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fs-02\iepirkumu_dala\Iepirkumu procedūras 2017_gads\1_Iepirkumi\6_Sanita\76_2017_Laboratorijas preču iegāde (B daļa)\Piedāvājumi\"/>
    </mc:Choice>
  </mc:AlternateContent>
  <bookViews>
    <workbookView xWindow="120" yWindow="345" windowWidth="11475" windowHeight="10815" tabRatio="977" firstSheet="11" activeTab="22"/>
  </bookViews>
  <sheets>
    <sheet name="Tehniskā specifikācija PSKUS" sheetId="1" r:id="rId1"/>
    <sheet name="1.Interautomātika SIA" sheetId="2" r:id="rId2"/>
    <sheet name="2.SIA DIVI-DENT" sheetId="3" r:id="rId3"/>
    <sheet name="3.SIA Mediq Latvija" sheetId="4" r:id="rId4"/>
    <sheet name="4.Arbor Medical Korporācija" sheetId="5" r:id="rId5"/>
    <sheet name="5.SIA Amerikas Baltijas Tehnolo" sheetId="6" r:id="rId6"/>
    <sheet name="6.SIA SARSTEDT" sheetId="7" r:id="rId7"/>
    <sheet name="7.SIA BioAvots" sheetId="8" r:id="rId8"/>
    <sheet name="8.SIA ORCUS" sheetId="9" r:id="rId9"/>
    <sheet name="9.SIA Biotech Latvia" sheetId="10" r:id="rId10"/>
    <sheet name="10.SIA DIAMEDICA" sheetId="11" r:id="rId11"/>
    <sheet name="11.SIA Labochema Latvija" sheetId="12" r:id="rId12"/>
    <sheet name="12.SIA GenMedica Baltic" sheetId="13" r:id="rId13"/>
    <sheet name="13.SIA Hydrox" sheetId="14" r:id="rId14"/>
    <sheet name="14.SIA Interlux" sheetId="15" r:id="rId15"/>
    <sheet name="15.SIA OMNILAB Baltic" sheetId="16" r:id="rId16"/>
    <sheet name="16.IN BIO OU" sheetId="17" r:id="rId17"/>
    <sheet name="17.SIA Quantum Latvija" sheetId="18" r:id="rId18"/>
    <sheet name="18.SIA Medeksperts" sheetId="19" r:id="rId19"/>
    <sheet name="19.SIA Santeks" sheetId="20" r:id="rId20"/>
    <sheet name="20.SIA J.I.M." sheetId="21" r:id="rId21"/>
    <sheet name="21.SIA Invitors" sheetId="22" r:id="rId22"/>
    <sheet name="22.SIA Medilink" sheetId="23" r:id="rId23"/>
  </sheets>
  <calcPr calcId="152511"/>
</workbook>
</file>

<file path=xl/calcChain.xml><?xml version="1.0" encoding="utf-8"?>
<calcChain xmlns="http://schemas.openxmlformats.org/spreadsheetml/2006/main">
  <c r="H1203" i="23" l="1"/>
  <c r="E1199" i="23"/>
  <c r="E1196" i="23"/>
  <c r="E1195" i="23"/>
  <c r="E1192" i="23"/>
  <c r="E1191" i="23"/>
  <c r="E1190" i="23"/>
  <c r="E1187" i="23"/>
  <c r="E1186" i="23"/>
  <c r="E1185" i="23"/>
  <c r="E1184" i="23"/>
  <c r="E1183" i="23"/>
  <c r="E1182" i="23"/>
  <c r="E1181" i="23"/>
  <c r="E1180" i="23"/>
  <c r="E1179" i="23"/>
  <c r="E1176" i="23"/>
  <c r="E1174" i="23"/>
  <c r="E1172" i="23"/>
  <c r="E1170" i="23"/>
  <c r="E1168" i="23"/>
  <c r="E1166" i="23"/>
  <c r="E1164" i="23"/>
  <c r="E1162" i="23"/>
  <c r="E1160" i="23"/>
  <c r="E1158" i="23"/>
  <c r="E1156" i="23"/>
  <c r="E1154" i="23"/>
  <c r="E1152" i="23"/>
  <c r="E1150" i="23"/>
  <c r="E1148" i="23"/>
  <c r="E1146" i="23"/>
  <c r="E1144" i="23"/>
  <c r="E1142" i="23"/>
  <c r="E1140" i="23"/>
  <c r="E1138" i="23"/>
  <c r="E1136" i="23"/>
  <c r="E1134" i="23"/>
  <c r="E1132" i="23"/>
  <c r="E1130" i="23"/>
  <c r="E1128" i="23"/>
  <c r="E1126" i="23"/>
  <c r="E1124" i="23"/>
  <c r="E1122" i="23"/>
  <c r="E1120" i="23"/>
  <c r="E1118" i="23"/>
  <c r="E1116" i="23"/>
  <c r="E1114" i="23"/>
  <c r="E1112" i="23"/>
  <c r="E1110" i="23"/>
  <c r="E1108" i="23"/>
  <c r="E1106" i="23"/>
  <c r="E1104" i="23"/>
  <c r="E1102" i="23"/>
  <c r="E1100" i="23"/>
  <c r="E1098" i="23"/>
  <c r="E1096" i="23"/>
  <c r="E1094" i="23"/>
  <c r="E1092" i="23"/>
  <c r="E1090" i="23"/>
  <c r="E1088" i="23"/>
  <c r="E1086" i="23"/>
  <c r="E1084" i="23"/>
  <c r="E1082" i="23"/>
  <c r="E1080" i="23"/>
  <c r="E1078" i="23"/>
  <c r="E1076" i="23"/>
  <c r="E1074" i="23"/>
  <c r="E1072" i="23"/>
  <c r="E1070" i="23"/>
  <c r="E1068" i="23"/>
  <c r="E1066" i="23"/>
  <c r="E1064" i="23"/>
  <c r="E1062" i="23"/>
  <c r="E1060" i="23"/>
  <c r="E1058" i="23"/>
  <c r="E1056" i="23"/>
  <c r="E1054" i="23"/>
  <c r="E1052" i="23"/>
  <c r="E1050" i="23"/>
  <c r="E1048" i="23"/>
  <c r="E1046" i="23"/>
  <c r="E1042" i="23"/>
  <c r="E1040" i="23"/>
  <c r="E1038" i="23"/>
  <c r="E1036" i="23"/>
  <c r="E1034" i="23"/>
  <c r="E1032" i="23"/>
  <c r="E1028" i="23"/>
  <c r="E1024" i="23"/>
  <c r="E1022" i="23"/>
  <c r="E1020" i="23"/>
  <c r="E1018" i="23"/>
  <c r="E1016" i="23"/>
  <c r="E1014" i="23"/>
  <c r="E1012" i="23"/>
  <c r="E1010" i="23"/>
  <c r="E1008" i="23"/>
  <c r="E1006" i="23"/>
  <c r="E1004" i="23"/>
  <c r="E1002" i="23"/>
  <c r="E1000" i="23"/>
  <c r="E998" i="23"/>
  <c r="E996" i="23"/>
  <c r="E994" i="23"/>
  <c r="E992" i="23"/>
  <c r="E990" i="23"/>
  <c r="E988" i="23"/>
  <c r="E986" i="23"/>
  <c r="E984" i="23"/>
  <c r="E982" i="23"/>
  <c r="E980" i="23"/>
  <c r="E978" i="23"/>
  <c r="E976" i="23"/>
  <c r="E973" i="23"/>
  <c r="E964" i="23"/>
  <c r="E963" i="23"/>
  <c r="E960" i="23"/>
  <c r="E958" i="23"/>
  <c r="E956" i="23"/>
  <c r="E955" i="23"/>
  <c r="E950" i="23"/>
  <c r="E942" i="23"/>
  <c r="E940" i="23"/>
  <c r="E927" i="23"/>
  <c r="E924" i="23"/>
  <c r="J914" i="23"/>
  <c r="J913" i="23"/>
  <c r="J912" i="23"/>
  <c r="J911" i="23"/>
  <c r="J910" i="23"/>
  <c r="J909" i="23"/>
  <c r="J908" i="23"/>
  <c r="J907" i="23"/>
  <c r="J906" i="23"/>
  <c r="J905" i="23"/>
  <c r="J903" i="23"/>
  <c r="J902" i="23"/>
  <c r="J901" i="23"/>
  <c r="J900" i="23"/>
  <c r="H796" i="23"/>
  <c r="H795" i="23"/>
  <c r="H794" i="23"/>
  <c r="H793" i="23"/>
  <c r="H792" i="23"/>
  <c r="H791" i="23"/>
  <c r="H790" i="23"/>
  <c r="H789" i="23"/>
  <c r="H786" i="23"/>
  <c r="H785" i="23"/>
  <c r="H784" i="23"/>
  <c r="H778" i="23"/>
  <c r="H777" i="23"/>
  <c r="H776" i="23"/>
  <c r="H775" i="23"/>
  <c r="H774" i="23"/>
  <c r="H773" i="23"/>
  <c r="H771" i="23"/>
  <c r="H770" i="23"/>
  <c r="H769" i="23"/>
  <c r="H768" i="23"/>
  <c r="H767" i="23"/>
  <c r="H766" i="23"/>
  <c r="H765" i="23"/>
  <c r="H763" i="23"/>
  <c r="H762" i="23"/>
  <c r="H761" i="23"/>
  <c r="J673" i="23"/>
  <c r="H673" i="23"/>
  <c r="J672" i="23"/>
  <c r="H672" i="23"/>
  <c r="J671" i="23"/>
  <c r="H671" i="23"/>
  <c r="J670" i="23"/>
  <c r="H670" i="23"/>
  <c r="J669" i="23"/>
  <c r="H669" i="23"/>
  <c r="J668" i="23"/>
  <c r="H668" i="23"/>
  <c r="J667" i="23"/>
  <c r="H667" i="23"/>
  <c r="J666" i="23"/>
  <c r="H666" i="23"/>
  <c r="J638" i="23"/>
  <c r="H638" i="23"/>
  <c r="J637" i="23"/>
  <c r="H637" i="23"/>
  <c r="J48" i="23"/>
  <c r="J47" i="23"/>
  <c r="J40" i="23"/>
  <c r="J39" i="23"/>
  <c r="J38" i="23"/>
  <c r="J37" i="23"/>
  <c r="J36" i="23"/>
  <c r="J35" i="23"/>
  <c r="J34" i="23"/>
  <c r="J33" i="23"/>
  <c r="J32" i="23"/>
  <c r="J31" i="23"/>
  <c r="E1199" i="22"/>
  <c r="E1196" i="22"/>
  <c r="E1195" i="22"/>
  <c r="E1192" i="22"/>
  <c r="E1191" i="22"/>
  <c r="E1190" i="22"/>
  <c r="E1187" i="22"/>
  <c r="E1186" i="22"/>
  <c r="E1185" i="22"/>
  <c r="E1184" i="22"/>
  <c r="E1183" i="22"/>
  <c r="E1182" i="22"/>
  <c r="E1181" i="22"/>
  <c r="E1180" i="22"/>
  <c r="E1179" i="22"/>
  <c r="E1176" i="22"/>
  <c r="E1174" i="22"/>
  <c r="E1172" i="22"/>
  <c r="E1170" i="22"/>
  <c r="E1168" i="22"/>
  <c r="E1166" i="22"/>
  <c r="E1164" i="22"/>
  <c r="E1162" i="22"/>
  <c r="E1160" i="22"/>
  <c r="E1158" i="22"/>
  <c r="E1156" i="22"/>
  <c r="E1154" i="22"/>
  <c r="E1152" i="22"/>
  <c r="E1150" i="22"/>
  <c r="E1148" i="22"/>
  <c r="E1146" i="22"/>
  <c r="E1144" i="22"/>
  <c r="E1142" i="22"/>
  <c r="E1140" i="22"/>
  <c r="E1138" i="22"/>
  <c r="E1136" i="22"/>
  <c r="E1134" i="22"/>
  <c r="E1132" i="22"/>
  <c r="E1130" i="22"/>
  <c r="E1128" i="22"/>
  <c r="E1126" i="22"/>
  <c r="E1124" i="22"/>
  <c r="E1122" i="22"/>
  <c r="E1120" i="22"/>
  <c r="E1118" i="22"/>
  <c r="E1116" i="22"/>
  <c r="E1114" i="22"/>
  <c r="E1112" i="22"/>
  <c r="E1110" i="22"/>
  <c r="E1108" i="22"/>
  <c r="E1106" i="22"/>
  <c r="E1104" i="22"/>
  <c r="E1102" i="22"/>
  <c r="E1100" i="22"/>
  <c r="E1098" i="22"/>
  <c r="E1096" i="22"/>
  <c r="E1094" i="22"/>
  <c r="E1092" i="22"/>
  <c r="E1090" i="22"/>
  <c r="E1088" i="22"/>
  <c r="E1086" i="22"/>
  <c r="E1084" i="22"/>
  <c r="E1082" i="22"/>
  <c r="E1080" i="22"/>
  <c r="E1078" i="22"/>
  <c r="E1076" i="22"/>
  <c r="E1074" i="22"/>
  <c r="E1072" i="22"/>
  <c r="E1070" i="22"/>
  <c r="E1068" i="22"/>
  <c r="E1066" i="22"/>
  <c r="E1064" i="22"/>
  <c r="E1062" i="22"/>
  <c r="E1060" i="22"/>
  <c r="E1058" i="22"/>
  <c r="E1056" i="22"/>
  <c r="E1054" i="22"/>
  <c r="E1052" i="22"/>
  <c r="E1050" i="22"/>
  <c r="E1048" i="22"/>
  <c r="E1046" i="22"/>
  <c r="E1042" i="22"/>
  <c r="E1040" i="22"/>
  <c r="E1038" i="22"/>
  <c r="E1036" i="22"/>
  <c r="E1034" i="22"/>
  <c r="E1032" i="22"/>
  <c r="E1028" i="22"/>
  <c r="E1024" i="22"/>
  <c r="E1022" i="22"/>
  <c r="E1020" i="22"/>
  <c r="E1018" i="22"/>
  <c r="E1016" i="22"/>
  <c r="E1014" i="22"/>
  <c r="E1012" i="22"/>
  <c r="E1010" i="22"/>
  <c r="E1008" i="22"/>
  <c r="E1006" i="22"/>
  <c r="E1004" i="22"/>
  <c r="E1002" i="22"/>
  <c r="E1000" i="22"/>
  <c r="E998" i="22"/>
  <c r="E996" i="22"/>
  <c r="E994" i="22"/>
  <c r="E992" i="22"/>
  <c r="E990" i="22"/>
  <c r="E988" i="22"/>
  <c r="E986" i="22"/>
  <c r="E984" i="22"/>
  <c r="E982" i="22"/>
  <c r="E980" i="22"/>
  <c r="E978" i="22"/>
  <c r="E976" i="22"/>
  <c r="E973" i="22"/>
  <c r="E964" i="22"/>
  <c r="E963" i="22"/>
  <c r="E960" i="22"/>
  <c r="E958" i="22"/>
  <c r="E956" i="22"/>
  <c r="E955" i="22"/>
  <c r="E950" i="22"/>
  <c r="E942" i="22"/>
  <c r="E940" i="22"/>
  <c r="E927" i="22"/>
  <c r="E924" i="22"/>
  <c r="J517" i="22"/>
  <c r="J516" i="22"/>
  <c r="J515" i="22"/>
  <c r="J514" i="22"/>
  <c r="J173" i="22"/>
  <c r="J172" i="22"/>
  <c r="J171" i="22"/>
  <c r="J170" i="22"/>
  <c r="J169" i="22"/>
  <c r="J168" i="22"/>
  <c r="E1199" i="21"/>
  <c r="E1196" i="21"/>
  <c r="E1195" i="21"/>
  <c r="E1192" i="21"/>
  <c r="E1191" i="21"/>
  <c r="E1190" i="21"/>
  <c r="E1187" i="21"/>
  <c r="E1186" i="21"/>
  <c r="E1185" i="21"/>
  <c r="E1184" i="21"/>
  <c r="E1183" i="21"/>
  <c r="E1182" i="21"/>
  <c r="E1181" i="21"/>
  <c r="E1180" i="21"/>
  <c r="E1179" i="21"/>
  <c r="E1176" i="21"/>
  <c r="E1174" i="21"/>
  <c r="E1172" i="21"/>
  <c r="E1170" i="21"/>
  <c r="E1168" i="21"/>
  <c r="E1166" i="21"/>
  <c r="E1164" i="21"/>
  <c r="E1162" i="21"/>
  <c r="E1160" i="21"/>
  <c r="E1158" i="21"/>
  <c r="E1156" i="21"/>
  <c r="E1154" i="21"/>
  <c r="E1152" i="21"/>
  <c r="E1150" i="21"/>
  <c r="E1148" i="21"/>
  <c r="E1146" i="21"/>
  <c r="E1144" i="21"/>
  <c r="E1142" i="21"/>
  <c r="E1140" i="21"/>
  <c r="E1138" i="21"/>
  <c r="E1136" i="21"/>
  <c r="E1134" i="21"/>
  <c r="E1132" i="21"/>
  <c r="E1130" i="21"/>
  <c r="E1128" i="21"/>
  <c r="E1126" i="21"/>
  <c r="E1124" i="21"/>
  <c r="E1122" i="21"/>
  <c r="E1120" i="21"/>
  <c r="E1118" i="21"/>
  <c r="E1116" i="21"/>
  <c r="E1114" i="21"/>
  <c r="E1112" i="21"/>
  <c r="E1110" i="21"/>
  <c r="E1108" i="21"/>
  <c r="E1106" i="21"/>
  <c r="E1104" i="21"/>
  <c r="E1102" i="21"/>
  <c r="E1100" i="21"/>
  <c r="E1098" i="21"/>
  <c r="E1096" i="21"/>
  <c r="E1094" i="21"/>
  <c r="E1092" i="21"/>
  <c r="E1090" i="21"/>
  <c r="E1088" i="21"/>
  <c r="E1086" i="21"/>
  <c r="E1084" i="21"/>
  <c r="E1082" i="21"/>
  <c r="E1080" i="21"/>
  <c r="E1078" i="21"/>
  <c r="E1076" i="21"/>
  <c r="E1074" i="21"/>
  <c r="E1072" i="21"/>
  <c r="E1070" i="21"/>
  <c r="E1068" i="21"/>
  <c r="E1066" i="21"/>
  <c r="E1064" i="21"/>
  <c r="E1062" i="21"/>
  <c r="E1060" i="21"/>
  <c r="E1058" i="21"/>
  <c r="E1056" i="21"/>
  <c r="E1054" i="21"/>
  <c r="E1052" i="21"/>
  <c r="E1050" i="21"/>
  <c r="E1048" i="21"/>
  <c r="E1046" i="21"/>
  <c r="E1042" i="21"/>
  <c r="E1040" i="21"/>
  <c r="E1038" i="21"/>
  <c r="E1036" i="21"/>
  <c r="E1034" i="21"/>
  <c r="E1032" i="21"/>
  <c r="E1028" i="21"/>
  <c r="E1024" i="21"/>
  <c r="E1022" i="21"/>
  <c r="E1020" i="21"/>
  <c r="E1018" i="21"/>
  <c r="E1016" i="21"/>
  <c r="E1014" i="21"/>
  <c r="E1012" i="21"/>
  <c r="E1010" i="21"/>
  <c r="E1008" i="21"/>
  <c r="E1006" i="21"/>
  <c r="E1004" i="21"/>
  <c r="E1002" i="21"/>
  <c r="E1000" i="21"/>
  <c r="E998" i="21"/>
  <c r="E996" i="21"/>
  <c r="E994" i="21"/>
  <c r="E992" i="21"/>
  <c r="E990" i="21"/>
  <c r="E988" i="21"/>
  <c r="E986" i="21"/>
  <c r="E984" i="21"/>
  <c r="E982" i="21"/>
  <c r="E980" i="21"/>
  <c r="E978" i="21"/>
  <c r="E976" i="21"/>
  <c r="E973" i="21"/>
  <c r="E964" i="21"/>
  <c r="E963" i="21"/>
  <c r="E960" i="21"/>
  <c r="E958" i="21"/>
  <c r="E956" i="21"/>
  <c r="E955" i="21"/>
  <c r="E950" i="21"/>
  <c r="E942" i="21"/>
  <c r="E940" i="21"/>
  <c r="J938" i="21"/>
  <c r="J934" i="21"/>
  <c r="J931" i="21"/>
  <c r="J930" i="21"/>
  <c r="J929" i="21"/>
  <c r="J928" i="21"/>
  <c r="E927" i="21"/>
  <c r="J932" i="21" s="1"/>
  <c r="J926" i="21"/>
  <c r="J925" i="21"/>
  <c r="E924" i="21"/>
  <c r="J924" i="21" s="1"/>
  <c r="J923" i="21"/>
  <c r="J922" i="21"/>
  <c r="J921" i="21"/>
  <c r="J920" i="21"/>
  <c r="J919" i="21"/>
  <c r="J918" i="21"/>
  <c r="J917" i="21"/>
  <c r="J752" i="21"/>
  <c r="J751" i="21"/>
  <c r="H751" i="21"/>
  <c r="J750" i="21"/>
  <c r="H750" i="21"/>
  <c r="J749" i="21"/>
  <c r="H749" i="21"/>
  <c r="J748" i="21"/>
  <c r="H748" i="21"/>
  <c r="J745" i="21"/>
  <c r="J557" i="21"/>
  <c r="J511" i="21"/>
  <c r="J469" i="21"/>
  <c r="J137" i="21"/>
  <c r="J135" i="21"/>
  <c r="J134" i="21"/>
  <c r="J133" i="21"/>
  <c r="J55" i="21"/>
  <c r="J54" i="21"/>
  <c r="H54" i="21"/>
  <c r="J53" i="21"/>
  <c r="H53" i="21"/>
  <c r="J52" i="21"/>
  <c r="J51" i="21"/>
  <c r="J49" i="21"/>
  <c r="J48" i="21"/>
  <c r="H48" i="21"/>
  <c r="J47" i="21"/>
  <c r="H47" i="21"/>
  <c r="J45" i="21"/>
  <c r="J44" i="21"/>
  <c r="H44" i="21"/>
  <c r="J43" i="21"/>
  <c r="H43" i="21"/>
  <c r="J518" i="22" l="1"/>
  <c r="J927" i="21"/>
  <c r="E1199" i="20" l="1"/>
  <c r="E1196" i="20"/>
  <c r="E1195" i="20"/>
  <c r="E1192" i="20"/>
  <c r="E1191" i="20"/>
  <c r="E1190" i="20"/>
  <c r="E1187" i="20"/>
  <c r="E1186" i="20"/>
  <c r="E1185" i="20"/>
  <c r="E1184" i="20"/>
  <c r="E1183" i="20"/>
  <c r="E1182" i="20"/>
  <c r="E1181" i="20"/>
  <c r="E1180" i="20"/>
  <c r="E1179" i="20"/>
  <c r="E1176" i="20"/>
  <c r="E1174" i="20"/>
  <c r="E1172" i="20"/>
  <c r="E1170" i="20"/>
  <c r="E1168" i="20"/>
  <c r="E1166" i="20"/>
  <c r="E1164" i="20"/>
  <c r="E1162" i="20"/>
  <c r="E1160" i="20"/>
  <c r="E1158" i="20"/>
  <c r="E1156" i="20"/>
  <c r="E1154" i="20"/>
  <c r="E1152" i="20"/>
  <c r="E1150" i="20"/>
  <c r="E1148" i="20"/>
  <c r="E1146" i="20"/>
  <c r="E1144" i="20"/>
  <c r="E1142" i="20"/>
  <c r="E1140" i="20"/>
  <c r="E1138" i="20"/>
  <c r="E1136" i="20"/>
  <c r="E1134" i="20"/>
  <c r="E1132" i="20"/>
  <c r="E1130" i="20"/>
  <c r="E1128" i="20"/>
  <c r="E1126" i="20"/>
  <c r="E1124" i="20"/>
  <c r="E1122" i="20"/>
  <c r="E1120" i="20"/>
  <c r="E1118" i="20"/>
  <c r="E1116" i="20"/>
  <c r="E1114" i="20"/>
  <c r="E1112" i="20"/>
  <c r="E1110" i="20"/>
  <c r="E1108" i="20"/>
  <c r="E1106" i="20"/>
  <c r="E1104" i="20"/>
  <c r="E1102" i="20"/>
  <c r="E1100" i="20"/>
  <c r="E1098" i="20"/>
  <c r="E1096" i="20"/>
  <c r="E1094" i="20"/>
  <c r="E1092" i="20"/>
  <c r="E1090" i="20"/>
  <c r="E1088" i="20"/>
  <c r="E1086" i="20"/>
  <c r="E1084" i="20"/>
  <c r="E1082" i="20"/>
  <c r="E1080" i="20"/>
  <c r="E1078" i="20"/>
  <c r="E1076" i="20"/>
  <c r="E1074" i="20"/>
  <c r="E1072" i="20"/>
  <c r="E1070" i="20"/>
  <c r="E1068" i="20"/>
  <c r="E1066" i="20"/>
  <c r="E1064" i="20"/>
  <c r="E1062" i="20"/>
  <c r="E1060" i="20"/>
  <c r="E1058" i="20"/>
  <c r="E1056" i="20"/>
  <c r="E1054" i="20"/>
  <c r="E1052" i="20"/>
  <c r="E1050" i="20"/>
  <c r="E1048" i="20"/>
  <c r="E1046" i="20"/>
  <c r="E1042" i="20"/>
  <c r="E1040" i="20"/>
  <c r="E1038" i="20"/>
  <c r="E1036" i="20"/>
  <c r="E1034" i="20"/>
  <c r="E1032" i="20"/>
  <c r="E1028" i="20"/>
  <c r="E1024" i="20"/>
  <c r="E1022" i="20"/>
  <c r="E1020" i="20"/>
  <c r="E1018" i="20"/>
  <c r="E1016" i="20"/>
  <c r="E1014" i="20"/>
  <c r="E1012" i="20"/>
  <c r="E1010" i="20"/>
  <c r="E1008" i="20"/>
  <c r="E1006" i="20"/>
  <c r="E1004" i="20"/>
  <c r="E1002" i="20"/>
  <c r="E1000" i="20"/>
  <c r="E998" i="20"/>
  <c r="E996" i="20"/>
  <c r="E994" i="20"/>
  <c r="E992" i="20"/>
  <c r="E990" i="20"/>
  <c r="E988" i="20"/>
  <c r="E986" i="20"/>
  <c r="E984" i="20"/>
  <c r="E982" i="20"/>
  <c r="E980" i="20"/>
  <c r="E978" i="20"/>
  <c r="E976" i="20"/>
  <c r="E973" i="20"/>
  <c r="E964" i="20"/>
  <c r="E963" i="20"/>
  <c r="E960" i="20"/>
  <c r="E958" i="20"/>
  <c r="E956" i="20"/>
  <c r="E955" i="20"/>
  <c r="E950" i="20"/>
  <c r="E942" i="20"/>
  <c r="E940" i="20"/>
  <c r="E927" i="20"/>
  <c r="E924" i="20"/>
  <c r="J557" i="20"/>
  <c r="J558" i="20" s="1"/>
  <c r="J554" i="20"/>
  <c r="J555" i="20" s="1"/>
  <c r="J551" i="20"/>
  <c r="J552" i="20" s="1"/>
  <c r="H551" i="20"/>
  <c r="J548" i="20"/>
  <c r="J549" i="20" s="1"/>
  <c r="H548" i="20"/>
  <c r="G517" i="20"/>
  <c r="J517" i="20" s="1"/>
  <c r="G516" i="20"/>
  <c r="J516" i="20" s="1"/>
  <c r="G515" i="20"/>
  <c r="J515" i="20" s="1"/>
  <c r="G514" i="20"/>
  <c r="J514" i="20" s="1"/>
  <c r="G511" i="20"/>
  <c r="J511" i="20" s="1"/>
  <c r="J512" i="20" s="1"/>
  <c r="G508" i="20"/>
  <c r="J508" i="20" s="1"/>
  <c r="J509" i="20" s="1"/>
  <c r="G505" i="20"/>
  <c r="J505" i="20" s="1"/>
  <c r="G504" i="20"/>
  <c r="J504" i="20" s="1"/>
  <c r="G503" i="20"/>
  <c r="J503" i="20" s="1"/>
  <c r="G500" i="20"/>
  <c r="J500" i="20" s="1"/>
  <c r="J501" i="20" s="1"/>
  <c r="G497" i="20"/>
  <c r="J497" i="20" s="1"/>
  <c r="J498" i="20" s="1"/>
  <c r="J494" i="20"/>
  <c r="H494" i="20"/>
  <c r="G493" i="20"/>
  <c r="J493" i="20" s="1"/>
  <c r="G492" i="20"/>
  <c r="J492" i="20" s="1"/>
  <c r="J489" i="20"/>
  <c r="J490" i="20" s="1"/>
  <c r="G486" i="20"/>
  <c r="J486" i="20" s="1"/>
  <c r="J485" i="20"/>
  <c r="G485" i="20"/>
  <c r="G484" i="20"/>
  <c r="J484" i="20" s="1"/>
  <c r="G483" i="20"/>
  <c r="J483" i="20" s="1"/>
  <c r="G482" i="20"/>
  <c r="J482" i="20" s="1"/>
  <c r="G481" i="20"/>
  <c r="J481" i="20" s="1"/>
  <c r="G480" i="20"/>
  <c r="J480" i="20" s="1"/>
  <c r="G479" i="20"/>
  <c r="J479" i="20" s="1"/>
  <c r="G463" i="20"/>
  <c r="J463" i="20" s="1"/>
  <c r="J464" i="20" s="1"/>
  <c r="J460" i="20"/>
  <c r="G459" i="20"/>
  <c r="J459" i="20" s="1"/>
  <c r="G456" i="20"/>
  <c r="J456" i="20" s="1"/>
  <c r="J457" i="20" s="1"/>
  <c r="J453" i="20"/>
  <c r="J454" i="20" s="1"/>
  <c r="G453" i="20"/>
  <c r="G450" i="20"/>
  <c r="J450" i="20" s="1"/>
  <c r="J451" i="20" s="1"/>
  <c r="G444" i="20"/>
  <c r="J444" i="20" s="1"/>
  <c r="J445" i="20" s="1"/>
  <c r="J438" i="20"/>
  <c r="H438" i="20"/>
  <c r="J437" i="20"/>
  <c r="H437" i="20"/>
  <c r="J436" i="20"/>
  <c r="H436" i="20"/>
  <c r="J435" i="20"/>
  <c r="H435" i="20"/>
  <c r="J434" i="20"/>
  <c r="H434" i="20"/>
  <c r="J433" i="20"/>
  <c r="H433" i="20"/>
  <c r="J432" i="20"/>
  <c r="H432" i="20"/>
  <c r="J431" i="20"/>
  <c r="H431" i="20"/>
  <c r="J430" i="20"/>
  <c r="H430" i="20"/>
  <c r="J429" i="20"/>
  <c r="H429" i="20"/>
  <c r="J428" i="20"/>
  <c r="H428" i="20"/>
  <c r="J427" i="20"/>
  <c r="H427" i="20"/>
  <c r="J426" i="20"/>
  <c r="H426" i="20"/>
  <c r="J425" i="20"/>
  <c r="H425" i="20"/>
  <c r="J424" i="20"/>
  <c r="H424" i="20"/>
  <c r="J423" i="20"/>
  <c r="H423" i="20"/>
  <c r="J422" i="20"/>
  <c r="H422" i="20"/>
  <c r="J421" i="20"/>
  <c r="H421" i="20"/>
  <c r="J420" i="20"/>
  <c r="H420" i="20"/>
  <c r="J419" i="20"/>
  <c r="H419" i="20"/>
  <c r="J418" i="20"/>
  <c r="H418" i="20"/>
  <c r="J417" i="20"/>
  <c r="H417" i="20"/>
  <c r="J416" i="20"/>
  <c r="H416" i="20"/>
  <c r="J415" i="20"/>
  <c r="H415" i="20"/>
  <c r="J414" i="20"/>
  <c r="H414" i="20"/>
  <c r="J413" i="20"/>
  <c r="H413" i="20"/>
  <c r="J412" i="20"/>
  <c r="H412" i="20"/>
  <c r="J411" i="20"/>
  <c r="H411" i="20"/>
  <c r="J410" i="20"/>
  <c r="H410" i="20"/>
  <c r="J409" i="20"/>
  <c r="H409" i="20"/>
  <c r="J408" i="20"/>
  <c r="H408" i="20"/>
  <c r="J407" i="20"/>
  <c r="H407" i="20"/>
  <c r="J406" i="20"/>
  <c r="H406" i="20"/>
  <c r="J405" i="20"/>
  <c r="H405" i="20"/>
  <c r="J404" i="20"/>
  <c r="H404" i="20"/>
  <c r="J403" i="20"/>
  <c r="H403" i="20"/>
  <c r="J402" i="20"/>
  <c r="H402" i="20"/>
  <c r="J401" i="20"/>
  <c r="H401" i="20"/>
  <c r="J400" i="20"/>
  <c r="H400" i="20"/>
  <c r="J399" i="20"/>
  <c r="H399" i="20"/>
  <c r="J398" i="20"/>
  <c r="H398" i="20"/>
  <c r="J397" i="20"/>
  <c r="H397" i="20"/>
  <c r="J396" i="20"/>
  <c r="H396" i="20"/>
  <c r="J395" i="20"/>
  <c r="H395" i="20"/>
  <c r="J394" i="20"/>
  <c r="H394" i="20"/>
  <c r="J393" i="20"/>
  <c r="H393" i="20"/>
  <c r="J392" i="20"/>
  <c r="H392" i="20"/>
  <c r="J391" i="20"/>
  <c r="H391" i="20"/>
  <c r="J390" i="20"/>
  <c r="H390" i="20"/>
  <c r="J389" i="20"/>
  <c r="H389" i="20"/>
  <c r="J388" i="20"/>
  <c r="H388" i="20"/>
  <c r="J387" i="20"/>
  <c r="H387" i="20"/>
  <c r="J364" i="20"/>
  <c r="H364" i="20"/>
  <c r="J363" i="20"/>
  <c r="H363" i="20"/>
  <c r="J362" i="20"/>
  <c r="H362" i="20"/>
  <c r="J361" i="20"/>
  <c r="H361" i="20"/>
  <c r="J360" i="20"/>
  <c r="H360" i="20"/>
  <c r="J359" i="20"/>
  <c r="H359" i="20"/>
  <c r="J358" i="20"/>
  <c r="H358" i="20"/>
  <c r="G345" i="20"/>
  <c r="J345" i="20" s="1"/>
  <c r="G344" i="20"/>
  <c r="J344" i="20" s="1"/>
  <c r="G343" i="20"/>
  <c r="J343" i="20" s="1"/>
  <c r="G342" i="20"/>
  <c r="J342" i="20" s="1"/>
  <c r="G341" i="20"/>
  <c r="J341" i="20" s="1"/>
  <c r="G340" i="20"/>
  <c r="J340" i="20" s="1"/>
  <c r="G339" i="20"/>
  <c r="J339" i="20" s="1"/>
  <c r="J338" i="20"/>
  <c r="G338" i="20"/>
  <c r="G337" i="20"/>
  <c r="J337" i="20" s="1"/>
  <c r="G336" i="20"/>
  <c r="J336" i="20" s="1"/>
  <c r="G335" i="20"/>
  <c r="J335" i="20" s="1"/>
  <c r="G334" i="20"/>
  <c r="J334" i="20" s="1"/>
  <c r="G333" i="20"/>
  <c r="J333" i="20" s="1"/>
  <c r="G332" i="20"/>
  <c r="J332" i="20" s="1"/>
  <c r="G331" i="20"/>
  <c r="J331" i="20" s="1"/>
  <c r="J330" i="20"/>
  <c r="G330" i="20"/>
  <c r="G289" i="20"/>
  <c r="J289" i="20" s="1"/>
  <c r="J288" i="20"/>
  <c r="H288" i="20"/>
  <c r="J287" i="20"/>
  <c r="H287" i="20"/>
  <c r="J284" i="20"/>
  <c r="J283" i="20"/>
  <c r="G282" i="20"/>
  <c r="J282" i="20" s="1"/>
  <c r="J281" i="20"/>
  <c r="G280" i="20"/>
  <c r="J280" i="20" s="1"/>
  <c r="J277" i="20"/>
  <c r="H277" i="20"/>
  <c r="J276" i="20"/>
  <c r="H276" i="20"/>
  <c r="J275" i="20"/>
  <c r="H275" i="20"/>
  <c r="J274" i="20"/>
  <c r="H274" i="20"/>
  <c r="J273" i="20"/>
  <c r="H273" i="20"/>
  <c r="J272" i="20"/>
  <c r="H272" i="20"/>
  <c r="J271" i="20"/>
  <c r="H271" i="20"/>
  <c r="J270" i="20"/>
  <c r="H270" i="20"/>
  <c r="J269" i="20"/>
  <c r="H269" i="20"/>
  <c r="J268" i="20"/>
  <c r="H268" i="20"/>
  <c r="J267" i="20"/>
  <c r="H267" i="20"/>
  <c r="J266" i="20"/>
  <c r="H266" i="20"/>
  <c r="J265" i="20"/>
  <c r="H265" i="20"/>
  <c r="J259" i="20"/>
  <c r="J258" i="20"/>
  <c r="H258" i="20"/>
  <c r="J246" i="20"/>
  <c r="H246" i="20"/>
  <c r="J245" i="20"/>
  <c r="H245" i="20"/>
  <c r="J244" i="20"/>
  <c r="H244" i="20"/>
  <c r="J243" i="20"/>
  <c r="H243" i="20"/>
  <c r="J242" i="20"/>
  <c r="H242" i="20"/>
  <c r="J241" i="20"/>
  <c r="H241" i="20"/>
  <c r="H234" i="20"/>
  <c r="J234" i="20" s="1"/>
  <c r="H233" i="20"/>
  <c r="J233" i="20" s="1"/>
  <c r="J232" i="20"/>
  <c r="H232" i="20"/>
  <c r="H231" i="20"/>
  <c r="J231" i="20" s="1"/>
  <c r="H228" i="20"/>
  <c r="J228" i="20" s="1"/>
  <c r="H227" i="20"/>
  <c r="J227" i="20" s="1"/>
  <c r="J225" i="20"/>
  <c r="J224" i="20"/>
  <c r="H221" i="20"/>
  <c r="J221" i="20" s="1"/>
  <c r="H220" i="20"/>
  <c r="J220" i="20" s="1"/>
  <c r="H219" i="20"/>
  <c r="J219" i="20" s="1"/>
  <c r="J218" i="20"/>
  <c r="H218" i="20"/>
  <c r="H217" i="20"/>
  <c r="J217" i="20" s="1"/>
  <c r="H216" i="20"/>
  <c r="J216" i="20" s="1"/>
  <c r="H203" i="20"/>
  <c r="J204" i="20" s="1"/>
  <c r="H200" i="20"/>
  <c r="J201" i="20" s="1"/>
  <c r="H194" i="20"/>
  <c r="J194" i="20" s="1"/>
  <c r="H193" i="20"/>
  <c r="J193" i="20" s="1"/>
  <c r="H192" i="20"/>
  <c r="J192" i="20" s="1"/>
  <c r="H191" i="20"/>
  <c r="J191" i="20" s="1"/>
  <c r="H188" i="20"/>
  <c r="J188" i="20" s="1"/>
  <c r="J187" i="20"/>
  <c r="H187" i="20"/>
  <c r="H186" i="20"/>
  <c r="J186" i="20" s="1"/>
  <c r="H185" i="20"/>
  <c r="J185" i="20" s="1"/>
  <c r="H184" i="20"/>
  <c r="J184" i="20" s="1"/>
  <c r="H183" i="20"/>
  <c r="J183" i="20" s="1"/>
  <c r="H182" i="20"/>
  <c r="J182" i="20" s="1"/>
  <c r="H181" i="20"/>
  <c r="J181" i="20" s="1"/>
  <c r="H180" i="20"/>
  <c r="J180" i="20" s="1"/>
  <c r="J179" i="20"/>
  <c r="H179" i="20"/>
  <c r="H178" i="20"/>
  <c r="J178" i="20" s="1"/>
  <c r="H177" i="20"/>
  <c r="J177" i="20" s="1"/>
  <c r="H176" i="20"/>
  <c r="J176" i="20" s="1"/>
  <c r="H173" i="20"/>
  <c r="J173" i="20" s="1"/>
  <c r="H172" i="20"/>
  <c r="J172" i="20" s="1"/>
  <c r="H171" i="20"/>
  <c r="J171" i="20" s="1"/>
  <c r="H170" i="20"/>
  <c r="J170" i="20" s="1"/>
  <c r="J169" i="20"/>
  <c r="H169" i="20"/>
  <c r="H168" i="20"/>
  <c r="J168" i="20" s="1"/>
  <c r="H161" i="20"/>
  <c r="J161" i="20" s="1"/>
  <c r="H160" i="20"/>
  <c r="J160" i="20" s="1"/>
  <c r="H159" i="20"/>
  <c r="J159" i="20" s="1"/>
  <c r="H158" i="20"/>
  <c r="J158" i="20" s="1"/>
  <c r="H157" i="20"/>
  <c r="J157" i="20" s="1"/>
  <c r="H156" i="20"/>
  <c r="J156" i="20" s="1"/>
  <c r="J155" i="20"/>
  <c r="H155" i="20"/>
  <c r="H154" i="20"/>
  <c r="J154" i="20" s="1"/>
  <c r="H153" i="20"/>
  <c r="J153" i="20" s="1"/>
  <c r="H152" i="20"/>
  <c r="J152" i="20" s="1"/>
  <c r="H151" i="20"/>
  <c r="J151" i="20" s="1"/>
  <c r="H150" i="20"/>
  <c r="J150" i="20" s="1"/>
  <c r="H149" i="20"/>
  <c r="J149" i="20" s="1"/>
  <c r="H148" i="20"/>
  <c r="J148" i="20" s="1"/>
  <c r="H58" i="20"/>
  <c r="J58" i="20" s="1"/>
  <c r="H57" i="20"/>
  <c r="J57" i="20" s="1"/>
  <c r="H28" i="20"/>
  <c r="J28" i="20" s="1"/>
  <c r="H27" i="20"/>
  <c r="J27" i="20" s="1"/>
  <c r="E1199" i="19"/>
  <c r="E1196" i="19"/>
  <c r="E1195" i="19"/>
  <c r="E1192" i="19"/>
  <c r="E1191" i="19"/>
  <c r="E1190" i="19"/>
  <c r="E1187" i="19"/>
  <c r="E1186" i="19"/>
  <c r="E1185" i="19"/>
  <c r="E1184" i="19"/>
  <c r="E1183" i="19"/>
  <c r="E1182" i="19"/>
  <c r="E1181" i="19"/>
  <c r="E1180" i="19"/>
  <c r="E1179" i="19"/>
  <c r="E1176" i="19"/>
  <c r="E1174" i="19"/>
  <c r="E1172" i="19"/>
  <c r="E1170" i="19"/>
  <c r="E1168" i="19"/>
  <c r="E1166" i="19"/>
  <c r="E1164" i="19"/>
  <c r="E1162" i="19"/>
  <c r="E1160" i="19"/>
  <c r="E1158" i="19"/>
  <c r="E1156" i="19"/>
  <c r="E1154" i="19"/>
  <c r="E1152" i="19"/>
  <c r="E1150" i="19"/>
  <c r="E1148" i="19"/>
  <c r="E1146" i="19"/>
  <c r="E1144" i="19"/>
  <c r="E1142" i="19"/>
  <c r="E1140" i="19"/>
  <c r="E1138" i="19"/>
  <c r="E1136" i="19"/>
  <c r="E1134" i="19"/>
  <c r="E1132" i="19"/>
  <c r="E1130" i="19"/>
  <c r="E1128" i="19"/>
  <c r="E1126" i="19"/>
  <c r="E1124" i="19"/>
  <c r="E1122" i="19"/>
  <c r="E1120" i="19"/>
  <c r="E1118" i="19"/>
  <c r="E1116" i="19"/>
  <c r="E1114" i="19"/>
  <c r="E1112" i="19"/>
  <c r="E1110" i="19"/>
  <c r="E1108" i="19"/>
  <c r="E1106" i="19"/>
  <c r="E1104" i="19"/>
  <c r="E1102" i="19"/>
  <c r="E1100" i="19"/>
  <c r="E1098" i="19"/>
  <c r="E1096" i="19"/>
  <c r="E1094" i="19"/>
  <c r="E1092" i="19"/>
  <c r="E1090" i="19"/>
  <c r="E1088" i="19"/>
  <c r="E1086" i="19"/>
  <c r="E1084" i="19"/>
  <c r="E1082" i="19"/>
  <c r="E1080" i="19"/>
  <c r="E1078" i="19"/>
  <c r="E1076" i="19"/>
  <c r="E1074" i="19"/>
  <c r="E1072" i="19"/>
  <c r="E1070" i="19"/>
  <c r="E1068" i="19"/>
  <c r="E1066" i="19"/>
  <c r="E1064" i="19"/>
  <c r="E1062" i="19"/>
  <c r="E1060" i="19"/>
  <c r="E1058" i="19"/>
  <c r="E1056" i="19"/>
  <c r="E1054" i="19"/>
  <c r="E1052" i="19"/>
  <c r="E1050" i="19"/>
  <c r="E1048" i="19"/>
  <c r="E1046" i="19"/>
  <c r="E1042" i="19"/>
  <c r="E1040" i="19"/>
  <c r="E1038" i="19"/>
  <c r="E1036" i="19"/>
  <c r="E1034" i="19"/>
  <c r="E1032" i="19"/>
  <c r="E1028" i="19"/>
  <c r="E1024" i="19"/>
  <c r="E1022" i="19"/>
  <c r="E1020" i="19"/>
  <c r="E1018" i="19"/>
  <c r="E1016" i="19"/>
  <c r="E1014" i="19"/>
  <c r="E1012" i="19"/>
  <c r="E1010" i="19"/>
  <c r="E1008" i="19"/>
  <c r="E1006" i="19"/>
  <c r="E1004" i="19"/>
  <c r="E1002" i="19"/>
  <c r="E1000" i="19"/>
  <c r="E998" i="19"/>
  <c r="E996" i="19"/>
  <c r="E994" i="19"/>
  <c r="E992" i="19"/>
  <c r="E990" i="19"/>
  <c r="E988" i="19"/>
  <c r="E986" i="19"/>
  <c r="E984" i="19"/>
  <c r="E982" i="19"/>
  <c r="E980" i="19"/>
  <c r="E978" i="19"/>
  <c r="E976" i="19"/>
  <c r="E973" i="19"/>
  <c r="E964" i="19"/>
  <c r="E963" i="19"/>
  <c r="E960" i="19"/>
  <c r="E958" i="19"/>
  <c r="E956" i="19"/>
  <c r="E955" i="19"/>
  <c r="E950" i="19"/>
  <c r="E942" i="19"/>
  <c r="E940" i="19"/>
  <c r="E927" i="19"/>
  <c r="E924" i="19"/>
  <c r="J122" i="19"/>
  <c r="G122" i="19"/>
  <c r="J121" i="19"/>
  <c r="G121" i="19"/>
  <c r="J120" i="19"/>
  <c r="G120" i="19"/>
  <c r="J119" i="19"/>
  <c r="G119" i="19"/>
  <c r="J118" i="19"/>
  <c r="G118" i="19"/>
  <c r="J200" i="20" l="1"/>
  <c r="J29" i="20"/>
  <c r="J203" i="20"/>
  <c r="J59" i="20"/>
  <c r="J123" i="19"/>
  <c r="E1199" i="18" l="1"/>
  <c r="E1196" i="18"/>
  <c r="E1195" i="18"/>
  <c r="E1192" i="18"/>
  <c r="E1191" i="18"/>
  <c r="E1190" i="18"/>
  <c r="E1187" i="18"/>
  <c r="E1186" i="18"/>
  <c r="E1185" i="18"/>
  <c r="E1184" i="18"/>
  <c r="E1183" i="18"/>
  <c r="E1182" i="18"/>
  <c r="E1181" i="18"/>
  <c r="E1180" i="18"/>
  <c r="E1179" i="18"/>
  <c r="E1176" i="18"/>
  <c r="E1174" i="18"/>
  <c r="E1172" i="18"/>
  <c r="E1170" i="18"/>
  <c r="E1168" i="18"/>
  <c r="E1166" i="18"/>
  <c r="E1164" i="18"/>
  <c r="E1162" i="18"/>
  <c r="E1160" i="18"/>
  <c r="E1158" i="18"/>
  <c r="E1156" i="18"/>
  <c r="E1154" i="18"/>
  <c r="E1152" i="18"/>
  <c r="E1150" i="18"/>
  <c r="E1148" i="18"/>
  <c r="E1146" i="18"/>
  <c r="E1144" i="18"/>
  <c r="E1142" i="18"/>
  <c r="E1140" i="18"/>
  <c r="E1138" i="18"/>
  <c r="E1136" i="18"/>
  <c r="E1134" i="18"/>
  <c r="E1132" i="18"/>
  <c r="E1130" i="18"/>
  <c r="E1128" i="18"/>
  <c r="E1126" i="18"/>
  <c r="E1124" i="18"/>
  <c r="E1122" i="18"/>
  <c r="E1120" i="18"/>
  <c r="E1118" i="18"/>
  <c r="E1116" i="18"/>
  <c r="E1114" i="18"/>
  <c r="E1112" i="18"/>
  <c r="E1110" i="18"/>
  <c r="E1108" i="18"/>
  <c r="E1106" i="18"/>
  <c r="E1104" i="18"/>
  <c r="E1102" i="18"/>
  <c r="E1100" i="18"/>
  <c r="E1098" i="18"/>
  <c r="E1096" i="18"/>
  <c r="E1094" i="18"/>
  <c r="E1092" i="18"/>
  <c r="E1090" i="18"/>
  <c r="E1088" i="18"/>
  <c r="E1086" i="18"/>
  <c r="E1084" i="18"/>
  <c r="E1082" i="18"/>
  <c r="E1080" i="18"/>
  <c r="E1078" i="18"/>
  <c r="E1076" i="18"/>
  <c r="E1074" i="18"/>
  <c r="E1072" i="18"/>
  <c r="E1070" i="18"/>
  <c r="E1068" i="18"/>
  <c r="E1066" i="18"/>
  <c r="E1064" i="18"/>
  <c r="E1062" i="18"/>
  <c r="E1060" i="18"/>
  <c r="E1058" i="18"/>
  <c r="E1056" i="18"/>
  <c r="E1054" i="18"/>
  <c r="E1052" i="18"/>
  <c r="E1050" i="18"/>
  <c r="E1048" i="18"/>
  <c r="E1046" i="18"/>
  <c r="E1042" i="18"/>
  <c r="E1040" i="18"/>
  <c r="E1038" i="18"/>
  <c r="E1036" i="18"/>
  <c r="E1034" i="18"/>
  <c r="E1032" i="18"/>
  <c r="E1028" i="18"/>
  <c r="E1024" i="18"/>
  <c r="E1022" i="18"/>
  <c r="E1020" i="18"/>
  <c r="E1018" i="18"/>
  <c r="E1016" i="18"/>
  <c r="E1014" i="18"/>
  <c r="E1012" i="18"/>
  <c r="E1010" i="18"/>
  <c r="E1008" i="18"/>
  <c r="E1006" i="18"/>
  <c r="E1004" i="18"/>
  <c r="E1002" i="18"/>
  <c r="E1000" i="18"/>
  <c r="E998" i="18"/>
  <c r="E996" i="18"/>
  <c r="E994" i="18"/>
  <c r="E992" i="18"/>
  <c r="E990" i="18"/>
  <c r="E988" i="18"/>
  <c r="E986" i="18"/>
  <c r="E984" i="18"/>
  <c r="E982" i="18"/>
  <c r="E980" i="18"/>
  <c r="E978" i="18"/>
  <c r="E976" i="18"/>
  <c r="E973" i="18"/>
  <c r="E964" i="18"/>
  <c r="E963" i="18"/>
  <c r="E960" i="18"/>
  <c r="E958" i="18"/>
  <c r="E956" i="18"/>
  <c r="E955" i="18"/>
  <c r="E950" i="18"/>
  <c r="E942" i="18"/>
  <c r="E940" i="18"/>
  <c r="E927" i="18"/>
  <c r="E924" i="18"/>
  <c r="G1199" i="17" l="1"/>
  <c r="E1199" i="17"/>
  <c r="G1196" i="17"/>
  <c r="E1196" i="17"/>
  <c r="J1196" i="17" s="1"/>
  <c r="G1195" i="17"/>
  <c r="J1195" i="17" s="1"/>
  <c r="E1195" i="17"/>
  <c r="E1192" i="17"/>
  <c r="E1191" i="17"/>
  <c r="E1190" i="17"/>
  <c r="E1187" i="17"/>
  <c r="E1186" i="17"/>
  <c r="E1185" i="17"/>
  <c r="E1184" i="17"/>
  <c r="E1183" i="17"/>
  <c r="E1182" i="17"/>
  <c r="E1181" i="17"/>
  <c r="E1180" i="17"/>
  <c r="E1179" i="17"/>
  <c r="G1172" i="17"/>
  <c r="H1172" i="17" s="1"/>
  <c r="J1172" i="17" s="1"/>
  <c r="J1173" i="17" s="1"/>
  <c r="H1170" i="17"/>
  <c r="J1170" i="17" s="1"/>
  <c r="J1171" i="17" s="1"/>
  <c r="G1170" i="17"/>
  <c r="G1166" i="17"/>
  <c r="J1166" i="17" s="1"/>
  <c r="J1167" i="17" s="1"/>
  <c r="G1160" i="17"/>
  <c r="H1160" i="17" s="1"/>
  <c r="J1160" i="17" s="1"/>
  <c r="J1161" i="17" s="1"/>
  <c r="G1158" i="17"/>
  <c r="H1158" i="17" s="1"/>
  <c r="J1158" i="17" s="1"/>
  <c r="J1159" i="17" s="1"/>
  <c r="G1154" i="17"/>
  <c r="H1154" i="17" s="1"/>
  <c r="J1154" i="17" s="1"/>
  <c r="J1155" i="17" s="1"/>
  <c r="H1152" i="17"/>
  <c r="J1152" i="17" s="1"/>
  <c r="J1153" i="17" s="1"/>
  <c r="G1152" i="17"/>
  <c r="G1150" i="17"/>
  <c r="H1150" i="17" s="1"/>
  <c r="J1150" i="17" s="1"/>
  <c r="J1151" i="17" s="1"/>
  <c r="H1144" i="17"/>
  <c r="J1144" i="17" s="1"/>
  <c r="J1145" i="17" s="1"/>
  <c r="G1144" i="17"/>
  <c r="G1140" i="17"/>
  <c r="H1140" i="17" s="1"/>
  <c r="J1140" i="17" s="1"/>
  <c r="J1141" i="17" s="1"/>
  <c r="G1132" i="17"/>
  <c r="H1132" i="17" s="1"/>
  <c r="J1132" i="17" s="1"/>
  <c r="J1133" i="17" s="1"/>
  <c r="G1130" i="17"/>
  <c r="H1130" i="17" s="1"/>
  <c r="J1130" i="17" s="1"/>
  <c r="J1131" i="17" s="1"/>
  <c r="G1126" i="17"/>
  <c r="J1126" i="17" s="1"/>
  <c r="J1127" i="17" s="1"/>
  <c r="H1122" i="17"/>
  <c r="J1122" i="17" s="1"/>
  <c r="J1123" i="17" s="1"/>
  <c r="H1120" i="17"/>
  <c r="J1120" i="17" s="1"/>
  <c r="J1121" i="17" s="1"/>
  <c r="H1118" i="17"/>
  <c r="J1118" i="17" s="1"/>
  <c r="J1119" i="17" s="1"/>
  <c r="G1118" i="17"/>
  <c r="G1112" i="17"/>
  <c r="H1112" i="17" s="1"/>
  <c r="J1112" i="17" s="1"/>
  <c r="J1113" i="17" s="1"/>
  <c r="H1110" i="17"/>
  <c r="J1110" i="17" s="1"/>
  <c r="J1111" i="17" s="1"/>
  <c r="G1110" i="17"/>
  <c r="G1108" i="17"/>
  <c r="H1108" i="17" s="1"/>
  <c r="J1108" i="17" s="1"/>
  <c r="J1109" i="17" s="1"/>
  <c r="G1106" i="17"/>
  <c r="H1106" i="17" s="1"/>
  <c r="J1106" i="17" s="1"/>
  <c r="J1107" i="17" s="1"/>
  <c r="H1104" i="17"/>
  <c r="J1104" i="17" s="1"/>
  <c r="J1105" i="17" s="1"/>
  <c r="E1104" i="17"/>
  <c r="G1102" i="17"/>
  <c r="H1102" i="17" s="1"/>
  <c r="J1102" i="17" s="1"/>
  <c r="J1103" i="17" s="1"/>
  <c r="E1100" i="17"/>
  <c r="E1098" i="17"/>
  <c r="G1096" i="17"/>
  <c r="H1096" i="17" s="1"/>
  <c r="J1096" i="17" s="1"/>
  <c r="J1097" i="17" s="1"/>
  <c r="E1094" i="17"/>
  <c r="E1092" i="17"/>
  <c r="E1090" i="17"/>
  <c r="E1088" i="17"/>
  <c r="H1086" i="17"/>
  <c r="J1086" i="17" s="1"/>
  <c r="J1087" i="17" s="1"/>
  <c r="G1086" i="17"/>
  <c r="E1084" i="17"/>
  <c r="E1082" i="17"/>
  <c r="E1080" i="17"/>
  <c r="E1078" i="17"/>
  <c r="E1076" i="17"/>
  <c r="E1074" i="17"/>
  <c r="E1072" i="17"/>
  <c r="E1070" i="17"/>
  <c r="H1068" i="17"/>
  <c r="J1068" i="17" s="1"/>
  <c r="J1069" i="17" s="1"/>
  <c r="G1066" i="17"/>
  <c r="H1066" i="17" s="1"/>
  <c r="J1066" i="17" s="1"/>
  <c r="J1067" i="17" s="1"/>
  <c r="G1064" i="17"/>
  <c r="H1064" i="17" s="1"/>
  <c r="J1064" i="17" s="1"/>
  <c r="J1065" i="17" s="1"/>
  <c r="H1062" i="17"/>
  <c r="J1062" i="17" s="1"/>
  <c r="J1063" i="17" s="1"/>
  <c r="G1054" i="17"/>
  <c r="H1054" i="17" s="1"/>
  <c r="J1054" i="17" s="1"/>
  <c r="J1055" i="17" s="1"/>
  <c r="E1052" i="17"/>
  <c r="J1050" i="17"/>
  <c r="J1051" i="17" s="1"/>
  <c r="E1050" i="17"/>
  <c r="G1046" i="17"/>
  <c r="J1046" i="17" s="1"/>
  <c r="H1040" i="17"/>
  <c r="J1040" i="17" s="1"/>
  <c r="J1041" i="17" s="1"/>
  <c r="G1034" i="17"/>
  <c r="H1034" i="17" s="1"/>
  <c r="J1034" i="17" s="1"/>
  <c r="J1035" i="17" s="1"/>
  <c r="E1032" i="17"/>
  <c r="H1030" i="17"/>
  <c r="J1030" i="17" s="1"/>
  <c r="G1030" i="17"/>
  <c r="E1028" i="17"/>
  <c r="G1024" i="17"/>
  <c r="H1024" i="17" s="1"/>
  <c r="J1024" i="17" s="1"/>
  <c r="J1025" i="17" s="1"/>
  <c r="E1022" i="17"/>
  <c r="G1020" i="17"/>
  <c r="H1020" i="17" s="1"/>
  <c r="J1020" i="17" s="1"/>
  <c r="J1021" i="17" s="1"/>
  <c r="E1020" i="17"/>
  <c r="G1018" i="17"/>
  <c r="H1018" i="17" s="1"/>
  <c r="J1018" i="17" s="1"/>
  <c r="J1019" i="17" s="1"/>
  <c r="E1016" i="17"/>
  <c r="G1014" i="17"/>
  <c r="H1014" i="17" s="1"/>
  <c r="J1014" i="17" s="1"/>
  <c r="J1015" i="17" s="1"/>
  <c r="E1012" i="17"/>
  <c r="G1010" i="17"/>
  <c r="H1010" i="17" s="1"/>
  <c r="J1010" i="17" s="1"/>
  <c r="J1011" i="17" s="1"/>
  <c r="G1008" i="17"/>
  <c r="H1008" i="17" s="1"/>
  <c r="J1008" i="17" s="1"/>
  <c r="J1009" i="17" s="1"/>
  <c r="G1006" i="17"/>
  <c r="H1006" i="17" s="1"/>
  <c r="J1006" i="17" s="1"/>
  <c r="J1007" i="17" s="1"/>
  <c r="J1002" i="17"/>
  <c r="J1003" i="17" s="1"/>
  <c r="H1000" i="17"/>
  <c r="J1000" i="17" s="1"/>
  <c r="J1001" i="17" s="1"/>
  <c r="E998" i="17"/>
  <c r="J996" i="17"/>
  <c r="J997" i="17" s="1"/>
  <c r="G996" i="17"/>
  <c r="H996" i="17" s="1"/>
  <c r="E994" i="17"/>
  <c r="E992" i="17"/>
  <c r="E990" i="17"/>
  <c r="E988" i="17"/>
  <c r="E986" i="17"/>
  <c r="J984" i="17"/>
  <c r="J985" i="17" s="1"/>
  <c r="H984" i="17"/>
  <c r="E982" i="17"/>
  <c r="E980" i="17"/>
  <c r="E978" i="17"/>
  <c r="G976" i="17"/>
  <c r="J976" i="17" s="1"/>
  <c r="J977" i="17" s="1"/>
  <c r="E973" i="17"/>
  <c r="J969" i="17"/>
  <c r="G969" i="17"/>
  <c r="J968" i="17"/>
  <c r="G968" i="17"/>
  <c r="H967" i="17"/>
  <c r="G967" i="17" s="1"/>
  <c r="J965" i="17"/>
  <c r="G964" i="17"/>
  <c r="E964" i="17"/>
  <c r="G963" i="17"/>
  <c r="E963" i="17"/>
  <c r="E960" i="17"/>
  <c r="E958" i="17"/>
  <c r="E956" i="17"/>
  <c r="E955" i="17"/>
  <c r="E950" i="17"/>
  <c r="E942" i="17"/>
  <c r="E940" i="17"/>
  <c r="E927" i="17"/>
  <c r="E924" i="17"/>
  <c r="J824" i="17"/>
  <c r="G824" i="17"/>
  <c r="H823" i="17"/>
  <c r="G823" i="17" s="1"/>
  <c r="J822" i="17"/>
  <c r="G822" i="17"/>
  <c r="J821" i="17"/>
  <c r="G821" i="17"/>
  <c r="J820" i="17"/>
  <c r="G820" i="17"/>
  <c r="J819" i="17"/>
  <c r="G819" i="17"/>
  <c r="J818" i="17"/>
  <c r="G818" i="17"/>
  <c r="J817" i="17"/>
  <c r="G817" i="17"/>
  <c r="J816" i="17"/>
  <c r="G816" i="17"/>
  <c r="J745" i="17"/>
  <c r="J701" i="17"/>
  <c r="J702" i="17" s="1"/>
  <c r="G701" i="17"/>
  <c r="J681" i="17"/>
  <c r="G681" i="17"/>
  <c r="J680" i="17"/>
  <c r="G680" i="17"/>
  <c r="J679" i="17"/>
  <c r="G679" i="17"/>
  <c r="J673" i="17"/>
  <c r="H673" i="17"/>
  <c r="H672" i="17"/>
  <c r="J672" i="17" s="1"/>
  <c r="H671" i="17"/>
  <c r="J671" i="17" s="1"/>
  <c r="H670" i="17"/>
  <c r="J670" i="17" s="1"/>
  <c r="H669" i="17"/>
  <c r="J669" i="17" s="1"/>
  <c r="H668" i="17"/>
  <c r="J668" i="17" s="1"/>
  <c r="J667" i="17"/>
  <c r="H667" i="17"/>
  <c r="J666" i="17"/>
  <c r="J663" i="17"/>
  <c r="G663" i="17"/>
  <c r="J662" i="17"/>
  <c r="G662" i="17"/>
  <c r="J661" i="17"/>
  <c r="G661" i="17"/>
  <c r="J660" i="17"/>
  <c r="G660" i="17"/>
  <c r="J658" i="17"/>
  <c r="J657" i="17"/>
  <c r="G657" i="17"/>
  <c r="J656" i="17"/>
  <c r="G656" i="17"/>
  <c r="J655" i="17"/>
  <c r="G655" i="17"/>
  <c r="J654" i="17"/>
  <c r="G654" i="17"/>
  <c r="J653" i="17"/>
  <c r="G653" i="17"/>
  <c r="J650" i="17"/>
  <c r="G650" i="17"/>
  <c r="J649" i="17"/>
  <c r="G649" i="17"/>
  <c r="J648" i="17"/>
  <c r="G648" i="17"/>
  <c r="J647" i="17"/>
  <c r="J651" i="17" s="1"/>
  <c r="G647" i="17"/>
  <c r="G644" i="17"/>
  <c r="J644" i="17" s="1"/>
  <c r="J643" i="17"/>
  <c r="G643" i="17"/>
  <c r="J642" i="17"/>
  <c r="G642" i="17"/>
  <c r="J641" i="17"/>
  <c r="G641" i="17"/>
  <c r="J623" i="17"/>
  <c r="G623" i="17"/>
  <c r="J622" i="17"/>
  <c r="G622" i="17"/>
  <c r="J621" i="17"/>
  <c r="G621" i="17"/>
  <c r="J620" i="17"/>
  <c r="G620" i="17"/>
  <c r="J619" i="17"/>
  <c r="G619" i="17"/>
  <c r="J618" i="17"/>
  <c r="H618" i="17"/>
  <c r="G618" i="17" s="1"/>
  <c r="H617" i="17"/>
  <c r="G617" i="17" s="1"/>
  <c r="G616" i="17"/>
  <c r="H616" i="17" s="1"/>
  <c r="J616" i="17" s="1"/>
  <c r="J615" i="17"/>
  <c r="G615" i="17"/>
  <c r="J612" i="17"/>
  <c r="G612" i="17"/>
  <c r="J611" i="17"/>
  <c r="G611" i="17"/>
  <c r="J610" i="17"/>
  <c r="G610" i="17"/>
  <c r="J595" i="17"/>
  <c r="G595" i="17"/>
  <c r="J594" i="17"/>
  <c r="G594" i="17"/>
  <c r="J593" i="17"/>
  <c r="G593" i="17"/>
  <c r="J592" i="17"/>
  <c r="G592" i="17"/>
  <c r="J59" i="17"/>
  <c r="J54" i="17"/>
  <c r="H54" i="17"/>
  <c r="J53" i="17"/>
  <c r="H53" i="17"/>
  <c r="J52" i="17"/>
  <c r="H52" i="17"/>
  <c r="J51" i="17"/>
  <c r="H51" i="17"/>
  <c r="J55" i="17" l="1"/>
  <c r="H1166" i="17"/>
  <c r="J596" i="17"/>
  <c r="J682" i="17"/>
  <c r="J613" i="17"/>
  <c r="J645" i="17"/>
  <c r="J674" i="17"/>
  <c r="H1126" i="17"/>
  <c r="J664" i="17"/>
  <c r="J1199" i="17"/>
  <c r="J1200" i="17" s="1"/>
  <c r="J1197" i="17"/>
  <c r="J624" i="17"/>
  <c r="J617" i="17"/>
  <c r="J823" i="17"/>
  <c r="J825" i="17" s="1"/>
  <c r="J967" i="17"/>
  <c r="J970" i="17" s="1"/>
  <c r="H1046" i="17"/>
  <c r="E1199" i="16" l="1"/>
  <c r="E1196" i="16"/>
  <c r="E1195" i="16"/>
  <c r="E1192" i="16"/>
  <c r="E1191" i="16"/>
  <c r="E1190" i="16"/>
  <c r="E1187" i="16"/>
  <c r="E1186" i="16"/>
  <c r="E1185" i="16"/>
  <c r="E1184" i="16"/>
  <c r="E1183" i="16"/>
  <c r="E1182" i="16"/>
  <c r="E1181" i="16"/>
  <c r="E1180" i="16"/>
  <c r="E1179" i="16"/>
  <c r="E1176" i="16"/>
  <c r="E1174" i="16"/>
  <c r="E1172" i="16"/>
  <c r="E1170" i="16"/>
  <c r="E1168" i="16"/>
  <c r="E1166" i="16"/>
  <c r="E1164" i="16"/>
  <c r="E1162" i="16"/>
  <c r="E1160" i="16"/>
  <c r="E1158" i="16"/>
  <c r="E1156" i="16"/>
  <c r="E1154" i="16"/>
  <c r="E1152" i="16"/>
  <c r="E1150" i="16"/>
  <c r="E1148" i="16"/>
  <c r="E1146" i="16"/>
  <c r="E1144" i="16"/>
  <c r="E1142" i="16"/>
  <c r="E1140" i="16"/>
  <c r="E1138" i="16"/>
  <c r="E1136" i="16"/>
  <c r="E1134" i="16"/>
  <c r="E1132" i="16"/>
  <c r="E1130" i="16"/>
  <c r="E1128" i="16"/>
  <c r="E1126" i="16"/>
  <c r="E1124" i="16"/>
  <c r="E1122" i="16"/>
  <c r="E1120" i="16"/>
  <c r="E1118" i="16"/>
  <c r="E1116" i="16"/>
  <c r="E1114" i="16"/>
  <c r="E1112" i="16"/>
  <c r="E1110" i="16"/>
  <c r="E1108" i="16"/>
  <c r="E1106" i="16"/>
  <c r="E1104" i="16"/>
  <c r="E1102" i="16"/>
  <c r="E1100" i="16"/>
  <c r="E1098" i="16"/>
  <c r="E1096" i="16"/>
  <c r="E1094" i="16"/>
  <c r="E1092" i="16"/>
  <c r="E1090" i="16"/>
  <c r="E1088" i="16"/>
  <c r="E1086" i="16"/>
  <c r="E1084" i="16"/>
  <c r="E1082" i="16"/>
  <c r="E1080" i="16"/>
  <c r="E1078" i="16"/>
  <c r="E1076" i="16"/>
  <c r="E1074" i="16"/>
  <c r="E1072" i="16"/>
  <c r="E1070" i="16"/>
  <c r="E1068" i="16"/>
  <c r="E1066" i="16"/>
  <c r="E1064" i="16"/>
  <c r="E1062" i="16"/>
  <c r="E1060" i="16"/>
  <c r="E1058" i="16"/>
  <c r="E1056" i="16"/>
  <c r="E1054" i="16"/>
  <c r="E1052" i="16"/>
  <c r="E1050" i="16"/>
  <c r="E1048" i="16"/>
  <c r="E1046" i="16"/>
  <c r="E1042" i="16"/>
  <c r="E1040" i="16"/>
  <c r="E1038" i="16"/>
  <c r="E1036" i="16"/>
  <c r="E1034" i="16"/>
  <c r="E1032" i="16"/>
  <c r="E1028" i="16"/>
  <c r="E1024" i="16"/>
  <c r="E1022" i="16"/>
  <c r="E1020" i="16"/>
  <c r="E1018" i="16"/>
  <c r="E1016" i="16"/>
  <c r="E1014" i="16"/>
  <c r="E1012" i="16"/>
  <c r="E1010" i="16"/>
  <c r="E1008" i="16"/>
  <c r="E1006" i="16"/>
  <c r="E1004" i="16"/>
  <c r="E1002" i="16"/>
  <c r="E1000" i="16"/>
  <c r="E998" i="16"/>
  <c r="E996" i="16"/>
  <c r="E994" i="16"/>
  <c r="E992" i="16"/>
  <c r="E990" i="16"/>
  <c r="E988" i="16"/>
  <c r="E986" i="16"/>
  <c r="E984" i="16"/>
  <c r="E982" i="16"/>
  <c r="E980" i="16"/>
  <c r="E978" i="16"/>
  <c r="E976" i="16"/>
  <c r="E973" i="16"/>
  <c r="J969" i="16"/>
  <c r="G969" i="16"/>
  <c r="J968" i="16"/>
  <c r="G968" i="16"/>
  <c r="J967" i="16"/>
  <c r="J970" i="16" s="1"/>
  <c r="G967" i="16"/>
  <c r="E964" i="16"/>
  <c r="E963" i="16"/>
  <c r="E960" i="16"/>
  <c r="E958" i="16"/>
  <c r="E956" i="16"/>
  <c r="E955" i="16"/>
  <c r="E950" i="16"/>
  <c r="E942" i="16"/>
  <c r="E940" i="16"/>
  <c r="E927" i="16"/>
  <c r="E924" i="16"/>
  <c r="J869" i="16"/>
  <c r="G869" i="16"/>
  <c r="J868" i="16"/>
  <c r="G868" i="16"/>
  <c r="J867" i="16"/>
  <c r="J870" i="16" s="1"/>
  <c r="G867" i="16"/>
  <c r="J824" i="16"/>
  <c r="G824" i="16"/>
  <c r="J823" i="16"/>
  <c r="G823" i="16"/>
  <c r="J822" i="16"/>
  <c r="G822" i="16"/>
  <c r="J821" i="16"/>
  <c r="G821" i="16"/>
  <c r="J820" i="16"/>
  <c r="G820" i="16"/>
  <c r="J819" i="16"/>
  <c r="G819" i="16"/>
  <c r="J818" i="16"/>
  <c r="G818" i="16"/>
  <c r="J817" i="16"/>
  <c r="G817" i="16"/>
  <c r="J816" i="16"/>
  <c r="G816" i="16"/>
  <c r="J751" i="16"/>
  <c r="G751" i="16"/>
  <c r="J750" i="16"/>
  <c r="G750" i="16"/>
  <c r="J749" i="16"/>
  <c r="G749" i="16"/>
  <c r="J748" i="16"/>
  <c r="G748" i="16"/>
  <c r="J681" i="16"/>
  <c r="G681" i="16"/>
  <c r="J680" i="16"/>
  <c r="G680" i="16"/>
  <c r="J679" i="16"/>
  <c r="J682" i="16" s="1"/>
  <c r="G679" i="16"/>
  <c r="J663" i="16"/>
  <c r="H662" i="16"/>
  <c r="J662" i="16" s="1"/>
  <c r="H661" i="16"/>
  <c r="J661" i="16" s="1"/>
  <c r="H660" i="16"/>
  <c r="J660" i="16" s="1"/>
  <c r="J657" i="16"/>
  <c r="G657" i="16"/>
  <c r="J656" i="16"/>
  <c r="G656" i="16"/>
  <c r="J655" i="16"/>
  <c r="G655" i="16"/>
  <c r="J654" i="16"/>
  <c r="G654" i="16"/>
  <c r="J653" i="16"/>
  <c r="G653" i="16"/>
  <c r="J638" i="16"/>
  <c r="J639" i="16" s="1"/>
  <c r="G638" i="16"/>
  <c r="J637" i="16"/>
  <c r="G637" i="16"/>
  <c r="J634" i="16"/>
  <c r="J633" i="16"/>
  <c r="J632" i="16"/>
  <c r="J631" i="16"/>
  <c r="J630" i="16"/>
  <c r="J629" i="16"/>
  <c r="J628" i="16"/>
  <c r="J627" i="16"/>
  <c r="J626" i="16"/>
  <c r="J623" i="16"/>
  <c r="G623" i="16"/>
  <c r="J622" i="16"/>
  <c r="G622" i="16"/>
  <c r="J621" i="16"/>
  <c r="G621" i="16"/>
  <c r="J620" i="16"/>
  <c r="G620" i="16"/>
  <c r="J619" i="16"/>
  <c r="G619" i="16"/>
  <c r="J618" i="16"/>
  <c r="G618" i="16"/>
  <c r="J617" i="16"/>
  <c r="G617" i="16"/>
  <c r="J616" i="16"/>
  <c r="G616" i="16"/>
  <c r="J615" i="16"/>
  <c r="J612" i="16"/>
  <c r="G612" i="16"/>
  <c r="J611" i="16"/>
  <c r="G611" i="16"/>
  <c r="J610" i="16"/>
  <c r="G610" i="16"/>
  <c r="J607" i="16"/>
  <c r="G607" i="16"/>
  <c r="J606" i="16"/>
  <c r="G606" i="16"/>
  <c r="J605" i="16"/>
  <c r="G605" i="16"/>
  <c r="J604" i="16"/>
  <c r="G604" i="16"/>
  <c r="J603" i="16"/>
  <c r="G603" i="16"/>
  <c r="J602" i="16"/>
  <c r="G602" i="16"/>
  <c r="J601" i="16"/>
  <c r="G601" i="16"/>
  <c r="J600" i="16"/>
  <c r="G600" i="16"/>
  <c r="J599" i="16"/>
  <c r="J608" i="16" s="1"/>
  <c r="G599" i="16"/>
  <c r="J598" i="16"/>
  <c r="G598" i="16"/>
  <c r="J595" i="16"/>
  <c r="G595" i="16"/>
  <c r="J594" i="16"/>
  <c r="G594" i="16"/>
  <c r="J593" i="16"/>
  <c r="G593" i="16"/>
  <c r="J592" i="16"/>
  <c r="G592" i="16"/>
  <c r="J658" i="16" l="1"/>
  <c r="J752" i="16"/>
  <c r="J825" i="16"/>
  <c r="J624" i="16"/>
  <c r="J664" i="16"/>
  <c r="J596" i="16"/>
  <c r="J635" i="16"/>
  <c r="J613" i="16"/>
  <c r="E1199" i="15" l="1"/>
  <c r="E1196" i="15"/>
  <c r="E1195" i="15"/>
  <c r="E1192" i="15"/>
  <c r="E1191" i="15"/>
  <c r="E1190" i="15"/>
  <c r="E1187" i="15"/>
  <c r="E1186" i="15"/>
  <c r="E1185" i="15"/>
  <c r="E1184" i="15"/>
  <c r="E1183" i="15"/>
  <c r="E1182" i="15"/>
  <c r="E1181" i="15"/>
  <c r="E1180" i="15"/>
  <c r="E1179" i="15"/>
  <c r="E1176" i="15"/>
  <c r="E1174" i="15"/>
  <c r="E1172" i="15"/>
  <c r="E1170" i="15"/>
  <c r="E1168" i="15"/>
  <c r="E1166" i="15"/>
  <c r="E1164" i="15"/>
  <c r="E1162" i="15"/>
  <c r="E1160" i="15"/>
  <c r="E1158" i="15"/>
  <c r="E1156" i="15"/>
  <c r="E1154" i="15"/>
  <c r="E1152" i="15"/>
  <c r="E1150" i="15"/>
  <c r="E1148" i="15"/>
  <c r="E1146" i="15"/>
  <c r="E1144" i="15"/>
  <c r="E1142" i="15"/>
  <c r="E1140" i="15"/>
  <c r="E1138" i="15"/>
  <c r="E1136" i="15"/>
  <c r="E1134" i="15"/>
  <c r="E1132" i="15"/>
  <c r="E1130" i="15"/>
  <c r="E1128" i="15"/>
  <c r="E1126" i="15"/>
  <c r="E1124" i="15"/>
  <c r="E1122" i="15"/>
  <c r="E1120" i="15"/>
  <c r="E1118" i="15"/>
  <c r="E1116" i="15"/>
  <c r="E1114" i="15"/>
  <c r="E1112" i="15"/>
  <c r="E1110" i="15"/>
  <c r="E1108" i="15"/>
  <c r="E1106" i="15"/>
  <c r="E1104" i="15"/>
  <c r="E1102" i="15"/>
  <c r="E1100" i="15"/>
  <c r="E1098" i="15"/>
  <c r="E1096" i="15"/>
  <c r="E1094" i="15"/>
  <c r="E1092" i="15"/>
  <c r="E1090" i="15"/>
  <c r="E1088" i="15"/>
  <c r="E1086" i="15"/>
  <c r="E1084" i="15"/>
  <c r="E1082" i="15"/>
  <c r="E1080" i="15"/>
  <c r="E1078" i="15"/>
  <c r="E1076" i="15"/>
  <c r="E1074" i="15"/>
  <c r="E1072" i="15"/>
  <c r="E1070" i="15"/>
  <c r="E1068" i="15"/>
  <c r="E1066" i="15"/>
  <c r="E1064" i="15"/>
  <c r="E1062" i="15"/>
  <c r="E1060" i="15"/>
  <c r="E1058" i="15"/>
  <c r="E1056" i="15"/>
  <c r="E1054" i="15"/>
  <c r="E1052" i="15"/>
  <c r="E1050" i="15"/>
  <c r="E1048" i="15"/>
  <c r="E1046" i="15"/>
  <c r="E1042" i="15"/>
  <c r="E1040" i="15"/>
  <c r="E1038" i="15"/>
  <c r="E1036" i="15"/>
  <c r="E1034" i="15"/>
  <c r="E1032" i="15"/>
  <c r="E1028" i="15"/>
  <c r="E1024" i="15"/>
  <c r="E1022" i="15"/>
  <c r="E1020" i="15"/>
  <c r="E1018" i="15"/>
  <c r="E1016" i="15"/>
  <c r="E1014" i="15"/>
  <c r="E1012" i="15"/>
  <c r="E1010" i="15"/>
  <c r="E1008" i="15"/>
  <c r="E1006" i="15"/>
  <c r="E1004" i="15"/>
  <c r="E1002" i="15"/>
  <c r="E1000" i="15"/>
  <c r="E998" i="15"/>
  <c r="E996" i="15"/>
  <c r="E994" i="15"/>
  <c r="E992" i="15"/>
  <c r="E990" i="15"/>
  <c r="E988" i="15"/>
  <c r="E986" i="15"/>
  <c r="E984" i="15"/>
  <c r="E982" i="15"/>
  <c r="E980" i="15"/>
  <c r="E978" i="15"/>
  <c r="E976" i="15"/>
  <c r="E973" i="15"/>
  <c r="E964" i="15"/>
  <c r="E963" i="15"/>
  <c r="E960" i="15"/>
  <c r="E958" i="15"/>
  <c r="E956" i="15"/>
  <c r="E955" i="15"/>
  <c r="E950" i="15"/>
  <c r="E942" i="15"/>
  <c r="E940" i="15"/>
  <c r="E927" i="15"/>
  <c r="E924" i="15"/>
  <c r="J914" i="15"/>
  <c r="J913" i="15"/>
  <c r="J912" i="15"/>
  <c r="J911" i="15"/>
  <c r="J910" i="15"/>
  <c r="J909" i="15"/>
  <c r="J908" i="15"/>
  <c r="J907" i="15"/>
  <c r="J906" i="15"/>
  <c r="J905" i="15"/>
  <c r="J904" i="15"/>
  <c r="J903" i="15"/>
  <c r="J902" i="15"/>
  <c r="J901" i="15"/>
  <c r="J900" i="15"/>
  <c r="J880" i="15"/>
  <c r="J879" i="15"/>
  <c r="J878" i="15"/>
  <c r="J877" i="15"/>
  <c r="J876" i="15"/>
  <c r="J875" i="15"/>
  <c r="J874" i="15"/>
  <c r="J873" i="15"/>
  <c r="J872" i="15"/>
  <c r="H778" i="15"/>
  <c r="H777" i="15"/>
  <c r="H776" i="15"/>
  <c r="H775" i="15"/>
  <c r="H774" i="15"/>
  <c r="H773" i="15"/>
  <c r="J772" i="15"/>
  <c r="H772" i="15"/>
  <c r="H771" i="15"/>
  <c r="H770" i="15"/>
  <c r="H769" i="15"/>
  <c r="H768" i="15"/>
  <c r="H767" i="15"/>
  <c r="H766" i="15"/>
  <c r="H765" i="15"/>
  <c r="H763" i="15"/>
  <c r="H762" i="15"/>
  <c r="H761" i="15"/>
  <c r="G666" i="15"/>
  <c r="J634" i="15"/>
  <c r="J633" i="15"/>
  <c r="J632" i="15"/>
  <c r="J631" i="15"/>
  <c r="J630" i="15"/>
  <c r="J629" i="15"/>
  <c r="J628" i="15"/>
  <c r="J627" i="15"/>
  <c r="J626" i="15"/>
  <c r="J554" i="15"/>
  <c r="J460" i="15"/>
  <c r="J459" i="15"/>
  <c r="J359" i="15"/>
  <c r="J358" i="15"/>
  <c r="J351" i="15"/>
  <c r="J350" i="15"/>
  <c r="J349" i="15"/>
  <c r="J348" i="15"/>
  <c r="J289" i="15"/>
  <c r="J288" i="15"/>
  <c r="J287" i="15"/>
  <c r="J277" i="15"/>
  <c r="J276" i="15"/>
  <c r="J275" i="15"/>
  <c r="J274" i="15"/>
  <c r="J273" i="15"/>
  <c r="J272" i="15"/>
  <c r="J271" i="15"/>
  <c r="J270" i="15"/>
  <c r="J269" i="15"/>
  <c r="J268" i="15"/>
  <c r="J267" i="15"/>
  <c r="J266" i="15"/>
  <c r="J265" i="15"/>
  <c r="J165" i="15"/>
  <c r="J164" i="15"/>
  <c r="J161" i="15"/>
  <c r="J160" i="15"/>
  <c r="J159" i="15"/>
  <c r="J158" i="15"/>
  <c r="J157" i="15"/>
  <c r="J156" i="15"/>
  <c r="J155" i="15"/>
  <c r="J154" i="15"/>
  <c r="J153" i="15"/>
  <c r="J152" i="15"/>
  <c r="J151" i="15"/>
  <c r="J150" i="15"/>
  <c r="J149" i="15"/>
  <c r="E1199" i="14"/>
  <c r="E1196" i="14"/>
  <c r="E1195" i="14"/>
  <c r="J1193" i="14"/>
  <c r="E1192" i="14"/>
  <c r="E1191" i="14"/>
  <c r="E1190" i="14"/>
  <c r="E1187" i="14"/>
  <c r="E1186" i="14"/>
  <c r="E1185" i="14"/>
  <c r="E1184" i="14"/>
  <c r="E1183" i="14"/>
  <c r="E1182" i="14"/>
  <c r="E1181" i="14"/>
  <c r="E1180" i="14"/>
  <c r="E1179" i="14"/>
  <c r="E1176" i="14"/>
  <c r="E1174" i="14"/>
  <c r="E1172" i="14"/>
  <c r="E1170" i="14"/>
  <c r="E1168" i="14"/>
  <c r="E1166" i="14"/>
  <c r="E1164" i="14"/>
  <c r="E1162" i="14"/>
  <c r="E1160" i="14"/>
  <c r="E1158" i="14"/>
  <c r="E1156" i="14"/>
  <c r="E1154" i="14"/>
  <c r="E1152" i="14"/>
  <c r="E1150" i="14"/>
  <c r="E1148" i="14"/>
  <c r="E1146" i="14"/>
  <c r="E1144" i="14"/>
  <c r="E1142" i="14"/>
  <c r="E1140" i="14"/>
  <c r="E1138" i="14"/>
  <c r="E1136" i="14"/>
  <c r="E1134" i="14"/>
  <c r="E1132" i="14"/>
  <c r="E1130" i="14"/>
  <c r="E1128" i="14"/>
  <c r="E1126" i="14"/>
  <c r="E1124" i="14"/>
  <c r="E1122" i="14"/>
  <c r="E1120" i="14"/>
  <c r="E1118" i="14"/>
  <c r="E1116" i="14"/>
  <c r="E1114" i="14"/>
  <c r="E1112" i="14"/>
  <c r="E1110" i="14"/>
  <c r="E1108" i="14"/>
  <c r="E1106" i="14"/>
  <c r="E1104" i="14"/>
  <c r="E1102" i="14"/>
  <c r="E1100" i="14"/>
  <c r="E1098" i="14"/>
  <c r="E1096" i="14"/>
  <c r="E1094" i="14"/>
  <c r="E1092" i="14"/>
  <c r="E1090" i="14"/>
  <c r="E1088" i="14"/>
  <c r="E1086" i="14"/>
  <c r="E1084" i="14"/>
  <c r="E1082" i="14"/>
  <c r="E1080" i="14"/>
  <c r="E1078" i="14"/>
  <c r="E1076" i="14"/>
  <c r="E1074" i="14"/>
  <c r="E1072" i="14"/>
  <c r="E1070" i="14"/>
  <c r="E1068" i="14"/>
  <c r="E1066" i="14"/>
  <c r="E1064" i="14"/>
  <c r="E1062" i="14"/>
  <c r="E1060" i="14"/>
  <c r="E1058" i="14"/>
  <c r="E1056" i="14"/>
  <c r="E1054" i="14"/>
  <c r="E1052" i="14"/>
  <c r="E1050" i="14"/>
  <c r="E1048" i="14"/>
  <c r="E1046" i="14"/>
  <c r="E1042" i="14"/>
  <c r="E1040" i="14"/>
  <c r="E1038" i="14"/>
  <c r="E1036" i="14"/>
  <c r="E1034" i="14"/>
  <c r="E1032" i="14"/>
  <c r="E1028" i="14"/>
  <c r="E1024" i="14"/>
  <c r="E1022" i="14"/>
  <c r="E1020" i="14"/>
  <c r="E1018" i="14"/>
  <c r="E1016" i="14"/>
  <c r="E1014" i="14"/>
  <c r="E1012" i="14"/>
  <c r="E1010" i="14"/>
  <c r="E1008" i="14"/>
  <c r="E1006" i="14"/>
  <c r="E1004" i="14"/>
  <c r="E1002" i="14"/>
  <c r="E1000" i="14"/>
  <c r="E998" i="14"/>
  <c r="E996" i="14"/>
  <c r="E994" i="14"/>
  <c r="E992" i="14"/>
  <c r="E990" i="14"/>
  <c r="E988" i="14"/>
  <c r="E986" i="14"/>
  <c r="E984" i="14"/>
  <c r="E982" i="14"/>
  <c r="E980" i="14"/>
  <c r="E978" i="14"/>
  <c r="E976" i="14"/>
  <c r="E973" i="14"/>
  <c r="E964" i="14"/>
  <c r="E963" i="14"/>
  <c r="E960" i="14"/>
  <c r="E958" i="14"/>
  <c r="E956" i="14"/>
  <c r="E955" i="14"/>
  <c r="E950" i="14"/>
  <c r="J943" i="14"/>
  <c r="E942" i="14"/>
  <c r="J941" i="14"/>
  <c r="E940" i="14"/>
  <c r="J939" i="14"/>
  <c r="J937" i="14"/>
  <c r="J935" i="14"/>
  <c r="E927" i="14"/>
  <c r="E924" i="14"/>
  <c r="J918" i="14"/>
  <c r="J917" i="14"/>
  <c r="J726" i="14"/>
  <c r="J723" i="14"/>
  <c r="J720" i="14"/>
  <c r="J699" i="14"/>
  <c r="J674" i="14"/>
  <c r="J638" i="14"/>
  <c r="J637" i="14"/>
  <c r="J608" i="14"/>
  <c r="J607" i="14"/>
  <c r="J606" i="14"/>
  <c r="J605" i="14"/>
  <c r="J604" i="14"/>
  <c r="J603" i="14"/>
  <c r="J602" i="14"/>
  <c r="J601" i="14"/>
  <c r="J600" i="14"/>
  <c r="J599" i="14"/>
  <c r="J598" i="14"/>
  <c r="J583" i="14"/>
  <c r="J565" i="14"/>
  <c r="J490" i="14"/>
  <c r="J256" i="14"/>
  <c r="J45" i="14"/>
  <c r="J639" i="14" l="1"/>
  <c r="J932" i="14"/>
  <c r="J1200" i="13" l="1"/>
  <c r="G1199" i="13"/>
  <c r="E1199" i="13"/>
  <c r="J1197" i="13"/>
  <c r="G1196" i="13"/>
  <c r="E1196" i="13"/>
  <c r="G1195" i="13"/>
  <c r="E1195" i="13"/>
  <c r="E1192" i="13"/>
  <c r="E1191" i="13"/>
  <c r="E1190" i="13"/>
  <c r="J1188" i="13"/>
  <c r="H1187" i="13"/>
  <c r="E1187" i="13"/>
  <c r="H1186" i="13"/>
  <c r="E1186" i="13"/>
  <c r="H1185" i="13"/>
  <c r="E1185" i="13"/>
  <c r="H1184" i="13"/>
  <c r="E1184" i="13"/>
  <c r="H1183" i="13"/>
  <c r="E1183" i="13"/>
  <c r="H1182" i="13"/>
  <c r="E1182" i="13"/>
  <c r="H1181" i="13"/>
  <c r="E1181" i="13"/>
  <c r="H1180" i="13"/>
  <c r="E1180" i="13"/>
  <c r="H1179" i="13"/>
  <c r="E1179" i="13"/>
  <c r="E1176" i="13"/>
  <c r="E1174" i="13"/>
  <c r="E1172" i="13"/>
  <c r="E1170" i="13"/>
  <c r="E1168" i="13"/>
  <c r="E1166" i="13"/>
  <c r="E1164" i="13"/>
  <c r="E1162" i="13"/>
  <c r="E1160" i="13"/>
  <c r="E1158" i="13"/>
  <c r="E1156" i="13"/>
  <c r="E1154" i="13"/>
  <c r="E1152" i="13"/>
  <c r="E1150" i="13"/>
  <c r="E1148" i="13"/>
  <c r="E1146" i="13"/>
  <c r="E1144" i="13"/>
  <c r="E1142" i="13"/>
  <c r="E1140" i="13"/>
  <c r="E1138" i="13"/>
  <c r="E1136" i="13"/>
  <c r="E1134" i="13"/>
  <c r="E1132" i="13"/>
  <c r="E1130" i="13"/>
  <c r="E1128" i="13"/>
  <c r="E1126" i="13"/>
  <c r="E1124" i="13"/>
  <c r="E1122" i="13"/>
  <c r="E1120" i="13"/>
  <c r="E1118" i="13"/>
  <c r="E1116" i="13"/>
  <c r="E1114" i="13"/>
  <c r="E1112" i="13"/>
  <c r="E1110" i="13"/>
  <c r="E1108" i="13"/>
  <c r="E1106" i="13"/>
  <c r="E1104" i="13"/>
  <c r="E1102" i="13"/>
  <c r="E1100" i="13"/>
  <c r="E1098" i="13"/>
  <c r="E1096" i="13"/>
  <c r="E1094" i="13"/>
  <c r="E1092" i="13"/>
  <c r="E1090" i="13"/>
  <c r="E1088" i="13"/>
  <c r="E1086" i="13"/>
  <c r="E1084" i="13"/>
  <c r="E1082" i="13"/>
  <c r="E1080" i="13"/>
  <c r="E1078" i="13"/>
  <c r="E1076" i="13"/>
  <c r="E1074" i="13"/>
  <c r="E1072" i="13"/>
  <c r="E1070" i="13"/>
  <c r="E1068" i="13"/>
  <c r="E1066" i="13"/>
  <c r="E1064" i="13"/>
  <c r="E1062" i="13"/>
  <c r="E1060" i="13"/>
  <c r="E1058" i="13"/>
  <c r="E1056" i="13"/>
  <c r="E1054" i="13"/>
  <c r="E1052" i="13"/>
  <c r="E1050" i="13"/>
  <c r="E1048" i="13"/>
  <c r="E1046" i="13"/>
  <c r="E1042" i="13"/>
  <c r="E1040" i="13"/>
  <c r="E1038" i="13"/>
  <c r="E1036" i="13"/>
  <c r="E1034" i="13"/>
  <c r="E1032" i="13"/>
  <c r="E1028" i="13"/>
  <c r="E1024" i="13"/>
  <c r="E1022" i="13"/>
  <c r="E1020" i="13"/>
  <c r="E1018" i="13"/>
  <c r="E1016" i="13"/>
  <c r="E1014" i="13"/>
  <c r="E1012" i="13"/>
  <c r="E1010" i="13"/>
  <c r="E1008" i="13"/>
  <c r="E1006" i="13"/>
  <c r="E1004" i="13"/>
  <c r="E1002" i="13"/>
  <c r="E1000" i="13"/>
  <c r="E998" i="13"/>
  <c r="E996" i="13"/>
  <c r="E994" i="13"/>
  <c r="E992" i="13"/>
  <c r="E990" i="13"/>
  <c r="E988" i="13"/>
  <c r="E986" i="13"/>
  <c r="E984" i="13"/>
  <c r="E982" i="13"/>
  <c r="E980" i="13"/>
  <c r="E978" i="13"/>
  <c r="E976" i="13"/>
  <c r="E973" i="13"/>
  <c r="J970" i="13"/>
  <c r="E964" i="13"/>
  <c r="E963" i="13"/>
  <c r="G960" i="13"/>
  <c r="E960" i="13"/>
  <c r="J959" i="13"/>
  <c r="G959" i="13"/>
  <c r="G958" i="13"/>
  <c r="E958" i="13"/>
  <c r="J957" i="13"/>
  <c r="G957" i="13"/>
  <c r="J956" i="13"/>
  <c r="G956" i="13"/>
  <c r="E956" i="13"/>
  <c r="G955" i="13"/>
  <c r="E955" i="13"/>
  <c r="J954" i="13"/>
  <c r="G954" i="13"/>
  <c r="J953" i="13"/>
  <c r="G953" i="13"/>
  <c r="J952" i="13"/>
  <c r="G952" i="13"/>
  <c r="J951" i="13"/>
  <c r="G951" i="13"/>
  <c r="G950" i="13"/>
  <c r="E950" i="13"/>
  <c r="J949" i="13"/>
  <c r="G949" i="13"/>
  <c r="J948" i="13"/>
  <c r="G948" i="13"/>
  <c r="J947" i="13"/>
  <c r="G947" i="13"/>
  <c r="E942" i="13"/>
  <c r="E940" i="13"/>
  <c r="J937" i="13"/>
  <c r="J935" i="13"/>
  <c r="J932" i="13"/>
  <c r="E927" i="13"/>
  <c r="E924" i="13"/>
  <c r="J825" i="13"/>
  <c r="J234" i="13"/>
  <c r="J233" i="13"/>
  <c r="J232" i="13"/>
  <c r="J231" i="13"/>
  <c r="J224" i="13"/>
  <c r="J203" i="13"/>
  <c r="J188" i="13"/>
  <c r="J187" i="13"/>
  <c r="J186" i="13"/>
  <c r="J185" i="13"/>
  <c r="J184" i="13"/>
  <c r="J183" i="13"/>
  <c r="J182" i="13"/>
  <c r="J181" i="13"/>
  <c r="J180" i="13"/>
  <c r="J179" i="13"/>
  <c r="J178" i="13"/>
  <c r="J177" i="13"/>
  <c r="J176" i="13"/>
  <c r="J165" i="13"/>
  <c r="G165" i="13"/>
  <c r="J164" i="13"/>
  <c r="J166" i="13" s="1"/>
  <c r="J146" i="13"/>
  <c r="J99" i="13"/>
  <c r="J96" i="13"/>
  <c r="J90" i="13"/>
  <c r="J81" i="13"/>
  <c r="J82" i="13" s="1"/>
  <c r="J80" i="13"/>
  <c r="J59" i="13"/>
  <c r="J48" i="13"/>
  <c r="H48" i="13"/>
  <c r="J47" i="13"/>
  <c r="J49" i="13" l="1"/>
  <c r="J189" i="13"/>
  <c r="J961" i="13"/>
  <c r="J235" i="13"/>
  <c r="J1200" i="12" l="1"/>
  <c r="H1200" i="12"/>
  <c r="E1200" i="12"/>
  <c r="J1197" i="12"/>
  <c r="H1197" i="12"/>
  <c r="E1197" i="12"/>
  <c r="H1196" i="12"/>
  <c r="E1196" i="12"/>
  <c r="J1196" i="12" s="1"/>
  <c r="J1198" i="12" s="1"/>
  <c r="E1193" i="12"/>
  <c r="E1192" i="12"/>
  <c r="E1191" i="12"/>
  <c r="E1188" i="12"/>
  <c r="E1187" i="12"/>
  <c r="E1186" i="12"/>
  <c r="E1185" i="12"/>
  <c r="E1184" i="12"/>
  <c r="E1183" i="12"/>
  <c r="E1182" i="12"/>
  <c r="E1181" i="12"/>
  <c r="E1180" i="12"/>
  <c r="E1177" i="12"/>
  <c r="E1175" i="12"/>
  <c r="E1173" i="12"/>
  <c r="E1171" i="12"/>
  <c r="E1169" i="12"/>
  <c r="E1167" i="12"/>
  <c r="E1165" i="12"/>
  <c r="E1163" i="12"/>
  <c r="E1161" i="12"/>
  <c r="E1159" i="12"/>
  <c r="E1157" i="12"/>
  <c r="E1155" i="12"/>
  <c r="E1153" i="12"/>
  <c r="E1151" i="12"/>
  <c r="E1149" i="12"/>
  <c r="E1147" i="12"/>
  <c r="E1145" i="12"/>
  <c r="E1143" i="12"/>
  <c r="E1141" i="12"/>
  <c r="E1139" i="12"/>
  <c r="E1137" i="12"/>
  <c r="E1135" i="12"/>
  <c r="E1133" i="12"/>
  <c r="E1131" i="12"/>
  <c r="E1129" i="12"/>
  <c r="E1127" i="12"/>
  <c r="E1125" i="12"/>
  <c r="E1123" i="12"/>
  <c r="E1121" i="12"/>
  <c r="E1119" i="12"/>
  <c r="E1117" i="12"/>
  <c r="E1115" i="12"/>
  <c r="E1113" i="12"/>
  <c r="E1111" i="12"/>
  <c r="E1109" i="12"/>
  <c r="E1107" i="12"/>
  <c r="E1105" i="12"/>
  <c r="E1103" i="12"/>
  <c r="E1101" i="12"/>
  <c r="E1099" i="12"/>
  <c r="E1097" i="12"/>
  <c r="E1095" i="12"/>
  <c r="E1093" i="12"/>
  <c r="E1091" i="12"/>
  <c r="E1089" i="12"/>
  <c r="E1087" i="12"/>
  <c r="E1085" i="12"/>
  <c r="E1083" i="12"/>
  <c r="E1081" i="12"/>
  <c r="E1079" i="12"/>
  <c r="E1077" i="12"/>
  <c r="E1075" i="12"/>
  <c r="E1073" i="12"/>
  <c r="E1071" i="12"/>
  <c r="E1069" i="12"/>
  <c r="E1067" i="12"/>
  <c r="E1065" i="12"/>
  <c r="E1063" i="12"/>
  <c r="E1061" i="12"/>
  <c r="E1059" i="12"/>
  <c r="E1057" i="12"/>
  <c r="E1055" i="12"/>
  <c r="E1053" i="12"/>
  <c r="E1051" i="12"/>
  <c r="E1049" i="12"/>
  <c r="E1047" i="12"/>
  <c r="E1043" i="12"/>
  <c r="E1041" i="12"/>
  <c r="E1039" i="12"/>
  <c r="E1037" i="12"/>
  <c r="E1035" i="12"/>
  <c r="E1033" i="12"/>
  <c r="E1029" i="12"/>
  <c r="E1025" i="12"/>
  <c r="E1023" i="12"/>
  <c r="E1021" i="12"/>
  <c r="E1019" i="12"/>
  <c r="E1017" i="12"/>
  <c r="E1015" i="12"/>
  <c r="E1013" i="12"/>
  <c r="E1011" i="12"/>
  <c r="E1009" i="12"/>
  <c r="E1007" i="12"/>
  <c r="E1005" i="12"/>
  <c r="E1003" i="12"/>
  <c r="E1001" i="12"/>
  <c r="E999" i="12"/>
  <c r="E997" i="12"/>
  <c r="E995" i="12"/>
  <c r="E993" i="12"/>
  <c r="E991" i="12"/>
  <c r="E989" i="12"/>
  <c r="E987" i="12"/>
  <c r="E985" i="12"/>
  <c r="E983" i="12"/>
  <c r="E981" i="12"/>
  <c r="E979" i="12"/>
  <c r="E977" i="12"/>
  <c r="E974" i="12"/>
  <c r="E965" i="12"/>
  <c r="E964" i="12"/>
  <c r="E961" i="12"/>
  <c r="E959" i="12"/>
  <c r="E957" i="12"/>
  <c r="E956" i="12"/>
  <c r="E951" i="12"/>
  <c r="E943" i="12"/>
  <c r="E941" i="12"/>
  <c r="E928" i="12"/>
  <c r="E925" i="12"/>
  <c r="J738" i="12"/>
  <c r="J735" i="12"/>
  <c r="J734" i="12"/>
  <c r="J731" i="12"/>
  <c r="J730" i="12"/>
  <c r="J729" i="12"/>
  <c r="J546" i="12"/>
  <c r="J146" i="12"/>
  <c r="J145" i="12"/>
  <c r="J144" i="12"/>
  <c r="J143" i="12"/>
  <c r="J142" i="12"/>
  <c r="J141" i="12"/>
  <c r="J147" i="12" l="1"/>
  <c r="J736" i="12"/>
  <c r="J732" i="12"/>
  <c r="E1199" i="11" l="1"/>
  <c r="E1196" i="11"/>
  <c r="E1195" i="11"/>
  <c r="E1192" i="11"/>
  <c r="J1192" i="11" s="1"/>
  <c r="E1191" i="11"/>
  <c r="J1191" i="11" s="1"/>
  <c r="E1190" i="11"/>
  <c r="J1190" i="11" s="1"/>
  <c r="E1187" i="11"/>
  <c r="J1187" i="11" s="1"/>
  <c r="J1186" i="11"/>
  <c r="E1186" i="11"/>
  <c r="E1185" i="11"/>
  <c r="J1185" i="11" s="1"/>
  <c r="E1184" i="11"/>
  <c r="J1184" i="11" s="1"/>
  <c r="E1183" i="11"/>
  <c r="J1183" i="11" s="1"/>
  <c r="E1182" i="11"/>
  <c r="J1182" i="11" s="1"/>
  <c r="E1181" i="11"/>
  <c r="J1181" i="11" s="1"/>
  <c r="J1180" i="11"/>
  <c r="E1180" i="11"/>
  <c r="E1179" i="11"/>
  <c r="J1179" i="11" s="1"/>
  <c r="E1176" i="11"/>
  <c r="J1176" i="11" s="1"/>
  <c r="J1177" i="11" s="1"/>
  <c r="E1174" i="11"/>
  <c r="J1174" i="11" s="1"/>
  <c r="J1175" i="11" s="1"/>
  <c r="E1172" i="11"/>
  <c r="J1172" i="11" s="1"/>
  <c r="J1173" i="11" s="1"/>
  <c r="E1170" i="11"/>
  <c r="J1170" i="11" s="1"/>
  <c r="J1171" i="11" s="1"/>
  <c r="E1168" i="11"/>
  <c r="J1168" i="11" s="1"/>
  <c r="J1169" i="11" s="1"/>
  <c r="E1166" i="11"/>
  <c r="J1166" i="11" s="1"/>
  <c r="J1167" i="11" s="1"/>
  <c r="E1164" i="11"/>
  <c r="J1164" i="11" s="1"/>
  <c r="J1165" i="11" s="1"/>
  <c r="E1162" i="11"/>
  <c r="J1162" i="11" s="1"/>
  <c r="J1163" i="11" s="1"/>
  <c r="E1160" i="11"/>
  <c r="J1160" i="11" s="1"/>
  <c r="J1161" i="11" s="1"/>
  <c r="E1158" i="11"/>
  <c r="J1158" i="11" s="1"/>
  <c r="J1159" i="11" s="1"/>
  <c r="E1156" i="11"/>
  <c r="J1156" i="11" s="1"/>
  <c r="J1157" i="11" s="1"/>
  <c r="J1154" i="11"/>
  <c r="J1155" i="11" s="1"/>
  <c r="E1154" i="11"/>
  <c r="E1152" i="11"/>
  <c r="J1152" i="11" s="1"/>
  <c r="J1153" i="11" s="1"/>
  <c r="J1150" i="11"/>
  <c r="J1151" i="11" s="1"/>
  <c r="E1150" i="11"/>
  <c r="E1148" i="11"/>
  <c r="J1148" i="11" s="1"/>
  <c r="J1149" i="11" s="1"/>
  <c r="E1146" i="11"/>
  <c r="J1146" i="11" s="1"/>
  <c r="J1147" i="11" s="1"/>
  <c r="E1144" i="11"/>
  <c r="J1144" i="11" s="1"/>
  <c r="J1145" i="11" s="1"/>
  <c r="E1142" i="11"/>
  <c r="J1142" i="11" s="1"/>
  <c r="J1143" i="11" s="1"/>
  <c r="E1140" i="11"/>
  <c r="J1140" i="11" s="1"/>
  <c r="J1141" i="11" s="1"/>
  <c r="E1138" i="11"/>
  <c r="J1138" i="11" s="1"/>
  <c r="J1139" i="11" s="1"/>
  <c r="E1136" i="11"/>
  <c r="J1136" i="11" s="1"/>
  <c r="J1137" i="11" s="1"/>
  <c r="E1134" i="11"/>
  <c r="J1134" i="11" s="1"/>
  <c r="J1135" i="11" s="1"/>
  <c r="E1132" i="11"/>
  <c r="J1132" i="11" s="1"/>
  <c r="J1133" i="11" s="1"/>
  <c r="E1130" i="11"/>
  <c r="J1130" i="11" s="1"/>
  <c r="J1131" i="11" s="1"/>
  <c r="E1128" i="11"/>
  <c r="J1128" i="11" s="1"/>
  <c r="J1129" i="11" s="1"/>
  <c r="E1126" i="11"/>
  <c r="J1126" i="11" s="1"/>
  <c r="J1127" i="11" s="1"/>
  <c r="E1124" i="11"/>
  <c r="J1124" i="11" s="1"/>
  <c r="J1125" i="11" s="1"/>
  <c r="J1122" i="11"/>
  <c r="J1123" i="11" s="1"/>
  <c r="E1122" i="11"/>
  <c r="E1120" i="11"/>
  <c r="J1120" i="11" s="1"/>
  <c r="J1121" i="11" s="1"/>
  <c r="J1118" i="11"/>
  <c r="J1119" i="11" s="1"/>
  <c r="E1118" i="11"/>
  <c r="E1116" i="11"/>
  <c r="J1116" i="11" s="1"/>
  <c r="J1117" i="11" s="1"/>
  <c r="E1114" i="11"/>
  <c r="J1114" i="11" s="1"/>
  <c r="J1115" i="11" s="1"/>
  <c r="E1112" i="11"/>
  <c r="J1112" i="11" s="1"/>
  <c r="J1113" i="11" s="1"/>
  <c r="E1110" i="11"/>
  <c r="J1110" i="11" s="1"/>
  <c r="J1111" i="11" s="1"/>
  <c r="E1108" i="11"/>
  <c r="J1108" i="11" s="1"/>
  <c r="J1109" i="11" s="1"/>
  <c r="E1106" i="11"/>
  <c r="J1106" i="11" s="1"/>
  <c r="J1107" i="11" s="1"/>
  <c r="E1104" i="11"/>
  <c r="J1104" i="11" s="1"/>
  <c r="J1105" i="11" s="1"/>
  <c r="E1102" i="11"/>
  <c r="J1102" i="11" s="1"/>
  <c r="J1103" i="11" s="1"/>
  <c r="E1100" i="11"/>
  <c r="J1100" i="11" s="1"/>
  <c r="J1101" i="11" s="1"/>
  <c r="E1098" i="11"/>
  <c r="J1098" i="11" s="1"/>
  <c r="J1099" i="11" s="1"/>
  <c r="E1096" i="11"/>
  <c r="J1096" i="11" s="1"/>
  <c r="J1097" i="11" s="1"/>
  <c r="E1094" i="11"/>
  <c r="J1094" i="11" s="1"/>
  <c r="J1095" i="11" s="1"/>
  <c r="E1092" i="11"/>
  <c r="J1092" i="11" s="1"/>
  <c r="J1093" i="11" s="1"/>
  <c r="J1090" i="11"/>
  <c r="J1091" i="11" s="1"/>
  <c r="E1090" i="11"/>
  <c r="E1088" i="11"/>
  <c r="J1088" i="11" s="1"/>
  <c r="J1089" i="11" s="1"/>
  <c r="J1086" i="11"/>
  <c r="J1087" i="11" s="1"/>
  <c r="E1086" i="11"/>
  <c r="E1084" i="11"/>
  <c r="J1084" i="11" s="1"/>
  <c r="J1085" i="11" s="1"/>
  <c r="E1082" i="11"/>
  <c r="J1082" i="11" s="1"/>
  <c r="J1083" i="11" s="1"/>
  <c r="E1080" i="11"/>
  <c r="J1080" i="11" s="1"/>
  <c r="J1081" i="11" s="1"/>
  <c r="E1078" i="11"/>
  <c r="E1076" i="11"/>
  <c r="J1076" i="11" s="1"/>
  <c r="J1077" i="11" s="1"/>
  <c r="E1074" i="11"/>
  <c r="J1074" i="11" s="1"/>
  <c r="J1075" i="11" s="1"/>
  <c r="E1072" i="11"/>
  <c r="E1070" i="11"/>
  <c r="J1070" i="11" s="1"/>
  <c r="J1071" i="11" s="1"/>
  <c r="E1068" i="11"/>
  <c r="J1068" i="11" s="1"/>
  <c r="J1069" i="11" s="1"/>
  <c r="E1066" i="11"/>
  <c r="E1064" i="11"/>
  <c r="J1064" i="11" s="1"/>
  <c r="J1065" i="11" s="1"/>
  <c r="E1062" i="11"/>
  <c r="J1062" i="11" s="1"/>
  <c r="J1063" i="11" s="1"/>
  <c r="E1060" i="11"/>
  <c r="J1060" i="11" s="1"/>
  <c r="J1061" i="11" s="1"/>
  <c r="E1058" i="11"/>
  <c r="J1058" i="11" s="1"/>
  <c r="J1059" i="11" s="1"/>
  <c r="E1056" i="11"/>
  <c r="J1056" i="11" s="1"/>
  <c r="J1057" i="11" s="1"/>
  <c r="E1054" i="11"/>
  <c r="J1054" i="11" s="1"/>
  <c r="J1055" i="11" s="1"/>
  <c r="E1052" i="11"/>
  <c r="J1052" i="11" s="1"/>
  <c r="J1053" i="11" s="1"/>
  <c r="J1050" i="11"/>
  <c r="J1051" i="11" s="1"/>
  <c r="E1050" i="11"/>
  <c r="E1048" i="11"/>
  <c r="J1048" i="11" s="1"/>
  <c r="J1049" i="11" s="1"/>
  <c r="J1046" i="11"/>
  <c r="J1047" i="11" s="1"/>
  <c r="E1046" i="11"/>
  <c r="J1044" i="11"/>
  <c r="J1045" i="11" s="1"/>
  <c r="E1042" i="11"/>
  <c r="J1042" i="11" s="1"/>
  <c r="J1043" i="11" s="1"/>
  <c r="J1040" i="11"/>
  <c r="J1041" i="11" s="1"/>
  <c r="E1040" i="11"/>
  <c r="E1038" i="11"/>
  <c r="J1038" i="11" s="1"/>
  <c r="J1039" i="11" s="1"/>
  <c r="E1036" i="11"/>
  <c r="J1036" i="11" s="1"/>
  <c r="J1037" i="11" s="1"/>
  <c r="E1034" i="11"/>
  <c r="J1034" i="11" s="1"/>
  <c r="J1035" i="11" s="1"/>
  <c r="E1032" i="11"/>
  <c r="J1032" i="11" s="1"/>
  <c r="J1033" i="11" s="1"/>
  <c r="J1030" i="11"/>
  <c r="J1031" i="11" s="1"/>
  <c r="E1028" i="11"/>
  <c r="J1026" i="11"/>
  <c r="J1027" i="11" s="1"/>
  <c r="E1024" i="11"/>
  <c r="J1024" i="11" s="1"/>
  <c r="J1025" i="11" s="1"/>
  <c r="E1022" i="11"/>
  <c r="J1022" i="11" s="1"/>
  <c r="J1023" i="11" s="1"/>
  <c r="E1020" i="11"/>
  <c r="J1020" i="11" s="1"/>
  <c r="J1021" i="11" s="1"/>
  <c r="E1018" i="11"/>
  <c r="J1018" i="11" s="1"/>
  <c r="J1019" i="11" s="1"/>
  <c r="E1016" i="11"/>
  <c r="E1014" i="11"/>
  <c r="J1014" i="11" s="1"/>
  <c r="J1015" i="11" s="1"/>
  <c r="E1012" i="11"/>
  <c r="J1012" i="11" s="1"/>
  <c r="J1013" i="11" s="1"/>
  <c r="E1010" i="11"/>
  <c r="J1010" i="11" s="1"/>
  <c r="J1011" i="11" s="1"/>
  <c r="E1008" i="11"/>
  <c r="J1008" i="11" s="1"/>
  <c r="J1009" i="11" s="1"/>
  <c r="E1006" i="11"/>
  <c r="J1006" i="11" s="1"/>
  <c r="J1007" i="11" s="1"/>
  <c r="E1004" i="11"/>
  <c r="J1004" i="11" s="1"/>
  <c r="J1005" i="11" s="1"/>
  <c r="E1002" i="11"/>
  <c r="J1002" i="11" s="1"/>
  <c r="J1003" i="11" s="1"/>
  <c r="E1000" i="11"/>
  <c r="J1000" i="11" s="1"/>
  <c r="J1001" i="11" s="1"/>
  <c r="E998" i="11"/>
  <c r="J998" i="11" s="1"/>
  <c r="J999" i="11" s="1"/>
  <c r="E996" i="11"/>
  <c r="J996" i="11" s="1"/>
  <c r="J997" i="11" s="1"/>
  <c r="E994" i="11"/>
  <c r="J994" i="11" s="1"/>
  <c r="J995" i="11" s="1"/>
  <c r="J992" i="11"/>
  <c r="J993" i="11" s="1"/>
  <c r="E992" i="11"/>
  <c r="E990" i="11"/>
  <c r="J990" i="11" s="1"/>
  <c r="J991" i="11" s="1"/>
  <c r="E988" i="11"/>
  <c r="J988" i="11" s="1"/>
  <c r="J989" i="11" s="1"/>
  <c r="E986" i="11"/>
  <c r="J986" i="11" s="1"/>
  <c r="J987" i="11" s="1"/>
  <c r="E984" i="11"/>
  <c r="J984" i="11" s="1"/>
  <c r="J985" i="11" s="1"/>
  <c r="E982" i="11"/>
  <c r="J982" i="11" s="1"/>
  <c r="J983" i="11" s="1"/>
  <c r="E980" i="11"/>
  <c r="J980" i="11" s="1"/>
  <c r="J981" i="11" s="1"/>
  <c r="E978" i="11"/>
  <c r="J978" i="11" s="1"/>
  <c r="J979" i="11" s="1"/>
  <c r="E976" i="11"/>
  <c r="J976" i="11" s="1"/>
  <c r="J977" i="11" s="1"/>
  <c r="E973" i="11"/>
  <c r="E964" i="11"/>
  <c r="E963" i="11"/>
  <c r="E960" i="11"/>
  <c r="E958" i="11"/>
  <c r="E956" i="11"/>
  <c r="E955" i="11"/>
  <c r="E950" i="11"/>
  <c r="J944" i="11"/>
  <c r="J945" i="11" s="1"/>
  <c r="E942" i="11"/>
  <c r="E940" i="11"/>
  <c r="E927" i="11"/>
  <c r="E924" i="11"/>
  <c r="J854" i="11"/>
  <c r="H854" i="11"/>
  <c r="J853" i="11"/>
  <c r="J855" i="11" s="1"/>
  <c r="H853" i="11"/>
  <c r="J838" i="11"/>
  <c r="J839" i="11" s="1"/>
  <c r="H838" i="11"/>
  <c r="J835" i="11"/>
  <c r="H835" i="11"/>
  <c r="J834" i="11"/>
  <c r="H834" i="11"/>
  <c r="J833" i="11"/>
  <c r="H833" i="11"/>
  <c r="J832" i="11"/>
  <c r="H832" i="11"/>
  <c r="H831" i="11"/>
  <c r="J831" i="11" s="1"/>
  <c r="H830" i="11"/>
  <c r="J830" i="11" s="1"/>
  <c r="H829" i="11"/>
  <c r="J829" i="11" s="1"/>
  <c r="H828" i="11"/>
  <c r="J828" i="11" s="1"/>
  <c r="H827" i="11"/>
  <c r="J827" i="11" s="1"/>
  <c r="J796" i="11"/>
  <c r="H796" i="11"/>
  <c r="J795" i="11"/>
  <c r="H795" i="11"/>
  <c r="J794" i="11"/>
  <c r="H794" i="11"/>
  <c r="J793" i="11"/>
  <c r="H793" i="11"/>
  <c r="J792" i="11"/>
  <c r="H792" i="11"/>
  <c r="J791" i="11"/>
  <c r="H791" i="11"/>
  <c r="J790" i="11"/>
  <c r="H790" i="11"/>
  <c r="J789" i="11"/>
  <c r="H789" i="11"/>
  <c r="J786" i="11"/>
  <c r="H786" i="11"/>
  <c r="J785" i="11"/>
  <c r="H785" i="11"/>
  <c r="J784" i="11"/>
  <c r="J787" i="11" s="1"/>
  <c r="H784" i="11"/>
  <c r="J778" i="11"/>
  <c r="H778" i="11"/>
  <c r="J777" i="11"/>
  <c r="H777" i="11"/>
  <c r="J776" i="11"/>
  <c r="H776" i="11"/>
  <c r="J775" i="11"/>
  <c r="H775" i="11"/>
  <c r="J774" i="11"/>
  <c r="H774" i="11"/>
  <c r="J773" i="11"/>
  <c r="H773" i="11"/>
  <c r="J771" i="11"/>
  <c r="H771" i="11"/>
  <c r="J770" i="11"/>
  <c r="H770" i="11"/>
  <c r="J769" i="11"/>
  <c r="H769" i="11"/>
  <c r="J768" i="11"/>
  <c r="H768" i="11"/>
  <c r="J767" i="11"/>
  <c r="H767" i="11"/>
  <c r="J766" i="11"/>
  <c r="H766" i="11"/>
  <c r="J765" i="11"/>
  <c r="H765" i="11"/>
  <c r="J763" i="11"/>
  <c r="H763" i="11"/>
  <c r="J762" i="11"/>
  <c r="H762" i="11"/>
  <c r="J761" i="11"/>
  <c r="H761" i="11"/>
  <c r="H681" i="11"/>
  <c r="J681" i="11" s="1"/>
  <c r="H680" i="11"/>
  <c r="J680" i="11" s="1"/>
  <c r="H679" i="11"/>
  <c r="J679" i="11" s="1"/>
  <c r="J634" i="11"/>
  <c r="J633" i="11"/>
  <c r="J632" i="11"/>
  <c r="J631" i="11"/>
  <c r="J630" i="11"/>
  <c r="J629" i="11"/>
  <c r="J628" i="11"/>
  <c r="J627" i="11"/>
  <c r="J626" i="11"/>
  <c r="J607" i="11"/>
  <c r="J606" i="11"/>
  <c r="J605" i="11"/>
  <c r="J604" i="11"/>
  <c r="J603" i="11"/>
  <c r="J602" i="11"/>
  <c r="J601" i="11"/>
  <c r="J600" i="11"/>
  <c r="J599" i="11"/>
  <c r="J598" i="11"/>
  <c r="J555" i="11"/>
  <c r="J497" i="11"/>
  <c r="J498" i="11" s="1"/>
  <c r="G497" i="11"/>
  <c r="J469" i="11"/>
  <c r="J470" i="11" s="1"/>
  <c r="G469" i="11"/>
  <c r="J466" i="11"/>
  <c r="J467" i="11" s="1"/>
  <c r="G466" i="11"/>
  <c r="J463" i="11"/>
  <c r="J464" i="11" s="1"/>
  <c r="G463" i="11"/>
  <c r="J451" i="11"/>
  <c r="J450" i="11"/>
  <c r="H450" i="11"/>
  <c r="J445" i="11"/>
  <c r="J444" i="11"/>
  <c r="H444" i="11"/>
  <c r="J442" i="11"/>
  <c r="J441" i="11"/>
  <c r="H441" i="11"/>
  <c r="J355" i="11"/>
  <c r="G355" i="11"/>
  <c r="J354" i="11"/>
  <c r="J356" i="11" s="1"/>
  <c r="G354" i="11"/>
  <c r="J345" i="11"/>
  <c r="G345" i="11"/>
  <c r="J344" i="11"/>
  <c r="G344" i="11"/>
  <c r="J343" i="11"/>
  <c r="G343" i="11"/>
  <c r="J342" i="11"/>
  <c r="G342" i="11"/>
  <c r="J341" i="11"/>
  <c r="G341" i="11"/>
  <c r="J340" i="11"/>
  <c r="G340" i="11"/>
  <c r="J339" i="11"/>
  <c r="G339" i="11"/>
  <c r="J338" i="11"/>
  <c r="G338" i="11"/>
  <c r="J337" i="11"/>
  <c r="G337" i="11"/>
  <c r="J336" i="11"/>
  <c r="G336" i="11"/>
  <c r="J335" i="11"/>
  <c r="G335" i="11"/>
  <c r="J334" i="11"/>
  <c r="G334" i="11"/>
  <c r="J333" i="11"/>
  <c r="G333" i="11"/>
  <c r="J332" i="11"/>
  <c r="G332" i="11"/>
  <c r="J331" i="11"/>
  <c r="G331" i="11"/>
  <c r="J330" i="11"/>
  <c r="J346" i="11" s="1"/>
  <c r="G330" i="11"/>
  <c r="J284" i="11"/>
  <c r="G284" i="11"/>
  <c r="J283" i="11"/>
  <c r="G283" i="11"/>
  <c r="J282" i="11"/>
  <c r="G282" i="11"/>
  <c r="J281" i="11"/>
  <c r="G281" i="11"/>
  <c r="J280" i="11"/>
  <c r="G280" i="11"/>
  <c r="J258" i="11"/>
  <c r="J259" i="11" s="1"/>
  <c r="G258" i="11"/>
  <c r="J246" i="11"/>
  <c r="G246" i="11"/>
  <c r="J245" i="11"/>
  <c r="G245" i="11"/>
  <c r="J244" i="11"/>
  <c r="G244" i="11"/>
  <c r="J243" i="11"/>
  <c r="G243" i="11"/>
  <c r="J242" i="11"/>
  <c r="G242" i="11"/>
  <c r="J241" i="11"/>
  <c r="G241" i="11"/>
  <c r="J134" i="11"/>
  <c r="J133" i="11"/>
  <c r="J115" i="11"/>
  <c r="J114" i="11"/>
  <c r="H28" i="11"/>
  <c r="J28" i="11" s="1"/>
  <c r="H27" i="11"/>
  <c r="J27" i="11" s="1"/>
  <c r="J24" i="11"/>
  <c r="J23" i="11"/>
  <c r="J22" i="11"/>
  <c r="J21" i="11"/>
  <c r="J20" i="11"/>
  <c r="J247" i="11" l="1"/>
  <c r="J285" i="11"/>
  <c r="J608" i="11"/>
  <c r="J1188" i="11"/>
  <c r="J25" i="11"/>
  <c r="J635" i="11"/>
  <c r="J797" i="11"/>
  <c r="J135" i="11"/>
  <c r="J779" i="11"/>
  <c r="J836" i="11"/>
  <c r="J1193" i="11"/>
  <c r="J29" i="11"/>
  <c r="J682" i="11"/>
  <c r="E1199" i="10" l="1"/>
  <c r="E1196" i="10"/>
  <c r="E1195" i="10"/>
  <c r="E1192" i="10"/>
  <c r="E1191" i="10"/>
  <c r="E1190" i="10"/>
  <c r="E1187" i="10"/>
  <c r="E1186" i="10"/>
  <c r="E1185" i="10"/>
  <c r="E1184" i="10"/>
  <c r="E1183" i="10"/>
  <c r="E1182" i="10"/>
  <c r="E1181" i="10"/>
  <c r="E1180" i="10"/>
  <c r="E1179" i="10"/>
  <c r="E1176" i="10"/>
  <c r="E1174" i="10"/>
  <c r="E1172" i="10"/>
  <c r="E1170" i="10"/>
  <c r="E1168" i="10"/>
  <c r="E1166" i="10"/>
  <c r="E1164" i="10"/>
  <c r="E1162" i="10"/>
  <c r="E1160" i="10"/>
  <c r="E1158" i="10"/>
  <c r="E1156" i="10"/>
  <c r="E1154" i="10"/>
  <c r="E1152" i="10"/>
  <c r="E1150" i="10"/>
  <c r="E1148" i="10"/>
  <c r="E1146" i="10"/>
  <c r="E1144" i="10"/>
  <c r="E1142" i="10"/>
  <c r="E1140" i="10"/>
  <c r="E1138" i="10"/>
  <c r="E1136" i="10"/>
  <c r="E1134" i="10"/>
  <c r="E1132" i="10"/>
  <c r="E1130" i="10"/>
  <c r="E1128" i="10"/>
  <c r="E1126" i="10"/>
  <c r="E1124" i="10"/>
  <c r="E1122" i="10"/>
  <c r="E1120" i="10"/>
  <c r="E1118" i="10"/>
  <c r="E1116" i="10"/>
  <c r="E1114" i="10"/>
  <c r="E1112" i="10"/>
  <c r="E1110" i="10"/>
  <c r="E1108" i="10"/>
  <c r="E1106" i="10"/>
  <c r="E1104" i="10"/>
  <c r="E1102" i="10"/>
  <c r="E1100" i="10"/>
  <c r="E1098" i="10"/>
  <c r="E1096" i="10"/>
  <c r="E1094" i="10"/>
  <c r="E1092" i="10"/>
  <c r="E1090" i="10"/>
  <c r="E1088" i="10"/>
  <c r="E1086" i="10"/>
  <c r="E1084" i="10"/>
  <c r="E1082" i="10"/>
  <c r="E1080" i="10"/>
  <c r="E1078" i="10"/>
  <c r="E1076" i="10"/>
  <c r="E1074" i="10"/>
  <c r="E1072" i="10"/>
  <c r="E1070" i="10"/>
  <c r="E1068" i="10"/>
  <c r="E1066" i="10"/>
  <c r="E1064" i="10"/>
  <c r="E1062" i="10"/>
  <c r="E1060" i="10"/>
  <c r="E1058" i="10"/>
  <c r="E1056" i="10"/>
  <c r="E1054" i="10"/>
  <c r="E1052" i="10"/>
  <c r="E1050" i="10"/>
  <c r="E1048" i="10"/>
  <c r="E1046" i="10"/>
  <c r="E1042" i="10"/>
  <c r="E1040" i="10"/>
  <c r="E1038" i="10"/>
  <c r="E1036" i="10"/>
  <c r="E1034" i="10"/>
  <c r="E1032" i="10"/>
  <c r="E1028" i="10"/>
  <c r="E1024" i="10"/>
  <c r="E1022" i="10"/>
  <c r="E1020" i="10"/>
  <c r="E1018" i="10"/>
  <c r="E1016" i="10"/>
  <c r="E1014" i="10"/>
  <c r="E1012" i="10"/>
  <c r="E1010" i="10"/>
  <c r="E1008" i="10"/>
  <c r="E1006" i="10"/>
  <c r="E1004" i="10"/>
  <c r="E1002" i="10"/>
  <c r="E1000" i="10"/>
  <c r="E998" i="10"/>
  <c r="E996" i="10"/>
  <c r="E994" i="10"/>
  <c r="E992" i="10"/>
  <c r="E990" i="10"/>
  <c r="E988" i="10"/>
  <c r="E986" i="10"/>
  <c r="E984" i="10"/>
  <c r="E982" i="10"/>
  <c r="E980" i="10"/>
  <c r="E978" i="10"/>
  <c r="E976" i="10"/>
  <c r="E973" i="10"/>
  <c r="E964" i="10"/>
  <c r="E963" i="10"/>
  <c r="E960" i="10"/>
  <c r="E958" i="10"/>
  <c r="E956" i="10"/>
  <c r="E955" i="10"/>
  <c r="E950" i="10"/>
  <c r="E942" i="10"/>
  <c r="E940" i="10"/>
  <c r="E927" i="10"/>
  <c r="E924" i="10"/>
  <c r="H891" i="10"/>
  <c r="J891" i="10" s="1"/>
  <c r="H890" i="10"/>
  <c r="J890" i="10" s="1"/>
  <c r="H889" i="10"/>
  <c r="J889" i="10" s="1"/>
  <c r="H888" i="10"/>
  <c r="J888" i="10" s="1"/>
  <c r="J887" i="10"/>
  <c r="H887" i="10"/>
  <c r="J886" i="10"/>
  <c r="H886" i="10"/>
  <c r="J885" i="10"/>
  <c r="H885" i="10"/>
  <c r="J884" i="10"/>
  <c r="H884" i="10"/>
  <c r="H883" i="10"/>
  <c r="J883" i="10" s="1"/>
  <c r="H542" i="10"/>
  <c r="J542" i="10" s="1"/>
  <c r="H541" i="10"/>
  <c r="J541" i="10" s="1"/>
  <c r="H540" i="10"/>
  <c r="J540" i="10" s="1"/>
  <c r="H539" i="10"/>
  <c r="J539" i="10" s="1"/>
  <c r="H538" i="10"/>
  <c r="J538" i="10" s="1"/>
  <c r="H537" i="10"/>
  <c r="J537" i="10" s="1"/>
  <c r="H536" i="10"/>
  <c r="J536" i="10" s="1"/>
  <c r="H535" i="10"/>
  <c r="J535" i="10" s="1"/>
  <c r="H534" i="10"/>
  <c r="J534" i="10" s="1"/>
  <c r="H533" i="10"/>
  <c r="J533" i="10" s="1"/>
  <c r="H532" i="10"/>
  <c r="J532" i="10" s="1"/>
  <c r="H531" i="10"/>
  <c r="J531" i="10" s="1"/>
  <c r="H530" i="10"/>
  <c r="J530" i="10" s="1"/>
  <c r="H529" i="10"/>
  <c r="J529" i="10" s="1"/>
  <c r="H528" i="10"/>
  <c r="J528" i="10" s="1"/>
  <c r="H527" i="10"/>
  <c r="J527" i="10" s="1"/>
  <c r="H526" i="10"/>
  <c r="J526" i="10" s="1"/>
  <c r="H525" i="10"/>
  <c r="J525" i="10" s="1"/>
  <c r="H524" i="10"/>
  <c r="J524" i="10" s="1"/>
  <c r="H523" i="10"/>
  <c r="J523" i="10" s="1"/>
  <c r="H522" i="10"/>
  <c r="J522" i="10" s="1"/>
  <c r="J521" i="10"/>
  <c r="J520" i="10"/>
  <c r="J892" i="10" l="1"/>
  <c r="J543" i="10"/>
  <c r="E1199" i="9" l="1"/>
  <c r="E1196" i="9"/>
  <c r="E1195" i="9"/>
  <c r="E1192" i="9"/>
  <c r="E1191" i="9"/>
  <c r="E1190" i="9"/>
  <c r="E1187" i="9"/>
  <c r="E1186" i="9"/>
  <c r="E1185" i="9"/>
  <c r="E1184" i="9"/>
  <c r="E1183" i="9"/>
  <c r="E1182" i="9"/>
  <c r="E1181" i="9"/>
  <c r="E1180" i="9"/>
  <c r="E1179" i="9"/>
  <c r="E1176" i="9"/>
  <c r="E1174" i="9"/>
  <c r="E1172" i="9"/>
  <c r="E1170" i="9"/>
  <c r="E1168" i="9"/>
  <c r="E1166" i="9"/>
  <c r="E1164" i="9"/>
  <c r="E1162" i="9"/>
  <c r="E1160" i="9"/>
  <c r="E1158" i="9"/>
  <c r="E1156" i="9"/>
  <c r="E1154" i="9"/>
  <c r="E1152" i="9"/>
  <c r="E1150" i="9"/>
  <c r="E1148" i="9"/>
  <c r="E1146" i="9"/>
  <c r="E1144" i="9"/>
  <c r="E1142" i="9"/>
  <c r="E1140" i="9"/>
  <c r="E1138" i="9"/>
  <c r="E1136" i="9"/>
  <c r="E1134" i="9"/>
  <c r="E1132" i="9"/>
  <c r="E1130" i="9"/>
  <c r="E1128" i="9"/>
  <c r="E1126" i="9"/>
  <c r="E1124" i="9"/>
  <c r="E1122" i="9"/>
  <c r="E1120" i="9"/>
  <c r="E1118" i="9"/>
  <c r="E1116" i="9"/>
  <c r="E1114" i="9"/>
  <c r="E1112" i="9"/>
  <c r="E1110" i="9"/>
  <c r="E1108" i="9"/>
  <c r="E1106" i="9"/>
  <c r="E1104" i="9"/>
  <c r="E1102" i="9"/>
  <c r="E1100" i="9"/>
  <c r="E1098" i="9"/>
  <c r="E1096" i="9"/>
  <c r="E1094" i="9"/>
  <c r="E1092" i="9"/>
  <c r="E1090" i="9"/>
  <c r="E1088" i="9"/>
  <c r="E1086" i="9"/>
  <c r="E1084" i="9"/>
  <c r="E1082" i="9"/>
  <c r="E1080" i="9"/>
  <c r="E1078" i="9"/>
  <c r="E1076" i="9"/>
  <c r="E1074" i="9"/>
  <c r="E1072" i="9"/>
  <c r="E1070" i="9"/>
  <c r="E1068" i="9"/>
  <c r="E1066" i="9"/>
  <c r="E1064" i="9"/>
  <c r="E1062" i="9"/>
  <c r="E1060" i="9"/>
  <c r="E1058" i="9"/>
  <c r="E1056" i="9"/>
  <c r="E1054" i="9"/>
  <c r="E1052" i="9"/>
  <c r="E1050" i="9"/>
  <c r="E1048" i="9"/>
  <c r="E1046" i="9"/>
  <c r="E1042" i="9"/>
  <c r="E1040" i="9"/>
  <c r="E1038" i="9"/>
  <c r="E1036" i="9"/>
  <c r="E1034" i="9"/>
  <c r="E1032" i="9"/>
  <c r="E1028" i="9"/>
  <c r="E1024" i="9"/>
  <c r="E1022" i="9"/>
  <c r="E1020" i="9"/>
  <c r="E1018" i="9"/>
  <c r="E1016" i="9"/>
  <c r="E1014" i="9"/>
  <c r="E1012" i="9"/>
  <c r="E1010" i="9"/>
  <c r="E1008" i="9"/>
  <c r="E1006" i="9"/>
  <c r="E1004" i="9"/>
  <c r="E1002" i="9"/>
  <c r="E1000" i="9"/>
  <c r="E998" i="9"/>
  <c r="E996" i="9"/>
  <c r="E994" i="9"/>
  <c r="E992" i="9"/>
  <c r="E990" i="9"/>
  <c r="E988" i="9"/>
  <c r="E986" i="9"/>
  <c r="E984" i="9"/>
  <c r="E982" i="9"/>
  <c r="E980" i="9"/>
  <c r="E978" i="9"/>
  <c r="E976" i="9"/>
  <c r="E973" i="9"/>
  <c r="E964" i="9"/>
  <c r="E963" i="9"/>
  <c r="E960" i="9"/>
  <c r="E958" i="9"/>
  <c r="E956" i="9"/>
  <c r="E955" i="9"/>
  <c r="E950" i="9"/>
  <c r="E942" i="9"/>
  <c r="E940" i="9"/>
  <c r="E927" i="9"/>
  <c r="E924" i="9"/>
  <c r="J450" i="9"/>
  <c r="J451" i="9" s="1"/>
  <c r="H450" i="9"/>
  <c r="J444" i="9"/>
  <c r="J445" i="9" s="1"/>
  <c r="H444" i="9"/>
  <c r="J441" i="9"/>
  <c r="J442" i="9" s="1"/>
  <c r="H441" i="9"/>
  <c r="J327" i="9"/>
  <c r="J326" i="9"/>
  <c r="J325" i="9"/>
  <c r="J324" i="9"/>
  <c r="J323" i="9"/>
  <c r="J322" i="9"/>
  <c r="J321" i="9"/>
  <c r="J320" i="9"/>
  <c r="J319" i="9"/>
  <c r="J318" i="9"/>
  <c r="J317" i="9"/>
  <c r="J316" i="9"/>
  <c r="J315" i="9"/>
  <c r="J314" i="9"/>
  <c r="J313" i="9"/>
  <c r="J312" i="9"/>
  <c r="J311" i="9"/>
  <c r="J310" i="9"/>
  <c r="J309" i="9"/>
  <c r="J308" i="9"/>
  <c r="J307" i="9"/>
  <c r="J306" i="9"/>
  <c r="J305" i="9"/>
  <c r="J304" i="9"/>
  <c r="J303" i="9"/>
  <c r="J302" i="9"/>
  <c r="J301" i="9"/>
  <c r="J300" i="9"/>
  <c r="J299" i="9"/>
  <c r="J298" i="9"/>
  <c r="J297" i="9"/>
  <c r="J238" i="9"/>
  <c r="J237" i="9"/>
  <c r="J239" i="9" l="1"/>
  <c r="J328" i="9"/>
  <c r="E1199" i="8" l="1"/>
  <c r="J1200" i="8" s="1"/>
  <c r="J1196" i="8"/>
  <c r="E1196" i="8"/>
  <c r="E1195" i="8"/>
  <c r="J1195" i="8" s="1"/>
  <c r="E1192" i="8"/>
  <c r="E1191" i="8"/>
  <c r="E1190" i="8"/>
  <c r="E1187" i="8"/>
  <c r="E1186" i="8"/>
  <c r="E1185" i="8"/>
  <c r="E1184" i="8"/>
  <c r="E1183" i="8"/>
  <c r="E1182" i="8"/>
  <c r="E1181" i="8"/>
  <c r="E1180" i="8"/>
  <c r="E1179" i="8"/>
  <c r="E1176" i="8"/>
  <c r="E1174" i="8"/>
  <c r="E1172" i="8"/>
  <c r="J1173" i="8" s="1"/>
  <c r="E1170" i="8"/>
  <c r="E1168" i="8"/>
  <c r="J1169" i="8" s="1"/>
  <c r="E1166" i="8"/>
  <c r="J1167" i="8" s="1"/>
  <c r="E1164" i="8"/>
  <c r="E1162" i="8"/>
  <c r="E1160" i="8"/>
  <c r="E1158" i="8"/>
  <c r="J1159" i="8" s="1"/>
  <c r="J1157" i="8"/>
  <c r="J1156" i="8"/>
  <c r="E1156" i="8"/>
  <c r="E1154" i="8"/>
  <c r="J1155" i="8" s="1"/>
  <c r="J1153" i="8"/>
  <c r="E1152" i="8"/>
  <c r="J1152" i="8" s="1"/>
  <c r="E1150" i="8"/>
  <c r="E1148" i="8"/>
  <c r="J1146" i="8"/>
  <c r="E1146" i="8"/>
  <c r="J1147" i="8" s="1"/>
  <c r="E1144" i="8"/>
  <c r="J1144" i="8" s="1"/>
  <c r="E1142" i="8"/>
  <c r="E1140" i="8"/>
  <c r="J1140" i="8" s="1"/>
  <c r="E1138" i="8"/>
  <c r="J1139" i="8" s="1"/>
  <c r="E1136" i="8"/>
  <c r="J1137" i="8" s="1"/>
  <c r="J1134" i="8"/>
  <c r="E1134" i="8"/>
  <c r="J1135" i="8" s="1"/>
  <c r="E1132" i="8"/>
  <c r="J1132" i="8" s="1"/>
  <c r="J1130" i="8"/>
  <c r="E1130" i="8"/>
  <c r="J1131" i="8" s="1"/>
  <c r="J1129" i="8"/>
  <c r="J1128" i="8"/>
  <c r="E1128" i="8"/>
  <c r="E1126" i="8"/>
  <c r="J1127" i="8" s="1"/>
  <c r="E1124" i="8"/>
  <c r="E1122" i="8"/>
  <c r="E1120" i="8"/>
  <c r="E1118" i="8"/>
  <c r="J1119" i="8" s="1"/>
  <c r="E1116" i="8"/>
  <c r="J1115" i="8"/>
  <c r="J1114" i="8"/>
  <c r="E1114" i="8"/>
  <c r="E1112" i="8"/>
  <c r="E1110" i="8"/>
  <c r="J1111" i="8" s="1"/>
  <c r="E1108" i="8"/>
  <c r="J1108" i="8" s="1"/>
  <c r="E1106" i="8"/>
  <c r="J1105" i="8"/>
  <c r="J1104" i="8"/>
  <c r="E1104" i="8"/>
  <c r="E1102" i="8"/>
  <c r="E1100" i="8"/>
  <c r="E1098" i="8"/>
  <c r="E1096" i="8"/>
  <c r="J1097" i="8" s="1"/>
  <c r="J1095" i="8"/>
  <c r="J1094" i="8"/>
  <c r="E1094" i="8"/>
  <c r="E1092" i="8"/>
  <c r="E1090" i="8"/>
  <c r="E1088" i="8"/>
  <c r="J1089" i="8" s="1"/>
  <c r="E1086" i="8"/>
  <c r="E1084" i="8"/>
  <c r="E1082" i="8"/>
  <c r="E1080" i="8"/>
  <c r="E1078" i="8"/>
  <c r="E1076" i="8"/>
  <c r="J1077" i="8" s="1"/>
  <c r="E1074" i="8"/>
  <c r="E1072" i="8"/>
  <c r="E1070" i="8"/>
  <c r="J1070" i="8" s="1"/>
  <c r="E1068" i="8"/>
  <c r="E1066" i="8"/>
  <c r="E1064" i="8"/>
  <c r="J1065" i="8" s="1"/>
  <c r="E1062" i="8"/>
  <c r="E1060" i="8"/>
  <c r="E1058" i="8"/>
  <c r="E1056" i="8"/>
  <c r="J1057" i="8" s="1"/>
  <c r="E1054" i="8"/>
  <c r="J1055" i="8" s="1"/>
  <c r="J1052" i="8"/>
  <c r="E1052" i="8"/>
  <c r="J1053" i="8" s="1"/>
  <c r="E1050" i="8"/>
  <c r="E1048" i="8"/>
  <c r="E1046" i="8"/>
  <c r="J1043" i="8"/>
  <c r="J1042" i="8"/>
  <c r="E1042" i="8"/>
  <c r="J1041" i="8"/>
  <c r="J1040" i="8"/>
  <c r="E1040" i="8"/>
  <c r="J1039" i="8"/>
  <c r="J1038" i="8"/>
  <c r="E1038" i="8"/>
  <c r="E1036" i="8"/>
  <c r="E1034" i="8"/>
  <c r="E1032" i="8"/>
  <c r="J1033" i="8" s="1"/>
  <c r="J1031" i="8"/>
  <c r="J1030" i="8"/>
  <c r="E1028" i="8"/>
  <c r="J1027" i="8"/>
  <c r="J1026" i="8"/>
  <c r="E1024" i="8"/>
  <c r="J1025" i="8" s="1"/>
  <c r="E1022" i="8"/>
  <c r="E1020" i="8"/>
  <c r="E1018" i="8"/>
  <c r="E1016" i="8"/>
  <c r="E1014" i="8"/>
  <c r="E1012" i="8"/>
  <c r="E1010" i="8"/>
  <c r="E1008" i="8"/>
  <c r="J1006" i="8"/>
  <c r="E1006" i="8"/>
  <c r="J1007" i="8" s="1"/>
  <c r="E1004" i="8"/>
  <c r="J1005" i="8" s="1"/>
  <c r="E1002" i="8"/>
  <c r="J1001" i="8"/>
  <c r="J1000" i="8"/>
  <c r="E1000" i="8"/>
  <c r="E998" i="8"/>
  <c r="E996" i="8"/>
  <c r="E994" i="8"/>
  <c r="E992" i="8"/>
  <c r="E990" i="8"/>
  <c r="J991" i="8" s="1"/>
  <c r="E988" i="8"/>
  <c r="E986" i="8"/>
  <c r="E984" i="8"/>
  <c r="E982" i="8"/>
  <c r="E980" i="8"/>
  <c r="E978" i="8"/>
  <c r="J976" i="8"/>
  <c r="E976" i="8"/>
  <c r="E973" i="8"/>
  <c r="J973" i="8" s="1"/>
  <c r="J972" i="8"/>
  <c r="J969" i="8"/>
  <c r="J968" i="8"/>
  <c r="J967" i="8"/>
  <c r="E964" i="8"/>
  <c r="E963" i="8"/>
  <c r="E960" i="8"/>
  <c r="J960" i="8" s="1"/>
  <c r="J959" i="8"/>
  <c r="E958" i="8"/>
  <c r="J958" i="8" s="1"/>
  <c r="J957" i="8"/>
  <c r="J956" i="8"/>
  <c r="E956" i="8"/>
  <c r="E955" i="8"/>
  <c r="J955" i="8" s="1"/>
  <c r="J954" i="8"/>
  <c r="J953" i="8"/>
  <c r="J952" i="8"/>
  <c r="J951" i="8"/>
  <c r="J950" i="8"/>
  <c r="E950" i="8"/>
  <c r="J949" i="8"/>
  <c r="J948" i="8"/>
  <c r="J947" i="8"/>
  <c r="E942" i="8"/>
  <c r="E940" i="8"/>
  <c r="J936" i="8"/>
  <c r="J934" i="8"/>
  <c r="J931" i="8"/>
  <c r="J930" i="8"/>
  <c r="J929" i="8"/>
  <c r="J928" i="8"/>
  <c r="J927" i="8"/>
  <c r="E927" i="8"/>
  <c r="J926" i="8"/>
  <c r="J925" i="8"/>
  <c r="J924" i="8"/>
  <c r="E924" i="8"/>
  <c r="J923" i="8"/>
  <c r="J922" i="8"/>
  <c r="J921" i="8"/>
  <c r="J920" i="8"/>
  <c r="J919" i="8"/>
  <c r="J918" i="8"/>
  <c r="J917" i="8"/>
  <c r="J824" i="8"/>
  <c r="J823" i="8"/>
  <c r="J822" i="8"/>
  <c r="J821" i="8"/>
  <c r="J820" i="8"/>
  <c r="J819" i="8"/>
  <c r="J818" i="8"/>
  <c r="J817" i="8"/>
  <c r="J816" i="8"/>
  <c r="J757" i="8"/>
  <c r="J754" i="8"/>
  <c r="J751" i="8"/>
  <c r="J750" i="8"/>
  <c r="H750" i="8"/>
  <c r="J749" i="8"/>
  <c r="H749" i="8"/>
  <c r="J748" i="8"/>
  <c r="H748" i="8"/>
  <c r="J745" i="8"/>
  <c r="J742" i="8"/>
  <c r="J741" i="8"/>
  <c r="J740" i="8"/>
  <c r="J730" i="8"/>
  <c r="J729" i="8"/>
  <c r="J728" i="8"/>
  <c r="J698" i="8"/>
  <c r="J697" i="8"/>
  <c r="J657" i="8"/>
  <c r="J656" i="8"/>
  <c r="J655" i="8"/>
  <c r="J654" i="8"/>
  <c r="J653" i="8"/>
  <c r="J589" i="8"/>
  <c r="J588" i="8"/>
  <c r="J587" i="8"/>
  <c r="J586" i="8"/>
  <c r="J585" i="8"/>
  <c r="J582" i="8"/>
  <c r="G582" i="8"/>
  <c r="J581" i="8"/>
  <c r="G581" i="8"/>
  <c r="J580" i="8"/>
  <c r="G580" i="8"/>
  <c r="J579" i="8"/>
  <c r="J578" i="8"/>
  <c r="G578" i="8"/>
  <c r="J577" i="8"/>
  <c r="G577" i="8"/>
  <c r="J576" i="8"/>
  <c r="G576" i="8"/>
  <c r="J575" i="8"/>
  <c r="G575" i="8"/>
  <c r="J574" i="8"/>
  <c r="J573" i="8"/>
  <c r="J572" i="8"/>
  <c r="H572" i="8"/>
  <c r="G572" i="8" s="1"/>
  <c r="H571" i="8"/>
  <c r="G571" i="8" s="1"/>
  <c r="H570" i="8"/>
  <c r="J570" i="8" s="1"/>
  <c r="J569" i="8"/>
  <c r="G569" i="8"/>
  <c r="J568" i="8"/>
  <c r="G568" i="8"/>
  <c r="J567" i="8"/>
  <c r="G567" i="8"/>
  <c r="J564" i="8"/>
  <c r="G564" i="8"/>
  <c r="J563" i="8"/>
  <c r="G563" i="8"/>
  <c r="J562" i="8"/>
  <c r="G562" i="8"/>
  <c r="J561" i="8"/>
  <c r="G561" i="8"/>
  <c r="J560" i="8"/>
  <c r="G560" i="8"/>
  <c r="J557" i="8"/>
  <c r="J145" i="8"/>
  <c r="J144" i="8"/>
  <c r="J143" i="8"/>
  <c r="J142" i="8"/>
  <c r="J141" i="8"/>
  <c r="J140" i="8"/>
  <c r="J990" i="8" l="1"/>
  <c r="J1133" i="8"/>
  <c r="J1056" i="8"/>
  <c r="J1126" i="8"/>
  <c r="J1138" i="8"/>
  <c r="J1145" i="8"/>
  <c r="J1154" i="8"/>
  <c r="J1199" i="8"/>
  <c r="J1166" i="8"/>
  <c r="J1004" i="8"/>
  <c r="J1064" i="8"/>
  <c r="J1071" i="8"/>
  <c r="J1076" i="8"/>
  <c r="J1088" i="8"/>
  <c r="J1096" i="8"/>
  <c r="J1110" i="8"/>
  <c r="J1118" i="8"/>
  <c r="J1141" i="8"/>
  <c r="J1158" i="8"/>
  <c r="J571" i="8"/>
  <c r="J1024" i="8"/>
  <c r="J1032" i="8"/>
  <c r="J1054" i="8"/>
  <c r="J1136" i="8"/>
  <c r="J1168" i="8"/>
  <c r="J1172" i="8"/>
  <c r="H114" i="7" l="1"/>
  <c r="J114" i="7" s="1"/>
  <c r="H113" i="7"/>
  <c r="J113" i="7" s="1"/>
  <c r="H112" i="7"/>
  <c r="J112" i="7" s="1"/>
  <c r="J109" i="7"/>
  <c r="H109" i="7"/>
  <c r="H108" i="7"/>
  <c r="J108" i="7" s="1"/>
  <c r="H107" i="7"/>
  <c r="J107" i="7" s="1"/>
  <c r="H106" i="7"/>
  <c r="J106" i="7" s="1"/>
  <c r="H105" i="7"/>
  <c r="J105" i="7" s="1"/>
  <c r="H104" i="7"/>
  <c r="J104" i="7" s="1"/>
  <c r="H103" i="7"/>
  <c r="J103" i="7" s="1"/>
  <c r="H102" i="7"/>
  <c r="J102" i="7" s="1"/>
  <c r="H99" i="7"/>
  <c r="J99" i="7" s="1"/>
  <c r="H98" i="7"/>
  <c r="J98" i="7" s="1"/>
  <c r="J100" i="7" s="1"/>
  <c r="H95" i="7"/>
  <c r="J95" i="7" s="1"/>
  <c r="J94" i="7"/>
  <c r="H94" i="7"/>
  <c r="H93" i="7"/>
  <c r="J93" i="7" s="1"/>
  <c r="H92" i="7"/>
  <c r="J92" i="7" s="1"/>
  <c r="H89" i="7"/>
  <c r="J89" i="7" s="1"/>
  <c r="J90" i="7" s="1"/>
  <c r="H86" i="7"/>
  <c r="J86" i="7" s="1"/>
  <c r="J87" i="7" s="1"/>
  <c r="H83" i="7"/>
  <c r="J83" i="7" s="1"/>
  <c r="J84" i="7" s="1"/>
  <c r="H80" i="7"/>
  <c r="J80" i="7" s="1"/>
  <c r="H79" i="7"/>
  <c r="J79" i="7" s="1"/>
  <c r="H78" i="7"/>
  <c r="J78" i="7" s="1"/>
  <c r="H77" i="7"/>
  <c r="J77" i="7" s="1"/>
  <c r="H76" i="7"/>
  <c r="J76" i="7" s="1"/>
  <c r="H75" i="7"/>
  <c r="J75" i="7" s="1"/>
  <c r="H74" i="7"/>
  <c r="J74" i="7" s="1"/>
  <c r="H73" i="7"/>
  <c r="J73" i="7" s="1"/>
  <c r="H72" i="7"/>
  <c r="J72" i="7" s="1"/>
  <c r="H69" i="7"/>
  <c r="J69" i="7" s="1"/>
  <c r="H68" i="7"/>
  <c r="J68" i="7" s="1"/>
  <c r="H67" i="7"/>
  <c r="J67" i="7" s="1"/>
  <c r="H66" i="7"/>
  <c r="J66" i="7" s="1"/>
  <c r="H65" i="7"/>
  <c r="J65" i="7" s="1"/>
  <c r="H64" i="7"/>
  <c r="J64" i="7" s="1"/>
  <c r="H63" i="7"/>
  <c r="J63" i="7" s="1"/>
  <c r="H62" i="7"/>
  <c r="J62" i="7" s="1"/>
  <c r="H59" i="7"/>
  <c r="J59" i="7" s="1"/>
  <c r="H58" i="7"/>
  <c r="J58" i="7" s="1"/>
  <c r="H55" i="7"/>
  <c r="J55" i="7" s="1"/>
  <c r="H54" i="7"/>
  <c r="J54" i="7" s="1"/>
  <c r="H53" i="7"/>
  <c r="J53" i="7" s="1"/>
  <c r="H50" i="7"/>
  <c r="J50" i="7" s="1"/>
  <c r="J51" i="7" s="1"/>
  <c r="J47" i="7"/>
  <c r="H47" i="7"/>
  <c r="H46" i="7"/>
  <c r="J46" i="7" s="1"/>
  <c r="H45" i="7"/>
  <c r="J45" i="7" s="1"/>
  <c r="H43" i="7"/>
  <c r="J43" i="7" s="1"/>
  <c r="H42" i="7"/>
  <c r="J42" i="7" s="1"/>
  <c r="H41" i="7"/>
  <c r="J41" i="7" s="1"/>
  <c r="H40" i="7"/>
  <c r="J40" i="7" s="1"/>
  <c r="H37" i="7"/>
  <c r="J37" i="7" s="1"/>
  <c r="H36" i="7"/>
  <c r="J36" i="7" s="1"/>
  <c r="H35" i="7"/>
  <c r="J35" i="7" s="1"/>
  <c r="H34" i="7"/>
  <c r="J34" i="7" s="1"/>
  <c r="H31" i="7"/>
  <c r="J31" i="7" s="1"/>
  <c r="H30" i="7"/>
  <c r="J30" i="7" s="1"/>
  <c r="H28" i="7"/>
  <c r="J28" i="7" s="1"/>
  <c r="H27" i="7"/>
  <c r="J27" i="7" s="1"/>
  <c r="H26" i="7"/>
  <c r="J26" i="7" s="1"/>
  <c r="H25" i="7"/>
  <c r="J25" i="7" s="1"/>
  <c r="H24" i="7"/>
  <c r="J24" i="7" s="1"/>
  <c r="H23" i="7"/>
  <c r="J23" i="7" s="1"/>
  <c r="H22" i="7"/>
  <c r="J22" i="7" s="1"/>
  <c r="H21" i="7"/>
  <c r="J21" i="7" s="1"/>
  <c r="J20" i="7"/>
  <c r="H20" i="7"/>
  <c r="J96" i="7" l="1"/>
  <c r="J48" i="7"/>
  <c r="J115" i="7"/>
  <c r="J110" i="7"/>
  <c r="J38" i="7"/>
  <c r="J70" i="7"/>
  <c r="J32" i="7"/>
  <c r="J56" i="7"/>
  <c r="J60" i="7"/>
  <c r="J81" i="7"/>
  <c r="E1199" i="6" l="1"/>
  <c r="E1196" i="6"/>
  <c r="E1195" i="6"/>
  <c r="E1192" i="6"/>
  <c r="E1191" i="6"/>
  <c r="E1190" i="6"/>
  <c r="E1187" i="6"/>
  <c r="E1186" i="6"/>
  <c r="E1185" i="6"/>
  <c r="E1184" i="6"/>
  <c r="E1183" i="6"/>
  <c r="E1182" i="6"/>
  <c r="E1181" i="6"/>
  <c r="E1180" i="6"/>
  <c r="E1179" i="6"/>
  <c r="E1176" i="6"/>
  <c r="E1174" i="6"/>
  <c r="E1172" i="6"/>
  <c r="E1170" i="6"/>
  <c r="E1168" i="6"/>
  <c r="E1166" i="6"/>
  <c r="E1164" i="6"/>
  <c r="E1162" i="6"/>
  <c r="E1160" i="6"/>
  <c r="E1158" i="6"/>
  <c r="E1156" i="6"/>
  <c r="E1154" i="6"/>
  <c r="E1152" i="6"/>
  <c r="E1150" i="6"/>
  <c r="E1148" i="6"/>
  <c r="E1146" i="6"/>
  <c r="E1144" i="6"/>
  <c r="E1142" i="6"/>
  <c r="E1140" i="6"/>
  <c r="E1138" i="6"/>
  <c r="E1136" i="6"/>
  <c r="E1134" i="6"/>
  <c r="E1132" i="6"/>
  <c r="E1130" i="6"/>
  <c r="E1128" i="6"/>
  <c r="E1126" i="6"/>
  <c r="E1124" i="6"/>
  <c r="E1122" i="6"/>
  <c r="E1120" i="6"/>
  <c r="E1118" i="6"/>
  <c r="E1116" i="6"/>
  <c r="E1114" i="6"/>
  <c r="E1112" i="6"/>
  <c r="E1110" i="6"/>
  <c r="E1108" i="6"/>
  <c r="E1106" i="6"/>
  <c r="E1104" i="6"/>
  <c r="E1102" i="6"/>
  <c r="E1100" i="6"/>
  <c r="E1098" i="6"/>
  <c r="E1096" i="6"/>
  <c r="E1094" i="6"/>
  <c r="E1092" i="6"/>
  <c r="E1090" i="6"/>
  <c r="E1088" i="6"/>
  <c r="E1086" i="6"/>
  <c r="E1084" i="6"/>
  <c r="E1082" i="6"/>
  <c r="E1080" i="6"/>
  <c r="E1078" i="6"/>
  <c r="E1076" i="6"/>
  <c r="E1074" i="6"/>
  <c r="E1072" i="6"/>
  <c r="E1070" i="6"/>
  <c r="E1068" i="6"/>
  <c r="E1066" i="6"/>
  <c r="E1064" i="6"/>
  <c r="E1062" i="6"/>
  <c r="E1060" i="6"/>
  <c r="E1058" i="6"/>
  <c r="E1056" i="6"/>
  <c r="E1054" i="6"/>
  <c r="E1052" i="6"/>
  <c r="E1050" i="6"/>
  <c r="E1048" i="6"/>
  <c r="E1046" i="6"/>
  <c r="E1042" i="6"/>
  <c r="E1040" i="6"/>
  <c r="E1038" i="6"/>
  <c r="E1036" i="6"/>
  <c r="E1034" i="6"/>
  <c r="E1032" i="6"/>
  <c r="E1028" i="6"/>
  <c r="E1024" i="6"/>
  <c r="E1022" i="6"/>
  <c r="E1020" i="6"/>
  <c r="E1018" i="6"/>
  <c r="E1016" i="6"/>
  <c r="E1014" i="6"/>
  <c r="E1012" i="6"/>
  <c r="E1010" i="6"/>
  <c r="E1008" i="6"/>
  <c r="E1006" i="6"/>
  <c r="E1004" i="6"/>
  <c r="E1002" i="6"/>
  <c r="E1000" i="6"/>
  <c r="E998" i="6"/>
  <c r="E996" i="6"/>
  <c r="E994" i="6"/>
  <c r="E992" i="6"/>
  <c r="E990" i="6"/>
  <c r="E988" i="6"/>
  <c r="E986" i="6"/>
  <c r="E984" i="6"/>
  <c r="E982" i="6"/>
  <c r="E980" i="6"/>
  <c r="E978" i="6"/>
  <c r="E976" i="6"/>
  <c r="E973" i="6"/>
  <c r="E964" i="6"/>
  <c r="E963" i="6"/>
  <c r="E960" i="6"/>
  <c r="E958" i="6"/>
  <c r="E956" i="6"/>
  <c r="E955" i="6"/>
  <c r="E950" i="6"/>
  <c r="E942" i="6"/>
  <c r="E940" i="6"/>
  <c r="E927" i="6"/>
  <c r="E924" i="6"/>
  <c r="J71" i="6"/>
  <c r="J55" i="6"/>
  <c r="H52" i="6"/>
  <c r="H51" i="6"/>
  <c r="E1182" i="5" l="1"/>
  <c r="E1179" i="5"/>
  <c r="E1178" i="5"/>
  <c r="E1175" i="5"/>
  <c r="E1174" i="5"/>
  <c r="E1173" i="5"/>
  <c r="E1170" i="5"/>
  <c r="E1169" i="5"/>
  <c r="E1168" i="5"/>
  <c r="E1167" i="5"/>
  <c r="E1166" i="5"/>
  <c r="E1165" i="5"/>
  <c r="E1164" i="5"/>
  <c r="E1163" i="5"/>
  <c r="E1162" i="5"/>
  <c r="E1159" i="5"/>
  <c r="E1157" i="5"/>
  <c r="E1155" i="5"/>
  <c r="E1153" i="5"/>
  <c r="E1151" i="5"/>
  <c r="E1149" i="5"/>
  <c r="E1147" i="5"/>
  <c r="E1145" i="5"/>
  <c r="E1143" i="5"/>
  <c r="E1141" i="5"/>
  <c r="E1139" i="5"/>
  <c r="E1137" i="5"/>
  <c r="E1135" i="5"/>
  <c r="E1133" i="5"/>
  <c r="E1131" i="5"/>
  <c r="E1129" i="5"/>
  <c r="E1127" i="5"/>
  <c r="E1125" i="5"/>
  <c r="E1123" i="5"/>
  <c r="E1121" i="5"/>
  <c r="E1119" i="5"/>
  <c r="E1117" i="5"/>
  <c r="E1115" i="5"/>
  <c r="E1113" i="5"/>
  <c r="E1111" i="5"/>
  <c r="E1109" i="5"/>
  <c r="E1107" i="5"/>
  <c r="E1105" i="5"/>
  <c r="E1103" i="5"/>
  <c r="E1101" i="5"/>
  <c r="E1099" i="5"/>
  <c r="E1097" i="5"/>
  <c r="E1095" i="5"/>
  <c r="E1093" i="5"/>
  <c r="E1091" i="5"/>
  <c r="E1089" i="5"/>
  <c r="E1087" i="5"/>
  <c r="E1085" i="5"/>
  <c r="E1083" i="5"/>
  <c r="E1081" i="5"/>
  <c r="E1079" i="5"/>
  <c r="E1077" i="5"/>
  <c r="E1075" i="5"/>
  <c r="E1073" i="5"/>
  <c r="E1071" i="5"/>
  <c r="E1069" i="5"/>
  <c r="E1067" i="5"/>
  <c r="E1065" i="5"/>
  <c r="E1063" i="5"/>
  <c r="E1061" i="5"/>
  <c r="E1059" i="5"/>
  <c r="E1057" i="5"/>
  <c r="E1055" i="5"/>
  <c r="E1053" i="5"/>
  <c r="E1051" i="5"/>
  <c r="E1049" i="5"/>
  <c r="E1047" i="5"/>
  <c r="E1045" i="5"/>
  <c r="E1043" i="5"/>
  <c r="E1041" i="5"/>
  <c r="E1039" i="5"/>
  <c r="E1037" i="5"/>
  <c r="E1035" i="5"/>
  <c r="E1033" i="5"/>
  <c r="E1031" i="5"/>
  <c r="E1029" i="5"/>
  <c r="E1025" i="5"/>
  <c r="E1023" i="5"/>
  <c r="E1021" i="5"/>
  <c r="E1019" i="5"/>
  <c r="E1017" i="5"/>
  <c r="E1015" i="5"/>
  <c r="E1011" i="5"/>
  <c r="E1007" i="5"/>
  <c r="E1005" i="5"/>
  <c r="E1003" i="5"/>
  <c r="E1001" i="5"/>
  <c r="E999" i="5"/>
  <c r="E997" i="5"/>
  <c r="E995" i="5"/>
  <c r="E993" i="5"/>
  <c r="E991" i="5"/>
  <c r="E989" i="5"/>
  <c r="E987" i="5"/>
  <c r="E985" i="5"/>
  <c r="E983" i="5"/>
  <c r="E981" i="5"/>
  <c r="E979" i="5"/>
  <c r="E977" i="5"/>
  <c r="E975" i="5"/>
  <c r="E973" i="5"/>
  <c r="E971" i="5"/>
  <c r="E969" i="5"/>
  <c r="E967" i="5"/>
  <c r="E965" i="5"/>
  <c r="E963" i="5"/>
  <c r="E961" i="5"/>
  <c r="E959" i="5"/>
  <c r="E956" i="5"/>
  <c r="H951" i="5"/>
  <c r="J951" i="5" s="1"/>
  <c r="H950" i="5"/>
  <c r="J950" i="5" s="1"/>
  <c r="H947" i="5"/>
  <c r="J947" i="5" s="1"/>
  <c r="E947" i="5"/>
  <c r="H946" i="5"/>
  <c r="J946" i="5" s="1"/>
  <c r="E946" i="5"/>
  <c r="E943" i="5"/>
  <c r="E941" i="5"/>
  <c r="E939" i="5"/>
  <c r="E938" i="5"/>
  <c r="E933" i="5"/>
  <c r="E925" i="5"/>
  <c r="E923" i="5"/>
  <c r="E910" i="5"/>
  <c r="E907" i="5"/>
  <c r="J839" i="5"/>
  <c r="H839" i="5"/>
  <c r="J838" i="5"/>
  <c r="H838" i="5"/>
  <c r="J837" i="5"/>
  <c r="H837" i="5"/>
  <c r="J836" i="5"/>
  <c r="H836" i="5"/>
  <c r="H813" i="5"/>
  <c r="J813" i="5" s="1"/>
  <c r="H812" i="5"/>
  <c r="J812" i="5" s="1"/>
  <c r="H811" i="5"/>
  <c r="J811" i="5" s="1"/>
  <c r="H810" i="5"/>
  <c r="J810" i="5" s="1"/>
  <c r="H809" i="5"/>
  <c r="J809" i="5" s="1"/>
  <c r="H808" i="5"/>
  <c r="J808" i="5" s="1"/>
  <c r="H807" i="5"/>
  <c r="J807" i="5" s="1"/>
  <c r="J806" i="5"/>
  <c r="H806" i="5"/>
  <c r="H805" i="5"/>
  <c r="J805" i="5" s="1"/>
  <c r="J785" i="5"/>
  <c r="H785" i="5"/>
  <c r="J784" i="5"/>
  <c r="H784" i="5"/>
  <c r="J783" i="5"/>
  <c r="H783" i="5"/>
  <c r="J782" i="5"/>
  <c r="H782" i="5"/>
  <c r="J781" i="5"/>
  <c r="H781" i="5"/>
  <c r="J780" i="5"/>
  <c r="H780" i="5"/>
  <c r="J779" i="5"/>
  <c r="H779" i="5"/>
  <c r="J778" i="5"/>
  <c r="H778" i="5"/>
  <c r="J746" i="5"/>
  <c r="H746" i="5"/>
  <c r="J743" i="5"/>
  <c r="J740" i="5"/>
  <c r="H740" i="5"/>
  <c r="J739" i="5"/>
  <c r="H739" i="5"/>
  <c r="J738" i="5"/>
  <c r="H738" i="5"/>
  <c r="J737" i="5"/>
  <c r="H737" i="5"/>
  <c r="H690" i="5"/>
  <c r="J690" i="5" s="1"/>
  <c r="H665" i="5"/>
  <c r="J665" i="5" s="1"/>
  <c r="J662" i="5"/>
  <c r="H662" i="5"/>
  <c r="J661" i="5"/>
  <c r="H661" i="5"/>
  <c r="J660" i="5"/>
  <c r="H660" i="5"/>
  <c r="J659" i="5"/>
  <c r="H659" i="5"/>
  <c r="J658" i="5"/>
  <c r="H658" i="5"/>
  <c r="J657" i="5"/>
  <c r="H657" i="5"/>
  <c r="J656" i="5"/>
  <c r="H656" i="5"/>
  <c r="J655" i="5"/>
  <c r="H655" i="5"/>
  <c r="J652" i="5"/>
  <c r="H652" i="5"/>
  <c r="J651" i="5"/>
  <c r="H651" i="5"/>
  <c r="J650" i="5"/>
  <c r="H650" i="5"/>
  <c r="J649" i="5"/>
  <c r="H649" i="5"/>
  <c r="H646" i="5"/>
  <c r="J646" i="5" s="1"/>
  <c r="H645" i="5"/>
  <c r="J645" i="5" s="1"/>
  <c r="H644" i="5"/>
  <c r="J644" i="5" s="1"/>
  <c r="J643" i="5"/>
  <c r="H643" i="5"/>
  <c r="H642" i="5"/>
  <c r="J642" i="5" s="1"/>
  <c r="H627" i="5"/>
  <c r="J627" i="5" s="1"/>
  <c r="H626" i="5"/>
  <c r="J626" i="5" s="1"/>
  <c r="H58" i="5"/>
  <c r="J58" i="5" s="1"/>
  <c r="H57" i="5"/>
  <c r="J57" i="5" s="1"/>
  <c r="E1199" i="4" l="1"/>
  <c r="E1196" i="4"/>
  <c r="E1195" i="4"/>
  <c r="E1192" i="4"/>
  <c r="E1191" i="4"/>
  <c r="E1190" i="4"/>
  <c r="E1187" i="4"/>
  <c r="E1186" i="4"/>
  <c r="E1185" i="4"/>
  <c r="E1184" i="4"/>
  <c r="E1183" i="4"/>
  <c r="E1182" i="4"/>
  <c r="E1181" i="4"/>
  <c r="E1180" i="4"/>
  <c r="E1179" i="4"/>
  <c r="E1176" i="4"/>
  <c r="E1174" i="4"/>
  <c r="E1172" i="4"/>
  <c r="E1170" i="4"/>
  <c r="E1168" i="4"/>
  <c r="E1166" i="4"/>
  <c r="E1164" i="4"/>
  <c r="E1162" i="4"/>
  <c r="E1160" i="4"/>
  <c r="E1158" i="4"/>
  <c r="E1156" i="4"/>
  <c r="E1154" i="4"/>
  <c r="E1152" i="4"/>
  <c r="E1150" i="4"/>
  <c r="E1148" i="4"/>
  <c r="E1146" i="4"/>
  <c r="E1144" i="4"/>
  <c r="E1142" i="4"/>
  <c r="E1140" i="4"/>
  <c r="E1138" i="4"/>
  <c r="E1136" i="4"/>
  <c r="E1134" i="4"/>
  <c r="E1132" i="4"/>
  <c r="E1130" i="4"/>
  <c r="E1128" i="4"/>
  <c r="E1126" i="4"/>
  <c r="E1124" i="4"/>
  <c r="E1122" i="4"/>
  <c r="E1120" i="4"/>
  <c r="E1118" i="4"/>
  <c r="E1116" i="4"/>
  <c r="E1114" i="4"/>
  <c r="E1112" i="4"/>
  <c r="E1110" i="4"/>
  <c r="E1108" i="4"/>
  <c r="E1106" i="4"/>
  <c r="E1104" i="4"/>
  <c r="E1102" i="4"/>
  <c r="E1100" i="4"/>
  <c r="E1098" i="4"/>
  <c r="E1096" i="4"/>
  <c r="E1094" i="4"/>
  <c r="E1092" i="4"/>
  <c r="E1090" i="4"/>
  <c r="E1088" i="4"/>
  <c r="E1086" i="4"/>
  <c r="E1084" i="4"/>
  <c r="E1082" i="4"/>
  <c r="E1080" i="4"/>
  <c r="E1078" i="4"/>
  <c r="E1076" i="4"/>
  <c r="E1074" i="4"/>
  <c r="E1072" i="4"/>
  <c r="E1070" i="4"/>
  <c r="E1068" i="4"/>
  <c r="E1066" i="4"/>
  <c r="E1064" i="4"/>
  <c r="E1062" i="4"/>
  <c r="E1060" i="4"/>
  <c r="E1058" i="4"/>
  <c r="E1056" i="4"/>
  <c r="E1054" i="4"/>
  <c r="E1052" i="4"/>
  <c r="E1050" i="4"/>
  <c r="E1048" i="4"/>
  <c r="E1046" i="4"/>
  <c r="E1042" i="4"/>
  <c r="E1040" i="4"/>
  <c r="E1038" i="4"/>
  <c r="E1036" i="4"/>
  <c r="E1034" i="4"/>
  <c r="E1032" i="4"/>
  <c r="E1028" i="4"/>
  <c r="E1024" i="4"/>
  <c r="E1022" i="4"/>
  <c r="E1020" i="4"/>
  <c r="E1018" i="4"/>
  <c r="E1016" i="4"/>
  <c r="E1014" i="4"/>
  <c r="E1012" i="4"/>
  <c r="E1010" i="4"/>
  <c r="E1008" i="4"/>
  <c r="E1006" i="4"/>
  <c r="E1004" i="4"/>
  <c r="E1002" i="4"/>
  <c r="E1000" i="4"/>
  <c r="E998" i="4"/>
  <c r="E996" i="4"/>
  <c r="E994" i="4"/>
  <c r="E992" i="4"/>
  <c r="E990" i="4"/>
  <c r="E988" i="4"/>
  <c r="E986" i="4"/>
  <c r="E984" i="4"/>
  <c r="E982" i="4"/>
  <c r="E980" i="4"/>
  <c r="E978" i="4"/>
  <c r="E976" i="4"/>
  <c r="J973" i="4"/>
  <c r="E973" i="4"/>
  <c r="J972" i="4"/>
  <c r="J969" i="4"/>
  <c r="J968" i="4"/>
  <c r="J967" i="4"/>
  <c r="E964" i="4"/>
  <c r="E963" i="4"/>
  <c r="E960" i="4"/>
  <c r="E958" i="4"/>
  <c r="E956" i="4"/>
  <c r="E955" i="4"/>
  <c r="E950" i="4"/>
  <c r="E942" i="4"/>
  <c r="J943" i="4" s="1"/>
  <c r="E940" i="4"/>
  <c r="J941" i="4" s="1"/>
  <c r="J938" i="4"/>
  <c r="E927" i="4"/>
  <c r="E924" i="4"/>
  <c r="J897" i="4"/>
  <c r="H897" i="4"/>
  <c r="J896" i="4"/>
  <c r="H896" i="4"/>
  <c r="J895" i="4"/>
  <c r="H895" i="4"/>
  <c r="J894" i="4"/>
  <c r="H894" i="4"/>
  <c r="J869" i="4"/>
  <c r="H869" i="4"/>
  <c r="J868" i="4"/>
  <c r="H868" i="4"/>
  <c r="J867" i="4"/>
  <c r="H867" i="4"/>
  <c r="J850" i="4"/>
  <c r="J849" i="4"/>
  <c r="J848" i="4"/>
  <c r="J847" i="4"/>
  <c r="J824" i="4"/>
  <c r="J823" i="4"/>
  <c r="J822" i="4"/>
  <c r="J821" i="4"/>
  <c r="J820" i="4"/>
  <c r="J819" i="4"/>
  <c r="J818" i="4"/>
  <c r="J817" i="4"/>
  <c r="J816" i="4"/>
  <c r="J800" i="4"/>
  <c r="J799" i="4"/>
  <c r="J757" i="4"/>
  <c r="J754" i="4"/>
  <c r="J751" i="4"/>
  <c r="J750" i="4"/>
  <c r="J749" i="4"/>
  <c r="J748" i="4"/>
  <c r="J705" i="4"/>
  <c r="J704" i="4"/>
  <c r="J694" i="4"/>
  <c r="J691" i="4"/>
  <c r="H691" i="4"/>
  <c r="J690" i="4"/>
  <c r="H690" i="4"/>
  <c r="J689" i="4"/>
  <c r="H689" i="4"/>
  <c r="J688" i="4"/>
  <c r="H688" i="4"/>
  <c r="J687" i="4"/>
  <c r="H687" i="4"/>
  <c r="J686" i="4"/>
  <c r="H686" i="4"/>
  <c r="J685" i="4"/>
  <c r="H685" i="4"/>
  <c r="J684" i="4"/>
  <c r="H684" i="4"/>
  <c r="J681" i="4"/>
  <c r="H681" i="4"/>
  <c r="J680" i="4"/>
  <c r="H680" i="4"/>
  <c r="J679" i="4"/>
  <c r="H679" i="4"/>
  <c r="J676" i="4"/>
  <c r="J673" i="4"/>
  <c r="H673" i="4"/>
  <c r="J672" i="4"/>
  <c r="H672" i="4"/>
  <c r="J671" i="4"/>
  <c r="H671" i="4"/>
  <c r="J670" i="4"/>
  <c r="H670" i="4"/>
  <c r="J669" i="4"/>
  <c r="H669" i="4"/>
  <c r="J668" i="4"/>
  <c r="H668" i="4"/>
  <c r="J667" i="4"/>
  <c r="H667" i="4"/>
  <c r="J666" i="4"/>
  <c r="H666" i="4"/>
  <c r="J663" i="4"/>
  <c r="H663" i="4"/>
  <c r="J662" i="4"/>
  <c r="H662" i="4"/>
  <c r="J661" i="4"/>
  <c r="H661" i="4"/>
  <c r="J660" i="4"/>
  <c r="H660" i="4"/>
  <c r="J657" i="4"/>
  <c r="J656" i="4"/>
  <c r="J655" i="4"/>
  <c r="J654" i="4"/>
  <c r="J653" i="4"/>
  <c r="J644" i="4"/>
  <c r="J643" i="4"/>
  <c r="J642" i="4"/>
  <c r="J641" i="4"/>
  <c r="J638" i="4"/>
  <c r="H638" i="4"/>
  <c r="J637" i="4"/>
  <c r="H637" i="4"/>
  <c r="J634" i="4"/>
  <c r="J633" i="4"/>
  <c r="H633" i="4"/>
  <c r="J632" i="4"/>
  <c r="H632" i="4"/>
  <c r="J631" i="4"/>
  <c r="H631" i="4"/>
  <c r="J630" i="4"/>
  <c r="H630" i="4"/>
  <c r="J629" i="4"/>
  <c r="H629" i="4"/>
  <c r="J628" i="4"/>
  <c r="H628" i="4"/>
  <c r="J627" i="4"/>
  <c r="H627" i="4"/>
  <c r="J626" i="4"/>
  <c r="H626" i="4"/>
  <c r="J607" i="4"/>
  <c r="J606" i="4"/>
  <c r="J605" i="4"/>
  <c r="J604" i="4"/>
  <c r="J603" i="4"/>
  <c r="J602" i="4"/>
  <c r="J601" i="4"/>
  <c r="J600" i="4"/>
  <c r="J599" i="4"/>
  <c r="J598" i="4"/>
  <c r="J595" i="4"/>
  <c r="J594" i="4"/>
  <c r="J593" i="4"/>
  <c r="J592" i="4"/>
  <c r="J589" i="4"/>
  <c r="J588" i="4"/>
  <c r="J587" i="4"/>
  <c r="J586" i="4"/>
  <c r="J585" i="4"/>
  <c r="J557" i="4"/>
  <c r="J517" i="4"/>
  <c r="H517" i="4"/>
  <c r="J516" i="4"/>
  <c r="H516" i="4"/>
  <c r="J515" i="4"/>
  <c r="H515" i="4"/>
  <c r="J514" i="4"/>
  <c r="H514" i="4"/>
  <c r="J508" i="4"/>
  <c r="J505" i="4"/>
  <c r="J504" i="4"/>
  <c r="J503" i="4"/>
  <c r="J500" i="4"/>
  <c r="J497" i="4"/>
  <c r="J463" i="4"/>
  <c r="J460" i="4"/>
  <c r="J459" i="4"/>
  <c r="J450" i="4"/>
  <c r="H450" i="4"/>
  <c r="J448" i="4"/>
  <c r="J447" i="4"/>
  <c r="H447" i="4"/>
  <c r="J444" i="4"/>
  <c r="H444" i="4"/>
  <c r="J441" i="4"/>
  <c r="H441" i="4"/>
  <c r="J384" i="4"/>
  <c r="J383" i="4"/>
  <c r="J382" i="4"/>
  <c r="J381" i="4"/>
  <c r="J380" i="4"/>
  <c r="J379" i="4"/>
  <c r="J378" i="4"/>
  <c r="J377" i="4"/>
  <c r="J376" i="4"/>
  <c r="J375" i="4"/>
  <c r="J374" i="4"/>
  <c r="J373" i="4"/>
  <c r="J372" i="4"/>
  <c r="J371" i="4"/>
  <c r="J370" i="4"/>
  <c r="J369" i="4"/>
  <c r="J368" i="4"/>
  <c r="J367" i="4"/>
  <c r="J364" i="4"/>
  <c r="J363" i="4"/>
  <c r="J362" i="4"/>
  <c r="J361" i="4"/>
  <c r="J360" i="4"/>
  <c r="J359" i="4"/>
  <c r="J358" i="4"/>
  <c r="J355" i="4"/>
  <c r="J354" i="4"/>
  <c r="J345" i="4"/>
  <c r="H345" i="4"/>
  <c r="J344" i="4"/>
  <c r="H344" i="4"/>
  <c r="J343" i="4"/>
  <c r="H343" i="4"/>
  <c r="J342" i="4"/>
  <c r="H342" i="4"/>
  <c r="J341" i="4"/>
  <c r="H341" i="4"/>
  <c r="J340" i="4"/>
  <c r="H340" i="4"/>
  <c r="J339" i="4"/>
  <c r="H339" i="4"/>
  <c r="J338" i="4"/>
  <c r="H338" i="4"/>
  <c r="J337" i="4"/>
  <c r="H337" i="4"/>
  <c r="J336" i="4"/>
  <c r="H336" i="4"/>
  <c r="J335" i="4"/>
  <c r="H335" i="4"/>
  <c r="J334" i="4"/>
  <c r="H334" i="4"/>
  <c r="J333" i="4"/>
  <c r="H333" i="4"/>
  <c r="J332" i="4"/>
  <c r="H332" i="4"/>
  <c r="J331" i="4"/>
  <c r="H331" i="4"/>
  <c r="J330" i="4"/>
  <c r="H330" i="4"/>
  <c r="J289" i="4"/>
  <c r="J288" i="4"/>
  <c r="H288" i="4"/>
  <c r="J287" i="4"/>
  <c r="H287" i="4"/>
  <c r="J262" i="4"/>
  <c r="H262" i="4"/>
  <c r="J261" i="4"/>
  <c r="H261" i="4"/>
  <c r="J234" i="4"/>
  <c r="H234" i="4"/>
  <c r="J233" i="4"/>
  <c r="H233" i="4"/>
  <c r="J232" i="4"/>
  <c r="H232" i="4"/>
  <c r="J231" i="4"/>
  <c r="H231" i="4"/>
  <c r="J224" i="4"/>
  <c r="H224" i="4"/>
  <c r="J221" i="4"/>
  <c r="H221" i="4"/>
  <c r="J220" i="4"/>
  <c r="H220" i="4"/>
  <c r="J219" i="4"/>
  <c r="H219" i="4"/>
  <c r="J218" i="4"/>
  <c r="H218" i="4"/>
  <c r="J217" i="4"/>
  <c r="H217" i="4"/>
  <c r="J216" i="4"/>
  <c r="H216" i="4"/>
  <c r="J201" i="4"/>
  <c r="J200" i="4"/>
  <c r="J194" i="4"/>
  <c r="H194" i="4"/>
  <c r="J193" i="4"/>
  <c r="H193" i="4"/>
  <c r="J192" i="4"/>
  <c r="H192" i="4"/>
  <c r="J191" i="4"/>
  <c r="H191" i="4"/>
  <c r="J188" i="4"/>
  <c r="H188" i="4"/>
  <c r="J187" i="4"/>
  <c r="H187" i="4"/>
  <c r="J186" i="4"/>
  <c r="H186" i="4"/>
  <c r="J185" i="4"/>
  <c r="H185" i="4"/>
  <c r="J184" i="4"/>
  <c r="H184" i="4"/>
  <c r="J183" i="4"/>
  <c r="H183" i="4"/>
  <c r="J182" i="4"/>
  <c r="H182" i="4"/>
  <c r="J181" i="4"/>
  <c r="H181" i="4"/>
  <c r="J180" i="4"/>
  <c r="H180" i="4"/>
  <c r="J179" i="4"/>
  <c r="H179" i="4"/>
  <c r="J178" i="4"/>
  <c r="H178" i="4"/>
  <c r="J177" i="4"/>
  <c r="H177" i="4"/>
  <c r="J176" i="4"/>
  <c r="H176" i="4"/>
  <c r="J173" i="4"/>
  <c r="J172" i="4"/>
  <c r="J171" i="4"/>
  <c r="J170" i="4"/>
  <c r="J169" i="4"/>
  <c r="J168" i="4"/>
  <c r="J165" i="4"/>
  <c r="J164" i="4"/>
  <c r="J161" i="4"/>
  <c r="J160" i="4"/>
  <c r="J159" i="4"/>
  <c r="J158" i="4"/>
  <c r="J157" i="4"/>
  <c r="J156" i="4"/>
  <c r="J155" i="4"/>
  <c r="J154" i="4"/>
  <c r="J153" i="4"/>
  <c r="J152" i="4"/>
  <c r="J151" i="4"/>
  <c r="J150" i="4"/>
  <c r="J149" i="4"/>
  <c r="J148" i="4"/>
  <c r="J145" i="4"/>
  <c r="J144" i="4"/>
  <c r="J143" i="4"/>
  <c r="J142" i="4"/>
  <c r="J141" i="4"/>
  <c r="J140" i="4"/>
  <c r="H140" i="4"/>
  <c r="J942" i="4" l="1"/>
  <c r="J940" i="4"/>
  <c r="E1199" i="2" l="1"/>
  <c r="E1196" i="2"/>
  <c r="E1195" i="2"/>
  <c r="E1192" i="2"/>
  <c r="E1191" i="2"/>
  <c r="E1190" i="2"/>
  <c r="E1187" i="2"/>
  <c r="E1186" i="2"/>
  <c r="E1185" i="2"/>
  <c r="E1184" i="2"/>
  <c r="E1183" i="2"/>
  <c r="E1182" i="2"/>
  <c r="E1181" i="2"/>
  <c r="E1180" i="2"/>
  <c r="E1179" i="2"/>
  <c r="E1176" i="2"/>
  <c r="E1174" i="2"/>
  <c r="E1172" i="2"/>
  <c r="E1170" i="2"/>
  <c r="E1168" i="2"/>
  <c r="E1166" i="2"/>
  <c r="E1164" i="2"/>
  <c r="E1162" i="2"/>
  <c r="E1160" i="2"/>
  <c r="E1158" i="2"/>
  <c r="E1156" i="2"/>
  <c r="E1154" i="2"/>
  <c r="E1152" i="2"/>
  <c r="E1150" i="2"/>
  <c r="E1148" i="2"/>
  <c r="E1146" i="2"/>
  <c r="E1144" i="2"/>
  <c r="E1142" i="2"/>
  <c r="E1140" i="2"/>
  <c r="E1138" i="2"/>
  <c r="E1136" i="2"/>
  <c r="E1134" i="2"/>
  <c r="E1132" i="2"/>
  <c r="E1130" i="2"/>
  <c r="E1128" i="2"/>
  <c r="E1126" i="2"/>
  <c r="E1124" i="2"/>
  <c r="E1122" i="2"/>
  <c r="E1120" i="2"/>
  <c r="E1118" i="2"/>
  <c r="E1116" i="2"/>
  <c r="E1114" i="2"/>
  <c r="E1112" i="2"/>
  <c r="E1110" i="2"/>
  <c r="E1108" i="2"/>
  <c r="E1106" i="2"/>
  <c r="E1104" i="2"/>
  <c r="E1102" i="2"/>
  <c r="E1100" i="2"/>
  <c r="E1098" i="2"/>
  <c r="E1096" i="2"/>
  <c r="E1094" i="2"/>
  <c r="E1092" i="2"/>
  <c r="E1090" i="2"/>
  <c r="E1088" i="2"/>
  <c r="E1086" i="2"/>
  <c r="E1084" i="2"/>
  <c r="E1082" i="2"/>
  <c r="E1080" i="2"/>
  <c r="E1078" i="2"/>
  <c r="E1076" i="2"/>
  <c r="E1074" i="2"/>
  <c r="E1072" i="2"/>
  <c r="E1070" i="2"/>
  <c r="E1068" i="2"/>
  <c r="E1066" i="2"/>
  <c r="E1064" i="2"/>
  <c r="E1062" i="2"/>
  <c r="E1060" i="2"/>
  <c r="E1058" i="2"/>
  <c r="E1056" i="2"/>
  <c r="E1054" i="2"/>
  <c r="E1052" i="2"/>
  <c r="E1050" i="2"/>
  <c r="E1048" i="2"/>
  <c r="E1046" i="2"/>
  <c r="E1042" i="2"/>
  <c r="E1040" i="2"/>
  <c r="E1038" i="2"/>
  <c r="E1036" i="2"/>
  <c r="E1034" i="2"/>
  <c r="E1032" i="2"/>
  <c r="E1028" i="2"/>
  <c r="E1024" i="2"/>
  <c r="E1022" i="2"/>
  <c r="E1020" i="2"/>
  <c r="E1018" i="2"/>
  <c r="E1016" i="2"/>
  <c r="E1014" i="2"/>
  <c r="E1012" i="2"/>
  <c r="E1010" i="2"/>
  <c r="E1008" i="2"/>
  <c r="E1006" i="2"/>
  <c r="E1004" i="2"/>
  <c r="E1002" i="2"/>
  <c r="E1000" i="2"/>
  <c r="E998" i="2"/>
  <c r="E996" i="2"/>
  <c r="E994" i="2"/>
  <c r="E992" i="2"/>
  <c r="E990" i="2"/>
  <c r="E988" i="2"/>
  <c r="E986" i="2"/>
  <c r="E984" i="2"/>
  <c r="E982" i="2"/>
  <c r="E980" i="2"/>
  <c r="E978" i="2"/>
  <c r="E976" i="2"/>
  <c r="E973" i="2"/>
  <c r="E964" i="2"/>
  <c r="E963" i="2"/>
  <c r="E960" i="2"/>
  <c r="E958" i="2"/>
  <c r="E956" i="2"/>
  <c r="E955" i="2"/>
  <c r="E950" i="2"/>
  <c r="E942" i="2"/>
  <c r="E940" i="2"/>
  <c r="E927" i="2"/>
  <c r="E924" i="2"/>
  <c r="E973" i="1" l="1"/>
  <c r="E1196" i="1"/>
  <c r="E1195" i="1"/>
  <c r="E1199" i="1"/>
  <c r="E1192" i="1" l="1"/>
  <c r="E1191" i="1"/>
  <c r="E1190" i="1"/>
  <c r="E1187" i="1"/>
  <c r="E1186" i="1"/>
  <c r="E1185" i="1"/>
  <c r="E1184" i="1"/>
  <c r="E1183" i="1"/>
  <c r="E1182" i="1"/>
  <c r="E1181" i="1"/>
  <c r="E1180" i="1"/>
  <c r="E1179" i="1"/>
  <c r="E1176" i="1"/>
  <c r="E1174" i="1"/>
  <c r="E1172" i="1"/>
  <c r="E1170" i="1"/>
  <c r="E1168" i="1"/>
  <c r="E1166" i="1"/>
  <c r="E1164" i="1"/>
  <c r="E1162" i="1"/>
  <c r="E1160" i="1"/>
  <c r="E1158" i="1"/>
  <c r="E1156" i="1"/>
  <c r="E1154" i="1"/>
  <c r="E1152" i="1"/>
  <c r="E1150" i="1"/>
  <c r="E1148" i="1"/>
  <c r="E1146" i="1"/>
  <c r="E1144" i="1"/>
  <c r="E1142" i="1"/>
  <c r="E1140" i="1"/>
  <c r="E1138" i="1"/>
  <c r="E1136" i="1"/>
  <c r="E1134" i="1"/>
  <c r="E1132" i="1"/>
  <c r="E1130" i="1"/>
  <c r="E1128" i="1"/>
  <c r="E1126" i="1"/>
  <c r="E1124" i="1"/>
  <c r="E1122" i="1"/>
  <c r="E1120" i="1"/>
  <c r="E1118" i="1"/>
  <c r="E1116" i="1"/>
  <c r="E1114" i="1"/>
  <c r="E1112" i="1"/>
  <c r="E1110" i="1"/>
  <c r="E1108" i="1"/>
  <c r="E1106" i="1"/>
  <c r="E1104" i="1"/>
  <c r="E1102" i="1"/>
  <c r="E1100" i="1"/>
  <c r="E1098" i="1"/>
  <c r="E1096" i="1"/>
  <c r="E1094" i="1"/>
  <c r="E1092" i="1"/>
  <c r="E1090" i="1"/>
  <c r="E1088" i="1"/>
  <c r="E1086" i="1"/>
  <c r="E1084" i="1"/>
  <c r="E1082" i="1"/>
  <c r="E1080" i="1"/>
  <c r="E1078" i="1"/>
  <c r="E1076" i="1"/>
  <c r="E1074" i="1"/>
  <c r="E1072" i="1"/>
  <c r="E1070" i="1"/>
  <c r="E1068" i="1"/>
  <c r="E1066" i="1"/>
  <c r="E1064" i="1"/>
  <c r="E1062" i="1"/>
  <c r="E1060" i="1"/>
  <c r="E1058" i="1"/>
  <c r="E1056" i="1"/>
  <c r="E1054" i="1"/>
  <c r="E1052" i="1"/>
  <c r="E1050" i="1"/>
  <c r="E1048" i="1"/>
  <c r="E1046" i="1"/>
  <c r="E1042" i="1"/>
  <c r="E1040" i="1"/>
  <c r="E1038" i="1"/>
  <c r="E1036" i="1"/>
  <c r="E1034" i="1"/>
  <c r="E1032" i="1"/>
  <c r="E1028" i="1"/>
  <c r="E1024" i="1"/>
  <c r="E1022" i="1"/>
  <c r="E1020" i="1"/>
  <c r="E1018" i="1"/>
  <c r="E1016" i="1"/>
  <c r="E1014" i="1"/>
  <c r="E1012" i="1"/>
  <c r="E1010" i="1"/>
  <c r="E1008" i="1"/>
  <c r="E1006" i="1"/>
  <c r="E1004" i="1"/>
  <c r="E1002" i="1"/>
  <c r="E1000" i="1"/>
  <c r="E998" i="1"/>
  <c r="E996" i="1"/>
  <c r="E994" i="1"/>
  <c r="E992" i="1"/>
  <c r="E990" i="1"/>
  <c r="E988" i="1"/>
  <c r="E986" i="1"/>
  <c r="E984" i="1"/>
  <c r="E982" i="1"/>
  <c r="E980" i="1"/>
  <c r="E978" i="1"/>
  <c r="E976" i="1"/>
  <c r="E964" i="1"/>
  <c r="E963" i="1"/>
  <c r="E960" i="1"/>
  <c r="E958" i="1"/>
  <c r="E956" i="1"/>
  <c r="E955" i="1"/>
  <c r="E950" i="1"/>
  <c r="E942" i="1"/>
  <c r="E940" i="1"/>
  <c r="E927" i="1"/>
  <c r="E924" i="1"/>
</calcChain>
</file>

<file path=xl/comments1.xml><?xml version="1.0" encoding="utf-8"?>
<comments xmlns="http://schemas.openxmlformats.org/spreadsheetml/2006/main">
  <authors>
    <author>GenMedica Baltic</author>
  </authors>
  <commentList>
    <comment ref="C192" authorId="0" shapeId="0">
      <text>
        <r>
          <rPr>
            <b/>
            <sz val="9"/>
            <color indexed="81"/>
            <rFont val="Tahoma"/>
            <family val="2"/>
          </rPr>
          <t>GenMedica Baltic:</t>
        </r>
        <r>
          <rPr>
            <sz val="9"/>
            <color indexed="81"/>
            <rFont val="Tahoma"/>
            <family val="2"/>
          </rPr>
          <t xml:space="preserve">
V</t>
        </r>
      </text>
    </comment>
  </commentList>
</comments>
</file>

<file path=xl/sharedStrings.xml><?xml version="1.0" encoding="utf-8"?>
<sst xmlns="http://schemas.openxmlformats.org/spreadsheetml/2006/main" count="80219" uniqueCount="3498">
  <si>
    <t>Laboratorijas preču iegāde (B daļa)</t>
  </si>
  <si>
    <t>Tehniskā un finanšu piedāvājuma forma</t>
  </si>
  <si>
    <t>Vispārīgās prasības</t>
  </si>
  <si>
    <t>1.</t>
  </si>
  <si>
    <t>Reaģentiem jāpievieno drošības datu lapas un kvalitātes sertifikātu kopijas latviešu valodā, pārējām precēm lietošanas instrukcijas latviešu valodā..</t>
  </si>
  <si>
    <t>2.</t>
  </si>
  <si>
    <t>Parametru atbilstību pamatot ar norādi uz pavadošo dokumentu, kas ļauj pārliecināties par piegādājamās Preces atbilstību tehniskajai specifikācijai. Informatīvajos materiālos pretendents atzīmē uz kuru iepirkuma tehniskās specifikācijas pozīciju pievienotā informācija attiecināma. Informatīvajiem materiāliem jābūt latviešu valodā.</t>
  </si>
  <si>
    <t>3.</t>
  </si>
  <si>
    <t>Katrai precei norādīt preces kodu (vai kataloga numuru).</t>
  </si>
  <si>
    <t>4.</t>
  </si>
  <si>
    <t>* Preces kods atbilstoši Piegādātāja preču uzskaites sistēmai,tiks norādīts preču piegādes dokumentos (pavadzīmes, rēķini).</t>
  </si>
  <si>
    <t>5</t>
  </si>
  <si>
    <t>Apliecinājums par transportēšanas, uzglabāšanas un piegādes nosacījumu ievērošanu līdz Pircējam atbilstoši ražotāja noteiktajām prasībām un spēkā esošajiem normatīvajiem aktiem.</t>
  </si>
  <si>
    <t>6.</t>
  </si>
  <si>
    <t>Nr.p.k.</t>
  </si>
  <si>
    <t>Prece</t>
  </si>
  <si>
    <t>Tehniskās prasības</t>
  </si>
  <si>
    <t>Mērvienība</t>
  </si>
  <si>
    <t>Skaits (plānotais apjoms) 36 mēn</t>
  </si>
  <si>
    <t>Preces kods*</t>
  </si>
  <si>
    <t>Piedāvātās preces skaits iepakojumā</t>
  </si>
  <si>
    <t>Cena 1 (vienai) vienībai EUR bez PVN</t>
  </si>
  <si>
    <t>Cena par 1 (vienu) iepakojumu EUR bez PVN</t>
  </si>
  <si>
    <t>PVN likme</t>
  </si>
  <si>
    <t>Summa, eur ar PVN</t>
  </si>
  <si>
    <t>Atsauce uz informātīvo materiālu</t>
  </si>
  <si>
    <t>1</t>
  </si>
  <si>
    <t>Monoklonālie reaģenti primārai asins grupu un apakšgrupu noteikšanai (piedāvāt visu daļu kopā)</t>
  </si>
  <si>
    <t>1.1</t>
  </si>
  <si>
    <t>Anti – A ( ABO 1 )</t>
  </si>
  <si>
    <t>Plaknes metode, obligata pirmreizēja asins, grupas noteikšana – nodaļa, 1 pud. /10 ml /</t>
  </si>
  <si>
    <t>gabals</t>
  </si>
  <si>
    <t>750</t>
  </si>
  <si>
    <t>1.2</t>
  </si>
  <si>
    <t>Anti – B ( ABO 2 )</t>
  </si>
  <si>
    <t>1.3</t>
  </si>
  <si>
    <t>Anti – A 1 (lektīni)</t>
  </si>
  <si>
    <t>Plaknes metode, apakšgrupas noteikšanai, 1pud. / 3 - 5 ml /</t>
  </si>
  <si>
    <t>4</t>
  </si>
  <si>
    <t>1.4</t>
  </si>
  <si>
    <t xml:space="preserve">Anti – H (lektini) </t>
  </si>
  <si>
    <t>1.5</t>
  </si>
  <si>
    <t>Asins grupas (ABO sistēmā) noteikšanas karte</t>
  </si>
  <si>
    <t>Asins grupas (ABO sistēmā) noteikšanas karte vienam pacientam pirms asins preparātu transfūzijas</t>
  </si>
  <si>
    <t>12000</t>
  </si>
  <si>
    <t>Kopā par 1.daļu, eur bez PVN</t>
  </si>
  <si>
    <t>Palīgpiederumi asins grupu noteikšanai (piedāvāt visu daļu kopā)</t>
  </si>
  <si>
    <t>2.1</t>
  </si>
  <si>
    <t xml:space="preserve">Plastmasas planšetes ar iedobītēm </t>
  </si>
  <si>
    <t>iepakojums</t>
  </si>
  <si>
    <t>200</t>
  </si>
  <si>
    <t>2.2</t>
  </si>
  <si>
    <t>Plastmasas lapstiņas</t>
  </si>
  <si>
    <t>Kopā par 2.daļu, eur bez PVN</t>
  </si>
  <si>
    <t>Laboratorijas preces, saderīgas darbam ar ID-Centrifūgu 6S, ID-Centrifūgu 24S, ID-Inkubatoru 37 S I (piedāvāt visu daļu kopā)</t>
  </si>
  <si>
    <t>3.1</t>
  </si>
  <si>
    <t>LISS/ Coombs karte</t>
  </si>
  <si>
    <r>
      <t xml:space="preserve">Gelkartes nepilno antieritrocitāro antivielu skrīningam, nepilno antivielu titrēšanai ar 3 antigēniem, recipienta un donora individuālās saderības testam, DAT.  </t>
    </r>
    <r>
      <rPr>
        <i/>
        <sz val="10"/>
        <color rgb="FF000000"/>
        <rFont val="Times New Roman"/>
        <family val="1"/>
        <charset val="186"/>
      </rPr>
      <t>1 statīvs x 12 gēlkartes</t>
    </r>
  </si>
  <si>
    <t>2770</t>
  </si>
  <si>
    <t>3.2</t>
  </si>
  <si>
    <t xml:space="preserve">Asins grupas un Rh (D) piederības noteikšana ar tiešo un apgriezto reakciju vienā kartē                                                        </t>
  </si>
  <si>
    <r>
      <t xml:space="preserve">Gelkartes asins grupas noteikšanai ABO un Rh/D/ sistēmā ar tiešo un apgriezto metodi. </t>
    </r>
    <r>
      <rPr>
        <i/>
        <sz val="10"/>
        <color rgb="FF000000"/>
        <rFont val="Times New Roman"/>
        <family val="1"/>
        <charset val="186"/>
      </rPr>
      <t>1 statīvs x 12 gēlkartes</t>
    </r>
  </si>
  <si>
    <t>3360</t>
  </si>
  <si>
    <t>3.3</t>
  </si>
  <si>
    <t xml:space="preserve">ABD (pacients + donors) vienā kartē                                    </t>
  </si>
  <si>
    <r>
      <t xml:space="preserve">Gelkartes recipienta un donora individuālas saderības testam ABO sistēmā. </t>
    </r>
    <r>
      <rPr>
        <i/>
        <sz val="10"/>
        <color rgb="FF000000"/>
        <rFont val="Times New Roman"/>
        <family val="1"/>
        <charset val="186"/>
      </rPr>
      <t>1 statīvs x 12 gēlkartes</t>
    </r>
  </si>
  <si>
    <t>1440</t>
  </si>
  <si>
    <t>3.4</t>
  </si>
  <si>
    <r>
      <rPr>
        <sz val="10"/>
        <rFont val="Times New Roman"/>
        <family val="1"/>
        <charset val="186"/>
      </rPr>
      <t xml:space="preserve">Asins grupa un Rh(D) piederība [DV-], DAT jaundzimušajam vienā kartē                                   </t>
    </r>
    <r>
      <rPr>
        <sz val="10"/>
        <color rgb="FFFF0000"/>
        <rFont val="Times New Roman"/>
        <family val="1"/>
        <charset val="186"/>
      </rPr>
      <t xml:space="preserve">      </t>
    </r>
  </si>
  <si>
    <r>
      <t xml:space="preserve">Gelkarte jaundzimušā imūnhematoloģiskai izmeklēšanai ABO sistēmā, RhD(VI-), DAT,ctr      </t>
    </r>
    <r>
      <rPr>
        <i/>
        <sz val="10"/>
        <color rgb="FF000000"/>
        <rFont val="Times New Roman"/>
        <family val="1"/>
        <charset val="186"/>
      </rPr>
      <t>1 statīvs x 12 gēlkartes</t>
    </r>
  </si>
  <si>
    <t>3.5</t>
  </si>
  <si>
    <t xml:space="preserve">Rh (D) piederības noteikšana                                                  </t>
  </si>
  <si>
    <t>720</t>
  </si>
  <si>
    <t>3.6</t>
  </si>
  <si>
    <t xml:space="preserve">Rh fenotips + Kell antigēna noteikšana                               </t>
  </si>
  <si>
    <t>400</t>
  </si>
  <si>
    <t>3.7</t>
  </si>
  <si>
    <t>Gelkarte hemolīzes riska novērtēšanai ar gēlam pievienotiem šķīdumiem (IgG1 un IgG3)</t>
  </si>
  <si>
    <t>3.8</t>
  </si>
  <si>
    <t xml:space="preserve"> Modificēts šķīdums eritrocītu suspensijas sagatavošanai                                              </t>
  </si>
  <si>
    <r>
      <t xml:space="preserve">Modificēts Liss šķīdums eritrocītu suspensijas sagatavošanai.    </t>
    </r>
    <r>
      <rPr>
        <i/>
        <sz val="10"/>
        <color rgb="FF000000"/>
        <rFont val="Times New Roman"/>
        <family val="1"/>
        <charset val="186"/>
      </rPr>
      <t>1 pudele - 500 ml</t>
    </r>
  </si>
  <si>
    <t>96</t>
  </si>
  <si>
    <t>3.9</t>
  </si>
  <si>
    <t xml:space="preserve">Lietošanai gatavs eritrocitāro šūnu komplekts ABO/I-II-III                                             </t>
  </si>
  <si>
    <t>288</t>
  </si>
  <si>
    <t>3.10</t>
  </si>
  <si>
    <t xml:space="preserve">Ikdienas iekšējās kvalitātes kontrole (zināma asins grupa,Rh fenotips, Kell, DAT ,antivielu skrīnings, saderība)                                     </t>
  </si>
  <si>
    <t>komplekts</t>
  </si>
  <si>
    <t>6</t>
  </si>
  <si>
    <t>Kopā par 3.daļu, eur bez PVN</t>
  </si>
  <si>
    <t>Eksprestesti grūtniecības un priekšlaicīgu dzemdību diagnostikai (piedāvāt visu daļu kopā)</t>
  </si>
  <si>
    <t>4.1</t>
  </si>
  <si>
    <t>4.2</t>
  </si>
  <si>
    <t>Kopā par 4.daļu, eur bez PVN</t>
  </si>
  <si>
    <t xml:space="preserve">Eksprestesti slēpto asiņu noteikšanai fēcēs </t>
  </si>
  <si>
    <t>5.1</t>
  </si>
  <si>
    <t>Tests slēpto asiņu noteikšanai fēcēs</t>
  </si>
  <si>
    <t>Katrai testkartei kontroles laukums, impregnēts ar kontroles materiālu</t>
  </si>
  <si>
    <t>5.2</t>
  </si>
  <si>
    <t>Kontroles iespējas katram testam, jūtība tikai uz cilvēka asinīm</t>
  </si>
  <si>
    <t>Kopā par 5.daļu, eur bez PVN</t>
  </si>
  <si>
    <t>Eksprestesti infekciju diagnostikai</t>
  </si>
  <si>
    <t>6.1</t>
  </si>
  <si>
    <t>Ekspress tests HIV 1+2 antivielu noteikšanai</t>
  </si>
  <si>
    <t>6.2</t>
  </si>
  <si>
    <t>Ekspress tests sifilisa antivielu noteikšanai</t>
  </si>
  <si>
    <t xml:space="preserve">Ekspress tests sifilisa antivielu noteikšanai  pilnasinīs, serumā </t>
  </si>
  <si>
    <t>6.3</t>
  </si>
  <si>
    <t>Ekspress tests HbsAg noteikšanai</t>
  </si>
  <si>
    <t>Ekspress tests HbsAg noteikšanai pilnasinīs, serumā</t>
  </si>
  <si>
    <t>6.4</t>
  </si>
  <si>
    <t>Ekspress tests  hepatīta C antivielu noteikšanai</t>
  </si>
  <si>
    <t>Ekspress tests  hepatīta C antivielu noteikšanai pilnasinīs, serumā</t>
  </si>
  <si>
    <t>Kopā par 6.daļu, eur bez PVN</t>
  </si>
  <si>
    <t>7</t>
  </si>
  <si>
    <t>Testi infekciju slimību diagnostikai</t>
  </si>
  <si>
    <t>7.1</t>
  </si>
  <si>
    <t>Komplekts TPHA (sifilisa) antivielu noteikšanai</t>
  </si>
  <si>
    <t>Komplekts TPHA (sifilisa) antivielu noteikšanai (mikrohemaglutinācijas tests) pilnasinīs, serumā, 400 testiem</t>
  </si>
  <si>
    <t>7.2</t>
  </si>
  <si>
    <t>Komplekts RPR (sifilisa)  noteikšanai</t>
  </si>
  <si>
    <t>Komplekts RPR (sifilisa)  noteikšanai, 500 testiem</t>
  </si>
  <si>
    <t>Kopā par 7.daļu, eur bez PVN</t>
  </si>
  <si>
    <t>8</t>
  </si>
  <si>
    <t>8.1</t>
  </si>
  <si>
    <t>HEP - 2 šūnu noteikšanas komplekts</t>
  </si>
  <si>
    <t>HEP - 2 šūnu noteikšanas komplekts, 20x12 testiem</t>
  </si>
  <si>
    <t>8.2</t>
  </si>
  <si>
    <t>Komplekts antivielu noteikšanai pret neitrofilu citoplazmu (ANCA)</t>
  </si>
  <si>
    <t>Komplekts antivielu noteikšanai pret neitrofilu citoplazmu (ANCA), Etanola fiksēts, 20x12 testiem</t>
  </si>
  <si>
    <t>8.3</t>
  </si>
  <si>
    <t>Antivielu pret neitrofilu citoplazmu noteikšanas stikls</t>
  </si>
  <si>
    <t>Antivielu pret neitrofilu citoplazmu noteikšanas stikls ar sešām iedobēm, Etanola fiksēts, 10x6 testiem</t>
  </si>
  <si>
    <t>8.4</t>
  </si>
  <si>
    <t>Antivielu pret neitrofilu citoplazmu noteikšanas stikls ar sešām iedobēm, formalīnā fiksēts, 10x6 testiem</t>
  </si>
  <si>
    <t>8.5</t>
  </si>
  <si>
    <t>Fluorescentais izotiocionīts (FITC)</t>
  </si>
  <si>
    <t>Fluorescentais izotiocionīts (FITC) IgG (H&amp;L), Mky absorbēts, tilpums 7 ml</t>
  </si>
  <si>
    <t>8.6</t>
  </si>
  <si>
    <t>Antivielu pret olnīcu audiem noteikšanas stikls</t>
  </si>
  <si>
    <t>Antivielu pret olnīcu audiem noteikšanas stikls (Mky) ar četrām iedobēm, 1x4 testiem</t>
  </si>
  <si>
    <t>8.7</t>
  </si>
  <si>
    <t>HEP - 2 šūnu noteikšanas stikls</t>
  </si>
  <si>
    <t>HEP - 2 šūnu noteikšanas stikls ar sešām iedobēm, ANA noteikšanai, 10x6 testiem</t>
  </si>
  <si>
    <t>8.8</t>
  </si>
  <si>
    <t>CLIFT (Crithidia luciliae) noteikšanas stikls</t>
  </si>
  <si>
    <t>8.9</t>
  </si>
  <si>
    <t>Antivielu pret virsnieru noteikšanas stikls</t>
  </si>
  <si>
    <t>Antivielu pret virsnieru noteikšanas stikls ar četrām iedobēm (Mky), 1x4testiem</t>
  </si>
  <si>
    <t>8.10</t>
  </si>
  <si>
    <t>Antivielu pret šķērssvītroto muskulatūru noteikšanas stikls</t>
  </si>
  <si>
    <t>Antivielu pret šķērssvītroto muskulatūru noteikšanas stikls (Mky) ar četrām iedobēm, 1x4testiem</t>
  </si>
  <si>
    <t>Kopā par 8.daļu, eur bez PVN</t>
  </si>
  <si>
    <t>9</t>
  </si>
  <si>
    <t>II Reaģenti Imūnfluorescences metodei</t>
  </si>
  <si>
    <t>9.1</t>
  </si>
  <si>
    <t>Paraneoplastisko antivielu noteikšanas profils</t>
  </si>
  <si>
    <t xml:space="preserve">Komplekts antivielu noteikšanai pret aknu, nieru, kuņģa un HEP - 2 audiem </t>
  </si>
  <si>
    <t>Komplekts antivielu noteikšanai pret aknu, nieru, kuņģa un HEP - 2 audiem, stikls ar piecām iedobēm, 20x5testiem</t>
  </si>
  <si>
    <t>Komplekts antivielu noteikšanai pret aknu, nieru, kuņģa un HEP - 2 audiem, stikls ar desmit iedobēm, 10x10testiem</t>
  </si>
  <si>
    <t>9.4</t>
  </si>
  <si>
    <t>Anti VGKC antivielu noteikšanas stikls</t>
  </si>
  <si>
    <t>2</t>
  </si>
  <si>
    <t>Antivielu pret aizkuņģa dziedzeri un cerebellum noteikšanas stikls</t>
  </si>
  <si>
    <t>Antivielu pret aizkuņģa dziedzeri un cerebellum noteikšanas stikls (Mky) ar piecām iedobēm, 10x5 testiem</t>
  </si>
  <si>
    <t>9.6</t>
  </si>
  <si>
    <t>Autoimūnā encefalīta noteikšanas komplekts-mozaika-1</t>
  </si>
  <si>
    <t>Antivielu pret trombocitiem noteikšanas stikls</t>
  </si>
  <si>
    <t>Antivielu pret trombocitiem noteikšanas stikls ar piecām iedobēm, 10x5testi</t>
  </si>
  <si>
    <t>Antivielu pret bullozo dermatozi noteikšanas stikls</t>
  </si>
  <si>
    <t>Antivielu pret barības vada audiem ,noteikšanas stikls ar piecām iedobēm, 5x10 testi</t>
  </si>
  <si>
    <t>Antivielu pret AQP-4 noteikšanas stikls</t>
  </si>
  <si>
    <t>Antivielu pret akvaporīnu 4 noteikšanas stikls ar trīs iedobēm,10x3 testiem</t>
  </si>
  <si>
    <t>Gangliozīdu antivielu noteikšanas profils</t>
  </si>
  <si>
    <t>gabali</t>
  </si>
  <si>
    <t>Anti GM1,GQ1b,GD1b antivielu noteikšanas tests</t>
  </si>
  <si>
    <t>9.12</t>
  </si>
  <si>
    <t>Autoimūno miopātiju noteikšanas profils</t>
  </si>
  <si>
    <t>Anti M2a,b,TF1g,MDAS,NOP2,SAE1,KU,PM,SCL100,SCL75,jo-1,SRP,pl-7,PL12,EJ,OJ,RO-52 noteikšanas profils</t>
  </si>
  <si>
    <t>9.13</t>
  </si>
  <si>
    <t>Neironālo antivielu noteikšanas profils (amfizīns,CV2,PNMA2,MA2/Ta,,Yo,Ri,Hu,recoverin,titin)</t>
  </si>
  <si>
    <t>Kopā par 9.daļu, eur bez PVN</t>
  </si>
  <si>
    <t>10</t>
  </si>
  <si>
    <t>10.1</t>
  </si>
  <si>
    <t>Antivielu pret TGN tioguanīna 6 nukleotīda noteikšanas tests</t>
  </si>
  <si>
    <t>Elisa metode. Izmeklējamais materiāls: serums, plazma. Procedūras laiks nepārsniedz 2h</t>
  </si>
  <si>
    <t>10.2</t>
  </si>
  <si>
    <t>Antivielu pret 6 MMP (6metīlmerkaptopurīna) noteikšanas tests</t>
  </si>
  <si>
    <t>Antivielu pret  TPMT (tiopurīna metīltransferāzes) noteikšanas tests</t>
  </si>
  <si>
    <t>Antivielu pret acetilholīna receptoriem noteikšanas tests</t>
  </si>
  <si>
    <t>Elisa metode. Kvantitatīvs tests. Izmeklējamais materiāls: serums, plazma</t>
  </si>
  <si>
    <t>Antivielu pret MUSK noteikšanas tests</t>
  </si>
  <si>
    <t>Elisa testu komplekts antivielu pret TNF α noteikšanai</t>
  </si>
  <si>
    <t>Elisa testu komplekts antivielu pret TNF α noteikšanai serumā un plazmā. Derīgs darbam ar fotometriem Multiscan, Ascent.</t>
  </si>
  <si>
    <t>Elisa testu komplekts antivielu pret sTNF R2 noteikšanai</t>
  </si>
  <si>
    <t>Elisa testu komplekts antivielu pret sTNF R2 noteikšanai serumā un plazmā.  Derīgs darbam ar fotometriem Multiscan, Ascent.</t>
  </si>
  <si>
    <t>Elisa testu komplekts antivielu pret sTNF R1 noteikšanai</t>
  </si>
  <si>
    <t>Elisa testu komplekts antivielu pret sTNF R1 noteikšanai serumā un plazmā.  Derīgs darbam ar fotometriem Multiscan, Ascent.</t>
  </si>
  <si>
    <t>Elisa testu komplekts antivielu pret komplementu CH 50 noteikšanai</t>
  </si>
  <si>
    <t>Elisa testu komplekts antivielu pret komplementu CH 50 noteikšanai serumā un plazmā.  Derīgs darbam ar fotometriem Multiscan, Ascent.</t>
  </si>
  <si>
    <t>Elisa testu komplekts antivielu pret komplementu AH 50 noteikšanai</t>
  </si>
  <si>
    <t>Elisa testu komplekts antivielu pret komplementu AH 50 noteikšanai serumā.  Derīgs darbam ar fotometriem Multiscan, Ascent.</t>
  </si>
  <si>
    <t>Elisa testu komplekts Interferona gamma noteikšanai</t>
  </si>
  <si>
    <t>Elisa testu komplekts Interferona gamma noteikšanai serumā un plazmā.  Derīgs darbam ar fotometriem Multiscan, Ascent.</t>
  </si>
  <si>
    <t>Elisa testu komplekts IL 2 noteikšanai</t>
  </si>
  <si>
    <t>Elisa testu komplekts IL 2 noteikšanai serumā un plazmā.  Derīgs darbam ar fotometriem Multiscan, Ascent.</t>
  </si>
  <si>
    <t>Elisa testu komplekts IL 6 noteikšanai</t>
  </si>
  <si>
    <t>Elisa testu komplekts IL 6 noteikšanai serumā un plazmā.  Derīgs darbam ar fotometriem Multiscan, Ascent.</t>
  </si>
  <si>
    <t>Elisa testu komplekts MOG av noteikšanai</t>
  </si>
  <si>
    <t>Elisa komplekts MOG noteikšanai serumā un plazmā.  Derīgs darbam ar fotometriem Multiscan, Ascent.</t>
  </si>
  <si>
    <t>Elisa testu komplekts antivielu pret TSH receptoru noteikšanai</t>
  </si>
  <si>
    <t>Elisa testu komplekts antivielu pret TSH receptoru noteikšanai serumā un plazmā.  Derīgs darbam ar fotometriem Multiscan, Ascent.</t>
  </si>
  <si>
    <t>Elisa testu komplekts MAG noteikšanai</t>
  </si>
  <si>
    <t>Elisa komplekts MAG noteikšanai serumā un plazmā.  Derīgs darbam ar fotometriem Multiscan, Ascent.</t>
  </si>
  <si>
    <t>Elisa testu komplekts antivielu pret gangliozīdiem noteikšanai</t>
  </si>
  <si>
    <t>Elisa testu komplekts antivielu pret gangliozīdiem noteikšanai serumā un plazmā.  Derīgs darbam ar fotometriem Multiscan, Ascent.</t>
  </si>
  <si>
    <t>Elisa testu komplekts cirkulējošo imūnkompleksu noteikšanai</t>
  </si>
  <si>
    <t>Elisa testu komplekts cirkulējošo imūnkompleksu noteikšanai serumā un plazmā.  Derīgs darbam ar fotometriem Multiscan, Ascent.</t>
  </si>
  <si>
    <t>Elisa testu komplekts Anti-DFS70 noteikšanai</t>
  </si>
  <si>
    <t>Elisa testu komplekts Anti-DFS70 noteikšanai serumā.  Derīgs darbam ar fotometriem Multiscan, Ascent.</t>
  </si>
  <si>
    <t>Elisa testu komplekts Anti-PM/Scl (PM/Scl-75 un PM/Scl-100) noteikšanai</t>
  </si>
  <si>
    <t>Elisa testu komplekts Anti-PM/Scl (PM/Scl-75 un PM/Scl-100) noteikšanai serumā.  Derīgs darbam ar fotometriem Multiscan, Ascent.</t>
  </si>
  <si>
    <t>Elisa testu komplekts ASCA IgG noteikšanai</t>
  </si>
  <si>
    <t>Elisa testu komplekts ASCA IgG noteikšanai serumā.  Derīgs darbam ar fotometriem Multiscan, Ascent.</t>
  </si>
  <si>
    <t>Elisa testu komplekts ASCA IgA noteikšanai</t>
  </si>
  <si>
    <t>Elisa testu komplekts ASCA IgA noteikšanai serumā.  Derīgs darbam ar fotometriem Multiscan, Ascent.</t>
  </si>
  <si>
    <t>Elisa testu komplekts antivielu pret Chlamidya trachomatis IgG noteikšanai</t>
  </si>
  <si>
    <t>Elisa testu komplekts antivielu pret Chlamidya trachomatis IgG noteikšanai serumā un plazmā.  Derīgs darbam ar fotometriem Multiscan, Ascent.</t>
  </si>
  <si>
    <t>Elisa testu komplekts antivielu pret Chlamidya trachomatis IgA noteikšanai</t>
  </si>
  <si>
    <t>Elisa testu komplekts antivielu pret Chlamidya trachomatis IgA noteikšanai serumā un plazmā.  Derīgs darbam ar fotometriem Multiscan, Ascent.</t>
  </si>
  <si>
    <t>Kopā par 10.daļu, eur bez PVN</t>
  </si>
  <si>
    <t>11.1</t>
  </si>
  <si>
    <t>May-Grīnvalda šķīdums</t>
  </si>
  <si>
    <t>Standarta šķīdums asins iztriepju fiksēšanai, fasēts tumšā traukā, tilpums 1 L</t>
  </si>
  <si>
    <t>100</t>
  </si>
  <si>
    <t>Metilēnzilais šķīdums 1L</t>
  </si>
  <si>
    <t>Standarta šķīdums 1 % preparātu krāsošanai, tilpums 1 L</t>
  </si>
  <si>
    <t>May-Grīnvalda-Gimzas krāsas komplekts</t>
  </si>
  <si>
    <t>Standarta šķīdums asins iztriepju krāsošanai, fasēts tumšā traukā, tilpums 1 L, fasējums 3 x 1000</t>
  </si>
  <si>
    <t>Leišmaņa krāsas šķīdums</t>
  </si>
  <si>
    <t>Standarta šķīdums 0,15% preparātu fiksēšanai, fasēts tumšā traukā, tilpums 1 L</t>
  </si>
  <si>
    <t>3</t>
  </si>
  <si>
    <t>Azūra šķīdums</t>
  </si>
  <si>
    <t>Standarta šķīdums 1% preparātu krāsošanai, bez kristāliem (filtrēts), tilpums 1 L</t>
  </si>
  <si>
    <t>Eozīna šķīdums</t>
  </si>
  <si>
    <t>Kopā par 11.daļu, eur bez PVN</t>
  </si>
  <si>
    <t>12</t>
  </si>
  <si>
    <t>12.1</t>
  </si>
  <si>
    <t>Kolumbijas buljons</t>
  </si>
  <si>
    <t xml:space="preserve">iepakojums </t>
  </si>
  <si>
    <t>Smadzeņu sirds (Brain Heart) infūza buljons</t>
  </si>
  <si>
    <t>Šķidrā tioglikolskābes barotne ar indikatoru</t>
  </si>
  <si>
    <t>Triptikāzes sojas buljons</t>
  </si>
  <si>
    <t>Triptikāzes sojas agars</t>
  </si>
  <si>
    <t xml:space="preserve">1. Fasējums 1 x 500g, 2.Sastāvs uz 1L barotnes:
Kazeīna pankreātiskās šķelšanas produkti 14.5gr
Sojas pupiņu papaīna hidrolizāts 5.0gr
Nātrija hlorīds 5.0gr
Agars 14.0gr
Augšanas faktori 1.5gr
 </t>
  </si>
  <si>
    <t>Smadzeņu sirds (Brain Heart) infūza agars</t>
  </si>
  <si>
    <t>Kolumbijas agara  bāze</t>
  </si>
  <si>
    <t>Dehidratēts liellopu hemoglobīns</t>
  </si>
  <si>
    <t xml:space="preserve">DNāzes agārs </t>
  </si>
  <si>
    <t>Šadler agara bāze</t>
  </si>
  <si>
    <t>Vitamīns K1ar hemīnu</t>
  </si>
  <si>
    <t>Šadlera agara papildinātājs. No viena ražotāja ar Šadlera agara bāzi. Iepakojums 10ml x 10</t>
  </si>
  <si>
    <t>Kanamicīna + Vankomicīna maisījums</t>
  </si>
  <si>
    <t>Šadlera agara papildinātājs. No viena ražotāja ar Šadlera agara bāzi. Iepakojums 1 x 10</t>
  </si>
  <si>
    <t>Kolumbijas CNA agara bāze</t>
  </si>
  <si>
    <t>Standarta agars (Tryptic Glucose Yaest agar/Plate count agar)</t>
  </si>
  <si>
    <t>Kopā par 12.daļu, eur bez PVN</t>
  </si>
  <si>
    <t>13</t>
  </si>
  <si>
    <t>13.1</t>
  </si>
  <si>
    <t>Jersīniju savairotājbarotne - Irgasan tikarcilīna kālija buljons (ITC)</t>
  </si>
  <si>
    <t>ITC buljona piedeva</t>
  </si>
  <si>
    <t>Kopā par 13.daļu, eur bez PVN</t>
  </si>
  <si>
    <t>14</t>
  </si>
  <si>
    <t>14.1</t>
  </si>
  <si>
    <t xml:space="preserve">Saburo buljons </t>
  </si>
  <si>
    <t>Saburo agars ar hloramfenikolu</t>
  </si>
  <si>
    <t>Fasējums 1 x500 gr. Paredzēts sēņu audzēšanai no patoloģiskā materiāla.Sastāvs uz 1l barotnes: Peptonu komplekss 10,0 gr, dekstroze/glikoze 40,0 gr, hloramfenikols 0,05 gr, agars 15,0 gr</t>
  </si>
  <si>
    <t xml:space="preserve">Saburo agars </t>
  </si>
  <si>
    <t>Saburo  dekstrozes agars</t>
  </si>
  <si>
    <t>Chloramphenicol Saburo dekstrozes agara papildinātājs</t>
  </si>
  <si>
    <t>10 x 3ml (viens flakons paredzēts 500ml pamatbarotnes)</t>
  </si>
  <si>
    <t>Gentamicīns Saburo dekstrozes agara papildinātājs</t>
  </si>
  <si>
    <t>10 x 5ml (viens flakons paredzēts 500ml pamatbarotnes)</t>
  </si>
  <si>
    <t>Kopā par 14.daļu, eur bez PVN</t>
  </si>
  <si>
    <t>15</t>
  </si>
  <si>
    <t>15.1</t>
  </si>
  <si>
    <t>Hectoen  Enteric agars</t>
  </si>
  <si>
    <t>Selenīta cistīna buljons</t>
  </si>
  <si>
    <t>Bismuta sulfīta agars</t>
  </si>
  <si>
    <t>Fasējums 1 x 500g. Sastāvs uz 1L barotnes:
Liellopa ekstrakts-5.0g
Peptons- 10.0g
Dekstroze- 5.0g
Nārtija fosfāts 4.0g
Dzelzs sulfāts 0.3g
Bismuta sulfīta indikators 8.0g
Agars 20.0g
Briljantzaļais 0.025g</t>
  </si>
  <si>
    <t>MacConkey agārs</t>
  </si>
  <si>
    <t xml:space="preserve"> Fasējums 1 x 500g.  Sastāvs uz 1l barotnes:
Želatīna pankreātiskās šķelšanas produkti 17,0g Kazeīna pankreātiskās šķelšanās produkti 1.5g Dzīvnieku audu peptiskās šķelšanas produkti 1.5g
Laktoze 10.0g, Žultsskābes 1.5g, Nātrija hlorīds 5.0g,Agars 13.5g, </t>
  </si>
  <si>
    <t>CLED agars</t>
  </si>
  <si>
    <t xml:space="preserve">Fasējums 1 x 500g. Sastāvs uz 1L barotnes;
Želatīna  pankreātiskās šķelšanas produkti 4.0
Lielopu gaļas ekstrakts 3.0 Kazeīna  pankreātiskās šķelšanas produkti 4.0
Laktoze 10.0
l- cistīns 128.0mg
bromtimolzilais 0.02
agars 15.0
</t>
  </si>
  <si>
    <t>Šķidrā barotne urea noteikšanai</t>
  </si>
  <si>
    <t xml:space="preserve">Fasējums 1 x500g. Sastāvs uz 1L barotnes:
Rauga ekstrakts- 0.1g
Vienaizvietotais kālija fosfāts- 9.1g
Divaizvietotais kālija fosfāts- 9.5g
Urea- 20.0g
Fenolsarkanais- 0.01g
</t>
  </si>
  <si>
    <t>Barotne enterobaktēriju kustīguma noteikšanai (SIM agars)</t>
  </si>
  <si>
    <t>Fasējums 1 x500gr. Paredzēts enterobaktēriju kustīguma noteikšanai.Liellopu gaļas ekstrakts 3,0gr, kazeīna pankreātiskās šķelšanas produkti 10,0, Nātrija hlorīds 5,0gr, agars 4,0gr.</t>
  </si>
  <si>
    <t>Kliglera dzelzs agars</t>
  </si>
  <si>
    <t>Fasējums 1 x 500g. Sastāvs uz 1l barotnes: kazeīna pankreātiskās šķelšanas produkti 10.0gr, dzīvnieku audu peptiskās šķelšanas produkti 10.0gr, laktoze 10gr, dekstroze 1.gr, nātrijas hlorīds 5.0gr, dzelzs amonija citrāts 0.5gr, nātrija tiosulfāts 0.5gr, a</t>
  </si>
  <si>
    <t>Sīmonsa citrāta agars</t>
  </si>
  <si>
    <t xml:space="preserve">Fasējums 1 x 500g. Sastāvs uz 1L barotnes:
Amonija dihidrogenfosfāts 1.0g
Kālija fosfāts 1.0g
Nātrija hlorīds 5.0g
Nātrija citrāts 2.0g
Magnēzija sulfāts 0.2g
Agārs 15.0g
Bromtimolzilais 0.08g 
 </t>
  </si>
  <si>
    <t>DCLS barotne</t>
  </si>
  <si>
    <t>Salmonellu šigellu agars</t>
  </si>
  <si>
    <t xml:space="preserve">Fasējums 1 x 500g. Sastāvs uz 1l barotnes: lielopu gaļas ekstrakts 5.0gr,kazeīna pankreātiskās šķelšanas produkti 2,5gr,Dzīvnieku audu peptiskās šķelšanas produkti 2,5gr,laktoze 10gr,žults sālis 8,5gr,nātrija citrāts 8,5gr,nātrija tiosulfāts 8,5gr,dzelzs </t>
  </si>
  <si>
    <t>XLD barotne</t>
  </si>
  <si>
    <t>Eozinmetilenzilā agars</t>
  </si>
  <si>
    <t>Fasējums 1 x 500g. Sastāvs uz 1L barotnes:
Želtatīna pankreātiskās šķelšanas produkti 10.0gr
Laktoze 10.0gr
Kālija hidrogenfosfāts 2.0gr
Eozins Y 0.4gr
Metilēnzilais 65.0gr
Agars 13.5gr</t>
  </si>
  <si>
    <t>Kopā par 15.daļu, eur bez PVN</t>
  </si>
  <si>
    <t>16</t>
  </si>
  <si>
    <t>16.1</t>
  </si>
  <si>
    <t>GC agara bāze neisēriju un hemofilus ģints baktēriju kultivēšanai</t>
  </si>
  <si>
    <t>Fasējums 1 x 500g. Sastāvs uz 1l barotnes:Proteāzes peptons 15.0g, Graudu ciete 1,0gr,
Kālija hidrogēnfosfāts 4.0g 
Kālija dihidrogēnfosfāts 1.0g 
Nātrija hlorīds 5.0g
Agārs 10.0g  .</t>
  </si>
  <si>
    <t>GC agara bāzes papildinātājs</t>
  </si>
  <si>
    <t>Savienojams ar GC agara bāzi.Paredzēts modificētās Thayer Martin barotnes pagatavošanai gonokoku audzēšanai no patoloģiskā materiāla.Antibiotiku maisījums  Iml papildinātāja; Vancomycin 300mgr, Colistin 750mg, nistatīns 1250vienības, Trimetoprim 500mgr</t>
  </si>
  <si>
    <t>GC agara bāzes bagātinātājs ar atšķaidītāju.</t>
  </si>
  <si>
    <t>GC agara bāzes bagātinātājs ar atšķaidītāju.No viena ražotāja ar GC agara bāzi. Paredzēts Haemophylus spp. Neisseria spp.baktēriju audzēšanai.Uz 1litru barotnes nepieciešams; Adenīns 1,0gr,p-Aminobenzoiskābe 13.0mgr, L-cisteīna hidrohlorīds 25,9gr, adenīn</t>
  </si>
  <si>
    <t>Vitamīna K1-Hemīna šķīdums</t>
  </si>
  <si>
    <t xml:space="preserve">Paredzēts kā papildinātājs šokolādes agaram Haemophylus spp. kultivēšanai </t>
  </si>
  <si>
    <t>Kopā par 16.daļu, eur bez PVN</t>
  </si>
  <si>
    <t>17</t>
  </si>
  <si>
    <t>17.1</t>
  </si>
  <si>
    <t>Barojošais agārs Pizū barotnes pagatavošanai</t>
  </si>
  <si>
    <t>Barojošais agārs Pizū barotnes pagatavošanai, iepakojums 1 x 500 gr</t>
  </si>
  <si>
    <t>17.2</t>
  </si>
  <si>
    <t>Fasējums 1 x 20ml stobriņi</t>
  </si>
  <si>
    <t>17.3</t>
  </si>
  <si>
    <t>Hoila agars</t>
  </si>
  <si>
    <t>KL virulences agars</t>
  </si>
  <si>
    <t>KL virulences agara piedeva</t>
  </si>
  <si>
    <t>Kazaminosābes 1.0gr,glicerīns 1.0ml, polisorbīts 80 1.0ml, iepakojums 12 x 20</t>
  </si>
  <si>
    <t>KL difterijas antitoksīna stripi</t>
  </si>
  <si>
    <t>KL difterijas antitoksīna stripi, iepakojums 1 x 12</t>
  </si>
  <si>
    <t>Difterijas antititoksiskais serums</t>
  </si>
  <si>
    <t>Paredzēts difterijas toksīna noteikšanai in vitro 1x10000 vienības</t>
  </si>
  <si>
    <t>18</t>
  </si>
  <si>
    <t>18.1</t>
  </si>
  <si>
    <t>mCCDA barotne(modificēts ogles cefaperazona dezoksiholātagars) kampilobaktēriju audzēšanai</t>
  </si>
  <si>
    <t>18.2</t>
  </si>
  <si>
    <t>Preston selektīvais papildinātājs</t>
  </si>
  <si>
    <t>18.3</t>
  </si>
  <si>
    <t>Blaser Vang (kampilobajktēriju selektīvais papildinātājs</t>
  </si>
  <si>
    <t>18.4</t>
  </si>
  <si>
    <t>Butzier kampilobaktēriju selektīvais papildinātās.</t>
  </si>
  <si>
    <t>Paredzēts kampilobaktēriju audzēšanai. Pievienojams Kolumbijas asins agara bāzei. Sastāvs : Bacitracin 12.5IU,Cycloheximide 25.0mg, Colistin Sulphate 5.0IU,Cephazolin sodium 7.5mg, Novobiocim 2.5mg.Iepakojums 10gab .Paredzēts 5000ml barotnes</t>
  </si>
  <si>
    <t>18.5</t>
  </si>
  <si>
    <t>Brucella selektīvais papildinātājs</t>
  </si>
  <si>
    <t>Paredzēts kampilobaktēriju audzēšanai .Pievienojams Brucella agara bāze.Sastāvs; Polymixin 2.5IU,Bacitracin 12.5IU, Cycloheximide 50.0mg, Nalidin Acid 2.5mg, Nystatin 50.0IU, Vancomycin 10.0mg.Iepakojums 10 gab,liofilinizēts antibiotiku maisījums .Paredzēts 5000ml barotnes</t>
  </si>
  <si>
    <t>18.6</t>
  </si>
  <si>
    <t>Boltona buljons kampilobaktēriju savairošanai</t>
  </si>
  <si>
    <t>18.7</t>
  </si>
  <si>
    <t xml:space="preserve">Brucellas agara bāze </t>
  </si>
  <si>
    <t>Kopā par 18.daļu, eur bez PVN</t>
  </si>
  <si>
    <t>19</t>
  </si>
  <si>
    <t>19.1</t>
  </si>
  <si>
    <t xml:space="preserve">Cl. difficile agara bāze </t>
  </si>
  <si>
    <t>Fasējums 1 x 500gr. Paredzēts Cl. difficile audzēšanai.</t>
  </si>
  <si>
    <t>19.2</t>
  </si>
  <si>
    <t>Cl.difficile selektīvais papildinātājs</t>
  </si>
  <si>
    <t>Kopā par 19.daļu, eur bez PVN</t>
  </si>
  <si>
    <t>20</t>
  </si>
  <si>
    <t>Selektīvās un diferenciāldiagnostiskās barotnes</t>
  </si>
  <si>
    <t>20.1</t>
  </si>
  <si>
    <t>Mannitola sāls agārs</t>
  </si>
  <si>
    <t>Sastāvs uz 1L barotnes:
Kazeīna pankreātiskās šķelšanās produkti 5.0g Dzīvnieku audu peptiskās šķelšanas produkti 5.0g
Liellopu ekstrakts 1.0g
D mannitols 10.0g
Nātrija hlorīds 75.0g
Agārs 15.0g
Fenolsarkanais 25.0mg
Iepakojums 1 x 500g.</t>
  </si>
  <si>
    <t>20.2</t>
  </si>
  <si>
    <t>Laktobacillus MRS agars</t>
  </si>
  <si>
    <t>Bifidobaktēriju agars</t>
  </si>
  <si>
    <t>Selektīvā barotne bifidobaktēriju audzēšanai</t>
  </si>
  <si>
    <t>Enterokoku agars -žults eskulīna azida agars</t>
  </si>
  <si>
    <t>Kopā par 20.daļu, eur bez PVN</t>
  </si>
  <si>
    <t>21</t>
  </si>
  <si>
    <t>22.1</t>
  </si>
  <si>
    <t>Prolinaminopeptidāzes reaģents</t>
  </si>
  <si>
    <t>Prolinaminopeptidāzes reaģents, 1 x 20ml</t>
  </si>
  <si>
    <t>22.2</t>
  </si>
  <si>
    <t>Prolinaminopeptidāzes tabletes Dl.difficle identifikācijai</t>
  </si>
  <si>
    <t>Viens ražotājs ar prolinaminopeptidāzes  reaģentu. Iepakojums 1 x 50 tabletes.</t>
  </si>
  <si>
    <t>Kopā par 21.daļu, eur bez PVN</t>
  </si>
  <si>
    <t>22</t>
  </si>
  <si>
    <t>Petri plates ar hromagars Candida ģints sēņu diferenciāldiagnostikai</t>
  </si>
  <si>
    <r>
      <t>Hrompeptons 10.0gr, Glikoze 20.0gr, Hromogēu maisījums 2.0gr, Hloramfenikols 0.5gr, Agars 15.0gr, QC, C.albicans ATCC 60193, C.krusei ATCC 34135, C.tropicalis ATCC 1369, Ps.aeruginosa ATCC 27853.</t>
    </r>
    <r>
      <rPr>
        <sz val="10"/>
        <color rgb="FFFF0000"/>
        <rFont val="Times New Roman"/>
        <family val="1"/>
        <charset val="186"/>
      </rPr>
      <t xml:space="preserve"> </t>
    </r>
  </si>
  <si>
    <t xml:space="preserve">Petri plates ar hromagaru orientējošai urinārā trakta mikrofloras noteikšanai </t>
  </si>
  <si>
    <t>Hrompeptons 16.1gr
Hromogēno vielu maisījums 1.3gr
Agars 15.0gr Iepakojums 1 x 2 x10,  Iepakojums 2 x10
QC 
E.cloaceae ATCC 13047
E.faecalis ATCC 29212
E.coli ATCC 25922
P.mirabilis ATCC 43071
S.aureus ATCC 25923
S.agalactica ATCC 12386</t>
  </si>
  <si>
    <t xml:space="preserve">Petri plates ar hromagars karbapenemrezistento enterobaktēriju noteikšanai </t>
  </si>
  <si>
    <t>Hromagars karbapenemrezistento enterobaktēriju selektīvai noteikšanai</t>
  </si>
  <si>
    <t>Petri plates ar hromagaru MRSA noteikšanai</t>
  </si>
  <si>
    <r>
      <t>Barotnes jutīgums 98.9%
Barotnes specifiskums 99.8% pēc 24 stundu inkubācijas
QC ar S.aureus  ATCC 43300, S.aureus ATCC 49476</t>
    </r>
    <r>
      <rPr>
        <sz val="10"/>
        <rFont val="Times New Roman"/>
        <family val="1"/>
        <charset val="186"/>
      </rPr>
      <t xml:space="preserve">
S.aureus ATCC 25923</t>
    </r>
  </si>
  <si>
    <t xml:space="preserve">  Petri plates ar hromagaru ESBL producējošo enterobaktēriju identifikācijai</t>
  </si>
  <si>
    <t>Hromagars ESBL producējošām enterobaktēriju selektīvai noteikšanai</t>
  </si>
  <si>
    <t xml:space="preserve">   Petri plates ar hromagars Vankomicina rezistento enterokoku noteikšanai</t>
  </si>
  <si>
    <t>Hromagars Vankomicina rezistento enterokokuselektīvai noteikšanai</t>
  </si>
  <si>
    <t>Candida hromagars</t>
  </si>
  <si>
    <t xml:space="preserve">Hromagars orientējošai urinārā trakta mikrofloras noteikšanai </t>
  </si>
  <si>
    <t xml:space="preserve">KPC hromagars ar piedevu </t>
  </si>
  <si>
    <t xml:space="preserve">VRE hromagars ar piedevu </t>
  </si>
  <si>
    <t xml:space="preserve">ESBL hromagars ar piedevu </t>
  </si>
  <si>
    <t>19.3</t>
  </si>
  <si>
    <t>C.difficile hromagars ar papildinātāju</t>
  </si>
  <si>
    <t>MRSA hromagars ar piedevu</t>
  </si>
  <si>
    <t>Kopā par 22.daļu, eur bez PVN</t>
  </si>
  <si>
    <t>Gatavā hromogēnā barotne  S.agalactia izolēšanai un identifikācijai</t>
  </si>
  <si>
    <t xml:space="preserve">  Petri plates ar hromagarus S.agalactiae noteikšanai un  identifikācijai</t>
  </si>
  <si>
    <r>
      <rPr>
        <i/>
        <sz val="10"/>
        <rFont val="Times New Roman"/>
        <family val="1"/>
        <charset val="186"/>
      </rPr>
      <t>S.agalactiae</t>
    </r>
    <r>
      <rPr>
        <sz val="10"/>
        <rFont val="Times New Roman"/>
        <family val="1"/>
        <charset val="186"/>
      </rPr>
      <t xml:space="preserve"> selektīvai noteikšanai</t>
    </r>
  </si>
  <si>
    <t>23</t>
  </si>
  <si>
    <t>23.1</t>
  </si>
  <si>
    <t>Divpusējā slaidu cietā barotne dermatofitu audzēšanai un identifikācijai no patoloģiskā materiāla</t>
  </si>
  <si>
    <t>Fasējums 1 x 10 slaidi. Aizvērts sterils stobriņš
Uzskrūvējams vāciņš
Vienā slaida pusē: Saburo gentamicīna hloramfenikola agars
Otrā slaida pusē: Saburo hloramfenikola aktidiona agars</t>
  </si>
  <si>
    <t>Divpusējā slaidu cietā barotne gonokoku  audzēšanai un identifikācijai no patoloģiskā materiāla</t>
  </si>
  <si>
    <t>Fasējums 1 x 10 slaidi. Divpusējā cietā barotne gonokoku  audzēšanai un identifikācijai no pataloģiskā materiāla.</t>
  </si>
  <si>
    <t>Kopā par 23.daļu, eur bez PVN</t>
  </si>
  <si>
    <t>24</t>
  </si>
  <si>
    <t xml:space="preserve">Iepakojums 1 x 20 stobriņi. Derīgums ne mazāk kā 1 mēnesis. </t>
  </si>
  <si>
    <t>Šokolādes agārs ar bacitracīnu</t>
  </si>
  <si>
    <t xml:space="preserve">Šadlera asins agārs ar neomicīnu un vankomicīnu </t>
  </si>
  <si>
    <t>Paredzēts Gram negatīvo anaerobo mikroorganismu audzēšanai</t>
  </si>
  <si>
    <t>Šadlera asins agārs ar kanomicīnu un vankomicīnu gram negatīvo anaerobo mikroorganismu audzēšanai</t>
  </si>
  <si>
    <t>Sastāvs uz 1l barotnes:
Kazeīna pankreātiskās šķelšanas produkti 8.2gr
Dzīvnieku audu peptiskās šķelšanas produkti 2.5gr
Sojas pupiņu papaīna šhidrolizāts 1,0gr
Dekstroze 5.8gr
Rauga ekstrakts 5.8gr
Nātrija hlorīds 1.7gr
Kālija hidrogēnfosfāts 0.8gr
l-cis</t>
  </si>
  <si>
    <t>Kolumbijas CNA asins agars gram pozitīvo mikroorganismu kultivēšanai</t>
  </si>
  <si>
    <t>Sastāvs uz 1L barotnes;
Kazeīna pankreātiskās šķelšanas produkti 12.0g
Dzīvnieku audu peptiskās šķelšanas produkti 5.ogr
Rauga ekstrakts 3.0gr
Liellopu ekstrakts 3.0gr
Graudu ciete 1.0gr
Nātrija hlorīds 5.0gr
Agars 13.5gr
Kolistīns 10.0mg
Nalidinskābe 15m</t>
  </si>
  <si>
    <t>Millera Hintona agārs</t>
  </si>
  <si>
    <t>Sastāvs uz 1L barotnes:
Kazeīna peptons( dzīvn.) 17.5gr
Gaļas ekstrakts( dzīvn.) 2gr
Kartupeļu ciete 1.5gr
Agars 17gr
Attīrīts ūdens 1000ml
Ca++ joni 50mg
Mg++joni 25mg
pH 7.3
Izliets platēs pa 20ml
QC :
E.coli  ATCC 25922
Ps.  aeruginoa ATCC 27853 S.aure</t>
  </si>
  <si>
    <t>Campylobacter selektīvā barotne izolēšanai un kultivēšanai ar  antibiotiku piedevu</t>
  </si>
  <si>
    <t>Kolumbijas asins agars</t>
  </si>
  <si>
    <t xml:space="preserve">Sastāvs uz 1l barotnes:
Gaļas un kazeīna hidrolizāts  10gr
Hidrolizēti dzīvnieku valsts proteīni 10gr
Graudu ciete 1gr
Nātrija hlorīds 5gr
Agars 13.5gr
Auna asinis  50ml
pH 7.3
Izliets platēs pa 20ml
QC:
Str. pyogenes ATCC 19615
Str. pneumoniae ATCC 6305
</t>
  </si>
  <si>
    <t xml:space="preserve">Tioglikolskābes barotne ar indikātoru </t>
  </si>
  <si>
    <t>Izlieta stobriņos ar metāla korķi pa 10,00 ml. Iepakojums 1 x 10stobriņi</t>
  </si>
  <si>
    <t>Clostridium dificile agars</t>
  </si>
  <si>
    <t>2.Sastāvs uz 1L barotnes:
Kazeīna peptons( dzīvn.) 13gr
Gaļas peptons ( dzīvn.) 5gr ar papildinātāju
Sirds audu peptons ( dzvn.) 3gr
Graudu ciete 1gr.
Nātrija hlorīds 5gr
Agars 13.5gr
Auna asinis  50ml 
Cikloserīns 0.2gr
Amfotericīns B 0.002gr
pH 7.3
QC:
Cl. difficile ATC</t>
  </si>
  <si>
    <t>Gatavā barotne Gr+ anaerobo baktēriju audzēšanai ar Neomicīnu</t>
  </si>
  <si>
    <t>Gatava barotne selektīvs asins agars ar Neomicīnu ( Oxoid)</t>
  </si>
  <si>
    <t>Urea agars</t>
  </si>
  <si>
    <t>Šokolādes selektīvais/GC šokoloādes agars</t>
  </si>
  <si>
    <t>Divdaļīgā barotne gonokoku audzēšanai no patoloģiskā materiāla</t>
  </si>
  <si>
    <t>25</t>
  </si>
  <si>
    <t>25.1</t>
  </si>
  <si>
    <t>Anaerobās sistēmas maisiņi ar indikatoru darbam gatavi</t>
  </si>
  <si>
    <t>Anaerobās sistēmas maisiņi ar indikatoru un darbam gataviem reaģentiem, iepakojums 1 x 20</t>
  </si>
  <si>
    <t>25.2</t>
  </si>
  <si>
    <t>Anaerobo apstākļu indikatora stripi</t>
  </si>
  <si>
    <t>Anaerobo apstākļu indikatora stripi, iepakojums 1 x 100</t>
  </si>
  <si>
    <t>25.3</t>
  </si>
  <si>
    <t>Anaerobās sistēmas konteineri</t>
  </si>
  <si>
    <t>25.4</t>
  </si>
  <si>
    <t>Campy mikroaerofīlās sistēmas maisiņi ar darbam gatavi</t>
  </si>
  <si>
    <t>Campy mikroaerofīlās sistēmas maisiņi, iepakojums 1 x 20</t>
  </si>
  <si>
    <t>25.5</t>
  </si>
  <si>
    <t>CO2 sistēmas maisiņi darbam gatavi</t>
  </si>
  <si>
    <t>Kopā par 25.daļu, eur bez PVN</t>
  </si>
  <si>
    <t>26</t>
  </si>
  <si>
    <t>26.1</t>
  </si>
  <si>
    <t>Millera Hintona buljons</t>
  </si>
  <si>
    <t>26.2</t>
  </si>
  <si>
    <t>Antibakteriālie diski dažādi</t>
  </si>
  <si>
    <t>27</t>
  </si>
  <si>
    <t>Antibakteriālie diski anaerobo mikroorganismu identifikācijai</t>
  </si>
  <si>
    <t>27.1</t>
  </si>
  <si>
    <r>
      <t xml:space="preserve">Kanamycin 1 </t>
    </r>
    <r>
      <rPr>
        <sz val="10"/>
        <rFont val="Calibri"/>
        <family val="2"/>
        <charset val="186"/>
      </rPr>
      <t>µ</t>
    </r>
    <r>
      <rPr>
        <sz val="10"/>
        <rFont val="Times New Roman"/>
        <family val="1"/>
        <charset val="186"/>
      </rPr>
      <t>g</t>
    </r>
  </si>
  <si>
    <t xml:space="preserve">Savienojams ar BD disku mehānisko dispenseri, 6 mm, iepakojums 1 x 50 gab. </t>
  </si>
  <si>
    <t>27.2</t>
  </si>
  <si>
    <r>
      <t>Colistin10</t>
    </r>
    <r>
      <rPr>
        <sz val="10"/>
        <rFont val="Calibri"/>
        <family val="2"/>
        <charset val="186"/>
      </rPr>
      <t>µ</t>
    </r>
    <r>
      <rPr>
        <sz val="10"/>
        <rFont val="Times New Roman"/>
        <family val="1"/>
        <charset val="186"/>
      </rPr>
      <t>g</t>
    </r>
  </si>
  <si>
    <t>27.3</t>
  </si>
  <si>
    <r>
      <t>Vancomycin 5</t>
    </r>
    <r>
      <rPr>
        <sz val="10"/>
        <rFont val="Calibri"/>
        <family val="2"/>
        <charset val="186"/>
      </rPr>
      <t>µg</t>
    </r>
  </si>
  <si>
    <t>Kopā par 27.daļu, eur bez PVN</t>
  </si>
  <si>
    <t>28</t>
  </si>
  <si>
    <t>28.1</t>
  </si>
  <si>
    <t>Ertapenem 10</t>
  </si>
  <si>
    <t xml:space="preserve">9 mm tabletes  mikroorganismu jutības noteikšanai pret ertapenemu, iepakojums 1 x 50 gab. </t>
  </si>
  <si>
    <t>28.3</t>
  </si>
  <si>
    <t>Imipenem + EDTA</t>
  </si>
  <si>
    <t xml:space="preserve">9 mm tabletes  mikroorganismu jutības noteikšanai pret meropenemu, iepakojums 1 x 50 gab.  </t>
  </si>
  <si>
    <t>28.4</t>
  </si>
  <si>
    <t>Meropenem 10</t>
  </si>
  <si>
    <t xml:space="preserve">9 mm tabletes  mikroorganismu jutības noteikšanai pret teikoplanīnu, iepakojums 1 x 50 gab.  </t>
  </si>
  <si>
    <t>28.5</t>
  </si>
  <si>
    <t>Temocilīns 30</t>
  </si>
  <si>
    <t xml:space="preserve">9 mm tabletes  mikroorganismu jutības noteikšanai pret imipenemu, iepakojums 1 x 50 gab.  </t>
  </si>
  <si>
    <t>28.6</t>
  </si>
  <si>
    <t>Imipenem 10</t>
  </si>
  <si>
    <t xml:space="preserve">9 mm tabletes  mikroorganismu jutības noteikšanai pret ertapenemu, iepakojums 1 x 50 gab.  </t>
  </si>
  <si>
    <t>28.7</t>
  </si>
  <si>
    <t>Colistin 10</t>
  </si>
  <si>
    <t>28.8</t>
  </si>
  <si>
    <t>Daptomycin 30</t>
  </si>
  <si>
    <t xml:space="preserve">9 mm tabletes  mikroorganismu jutības noteikšanai pret amoksicilīnu /klavulānskābi, iepakojums 1 x 50 gab. </t>
  </si>
  <si>
    <t>28.9</t>
  </si>
  <si>
    <t>Amoxycillin - Clavulanate ( 30 +15</t>
  </si>
  <si>
    <t xml:space="preserve">9 mm tabletes  mikroorganismu jutības noteikšanai pret vankomicīnu, iepakojums 1 x 50 gab. </t>
  </si>
  <si>
    <t>28.10</t>
  </si>
  <si>
    <t>Vancomycin 30</t>
  </si>
  <si>
    <t xml:space="preserve">Tabletes 9 mm, iepakojums 1 x 50 gab.  </t>
  </si>
  <si>
    <t>28.11</t>
  </si>
  <si>
    <t>Vankomicīns 5</t>
  </si>
  <si>
    <t xml:space="preserve">Tabletes 9 mm, iepakojums 1 x 50 gab. </t>
  </si>
  <si>
    <t>28.12</t>
  </si>
  <si>
    <t>Metronidazole 5 </t>
  </si>
  <si>
    <t>28.13</t>
  </si>
  <si>
    <t>Cefotaxime 5</t>
  </si>
  <si>
    <t>Ceftazidim 10</t>
  </si>
  <si>
    <t xml:space="preserve">Tabletes 9 mm,iepakojums 1 x 50 gab.  </t>
  </si>
  <si>
    <t>Cefotaxime 5 + Clavulanate 5 +1</t>
  </si>
  <si>
    <t>Ceftazidime + Clavulanate 10 +1</t>
  </si>
  <si>
    <t>Cefotaxime 30</t>
  </si>
  <si>
    <t xml:space="preserve">Cetftazidime 30 </t>
  </si>
  <si>
    <t xml:space="preserve">Cefotaxime + Boronoc acid </t>
  </si>
  <si>
    <t>Cefotaxime + Cloxacillin</t>
  </si>
  <si>
    <t>Cetazidim +Boronoic acid</t>
  </si>
  <si>
    <t>Ceftazidim + Cloxacillin</t>
  </si>
  <si>
    <t>Meropenem + Boronic acid</t>
  </si>
  <si>
    <t>Meropenem +Cloxacillin acid</t>
  </si>
  <si>
    <t>Meropenem + Dipicolic acid</t>
  </si>
  <si>
    <t>Cefotaxime + Clavulanate + Cloxacillin</t>
  </si>
  <si>
    <t>Dipicolinic acid</t>
  </si>
  <si>
    <t>Cloxacillin</t>
  </si>
  <si>
    <t xml:space="preserve">Boronic acid </t>
  </si>
  <si>
    <t xml:space="preserve">Sastāvā cefotaksmims,cefotaksims ar kloksacilīnu, ceftazidims, ceftazidims ar kloksacilīnu </t>
  </si>
  <si>
    <t>AmpC rezistenci apstiprinošais komlekts</t>
  </si>
  <si>
    <t xml:space="preserve">Sastāvā meropenēms, Meropenēms ar dipikolskābi, meropenēms ar borskābi, meropenēms ar  kloksacilīnu </t>
  </si>
  <si>
    <t>KPC + MBL apstiprinošais komplekts</t>
  </si>
  <si>
    <t>Kopā par 28.daļu, eur bez PVN</t>
  </si>
  <si>
    <t>29</t>
  </si>
  <si>
    <t>29.1</t>
  </si>
  <si>
    <t>Vankomicīna stripi ar konc. līdz 256 mg/l</t>
  </si>
  <si>
    <t>Vankomicīna stripi. Ar pieugošās MIC koncentrācijas iedaļas gradāciju atbilstoši AB biodisku iedalījumam, 1x100 gab.</t>
  </si>
  <si>
    <t>29.2</t>
  </si>
  <si>
    <t>Eritromicīna stripi ar konc. līdz 256 mg/l</t>
  </si>
  <si>
    <t>Eritromicīna stripi.Ar pieugošās MIC koncentrācijas iedaļas gradāciju atbilstoši AB biodisku iedalījumam, 1x100 gab.</t>
  </si>
  <si>
    <t>29.3</t>
  </si>
  <si>
    <t>Cefotaksima stripi ar konc. līdz 256 mg/l</t>
  </si>
  <si>
    <t xml:space="preserve">Cefotaksima stripi.Ar pieugošās MIC koncentrācijas iedaļas gradāciju atbilstoši AB biodisku iedalījumam, 1x100 gab. </t>
  </si>
  <si>
    <t>29.4</t>
  </si>
  <si>
    <t>Gentamicīna stripi ar konc. līdz 32mg/l</t>
  </si>
  <si>
    <t>Gentamicīna stripi.Ar pieugošās MIC koncentrācijas iedaļas gradāciju atbilstoši AB biodisku iedalījumam, 1x100 gab.</t>
  </si>
  <si>
    <t>Ceftazidima stripi ar konc. līdz 256 mg/l</t>
  </si>
  <si>
    <t>Ceftazidim stripiAr pieugošās MIC koncentrācijas iedaļas gradāciju atbilstoši AB biodisku iedalījumam, 1x100 gab.</t>
  </si>
  <si>
    <t>Ciprofloksacīna stripi ar konc. līdz 256 mg/l</t>
  </si>
  <si>
    <t>Ciprofloksacīna stripi, iepakojums 1 x 100. Ar pieugošās MIC koncentrācijas iedaļas gradāciju atbilstoši AB biodisku iedalījumam</t>
  </si>
  <si>
    <t>Ceftriaksona stripi ar koncentrāciju līdz 256mg/l</t>
  </si>
  <si>
    <t xml:space="preserve">Ceftriaxone stripi.Mazāk kā divkārtīgu pieaugošās MIC koncentrācijas iedaļas gradāciju, 1x100 gab. </t>
  </si>
  <si>
    <t>Imipenem stripi ar konc. līdz 256 mg/l</t>
  </si>
  <si>
    <t>Imipenem stripi.Ar pieugošās MIC koncentrācijas iedaļas gradāciju atbilstoši AB biodisku iedalījumam, 1x100 gab.</t>
  </si>
  <si>
    <t>Penicillina stripi ar konc. Līdz 32mg/l</t>
  </si>
  <si>
    <t>Penicillina stripi ar koncentratoru līdz 32mg/l.Ar pieugošās MIC koncentrācijas iedaļas gradāciju atbilstoši AB biodisku iedalījumam, 1x100 gab.</t>
  </si>
  <si>
    <t>Kolistīna stripi ar konc. līdz 256mg/l</t>
  </si>
  <si>
    <t xml:space="preserve"> Kolistīna stripi.Ar pieugošās MIC koncentrācijas iedaļas gradāciju atbilstoši AB biodisku iedalījumam, 1x100 gab.</t>
  </si>
  <si>
    <t>Oksacilīna stripi ar koncentāciju līdz 256 mg/l</t>
  </si>
  <si>
    <t xml:space="preserve">Oksacilīna stripi.Ar pieugošās MIC koncentrācijas iedaļas gradāciju atbilstoši AB biodisku iedalījumam, 1x100 gab. </t>
  </si>
  <si>
    <t>Ertapenēma stripi ar koncentrāciju  līdz 32mg/l</t>
  </si>
  <si>
    <t>Ertapenēma stripi. Ar pieugošās MIC koncentrācijas iedaļas gradāciju atbilstoši AB biodisku iedalījumam, 1x100 gab.</t>
  </si>
  <si>
    <t>Ceftriaksona stripi ar koncentrāciju līdz32mg/l</t>
  </si>
  <si>
    <t>Ceftriaksona stripi. Ar pieugošās MIC koncentrācijas iedaļas gradāciju atbilstoši AB biodisku iedalījumam, 1x100 gab.</t>
  </si>
  <si>
    <t>Meropenēma stripi ar koncentrāciju līdz 32mg/l</t>
  </si>
  <si>
    <t>Meropenēma stripi. Ar pieugošās MIC koncentrācijas iedaļas gradāciju atbilstoši AB biodisku iedalījumam, 1x100 gab.</t>
  </si>
  <si>
    <t>Metronidazola stripi ar koncentrāciju līdz 256mg/l</t>
  </si>
  <si>
    <t>Metronidazola stripi. Ar pieugošās MIC koncentrācijas iedaļas gradāciju atbilstoši AB biodisku iedalījumam, 1x100 gab.</t>
  </si>
  <si>
    <t>Penicilīna stripi ar konc. līdz 256 mg/l</t>
  </si>
  <si>
    <t>Penicilīna stripi. Ar pieugošās MIC koncentrācijas iedaļas gradāciju atbilstoši AB biodisku iedalījumam, 1x100 gab.</t>
  </si>
  <si>
    <t>Kopā par 29.daļu, eur bez PVN</t>
  </si>
  <si>
    <t>30</t>
  </si>
  <si>
    <t>30.1</t>
  </si>
  <si>
    <t>Crystal GP</t>
  </si>
  <si>
    <t>Nolasāms ar Crystal gaismas kasti un Crystal ID datorprogrammu, iepakojums 1 x 20</t>
  </si>
  <si>
    <t>Crystal E/EN</t>
  </si>
  <si>
    <t xml:space="preserve">Crystal NH </t>
  </si>
  <si>
    <t>Crystal ANA</t>
  </si>
  <si>
    <t>Kopā par 30.daļu, eur bez PVN</t>
  </si>
  <si>
    <t>31</t>
  </si>
  <si>
    <t>31.1</t>
  </si>
  <si>
    <t xml:space="preserve">Urea arginīna buljons </t>
  </si>
  <si>
    <t>Mikoplazmu identifikācijas un antibakteriālās jutības noteikšanas sistēma</t>
  </si>
  <si>
    <t>Var noteikt mikroorganismu skaitu un antibakteriālo jutību. Iepakojums 1 x 25. Minimālais nosakāmo antibiptiku spektrs:   Doxycicline, Josamicin, Ofloxacine, Erythromycine, Tetracyclyne, Erithromycin, Ciprofloxacine Azitromicine, Claritromicien, Pristinamycin</t>
  </si>
  <si>
    <t>Kopā par 31.daļu, eur bez PVN</t>
  </si>
  <si>
    <t>32</t>
  </si>
  <si>
    <t>32.1</t>
  </si>
  <si>
    <t>Shigella flexneri polyvalent (1-6,Y)</t>
  </si>
  <si>
    <t xml:space="preserve">Shigella sonnei </t>
  </si>
  <si>
    <t>Shigella sonnei</t>
  </si>
  <si>
    <t>Salmonella polivalentais serums A grupas O antigēna npoteikšanai</t>
  </si>
  <si>
    <t>Salmonella polivalentais serums B grupas O antigēna npoteikšanai</t>
  </si>
  <si>
    <t>Salmonella polivalentais serumsC grupas O antigēna npoteikšanai</t>
  </si>
  <si>
    <t>Salmonella polivalentais serums D grupas O antigēna npoteikšanai</t>
  </si>
  <si>
    <t>Salmonella polivalentais serums A - E grupas O antigēna npoteikšanai</t>
  </si>
  <si>
    <t>Kopā par 32.daļu, eur bez PVN</t>
  </si>
  <si>
    <t>33</t>
  </si>
  <si>
    <t>33.1</t>
  </si>
  <si>
    <t xml:space="preserve"> Faktora 6b S.pneumoniae antiserums</t>
  </si>
  <si>
    <t>33.2</t>
  </si>
  <si>
    <t xml:space="preserve"> Faktora 6c S.pneumoniae antiserums</t>
  </si>
  <si>
    <t>Paredzēts S. pneumoniae tipa 6B noteikšanai ar kapsulu salipšanas metodi</t>
  </si>
  <si>
    <t xml:space="preserve"> Faktora 19b S.pneumoniae antiserums</t>
  </si>
  <si>
    <t>Paredzēts S. pneumoniae tipa 19F noteikšanai ar kapsulu salipšanas metodi</t>
  </si>
  <si>
    <t xml:space="preserve"> Faktora 19c S.pneumoniae antiserums</t>
  </si>
  <si>
    <t>Paredzēts S. pneumoniae tipa 19A noteikšanai ar kapsulu salipšanas metodi</t>
  </si>
  <si>
    <t>Paredzēts S. pneumoniae tipēšanai ar kapsulu salipšanas metodi</t>
  </si>
  <si>
    <t>Pneimokoku aglutinējošo serumu maisījums A</t>
  </si>
  <si>
    <t>Pneimokoku aglutinējošais polivalentais serums  paredzēts serogrupu un serotipu noteikšanai: 1,2,4,5,18F,18A,18B,18C</t>
  </si>
  <si>
    <t>Pneimokoku aglutinējošo serumu maisījums B</t>
  </si>
  <si>
    <t xml:space="preserve"> Pneimokoku aglutinējošais polivalentais serums  paredzēts serogrupu un serotipu noteikšanai: 3,6A,6B,19F,19A,19B,19C</t>
  </si>
  <si>
    <t>Pneimokoku aglutinējošo serumu maisījums C</t>
  </si>
  <si>
    <t>Pneimokoku aglutinējošais polivalentais serums  paredzēts serogrupu un serotipu noteikšanai: 7F,7A,7B,7C,20,24F,24A,24B,31,40</t>
  </si>
  <si>
    <t>Pneimokoku aglutinējošo serumu maisījums H</t>
  </si>
  <si>
    <t>13,14,15F,15A,15B,15C,23F,23A,23B,28F,28A,</t>
  </si>
  <si>
    <t>Pneimokoku grupu aglutinējošie  serumu maisījums - 6</t>
  </si>
  <si>
    <t>Pneimokoku aglutinējošais polivalentais serums serotipu 6A,6B noteikšanai</t>
  </si>
  <si>
    <t>Pneimokoku grupu aglutinējošie  serumu maisījums - 7</t>
  </si>
  <si>
    <t>Pneimokoku aglutinējošais polivalentais serums serotipu 7F,7A,7B,7C  noteikšan ai</t>
  </si>
  <si>
    <t>Pneimokoku grupu aglutinējošie  serumi - 19</t>
  </si>
  <si>
    <t>Pneimokoku aglutinējošais polivalentais serums serotipu 19F,19A,19B,19C  noteikšanai</t>
  </si>
  <si>
    <t>Pneimokoku grupu aglutinējošo  serumu maisījums - 23</t>
  </si>
  <si>
    <t>Pneimokoku aglutinējošais polivalentais serums  serotipu 23F,23A,23B noteikšanai</t>
  </si>
  <si>
    <t>Pneimokoku grupu aglutinējošo  serumu maisījums  - 18</t>
  </si>
  <si>
    <t>Pneimokoku aglutinējošais polivalentais serums  serotipu 18F,18A,18B,18C noteikšanai</t>
  </si>
  <si>
    <t>Pneimokoku grupu aglutinējošo  serumu maisījums   - 9</t>
  </si>
  <si>
    <t>Pneimokoku aglutinējošais polivalentais serums  serotipu 9A,9L,9N,9V noteikšanai</t>
  </si>
  <si>
    <t xml:space="preserve"> Faktora 19f S.pneumoniae antiserums</t>
  </si>
  <si>
    <t>Pneimokoku aglutinējošais monovalentais serums  serotipu 19C noteikšanai</t>
  </si>
  <si>
    <t xml:space="preserve"> Faktora 7c S.pneumoniae antiserums</t>
  </si>
  <si>
    <t>Pneimokoku aglutinējošais monovalentais serums serotipa 7A noteikšanai</t>
  </si>
  <si>
    <t>Faktora 7b S.pneumoniae antiserums 7b</t>
  </si>
  <si>
    <t>Pneimokoku aglutinējošais  monovalentais serums  serotipu 7F,7A noteikšanai</t>
  </si>
  <si>
    <t>Kopā par 33.daļu, eur bez PVN</t>
  </si>
  <si>
    <t>34</t>
  </si>
  <si>
    <t>34.1</t>
  </si>
  <si>
    <r>
      <t xml:space="preserve">Shigella flexneri </t>
    </r>
    <r>
      <rPr>
        <sz val="10"/>
        <color indexed="8"/>
        <rFont val="Times New Roman"/>
        <family val="1"/>
        <charset val="186"/>
      </rPr>
      <t>ATCC 12022</t>
    </r>
  </si>
  <si>
    <r>
      <t xml:space="preserve">Shigella flexneri </t>
    </r>
    <r>
      <rPr>
        <sz val="10"/>
        <rFont val="Times New Roman"/>
        <family val="1"/>
        <charset val="186"/>
      </rPr>
      <t>ATCC 12022, komplektā 2 vienības</t>
    </r>
  </si>
  <si>
    <t>Str.pyogenes ATCC 19615</t>
  </si>
  <si>
    <t>Str.pyogenes ATCC 19615, komplektā 2 vienības</t>
  </si>
  <si>
    <t>Pseudomonas aerugiosa ATCC 27853</t>
  </si>
  <si>
    <t>Pseudomonas aerugiosa ATCC 27853, komplektā 2 vienības</t>
  </si>
  <si>
    <t>Haemophylus influenzae ATCC 10211</t>
  </si>
  <si>
    <t>Haemophylus influenzae ATCC 10211, komplektā 2 vienības</t>
  </si>
  <si>
    <t>Sreptococcus pneumoniae ATCC6305</t>
  </si>
  <si>
    <t>Sreptococcus pneumoniae ATCC6305, komplektā 2 vienības</t>
  </si>
  <si>
    <t>Escherichia coli ATCC 11775</t>
  </si>
  <si>
    <t>Escherichia coli ATCC 11775, komplektā 2 vienības</t>
  </si>
  <si>
    <t xml:space="preserve">Escherichia coli ATCC35218 </t>
  </si>
  <si>
    <t>E.coli ATCC35218, komplektā 2 vienības</t>
  </si>
  <si>
    <t>Yersinia enterocolitica ATCC 9610</t>
  </si>
  <si>
    <t>Yersinia enterocolitica ATCC 9610, komplektā 2 vienības</t>
  </si>
  <si>
    <t>Kl. pneumoniae ATCC 25955</t>
  </si>
  <si>
    <t>Kl. pneumoniae ATCC 25955, komplektā 2 vienības</t>
  </si>
  <si>
    <t>Klebsiella pneumonaie ATCC  - 700603</t>
  </si>
  <si>
    <t>ESBLidentifikācijas testa pārbaudei, komplektā 2 vienības</t>
  </si>
  <si>
    <t>Enterococcus faecails ATCC 33186</t>
  </si>
  <si>
    <t>Sulfam./methoprim disku uz pārbaudei Millera Hintona barotnes, komplektā 2 vienības</t>
  </si>
  <si>
    <t>Staphylococcus aureus ATCC 43300</t>
  </si>
  <si>
    <t>MRSA identifikācijas testu pārbaudei, komplektā 2 vienības</t>
  </si>
  <si>
    <t>E.coli ATCC 25922</t>
  </si>
  <si>
    <t>E.coli ATCC 25922, komplektā 2 vienības</t>
  </si>
  <si>
    <t>Bacterioides fragilis ATCC 25285</t>
  </si>
  <si>
    <t>Bacterioides fragilis ATAA 25285, komplektā 2 vienības</t>
  </si>
  <si>
    <t>Corynobacterium diphtheriae ATCC 13812</t>
  </si>
  <si>
    <t>Corynobacterium diphtheriae ATCC 13812, komplektā 2 vienības</t>
  </si>
  <si>
    <t>Staphylococcus aureusATCC 25923</t>
  </si>
  <si>
    <t>Staphylococcus aureusATCC 25923, komplektā 2 vienības</t>
  </si>
  <si>
    <t>Staphylococcus .aureus ATCC 29213</t>
  </si>
  <si>
    <t>Staphylococcus .aureus ATCC 29213, komplektā 2 vienības</t>
  </si>
  <si>
    <t>Mr Staphylococcus aureus ATCC 6538</t>
  </si>
  <si>
    <t>Mr Staphylococcus aureus ATCC 6538, komplektā 2 vienības</t>
  </si>
  <si>
    <t>Enterococcus faecalis ATCC19433</t>
  </si>
  <si>
    <t>Enterococcus faecalis ATCC19433, komplektā 2 vienības</t>
  </si>
  <si>
    <t>Proteus mirabilisATCC 43071</t>
  </si>
  <si>
    <t>Proteus mirabilisATCC 43071, komplektā 2 vienības</t>
  </si>
  <si>
    <t>Salmonella typhymurium ATCC 14028</t>
  </si>
  <si>
    <t>Salmonella typhymurium ATCC 14028, komplektā 2 vienības</t>
  </si>
  <si>
    <t>Staphylococcus epidermidis ATCC12228</t>
  </si>
  <si>
    <t>Staphylococcus epidermidis ATCC12228, komplektā 2 vienības</t>
  </si>
  <si>
    <t>Clostridium difficile ATCC9689</t>
  </si>
  <si>
    <t>Clostridium difficile ATCC9689, komplektā 2 vienības</t>
  </si>
  <si>
    <t>Kl.pneumoniae ATCC BAA - 1706</t>
  </si>
  <si>
    <t>Kl.pPneumoniae ATCC BAA - 1706, komplektā 2 vienības</t>
  </si>
  <si>
    <t>Kl. pneumoniae ATCC BAA -1705</t>
  </si>
  <si>
    <t>Kl. pneumoniae ATCC BAA -1705, komplektā 2 vienības</t>
  </si>
  <si>
    <t>Kl.pneumoniae ATCC - BAA - 2146</t>
  </si>
  <si>
    <t>Kl.pneumoniae ATCC - BAA - 2146, komplektā 2 vienības</t>
  </si>
  <si>
    <t>Candida albicans ATCC 10231</t>
  </si>
  <si>
    <t>Candida albicans ATCC 10232, komplektā 2 vienības</t>
  </si>
  <si>
    <t>Haemophylus influenzae ATCC 49766</t>
  </si>
  <si>
    <t>Haemophylus influenzae ATCC 49766, komplektā 2 vienības</t>
  </si>
  <si>
    <t>Haemophylus influenzae ATCC 49247</t>
  </si>
  <si>
    <t>Haemophylus influenzae ATCC 49247, komplektā 2 vienības</t>
  </si>
  <si>
    <t>Haemophylus influenzae ATCC 9334/NCTC8468</t>
  </si>
  <si>
    <t>Haemophylus influenzae ATCC 9334/NCTF 8468,Millera Hintona agara kontrolei, komplektā 2 vienības</t>
  </si>
  <si>
    <t>Enterococcus faecalis ATCC 29212</t>
  </si>
  <si>
    <t>Enterococcus faecalis ATCC 29213, komplektā 2 vienības</t>
  </si>
  <si>
    <t>Haemophylus influenzae ATCC 19418</t>
  </si>
  <si>
    <t>Haemophylus influenzae ATCC 19419, komplektā 2 vienības</t>
  </si>
  <si>
    <t>BAA - 2146 Klebsiella pleumoniae ATCC bla NDM - 1</t>
  </si>
  <si>
    <t>BAA - 2146 Klebsiella pleumoniae ATCC bla NDM - 2, komplektā 2 vienības</t>
  </si>
  <si>
    <t xml:space="preserve">Moraxella catharalis ATCC 25238 </t>
  </si>
  <si>
    <t xml:space="preserve">Moraxella catharalis ATCC 25238, komplektā 2 vienības </t>
  </si>
  <si>
    <t>Citrobacter freundii ATCC 8090</t>
  </si>
  <si>
    <t>Citrobacter freundii ATCC 8090, komplektā 2 vienības</t>
  </si>
  <si>
    <t>Eenterobacter aerogenes ATCC 13048</t>
  </si>
  <si>
    <t>Enterobacter aerogenes ATCC 13048, komplektā 2 vienības</t>
  </si>
  <si>
    <t>Staphylopcoccus aureus ATCC33591</t>
  </si>
  <si>
    <t>MRSA agara kontrolei, komplektā 2 vienības</t>
  </si>
  <si>
    <t>Bacteroides fragilis ATCC23745</t>
  </si>
  <si>
    <t>Bacteroides fragilis ATCC23745, komplektā 2 vienības</t>
  </si>
  <si>
    <t>Campylocacter jejunii ATCC 29428</t>
  </si>
  <si>
    <t>Campylocacter jejunii ATCC 29428, komplektā 2 vienības</t>
  </si>
  <si>
    <t>Streptococcus agalactiae ATCC 13813</t>
  </si>
  <si>
    <t>Streptococcus agalactiae ATCC 13813, komplektā 2 vienības</t>
  </si>
  <si>
    <t>Neisseria meningitidis ATCC 13090</t>
  </si>
  <si>
    <t>Neisseria meningitidis ATCC 13090, komplektā 2 vienības</t>
  </si>
  <si>
    <t>Candida albicanas ATCC 14053</t>
  </si>
  <si>
    <t>Candida albicanas ATCC 14053, komplektā 2 vienības</t>
  </si>
  <si>
    <t>Corinobacterium diphtheriae t.gravis ATCC 19409</t>
  </si>
  <si>
    <t>Hoila barotnes kontrolei, komplektā 2 vienības</t>
  </si>
  <si>
    <t>Candida parapsilosis ATCC 22019</t>
  </si>
  <si>
    <t>Candifast komplektu kontrolei, komplektā 2 vienības</t>
  </si>
  <si>
    <t>Stenotropomonas maltophilia ATCC 13637</t>
  </si>
  <si>
    <t>Stenotropomonas maltophilia ATCC 13637, komplektā 2 vienības</t>
  </si>
  <si>
    <t>Clostridium perfringens ATCC 13124</t>
  </si>
  <si>
    <t>VITEK ANA ID komplektu kontrolei, komplektā 2 vienības</t>
  </si>
  <si>
    <t>Haemophylus influenzae ATCC 9007</t>
  </si>
  <si>
    <t>HVITEK NH ID komplektu kontrolei, komplektā 2 vienības</t>
  </si>
  <si>
    <t>Enterobacter cloaceae hormaechei ATCC 700323</t>
  </si>
  <si>
    <t>VITEK GN ID komplektu kontrolei, komplektā 2 vienības</t>
  </si>
  <si>
    <t>Enterococcus faecalis ATCC 51299</t>
  </si>
  <si>
    <t>VITEK AST 592 komplektu kontrolei, komplektā 2 vienības</t>
  </si>
  <si>
    <t>Streptococcus pneumoniae ATCC 49619</t>
  </si>
  <si>
    <t>VITEK AST 575 komplektu kontrolei, komplektā 2 vienības</t>
  </si>
  <si>
    <t>Haemophylus influenzae ATCC 492247</t>
  </si>
  <si>
    <t>E.coli ATCC 13846</t>
  </si>
  <si>
    <t>Kolistīna E stripu un disku kvalitātes kontroles pārbaudei</t>
  </si>
  <si>
    <t>Kopā par 34.daļu, eur bez PVN</t>
  </si>
  <si>
    <t>35</t>
  </si>
  <si>
    <t>35.1</t>
  </si>
  <si>
    <t>Immūnhromatogrāfijas tests C.difficile  toksīnu, A , B  un glutamātdehidrogenāzes ( GDH) noteikšanai fēcēs</t>
  </si>
  <si>
    <t xml:space="preserve">Imunhromatogrāfijas tests legionellu ekspresdiagnostikai </t>
  </si>
  <si>
    <t>Kopā par 35.daļu, eur bez PVN</t>
  </si>
  <si>
    <t xml:space="preserve">Immūnhromatogrāfijas ekspres tests S.pneumoniae noteikšanai urīna paraugos </t>
  </si>
  <si>
    <r>
      <t xml:space="preserve">Paredzēts </t>
    </r>
    <r>
      <rPr>
        <i/>
        <sz val="10"/>
        <color rgb="FF222222"/>
        <rFont val="Times New Roman"/>
        <family val="1"/>
      </rPr>
      <t xml:space="preserve">S,pneumoniae </t>
    </r>
    <r>
      <rPr>
        <sz val="10"/>
        <color rgb="FF222222"/>
        <rFont val="Times New Roman"/>
        <family val="1"/>
        <charset val="186"/>
      </rPr>
      <t xml:space="preserve"> antigēna kvalitatīvai noteikšanai urīna paraugos  ar imūnhromatogrāfijas metodi.</t>
    </r>
  </si>
  <si>
    <t xml:space="preserve">Immūnhromatogrāfijas exsprestests C.difficile  toksīnu, A un B  noteikšanai </t>
  </si>
  <si>
    <r>
      <t xml:space="preserve">Paredzēts </t>
    </r>
    <r>
      <rPr>
        <i/>
        <sz val="10"/>
        <color indexed="63"/>
        <rFont val="Times New Roman"/>
        <family val="1"/>
        <charset val="186"/>
      </rPr>
      <t>C.difficile</t>
    </r>
    <r>
      <rPr>
        <sz val="10"/>
        <color indexed="63"/>
        <rFont val="Times New Roman"/>
        <family val="1"/>
        <charset val="186"/>
      </rPr>
      <t xml:space="preserve"> toksīnu noteikšanai no fēcēm izdalītajā kultūrā vai pacientu skrīningam ar iespējamu </t>
    </r>
    <r>
      <rPr>
        <i/>
        <sz val="10"/>
        <color indexed="63"/>
        <rFont val="Times New Roman"/>
        <family val="1"/>
        <charset val="186"/>
      </rPr>
      <t>C.difficile</t>
    </r>
    <r>
      <rPr>
        <sz val="10"/>
        <color indexed="63"/>
        <rFont val="Times New Roman"/>
        <family val="1"/>
        <charset val="186"/>
      </rPr>
      <t xml:space="preserve"> infekciju </t>
    </r>
  </si>
  <si>
    <t>36</t>
  </si>
  <si>
    <t>Krēpu šķīdināšanas reakrīvi</t>
  </si>
  <si>
    <t>36.1</t>
  </si>
  <si>
    <t>Sputasol</t>
  </si>
  <si>
    <t>Iepakojumā 10 x 7,5 ml</t>
  </si>
  <si>
    <t>Reaģenti izmeklēšanai uz pneimocistām</t>
  </si>
  <si>
    <t>36.2</t>
  </si>
  <si>
    <t>Pneimocistu noteikšanas komplekts ar imunofluoriscences metdi</t>
  </si>
  <si>
    <t>Pneimocistu noteikšanas komplekts ar imunofluoriscences metodi ar mononukleārām antivielām</t>
  </si>
  <si>
    <t>36.3</t>
  </si>
  <si>
    <t>Oksidāzes reaktīvs</t>
  </si>
  <si>
    <t>36.4</t>
  </si>
  <si>
    <t xml:space="preserve">Indola reaktīvs </t>
  </si>
  <si>
    <t>Kopā par 37.daļu, eur bez PVN</t>
  </si>
  <si>
    <t>Reaktīvs indola noteikšanai pusšķidrajā agarā</t>
  </si>
  <si>
    <t>36.5</t>
  </si>
  <si>
    <t>Kovacs reaktīvs</t>
  </si>
  <si>
    <t>ONPG reakcijai, iepakojums 1 x 25 ml.</t>
  </si>
  <si>
    <t>Adatas pozitīvo asins uzsējumu izsēšanai no asins uzsējumu pudelēm</t>
  </si>
  <si>
    <t>36.6</t>
  </si>
  <si>
    <t>Sterilas aerācijas adatas(SterileAirway needle/ subculture Units)</t>
  </si>
  <si>
    <t>CARBA NP tests</t>
  </si>
  <si>
    <t>KPC, OXA-48, NDM, VIM,IMP tipa karbapenemāžu producējošo enterobaktērju ekspresdiagnostiskai. Paredzēts pacientu skrīningam  karbapenemāžu noteikšanai izdalītajai enterobaktēriju kultūrai</t>
  </si>
  <si>
    <t>Candida ģints sēņu identifikācijas un antifungālās jutības noteikšanas sistēma</t>
  </si>
  <si>
    <t>Candida ģints sēņu identifikācijas komplekts</t>
  </si>
  <si>
    <t>Paredzēts uz Saburo agara izaugušo Candida spp. sugas noteikšanai bez antimikotiskās jutības</t>
  </si>
  <si>
    <t>Testu komplekts streptokoku A,B,C,D,F,G grupas noteikšanai</t>
  </si>
  <si>
    <t>Lateks aglutinācijas testi streptokoku B grupas noteikšanai.</t>
  </si>
  <si>
    <t xml:space="preserve">Paredzēts no patoloģiskā materiāla izdalīto S.agalactaiae diagnostikai un diferencēšani no citām streptokoku grupām. </t>
  </si>
  <si>
    <t>Lateks aglutinācijas testi streptokoku D grupas noteikšanai.</t>
  </si>
  <si>
    <t xml:space="preserve">Paredzēts no patoloģiskā materiāla izdalīto enterokoku diagnostikai un diferencēšani no citām streptokoku grupām. </t>
  </si>
  <si>
    <t>Aglutinācijas testi Str. agalactiae tipa noteikšanai</t>
  </si>
  <si>
    <t xml:space="preserve">Paredzēts Str. agalactiae tipu noteikšanai </t>
  </si>
  <si>
    <t xml:space="preserve">Lateks aglutinācijas tests pneimokoku kapsulu antigēna  noteikšanai </t>
  </si>
  <si>
    <t xml:space="preserve">Paredzēti izdalīto pneimokoku kultūru apstiprināšanai. Fasējums 1 x 60 testi. </t>
  </si>
  <si>
    <t>PYR komplekts enterokoku identifikācijai</t>
  </si>
  <si>
    <t>Paredzēts enterokoku   diagnostikai. Komplekts paredzēts 50 testiem</t>
  </si>
  <si>
    <t>Streptokoku ekstrakcijas enzīms</t>
  </si>
  <si>
    <t>Paredzēts no patoloģiskā materiāla izdalīto  streptokoku Lensfilda  diagnostikai un diferencēšani no citām streptokoku grupām. Liofilinizēts 12ml.No viena ražotāja ar Lateks aglutinācijas testiem streptokoku Lensfilda grupas noteikšanai.</t>
  </si>
  <si>
    <t xml:space="preserve"> Komplekts MRSA identifikācijai ar monoklonālām  PBP2 antivielām</t>
  </si>
  <si>
    <t xml:space="preserve"> MRSA identifikācijai ar monoklonālām  PBP2 antivielām. Iepakojums 1 x 50 testi.</t>
  </si>
  <si>
    <t>Diski  M. catarrhalis noteikšanai</t>
  </si>
  <si>
    <r>
      <t xml:space="preserve">Diski  </t>
    </r>
    <r>
      <rPr>
        <i/>
        <sz val="10"/>
        <rFont val="Times New Roman"/>
        <family val="1"/>
        <charset val="186"/>
      </rPr>
      <t>M. catarrhalis</t>
    </r>
    <r>
      <rPr>
        <sz val="10"/>
        <rFont val="Times New Roman"/>
        <family val="1"/>
        <charset val="186"/>
      </rPr>
      <t xml:space="preserve"> noteikšanai. Iepakojums 1 x 25 gab.</t>
    </r>
  </si>
  <si>
    <t>Bacitracīna diski B 004vien</t>
  </si>
  <si>
    <t>Bacitracīna diski B 004vien. Iepakojums 1 x 100</t>
  </si>
  <si>
    <t>Oleandomicīna diski</t>
  </si>
  <si>
    <t>Pneimokoku identifikācijas diski</t>
  </si>
  <si>
    <t>Optohīna diski pneimokoku identifikācijai</t>
  </si>
  <si>
    <t>Nitrocefīna diski beta laktamāzes noteikšanai</t>
  </si>
  <si>
    <t>H.influenzae identifikācijas testi</t>
  </si>
  <si>
    <t>X faktora stripi</t>
  </si>
  <si>
    <t>X faktora stripi.  Komplekts 1 x 50.No viena ražotāja ar Y, XY stripiem</t>
  </si>
  <si>
    <t>Y faktora stripi</t>
  </si>
  <si>
    <t>X faktora stripi.  Komplekts 1 x 50.No viena ražotāja ar X, XY stripiem</t>
  </si>
  <si>
    <t>XY faktora stripi</t>
  </si>
  <si>
    <t>X faktora stripi.  Komplekts 1 x 50.No viena ražotāja ar X, Y  stripiem</t>
  </si>
  <si>
    <t>S.aureus identifikācijas testi apstiprinošai diagnostikai</t>
  </si>
  <si>
    <t>Truša plazma koagulācijas reakcijai</t>
  </si>
  <si>
    <t>Plazmas koagulācijas noteikšanai 2 -4 st. Laikā. Veicama no jebkuras vispārēja tipa barotnes. Iepakojums 10 x 15 ml.</t>
  </si>
  <si>
    <t>S.aureus ekspressdiagnostikas reaģenti</t>
  </si>
  <si>
    <t>Reaktīvu komplekts stafilokoku Proteīna „un ‘clumping ‘ faktora noteikšanai</t>
  </si>
  <si>
    <t>Auna defibrinātas asinis</t>
  </si>
  <si>
    <t>Bio drošības sertifikāts, pārbaudes sertifikāts uz katru sēriju, ņemšanas datums, derīguma termiņš katrai sērijai,derīgums ne&lt; kā 1 mēnesis. Iepakojums 1 x 100.Derīguma termiņš ne &lt; kā 1 mēn. Iepakojums 1 x 100</t>
  </si>
  <si>
    <t>Zirga defibrinētas asinis</t>
  </si>
  <si>
    <t>Zirga asins serums</t>
  </si>
  <si>
    <t>Lizētas/laka zirga asinis</t>
  </si>
  <si>
    <t>Kopā par 36.daļu, eur bez PVN</t>
  </si>
  <si>
    <t>37</t>
  </si>
  <si>
    <t>Ķīmijas preces mikrobioloģiskiem izmeklējumiem</t>
  </si>
  <si>
    <t>37.1</t>
  </si>
  <si>
    <t>Nātrija hlorīds mikrobioloģisko barotņu pagatavošanai</t>
  </si>
  <si>
    <t>Nātrija hlorīds mikrobioloģisko barotņu pagatavošanai. Iepakojums 1000 g.</t>
  </si>
  <si>
    <t xml:space="preserve">Metilēnzilais </t>
  </si>
  <si>
    <t>Metilēnzilā cinka hlorīda dubultā sāls mikrobioloģijas vajadzībām. Iepakojums 1 x 25.</t>
  </si>
  <si>
    <t>Glicerīns</t>
  </si>
  <si>
    <t>Blīvums 1.025gr/ml. 1L</t>
  </si>
  <si>
    <t>0,1N HCl</t>
  </si>
  <si>
    <t>Koncentēta ampulās 1l decinormāla HCl pagatavošanai</t>
  </si>
  <si>
    <t>Ēteris</t>
  </si>
  <si>
    <t xml:space="preserve">Ēteris. Iepakojums 1L </t>
  </si>
  <si>
    <t>1N Na OH</t>
  </si>
  <si>
    <t>Koncentrēts ampulās,decinormāla šķīduma pagatavošanai</t>
  </si>
  <si>
    <t>Nātrija hidroksīds Na OH</t>
  </si>
  <si>
    <t>Tīrība 99.5%. Derīguma termiņš ne &lt; 1gads. 1L</t>
  </si>
  <si>
    <t>Bufera standartšķīdums 7</t>
  </si>
  <si>
    <t>Paredzēts pH metra kalibrēšanai. Iepakojumā pa 500ml</t>
  </si>
  <si>
    <t>Bufera standartšķīdums 4</t>
  </si>
  <si>
    <t>Paredzēts pH metra kalibrēšanai. Iepakojumā pa 250ml</t>
  </si>
  <si>
    <t>Bufera standartšķīdums 10</t>
  </si>
  <si>
    <t>Paredzēts pH metra kalibrēšanai. Iepakojumā pa 2500ml</t>
  </si>
  <si>
    <t>pH elektrodu tīrīšanas šķīdums</t>
  </si>
  <si>
    <t>Proteīnu notīrīšanas šķīdums elektrodiem. Iepakojumā pa 480ml</t>
  </si>
  <si>
    <t>Kālija hlorīda šķīdums</t>
  </si>
  <si>
    <t>3mol/KCL šķidums. Paredzēts pH metru elektrodu uzglabāšdanai .Iepakojum;a 1 x 250ml</t>
  </si>
  <si>
    <t>Pamatfuksīns</t>
  </si>
  <si>
    <t xml:space="preserve">Tīrība 99.5%. Derīguma termiņš ne &lt; 1gads. </t>
  </si>
  <si>
    <t>Konc H2O2</t>
  </si>
  <si>
    <t>Acetons</t>
  </si>
  <si>
    <t>Ledus etiķskābe</t>
  </si>
  <si>
    <t>Ledus etiķskābe, tilpums 1 L</t>
  </si>
  <si>
    <t>Tween 80</t>
  </si>
  <si>
    <t>Density - 1,064, 25grados 500ml</t>
  </si>
  <si>
    <t>Ksilols</t>
  </si>
  <si>
    <t>Paredzēts immersijas eļļas tīrīšani no mikroskopa un immersijas eļļas uzglabāšaani. 1L</t>
  </si>
  <si>
    <t>Fosfātu bufers</t>
  </si>
  <si>
    <t>Fosfāta bufera koncentrāts, tilpums 1 L</t>
  </si>
  <si>
    <t xml:space="preserve">Nātrija citrāta dihidrāta sāls/HOC(COONa)(CH2COONa)2 · 2H2O </t>
  </si>
  <si>
    <t>N acetil-Lcisteīns (HSCH2CH(NHCOCH3)CO2H)</t>
  </si>
  <si>
    <t>Vienaizvietotais kālija fosfāts ( KH2PO4)</t>
  </si>
  <si>
    <t>Reaģents streptokoku antibakteriālās jutibas noteikšanas barotnēm</t>
  </si>
  <si>
    <t>a/Beta-nikotinamida adenīna dinukleotīds ( Beta-NAD)</t>
  </si>
  <si>
    <t>Krāsa mikroorganismu mikroskopijai fluoriscentā mikroskopā</t>
  </si>
  <si>
    <t>Iepakojums</t>
  </si>
  <si>
    <t>Akridīna krāsa pozitīvo asins uzsējumu iztriepju mikroskopijai ar fluoriscento mikroskopu</t>
  </si>
  <si>
    <t>Tuberkulozes fluoriscentās krāsošanas metodes komplekts</t>
  </si>
  <si>
    <t>Lietošanai pēc Truant, Brett un Thomas fluoriscentās metodes, komplekts 1 x 250 ml</t>
  </si>
  <si>
    <t>Reaģeni hlamīdiju diagnostikai ar fluoriscento metodi</t>
  </si>
  <si>
    <t>Hlamīdiju krāsa ar kontrolēm</t>
  </si>
  <si>
    <t>Krāsu komplekts aciforezistento nūjiņu mikroskopijai</t>
  </si>
  <si>
    <t>37.31</t>
  </si>
  <si>
    <t>Cīla-Nilsena krāsas komplekts</t>
  </si>
  <si>
    <t>Standarta šķīdums iztriepju krāsošanai, tilpums 200 - 250 ml, fasējums 3 x 200 - 250, komlektā ietilpst sekojoši reaģenti: karbolfuksīns 1 x 200 - 250 ml atkrāsotājs 2 x 200 - 250 ml; metilēnzilais 1 x 200 - 250 ml. CE sertifikāts</t>
  </si>
  <si>
    <t>Komplekts</t>
  </si>
  <si>
    <t>38</t>
  </si>
  <si>
    <t>38.1</t>
  </si>
  <si>
    <t>Genomiskās DNS izdalīšanas komplekts gDNS izdalīšanai no pilnām asinīm un leikocitārā slāņa</t>
  </si>
  <si>
    <t>Reaģentu komplekts gDNS izdalīšanai no pilnām asinīm un leikocitārā slāņa. gDNS ir iespējams izdalīt no 0,1-20 ml asiņu, 0,1-2 ml lekocitārā slāņa. Jābalstās uz centrifugēšanas un atšķaidīšanas tehnoloģiju. Reaģentu komplekts satur visus nepieciešamos buferus un proteināzi gDNS izdalīšanai vienā stobriņā. Iegūtā gDNS eluēšanas tilpums variē no 200 līdz 1000 μl. Iegūstamais DNS daudzums, izmantojot 2 ml pilnas asinis ir 75-90 μg, DNS daudzums, izmantojot 0,5 ml leikocitārā slāņa, ir 110-130 μg. Iegūtā gDNS izmantojama PCR, RT-PCR un sekvenēšanas reakcijām bez papildus attīrīšanas. Viens reaģentu komplekts satur visus nepieciešamos reaģentus 250 izdalīšanas reizēm.</t>
  </si>
  <si>
    <t>38.2</t>
  </si>
  <si>
    <t xml:space="preserve">DNS izdalīšanas komplekts DNS izdalīšanai no audemi, urīna, uztriepēm, asinīm, ķermeņa šķīdumiem, CSF vai mazgātām šūnām </t>
  </si>
  <si>
    <t>Reaģentu komplekts paredzēts DNS izdalīšanai no tādiem materiāliem kā audi, urīns, uztriepes, asinis, ķermeņa šķīdumi, CSF vai mazgātās šūnas. Komplekts paredzēts 250 izdalīšanām. Tam jāsatur visi nepieciešamie buferi un reaģenti. Jābalstās uz mini centrifugēšanas kolonnu tehnoloģiju. Elūcijas tilpumam jābūt robežās no 100 – 200 mkL. Parauga apjomam jābūt līdz 200 µl, 25 mg vai 5 x 106 šūnas. Tipiskais DNS iznākums ne mazāk kā 4 – 50 mkg.</t>
  </si>
  <si>
    <t>DNS izdalīšanas komplekts  DNS izdalīšanai no asinīm un audiem, no šūnām, raugiem, gram (+) ,gram (-) baktērijām un vīrusiem</t>
  </si>
  <si>
    <t>Kopējā RNS izdalīšanas komplekts RNS izdalīšanai no svaigām pilnām asinīm (konservētas ar citrātu, heparīnu, vai EDTA), audiem un šūnām</t>
  </si>
  <si>
    <t>RNS izdalīšanas komplekts paredzēts RNS izdalīšanai no svaigām pilnām asinīm (konservētas ar citrātu, heparīnu, vai EDTA), audiem un šūnām. Komplekts paredzēts 50 izdalīšanām. Tam jāsatur visi nepieciešamie buferi un reaģenti un audu homogenizācijas kolonnas. Jābalstās uz mini centrifugēšanas kolonnu tehnoloģiju. Elūcijas tilpumam jābūt robežās no 30 - 100 mkL. Parauga apjomam jābūt no 50 mkL – 1,5 mL. Tipiskais DNS iznākums ne mazāk kā 1 - 5 mkg. Jābūt pieejamam RNS attīrīšanas protokolam. RNS jābūt pielietojamam gēla elektroforēzei un darbam ar PCR - Rotor-Gene Q iekārtu.</t>
  </si>
  <si>
    <t>DNS izdalīšanas komplekts paredzēts genomiskā, bakteriālā, parazītu un virālā DNS izdalīšanai no cilvēka svaigām vai saldētām fēcēm</t>
  </si>
  <si>
    <t>Kopā par 38.daļu, eur bez PVN</t>
  </si>
  <si>
    <t>39</t>
  </si>
  <si>
    <t xml:space="preserve">Specifiskie reaģenti molekulāri bioloģiskajiem izmeklējumiem </t>
  </si>
  <si>
    <t>39.1</t>
  </si>
  <si>
    <t>TopTag master Mix komplekts 250 vien.</t>
  </si>
  <si>
    <r>
      <t>Paredzēts PĶR.</t>
    </r>
    <r>
      <rPr>
        <sz val="10"/>
        <color indexed="10"/>
        <rFont val="Times New Roman"/>
        <family val="1"/>
        <charset val="186"/>
      </rPr>
      <t xml:space="preserve"> </t>
    </r>
    <r>
      <rPr>
        <sz val="10"/>
        <rFont val="Times New Roman"/>
        <family val="1"/>
        <charset val="186"/>
      </rPr>
      <t>Nepieciešams PĶR sertifikāts. No viena ražotāja ar Top Taq polimerāzi. 1x250 vien.</t>
    </r>
  </si>
  <si>
    <t>39.2</t>
  </si>
  <si>
    <t>Top Taq polimerāze 1000U</t>
  </si>
  <si>
    <t>39.3</t>
  </si>
  <si>
    <t>Taq DNA Polimerase 1000U</t>
  </si>
  <si>
    <t>39.4</t>
  </si>
  <si>
    <t>Praimeri</t>
  </si>
  <si>
    <t>Praimeri ar bāzes pāru skaitu 10 000,standarta sintēzes skalu 50 nanometri. Liofilinizēti, tīrības pakāpi - BioRP( bioloģiskā apgrieztās fāzes attīrīšana).Derīgi PĶR. Nepieciešams PĶR licence.Sekvence tiks precizēta pasūtot preci.Piegādes vienība bp.</t>
  </si>
  <si>
    <t>DNS 50bp garuma marķieri</t>
  </si>
  <si>
    <t>50 bp garuma marķieris ir jābūt pielietojumam agarozes  gēla elektroforēzei.Svītru veidā ir jāvizualizē 50,40,30,20 un 10 bp. Komplektā jābūt krāsai un dejonizētam ūdenim.Nepieciešams PĶR licence. 500 aplikācijām.</t>
  </si>
  <si>
    <t>DNS 100 bp garuma marķieri</t>
  </si>
  <si>
    <t>100 bp garuma marķieris ir jābūt pielietojumam agarozes  gēla elektroforēzei.Svītru veidā ir jāvizualizē 3000,2000,2500,1200,1000,900,800,700,600,500,400,300,200 un 100 bp. References svītras 1000 un 500 bp.. Komplektā jābūt krāsai un dejonizētam ūdenim.Nepieciešams PĶR licence. 500 aplikācijām.</t>
  </si>
  <si>
    <t>Reālā laika PCR zondes</t>
  </si>
  <si>
    <t xml:space="preserve">dNTP 10mMol </t>
  </si>
  <si>
    <t>dNTP maisījums, kas izšķīdināts ūdenī, pH = 7,5, PCR grade, maisījums satur 10 mM dATP, 10 mM dCTP, 10 mmM dGTP un 10 mM dTTP.Iepakojumā: 1 x 200 µl.Nepieciešams PĶR licence</t>
  </si>
  <si>
    <t>dNTP 100mMol</t>
  </si>
  <si>
    <t>dNTP maisījums, kas izšķīdināts ūdenī, pH = 7,5, PCR grade, komplekts satur 100 mM dATP, 100 mM dCTP, 100 mmM dGTP un 100 mM dTTP, katru savā stobriņā.  Iepakojumā: 4 x 100 µl.Nepieciešams PĶR licence</t>
  </si>
  <si>
    <t>Tris Borat EDTA  buferis, (molecular biology grade)</t>
  </si>
  <si>
    <t>Agaroze</t>
  </si>
  <si>
    <t>Iepakojumā 500gr, EEO&lt; 0,13, Gēla veidošanās punkt 36°C±1,5°C 1,5% gēlam, kušanas punkts  88°C±1,5°C 1,5% gēlam,mitrums 10%,gēla stiprums &gt;1200g/cm2 (1% gēlam), nukleāzes un proteāzes brīvs</t>
  </si>
  <si>
    <t>Restriktāze eco 471 ar buferi</t>
  </si>
  <si>
    <t>Paredzēts PĶR. Iepakojumā 4000 vienības ar koncentrāciju 10U/mkl.Nepieciešams PĶR licence</t>
  </si>
  <si>
    <t>Lizocims</t>
  </si>
  <si>
    <t>Paredzēts pneimokoku tipēšanai ar PĶR. 1x5g</t>
  </si>
  <si>
    <t>Triton škīdums</t>
  </si>
  <si>
    <t>Paredzēts pneimokoku tipēšanai ar PĶR. 1x100mL</t>
  </si>
  <si>
    <t>Kopā par 39.daļu, eur bez PVN</t>
  </si>
  <si>
    <t>40</t>
  </si>
  <si>
    <t>40.1</t>
  </si>
  <si>
    <t>Grama krāsas komplekts: kristālvioletā šķīdums, stabilizēts joda-lugola šķīdums, atkrāsotājs, safranīns</t>
  </si>
  <si>
    <t>1. Fasējums: 1 x 2000ml 2. CE sertifikāts</t>
  </si>
  <si>
    <t>40.2</t>
  </si>
  <si>
    <t>Kristālvioletā oksalāta šķīdums Grama krāsai</t>
  </si>
  <si>
    <t xml:space="preserve">Fasējums 2 L. Speciāls krāns izliešanai.CE sertifikāts. </t>
  </si>
  <si>
    <t>Lugola šķīdums Grama krāsai</t>
  </si>
  <si>
    <t>Fasējums 2 L. Speciāls krāns izliešanai.CE sertifikāts.</t>
  </si>
  <si>
    <t>Atkrāsotāja šķīdums Grama krāsai</t>
  </si>
  <si>
    <t>Safranīns Grama krāsai</t>
  </si>
  <si>
    <t>Kopā par 40.daļu, eur bez PVN</t>
  </si>
  <si>
    <t>41</t>
  </si>
  <si>
    <t>41.1</t>
  </si>
  <si>
    <t>Automātisko pipešu uzgaļi</t>
  </si>
  <si>
    <t>41.2</t>
  </si>
  <si>
    <t>41.3</t>
  </si>
  <si>
    <t>41.4</t>
  </si>
  <si>
    <t>Kopā par 41.daļu, eur bez PVN</t>
  </si>
  <si>
    <t>41.5</t>
  </si>
  <si>
    <t xml:space="preserve">Pipešu uzgaļi ar kastīti, </t>
  </si>
  <si>
    <t xml:space="preserve">Derīgi darbam ar Finpipette, Ependorfa pipetēm, tilpums līdz 10 mkl. Iepakojums 10 kastītes x 96 uzgaļi </t>
  </si>
  <si>
    <t>41.6</t>
  </si>
  <si>
    <t xml:space="preserve">Derīgi darbam ar Finpipette, Ependorfa pipetēm, tilpums 10 līdz 100 mkl. Iepakojums 10 kastītes x 96 uzgaļi , </t>
  </si>
  <si>
    <t xml:space="preserve">Derīgi darbam ar Finpipette, Ependorfa pipetēm, tilpums 10 līdz 200 mkl. Iepakojums 10 kastītes x 96 uzgaļi </t>
  </si>
  <si>
    <t>Pipešu uzgaļi ar kastīti</t>
  </si>
  <si>
    <t>Derīgi darbam ar Finpipette, Ependorfa pipetēm 100 līdz 1000 mkl, 10 kastītes x 96 uzgaļi</t>
  </si>
  <si>
    <t>Pipešu uzgaļi</t>
  </si>
  <si>
    <t>Derīgi darbam ar Finpipette, Ependorfa pipetēm 1000 mkl, 1 x 1000 uzgaļi</t>
  </si>
  <si>
    <t>Pipešu uzgaļi ar kastīti,</t>
  </si>
  <si>
    <t>Derīgi darbam ar Finpipette, Ependorfa pipetēm   5 ml, 5 kastītes x 54 uzgaļi</t>
  </si>
  <si>
    <t xml:space="preserve">Pipešu uzgaļi </t>
  </si>
  <si>
    <t>Derīgi darbam ar Finpipette, Ependorfa pipetēm   5 ml, 1 x 75 uzgaļi</t>
  </si>
  <si>
    <t>Derīgi darbam ar Finpipette, Ependorfa pipetēm 10 ml, 5 kastītes x 24 uzgaļi</t>
  </si>
  <si>
    <t>Derīgi darbam ar Finpipette, Ependorfa pipetēm 10 ml, 1 x 40 uzgaļi</t>
  </si>
  <si>
    <t>Pipešu uzgaļi ar filtru un kastīti</t>
  </si>
  <si>
    <t>Derīgi darbam ar Finpipette, Ependorfa pipetēm  200 mkl, 10 kastītes x 96 uzgaļi</t>
  </si>
  <si>
    <t>Handstep pipešu uzgaļi</t>
  </si>
  <si>
    <t>Paredzēti darbam un savienojami ar BRANDHandyStep pipetēm.Graduēti. Tilpumam 12,5ml. 1x100gab.</t>
  </si>
  <si>
    <t>Paredzēti darbam un savienojami ar BRANDHandyStep pipetēm.Graduēti. Tilpumam 50ml 1x50gab.</t>
  </si>
  <si>
    <t>Paredzēti darbam un savienojami ar BRANDHandyStep pipetēm.Graduēti. Tilpumam 25ml. 1x50gab.</t>
  </si>
  <si>
    <t>Plastmasas kociņi reaktīvu maisīšanai</t>
  </si>
  <si>
    <t>Kociņu garums 120mm, nesterili. 1x500gab.</t>
  </si>
  <si>
    <t>Reakcijas mēģenes ar konisku galu un aizskrūvējamu vāciņu, graduētas (50 ml)</t>
  </si>
  <si>
    <r>
      <t>Augstums 114 mm, diametrs 28 mm. Izgatavotas no polipropilēna, mehāniski izturīgas, autoklavējami pie 121</t>
    </r>
    <r>
      <rPr>
        <vertAlign val="superscript"/>
        <sz val="10"/>
        <rFont val="Times New Roman"/>
        <family val="1"/>
        <charset val="186"/>
      </rPr>
      <t>o</t>
    </r>
    <r>
      <rPr>
        <sz val="10"/>
        <rFont val="Times New Roman"/>
        <family val="1"/>
        <charset val="186"/>
      </rPr>
      <t>C, var izmantot temp. līdz 100 – 110</t>
    </r>
    <r>
      <rPr>
        <vertAlign val="superscript"/>
        <sz val="10"/>
        <rFont val="Times New Roman"/>
        <family val="1"/>
        <charset val="186"/>
      </rPr>
      <t>o</t>
    </r>
    <r>
      <rPr>
        <sz val="10"/>
        <rFont val="Times New Roman"/>
        <family val="1"/>
        <charset val="186"/>
      </rPr>
      <t>C (īslaicīgi iztur līdz 120 – 140</t>
    </r>
    <r>
      <rPr>
        <vertAlign val="superscript"/>
        <sz val="10"/>
        <rFont val="Times New Roman"/>
        <family val="1"/>
        <charset val="186"/>
      </rPr>
      <t>o</t>
    </r>
    <r>
      <rPr>
        <sz val="10"/>
        <rFont val="Times New Roman"/>
        <family val="1"/>
        <charset val="186"/>
      </rPr>
      <t>C), izturīgi pret sāļu, skābju un sārmu šķīdumiem, ka arī alkoholiem, ēsteriem</t>
    </r>
  </si>
  <si>
    <t>Mikrotūbiņas ar konisku galu 1,5 ml ar vāciņu</t>
  </si>
  <si>
    <t>Mikrotūbiņas ar konisku galu 2,0 ml ar vāciņu</t>
  </si>
  <si>
    <t>PCR mēģeņu stripi (ķēdes, 8 x 0,2 ml)</t>
  </si>
  <si>
    <t>Mikrotūbiņas ar vāciņu 0,5ml PĶR reakcijai</t>
  </si>
  <si>
    <r>
      <t>Izgatavotas no polipropilēna, mehāniski izturīgas, autoklavējami pie 121</t>
    </r>
    <r>
      <rPr>
        <vertAlign val="superscript"/>
        <sz val="10"/>
        <rFont val="Times New Roman"/>
        <family val="1"/>
        <charset val="186"/>
      </rPr>
      <t>o</t>
    </r>
    <r>
      <rPr>
        <sz val="10"/>
        <rFont val="Times New Roman"/>
        <family val="1"/>
        <charset val="186"/>
      </rPr>
      <t>C, var izmantot temp. līdz 100 – 110</t>
    </r>
    <r>
      <rPr>
        <vertAlign val="superscript"/>
        <sz val="10"/>
        <rFont val="Times New Roman"/>
        <family val="1"/>
        <charset val="186"/>
      </rPr>
      <t>o</t>
    </r>
    <r>
      <rPr>
        <sz val="10"/>
        <rFont val="Times New Roman"/>
        <family val="1"/>
        <charset val="186"/>
      </rPr>
      <t>C (īslaicīgi iztur līdz 120 – 140</t>
    </r>
    <r>
      <rPr>
        <vertAlign val="superscript"/>
        <sz val="10"/>
        <rFont val="Times New Roman"/>
        <family val="1"/>
        <charset val="186"/>
      </rPr>
      <t>o</t>
    </r>
    <r>
      <rPr>
        <sz val="10"/>
        <rFont val="Times New Roman"/>
        <family val="1"/>
        <charset val="186"/>
      </rPr>
      <t>C), izturīgi pret sāļu, skābju un sārmu šķīdumiem, ka arī alkoholiem, ēsteriem un ketoniem. 1x1000gab.</t>
    </r>
  </si>
  <si>
    <t>Rnase/Dnase Pyrogen drošas mēģenes reālā laika PĶR</t>
  </si>
  <si>
    <t>Paredzētas reālā laika PĶR. 1x1000gab.</t>
  </si>
  <si>
    <t>Paraugu kastītes 81 paraugam 1,5ml tilpuma mēģenēm</t>
  </si>
  <si>
    <t>Paredzētas paraugu ievietošanai uzglabāšanā</t>
  </si>
  <si>
    <t>42.1</t>
  </si>
  <si>
    <r>
      <t>Automātiskā pipete 0,1 - 2,5</t>
    </r>
    <r>
      <rPr>
        <sz val="10"/>
        <rFont val="Arial"/>
        <family val="2"/>
        <charset val="186"/>
      </rPr>
      <t>µ</t>
    </r>
    <r>
      <rPr>
        <sz val="10"/>
        <rFont val="Times New Roman"/>
        <family val="1"/>
        <charset val="186"/>
      </rPr>
      <t>l</t>
    </r>
  </si>
  <si>
    <t>Ergonomiska ar maināmiem lielumiem,  tilpuma krāsu indikātoru, pipešu uzgaļu noņemšanas pogu, pieļaujamo sistēmas kļūdu  pie max tilpuma 2.5 µl  ± 1.4 % (± 0.035 µl)  un nejaušības kļūdu pie min tilpuma 0.1 µl ± 12.0 % (± 0.012 µl)   
Nejaušības kļūda pie min tilpuma 0.1 µl ± 12.0 % (± 0.012 µl). Savienojama ar MALDI TOF analizatoru.</t>
  </si>
  <si>
    <t>42.2</t>
  </si>
  <si>
    <t>Automātiskā pipete 0,5 - 10µl</t>
  </si>
  <si>
    <t>Ergonomiska ar maināmiem lielumiem,  tilpuma krāsu indikātoru, pipešu uzgaļu noņemšanas pogu, pieļaujamo sistēmas kļūdu pie max tilpuma 10 µl  ± 1.0 % (± 0.1 µl) un nejaušības kļūdu pie min tilpuma 0.5 µl ± 5.0 % (± 0.025 µl). Savienojama ar MALDI TOF analizatoru.</t>
  </si>
  <si>
    <t>42.3</t>
  </si>
  <si>
    <t>Automātiskā pipete 2,0 - 20,0µl</t>
  </si>
  <si>
    <t>Ergonomiska ar maināmiem lielumiem,  tilpuma krāsu indikātoru, pipešu uzgaļu noņemšanas pogu, pieļaujamo sistēmas kļūdu pie max tilpuma 20 µl  ± 1.0 % (± 0.2 µl) un nejaušības kļūdu pie min tilpuma 2 µl ± 1.5 % (± 0.03 µl). Savienojama ar MALDI TOF analizatoru.</t>
  </si>
  <si>
    <t>42.4</t>
  </si>
  <si>
    <t>Automātiskā pipete 10 - 100µl</t>
  </si>
  <si>
    <t>Ergonomiska ar maināmiem lielumiem,  tilpuma krāsu indikātoru, pipešu uzgaļu noņemšanas pogu, pieļaujamo sistēmas kļūdu pie max tilpuma 100 µl  ± 0.8 % (± 0.8 µl) un nejaušības kļūdu pie min tilpuma 10 µl ± 1.0 % (± 0.1 µl). Savienojama ar MALDI TOF analizatoru.</t>
  </si>
  <si>
    <t>42.5</t>
  </si>
  <si>
    <t>Automātiskā pipete 20 - 200µl</t>
  </si>
  <si>
    <t>Ergonomiska ar maināmiem lielumiem,  tilpuma krāsu indikātoru, pipešu uzgaļu noņemšanas pogu, pieļaujamo sistēmas kļūdu max tilpuma 200 µl  ± 0.6 % (± 1.2 µl) un nejaušības kļūdu pie min tilpuma 20 µl ± 0.7 % (± 0.14 µl). Savienojama ar MALDI TOF analizatoru.</t>
  </si>
  <si>
    <t>42.6</t>
  </si>
  <si>
    <t>Automātiskā pipete100 -  1000mkl</t>
  </si>
  <si>
    <t>Ergonomiska ar maināmiem lielumiem,  tilpuma krāsu indikātoru, pipešu uzgaļu noņemšanas pogu, pieļaujamo sistēmas kļūdu max tilpuma 1000 µl  ± 0.6 % (± 6.0 µl) un nejaušības kļūdu pie min tilpuma 20 µl ± 0.6 % (± 0.6 µl). Savienojama ar MALDI TOF analizatoru.</t>
  </si>
  <si>
    <t>42.7</t>
  </si>
  <si>
    <t>Automātiskā pipete 0,5 - 5 ml</t>
  </si>
  <si>
    <t xml:space="preserve">Ergonomiska ar maināmiem lielumiem,  tilpuma krāsu indikātoru, pipešu uzgaļu noņemšanas pogu </t>
  </si>
  <si>
    <t>Daudzkanālu pipete(8) 10 - 100mkl</t>
  </si>
  <si>
    <t>Ergonomiska ar maināmiem lielumiem,  tilpuma krāsu indikātoru, pipešu uzgaļu noņemšanas pogu zemākajiem lielumiem , Sistēmiskā kļūda pie max tilpuma 100 µl  ± 0.8 % (± 0.8 µl) un nejaušības kļūdu pie min tilpuma 10 µl ± 2.0 % (± 0.2 µl)</t>
  </si>
  <si>
    <t>Automātisko pipešu turētājs</t>
  </si>
  <si>
    <t>Karuselis paredzēts vienlaicīgi 6 automātisko pipešu turēšanai uz darba visrmas. No viena ražotāja ar automātiskajām pipetēm.</t>
  </si>
  <si>
    <t>Kopā par 42.daļu, eur bez PVN</t>
  </si>
  <si>
    <t>44.1</t>
  </si>
  <si>
    <t>Mikrobioloģiskās cilpas</t>
  </si>
  <si>
    <t>Mikrobioloģiskās cilpas, mīkstās,sterilas, polistirēna, tilpums 1 µl. Iepakojums 1 x 10 x 1000.Piegāde orģinālaajā iepakojumā</t>
  </si>
  <si>
    <t>44.2</t>
  </si>
  <si>
    <t>Mikrobioloģiskās cilpas, sterilas,mīkstās, polostirēna, tilpums 10 µl. Iepakojums 1 x 10 x 1000. Piegāde orģinālajā iepakojumā</t>
  </si>
  <si>
    <t>Kopā par 43.daļu, eur bez PVN</t>
  </si>
  <si>
    <t>44</t>
  </si>
  <si>
    <t xml:space="preserve"> Petri plates ar ‘’ luft’’/ventilējamas  92/16mm,sterilas</t>
  </si>
  <si>
    <t>Petri plates sterilas</t>
  </si>
  <si>
    <t>Kopā par 44.daļu, eur bez PVN</t>
  </si>
  <si>
    <t>45</t>
  </si>
  <si>
    <t>Stobriņi un Pastera pipetes(piedāvāt visu daļu kopā un no viena ražotāja)</t>
  </si>
  <si>
    <t>45.1</t>
  </si>
  <si>
    <t xml:space="preserve">Stobriņi </t>
  </si>
  <si>
    <t>Mēģenes ar apaļu pamatni, PS, tilpums 5 ml, bez korķa. Augstums un diamrtrs 75 x 12mm. Paredzētas VITEK sistēmas reaktīviem. Iepakojums 4 x 500</t>
  </si>
  <si>
    <t>45.2</t>
  </si>
  <si>
    <t>Seroloģiskās pipetes 10ml</t>
  </si>
  <si>
    <t>PS pipetes, sterilas, iepakotas pa 25gab</t>
  </si>
  <si>
    <t>45.3</t>
  </si>
  <si>
    <t>Koniski stobriņi araizskrūvējamu  vāciņu 10ml ,16 mm augšējais  diametrs, no polipropilēna, sterili</t>
  </si>
  <si>
    <t>45.4</t>
  </si>
  <si>
    <t>Koniski stobriņi ar vāciņu 50ml</t>
  </si>
  <si>
    <t>50ml Falkones stobriņi no polipropilēna ar konisku pamatni un vāciņu,aiskrūvējami, graduēti, 28mm diametrā, iepakoti pa 25gab.</t>
  </si>
  <si>
    <t>Kopā par 45.daļu, eur bez PVN</t>
  </si>
  <si>
    <t>46</t>
  </si>
  <si>
    <t xml:space="preserve">Stikli laboratoriskiem izmeklējumiem </t>
  </si>
  <si>
    <t>46.1</t>
  </si>
  <si>
    <t>Priekšmetstikli</t>
  </si>
  <si>
    <t>Priekšmetstikli ar matētu galu marķēšanai, gludas malas, optiski dzidri, vienāds biezums, izmērs 76 x 26 x 1 mm, iepakojums 1 x 50</t>
  </si>
  <si>
    <t>46.2</t>
  </si>
  <si>
    <t>Centrifūgas stobriņi</t>
  </si>
  <si>
    <t>Ar konisku pamatu, graduēti līdz 10ml,stikla</t>
  </si>
  <si>
    <t>46.3</t>
  </si>
  <si>
    <t>Erlenmeijera kolba ar platu kakliņu 250ml</t>
  </si>
  <si>
    <t xml:space="preserve">Baredzētas barotņu izliešanai. Tilpums 250m,l graduētas un karsējamas </t>
  </si>
  <si>
    <t>46.4</t>
  </si>
  <si>
    <t>Erlenmeijera kolba ar platu kakliņu 500ml</t>
  </si>
  <si>
    <t xml:space="preserve">Baredzētas barotņu izliešanai. Tilpums500m,l graduētas un karsējamas </t>
  </si>
  <si>
    <t>46.5</t>
  </si>
  <si>
    <t>Segstikli</t>
  </si>
  <si>
    <t>Kopā par 46.daļu, eur bez PVN</t>
  </si>
  <si>
    <t>47</t>
  </si>
  <si>
    <t>47.1</t>
  </si>
  <si>
    <t>Laboratorijas pudele</t>
  </si>
  <si>
    <t>47.2</t>
  </si>
  <si>
    <t>47.3</t>
  </si>
  <si>
    <t>Koniska stikla kolba</t>
  </si>
  <si>
    <t>Kopā par 47.daļu, eur bez PVN</t>
  </si>
  <si>
    <t>48</t>
  </si>
  <si>
    <t>48.1</t>
  </si>
  <si>
    <t xml:space="preserve">AMIES transportbarotne </t>
  </si>
  <si>
    <t>48.2</t>
  </si>
  <si>
    <t>Amies transportbarotne uz alumīnija stieples</t>
  </si>
  <si>
    <t>Sterils tampons uz alumīnija stieples Amies transportbarotnē. Piegāde līdz 1 nedēļai no pasūtījuma veikšanas</t>
  </si>
  <si>
    <t>48.3</t>
  </si>
  <si>
    <t>AMIES transportbarotne ar ogli</t>
  </si>
  <si>
    <t>Sterils  tampons uz plastikāta AMIES transportbarotnē ar ogli</t>
  </si>
  <si>
    <t>AMIES transportbarotne ar ogli uz alumīnija stieples</t>
  </si>
  <si>
    <t xml:space="preserve">Sterils  plastikāta tampons Cary Blair transportbarotnē </t>
  </si>
  <si>
    <t>Transportmēģene bez barotnes</t>
  </si>
  <si>
    <t>Universālās transporta sistēma bakterioloģiskiem un molekulāri bioloģiskiem izmeklējumeim</t>
  </si>
  <si>
    <t>Universālās transporta barotnes bakretioloģiskiem un molekulāri bioloģiskiem izmeklējumiem. Piegāde līdz 1 nedēļai no pasūtījuma veikšanas</t>
  </si>
  <si>
    <t>Transporta sistēma vīrusiem, ureoplazmām un mikoplazmām</t>
  </si>
  <si>
    <t>Transporta barotnes vīrusiem, ureoplazmām un mikoplazmām. Piegāde līdz 1 nedēļai no pasūtījuma veikšanas</t>
  </si>
  <si>
    <t>Kopā par 48.daļu, eur bez PVN</t>
  </si>
  <si>
    <t>49</t>
  </si>
  <si>
    <t>Sistēmas un barotnes aerobo, fakultatīvi anaerobo un anaerobo mikroorganismu ilgstošai uzglabāšanai</t>
  </si>
  <si>
    <t>49.1</t>
  </si>
  <si>
    <t>Sistēmas mikroorganismu ilgstošai uzglabāšanai zemās temperatūrās (kriobankas)</t>
  </si>
  <si>
    <t>Stobriņi ar dažādu marķējumu korķiem un konservējošo šķidrumu. Kriobankas stobriņā 1 x 25 pērlītes.</t>
  </si>
  <si>
    <t>Kopā par 49.daļu, eur bez PVN</t>
  </si>
  <si>
    <t>50</t>
  </si>
  <si>
    <t>Piederumi utilizācijai  ( piedāvāt visu sadaļu no vien a ražōtāja)</t>
  </si>
  <si>
    <t>50.1</t>
  </si>
  <si>
    <t>Utilizācijas maiss</t>
  </si>
  <si>
    <t>50.2</t>
  </si>
  <si>
    <t>50.3</t>
  </si>
  <si>
    <t>Kopā par 50.daļu, eur bez PVN</t>
  </si>
  <si>
    <t>51</t>
  </si>
  <si>
    <t xml:space="preserve">Piederumi un aprīkojums mikrobioloģiskiem izmeklējumiem </t>
  </si>
  <si>
    <t>51.1</t>
  </si>
  <si>
    <t>Statīvs mēģenēm</t>
  </si>
  <si>
    <t>Statīvs mēģenēm, 30 -40 vietas, diametrs 17 - 18 mm</t>
  </si>
  <si>
    <t>51.2</t>
  </si>
  <si>
    <t>Statīvs mēģenēm, 48 numurētas vietas, diametrs 14 - 15 mm</t>
  </si>
  <si>
    <t>51.3</t>
  </si>
  <si>
    <t>51.4</t>
  </si>
  <si>
    <t>Laboratorijas pulkstenis</t>
  </si>
  <si>
    <t>Laboratorijas pulkstenis, ar hronometru, skaņas signālu, iespēju mērījumu sērijai</t>
  </si>
  <si>
    <t>Stobriņu aizbāžņi</t>
  </si>
  <si>
    <t>Metāla daudzkārt lietojami aizbāžni, autoklāvējami,centifūgas  paredzēti  stobriņiem ar diametru 15mm</t>
  </si>
  <si>
    <t>Papīra aizbāžni, vairākkārt lietojami un autoklāvējami, paredzēti  centrifūgas stobriņiem ar diametru 15mm</t>
  </si>
  <si>
    <t>Metāla daudzkārt lietojami aizbāžni, autoklāvējami, paredzēti  stobriņiem ar diametru 14mm. Izmēri 340mm x 15mm</t>
  </si>
  <si>
    <t>Sterila eļļa mikrobioloģiskiem izmeklējumiem</t>
  </si>
  <si>
    <t>Sterila. Pudelē pa 125ml</t>
  </si>
  <si>
    <t>Minerāleļļas mikroorganismu mikrposkopijai</t>
  </si>
  <si>
    <t>Immersijas eļļa mikroskopijai</t>
  </si>
  <si>
    <t>Immersijas eļļa mikroskopijai,  blīvums 1,025 gr/ml, tilpums 250 - 500 ml</t>
  </si>
  <si>
    <t>Zemas viskozitātes immersijas eļļa fluoriscentai  mikroskopijai</t>
  </si>
  <si>
    <t xml:space="preserve">Sterili  tamponi mikrobioloģiskiem izmeklējumiem </t>
  </si>
  <si>
    <t>Sterili vates tamponi uz koka pamatnes</t>
  </si>
  <si>
    <t>Kopā par 51.daļu, eur bez PVN</t>
  </si>
  <si>
    <t>Indikātora lentas autoklāviem un žavējamiem skapjiem</t>
  </si>
  <si>
    <t>Indikātora lentas</t>
  </si>
  <si>
    <r>
      <t xml:space="preserve">Autoklāvam pie 121 </t>
    </r>
    <r>
      <rPr>
        <sz val="10"/>
        <rFont val="Calibri"/>
        <family val="2"/>
        <charset val="186"/>
      </rPr>
      <t>°</t>
    </r>
    <r>
      <rPr>
        <sz val="10"/>
        <rFont val="Times New Roman"/>
        <family val="1"/>
        <charset val="186"/>
      </rPr>
      <t>C krāsas maiņa</t>
    </r>
  </si>
  <si>
    <t>Diagnostiskie komplekti molekulāri bioloģiskiem izmeklējumiem ar reālā laika PĶR</t>
  </si>
  <si>
    <t>68.1</t>
  </si>
  <si>
    <t>HSV - 1/2 DNS kvalitatīvas noteikšanas komplekts ar reālā laika  PĶR</t>
  </si>
  <si>
    <r>
      <t>Validēts  noteikšanai cilvēka cerebrospinālajā šķīdumā,cilvēka asins plazmā ar EDTA, iztriepē, ar analītisko jutību HSV-1 0,12 kopijas/</t>
    </r>
    <r>
      <rPr>
        <sz val="10"/>
        <rFont val="Calibri"/>
        <family val="2"/>
      </rPr>
      <t>µ</t>
    </r>
    <r>
      <rPr>
        <sz val="10"/>
        <rFont val="Times New Roman"/>
        <family val="1"/>
        <charset val="186"/>
      </rPr>
      <t>l un SHV2 - 0,16 kopijas/µl PĶR, mērķa amplikons -  154 bp UL5 gēna reģions, kvalitatīvs tests ar vismaz 2 pozitīvām kontrolēm, CE IVD marķējumu, saderīgs darbam arPCR - Rotor-Gene Q iekārtu , ar temperatūras profīlu lai vienā reālā laika PĶR ciklā iespējams  likt dažādu nosakāmo analītu paraugus, ar programmatūru, kas automātiski apstrādā rezultātu un dod atskaiti.Komplekts paredzēts 24 testiem</t>
    </r>
  </si>
  <si>
    <t>68.2</t>
  </si>
  <si>
    <t>CMV DNS  kvantitatīvās  noteikšanas komplekts ar reālā laika PĶR</t>
  </si>
  <si>
    <t>Validēts noteikšanai cilvēka plazmā ar EDTS,   ar  analītisko jutību 57,1 kopijas/ml , mērķa amplikons - 105bp MIE gēna reģions, kvantitatīvs tests ar vismaz 4 dažādu koncentrāciju standartiem CE IVD marķējumu, saderīgs darbam arPCR - Rotor-Gene Q iekārtu , ar temperatūras profīlu lai vienā reālā laika PĶR ciklā iespējams  likt dažādu nosakāmo analītu paraugus, ar programmatūru, kas automātiski apstrādā rezultātu un dod atskaiti.Komplekts paredzēts 24 testiem</t>
  </si>
  <si>
    <t>68.3</t>
  </si>
  <si>
    <t>EBV DNS kvantitatīvās  noteikšanas komplekts ar reālā laika PĶR</t>
  </si>
  <si>
    <r>
      <t>Validēts  noteikšanai cilvēka asins plazmā, serumā, cerebrospinālajā škīdumā,  ar analītisko jutību 1,02 kopijas/</t>
    </r>
    <r>
      <rPr>
        <sz val="10"/>
        <rFont val="Calibri"/>
        <family val="2"/>
      </rPr>
      <t>µ</t>
    </r>
    <r>
      <rPr>
        <sz val="10"/>
        <rFont val="Times New Roman"/>
        <family val="1"/>
        <charset val="186"/>
      </rPr>
      <t>l  PĶR, mērķa amplikons - 97bp EBNA-1 gēna reģions, kvantitatīvs tests ar vismaz 4 dažādu koncentrāciju standartiem, CE IVD marķējumu, saderīgs darbam arPCR - Rotor-Gene Q iekārtu , ar temperatūras profīlu lai vienā reālā laika PĶR ciklā iespējams  likt dažādu nosakāmo analītu paraugus, ar programmatūru, kas automātiski apstrādā rezultātu un dod atskaiti.Komplekts paredzēts 24 testiem</t>
    </r>
  </si>
  <si>
    <t>68.4</t>
  </si>
  <si>
    <t>VZV DNS kvantitatīvās  noteikšanas komplekts ar reālā laika PĶR</t>
  </si>
  <si>
    <r>
      <t>Validēts noteikšanai  cilvēka cerebrospinālajā škīdumā,  ar analītisko jutību 1,36 kopijas/</t>
    </r>
    <r>
      <rPr>
        <sz val="10"/>
        <rFont val="Calibri"/>
        <family val="2"/>
      </rPr>
      <t>µ</t>
    </r>
    <r>
      <rPr>
        <sz val="10"/>
        <rFont val="Times New Roman"/>
        <family val="1"/>
        <charset val="186"/>
      </rPr>
      <t>l  PĶR, mērķa amplikons - 82bp OFR38 proteīna gēna reģions, kvantitatīvs tests ar vismaz 4 dažādu koncentrāciju standartiem, CE IVD marķējumu, saderīgs darbam arPCR - Rotor-Gene Q iekārtu , ar temperatūras profīlu lai vienā reālā laika PĶR ciklā iespējams  likt dažādu nosakāmo analītu paraugus, ar programmatūru, kas automātiski apstrādā rezultātu un dod atskaiti.Komplekts paredzēts 24 testiem</t>
    </r>
  </si>
  <si>
    <t>68.5</t>
  </si>
  <si>
    <t>Bakteriālā meningīta ierosinātāju DNS kvalitatīvais noteikšanas komplekts ar reālā laika PĶR</t>
  </si>
  <si>
    <t>Likvorā-bakteriālo meningītu izraisītāju DNS (S.pneumoniae, ​H.influenza, N.meningitidis, B gr.Streptococcus, L.monocytogenes ). Komplekts validēts un   saderīgs darbam arPCR - Rotor-Gene Q iekārtu</t>
  </si>
  <si>
    <t>68.6</t>
  </si>
  <si>
    <t>Bakteriālo pneimoniju izraisītāju DNS  kvalitatīvai noteiksanas komplekts</t>
  </si>
  <si>
    <t>No bronhoskopijas materiāla vai krēpām - Bakteriālo pneimpniju ierosinātāju  bakteriālo pneimoniju izraisītāju DNS (M.pneumoniae, Ch.pneumoniae, L.pneumoniae, S.pneumoniae, H.influenza, B.pertussis).Komplekts validēts un   saderīgs darbam arPCR - Rotor-Gene Q iekārtu.</t>
  </si>
  <si>
    <t>68.7</t>
  </si>
  <si>
    <t>Bakteriālo pneimoniju izraisītāju DNS  kvalitatīvai noteiksanas komplekts ar reālā laika PĶR</t>
  </si>
  <si>
    <t>No bronhoskopijas materiāla vai krēpām - Bakteriālo pneimpniju ierosinātāju  bakteriālo pneimoniju izraisītāju DNS (M.pneumoniae, Ch.pneumoniae, L.pneumoniae, S.pneumoniae, H.influenza, B.pertussis).</t>
  </si>
  <si>
    <t>68.8</t>
  </si>
  <si>
    <t xml:space="preserve">Vīrusu un baktēriju etioloģijas elpceļu infekciju ierosinatāju ( respratorais panelis)  dignostiskais komplekts ar reālā laika PĶR </t>
  </si>
  <si>
    <t>Paredzēts  noteikšanai un diferenciāciju vismaz 16 iepējamajiem RNS un 2 DNS ierosiinātāju vīrusiem un 3 baktēriju sugām ( adenovīrusi, parvovīrusi ( HBoV), Coronavīrusi ( NL63, OC43, 229E, HKU1), hMPV,A gripas, B gripas vīrusi,  AH1N1var gri[as vīruss, paragripas vīrusi - 1,2,3,4, rinovīrusi/enterovīrusi, RSV-A, B, B.pertussis, L.pneumophila, M.pneumoniae no nazofaringeālās iztriepes.Komplektā 24 testi</t>
  </si>
  <si>
    <t>Borrelia reālā laika PCR noteikšanas komplekts</t>
  </si>
  <si>
    <r>
      <t xml:space="preserve">Paredzēts 50 reakcijām. Komplektā visi nepieciešamie reaģenti reakcijas veikšanai, pozitīvā kontrole, negatīvā kontrole. CE IVD marķēts. Jutība ar validēto izdalīšanas metodi ne sliktāka par 10 kopijām. Komplektam jānosaka </t>
    </r>
    <r>
      <rPr>
        <i/>
        <sz val="10"/>
        <rFont val="Times New Roman"/>
        <family val="1"/>
        <charset val="186"/>
      </rPr>
      <t>Borrelia garinii</t>
    </r>
    <r>
      <rPr>
        <sz val="10"/>
        <rFont val="Times New Roman"/>
        <family val="1"/>
        <charset val="186"/>
      </rPr>
      <t>,</t>
    </r>
    <r>
      <rPr>
        <i/>
        <sz val="10"/>
        <rFont val="Times New Roman"/>
        <family val="1"/>
        <charset val="186"/>
      </rPr>
      <t xml:space="preserve"> Borrelia afzelii</t>
    </r>
    <r>
      <rPr>
        <sz val="10"/>
        <rFont val="Times New Roman"/>
        <family val="1"/>
        <charset val="186"/>
      </rPr>
      <t xml:space="preserve"> and </t>
    </r>
    <r>
      <rPr>
        <i/>
        <sz val="10"/>
        <rFont val="Times New Roman"/>
        <family val="1"/>
        <charset val="186"/>
      </rPr>
      <t>Borrelia burgdorferi</t>
    </r>
    <r>
      <rPr>
        <sz val="10"/>
        <rFont val="Times New Roman"/>
        <family val="1"/>
        <charset val="186"/>
      </rPr>
      <t xml:space="preserve"> </t>
    </r>
    <r>
      <rPr>
        <i/>
        <sz val="10"/>
        <rFont val="Times New Roman"/>
        <family val="1"/>
        <charset val="186"/>
      </rPr>
      <t>sensu stricto.</t>
    </r>
    <r>
      <rPr>
        <sz val="10"/>
        <rFont val="Times New Roman"/>
        <family val="1"/>
        <charset val="186"/>
      </rPr>
      <t xml:space="preserve"> Jābūt saderīgam ar pasūtītāj rīcībā esošo analizatoru Rotor-Gene Q MDx</t>
    </r>
  </si>
  <si>
    <t>Enterovīrusu RNS noteikšanas komplekts ar re\alā laika PĶR</t>
  </si>
  <si>
    <t>Paredzēts enterovīrusu RNSkvantitatīvai  noteikšana. Komplekts validēts un   saderīgs darbam arPCR - Rotor-Gene Q iekārtu.Paredzēts 48 reakcijām. Komplektā RT enzīmu maisījums, enterovīrusa provju maisījums, 4 kvantificēšanas standarti, inhibīcijas kontrole, negatīvā kontrole. CE IVD marķēts. Jutība ar validēto izdalīšanas metodi ne sliktāka par 0,4 IU/mL. Jābūt saderīgam ar pasūtītāj rīcībā esošo analizatoru Rotor-Gene Q MDx.</t>
  </si>
  <si>
    <t xml:space="preserve">HCV kvantitīvais noteikšanas komplekts ar reālā laika PĶR </t>
  </si>
  <si>
    <t>HBV DNS noteikšanas komplekts kvantitatīvi ar reālā laika PĶR</t>
  </si>
  <si>
    <t>Paredzēts HBV vīrusa DNS kvantitatīvai  noteikšana. Komplekts validēts un   saderīgs darbam ar PCR - Rotor-Gene Q iekārtu</t>
  </si>
  <si>
    <t>Reģenti HCV RNS noteikšanai</t>
  </si>
  <si>
    <t>HCV RNS noteikšanas komplekts ar reālā laika PĶR</t>
  </si>
  <si>
    <t xml:space="preserve">Paredzēts HCV RNS noteikšanai </t>
  </si>
  <si>
    <t>Reaģenti HCV genotipēšanai</t>
  </si>
  <si>
    <t>HCV genotipēšanas komplekts t.sk.1a.1b.3.4.</t>
  </si>
  <si>
    <t>III Reaģenti Imūnfluorescences metodei</t>
  </si>
  <si>
    <t>IV Reaģenti Imūnfluorescences metodei</t>
  </si>
  <si>
    <t>Vispārēja tipa barotnes un barotņu piedevas mikroorganismu audzēšanai un  izolēšanai</t>
  </si>
  <si>
    <r>
      <t>1. Fasējums 1 x 500g. Paredzēts jersīniju savairošanai šķidrajā barotnē.Sastāvs gramosuz 1l barotnes; :Bezūdens magnija hlorīds 28,10, kazeīna fermentatīvas šķelšanas produkti 10,00, Nātrija hlorīds 5,00, Rauga ekstrakts 1,0. Malahītzaļais 0,001, pH 6,9</t>
    </r>
    <r>
      <rPr>
        <u/>
        <sz val="10"/>
        <rFont val="Times New Roman"/>
        <family val="1"/>
        <charset val="186"/>
      </rPr>
      <t>+</t>
    </r>
    <r>
      <rPr>
        <sz val="10"/>
        <rFont val="Times New Roman"/>
        <family val="1"/>
        <charset val="186"/>
      </rPr>
      <t xml:space="preserve">  0,2 pie 25</t>
    </r>
    <r>
      <rPr>
        <sz val="10"/>
        <rFont val="Calibri"/>
        <family val="2"/>
        <charset val="186"/>
      </rPr>
      <t>°</t>
    </r>
    <r>
      <rPr>
        <sz val="10"/>
        <rFont val="Times New Roman"/>
        <family val="1"/>
        <charset val="186"/>
      </rPr>
      <t>C</t>
    </r>
  </si>
  <si>
    <t>Paredzēts lietošani kopā ar ITC barotni. Sastāvs: Irgasans - 0,5mg, Tikarcilīns 0,5mg, Kālija hlorīds 500mg, 1 x 10 pudeles</t>
  </si>
  <si>
    <t>iepakoms</t>
  </si>
  <si>
    <t>Barotnes enterobaktēriju audzēšanai un diagnostikai</t>
  </si>
  <si>
    <t>Fasējums 1 x 500g. Sastāvs uz 1l barotnes; dezoksiholātskābes 2,5gr,Nātrija citrāts 10,5gr,laktoze 5.0gr,saharoze 5.0gr,kazeīna pankreātiskās šķelšanas produkti 3,5gr,dzīvnieku audu peptiskās šķelšanas produkti 33,5gr,lieelopu ekstrakts 3,0gr,nātrija tiosulfāts</t>
  </si>
  <si>
    <t xml:space="preserve"> Fasējums 1 x 500g. Sastāvs uz 1l barotnes: ksiloze 3.5 g,l lizīns 5.0 g,saharoze 7.5 g,laktoze 7,5gr,nātrija hlorīds 5.0 g
rauga eksrtakts 3.0 g
fenolsarkanais 0.08 g
nātrija dezoksiholāts 2.5 g
nātrija tiosulfāts 6.8 g
dzelzs amonija citrāts0.8 g
agars 13,5</t>
  </si>
  <si>
    <t>Barotnes barības vielu  prasīgo mikroorganismu audzēšanai</t>
  </si>
  <si>
    <t>Dzīvnieku audu peptiskās fermentācijas produkts -10.0g, kazeīna pankreātiskās šķelšanas produkti -10,0g, Nātrija bisulfīds - 0.1g, Dekstroxe - 1,0g, Nātrija hlorīds 5.0g, Agars - 15.0g. Iepakojums 1 x 500 gr</t>
  </si>
  <si>
    <t>52</t>
  </si>
  <si>
    <t>52.1</t>
  </si>
  <si>
    <t>0,15% Leišmaņa krāsa</t>
  </si>
  <si>
    <t>Lietošanai gatavs 0,15% Leišmaņa krāsas šķīdums metanolā, bez kristāliem (lai nav jāfiltrē), 1x1000mL</t>
  </si>
  <si>
    <t>52.2</t>
  </si>
  <si>
    <t>1% eozīns</t>
  </si>
  <si>
    <t>1% eozīna krāsas ūdens šķidums, bez kristāliem (lai nav jāfiltrē), 1x1000mL</t>
  </si>
  <si>
    <t>1% azūrs</t>
  </si>
  <si>
    <t>1% azūra krāsas ūdens šķidums, bez kristāliem (lai nav jāfiltrē), 1x1000mL</t>
  </si>
  <si>
    <t xml:space="preserve">Citoplazmas Krāsošanas Šķīdums </t>
  </si>
  <si>
    <t>Nukleotīdu Krāsošanas Šķīdums</t>
  </si>
  <si>
    <t>Kopā par 52.daļu, eur bez PVN</t>
  </si>
  <si>
    <t>53</t>
  </si>
  <si>
    <t>53.1</t>
  </si>
  <si>
    <t>Koncentrēts fosfāta buferis</t>
  </si>
  <si>
    <t>1x1000mL</t>
  </si>
  <si>
    <t>53.2</t>
  </si>
  <si>
    <t>Immersijas eļļa</t>
  </si>
  <si>
    <t>Viskozitāte 100 – 120 mPaS 20ºC
Blīvums 1.025gr/ml. R:22, S:25, refrakcijas indekss nD201,515-1,517, nesatur PCB, satur benzilbenzoātu. 500 mL</t>
  </si>
  <si>
    <t>53.3</t>
  </si>
  <si>
    <t>Segstikliņu līme Pertex</t>
  </si>
  <si>
    <t>Vidējas plūstamības. Refraktārais indekss 1,492. 1x1000 mL</t>
  </si>
  <si>
    <t>Kopā par 53.daļu, eur bez PVN</t>
  </si>
  <si>
    <t>54</t>
  </si>
  <si>
    <t>Pastēra pipete</t>
  </si>
  <si>
    <t>54.4</t>
  </si>
  <si>
    <t>Priekšmetstikliņš</t>
  </si>
  <si>
    <t>76x26x1mm, attaukots, ar baltu, matētu galu</t>
  </si>
  <si>
    <t>54.5</t>
  </si>
  <si>
    <t>Segstikliņš</t>
  </si>
  <si>
    <t>24x24 mm, tīrs, attaukots</t>
  </si>
  <si>
    <t>54.6</t>
  </si>
  <si>
    <t>24x50 mm, tīrs, attaukots</t>
  </si>
  <si>
    <t>54.7</t>
  </si>
  <si>
    <t>Krāsošanas stikla kaste ar vāku</t>
  </si>
  <si>
    <t>10-20 stikliņiem</t>
  </si>
  <si>
    <t>54.8</t>
  </si>
  <si>
    <t xml:space="preserve"> Statīvs priekšmetstikliņu iekrāsošanas kastītei ar nerūsējoša tērauda rokturi-atspere</t>
  </si>
  <si>
    <t>54.9</t>
  </si>
  <si>
    <t>Uzglabāšanas sistēmas Mikroskopu stikliņiem ar 14 atvilktnēm</t>
  </si>
  <si>
    <t>5000 vietas, izmērs 490x490x140mm</t>
  </si>
  <si>
    <t>Kopā par 54.daļu, eur bez PVN</t>
  </si>
  <si>
    <t>55</t>
  </si>
  <si>
    <t>55.1</t>
  </si>
  <si>
    <t>55.2</t>
  </si>
  <si>
    <t>55.3</t>
  </si>
  <si>
    <t>55.4</t>
  </si>
  <si>
    <t>55.6</t>
  </si>
  <si>
    <t>55.7</t>
  </si>
  <si>
    <t>55.8</t>
  </si>
  <si>
    <t>55.9</t>
  </si>
  <si>
    <t>55.10</t>
  </si>
  <si>
    <t>55.11</t>
  </si>
  <si>
    <t>55.12</t>
  </si>
  <si>
    <t>55.13</t>
  </si>
  <si>
    <t>Adatas</t>
  </si>
  <si>
    <t>55.14</t>
  </si>
  <si>
    <t>55.15</t>
  </si>
  <si>
    <t>55.16</t>
  </si>
  <si>
    <t>55.17</t>
  </si>
  <si>
    <t>Luer tipa adapteris</t>
  </si>
  <si>
    <t>Luer tipa adapteris asins paraugu paņemšanai no katetra slēgtā sistēmā.</t>
  </si>
  <si>
    <t>55.18</t>
  </si>
  <si>
    <t>Adatas un stobriņa  turētājs</t>
  </si>
  <si>
    <t>Kopā par 55.daļu, eur bez PVN</t>
  </si>
  <si>
    <t>56</t>
  </si>
  <si>
    <t>II.Slēgtās asins noņemšanas sistēmas</t>
  </si>
  <si>
    <t>56.1</t>
  </si>
  <si>
    <t>Vakuumstobri</t>
  </si>
  <si>
    <t>Vakuumstobri asins gāzu noņemšanai (ASTRUP), ar litija heparīnu</t>
  </si>
  <si>
    <t>Kopā par 56.daļu, eur bez PVN</t>
  </si>
  <si>
    <t>57</t>
  </si>
  <si>
    <t>57.1</t>
  </si>
  <si>
    <t>Kapilāro asiņu noņemšanas sistēma</t>
  </si>
  <si>
    <t>Kopā par 57.daļu, eur bez PVN</t>
  </si>
  <si>
    <t>58</t>
  </si>
  <si>
    <t>58.1</t>
  </si>
  <si>
    <t>Urīna trauciņš</t>
  </si>
  <si>
    <t>Urīna trauciņš 100 ml ar vākā integrētu urīna savākšanas adapteri, sterīls</t>
  </si>
  <si>
    <t xml:space="preserve">Trauciņš urīna savākšanai nesterils 60 ml ar skrūvējamu vāciņu </t>
  </si>
  <si>
    <t>Trauciņš urīna savākšanai nesterils 60 ml ar skrūvējamu vāciņu, sterīls</t>
  </si>
  <si>
    <t>Kopā par 58.daļu, eur bez PVN</t>
  </si>
  <si>
    <t>59</t>
  </si>
  <si>
    <t xml:space="preserve">Fēču savākšanas trauki </t>
  </si>
  <si>
    <t>59.1</t>
  </si>
  <si>
    <t>Trauks</t>
  </si>
  <si>
    <t>Trauks fēču savākšanai, nesterils, ar karotīti, kura sniedzas līdz trauka apakšai, ar etiķeti, 25 ml</t>
  </si>
  <si>
    <t>Trauks fēču savākšanai, sterils, ar karotīti, kura sniedzas līdz trauka apakšai, ar etiķeti, 25 ml</t>
  </si>
  <si>
    <t>Kopā par 59.daļu, eur bez PVN</t>
  </si>
  <si>
    <t>60</t>
  </si>
  <si>
    <t>60.1</t>
  </si>
  <si>
    <t>Trauks mikroreakciju veikšanai</t>
  </si>
  <si>
    <t>Trauks mikroreakciju veikšanai, ar konisku galu un saistītu vāciņu, 0,5 ml</t>
  </si>
  <si>
    <t>Trauks mikroreakciju veikšanai, ar konisku galu un saistītu vāciņu, 1,5 ml</t>
  </si>
  <si>
    <t>Statīvs mēģenēm, 48 - 60 vietas ar ligzdu numerāciju, diametrs 17 - 18 mm</t>
  </si>
  <si>
    <t>Eppendorfa tipa  stobriņi                      </t>
  </si>
  <si>
    <t>Eppendorfa tipa  stobriņi 1,5 ml (1000 gab.)                            </t>
  </si>
  <si>
    <t>Mikrostobriņi paraugu uzglabāšanai laboratorijā. Stobriņi ar uzskrūvējamu krāsainu korķīti</t>
  </si>
  <si>
    <t>Mikrostobriņi paraugu uzglabāšanai laboratorijā. Stobriņi ar uzskrūvējamu krāsainu korķīti, 2,0ml, sterili,PP, autoklavējami pie 121 °C. .Fasējums 1 x 500</t>
  </si>
  <si>
    <t>Kamera standartizētai urīna mikroskopijai.</t>
  </si>
  <si>
    <t xml:space="preserve">Mēģenes </t>
  </si>
  <si>
    <t>Mēģene PP, nesterila, 55x12 mm, tilpums 3,5 ml (1000 gab.)</t>
  </si>
  <si>
    <t>Kopā par 60.daļu, eur bez PVN</t>
  </si>
  <si>
    <t>61</t>
  </si>
  <si>
    <t>Stikli laboratoriskiem izmeklējumiem</t>
  </si>
  <si>
    <t>61.1</t>
  </si>
  <si>
    <t xml:space="preserve">Segstikli </t>
  </si>
  <si>
    <t xml:space="preserve">Priekšmetstikli 
</t>
  </si>
  <si>
    <t>Segstikli optiski dzidri</t>
  </si>
  <si>
    <t xml:space="preserve">Segstikli. </t>
  </si>
  <si>
    <t>Segstikli. Audu griezumu nosegšanai mikropreparātu caurredzamības uzlabošanai un arhivēšanai. 24 x 50 mm. Optisks dzidrums, tīra virsma. Iepakojumā 100 gab. Atdalāmi. Mitruma drošā, citā iepakojumā.</t>
  </si>
  <si>
    <t>Segstikli. Audu griezumu nosegšanai mikropreparātu caurredzamības uzlabošanai un arhivēšanai. 24 x 60 mm. Optisks dzidrums, tīra virsma. Iepakojumā 100 gab. Atdalāmi. Mitruma drošā, citā iepakojumā.</t>
  </si>
  <si>
    <t xml:space="preserve">Elektrostatiski priekšmetstikli. </t>
  </si>
  <si>
    <t>Elektrostatiski priekšmetstikli. Audu griezuma stabilai piesaistei pie stikla imūnhistoķīmiskai vizualizācijai vi citām ilgstošām krāsošanas procedūrām. Elektrostatiska saistība ar audiem vismaz 10 h ilgā procedūrā, un mikroviļņu krāsnī ūdens vidē.Gludas malas.Vienāds biezums 76x26mm.Optiski dzidri. Balta rakstāmvirsma. Iepakojumā 100 gabali.</t>
  </si>
  <si>
    <t xml:space="preserve">Hemocitometru segstikli. </t>
  </si>
  <si>
    <t>Kopā par 61.daļu, eur bez PVN</t>
  </si>
  <si>
    <t>62</t>
  </si>
  <si>
    <t>62.1</t>
  </si>
  <si>
    <t>62.2</t>
  </si>
  <si>
    <t>Utilizācijas konteiners</t>
  </si>
  <si>
    <t>Kaste 1 l, ar vāku un atsevišķi aiztaisāmu atveri vākā,  kā arī ar iespēju nodrošināt pagaidu noslēgšanas iespēju starp izmantošanas reizēm</t>
  </si>
  <si>
    <t>Kaste 3 l, ar vāku un atsevišķi aiztaisāmu atveri vākā, kā arī iespēja pagaidu slēgšana starp izmantošanas reizēm, kā arī gala, neatgriezeniska slēgšana, kad pilns</t>
  </si>
  <si>
    <t>Kaste 10 l, ar vāku, pagaidu slēgšana starp izmantošanas reizēm, kā arī gala, neatgriezeniska slēgšana, kad pilns</t>
  </si>
  <si>
    <t xml:space="preserve">Kaste 50 l, ar vāku </t>
  </si>
  <si>
    <t>Kopā par 62.daļu, eur bez PVN</t>
  </si>
  <si>
    <t>63</t>
  </si>
  <si>
    <t>63.1</t>
  </si>
  <si>
    <t xml:space="preserve">Mikrolancetes </t>
  </si>
  <si>
    <t>Mikrolancetes automātiskas, piemērotas asins parauga iegūšanai zīdaiņiem</t>
  </si>
  <si>
    <t>Pincete plastmasas</t>
  </si>
  <si>
    <t>Pincete plastmasas, vienreizējas lietošanas, individuāli iepakotas, garums 120 - 170 mm</t>
  </si>
  <si>
    <t>Paraugu uzglabāšanas kastes.</t>
  </si>
  <si>
    <t>Paraugu uzglabāšanas kastes. Ūdens izturīga papīra kaste 135 x 135 x 45mm. Paredzēta 1,5 un 2 ml sobriņu uzglabāšanai</t>
  </si>
  <si>
    <t>Transfūzijas sistēmas segmenta atvērējs (korķis ar adatu).</t>
  </si>
  <si>
    <t>Transfūzijas sistēmas segmenta atvērējs (korķis ar adatu). Transfūzijas sistēmas segmenta atvērējs, polietilēna, nesterils, 12 mm diametrā</t>
  </si>
  <si>
    <t xml:space="preserve">Transporta sistēma bīstamiem materiāliem </t>
  </si>
  <si>
    <t>Pastēra pipete sterila</t>
  </si>
  <si>
    <t xml:space="preserve">Pastēra pipete, sterila,tilpums 3,5 ml, ne īsāka kā 150 mm gara, graduēta līdz 1 ml ar iedaļas vērtību 0,25, pipetes gals koniski sašaurināts, pipetes galā iedaļas vērtība 0,1, iepakojumā pa vienai
</t>
  </si>
  <si>
    <t>Pastēra pipete, sterila, tilpums 3,5 ml, ne īsāka kā 150 mm gara, graduēta līdz 1 ml ar iedaļas vērtību 0,25, pipetes gals koniski sašaurināts, pipetes galā iedaļas vērtība 0,1, iepakojumā pa 10 gab</t>
  </si>
  <si>
    <t>Pastēra pipete nesterila, tilpums 2,0 ml, graduēta, ne īsāka kā 150 mm gara, pipetes gals koniski sašaurināts</t>
  </si>
  <si>
    <t>Pastēra pipete nesterila, tilpums 3,5 ml, graduēta, ne īsāka kā 150 mm gara, piliena tilpums 30 - 45 µl, pipetes gals koniski sašaurināts</t>
  </si>
  <si>
    <t>Kopā par 63.daļu, eur bez PVN</t>
  </si>
  <si>
    <t>64</t>
  </si>
  <si>
    <t>64.1</t>
  </si>
  <si>
    <t>Mēģene</t>
  </si>
  <si>
    <t>Stobriņi. Mēģenes ar apaļu pamatni, PS, tilpums 5 ml, bez korķa. Augstums un diamrtrs 75 x 12mm. Paredzētas VITEK sistēmas reaktīviem. Iepakojums 4 x 500 gab</t>
  </si>
  <si>
    <t>Stobriņi. Mēģenes ar apaļu pamatni, ar korķi, PS, 5ml</t>
  </si>
  <si>
    <t>Mēģenes ar apaļu pamatni, PS, tilpums 5 ml, bez korķa,izmērs75x12mm</t>
  </si>
  <si>
    <t>Mēģenes ar apaļu pamatni, ar korķi, PS, 5ml,izmērs 75x12mm</t>
  </si>
  <si>
    <t>Mēģenes urīnam ar aizskrūvējamu vāciņu un uzlīmi, 6 - 10 ml, 13 mm diametrā</t>
  </si>
  <si>
    <t>Mēģene PP, nesterila, 55 x 12 mm, tilpums 3,5 ml</t>
  </si>
  <si>
    <t>Mēģene ar konisku pamatni, nesterila, ar skrūvējau vāciņu, tilpums 15 - 20 ml, augstums 120 - 150 mm, diametrs 17 mm</t>
  </si>
  <si>
    <t>Mēģene ar apaļu pamatni, PP, nesterila, tilpums 11 - 12 ml</t>
  </si>
  <si>
    <r>
      <t xml:space="preserve">Reakcijas mēģene, PP, tilpums 50 ml, graduēta, ar konisku galu un aizskrūvējamu vāku, augstums 114 mm, diametrs 28 mm, PP, mehāniski izturīga, autoklavējama pie 121 </t>
    </r>
    <r>
      <rPr>
        <sz val="10"/>
        <rFont val="Arial"/>
        <family val="2"/>
        <charset val="186"/>
      </rPr>
      <t>°</t>
    </r>
    <r>
      <rPr>
        <sz val="10"/>
        <rFont val="Times New Roman"/>
        <family val="1"/>
        <charset val="186"/>
      </rPr>
      <t xml:space="preserve">C, (īslaicīgi iztur līdz 120 – 140 </t>
    </r>
    <r>
      <rPr>
        <sz val="10"/>
        <rFont val="Arial"/>
        <family val="2"/>
        <charset val="186"/>
      </rPr>
      <t>°</t>
    </r>
    <r>
      <rPr>
        <sz val="10"/>
        <rFont val="Times New Roman"/>
        <family val="1"/>
        <charset val="186"/>
      </rPr>
      <t>C), izturīgi pret sāļu, skābju un sārmu šķīdumiem, ka arī alkoholiem, ēsteriem un ketoniem</t>
    </r>
  </si>
  <si>
    <r>
      <t xml:space="preserve">Reakcijas mēģene, PP, tilpums 2 ml, graduēta, ar konisku galu un aizskrūvējamu vāku, PP, mehāniski izturīga, autoklavējama pie 121 </t>
    </r>
    <r>
      <rPr>
        <sz val="10"/>
        <rFont val="Arial"/>
        <family val="2"/>
        <charset val="186"/>
      </rPr>
      <t>°</t>
    </r>
    <r>
      <rPr>
        <sz val="10"/>
        <rFont val="Times New Roman"/>
        <family val="1"/>
        <charset val="186"/>
      </rPr>
      <t xml:space="preserve">C, (īslaicīgi iztur līdz 120 – 140 </t>
    </r>
    <r>
      <rPr>
        <sz val="10"/>
        <rFont val="Arial"/>
        <family val="2"/>
        <charset val="186"/>
      </rPr>
      <t>°</t>
    </r>
    <r>
      <rPr>
        <sz val="10"/>
        <rFont val="Times New Roman"/>
        <family val="1"/>
        <charset val="186"/>
      </rPr>
      <t>C), izturīgi pret sāļu, skābju un sārmu šķīdumiem, ka arī alkoholiem, ēsteriem un ketoniem</t>
    </r>
  </si>
  <si>
    <t>Kopā par 64.daļu, eur bez PVN</t>
  </si>
  <si>
    <t>65</t>
  </si>
  <si>
    <t>Pipetes un pipešu  piederumi HLA laboratorijai</t>
  </si>
  <si>
    <t>65.1</t>
  </si>
  <si>
    <t>Atkārtota tilpuma padeves dispensers, piemērots 50 mkl tilpuma šļircēm, kas vienā reizē izdala 1 mkl paraugu. “Soft drop” funkcija</t>
  </si>
  <si>
    <t>Atkārtota tilpuma padeves dispensers, piemērots 250 mkl tilpuma šļircēm, kas vienā reizē izdala 5 mkl paraugu. “Soft drop” funkcija</t>
  </si>
  <si>
    <t>Parauga padeves šļirce, parauga padeves šļirce ar tilpumu 50 mkl, vienā  solī izdala 1 mkl paraugu. Fiksēts izdalītā parauga daudzums. Saderīga ar piedāvāto dispenseru, kas piemērots 50 mkl šļircēm.</t>
  </si>
  <si>
    <t>Parauga padeves šļirce ar tilpumu 250 mkl, vienā solī izdala 5 mkl paraugu. Saderīga ar piedāvāto dispenseru, kas piemērots 250 mkl šļircēm..</t>
  </si>
  <si>
    <t>6 šļirču dispensers Terasaki platēm, Multišļirču dispensers, kas sastāv no 6 vienādām šļircēm. Katrā reizē tiek izdalīts 1 mkl paraugs. Šļirces tilpums 50 mkl.Vienāda tilpuma paraugs no visām 6 šļircēm tiek izdalīts vienlaicīgi (kļūda starp šļirču izdalīto tilpumu ne lielāka par 1%). Adatu attālums 6.36mm, kas saderīgs ar Terasaki platēm. “Soft drop” funkcija</t>
  </si>
  <si>
    <t>Šļirču komplekts, 50 mk parauga padeves šļirču komplekts, kas sastāv no 6 šļircēm ar adatām. Saderīgas ar piedāvāto 6 šļirču dispenseru Terasaki platēm.</t>
  </si>
  <si>
    <t>Parauga plūsmas sadalītājs, parauga plūsmas sadalītājs ar 10 adatām, saderīgs ar 60- bedrīšu audu tipēšanas platēm. Eļļas, eosīna un formalīna rezistents.</t>
  </si>
  <si>
    <t>Parauga plūsmas sadalītājs, parauga plūsmas sadalītājs ar 6 adatām, saderīgs ar 36-, 60-, 72-, 96- bedrīšu audu tipēšanas platēm. Eļļas, eosīna un formalīna rezistents.</t>
  </si>
  <si>
    <t>Dispensers, paredzēts parauga padevei no pudeles, Stikla u keramisks mehānisms, augsta ķīmikāliju rezistence, autoklāvējams (121oC), pilnībā rotējošs ap pudeles kaklu, lai nodrošinātu aptimālu pozīciju, tieši saderīgs ar 45mm pudeli, komplektā 3 izmēru pudles adapteri (25mm, 32 mm, 40 mm). Padeves tilpums 0.2-1 ml</t>
  </si>
  <si>
    <t>Kopā par 65.daļu, eur bez PVN</t>
  </si>
  <si>
    <t>66</t>
  </si>
  <si>
    <t>Citi laboratoriju ķīmiski reaktīvi un vielas</t>
  </si>
  <si>
    <t>66.1</t>
  </si>
  <si>
    <t>Immersijas eļļa mikroskopijai,  blīvums 1,025 gr/ml, 1000 ml</t>
  </si>
  <si>
    <t xml:space="preserve">Zemas viskozitātes immersijas eļla </t>
  </si>
  <si>
    <t>Paredzēta fluoriscentajai mikroskopijai. Aktīvās vielas: Polybutene CAS#9003-2906p; Hydrogenated terphenyls CAS#6178-32-4; White minerale oil CAS#8042-47-5;Terphenyls CAS#26140-60-3; Polyphenils, quater and higher partally hydrogenated CAS# 6895-74-1. Iepakojums 15 ml</t>
  </si>
  <si>
    <t>Sālskābe (HCL)</t>
  </si>
  <si>
    <t>Sālskābe 37%, ķīmiski tīra viela, 1000 ml</t>
  </si>
  <si>
    <t>Dietilēteris</t>
  </si>
  <si>
    <t>Dietilēteris fasēts tumšā hermētiskā traukā, tilpums 1000 ml</t>
  </si>
  <si>
    <t>Acetilacetons</t>
  </si>
  <si>
    <t>Ķīmiski tīrs, 300 ml</t>
  </si>
  <si>
    <t>4-dimetilaminobenzaldehīds</t>
  </si>
  <si>
    <t>Ķīmiski tīrs, 300g</t>
  </si>
  <si>
    <t xml:space="preserve">Na acetāts ar 3 H2O mol. </t>
  </si>
  <si>
    <t>Ķīmiski tīrs, 300 g</t>
  </si>
  <si>
    <t>Perhlorskābe</t>
  </si>
  <si>
    <t>500 ml</t>
  </si>
  <si>
    <t>Ūdens attīrīts</t>
  </si>
  <si>
    <t>Reaģentu tīrības ūdens, 1000 ml</t>
  </si>
  <si>
    <t>Fosfāta bufera koncentrāts, 1000 ml</t>
  </si>
  <si>
    <t>1% joda šķīdums spirtā</t>
  </si>
  <si>
    <t>1% joda šķīdums spirtā, 50 ml</t>
  </si>
  <si>
    <t>Kopā par 66.daļu, eur bez PVN</t>
  </si>
  <si>
    <t>67</t>
  </si>
  <si>
    <t>Pudeles pagatavojumu medikamentu iepildīšanai</t>
  </si>
  <si>
    <t>67.1</t>
  </si>
  <si>
    <t>Plastmasas pudele ar skrūvējamu korķi</t>
  </si>
  <si>
    <t>Tilpums 500 ml, ar 50 ml  graduāciju</t>
  </si>
  <si>
    <t>67.2</t>
  </si>
  <si>
    <t>Tilpums 250 ml, ar 50 ml  graduāciju</t>
  </si>
  <si>
    <t>Plastmasas ziežu trauki ar platu kakliņu</t>
  </si>
  <si>
    <t>Tilpums 100 ml, ar 50 ml  graduāciju</t>
  </si>
  <si>
    <t>Stikla pudeles</t>
  </si>
  <si>
    <t>Tilpums 500 ml, pudeles kakla iekšējais diametrs 17 mm, autoklāvējami temperatūrā līdz  +140 grādiem pēc Celsija</t>
  </si>
  <si>
    <t>Krāsas citoloģijai I</t>
  </si>
  <si>
    <t>Krāsas citoloģijai II</t>
  </si>
  <si>
    <t>Reaģenti citoloģijai I</t>
  </si>
  <si>
    <t>Reaģenti citoloģijai III</t>
  </si>
  <si>
    <t>Laboratorijas piederumi citoloģijai I</t>
  </si>
  <si>
    <t>Laboratorijas piederumi citoloģijai II</t>
  </si>
  <si>
    <t>Laboratorijas piederumi citoloģijai III</t>
  </si>
  <si>
    <t>I.Slēgtās asins noņemšanas sistēmas (piedāvāt visu daļu kopā no viena ražotāja)</t>
  </si>
  <si>
    <r>
      <t xml:space="preserve">Vakuuma plastmasas stobriņi seruma iegūšanai no pilnām venozajām asinīm,  iekšējās sieniņas pārklātas ar karstās žāvēšanas metodē izsmidzinātu kvarca pārklājumu vai līdzvērtīgu metodi recēšanas aktivācijai, 13x100 mm, parauga tilpums 6 </t>
    </r>
    <r>
      <rPr>
        <sz val="10"/>
        <color indexed="8"/>
        <rFont val="Calibri"/>
        <family val="2"/>
        <charset val="186"/>
      </rPr>
      <t>±1</t>
    </r>
    <r>
      <rPr>
        <sz val="10"/>
        <color indexed="8"/>
        <rFont val="Times New Roman"/>
        <family val="1"/>
        <charset val="186"/>
      </rPr>
      <t xml:space="preserve"> ml -bioķīmijai, seroloģijai, imūnķīmijai.    </t>
    </r>
  </si>
  <si>
    <r>
      <t>Vakuuma plastmasas stobriņi seruma iegūšanai no pilnām venozajām asinīm,  iekšējās sieniņas pārklātas ar karstās žāvēšanas metodē izsmidzinātu kvarca pārklājumu vai līdzvērtīgu metodi recēšanas aktivācijai  un stobriņā ievietots gel-veida barjeru veidojošs polimērs, kurš centrifugēšanas laikā paceļas līdz seruma-recekļa saskares vietai, kur tas veido serumu un recekli atdalošu barjeru, 13 x 75 mm, parauga tilpums 5</t>
    </r>
    <r>
      <rPr>
        <sz val="10"/>
        <color indexed="8"/>
        <rFont val="Calibri"/>
        <family val="2"/>
        <charset val="186"/>
      </rPr>
      <t>±</t>
    </r>
    <r>
      <rPr>
        <sz val="10"/>
        <color indexed="8"/>
        <rFont val="Times New Roman"/>
        <family val="1"/>
        <charset val="186"/>
      </rPr>
      <t xml:space="preserve">1 ml –bioķīmijai, seroloģijai, imūnķīmijai, terapeitisko medikamentu monitorēšanai  – iesniegt  apstiprinošus klīniskos pētījumus.  </t>
    </r>
  </si>
  <si>
    <r>
      <t xml:space="preserve">Vakuuma plastmasas stobriņi seruma iegūšanai no pilnām venozajām asinīm,  iekšējās sieniņas pārklātas ar karstās žāvēšanas metodē izsmidzinātu kvarca pārklājumu recēšanas aktivācijai  vai līdzvērtīgu metodi un stobriņā ievietots gel-veida barjeru veidojošs polimērs, kurš centrifugēšanas laikā paceļas līdz seruma-recekļa saskares vietai, kur tas veido serumu un recekli atdalošu barjeru, 13 x 75 mm, parauga tilpums 2.5 </t>
    </r>
    <r>
      <rPr>
        <sz val="10"/>
        <color indexed="8"/>
        <rFont val="Calibri"/>
        <family val="2"/>
        <charset val="186"/>
      </rPr>
      <t>±</t>
    </r>
    <r>
      <rPr>
        <sz val="10"/>
        <color indexed="8"/>
        <rFont val="Times New Roman"/>
        <family val="1"/>
        <charset val="186"/>
      </rPr>
      <t xml:space="preserve">1 ml –bioķīmijai, seroloģijai, imūnķīmijai, terapeitisko medikamentu monitorēšanai </t>
    </r>
  </si>
  <si>
    <t>Vakuuma plastmasas stobriņi hematoloģiskajiem izmeklējumiem, iekšējās sieniņas pārklātas ar karstās žāvēšanas metodē izsmidzinātu K2EDTA , 13 x 75 mm, parauga tilpums 3 ±1 ml.</t>
  </si>
  <si>
    <t>Vakuuma plastmasas stobriņi glikozes, noteikšanai,  piedevas: nātrija fluorīds antiglikolīzei un kālija oksalāts  kā antikoagulants, 13 x 75 mm, parauga tilpums ne vairāk kā 2 ml.</t>
  </si>
  <si>
    <t xml:space="preserve">Asins savākšanas adatas ar drošības mehānismu, aktivizējams ar  vienu pirkstu (neveicot papildus darbības, ja nav pieejamas papildus virsmas) izlietotas adatas aizsargāšanai uzreiz pēc procedūras, lai pasargātu medicīnas personālu no iespējamas saduršanās. Drošības mehānisms ir integrēts adatā. Adatas slīpais leņkis vienmēr ir augšpusē un  drošības mehānisms  vienmēr ir novietots adatas punkcijas leņķa augšpusē.  Drošības mehānisma aktivācija tiek apstiprināta ar  nepārprotamu skaņas signālu. Adatas  medicīniskās tīrības tērauda, apstrādātas ar silikonu ērtākai un nesāpīgākai ieduršanai. 0,8 x 38 mm, 21G. </t>
  </si>
  <si>
    <t>Asins savākšanas adatas ar drošības mehānismu, aktivizējams ar  vienu pirkstu (neveicot papildus darbības, ja nav pieejamas papildus virsmas) izlietotas adatas aizsargāšanai uzreiz pēc procedūras, lai pasargātu medicīnas personālu no iespējamas saduršanās. Drošības mehānisms ir integrēts adatā. Adatas slīpais leņkis vienmēr ir augšpusē un  drošības mehānisms  vienmēr ir novietots adatas punkcijas leņķa augšpusē.  Drošības mehānisma aktivācija tiek apstiprināta ar  nepārprotamu skaņas signālu. Adatas  medicīniskās tīrības tērauda, apstrādātas ar silikonu ērtākai un nesāpīgākai ieduršanai.  0,7 x 38 mm, 22G.</t>
  </si>
  <si>
    <t>Asins savākšanas sistēma ”taurenītis” ar medicīniskās tīrības tērauda adatu un Luer adapteri, zaļas krāsas spārniņi, ar drošības mehānismu, kas aktivējams ar vienu vienu roku, lai pasargātu medicīnisko personālu no saduršanās. 0,8x19mm, 21G, caurulīte 170-180 mm ( lai izslēgtu asins sarecēšanu).</t>
  </si>
  <si>
    <t>Asins savākšanas sistēma ”taurenītis” ar medicīniskās tīrības tērauda adatu un Luer  adapteri, zilas krāsas spārniņi , ar drošības mehānismu, kas aktivējams ar vienu vienu roku, lai pasargātu medicīnisko personālu no saduršanās. 0,6x19mm, 23G, caurulīte 170-180mm ( lai izslēgtu asins sarecēšanu).</t>
  </si>
  <si>
    <t>Vienreizlietojams, uz iepakojuma uzraksts, ka tas ir vienreizlietojams.</t>
  </si>
  <si>
    <t>Urīna savākšanas sistēmas (piedāvāt visu daļu kopā no viena ražotāja)</t>
  </si>
  <si>
    <t>Kapilāro asiņu noņemšanas sistēmas (piedāvāt visu daļu kopā no viena ražotāja)</t>
  </si>
  <si>
    <t>Urīna pārliešanas adapteris īsais, sterils, atsevišķi iepakots</t>
  </si>
  <si>
    <t>Urīna konteiners 3-4 litri -24 stundu  urīna paraugu savākšanai ar iebūvētu adapteri parauga pārliešanai urīna vakuumstobriņā slēgtā sistēmā.</t>
  </si>
  <si>
    <t>Plastmasa -  mikroreakcijas trauciņi, statīvi</t>
  </si>
  <si>
    <t>Plastmasa - kameras</t>
  </si>
  <si>
    <t>Vienreizlietojams priekšmetstikls ar kamerām 10 paraugu izmeklēšanai. Kameras tilpums 1 µl , kvadrāta tilpums 0,1 µl.</t>
  </si>
  <si>
    <t>Priekšmetstikli ar matētu galu marķēšanai, gludas malas, optiski dzidri, vienāds biezums, izmērs 76 x 26 x 1 mm. Iepakojumā 50 gab</t>
  </si>
  <si>
    <t>Segstikli 18 x 18 mm, optiski dzidri,vienādu biezumu,, Iepakojumā 100 gabali</t>
  </si>
  <si>
    <t>Priekšmetstikli ar matētu galu marķēšanai, gludas malas, optiski dzidri, vienāds biezums, izmērs 76 x 26 x 1 mm, Iepakojumā 50 gab</t>
  </si>
  <si>
    <t>Segstikli 18 x 18 mm, Iepakojumā 100 gabali</t>
  </si>
  <si>
    <t>Segstikli optiski dzidri, tīru virsmu 24 x 24 mm, Iepakojumā 100 gabali</t>
  </si>
  <si>
    <t>Hemocitometru segstikli. Segstikli 22 x 22 x0, 4 mm, Iepakojumā 100 gabali</t>
  </si>
  <si>
    <t>Citi palīgpiederumi laboratoriskiem izmeklējumiem I</t>
  </si>
  <si>
    <t>Citi palīgpiederumi laboratoriskiem izmeklējumiem II</t>
  </si>
  <si>
    <t>Citi palīgpiederumi laboratoriskiem izmeklējumiem III</t>
  </si>
  <si>
    <t>Pastēra pipetes</t>
  </si>
  <si>
    <t>Mēģenes ar apaļu pamatni, PS, 5ml, 75 -x 12mm, paredzēts mikrobioloģiskiem izmeklējumiem, savienojamas ar VITEK analizatoru. Iepakojumā 500 gab.</t>
  </si>
  <si>
    <t>Mēģenes darbam ar VITEK</t>
  </si>
  <si>
    <t>Mēģene PP, nesterila, tilpums 5 ml, 75 x 12 mm,</t>
  </si>
  <si>
    <t>Mēģenes autoklavējamas</t>
  </si>
  <si>
    <r>
      <t>Reakcijas mēģenes ar konisku galu un aizskrūvējamu vāciņu, graduētas (50 ml) Iepakojumā 50 gab. Augstums 114 mm, diametrs 28 mm. Izgatavotas no polipropilēna, mehāniski izturīgas, autoklavējami pie 121</t>
    </r>
    <r>
      <rPr>
        <vertAlign val="superscript"/>
        <sz val="10"/>
        <rFont val="Times New Roman"/>
        <family val="1"/>
        <charset val="186"/>
      </rPr>
      <t>o</t>
    </r>
    <r>
      <rPr>
        <sz val="10"/>
        <rFont val="Times New Roman"/>
        <family val="1"/>
        <charset val="204"/>
      </rPr>
      <t>C, var izmantot temp. līdz 100 – 110</t>
    </r>
    <r>
      <rPr>
        <vertAlign val="superscript"/>
        <sz val="10"/>
        <rFont val="Times New Roman"/>
        <family val="1"/>
        <charset val="186"/>
      </rPr>
      <t>o</t>
    </r>
    <r>
      <rPr>
        <sz val="10"/>
        <rFont val="Times New Roman"/>
        <family val="1"/>
        <charset val="204"/>
      </rPr>
      <t>C (īslaicīgi iztur līdz 120 – 140</t>
    </r>
    <r>
      <rPr>
        <vertAlign val="superscript"/>
        <sz val="10"/>
        <rFont val="Times New Roman"/>
        <family val="1"/>
        <charset val="186"/>
      </rPr>
      <t>o</t>
    </r>
    <r>
      <rPr>
        <sz val="10"/>
        <rFont val="Times New Roman"/>
        <family val="1"/>
        <charset val="204"/>
      </rPr>
      <t>C), izturīgi pret sāļu, skābju un sārmu šķīdumiem, ka arī alkoholiem, ēsteriem un ketoniem.</t>
    </r>
  </si>
  <si>
    <t>Laboratorijas preces analizatoram MALDI TOF</t>
  </si>
  <si>
    <t>Paredzēts darbam ar MALDI TOF lietojot IVD programmatūru. Savienojams darbam ar MALDI TOF analizatoru atbilstoši ražotāja rekomendācijām</t>
  </si>
  <si>
    <t>Paredzēts darbam ar MALDI TOF, IVD programmatūru. Savienojams darbam ar MALDI TOF analizatoru atbilstoši ražotāja rekomendācijām</t>
  </si>
  <si>
    <t xml:space="preserve">Bacterial Test Standart (liofilinizēts proteīnu maisījums) </t>
  </si>
  <si>
    <t>Paredzēts 40 kalibrācijām lietojot IVD programmatūru. Savienojams darbam ar MALDI TOF analizatoru atbilstoši ražotāja rekomendācijām</t>
  </si>
  <si>
    <t xml:space="preserve">IVD Bacterial Test Standart (liofilinizēts proteīnu maisījums) </t>
  </si>
  <si>
    <t>Paredzēts 40 kalibrācijām lietojot pamat programmatūru..Savienojams darbam ar MALDI TOF analizatoru atbilstoši ražotāja rekomendācijām</t>
  </si>
  <si>
    <t>Bakteriālais MALDI septitaiper buferis(MALDI Septityper Kit-Lysis Bufer(anjonu surfacant)</t>
  </si>
  <si>
    <t>Paredzēts darbam ar MALDI TOF analizatoru atbilstoši ražotāja rekomendācijām</t>
  </si>
  <si>
    <t>Skudrskābe (Formic acid)</t>
  </si>
  <si>
    <t>Ķīmiski tīra.Koncentrācija ne mazāk par 98%. Pielietojama izmeklējumiem ar hromatogrāfijas metodi.Savienojams darbam ar MALDI TOF analizatoru atbilstoši ražotāja rekomendācijām. 500 ml</t>
  </si>
  <si>
    <t>Trifluoretiķskābe (Trifluoroacetic acid, ReagenPlus®)</t>
  </si>
  <si>
    <t>Koncentrācija ne mazāk par 99%.Pielietojama izmeklējumiem ar hromatogrāfijas metodi.Savienojams darbam ar MALDI TOF analizatoru atbilstoši ražotāja rekomendācijām. 100 ml</t>
  </si>
  <si>
    <t>Acetonitrils (Acetonitrile LC-MS CHROMASOLV™ )</t>
  </si>
  <si>
    <t>Pielietojams izmeklējumiem ar hromatogrāfijas metodi.Savienojams darbam ar MALDI TOF analizatoru atbilstoši ražotāja rekomendācijām. 1000 ml</t>
  </si>
  <si>
    <t>MALDI TOF standarta  šķīdinātājs ( Standart solvent)</t>
  </si>
  <si>
    <t>Sastāvs:Acetonitrils 50%, ūdens 47.5% ,trifluoretiķskābe 2.5% Riedel-de-Haen masas spektrometrijai. Savienojams darbam ar MALDI TOF analizatoru atbilstoši ražotāja rekomendācijām. 250 ml</t>
  </si>
  <si>
    <t>Ultratīrs ūdens (Water LC-MS CHROMASOLV™)</t>
  </si>
  <si>
    <t>Pielietojama hromatogrāfijas metodei.Savienojams darbam ar MALDI TOF analizatoru atbilstoši ražotāja rekomendācijām. 1000 ml</t>
  </si>
  <si>
    <t>IVD matrice</t>
  </si>
  <si>
    <t>Ķīmiska viela  paredzēta mikroorganismu identifikācijām ar  MALDI TOF IVD programmu Liofilinizēta. Iepakojumā1 x 10. Paredzēta 2000 identifikācijām. Savienojams darbam ar MALDI TOF analizatoru atbilstoši ražotāja rekomendācijām</t>
  </si>
  <si>
    <t>Matrice</t>
  </si>
  <si>
    <t>Ķīmiska viela paredzēta mikroorganismu identifikācijām ar  MALDI TOF pamatprogrammu. Liofilinizēta. Iepakojumā1 x 10. Paredzēta 2000 identifikācijām. Savienojams darbam ar MALDI TOF analizatoru atbilstoši ražotāja rekomendācijām</t>
  </si>
  <si>
    <t>Papīrs mikroskopa optiskās sistēmas tīrīšanai</t>
  </si>
  <si>
    <t>Paredzēts mikroskopa optiskās sistēmas atttīrīšanai. 1x100 loksnes</t>
  </si>
  <si>
    <t>Šķidrā sēņu savairotājbarotne stobriņos pa 10ml.Iepakojumā 1 x 10 stobriņi. Paredzēta sēņu audzēšanai tālakai identifikācijā ar MALDI TOF analiztoru.Savienojams darbam ar MALDI TOF analizatoru atbilstoši ražotāja rekomendācijām</t>
  </si>
  <si>
    <t>Komplekts mikroorganismu identifikācijai no asinīm</t>
  </si>
  <si>
    <t>Paredzēts tiešai mikroorganismu identifikācijai no pozitīvajiem asins paraugiem šķidrajās barotnēs. Komplekts paredzēts 50 paraugu identifikācijai MALDI TOF analizatorā.</t>
  </si>
  <si>
    <t>Atsevišķā pielikumā pievienot piedāvāto disku sarakstu</t>
  </si>
  <si>
    <t>Paredzēts PĶR. Nepieciešams PĶR licence.Iepakojumā 1x1000  mL</t>
  </si>
  <si>
    <t xml:space="preserve"> PCR reakcijai nepieciešamais polimenrāzes maisījums.Taq polimerāzes koncentrācija  5U/mkl. Iepakojumā 4 x 250gab.Nepieciešams PĶR licence</t>
  </si>
  <si>
    <t>7.</t>
  </si>
  <si>
    <t xml:space="preserve">I Reaģenti Imūnfluorescences metodei </t>
  </si>
  <si>
    <t>V Reaģenti Imūnfluorescences metodei</t>
  </si>
  <si>
    <t>VI Reaģenti Imūnfluorescences metodei</t>
  </si>
  <si>
    <t>VII Reaģenti Imūnfluorescences metodei</t>
  </si>
  <si>
    <t>VIII Reaģenti Imūnfluorescences metodei</t>
  </si>
  <si>
    <t>IX Reaģenti Imūnfluorescences metodei</t>
  </si>
  <si>
    <t>Kopā par 17.daļu, eur bez PVN</t>
  </si>
  <si>
    <t xml:space="preserve">II Reaģenti Elisa metodei </t>
  </si>
  <si>
    <t>18.8</t>
  </si>
  <si>
    <t>18.9</t>
  </si>
  <si>
    <t xml:space="preserve">III Reaģenti Elisa metodei </t>
  </si>
  <si>
    <t>19.4</t>
  </si>
  <si>
    <t>19.5</t>
  </si>
  <si>
    <t xml:space="preserve">IV Reaģenti Elisa metodei </t>
  </si>
  <si>
    <t>21.1</t>
  </si>
  <si>
    <t>21.2</t>
  </si>
  <si>
    <t xml:space="preserve">VI Reaģenti Elisa metodei </t>
  </si>
  <si>
    <t>V Reaģenti Elisa metodei</t>
  </si>
  <si>
    <t>Kopā par 24.daļu, eur bez PVN</t>
  </si>
  <si>
    <t>25.6</t>
  </si>
  <si>
    <t>25.7</t>
  </si>
  <si>
    <t>25.8</t>
  </si>
  <si>
    <t>25.9</t>
  </si>
  <si>
    <t>25.10</t>
  </si>
  <si>
    <t>25.11</t>
  </si>
  <si>
    <t>25.12</t>
  </si>
  <si>
    <t>25.13</t>
  </si>
  <si>
    <t>25.14</t>
  </si>
  <si>
    <t>Kopā par 26.daļu, eur bez PVN</t>
  </si>
  <si>
    <t>27.4</t>
  </si>
  <si>
    <t>27.5</t>
  </si>
  <si>
    <t>27.6</t>
  </si>
  <si>
    <t>28.2</t>
  </si>
  <si>
    <t>Barotnes un piedevas prasīgu mikroorganismu audzēšanai (piedāvāt visu daļu no viena ražotāja)</t>
  </si>
  <si>
    <t>Kālija telurīta 3.5%% šķīdums</t>
  </si>
  <si>
    <t xml:space="preserve">I Difterijas korinobaktēriju diagnostikai nepieciešamās barotnes </t>
  </si>
  <si>
    <t xml:space="preserve">II Difterijas korinobaktēriju diagnostikai nepieciešamās barotnes </t>
  </si>
  <si>
    <t xml:space="preserve">III Difterijas korinobaktēriju diagnostikai nepieciešamās barotnes </t>
  </si>
  <si>
    <t>43.1</t>
  </si>
  <si>
    <t>45.5</t>
  </si>
  <si>
    <t>45.6</t>
  </si>
  <si>
    <t>45.7</t>
  </si>
  <si>
    <t>45.8</t>
  </si>
  <si>
    <t>45.9</t>
  </si>
  <si>
    <t>45.10</t>
  </si>
  <si>
    <t>45.11</t>
  </si>
  <si>
    <t>45.12</t>
  </si>
  <si>
    <t>45.13</t>
  </si>
  <si>
    <t>49.2</t>
  </si>
  <si>
    <t>49.3</t>
  </si>
  <si>
    <t>49.4</t>
  </si>
  <si>
    <t>49.5</t>
  </si>
  <si>
    <t>49.6</t>
  </si>
  <si>
    <t>49.7</t>
  </si>
  <si>
    <t>49.8</t>
  </si>
  <si>
    <t>49.9</t>
  </si>
  <si>
    <t>49.10</t>
  </si>
  <si>
    <t>49.11</t>
  </si>
  <si>
    <t>49.12</t>
  </si>
  <si>
    <t>49.13</t>
  </si>
  <si>
    <t>49.14</t>
  </si>
  <si>
    <t>49.15</t>
  </si>
  <si>
    <t>49.16</t>
  </si>
  <si>
    <t>49.17</t>
  </si>
  <si>
    <t>49.18</t>
  </si>
  <si>
    <t>49.19</t>
  </si>
  <si>
    <t>49.20</t>
  </si>
  <si>
    <t>49.21</t>
  </si>
  <si>
    <t>49.22</t>
  </si>
  <si>
    <t>49.23</t>
  </si>
  <si>
    <t>49.24</t>
  </si>
  <si>
    <t>49.25</t>
  </si>
  <si>
    <t>49.26</t>
  </si>
  <si>
    <t>49.27</t>
  </si>
  <si>
    <t>49.28</t>
  </si>
  <si>
    <t>49.29</t>
  </si>
  <si>
    <t>49.30</t>
  </si>
  <si>
    <t>49.31</t>
  </si>
  <si>
    <t>50.4</t>
  </si>
  <si>
    <t>50.5</t>
  </si>
  <si>
    <t>50.6</t>
  </si>
  <si>
    <t>50.7</t>
  </si>
  <si>
    <t>50.8</t>
  </si>
  <si>
    <t>50.9</t>
  </si>
  <si>
    <t>50.10</t>
  </si>
  <si>
    <t>50.11</t>
  </si>
  <si>
    <t>50.12</t>
  </si>
  <si>
    <t>50.13</t>
  </si>
  <si>
    <t>50.14</t>
  </si>
  <si>
    <t>50.15</t>
  </si>
  <si>
    <t>50.16</t>
  </si>
  <si>
    <t>53.4</t>
  </si>
  <si>
    <t>53.5</t>
  </si>
  <si>
    <t>53.6</t>
  </si>
  <si>
    <t>53.7</t>
  </si>
  <si>
    <t>54.1</t>
  </si>
  <si>
    <t>Polivalentais  S.pneumoniae serums (3,6,8,19)</t>
  </si>
  <si>
    <t>54.2</t>
  </si>
  <si>
    <t>54.3</t>
  </si>
  <si>
    <t>54.10</t>
  </si>
  <si>
    <t>54.11</t>
  </si>
  <si>
    <t>54.12</t>
  </si>
  <si>
    <t>54.13</t>
  </si>
  <si>
    <t>54.14</t>
  </si>
  <si>
    <t>54.15</t>
  </si>
  <si>
    <t>54.16</t>
  </si>
  <si>
    <t>54.17</t>
  </si>
  <si>
    <t>54.18</t>
  </si>
  <si>
    <t>55.5</t>
  </si>
  <si>
    <t>55.19</t>
  </si>
  <si>
    <t>55.20</t>
  </si>
  <si>
    <t>55.21</t>
  </si>
  <si>
    <t>55.22</t>
  </si>
  <si>
    <t>55.23</t>
  </si>
  <si>
    <t>55.24</t>
  </si>
  <si>
    <t>55.25</t>
  </si>
  <si>
    <t>55.26</t>
  </si>
  <si>
    <t>55.27</t>
  </si>
  <si>
    <t>55.28</t>
  </si>
  <si>
    <t>55.29</t>
  </si>
  <si>
    <t>55.30</t>
  </si>
  <si>
    <t>55.31</t>
  </si>
  <si>
    <t>55.32</t>
  </si>
  <si>
    <t>55.33</t>
  </si>
  <si>
    <t>55.34</t>
  </si>
  <si>
    <t>55.35</t>
  </si>
  <si>
    <t>55.36</t>
  </si>
  <si>
    <t>55.37</t>
  </si>
  <si>
    <t>55.38</t>
  </si>
  <si>
    <t>55.39</t>
  </si>
  <si>
    <t>55.40</t>
  </si>
  <si>
    <t>55.41</t>
  </si>
  <si>
    <t>55.42</t>
  </si>
  <si>
    <t>55.43</t>
  </si>
  <si>
    <t>55.44</t>
  </si>
  <si>
    <t>55.45</t>
  </si>
  <si>
    <t>55.46</t>
  </si>
  <si>
    <t>55.47</t>
  </si>
  <si>
    <t>55.48</t>
  </si>
  <si>
    <t>55.49</t>
  </si>
  <si>
    <t>55.50</t>
  </si>
  <si>
    <t>55.51</t>
  </si>
  <si>
    <t>55.52</t>
  </si>
  <si>
    <t>Kopā par 67.daļu, eur bez PVN</t>
  </si>
  <si>
    <t>68</t>
  </si>
  <si>
    <t>Kopā par 68.daļu, eur bez PVN</t>
  </si>
  <si>
    <t>69</t>
  </si>
  <si>
    <t>Kopā par 69.daļu, eur bez PVN</t>
  </si>
  <si>
    <t>69.1</t>
  </si>
  <si>
    <t>Kopā par 70.daļu, eur bez PVN</t>
  </si>
  <si>
    <t>Kopā par 71.daļu, eur bez PVN</t>
  </si>
  <si>
    <t>Kopā par 72.daļu, eur bez PVN</t>
  </si>
  <si>
    <t>70.1</t>
  </si>
  <si>
    <t>70.2</t>
  </si>
  <si>
    <t>70.3</t>
  </si>
  <si>
    <t>71</t>
  </si>
  <si>
    <t>71.1</t>
  </si>
  <si>
    <t>72</t>
  </si>
  <si>
    <t>72.1</t>
  </si>
  <si>
    <t>73</t>
  </si>
  <si>
    <t>73.1</t>
  </si>
  <si>
    <t>73.2</t>
  </si>
  <si>
    <t>73.3</t>
  </si>
  <si>
    <t>Kopā par 73.daļu, eur bez PVN</t>
  </si>
  <si>
    <t>74</t>
  </si>
  <si>
    <t>74.1</t>
  </si>
  <si>
    <t>75</t>
  </si>
  <si>
    <t>75.1</t>
  </si>
  <si>
    <t>Kopā par 74.daļu, eur bez PVN</t>
  </si>
  <si>
    <t>Kopā par 75.daļu, eur bez PVN</t>
  </si>
  <si>
    <t>76</t>
  </si>
  <si>
    <t>76.1</t>
  </si>
  <si>
    <t>76.2</t>
  </si>
  <si>
    <t>76.3</t>
  </si>
  <si>
    <t>76.4</t>
  </si>
  <si>
    <t>Kopā par 76.daļu, eur bez PVN</t>
  </si>
  <si>
    <t>77</t>
  </si>
  <si>
    <t>77.1</t>
  </si>
  <si>
    <t>77.2</t>
  </si>
  <si>
    <t>77.3</t>
  </si>
  <si>
    <t>77.4</t>
  </si>
  <si>
    <t>77.5</t>
  </si>
  <si>
    <t>77.6</t>
  </si>
  <si>
    <t>77.7</t>
  </si>
  <si>
    <t>77.8</t>
  </si>
  <si>
    <t>77.9</t>
  </si>
  <si>
    <t>77.10</t>
  </si>
  <si>
    <t>77.11</t>
  </si>
  <si>
    <t>77.12</t>
  </si>
  <si>
    <t>77.13</t>
  </si>
  <si>
    <t>77.14</t>
  </si>
  <si>
    <t>77.15</t>
  </si>
  <si>
    <t>77.16</t>
  </si>
  <si>
    <t>77.17</t>
  </si>
  <si>
    <t>77.18</t>
  </si>
  <si>
    <t>77.19</t>
  </si>
  <si>
    <t>77.20</t>
  </si>
  <si>
    <t>77.21</t>
  </si>
  <si>
    <t>77.22</t>
  </si>
  <si>
    <t>77.23</t>
  </si>
  <si>
    <t>Divaizvietotais nātrija fosfāts (Na2HPO4)</t>
  </si>
  <si>
    <t>78</t>
  </si>
  <si>
    <t>78.1</t>
  </si>
  <si>
    <t>Kopā par 77.daļu, eur bez PVN</t>
  </si>
  <si>
    <t>Kopā par 78.daļu, eur bez PVN</t>
  </si>
  <si>
    <t>79</t>
  </si>
  <si>
    <t>Kopā par 79.daļu, eur bez PVN</t>
  </si>
  <si>
    <t>80</t>
  </si>
  <si>
    <t>Fluoriscentās krāsas tuberkulozes mikrobaktēriju mikroskopijai ar fluoroscences mikroskopu</t>
  </si>
  <si>
    <t>79.1</t>
  </si>
  <si>
    <t>80.1</t>
  </si>
  <si>
    <t>Kopā par 80.daļu, eur bez PVN</t>
  </si>
  <si>
    <t>81</t>
  </si>
  <si>
    <t>81.1</t>
  </si>
  <si>
    <t>Kopā par 81.daļu, eur bez PVN</t>
  </si>
  <si>
    <t>82</t>
  </si>
  <si>
    <t>Kopā par 82.daļu, eur bez PVN</t>
  </si>
  <si>
    <t>83</t>
  </si>
  <si>
    <t>83.1</t>
  </si>
  <si>
    <t>83.2</t>
  </si>
  <si>
    <t>83.3</t>
  </si>
  <si>
    <t>83.4</t>
  </si>
  <si>
    <t>83.5</t>
  </si>
  <si>
    <t>DNS izdalīšanas komplekts paredzēts DNS izdalīšanai no asinīm un audiem, no šūnām, raugiem, gram (+) un (-) baktērijām un vīrusiem. Komplekts paredzēts 250 izdalīšanām. Tam jāsatur visi nepieciešamie buferi un reaģenti. Jābalstās uz mini centrifugēšanas kolonnu tehnoloģiju. Elūcijas tilpumam jābūt robežās no 100 – 200 mkL. Parauga apjomam jābūt līdz 100 mkL vai 25 mg. Tipiskais DNS iznākums  ne mazāk kā 6 – 30 mkg.</t>
  </si>
  <si>
    <t>Kopā par 83.daļu, eur bez PVN</t>
  </si>
  <si>
    <t>84</t>
  </si>
  <si>
    <t>84.1</t>
  </si>
  <si>
    <t>Komplektā
• 4 x 250 vienības TopTaq DNS polimerāze rekombinanta no thermophilic eubacterium 94 kDa, 5 U/μl) – uzglabājam 4°C
• 10x PĶR buferis (satur Tris·Cl, KCl,
(NH4)2SO4, 15 mM MgCl2, stabilizētāji;
pH 8.7 (20°C)), 
• ne mazāk kā 4 mL 10x gela uznešanas koncentrāts, kas satur 2 vizualizācijas krāsas – 500 bp sarkanu 0,8% TAE buferī un 80 bp oranžu 0,8% TAE buferī
• ne mazāk ka 8 mL 5x ne-toksisks reakcijas uzlabošanas reaģents, grūti amplificējamiem fragmentiem ar bagātu GC saturu un sekundāru struktūru
• 25 mM MgCl2
Nepieciešama PĶR licence
Reakcijas pipetēšana istabas temperatūrā</t>
  </si>
  <si>
    <t>84.2</t>
  </si>
  <si>
    <t>84.3</t>
  </si>
  <si>
    <t>84.4</t>
  </si>
  <si>
    <t>84.5</t>
  </si>
  <si>
    <t>84.6</t>
  </si>
  <si>
    <t>84.7</t>
  </si>
  <si>
    <t>84.8</t>
  </si>
  <si>
    <t>84.9</t>
  </si>
  <si>
    <t>84.10</t>
  </si>
  <si>
    <t>84.11</t>
  </si>
  <si>
    <t>84.12</t>
  </si>
  <si>
    <t>84.13</t>
  </si>
  <si>
    <t>84.14</t>
  </si>
  <si>
    <t>84.15</t>
  </si>
  <si>
    <t>85</t>
  </si>
  <si>
    <t>85.1</t>
  </si>
  <si>
    <t>85.2</t>
  </si>
  <si>
    <t>85.3</t>
  </si>
  <si>
    <t>85.4</t>
  </si>
  <si>
    <t>85.5</t>
  </si>
  <si>
    <t>86</t>
  </si>
  <si>
    <t>Kopā par 84.daļu, eur bez PVN</t>
  </si>
  <si>
    <t>Kopā par 85.daļu, eur bez PVN</t>
  </si>
  <si>
    <t>86.1</t>
  </si>
  <si>
    <t>86.2</t>
  </si>
  <si>
    <t>86.3</t>
  </si>
  <si>
    <t>86.4</t>
  </si>
  <si>
    <t>87</t>
  </si>
  <si>
    <t>Kopā par 86.daļu, eur bez PVN</t>
  </si>
  <si>
    <t>87.1</t>
  </si>
  <si>
    <t>87.2</t>
  </si>
  <si>
    <t>87.3</t>
  </si>
  <si>
    <t>87.4</t>
  </si>
  <si>
    <t>87.5</t>
  </si>
  <si>
    <t>87.6</t>
  </si>
  <si>
    <t>87.7</t>
  </si>
  <si>
    <t>87.8</t>
  </si>
  <si>
    <t>87.9</t>
  </si>
  <si>
    <t>87.10</t>
  </si>
  <si>
    <t>Kopā par 87.daļu, eur bez PVN</t>
  </si>
  <si>
    <t>88</t>
  </si>
  <si>
    <t>88.1</t>
  </si>
  <si>
    <t>88.2</t>
  </si>
  <si>
    <t>88.3</t>
  </si>
  <si>
    <t>Kopā par 88.daļu, eur bez PVN</t>
  </si>
  <si>
    <t>89</t>
  </si>
  <si>
    <t>89.1</t>
  </si>
  <si>
    <t>89.2</t>
  </si>
  <si>
    <t>89.3</t>
  </si>
  <si>
    <t>89.4</t>
  </si>
  <si>
    <t>89.5</t>
  </si>
  <si>
    <t>89.6</t>
  </si>
  <si>
    <t>89.7</t>
  </si>
  <si>
    <t>89.8</t>
  </si>
  <si>
    <t>89.9</t>
  </si>
  <si>
    <t>Kopā par 89.daļu, eur bez PVN</t>
  </si>
  <si>
    <t>90</t>
  </si>
  <si>
    <t>90.1</t>
  </si>
  <si>
    <t>90.2</t>
  </si>
  <si>
    <t>90.3</t>
  </si>
  <si>
    <t>90.4</t>
  </si>
  <si>
    <t>90.5</t>
  </si>
  <si>
    <t>90.6</t>
  </si>
  <si>
    <t>90.7</t>
  </si>
  <si>
    <t>90.8</t>
  </si>
  <si>
    <t>90.9</t>
  </si>
  <si>
    <t>Kopā par 90.daļu, eur bez PVN</t>
  </si>
  <si>
    <t>91</t>
  </si>
  <si>
    <t>91.1</t>
  </si>
  <si>
    <t>91.2</t>
  </si>
  <si>
    <t>Kopā par 91.daļu, eur bez PVN</t>
  </si>
  <si>
    <t>92</t>
  </si>
  <si>
    <t>Kopā par 92.daļu, eur bez PVN</t>
  </si>
  <si>
    <t>93</t>
  </si>
  <si>
    <t>93.1</t>
  </si>
  <si>
    <t>93.2</t>
  </si>
  <si>
    <t>93.3</t>
  </si>
  <si>
    <t>93.4</t>
  </si>
  <si>
    <t>92.1</t>
  </si>
  <si>
    <t>92.2</t>
  </si>
  <si>
    <t>92.3</t>
  </si>
  <si>
    <t>92.4</t>
  </si>
  <si>
    <t>Kopā par 93.daļu, eur bez PVN</t>
  </si>
  <si>
    <t>94</t>
  </si>
  <si>
    <t>Kopā par 94.daļu, eur bez PVN</t>
  </si>
  <si>
    <t>94.1</t>
  </si>
  <si>
    <t>94.2</t>
  </si>
  <si>
    <t>94.3</t>
  </si>
  <si>
    <t>94.4</t>
  </si>
  <si>
    <t>94.5</t>
  </si>
  <si>
    <t>95</t>
  </si>
  <si>
    <t>Uzskrūvējams korķis, ar pārlejamo riņķi PP, autoklavējama pie 121°C, savienojamas ar Brand seripipetoru. Tilpums 100 ml, graduēta</t>
  </si>
  <si>
    <t>Uzskrūvējams korķis, ar pārlejamo riņķi PP, autoklavējama pie 121°C, savienojamas ar Brand seripipetoru. Tilpums 250 ml, graduēta</t>
  </si>
  <si>
    <t>Uzskrūvējams korķis, ar pārlejamo riņķi PP, autoklavējama pie 121°C, savienojamas ar Brand seripipetoru. Tilpums 500 ml, graduēta</t>
  </si>
  <si>
    <t>Uzskrūvējams korķis, ar pārlejamo riņķi PP, autoklavējama pie 121°C, savienojamas ar Brand seripipetoru. Tilpums 500 ml, graduēta, kakliņa diametrs 34 mm</t>
  </si>
  <si>
    <t>95.1</t>
  </si>
  <si>
    <t>95.2</t>
  </si>
  <si>
    <t>95.3</t>
  </si>
  <si>
    <t>95.4</t>
  </si>
  <si>
    <t>Kopā par 95.daļu, eur bez PVN</t>
  </si>
  <si>
    <t>96.1</t>
  </si>
  <si>
    <t>96.2</t>
  </si>
  <si>
    <t>96.3</t>
  </si>
  <si>
    <t>96.4</t>
  </si>
  <si>
    <t>96.5</t>
  </si>
  <si>
    <t>96.6</t>
  </si>
  <si>
    <t>96.7</t>
  </si>
  <si>
    <t>96.8</t>
  </si>
  <si>
    <t>Kopā par 96.daļu, eur bez PVN</t>
  </si>
  <si>
    <t>97</t>
  </si>
  <si>
    <t>97.1</t>
  </si>
  <si>
    <t>98</t>
  </si>
  <si>
    <t>98.1</t>
  </si>
  <si>
    <t>98.2</t>
  </si>
  <si>
    <t>98.3</t>
  </si>
  <si>
    <t>Kopā par 97.daļu, eur bez PVN</t>
  </si>
  <si>
    <t>Kopā par 98.daļu, eur bez PVN</t>
  </si>
  <si>
    <t>99</t>
  </si>
  <si>
    <t>99.1</t>
  </si>
  <si>
    <t>99.2</t>
  </si>
  <si>
    <t>99.3</t>
  </si>
  <si>
    <t>99.4</t>
  </si>
  <si>
    <t>99.5</t>
  </si>
  <si>
    <t>99.6</t>
  </si>
  <si>
    <t>99.7</t>
  </si>
  <si>
    <t>99.8</t>
  </si>
  <si>
    <t>Papīra aizbāžni, vairākkārt lietojami un autoklāvējami, paredzēti  stobriņiem ar diametru 14mm. Izmēri 340mm x 15mm</t>
  </si>
  <si>
    <t>Sterila eļļa mikrobioloģiskem izmeklējumiem</t>
  </si>
  <si>
    <t>100.1</t>
  </si>
  <si>
    <t>101</t>
  </si>
  <si>
    <t>101.1</t>
  </si>
  <si>
    <t>101.2</t>
  </si>
  <si>
    <t>Kopā par 99.daļu, eur bez PVN</t>
  </si>
  <si>
    <t>Kopā par 100.daļu, eur bez PVN</t>
  </si>
  <si>
    <t>Kopā par 101.daļu, eur bez PVN</t>
  </si>
  <si>
    <t>102</t>
  </si>
  <si>
    <t>102.1</t>
  </si>
  <si>
    <t>Sterili, iepakoti pa vienam. Komplektā  1000 gabali, iepakoti sterili pa vienam</t>
  </si>
  <si>
    <t>Zemas viskozitātes immersijas eļļa fluoriscentai  mikroskopijai. Pudele 15 ml.</t>
  </si>
  <si>
    <t>Kopā par 102.daļu, eur bez PVN</t>
  </si>
  <si>
    <t>Kopā par 103.daļu, eur bez PVN</t>
  </si>
  <si>
    <r>
      <t>Žāvējamam skapim pie 180</t>
    </r>
    <r>
      <rPr>
        <sz val="10"/>
        <rFont val="Calibri"/>
        <family val="2"/>
        <charset val="186"/>
      </rPr>
      <t>°C</t>
    </r>
    <r>
      <rPr>
        <sz val="10"/>
        <rFont val="Times New Roman"/>
        <family val="1"/>
        <charset val="186"/>
      </rPr>
      <t xml:space="preserve"> krāsas maiņa</t>
    </r>
  </si>
  <si>
    <t>103</t>
  </si>
  <si>
    <t>103.1</t>
  </si>
  <si>
    <t>103.2</t>
  </si>
  <si>
    <t>104</t>
  </si>
  <si>
    <t>104.1</t>
  </si>
  <si>
    <t>104.2</t>
  </si>
  <si>
    <t>104.3</t>
  </si>
  <si>
    <t>104.4</t>
  </si>
  <si>
    <t>104.5</t>
  </si>
  <si>
    <t>104.6</t>
  </si>
  <si>
    <t>104.7</t>
  </si>
  <si>
    <t>104.8</t>
  </si>
  <si>
    <t>104.9</t>
  </si>
  <si>
    <t>104.10</t>
  </si>
  <si>
    <t>104.11</t>
  </si>
  <si>
    <t>104.12</t>
  </si>
  <si>
    <t>Kopā par 104.daļu, eur bez PVN</t>
  </si>
  <si>
    <t>105</t>
  </si>
  <si>
    <t>106</t>
  </si>
  <si>
    <t>106.1</t>
  </si>
  <si>
    <t>105.1</t>
  </si>
  <si>
    <t>107</t>
  </si>
  <si>
    <t>107.1</t>
  </si>
  <si>
    <t>107.2</t>
  </si>
  <si>
    <t>107.3</t>
  </si>
  <si>
    <t>108</t>
  </si>
  <si>
    <t>108.1</t>
  </si>
  <si>
    <t>108.2</t>
  </si>
  <si>
    <t>Kopā par 105.daļu, eur bez PVN</t>
  </si>
  <si>
    <t>Kopā par 106.daļu, eur bez PVN</t>
  </si>
  <si>
    <t>Kopā par 107.daļu, eur bez PVN</t>
  </si>
  <si>
    <t>Kopā par 108.daļu, eur bez PVN</t>
  </si>
  <si>
    <t>109</t>
  </si>
  <si>
    <t>109.1</t>
  </si>
  <si>
    <t>110</t>
  </si>
  <si>
    <t>110.1</t>
  </si>
  <si>
    <t>110.2</t>
  </si>
  <si>
    <t>110.3</t>
  </si>
  <si>
    <t>Kopā par 109.daļu, eur bez PVN</t>
  </si>
  <si>
    <t>111</t>
  </si>
  <si>
    <t>111.1</t>
  </si>
  <si>
    <t>Kopā par 110.daļu, eur bez PVN</t>
  </si>
  <si>
    <t>Kopā par 111.daļu, eur bez PVN</t>
  </si>
  <si>
    <t>Kopā par 112.daļu, eur bez PVN</t>
  </si>
  <si>
    <t>Kopā par 113.daļu, eur bez PVN</t>
  </si>
  <si>
    <t>Kopā par 114.daļu, eur bez PVN</t>
  </si>
  <si>
    <t>112</t>
  </si>
  <si>
    <t>112.1</t>
  </si>
  <si>
    <t>112.2</t>
  </si>
  <si>
    <t>112.3</t>
  </si>
  <si>
    <t>112.4</t>
  </si>
  <si>
    <t>113</t>
  </si>
  <si>
    <t>113.1</t>
  </si>
  <si>
    <t>114</t>
  </si>
  <si>
    <t>114.1</t>
  </si>
  <si>
    <t>115</t>
  </si>
  <si>
    <t>115.1</t>
  </si>
  <si>
    <t>115.2</t>
  </si>
  <si>
    <t>115.3</t>
  </si>
  <si>
    <t>115.4</t>
  </si>
  <si>
    <t>115.5</t>
  </si>
  <si>
    <t>115.6</t>
  </si>
  <si>
    <t>115.7</t>
  </si>
  <si>
    <t>115.8</t>
  </si>
  <si>
    <t>115.9</t>
  </si>
  <si>
    <t>115.10</t>
  </si>
  <si>
    <t>115.11</t>
  </si>
  <si>
    <t>115.12</t>
  </si>
  <si>
    <t>115.13</t>
  </si>
  <si>
    <t>115.14</t>
  </si>
  <si>
    <t>115.15</t>
  </si>
  <si>
    <t>115.16</t>
  </si>
  <si>
    <t>115.17</t>
  </si>
  <si>
    <t>Kopā par 115.daļu, eur bez PVN</t>
  </si>
  <si>
    <t>Kopā par 116.daļu, eur bez PVN</t>
  </si>
  <si>
    <t>116</t>
  </si>
  <si>
    <t>116.1</t>
  </si>
  <si>
    <t>117</t>
  </si>
  <si>
    <t>117.1</t>
  </si>
  <si>
    <t>117.2</t>
  </si>
  <si>
    <t>117.3</t>
  </si>
  <si>
    <t>Kopā par 117.daļu, eur bez PVN</t>
  </si>
  <si>
    <t>118</t>
  </si>
  <si>
    <t>118.1</t>
  </si>
  <si>
    <t>118.2</t>
  </si>
  <si>
    <t>118.3</t>
  </si>
  <si>
    <t>118.4</t>
  </si>
  <si>
    <t>118.5</t>
  </si>
  <si>
    <t>118.6</t>
  </si>
  <si>
    <t>118.7</t>
  </si>
  <si>
    <t>118.8</t>
  </si>
  <si>
    <t>Kopā par 118.daļu, eur bez PVN</t>
  </si>
  <si>
    <t>119</t>
  </si>
  <si>
    <t>119.1</t>
  </si>
  <si>
    <t>119.2</t>
  </si>
  <si>
    <t>Kopā par 119.daļu, eur bez PVN</t>
  </si>
  <si>
    <t>120</t>
  </si>
  <si>
    <t>120.1</t>
  </si>
  <si>
    <t>120.2</t>
  </si>
  <si>
    <t>120.3</t>
  </si>
  <si>
    <t>120.4</t>
  </si>
  <si>
    <t>120.5</t>
  </si>
  <si>
    <t>120.6</t>
  </si>
  <si>
    <t>120.7</t>
  </si>
  <si>
    <t>120.8</t>
  </si>
  <si>
    <t>Kopā par 120.daļu, eur bez PVN</t>
  </si>
  <si>
    <t>121</t>
  </si>
  <si>
    <t>121.1</t>
  </si>
  <si>
    <t>Kopā par 121.daļu, eur bez PVN</t>
  </si>
  <si>
    <t>122</t>
  </si>
  <si>
    <t>122.1</t>
  </si>
  <si>
    <t>122.2</t>
  </si>
  <si>
    <t>122.3</t>
  </si>
  <si>
    <t>122.4</t>
  </si>
  <si>
    <t>122.5</t>
  </si>
  <si>
    <t>122.6</t>
  </si>
  <si>
    <t>122.7</t>
  </si>
  <si>
    <t>122.8</t>
  </si>
  <si>
    <t>122.9</t>
  </si>
  <si>
    <t>Kopā par 122.daļu, eur bez PVN</t>
  </si>
  <si>
    <t>123</t>
  </si>
  <si>
    <t>123.1</t>
  </si>
  <si>
    <t>123.2</t>
  </si>
  <si>
    <t>123.3</t>
  </si>
  <si>
    <t>123.4</t>
  </si>
  <si>
    <t>123.5</t>
  </si>
  <si>
    <t>123.6</t>
  </si>
  <si>
    <t>123.7</t>
  </si>
  <si>
    <t>123.8</t>
  </si>
  <si>
    <t>123.9</t>
  </si>
  <si>
    <t>Kopā par 123.daļu, eur bez PVN</t>
  </si>
  <si>
    <t>124</t>
  </si>
  <si>
    <t>124.1</t>
  </si>
  <si>
    <t>Kopā par 124.daļu, eur bez PVN</t>
  </si>
  <si>
    <t>Kopā par 125.daļu, eur bez PVN</t>
  </si>
  <si>
    <t>Kopā par 126.daļu, eur bez PVN</t>
  </si>
  <si>
    <t>125</t>
  </si>
  <si>
    <t>126</t>
  </si>
  <si>
    <t>127</t>
  </si>
  <si>
    <t>127.1</t>
  </si>
  <si>
    <t>125.1</t>
  </si>
  <si>
    <t>126.1</t>
  </si>
  <si>
    <t>127.2</t>
  </si>
  <si>
    <t>127.3</t>
  </si>
  <si>
    <t>127.4</t>
  </si>
  <si>
    <t>Kopā par 127.daļu, eur bez PVN</t>
  </si>
  <si>
    <t>128</t>
  </si>
  <si>
    <t>129</t>
  </si>
  <si>
    <t>128.1</t>
  </si>
  <si>
    <t>128.2</t>
  </si>
  <si>
    <t>Kopā par 128.daļu, eur bez PVN</t>
  </si>
  <si>
    <t>129.1</t>
  </si>
  <si>
    <t>129.2</t>
  </si>
  <si>
    <t>129.3</t>
  </si>
  <si>
    <t>129.4</t>
  </si>
  <si>
    <t>129.5</t>
  </si>
  <si>
    <t>129.6</t>
  </si>
  <si>
    <t>129.7</t>
  </si>
  <si>
    <t>129.8</t>
  </si>
  <si>
    <t>Kopā par 129.daļu, eur bez PVN</t>
  </si>
  <si>
    <t>130</t>
  </si>
  <si>
    <t>130.1</t>
  </si>
  <si>
    <t>130.2</t>
  </si>
  <si>
    <t>130.3</t>
  </si>
  <si>
    <t>Kopā par 130.daļu, eur bez PVN</t>
  </si>
  <si>
    <t>131</t>
  </si>
  <si>
    <t>131.1</t>
  </si>
  <si>
    <t>131.2</t>
  </si>
  <si>
    <t>131.3</t>
  </si>
  <si>
    <t>131.4</t>
  </si>
  <si>
    <t>131.5</t>
  </si>
  <si>
    <t>131.6</t>
  </si>
  <si>
    <t>131.7</t>
  </si>
  <si>
    <t>131.8</t>
  </si>
  <si>
    <t>131.9</t>
  </si>
  <si>
    <t>Kopā par 131.daļu, eur bez PVN</t>
  </si>
  <si>
    <t>132</t>
  </si>
  <si>
    <t>132.1</t>
  </si>
  <si>
    <t>132.2</t>
  </si>
  <si>
    <t>132.3</t>
  </si>
  <si>
    <t>132.4</t>
  </si>
  <si>
    <t>132.5</t>
  </si>
  <si>
    <t>132.6</t>
  </si>
  <si>
    <t>132.7</t>
  </si>
  <si>
    <t>132.8</t>
  </si>
  <si>
    <t>132.9</t>
  </si>
  <si>
    <t>133</t>
  </si>
  <si>
    <t>133.1</t>
  </si>
  <si>
    <t>133.2</t>
  </si>
  <si>
    <t>133.3</t>
  </si>
  <si>
    <t>133.4</t>
  </si>
  <si>
    <t>Kopā par 133.daļu, eur bez PVN</t>
  </si>
  <si>
    <t>134.1</t>
  </si>
  <si>
    <t>134.2</t>
  </si>
  <si>
    <t>134.3</t>
  </si>
  <si>
    <t>134.4</t>
  </si>
  <si>
    <t>134.5</t>
  </si>
  <si>
    <t>134.6</t>
  </si>
  <si>
    <t>134.7</t>
  </si>
  <si>
    <t>134.8</t>
  </si>
  <si>
    <t>134.9</t>
  </si>
  <si>
    <t>134.10</t>
  </si>
  <si>
    <t>134.11</t>
  </si>
  <si>
    <t>134.12</t>
  </si>
  <si>
    <t>134.13</t>
  </si>
  <si>
    <t>134.14</t>
  </si>
  <si>
    <t>134.15</t>
  </si>
  <si>
    <t>20cyano-3-(4-hidroksifenil) akrilskābe (  HCCA porcioned (20cyano-3-(4-hidroksifenil) akrilacid)</t>
  </si>
  <si>
    <t>IVD 20cyano-3-(4-hidroksifenil) akrilskābe ( IVD HCCA porcioned (20cyano-3-(4-hidroksifenil) akrilacid)</t>
  </si>
  <si>
    <t>Kopā par 134.daļu, eur bez PVN</t>
  </si>
  <si>
    <t>Laboratoriju ķīmiskie reaktīvi un vielas patomorfoloģiskiem izmeklējumiem (Patoloģijas institūtam) I</t>
  </si>
  <si>
    <t xml:space="preserve">Reaģents, kas testēts un tādejādi atzīts par lietojamu histopatoloģijas nozarē; audu dehidratācija; 10L </t>
  </si>
  <si>
    <t>Formalīns</t>
  </si>
  <si>
    <t>10% formaldehīda šķīdums ūdenī, Buferēts, neitralizēts, tilpums 20 L ar vai bez krānua</t>
  </si>
  <si>
    <t>Sālsskābe 35%</t>
  </si>
  <si>
    <t>36-38%; Histoķīmiskiem izmeklējumiem; 1000 ml; 5 gadu derīguma termiņš</t>
  </si>
  <si>
    <t>Etiķskābe</t>
  </si>
  <si>
    <t xml:space="preserve">99,8%, min,99%; Negaist,vielas maksimums 0,002%,Hlorīdi maksimums 0,0002%,Sulfāti maksimums 0,0002%,Fe maksimums 0,0001%, Histoķīmiskiem izmeklējumiem, 5 gadu derīguma termiņš, 1000 ml, </t>
  </si>
  <si>
    <t>Fuksīns, bāzisks</t>
  </si>
  <si>
    <t>Analītiski tīrs, Histoķīmiskiem izmeklējumiem</t>
  </si>
  <si>
    <t>grami</t>
  </si>
  <si>
    <t>Kriotomijas izsmidzinātājs</t>
  </si>
  <si>
    <t>1,1,1,2 - Tetrafluoretāns, tilpums 150 ml</t>
  </si>
  <si>
    <t>komponenti vairāk kā 85%, parafīni mazāk kā 5%, polovinilspirts mazāk kā 11%, Kriotomijai, 125ml</t>
  </si>
  <si>
    <t>Rezorcīns</t>
  </si>
  <si>
    <t xml:space="preserve">Kušanas temperatūra 52-54°C, Audu procesēšana, 15kg, </t>
  </si>
  <si>
    <t xml:space="preserve">Izopropanols </t>
  </si>
  <si>
    <t>99,5% 2-propanola,Analītiskas kvalitātes reaģents, kas testēts un tādejādi atzīts par lietojamu histopatoloģijas nozarē,Audu dehidratācijai, 25 L</t>
  </si>
  <si>
    <t>Eozīna nātrija sāls</t>
  </si>
  <si>
    <t>Adekvāts audu krāsojums, Patpmorfoloģisko pārskata preparātu krāsojums, 100g</t>
  </si>
  <si>
    <t>Eozīna kālija sāls</t>
  </si>
  <si>
    <t>FeCl3c6H2O</t>
  </si>
  <si>
    <t>Analītiski tīrs,Histoķīmiskiem izmeklējumiem,</t>
  </si>
  <si>
    <t>Dzeltenā asinssāls</t>
  </si>
  <si>
    <t>Laboratoriju ķīmiskie reaktīvi un vielas patomorfoloģiskiem izmeklējumiem (Patoloģijas institūtam) II</t>
  </si>
  <si>
    <r>
      <t xml:space="preserve">Paraplasts </t>
    </r>
    <r>
      <rPr>
        <i/>
        <sz val="10"/>
        <rFont val="Times New Roman"/>
        <family val="1"/>
        <charset val="186"/>
      </rPr>
      <t>DiaWax</t>
    </r>
  </si>
  <si>
    <t xml:space="preserve">Kušanas temperatūra 56-58°C, Audu bloku izveide, 12kg, </t>
  </si>
  <si>
    <r>
      <t xml:space="preserve">Kaulu smadzeņu biopsiju dekalcinācijas šķīdums </t>
    </r>
    <r>
      <rPr>
        <i/>
        <sz val="10"/>
        <rFont val="Times New Roman"/>
        <family val="1"/>
        <charset val="186"/>
      </rPr>
      <t>Osteodec</t>
    </r>
  </si>
  <si>
    <t>Mikrotoma asmeņi</t>
  </si>
  <si>
    <t>Mikrotoma asmeņi, Feather nerūsējošā tērauda asmeņi, S35 (50 gab x iep)</t>
  </si>
  <si>
    <t>Asmeņi operācijas materiāla izmēklēšanai</t>
  </si>
  <si>
    <r>
      <t xml:space="preserve">Naža asmeņi, nerūsējošā tērauda asmeņi, </t>
    </r>
    <r>
      <rPr>
        <i/>
        <sz val="10"/>
        <rFont val="Times New Roman"/>
        <family val="1"/>
        <charset val="186"/>
      </rPr>
      <t>Blade Feather</t>
    </r>
    <r>
      <rPr>
        <sz val="10"/>
        <rFont val="Times New Roman"/>
        <family val="1"/>
        <charset val="186"/>
      </rPr>
      <t xml:space="preserve"> S130 ; 50 gab x iep</t>
    </r>
  </si>
  <si>
    <r>
      <t xml:space="preserve">Asmeņi kriostatam </t>
    </r>
    <r>
      <rPr>
        <i/>
        <sz val="10"/>
        <rFont val="Times New Roman"/>
        <family val="1"/>
        <charset val="186"/>
      </rPr>
      <t>Slee MEV</t>
    </r>
    <r>
      <rPr>
        <sz val="10"/>
        <rFont val="Times New Roman"/>
        <family val="1"/>
        <charset val="186"/>
      </rPr>
      <t>,</t>
    </r>
  </si>
  <si>
    <r>
      <t xml:space="preserve">Asmeņi kriostatam </t>
    </r>
    <r>
      <rPr>
        <i/>
        <sz val="10"/>
        <rFont val="Times New Roman"/>
        <family val="1"/>
        <charset val="186"/>
      </rPr>
      <t>Slee MEV</t>
    </r>
    <r>
      <rPr>
        <sz val="10"/>
        <rFont val="Times New Roman"/>
        <family val="1"/>
        <charset val="186"/>
      </rPr>
      <t>, Sterili nerūsējošā tērauda asmeņi (50 gab x 1 iep)</t>
    </r>
  </si>
  <si>
    <t xml:space="preserve">Filter pads, Saderība ar aparātu TST 30/40, 22x115 mm </t>
  </si>
  <si>
    <t>Laboratoriju krāsas patologanatomiskiem izmeklējumiem (Patoloģijas institūtam)</t>
  </si>
  <si>
    <r>
      <t>Maijera (</t>
    </r>
    <r>
      <rPr>
        <i/>
        <sz val="10"/>
        <rFont val="Times New Roman"/>
        <family val="1"/>
        <charset val="186"/>
      </rPr>
      <t>Mayer’s</t>
    </r>
    <r>
      <rPr>
        <sz val="10"/>
        <rFont val="Times New Roman"/>
        <family val="1"/>
        <charset val="186"/>
      </rPr>
      <t xml:space="preserve">) hematoksilīns </t>
    </r>
  </si>
  <si>
    <t>litri</t>
  </si>
  <si>
    <t>Eozīna spirta šķīdums</t>
  </si>
  <si>
    <r>
      <t xml:space="preserve">Perijodiska skābes </t>
    </r>
    <r>
      <rPr>
        <i/>
        <sz val="10"/>
        <rFont val="Times New Roman"/>
        <family val="1"/>
        <charset val="186"/>
      </rPr>
      <t xml:space="preserve">Schiff </t>
    </r>
    <r>
      <rPr>
        <sz val="10"/>
        <rFont val="Times New Roman"/>
        <family val="1"/>
        <charset val="186"/>
      </rPr>
      <t>reakcija (PAS)</t>
    </r>
  </si>
  <si>
    <r>
      <t>Gordona retikulīna noteikšanas metode (</t>
    </r>
    <r>
      <rPr>
        <i/>
        <sz val="10"/>
        <rFont val="Times New Roman"/>
        <family val="1"/>
        <charset val="186"/>
      </rPr>
      <t>Gordon &amp; Sweet's reticulin silver</t>
    </r>
    <r>
      <rPr>
        <sz val="10"/>
        <rFont val="Times New Roman"/>
        <family val="1"/>
        <charset val="186"/>
      </rPr>
      <t>)</t>
    </r>
  </si>
  <si>
    <r>
      <t>Van Gizons (</t>
    </r>
    <r>
      <rPr>
        <i/>
        <sz val="10"/>
        <rFont val="Times New Roman"/>
        <family val="1"/>
        <charset val="186"/>
      </rPr>
      <t>Van Gieson</t>
    </r>
    <r>
      <rPr>
        <sz val="10"/>
        <rFont val="Times New Roman"/>
        <family val="1"/>
        <charset val="186"/>
      </rPr>
      <t>) histoķīmiskā vizualizācija</t>
    </r>
  </si>
  <si>
    <t xml:space="preserve">Adekvāts kolagēna un saistaudu krāsojums,Kits (reaģentu komplekts ar lietošanas instrukciju latviešu valodā) 100 mikropreparātu apstrādei, kas satur reaģentus:  А) Veigerta (Weigert’s) dzelzs hematoksilīns A; В) Veigerta (Weigert’s) dzelzs hematoksilīns B; C), Van Gizona (Van Gieson) šķīdums (pikrofuksīns), Derīguma termiņš vismaz 24 mēneši
</t>
  </si>
  <si>
    <r>
      <t>Kongo sarkanais (</t>
    </r>
    <r>
      <rPr>
        <i/>
        <sz val="10"/>
        <rFont val="Times New Roman"/>
        <family val="1"/>
        <charset val="186"/>
      </rPr>
      <t>Congo red, Highman</t>
    </r>
    <r>
      <rPr>
        <sz val="10"/>
        <rFont val="Times New Roman"/>
        <family val="1"/>
        <charset val="186"/>
      </rPr>
      <t xml:space="preserve">) </t>
    </r>
  </si>
  <si>
    <t>Adekvāts amiloīda krāsojums, Histoķīmiska amiloīda vizualizācija ar sekojošu polarizācijas mikroskopiju, Kits (reaģentu komplekts ar lietošanas instrukciju latviešu valodā) 100 mikropreparātu apstrādei, kas satur reaģentus:  А) Kongo sarkanais šķīdums; В) Alkalīna buferis; C) Fosfāta buferis; D) Maijera (Mayer) hematoksilīns, Derīguma termiņš vismaz 24 mēneši</t>
  </si>
  <si>
    <t>Reaģentu komplekts Vilsona slimības diagnostikai - vara savienojumu vizualizācijai,</t>
  </si>
  <si>
    <t>Adekvāts vara savienojumu krāsojums,Histoķīmiska vara savienojumu vizualizācija, Derīguma termiņš piegādes brīdī vismaz 24 mēneši, 100 mikropreparātu apstrādei,</t>
  </si>
  <si>
    <r>
      <t>Retikulīna krāsojums: Gomori retikulīns (</t>
    </r>
    <r>
      <rPr>
        <i/>
        <sz val="10"/>
        <rFont val="Times New Roman"/>
        <family val="1"/>
        <charset val="186"/>
      </rPr>
      <t>Gomori reticulin silver</t>
    </r>
    <r>
      <rPr>
        <sz val="10"/>
        <rFont val="Times New Roman"/>
        <family val="1"/>
        <charset val="186"/>
      </rPr>
      <t>)</t>
    </r>
  </si>
  <si>
    <t xml:space="preserve">Lietojams formalīnā fiksētu, paraplastā ieguldītu audu izmeklējumiem,Morfoloģiskā diagnostika,t,sk,nieru biopsiju izmeklējumi,  Kits (reaģentu komplekts ar lietošanas instrukciju latviešu valodā) 100 mikropreparātu apstrādei, kas satur reaģentus:  A) Kālija permanganāta šķīdums; B) Aktivēšanas šķīdums; C) Skabeņškābes šķīdums; D) Dzelzs amonija sulfāta šķīdums; E) Amonija sudraba šķīdums (Ammonium silver sol,); F) Neitrāls bufera formalīna šķīdums,; G) Toner sol,; H) Stain fixative sol,; I) neutral red sol,
</t>
  </si>
  <si>
    <t xml:space="preserve"> Reaģentu komplekts Cīla – Nilsens (Ziehl–Neelsen) krāsojumam,</t>
  </si>
  <si>
    <t xml:space="preserve">Lietojams formalīnā fiksētu, paraplastā ieguldītu audu izmeklējumiem,Morfoloģiskā diagnostika,t,sk,tuberkulozes morfoloģiskā diagnostika un diferenciāldiagnostika,  Kits (reaģentu komplekts ar lietošanas instrukciju latviešu valodā) 100 mikropreparātu apstrādei, kas satur reaģentus:  A) Cīla (Ziehl)karbolfuksīns; B) Skābes buferis; C) Metilēnzilā šķīdums, Derīguma termiņš vismaz 24 mēneši
</t>
  </si>
  <si>
    <r>
      <t>Alcian zilais (</t>
    </r>
    <r>
      <rPr>
        <i/>
        <sz val="10"/>
        <rFont val="Times New Roman"/>
        <family val="1"/>
        <charset val="186"/>
      </rPr>
      <t>Alcian blue</t>
    </r>
    <r>
      <rPr>
        <sz val="10"/>
        <rFont val="Times New Roman"/>
        <family val="1"/>
        <charset val="186"/>
      </rPr>
      <t>)</t>
    </r>
  </si>
  <si>
    <t xml:space="preserve">Adekvāts krāsojums, Histoķīmiskā vizualizācija, Kits (reaģentu komplekts ar lietošanas instrukciju latviešu valodā) 100 mikropreparātu apstrādei, kas satur reaģentus:    А) Alcian zilais šķīdums pH=2,5; В) Natrija tetraborāta šķīdumst sol,; C) Alcian zilais šķīdums pH=1; D) Diferencēšanas šķīdums, Derīguma termiņš vismaz 24 mēneši
</t>
  </si>
  <si>
    <r>
      <t>Perls (</t>
    </r>
    <r>
      <rPr>
        <i/>
        <sz val="10"/>
        <rFont val="Times New Roman"/>
        <family val="1"/>
        <charset val="186"/>
      </rPr>
      <t>Perl's iron</t>
    </r>
    <r>
      <rPr>
        <sz val="10"/>
        <rFont val="Times New Roman"/>
        <family val="1"/>
        <charset val="186"/>
      </rPr>
      <t>)</t>
    </r>
  </si>
  <si>
    <t xml:space="preserve">Adekvāts krāsojums, Histoķīmiskā vizualizācija, Kits (reaģentu komplekts ar lietošanas instrukciju latviešu valodā) 250 mikropreparātu apstrādei, kas satur reaģentus:  А) Kālija ferocianīdu šķīdums; В) Aktivizēšanas šķidums; C) Neitrāls sarkanais šķīdums, Derīguma termiņš vismaz 24 mēneši
</t>
  </si>
  <si>
    <r>
      <t>Toluidīn zilais (</t>
    </r>
    <r>
      <rPr>
        <i/>
        <sz val="10"/>
        <rFont val="Times New Roman"/>
        <family val="1"/>
        <charset val="186"/>
      </rPr>
      <t>Toluidine blue</t>
    </r>
    <r>
      <rPr>
        <sz val="10"/>
        <rFont val="Times New Roman"/>
        <family val="1"/>
        <charset val="186"/>
      </rPr>
      <t>)</t>
    </r>
  </si>
  <si>
    <t xml:space="preserve">Adekvāts tūklo šūnu krāsojums,Kits (reaģentu komplekts ar lietošanas instrukciju latviešu valodā) 250 mikropreparātu apstrādei, kas satur reaģentus: A) Toluidīna zilā šķīdums; B) Modifikācijas šķīdums, Derīguma termiņš vismaz 24 mēneši,
</t>
  </si>
  <si>
    <r>
      <t>Gimza (</t>
    </r>
    <r>
      <rPr>
        <i/>
        <sz val="10"/>
        <rFont val="Times New Roman"/>
        <family val="1"/>
        <charset val="186"/>
      </rPr>
      <t>Giemsa</t>
    </r>
    <r>
      <rPr>
        <sz val="10"/>
        <rFont val="Times New Roman"/>
        <family val="1"/>
        <charset val="186"/>
      </rPr>
      <t>) krāsa</t>
    </r>
  </si>
  <si>
    <t>Adekvāts krāsojums,t,sk,hematoloģiskiem audu izmeklējumiem un Helicobacter pylori noteikšanai, Histoķīmiskā vizualizācija pēc Giemsa metodes, Gatavs lietošanai,
Derīguma termiņš 24 mēneši, 1000 ml</t>
  </si>
  <si>
    <r>
      <t>Masona trihroms (</t>
    </r>
    <r>
      <rPr>
        <i/>
        <sz val="10"/>
        <rFont val="Times New Roman"/>
        <family val="1"/>
        <charset val="186"/>
      </rPr>
      <t>Masson Trichrom</t>
    </r>
    <r>
      <rPr>
        <sz val="10"/>
        <rFont val="Times New Roman"/>
        <family val="1"/>
        <charset val="186"/>
      </rPr>
      <t>)</t>
    </r>
  </si>
  <si>
    <t>Adekvāts krāsojums, Histoķīmiskā vizualizācija, Kits (reaģentu komplekts ar lietošanas instrukciju latviešu valodā) 100 mikropreparātu apstrādei, kas satur reaģentus:  Veigerta dzelzs hematoksilīna šķ, A un B,  pikrīnskābes spirta šķīduma, Ponsē skābā fuksīna, sagatavota pēc Mallory, fosformolibdēnskābes šķīduma,  Masona anilīnzilā,</t>
  </si>
  <si>
    <t>Plastmasa patomorfoloģiskiem izmeklējumiem (Patoloģijas institūtam)</t>
  </si>
  <si>
    <t>Pipešu uzgaļi 200-1000mkl</t>
  </si>
  <si>
    <t xml:space="preserve">Saderība ar automātisko pipeti Humapette, Polipropilēns, Imūnhistoķīmisko darba šķīdumu sagatavošanai, </t>
  </si>
  <si>
    <t>Pipešu uzgaļi 5-200mkl</t>
  </si>
  <si>
    <t xml:space="preserve">Segstikli, </t>
  </si>
  <si>
    <t>Segstikli, Audu griezumu nosegšanai mikropreparātu caurredzamības uzlabošanai un arhivēšanai, 24 x 50 mm, Optisks dzidrums, tīra virsma, Iepakojumā 100 gab, Atdalāmi, Mitruma drošā, citā iepakojumā,</t>
  </si>
  <si>
    <t xml:space="preserve">Elektrostatiski priekšmetstikli, </t>
  </si>
  <si>
    <t>Elektrostatiski priekšmetstikli, Audu griezuma stabilai piesaistei pie stikla imūnhistoķīmiskai vizualizācijai vi citām ilgstošām krāsošanas procedūrām, Elektrostatiska saistība ar audiem vismaz 10 h ilgā procedūrā, un mikroviļņu krāsnī ūdens vidē,Gludas malas,Vienāds biezums 76x26mm,Optiski dzidri, Balta rakstāmvirsma, Iepakojumā 100 gabali,</t>
  </si>
  <si>
    <t>Patomorfoloģiskās arhivēšanas piederumi (Patoloģijas institūtam)</t>
  </si>
  <si>
    <t xml:space="preserve">Kasešu arhīvs, </t>
  </si>
  <si>
    <t>Kasešu arhīvs, Vertikāli savietojamas plastmasas arhīva atvilktnes bloku ar laukumu 30x15mm arhivēšanai un uzglabāšanai,  8 gab, iep,</t>
  </si>
  <si>
    <t>Kasetes universālam lietojumam, Audu ietveršana apstrādei procesorā, bloku izveide, identifikācija, Lietojumam slēgtā sistēmā 30 x 15 x 5 mm, Vienkameras, Adekvāta rakstāmvirsma, Pozitīvi pārbaudes rezultāti Patoloģijas institūtā,</t>
  </si>
  <si>
    <t>Kasetes biopsiju apstrādei, Audu ietveršana apstrādei procesorā, bloku izveide, identifikācija, Lietojumam slēgtā sistēmā 30x15x5 mm, Vienkameras, Adekvāta rakstāmvirsma,  Pozitīvi pārbaudes rezultāti Patoloģijas institūtā,</t>
  </si>
  <si>
    <t xml:space="preserve">Biopsiju paliktņi (švammītes), </t>
  </si>
  <si>
    <t>Biopsiju paliktņi (švammītes), Sīku audu aizsardzība, apstrādājot tos procesorā, Piemērotība lietojumam audu procesorā VIP-5 mainīga spiediena apstākļos, Piemērotība kasetei ar izmēru 30x15x5mm,Paliktnim jābūt adekvāti plānam, Pozitīvi pārbaudes rezultāti Patoloģijas institūtā,</t>
  </si>
  <si>
    <t xml:space="preserve">"Skapji"- konteineri mikropreparātu arhivēšanai, </t>
  </si>
  <si>
    <t>Imūnhistoķīmijas reaģenti (Patoloģijas institūtam)</t>
  </si>
  <si>
    <t>Anti-alfa-1-fetoproteīns</t>
  </si>
  <si>
    <t>Polyclonal Rabbit, Izmantojama audzēju diagnostikai un diferenciāldiagnostikai formalīnā fiksētu, koncentrēta primārā antiviela,   0,2 ml; paraplastā ieguldītu audu materiālā; darba atšķaidījums vismaz 1:800, šķidrā agregātstāvoklī, uzglabājams temperatūrā no + 2 līdz +8 grādi pēc Celsija</t>
  </si>
  <si>
    <t>Anti - augšanas hormons</t>
  </si>
  <si>
    <t>Polyclonal Rabbit Anti-Human,  izmantojama hipofīzes adenomu diagnostikai,  koncentrēta primārā antiviela,   1 ml; paraplastā ieguldītu audu materiālā; darba atšķaidījums vismaz 1:400, šķidrā agregātstāvoklī, uzglabājams temperatūrā no + 2 līdz +8 grādi pēc Celsija</t>
  </si>
  <si>
    <t>Anti - BCL2 onkoproteīns</t>
  </si>
  <si>
    <t>Monoclonal Mouse; klons 124.Izmantojama audzēju diagnostikai un diferenciāldiagnostikai formalīnā fiksētu, koncentrēta primārā antiviela,   1 ml; paraplastā ieguldītu audu materiālā; darba atšķaidījums vismaz 1:100, šķidrā agregātstāvoklī, uzglabājams temperatūrā no + 2 līdz +8 grādi pēc Celsija</t>
  </si>
  <si>
    <t>Anti - Clq</t>
  </si>
  <si>
    <t>PRAH, Koncentrēta primārā antiviela, 2ml; izmantojama difūzu nieru slimību diagnostikai un diferenciāldignostikai formalīnā fiksētu, paraplastā ieguldītu audu materiālā, šķidrā agregātstāvoklī, uzglabājams temperatūrā no + 2 līdz +8 grādi pēc Celsija</t>
  </si>
  <si>
    <t>Anti -C3c</t>
  </si>
  <si>
    <t>PRAH, formalīnā fiksētu audu izmeklēšanai; koncentrēta primārā antiviela, 2ml; izmantojama difūzu nieru slimību diagnostikai un diferenciāldiagnostikai formalīnā fiksētu, paraplastā ieguldītu audu materiālā; darba atšķaidījums vismaz 1:200, šķidrā agregātstāvoklī, uzglabājams temperatūrā no + 2 līdz +8 grādi pēc Celsija</t>
  </si>
  <si>
    <t>Anti - C4c</t>
  </si>
  <si>
    <t>Anti -CD117</t>
  </si>
  <si>
    <t>Rb a Hu (PRAH), Koncentrēta primārā antiviela, 0,2 ml; Audzēju,t.sk. GIST,imūnhistoķīmiska diagnostika un diferenciāldignostika; darba atšķaidījums vismaz līdz  1:600, šķidrā agregātstāvoklī, uzglabājams temperatūrā no + 2 līdz +8 grādi pēc Celsija</t>
  </si>
  <si>
    <t>Anti CD21</t>
  </si>
  <si>
    <t>Monoclonal Mouse. Koncentrēta primārā antiviela, 1 (0,2) ml; Klons 1F8, izmantojama hematoloģisku audzēju imūnhistoķīmiskai diagnostikai un diferenciāldiagnostikai formalīnā fiksētu, paraplastā ieguldītu audu materiālā; darba atšķaidījums vismaz līdz  1:50, šķidrā agregātstāvoklī, uzglabājams temperatūrā no + 2 līdz +8 grādi pēc Celsija</t>
  </si>
  <si>
    <t>Anti - CD246</t>
  </si>
  <si>
    <t>Monoclonal Mouse. Koncentrēta primārā antiviela, 0,2 ml; Klons ALK1, izmantojama hematoloģisku audzēju imūnhistoķīmiskai diagnostikai un diferenciāldiagnostikai formalīnā fiksētu, paraplastā ieguldītu audu materiālā; darba atšķaidījums vismaz līdz  1:50, šķidrā agregātstāvoklī, uzglabājams temperatūrā no + 2 līdz +8 grādi pēc Celsija</t>
  </si>
  <si>
    <t>Anti - CD3</t>
  </si>
  <si>
    <t>Monoclonal Mouse. Koncentrēta primārā antiviela, 1 ml; Klons F7.2.38, izmantojama hematoloģisku audzēju imūnhistoķīmiskai diagnostikai un diferenciāldiagnostikai formalīnā fiksētu, paraplastā ieguldītu audu materiālā; darba atšķaidījums vismaz līdz  1:100, šķidrā agregātstāvoklī, uzglabājams temperatūrā no + 2 līdz +8 grādi pēc Celsija</t>
  </si>
  <si>
    <t>Anti - CD30</t>
  </si>
  <si>
    <t>Monoclonal Mouse Anti-Human.  Koncentrēta primārā antiviela, 1 ml; Klons Ber-H2, izmantojama hematoloģisku audzēju imūnhistoķīmiskai diagnostikai un diferenciāldiagnostikai formalīnā fiksētu, paraplastā ieguldītu audu materiālā; darba atšķaidījums vismaz līdz  1:40, šķidrā agregātstāvoklī, uzglabājams temperatūrā no + 2 līdz +8 grādi pēc Celsija</t>
  </si>
  <si>
    <t>Anti - CD34</t>
  </si>
  <si>
    <t xml:space="preserve">Monoclonal Mouse Anti-Human, Klons QBEnd 10; koncentrēta primārā antiviela, zem 1 ml; izmantojama  audzēju diagnostikai un diferenciāldiagnostikai formalīnā fiksētu, paraplastā ieguldītu audu materiālā; darba atšķaidījums vismaz 1:50, šķidrā agregātstāvoklī, uzglabājams temperatūrā no + 2 līdz +8oC  </t>
  </si>
  <si>
    <t>Anti Melan A</t>
  </si>
  <si>
    <t xml:space="preserve">Monoclonal Mouse Anti-Human; klons A103; koncentrēta primārā Av, tilpums 0.2 ml; izmantojama melanomas diagnostikai un diferenciāldiagnostikai formalīnā fiksētu, paraplastā ieguldītu audu materiālā; atšķaidījums vismaz 1:50,  uzglabājams temperatūrā no + 2 līdz +8grādi pēc Celsija </t>
  </si>
  <si>
    <t>Anti - CD5</t>
  </si>
  <si>
    <t>Monoclonal Mouse Anti-Human.  Koncentrēta primārā antiviela, 1 ml; Klons 4C7, izmantojama hematoloģisku audzēju imūnhistoķīmiskai diagnostikai un diferenciāldiagnostikai formalīnā fiksētu, paraplastā ieguldītu audu materiālā; darba atšķaidījums vismaz līdz  1:50, šķidrā agregātstāvoklī, uzglabājams temperatūrā no + 2 līdz +8 grādi pēc Celsija</t>
  </si>
  <si>
    <t>Anti-Myogenin</t>
  </si>
  <si>
    <t>MMAH, klons F5D; koncentrēta primārā antiviela, 1 ml (0.2); Izmantojama mezenhimālo audzēju diagnostikai un diferenciāldiagnostikai formalīnā fiksētu, paraplastā ieguldītu audu materiālā; darba atšķaidījums vismaz 1:50, šķidrā agregātstāvoklī, uzglabājams temperatūrā no + 2 līdz +8 grādi pēc Celsija</t>
  </si>
  <si>
    <t>Anti - CD68</t>
  </si>
  <si>
    <t>Monoclonal Mouse Anti-Human.  Koncentrēta primārā antiviela, 1 ml; Klons PG-M1, izmantojama hematoloģisku audzēju imūnhistoķīmiskai diagnostikai un diferenciāldiagnostikai formalīnā fiksētu, paraplastā ieguldītu audu materiālā; darba atšķaidījums vismaz līdz  1:50, šķidrā agregātstāvoklī, uzglabājams temperatūrā no + 2 līdz +8 grādi pēc Celsija</t>
  </si>
  <si>
    <t>Anti-CD4</t>
  </si>
  <si>
    <t>Monoclonal Mouse Anti-Human.  Koncentrēta primārā antiviela, 1 ml; Klons 4B12, izmantojama hematoloģisku audzēju imūnhistoķīmiskai diagnostikai un diferenciāldiagnostikai formalīnā fiksētu, paraplastā ieguldītu audu materiālā; darba atšķaidījums vismaz līdz  1:80, šķidrā agregātstāvoklī, uzglabājams temperatūrā no + 2 līdz +8grādi pēc Celsija</t>
  </si>
  <si>
    <t>Anti -CD8</t>
  </si>
  <si>
    <t>Monoclonal Mouse Anti-Human.  Koncentrēta primārā antiviela, 1 ml; Klons C8/144B, izmantojama hematoloģisku audzēju imūnhistoķīmiskai diagnostikai un diferenciāldiagnostikai formalīnā fiksētu, paraplastā ieguldītu audu materiālā; darba atšķaidījums vismaz līdz  1:100, šķidrā agregātstāvoklī, uzglabājams temperatūrā no + 2 līdz +8oC</t>
  </si>
  <si>
    <t>Anti -CD99</t>
  </si>
  <si>
    <t>Monoclonal Mouse Anti-Human, Klons 12E7; koncentrēta primārā antiviela, zem 1 ml; izmantojama  audzēju diagnostikai un diferenciāldiagnostikai formalīnā fiksētu, paraplastā ieguldītu audu materiālā; darba atšķaidījums vismaz 1:75, šķidrā agregātstāvoklī, uzglabājams temperatūrā no + 2 līdz +8grādi pēc Celsija</t>
  </si>
  <si>
    <t>Anti - CEA</t>
  </si>
  <si>
    <t xml:space="preserve">Monoclonal Mouse Anti-Human, Klons II-7; koncentrēta primārā antiviela,  1 ml; izmantojama  audzēju diagnostikai un diferenciāldiagnostikai formalīnā fiksētu, paraplastā ieguldītu audu materiālā; darba atšķaidījums vismaz 1:50, šķidrā agregātstāvoklī, uzglabājams temperatūrā no + 2 līdz +8 grādi pēc Celsija  </t>
  </si>
  <si>
    <t>Anti-p16</t>
  </si>
  <si>
    <t>Monoclonal Mouse Anti-Human; klons A103; koncentrēta primārā antiviela, 0,2 ml; izmantojama difūzu nieru slimību diagnostikai un diferenciāldiagnostikai formalīnā fiksētu, paraplastā ieguldītu audu materiālā; darba atšķaidījums vismaz 1:50, šķidrā agregātstāvoklī, uzglabājams temperatūrā no + 2 līdz +8oC</t>
  </si>
  <si>
    <t>Anti-ACTH</t>
  </si>
  <si>
    <t>Monoclonal Mouse, klons  02A3; koncentrēta primārā antiviela, 1 ml; izmantojamaCNS audzēju diagnostikai un diferenciāldiagnostikai formalīnā fiksētu, paraplastā ieguldītu audu materiālā; darba atšķaidījums vismaz 1:75, šķidrā agregātstāvoklī, uzglabājams temperatūrā no + 2 līdz +8 grādi pēc Celsija</t>
  </si>
  <si>
    <t>Anti-CD23</t>
  </si>
  <si>
    <t>Monoclonal Mouse Anti-Human.  Koncentrēta primārā antiviela, 1 ml; Klons DAK-CD23, izmantojama hematoloģisku audzēju imūnhistoķīmiskai diagnostikai un diferenciāldiagnostikai formalīnā fiksētu, paraplastā ieguldītu audu materiālā; darba atšķaidījums vismaz līdz  1:50, šķidrā agregātstāvoklī, uzglabājams temperatūrā no + 2 līdz +8 grādi pēc Celsija</t>
  </si>
  <si>
    <t>Anti-CD14</t>
  </si>
  <si>
    <t xml:space="preserve">Monoclonal Mouse Anti-Human; Klons TÜK4; koncentrēta primārā antiviela, zem 1 ml; izmantojama hematoloģisko audzēju diagnostikai un diferenciāldiagnostikai formalīnā fiksētu, paraplastā ieguldītu audu materiālā; darba atšķaidījums vismaz 1:20, šķidrā agregātstāvoklī, uzglabājams temperatūrā no + 2 līdz +8oC  </t>
  </si>
  <si>
    <t>Anti - desmīns</t>
  </si>
  <si>
    <t>Monoclonal Mouse Anti-Human, Klons D33; koncentrēta primārā antiviela, zem 1 ml; izmantojama  mezinhimālo audzēju diagnostikai un diferenciāldiagnostikai formalīnā fiksētu, paraplastā ieguldītu audu materiālā; darba atšķaidījums vismaz 1:100, šķidrā agregātstāvoklī, uzglabājams temperatūrā no + 2 līdz +8 grādi pēc Celsija</t>
  </si>
  <si>
    <t>anti-Caldesmon</t>
  </si>
  <si>
    <t>Monoclonal Mouse Anti-Human, Klons h-CD; koncentrēta primārā antiviela, zem 1 ml; izmantojama  audzēju diagnostikai un diferenciāldiagnostikai formalīnā fiksētu, paraplastā ieguldītu audu materiālā; darba atšķaidījums vismaz 1:100, šķidrā agregātstāvoklī, uzglabājams temperatūrā no + 2 līdz +8 grādi pēc Celsija</t>
  </si>
  <si>
    <t>Anti-Uroplakin III</t>
  </si>
  <si>
    <t xml:space="preserve">Rabbit Monoclonal, klons SP73; koncentrēta primārā antiviela, 0,1 ml; izmantojama  audzēju diagnostikai un diferenciāldiagnostikai formalīnā fiksētu, paraplastā ieguldītu audu materiālā; darba atšķaidījums vismaz 1:500, šķidrā agregātstāvoklī, uzglabājams temperatūrā no + 2 līdz +8 grādi pēc Celsija  </t>
  </si>
  <si>
    <t>Anti - estrogēnu receptors</t>
  </si>
  <si>
    <t xml:space="preserve">Monoclonal Rabbit Anti-Human. Klons EP1; koncentrēta primārā antiviela, 1 ml; receptoru ekspresijas imūnhistoķīmiska noteikšana krūts vēža audos, darba atšķaidījums vismaz 1:40, šķidrā agregātstāvoklī, uzglabājams temperatūrā no + 2 līdz +8 grādi pēc Celsija </t>
  </si>
  <si>
    <t>Anti - FSH</t>
  </si>
  <si>
    <t>Monoclonal Mouse Anti-Human (MMAH), klons C10; izmantojama hipofīzes adenomu diagnostikai  koncentrēta primārā antiviela,  1 ml; paraplastā ieguldītu audu materiālā; darba atšķaidījums vismaz 1:50, šķidrā agregātstāvoklī, uzglabājams temperatūrā no + 2 līdz +8 grādi pēc Celsija</t>
  </si>
  <si>
    <t>Anti- GFAP</t>
  </si>
  <si>
    <t>Polyclonal Rabbit Anti-Human; izmantojama CNS audzēju diagnostikai  koncentrēta primārā antiviela,  1 ml; paraplastā ieguldītu audu materiālā; darba atšķaidījums vismaz 1:500, šķidrā agregātstāvoklī, uzglabājams temperatūrā no + 2 līdz +8 grādi pēc Celsija</t>
  </si>
  <si>
    <t>Anti - HPV</t>
  </si>
  <si>
    <t>MMAH, klons K1H8; koncentrēta primārā antiviela, 1ml; izmantojama HPV infekcijas diagnostika un diferenciāldiagnostika  formalīnā fiksētu, paraplastā ieguldītu audu materiālā; darba atšķaidījums 1:50.</t>
  </si>
  <si>
    <t>Anti - IgA</t>
  </si>
  <si>
    <t>Polyclonal Rabbit Anti-Human.  Koncentrēta primārā antiviela, 1 ml; Izmantojama hematoloģisku audzēju imūnhistoķīmiskai diagnostikai un diferenciāldiagnostikai formalīnā fiksētu, paraplastā ieguldītu audu materiālā; darba atšķaidījums vismaz līdz  1:200, šķidrā agregātstāvoklī, uzglabājams temperatūrā no + 2 līdz +8 grādi pēc Celsija</t>
  </si>
  <si>
    <t>Anti - IgG</t>
  </si>
  <si>
    <t>Polyclonal Rabbit Anti-Human.  Koncentrēta primārā antiviela, 1 ml; Izmantojama hematoloģisku audzēju imūnhistoķīmiskai diagnostikai un diferenciāldiagnostikai formalīnā fiksētu, paraplastā ieguldītu audu materiālā; darba atšķaidījums vismaz līdz  1:500, šķidrā agregātstāvoklī, uzglabājams temperatūrā no + 2 līdz +8 grādi pēc Celsija</t>
  </si>
  <si>
    <t>Anti - IgM</t>
  </si>
  <si>
    <t>Polyclonal Rabbit Anti-Human.  Koncentrēta primārā antiviela, 1 ml; Izmantojama hematoloģisku audzēju imūnhistoķīmiskai diagnostikai un diferenciāldiagnostikai formalīnā fiksētu, paraplastā ieguldītu audu materiālā; darba atšķaidījums vismaz līdz  1:300, šķidrā agregātstāvoklī, uzglabājams temperatūrā no + 2 līdz +8 grādi pēc Celsija</t>
  </si>
  <si>
    <t>Anti - kalretīns</t>
  </si>
  <si>
    <t>Monoclonal Mouse Anti-Human. Klons DAK-Calret 1; koncentrēta primārā antiviela, 1ml; Izmantojama audzēju diagnostikai un diferenciāldiagnostikai formalīnā fiksētu, paraplastā ieguldītu audu materiālā; darba atšķaidījums vismaz 1:100, šķidrā agregātstāvoklī, uzglabājams temperatūrā no + 2 līdz +8 grādi pēc Celsija</t>
  </si>
  <si>
    <t>Anti - kappa vieglās ķēdes</t>
  </si>
  <si>
    <t>Polyclonal Rabbit Anti-Human.  Koncentrēta primārā antiviela, 2 (0,2) ml; Izmantojama hematoloģisku audzēju imūnhistoķīmiskai diagnostikai un diferenciāldiagnostikai formalīnā fiksētu, paraplastā ieguldītu audu materiālā; darba atšķaidījums vismaz līdz  1:2000, šķidrā agregātstāvoklī, uzglabājams temperatūrā no + 2 līdz +8 grādi pēc Celsija</t>
  </si>
  <si>
    <t>Anti-IDH1 R132H</t>
  </si>
  <si>
    <t>Monoclonal Mouse, klons H09; koncentrēta primārā antiviela, 1ml; Izmantojama audzēju t.s. CNS audzēju diagnostikai un diferenciāldiagnostikai formalīnā fiksētu, paraplastā ieguldītu audu materiālā; darba atšķaidījums vismaz 1:25, šķidrā agregātstāvoklī, uzglabājams temperatūrā no + 2 līdz +8 grādi pēc Celsija</t>
  </si>
  <si>
    <t>Anti - lambda vieglās ķēdes</t>
  </si>
  <si>
    <t>Polyclonal Rabbit Anti-Human.  Koncentrēta primārā antiviela, 2 (0,2) ml; Izmantojama hematoloģisku audzēju imūnhistoķīmiskai diagnostikai un diferenciāldiagnostikai formalīnā fiksētu, paraplastā ieguldītu audu materiālā; darba atšķaidījums vismaz līdz  1:2000, šķidrā agregātstāvoklī, uzglabājams temperatūrā no + 2 līdz +8grādi pēc Celsija</t>
  </si>
  <si>
    <t>Anti - LH</t>
  </si>
  <si>
    <t>MMAH, klons C93; koncentrēta primārā antiviela, 1ml; Izmantojama hipofīzes adenomu diagnostikai un diferenciāldiagnostikai formalīnā fiksētu, paraplastā ieguldītu audu materiālāa; darba atšķaidījums vismaz 1:50, šķidrā agregātstāvoklī, uzglabājams temperatūrā no + 2 līdz +8oC</t>
  </si>
  <si>
    <t>Anti - melanosomu proteīns  (HMB 45)</t>
  </si>
  <si>
    <t>MMAH, klons HMB-45; koncentrēta primārā Av, 1 ml. Izmantojama audzēju, t.s.k melanomas un PEComu diagnostikai un diferenciāldiagnostikai formalīnā fiksētu, paraplastā ieguldītu audu materiālā; darba atšķaidījums vismaz 1:50</t>
  </si>
  <si>
    <t>Anti - mezotēlijs, HBME-1</t>
  </si>
  <si>
    <t>MMAH, klons HBME-1; koncentrēta primārā antiviela, 1ml; Izmantojama audzēju diagnostikai un diferenciāldiagnostikai formalīnā fiksētu, paraplastā ieguldītu audu materiālā; darba atšķaidījums vismaz 1:50, šķidrā agregātstāvoklī, uzglabājams temperatūrā no + 2 līdz +8 grādi pēc Celsija</t>
  </si>
  <si>
    <t xml:space="preserve">gabals </t>
  </si>
  <si>
    <t>Anti - mieloperoksidāze</t>
  </si>
  <si>
    <t>Polyclonal Rabbit Anti-Human.  Koncentrēta primārā antiviela, 0,2 ml; Izmantojama hematoloģisku audzēju imūnhistoķīmiskai diagnostikai un diferenciāldiagnostikai formalīnā fiksētu, paraplastā ieguldītu audu materiālā; darba atšķaidījums vismaz līdz  1:600, šķidrā agregātstāvoklī, uzglabājams temperatūrā no + 2 līdz +8 grādi pēc Celsija</t>
  </si>
  <si>
    <t>Anti - MSH2</t>
  </si>
  <si>
    <t>MM, klons FE11; koncentrēta primārā antiviela, 0.2ml; Izmantojama pārmantotu audzēju diagnostikai un diferenciāldiagnostikai formalīnā fiksētu, paraplastā ieguldītu audu materiālā; darba atšķaidījums vismaz 1:50, šķidrā agregātstāvoklī, uzglabājams temperatūrā no + 2 līdz +8 grādi pēc Celsija</t>
  </si>
  <si>
    <t>Anti- MSH6</t>
  </si>
  <si>
    <t>MM, klons EP49; koncentrēta primārā antiviela, 0.2ml; Izmantojama pārmantotu audzēju diagnostikai un diferenciāldiagnostikai formalīnā fiksētu, paraplastā ieguldītu audu materiālā; šķidrā agregātstāvoklī, uzglabājams temperatūrā no + 2 līdz +8 grādi pēc Celsija</t>
  </si>
  <si>
    <t>Anti - progesterona receptori</t>
  </si>
  <si>
    <t xml:space="preserve">Monoclonal Mouse Anti-Human. Klons PgR 636; koncentrēta primārā antiviela, 1 ml; receptoru ekspresijas imūnhistoķīmiska noteikšana krūts vēža audos, darba atšķaidījums vismaz 1:50, šķidrā agregātstāvoklī, uzglabājams temperatūrā no + 2 līdz +8oC </t>
  </si>
  <si>
    <t>Anti - prolaktīns</t>
  </si>
  <si>
    <t xml:space="preserve"> Polyclonal Rabbit Anti-Human;   koncentrēta  primārā antiviela, 1 ml; Izmantojama audzēju, gk. hipofīzes adenomu diagnostikai un diferenciāldiagnostikai formalīnā fiksētu, paraplastā ieguldītu audu materiālā; darba atšķaidījums vismaz 1:300, šķidrā agregātstāvoklī, uzglabājams temperatūrā no + 2 līdz +8oC</t>
  </si>
  <si>
    <t>Anti - PSA</t>
  </si>
  <si>
    <t>Polyclonal Rabbit Anti-Human; koncentrēta primārā antiviela, 1ml; audzēju t.sk. prostatas karcinomas diagnostikai un diferenciāldiagnostikai formalīnā fiksētu, paraplastā ieguldītu audu materiālā; darba atšķaidījums vismaz 1:300, šķidrā agregātstāvoklī, uzglabājams temperatūrā no + 2 līdz +8 grādi pēc Celsija</t>
  </si>
  <si>
    <t>Anti - sinaptofizīns</t>
  </si>
  <si>
    <t>Monoclonal Mouse; Klons DAK-SYNAP , Izmantojama audzēju diagnostikai un diferenciāldiagnostikai formalīnā fiksētu, koncentrēta primārā antiviela,   1 ml; paraplastā ieguldītu audu materiālā; darba atšķaidījums vismaz 1:50, šķidrā agregātstāvoklī, uzglabājams temperatūrā no + 2 līdz +8oC</t>
  </si>
  <si>
    <t>Anti - surfaktanta apoproteīns A</t>
  </si>
  <si>
    <t>MMAH, klons  6F10; koncentrēta primārā antiviela, 0.1ml; audzēju diagnostikai un diferenciāldiagnostikai formalīnā fiksētu, paraplastā ieguldītu audu materiālā; šķidrā agregātstāvoklī, uzglabājams temperatūrā no + 2 līdz +8oC</t>
  </si>
  <si>
    <t>Anti - timidilātsintāze</t>
  </si>
  <si>
    <t>MMAH, klons TS106; koncentrēta primārā antiviela, 1ml; audzēju diagnostikai un diferenciāldiagnostikai formalīnā fiksētu, paraplastā ieguldītu audu materiālā; atšķaidījums vismaz 1:50, šķidrā agregātstāvoklī, uzglabājams temperatūrā no + 2 līdz +8 grādi pēc Celsija</t>
  </si>
  <si>
    <t>Anti - TSH</t>
  </si>
  <si>
    <t>MMAH, klons 0042; koncentrēta primārā antiviela, 1ml; audzēju, t.sk.hipofīzes adenomu, diagnostikai un diferenciāldiagnostikai formalīnā fiksētu, paraplastā ieguldītu audu materiālā; darba atšķaidījums vismaz 1:50, šķidrā agregātstāvoklī, uzglabājams temperatūrā no + 2 līdz +8 grādi pēc Celsija</t>
  </si>
  <si>
    <t>Anti-ATRX</t>
  </si>
  <si>
    <t>Polyclonal Rabbit Anti-Human; šķidrā formā, lietojams formalīnā fiksētu paraplastā ieguldītu audu imūnhistoķīmiskiem izmeklējumiem; koncentrēta primārā antiviela, 1ml; audzēju diagnostika t.sk. CNS audzēju un diferenciaļdiagnostika; darba stšķaidījums vismaz 1:100</t>
  </si>
  <si>
    <t>Anti-CD7</t>
  </si>
  <si>
    <t>Monoclonal Mouse Anti-Human; klons CBC.37; koncentrēta primārā antiviela, 1 ml; audzēju t.sk. hematoloģisku audzēju diagnostika un ir diferenciāldiagnostika; darba atšķaidījums vismaz 1:50, šķidrā agregātstāvoklī, uzglabājams temperatūrā no + 2 līdz +8grādi pēc Celsija</t>
  </si>
  <si>
    <t>Anti - BER-EP4</t>
  </si>
  <si>
    <t>MMAH, klons Ber-EP4; izotips IgG1/kappa; kultūras supernatants šķidrā formā, lietojams formalīnā fiksētu, paraplastā ieguldītu audu imūnhistoķīmiskiem izmeklējumiem; koncentrēta primāra antiviela, 1ml; audzēju diagnostika un diferenciāldiagnostika; darba atšķaidījums vismaz 1:400, šķidrā agregātstāvoklī, uzglabājams temperatūrā no + 2 līdz +8 grādi pēc Celsija</t>
  </si>
  <si>
    <t>Anti - MyoD1</t>
  </si>
  <si>
    <t>MM, klons 5.8A; izotips IgG1/kappa; kultūras supernatants šķidrā formā; lietojams formalīnā fiksētu, paraplastā ieguldītu audu imūnhistoķīmiskiem izmeklējumiem; koncentrēta primāra antiviela; audzēju, t.sk. Sarkomu, diagnostika un diferenciāldiagnostika; darba atšķaidījums vismaz 1:75, šķidrā agregātstāvoklī, uzglabājams temperatūrā no + 2 līdz +8oC, šķidrā agregātstāvoklī, uzglabājams temperatūrā no + 2 līdz +8 grādi pēc Celsija</t>
  </si>
  <si>
    <t>Anti - somatostatīns</t>
  </si>
  <si>
    <t>Polyclonal Rabbit Anti-Human; šķidrā formā, lietojams formalīnā fiksētu paraplastā ieguldītu audu imūnhistoķīmiskiem izmeklējumiem; koncentrēta primārā antiviela, 1ml; audzēju diagnostika un diferenciaļdiagnostika; darba stšķaidījums vismaz 1:300, šķidrā agregātstāvoklī, uzglabājams temperatūrā no + 2 līdz +8 grādi pēc Celsija</t>
  </si>
  <si>
    <t>Anti -CD1a</t>
  </si>
  <si>
    <t>Monoclonal Mouse Anti-Human; Klons 010 , Izmantojama audzēju, t.sk. hematoloģisku audzēju diagnostikai un diferenciāldiagnostikai formalīnā fiksētu, koncentrēta primārā antiviela,   1 ml; paraplastā ieguldītu audu materiālā; darba atšķaidījums vismaz 1:50, šķidrā agregātstāvoklī, uzglabājams temperatūrā no + 2 līdz +8oC</t>
  </si>
  <si>
    <t>135</t>
  </si>
  <si>
    <t>Anti-Napsin</t>
  </si>
  <si>
    <t>Mouse Monoclonal, klons MRQ-60; koncentrēta primārā antiviela, 0,5 ml; audzēju t.sk plaušu karcinomas diagnostika un diferenciaļdiagnostika; lietojams formalīnā fiksētu paraplastā ieguldītu audu imūnhistoķīmiskiem izmeklējumiem; darba stšķaidījums vismaz 1:100</t>
  </si>
  <si>
    <t>136</t>
  </si>
  <si>
    <t>Anti - ciklīns D1</t>
  </si>
  <si>
    <t>Monoclonal Mouse Anti-Human.  Koncentrēta primārā antiviela, 1 ml; Klons EP12, izmantojama hematoloģisku audzēju imūnhistoķīmiskai diagnostikai un diferenciāldiagnostikai formalīnā fiksētu, paraplastā ieguldītu audu materiālā; darba atšķaidījums vismaz līdz  1:100, šķidrā agregātstāvoklī, uzglabājams temperatūrā no + 2 līdz +8oC</t>
  </si>
  <si>
    <t>137</t>
  </si>
  <si>
    <t>Anti - AMACR</t>
  </si>
  <si>
    <t>MRAH, klons 13H4; kultūras supernatants šķidrā formā; lietojams formalīnā fiksētu, paraplastā ieguldītu audzu imūnhistoķīmiskiem izmeklējumiem; koncentrēta primāra antiviela, 0,2 ml; audzēju, t.sk. prostatas un nieru vēžu, diagnostika un diferenciāldiagnostika; darba atšķaidījums vismaz 1:300</t>
  </si>
  <si>
    <t>138</t>
  </si>
  <si>
    <t>Anti - BCL6</t>
  </si>
  <si>
    <t>MMAH, klons PG-B6P; kultūras supernatants šķidrā formā; lietojams formalīnā fiksētu, paraplastā ieguldītu audu imūnhistoķīmiskiem izmeklējumiem; koncentrēta primāra antiviela, 1 ml; audzēju, t.sk. limfomu diagnostika un diferenciāldiagnostika; darba atšķaidījums vismaz 1:20, šķidrā agregātstāvoklī, uzglabājams temperatūrā no + 2 līdz +8 grādi pēc Celsija</t>
  </si>
  <si>
    <t>139</t>
  </si>
  <si>
    <t>Anti - MutL proteīna homologs 1</t>
  </si>
  <si>
    <t>MMAH, klons ES05; izotips IgG1, kappa; kultūras supernatants šķidrā formā; lietojams formalīnā fiksētu, paraplastā ieguldītu audu imūnhistoķīmiskiem izmeklējumiem; koncentrēta primāra antiviela, 1ml; audzēju, t.sk.kolorektālu vēžu diagnostika un diferenciāldiagnostika; darba atšķaidījums vismaz 1:50, šķidrā agregātstāvoklī, uzglabājams temperatūrā no + 2 līdz +8 grādi pēc Celsija</t>
  </si>
  <si>
    <t>140</t>
  </si>
  <si>
    <t>Anti - PTEN</t>
  </si>
  <si>
    <t>MMAH, klons 6H2.1; izotips IgG2a, kappa; kultūras supernatants šķidrā formā; lietojams formalīnā fiksētu, paraplastā ieguldītu audu imūnhistoķīmiskiem izmeklējumiem; koncentrēta primārā antiviela, 0.2 ml; audzēju diagnostika un diferenciāldiagnostika; darba atšķaidījums vismaz 1:100, šķidrā agregātstāvoklī, uzglabājams temperatūrā no + 2 līdz +8 grādi pēc Celsija</t>
  </si>
  <si>
    <t>141</t>
  </si>
  <si>
    <t>Anti - nieru šūnu karcinomas marķieris</t>
  </si>
  <si>
    <t>MMAH, klons SPM314; lietojams formalīnā fiksētu, paraplastā ieguldītu audu imūnhistoķīmiskiem izmeklējumiem; koncentrēta primāra antiviela, 1ml; audzēju,t.sk.metastātiska nieru šūnu vēža diagnostika un diferenciāldiagnostika; darba atšķaidījums vismaz 1:50</t>
  </si>
  <si>
    <t>142</t>
  </si>
  <si>
    <t>Anti - S - 100</t>
  </si>
  <si>
    <t>Polyclonal Rabbit Anti-Human; šķidrā formā, lietojams formalīnā fiksētu paraplastā ieguldītu audu imūnhistoķīmiskiem izmeklējumiem; koncentrēta primārā antiviela, 0,2 ml; audzēju diagnostika un diferenciaļdiagnostika; darba stšķaidījums vismaz 1:400, šķidrā agregātstāvoklī, uzglabājams temperatūrā no + 2 līdz +8 grādi pēc Celsija</t>
  </si>
  <si>
    <t>143</t>
  </si>
  <si>
    <t>Anti-NSE</t>
  </si>
  <si>
    <t>Monoclonal Mouse Anti-Human; Klons BBS/NC/VI-H14; koncentrēta primārā antiviela, 0,2 ml, šķidrā formā, lietojams formalīnā fiksētu paraplastā ieguldītu audu imūnhistoķīmiskiem izmeklējumiem; audzēju diagnostika un diferenciaļdiagnostika; darba stšķaidījums vismaz 1:200, šķidrā agregātstāvoklī, uzglabājams temperatūrā no + 2 līdz +8grādi pēc Celsija</t>
  </si>
  <si>
    <t>144</t>
  </si>
  <si>
    <t>Anti - CD138</t>
  </si>
  <si>
    <t>Monoclonal Mouse Anti-Human.  Koncentrēta primārā antiviela, 1 ml; Klons MI15, izmantojama hematoloģisku audzēju imūnhistoķīmiskai diagnostikai un diferenciāldiagnostikai formalīnā fiksētu, paraplastā ieguldītu audu materiālā; darba atšķaidījums vismaz līdz  1:50, šķidrā agregātstāvoklī, uzglabājams temperatūrā no + 2 līdz +8grādi pēc Celsija</t>
  </si>
  <si>
    <t>145</t>
  </si>
  <si>
    <t>Anti - von Villebrandta faktors</t>
  </si>
  <si>
    <t>Monoclonal Mouse Anti-Human, klons F8/86; imūnglobulīnu frakcija šķidrā formā; lietojams formalīnā fiksētu, paraplastā ieguldītu audu imūnhistoķīmiskiem izmeklējumiem; koncentrēta primārā antiviela, 1 ml; audzēju,t.sk.hematoloģisku audzēju diagnostika un diferenciāldiagnostika; darba atšķaidījums vismaz 1:50, šķidrā agregātstāvoklī, uzglabājams temperatūrā no + 2 līdz +8grādi pēc Celsija</t>
  </si>
  <si>
    <t>146</t>
  </si>
  <si>
    <t>Anti - CD15</t>
  </si>
  <si>
    <t>Monoclonal Mouse Anti-Human.  Koncentrēta primārā antiviela, 1 ml; Klons Carb-3, izmantojama hematoloģisku audzēju imūnhistoķīmiskai diagnostikai un diferenciāldiagnostikai formalīnā fiksētu, paraplastā ieguldītu audu materiālā; darba atšķaidījums vismaz līdz  1:50, šķidrā agregātstāvoklī, uzglabājams temperatūrā no + 2 līdz +8grādi pēc Celsija</t>
  </si>
  <si>
    <t>147</t>
  </si>
  <si>
    <t>Anti - GranzymeB</t>
  </si>
  <si>
    <t>Monoclonal Mouse Anti-Human, klons GrB-7; lietojams formalīnā fiksētu, paraplastā ieguldītu audu imūnhistoķīmiskiem izmeklējumiem; koncentrēta primāra antiviela, 1ml; audzēju,t.sk.hematoloģisku audzēju diagnostika un diferenciāldiagnostika; darba atšķaidījums vismaz 1:50, šķidrā agregātstāvoklī, uzglabājams temperatūrā no + 2 līdz +8grādi pēc Celsija</t>
  </si>
  <si>
    <t>148</t>
  </si>
  <si>
    <t>Anti-p27</t>
  </si>
  <si>
    <t>Mo a Hu klons SX53G8; koncentrēta primāra antiviela, 1ml; audzēju diagnostika un diferenciāldiagnostika; darba atšķaidījums vismaz 1:50, šķidrā agregātstāvoklī, uzglabājams temperatūrā no + 2 līdz +8grādi pēc Celsija</t>
  </si>
  <si>
    <t>149</t>
  </si>
  <si>
    <t>Anti-CD44</t>
  </si>
  <si>
    <t>Monoklonāla peles antiviela cilvēka CD44 noteikšanai, klons DF1485, formalīnā fiksētu, paraplastā ieguldītu audu materiāla izmeklēšanai, koncentrēta primāra antiviela, 1 mL, šķidrā agregātstāvoklī, uzglabājams temperatūrā no + 2 līdz +8 grādi pēc Celsija, darba atšķaidījums ne mazāk kā 1:50</t>
  </si>
  <si>
    <t>150</t>
  </si>
  <si>
    <t>Anti-MSH2</t>
  </si>
  <si>
    <t>Monoklonāla peles antiviela cilvēka MSH2 noteikšanai, klons FE11, formalīnā fiksētu, paraplastā ieguldītu audu materiāla izmeklēšanai, koncentrēta primāra antiviela, 1 mL, šķidrā agregātstāvoklī, uzglabājams temperatūrā no + 2 līdz +8oC, darba atšķaidījums ne mazāk kā 1:50</t>
  </si>
  <si>
    <t>151</t>
  </si>
  <si>
    <t>Anti-MSH6</t>
  </si>
  <si>
    <t>Monoklonāla peles antiviela cilvēka MSH6 noteikšanai, klons EP49, formalīnā fiksētu, paraplastā ieguldītu audu materiāla izmeklēšanai, koncentrēta primāra antiviela, 1 mL, šķidrā agregātstāvoklī, uzglabājams temperatūrā no + 2 līdz +8oC, darba atšķaidījums ne mazāk kā 1:50</t>
  </si>
  <si>
    <t>152</t>
  </si>
  <si>
    <t>Anti-inhibīns alfa</t>
  </si>
  <si>
    <t>Monoklonāla peles antiviela cilvēka inhibīna alfa noteikšanai, klons R1, formalīnā fiksētu, paraplastā ieguldītu audu materiāla izmeklēšanai, koncentrēta primāra antiviela, 1 mL, šķidrā agregātstāvoklī, uzglabājams temperatūrā no + 2 līdz +8oC, darba atšķaidījums ne mazāk kā 1:25</t>
  </si>
  <si>
    <t>153</t>
  </si>
  <si>
    <t>Anti-kolagēns IV</t>
  </si>
  <si>
    <t>Monoklonāla peles antiviela cilvēka kolagēna 4 noteikšanai, klons CIV22, formalīnā fiksētu, paraplastā ieguldītu audu materiāla izmeklēšanai, koncentrēta primāra antiviela, 1 mL, šķidrā agregātstāvoklī, uzglabājams temperatūrā no + 2 līdz +8 grādi pēc Celsija, darba atšķaidījums ne mazāk kā 1:50</t>
  </si>
  <si>
    <t>154</t>
  </si>
  <si>
    <t>Anti - Mamoglobīna Av</t>
  </si>
  <si>
    <t>Monoclonal Mouse Anti-Human; Klons 304-1A5 Izmantojama audzēju t.sk. piena dziedzera karcinomas diagnostikai un diferenciāldiagnostikai formalīnā fiksētu, koncentrēta primārā antiviela,   0,2 ml; paraplastā ieguldītu audu materiālā; darba atšķaidījums vismaz 1:100, šķidrā agregātstāvoklī, uzglabājams temperatūrā no + 2 līdz +8grādi pēc Celsija</t>
  </si>
  <si>
    <t>155</t>
  </si>
  <si>
    <t xml:space="preserve">Anti-Citokeratīns </t>
  </si>
  <si>
    <t>Monoclonal Mouse Anti-Human; Klons AE1/AE3. Izmantojama audzēju diagnostikai un diferenciāldiagnostikai formalīnā fiksētu, koncentrēta primārā antiviela,   1 ml; paraplastā ieguldītu audu materiālā; darba atšķaidījums vismaz 1:50, šķidrā agregātstāvoklī, uzglabājams temperatūrā no + 2 līdz +8grādi pēc Celsija</t>
  </si>
  <si>
    <t>156</t>
  </si>
  <si>
    <t>Anti-citokeratīns 7</t>
  </si>
  <si>
    <t>Monoclonal Mouse Anti-Human; Klons OV-TL 12/30. Izmantojama audzēju diagnostikai un diferenciāldiagnostikai formalīnā fiksētu, koncentrēta primārā antiviela,   1 ml; paraplastā ieguldītu audu materiālā; darba atšķaidījums vismaz 1:100 , šķidrā agregātstāvoklī, uzglabājams temperatūrā no + 2 līdz +8grādi pēc Celsija</t>
  </si>
  <si>
    <t>157</t>
  </si>
  <si>
    <t>Anti-citokeratīns 19</t>
  </si>
  <si>
    <t>Monoclonal Mouse Anti-Human; Klons RCK108. Izmantojama audzēju diagnostikai un diferenciāldiagnostikai formalīnā fiksētu, koncentrēta primārā antiviela,   1 ml; paraplastā ieguldītu audu materiālā; darba atšķaidījums vismaz 1:100, šķidrā agregātstāvoklī, uzglabājams temperatūrā no + 2 līdz +8grādi pēc Celsija</t>
  </si>
  <si>
    <t>158</t>
  </si>
  <si>
    <t>Anti-citokeratīns 20</t>
  </si>
  <si>
    <t>Monoclonal Mouse Anti-Human; Klons Ks20.8. Izmantojama audzēju diagnostikai un diferenciāldiagnostikai formalīnā fiksētu, koncentrēta primārā antiviela,   1 ml; paraplastā ieguldītu audu materiālā; darba atšķaidījums vismaz 1:50, šķidrā agregātstāvoklī, uzglabājams temperatūrā no + 2 līdz +8grādi pēc Celsija</t>
  </si>
  <si>
    <t>159</t>
  </si>
  <si>
    <t>Anti-citokeratīns 5/6</t>
  </si>
  <si>
    <t>Monoclonal Mouse Anti-Human; Klons D5/16 B4. Izmantojama audzēju diagnostikai un diferenciāldiagnostikai formalīnā fiksētu, koncentrēta primārā antiviela,   1 ml; paraplastā ieguldītu audu materiālā; darba atšķaidījums vismaz 1:100 , šķidrā agregātstāvoklī, uzglabājams temperatūrā no + 2 līdz +8grādi pēc Celsija</t>
  </si>
  <si>
    <t>160</t>
  </si>
  <si>
    <t>anti-EMA</t>
  </si>
  <si>
    <t>Monoclonal Mouse Anti-Human; Klons E29. Izmantojama audzēju diagnostikai un diferenciāldiagnostikai formalīnā fiksētu, koncentrēta primārā antiviela,   1 ml; paraplastā ieguldītu audu materiālā; darba atšķaidījums vismaz 1:100 ,šķidrā agregātstāvoklī, uzglabājams temperatūrā no + 2 līdz +8grādi pēc Celsija</t>
  </si>
  <si>
    <t>161</t>
  </si>
  <si>
    <t>anti-CDX2</t>
  </si>
  <si>
    <t>Monoclonal Mouse Anti-Human; Klons DAK-CDX2. Izmantojama audzēju diagnostikai un diferenciāldiagnostikai formalīnā fiksētu, koncentrēta primārā antiviela,   1 ml; paraplastā ieguldītu audu materiālā; darba atšķaidījums vismaz 1:50, šķidrā agregātstāvoklī, uzglabājams temperatūrā no + 2 līdz +8grādi pēc Celsija</t>
  </si>
  <si>
    <t>162</t>
  </si>
  <si>
    <t>anti-vimentīns</t>
  </si>
  <si>
    <t>Monoclonal Mouse; Klons V9. Izmantojama audzēju diagnostikai un diferenciāldiagnostikai formalīnā fiksētu, koncentrēta primārā antiviela,   1 ml; paraplastā ieguldītu audu materiālā; darba atšķaidījums vismaz 1:100, šķidrā agregātstāvoklī, uzglabājams temperatūrā no + 2 līdz +8grādi pēc Celsija</t>
  </si>
  <si>
    <t>163</t>
  </si>
  <si>
    <t xml:space="preserve">anti - aktīns </t>
  </si>
  <si>
    <t>Monoclonal Mouse Anti-Human; Klons HHF35. Izmantojama audzēju diagnostikai un diferenciāldiagnostikai formalīnā fiksētu, koncentrēta primārā antiviela,   1 ml; paraplastā ieguldītu audu materiālā; darba atšķaidījums vismaz 1:50, šķidrā agregātstāvoklī, uzglabājams temperatūrā no + 2 līdz +8grādi pēc Celsija</t>
  </si>
  <si>
    <t>164</t>
  </si>
  <si>
    <t>anti-Ki-67</t>
  </si>
  <si>
    <t>Monoclonal Mouse Anti-Human; Klons MIB-1. Izmantojama audzēju diagnostikai un diferenciāldiagnostikai formalīnā fiksētu, koncentrēta primārā antiviela,   1 ml; paraplastā ieguldītu audu materiālā; darba atšķaidījums vismaz 1:150 , šķidrā agregātstāvoklī, uzglabājams temperatūrā no + 2 līdz +8grādi pēc Celsija</t>
  </si>
  <si>
    <t>165</t>
  </si>
  <si>
    <t>anti-E-kadherīns</t>
  </si>
  <si>
    <t>Monoclonal Mouse Anti-Human; Klons NCH-38. Izmantojama audzēju diagnostikai un diferenciāldiagnostikai formalīnā fiksētu, koncentrēta primārā antiviela,   1 ml; paraplastā ieguldītu audu materiālā; darba atšķaidījums vismaz 1:100, šķidrā agregātstāvoklī, uzglabājams temperatūrā no + 2 līdz +8grādi pēc Celsija</t>
  </si>
  <si>
    <t>166</t>
  </si>
  <si>
    <t>anti-CD10</t>
  </si>
  <si>
    <t>Monoclonal Mouse Anti-Human.  Koncentrēta primārā antiviela, 1 ml; Klons 56C6, izmantojama hematoloģisku audzēju imūnhistoķīmiskai diagnostikai un diferenciāldiagnostikai formalīnā fiksētu, paraplastā ieguldītu audu materiālā; darba atšķaidījums vismaz līdz  1:80, šķidrā agregātstāvoklī, uzglabājams temperatūrā no + 2 līdz +8grādi pēc Celsija</t>
  </si>
  <si>
    <t>167</t>
  </si>
  <si>
    <t>anti-CD45</t>
  </si>
  <si>
    <t>Monoclonal Mouse Anti-Human.  Koncentrēta primārā antiviela, 1 ml; Klons 2B11 + PD7/26, izmantojama hematoloģisku audzēju imūnhistoķīmiskai diagnostikai un diferenciāldiagnostikai formalīnā fiksētu, paraplastā ieguldītu audu materiālā; darba atšķaidījums vismaz līdz  1:100, šķidrā agregātstāvoklī, uzglabājams temperatūrā no + 2 līdz +8oC</t>
  </si>
  <si>
    <t>168</t>
  </si>
  <si>
    <t>anti-CD20</t>
  </si>
  <si>
    <t>Monoclonal Mouse Anti-Human.  Koncentrēta primārā antiviela, 1 ml; Klons L26, izmantojama hematoloģisku audzēju imūnhistoķīmiskai diagnostikai un diferenciāldiagnostikai formalīnā fiksētu, paraplastā ieguldītu audu materiālā; darba atšķaidījums vismaz līdz  1:400, šķidrā agregātstāvoklī, uzglabājams temperatūrā no + 2 līdz +8grādi pēc Celsija</t>
  </si>
  <si>
    <t>169</t>
  </si>
  <si>
    <t>anti-CD79alfa</t>
  </si>
  <si>
    <t>Monoclonal Mouse Anti-Human.  Koncentrēta primārā antiviela, 1 ml; Klons JCB117, izmantojama hematoloģisku audzēju imūnhistoķīmiskai diagnostikai un diferenciāldiagnostikai formalīnā fiksētu, paraplastā ieguldītu audu materiālā; darba atšķaidījums vismaz līdz  1:50, šķidrā agregātstāvoklī, uzglabājams temperatūrā no + 2 līdz +8grādi pēc Celsija</t>
  </si>
  <si>
    <t>170</t>
  </si>
  <si>
    <t>anti-CD56</t>
  </si>
  <si>
    <t>Monoclonal Mouse Anti-Human.  Koncentrēta primārā antiviela, 1 ml; Klons 123C3, izmantojama audzēju t.sk. hematoloģisku audzēju imūnhistoķīmiskai diagnostikai un diferenciāldiagnostikai formalīnā fiksētu, paraplastā ieguldītu audu materiālā; darba atšķaidījums vismaz līdz  1:100, šķidrā agregātstāvoklī, uzglabājams temperatūrā no + 2 līdz +8oC</t>
  </si>
  <si>
    <t>171</t>
  </si>
  <si>
    <t>anti-Hromogranīns A</t>
  </si>
  <si>
    <t xml:space="preserve"> Monoklonāla peles antiviela cilvēka hromogranīna A noteikšanai,  klons  DAK-A3,  tilpums 1ml, darba atšķaidījums līdz 1:200, šķidrā agregātstāvoklī, uzglabājams temperatūrā no + 2 līdz +8grādi pēc Celsija</t>
  </si>
  <si>
    <t>172</t>
  </si>
  <si>
    <t>anti-Sinaptofizīns</t>
  </si>
  <si>
    <t>Monoclonal Mouse Anti-Human; Klons  DAK-SYNAP. Izmantojama audzēju diagnostikai un diferenciāldiagnostikai formalīnā fiksētu, koncentrēta primārā antiviela,   1 ml; paraplastā ieguldītu audu materiālā; darba atšķaidījums vismaz 1:50, šķidrā agregātstāvoklī, uzglabājams temperatūrā no + 2 līdz +8grādi pēc Celsija</t>
  </si>
  <si>
    <t>173</t>
  </si>
  <si>
    <t>anti-TTF-1</t>
  </si>
  <si>
    <t>Monoclonal Mouse Anti-Human; Klons  8G7G3/1. Izmantojama audzēju diagnostikai un diferenciāldiagnostikai formalīnā fiksētu, koncentrēta primārā antiviela,   1 ml; paraplastā ieguldītu audu materiālā; darba atšķaidījums vismaz 1:50, šķidrā agregātstāvoklī, uzglabājams temperatūrā no + 2 līdz +8grādi pēc Celsija</t>
  </si>
  <si>
    <t>174</t>
  </si>
  <si>
    <t>anti-Hepatocītu Av</t>
  </si>
  <si>
    <t>Monoclonal Mouse Anti-Human; Klons  OCH1E5. Izmantojama audzēju t.sk. aknu audzēju diagnostikai un diferenciāldiagnostikai formalīnā fiksētu, koncentrēta primārā antiviela,   1 ml; paraplastā ieguldītu audu materiālā; darba atšķaidījums vismaz 1:50, šķidrā agregātstāvoklī, uzglabājams temperatūrā no + 2 līdz +8grādi pēc Celsija</t>
  </si>
  <si>
    <t>175</t>
  </si>
  <si>
    <t>anti-p63</t>
  </si>
  <si>
    <t>Monoclonal Mouse Anti-Human; Klons  DAK-p63. Izmantojama audzēju diagnostikai un diferenciāldiagnostikai formalīnā fiksētu, koncentrēta primārā antiviela,   1 ml; paraplastā ieguldītu audu materiālā; darba atšķaidījums vismaz 1:50, šķidrā agregātstāvoklī, uzglabājams temperatūrā no + 2 līdz +8grādi pēc Celsija</t>
  </si>
  <si>
    <t>176</t>
  </si>
  <si>
    <t>anti-p53</t>
  </si>
  <si>
    <t>Monoclonal Mouse Anti-Human; Klons DO-7. Izmantojama audzēju diagnostikai un diferenciāldiagnostikai formalīnā fiksētu, koncentrēta primārā antiviela,   1 ml; paraplastā ieguldītu audu materiālā; darba atšķaidījums vismaz 1:50, šķidrā agregātstāvoklī, uzglabājams temperatūrā no + 2 līdz +8grādi pēc Celsija</t>
  </si>
  <si>
    <t>177</t>
  </si>
  <si>
    <t>Antivielu atšķaidītājs</t>
  </si>
  <si>
    <t>Antivielu atšķaidītājs, 120 ml,  Flex sērijas, savietojams ar instrumentu AS48 Link.</t>
  </si>
  <si>
    <t>178</t>
  </si>
  <si>
    <t>Hercep farmakodiagnostikas reaģentu komplekts</t>
  </si>
  <si>
    <t>Semikvantitatīva standartizēta ( IVD )  HER-2 proteīna imūnhistoķīmiska (cerbB-2 onkoproteīna) ekspresijas noteikšana krūts vēža audos, lai izvērtētu Herceptīna terapijas paredzamo efektu; ietilpst detekcijas antiviela, polimēra vizualizācijas Av, pozitīvā  un negatīvā  kontrole, skalošanas buferi, epitopa atbrīvošanas šķīdums, kontroles slaidi, diaminobenzidīns un tā buferis, 35 testi.</t>
  </si>
  <si>
    <t>179</t>
  </si>
  <si>
    <t>Citas vielas</t>
  </si>
  <si>
    <t>Epitopa atbrīvošanas reaģents</t>
  </si>
  <si>
    <t>Epitopa aktivācijas reaģents, 10x koncentrāts, pH9, 500ml.</t>
  </si>
  <si>
    <t xml:space="preserve">Saderība ar primārajām antivielām; darba šķīduma pagatavošanai no primārajām antivielām;  125 ml, šķidrā agregātstāvoklī, uzglabājams temperatūrā no + 2 līdz +8grādi pēc Celsija </t>
  </si>
  <si>
    <t>Antivielu atškaidītājs ar fona reakciju mazinošiem komponentiem</t>
  </si>
  <si>
    <t>saderība ar primārajām antivielām; darba šķīduma pagatavošanai no primārajām antivielām; 50ml</t>
  </si>
  <si>
    <t>Buferis</t>
  </si>
  <si>
    <t>pH 7.6 ; saderība ar primārajām antivielām; imūnhistoķīmisko preparātu skalošanai; sausne 2x5 L Tris bufera pagatavošanai</t>
  </si>
  <si>
    <t>DAB</t>
  </si>
  <si>
    <t>Saderība ar primārajām antivielām un vizualizācijas sistēmu; saistītu antivielu (reaģentu) galīgā vizualizācijā; 110ml, šķidrā agregātstāvoklī, uzglabājams temperatūrā no + 2 līdz +8grādi pēc Celsija</t>
  </si>
  <si>
    <t>IHC kontūrzīmulis</t>
  </si>
  <si>
    <t>Šķīdības un adhezivitātes saderība ar reaģentiem; reaģentu zuduma un audu izžūšanas novēršanai;</t>
  </si>
  <si>
    <t>Polimērā vizualizācijas sistēma Envision peles izcelsmes antivielu vizualizācijai</t>
  </si>
  <si>
    <t>Saderība ar primārajām antivielām; saistītas peles primārās antivielas noteikšana; 110 ml, šķidrā agregātstāvoklī, uzglabājams temperatūrā no + 2 līdz +8grādi pēc Celsija</t>
  </si>
  <si>
    <t>Polimērā vizualizācijas sistēma Envision truša izcelsmes antivielu vizualizācijai</t>
  </si>
  <si>
    <t>Saderība ar primārajām antivielām; saistītas truša primārās antivielas noteikšana; 110ml, šķidrā agregātstāvoklī, uzglabājams temperatūrā no + 2 līdz +8grādi pēc Celsija</t>
  </si>
  <si>
    <t>TEG buferis, pH 9.0; 10-kārtīgs koncentrāts</t>
  </si>
  <si>
    <t xml:space="preserve">saderība ar primārajām antivielām; antigēna struktūras termiskā atjaunošana; 500 ml, </t>
  </si>
  <si>
    <t>180</t>
  </si>
  <si>
    <t>ISH reaģenti</t>
  </si>
  <si>
    <t xml:space="preserve"> Satur  peroksidāzes bloķētāju, CISH antivielu maisījumu, sarkanu un zilu hromogēnu,  hromogēnu substrāta buferus. IVD marķējums.  20 testiem</t>
  </si>
  <si>
    <t>testi</t>
  </si>
  <si>
    <t xml:space="preserve"> Satur  peroksidāzes bloķētāju, CISH antivielu maisījumu, sarkanu un zilu hromogēnu, substrāta buferus, HER2/CEN-17 zondes, hibridizācijas un mazgāšanas buferus, priekšapstrādes buferi, pepsīnu, CISH segstiklu līmi, ar AS48 Link instrumentu savietojamas reaģentu pudeles.  Standartizēts komplekts (IVD ). 20 testi</t>
  </si>
  <si>
    <t>Komplektā HER2/CEN-17 IQISH  zondes, hibridizācijas un mazgāšanas buferi, pepsīns, priekšapstrādes buferis, segstiklu līme fluoriscencei.    Paraugu apstrādes laiks līdz  4 stundām. Standartizēts komplekts (IVD ). 20 testi.</t>
  </si>
  <si>
    <t>135.1</t>
  </si>
  <si>
    <t>135.2</t>
  </si>
  <si>
    <t>135.3</t>
  </si>
  <si>
    <t>135.4</t>
  </si>
  <si>
    <t>135.5</t>
  </si>
  <si>
    <t>135.6</t>
  </si>
  <si>
    <t>135.7</t>
  </si>
  <si>
    <t>135.8</t>
  </si>
  <si>
    <t>135.9</t>
  </si>
  <si>
    <t>135.10</t>
  </si>
  <si>
    <t>135.11</t>
  </si>
  <si>
    <t>135.12</t>
  </si>
  <si>
    <t>135.13</t>
  </si>
  <si>
    <t>135.14</t>
  </si>
  <si>
    <t>135.15</t>
  </si>
  <si>
    <t>Kopā par 135.daļu, eur bez PVN</t>
  </si>
  <si>
    <t>Kopā par 136.daļu, eur bez PVN</t>
  </si>
  <si>
    <t>Kopā par 137.daļu, eur bez PVN</t>
  </si>
  <si>
    <t>Kopā par 138.daļu, eur bez PVN</t>
  </si>
  <si>
    <t>Kopā par 139.daļu, eur bez PVN</t>
  </si>
  <si>
    <t>Kopā par 140.daļu, eur bez PVN</t>
  </si>
  <si>
    <t>Kopā par 141.daļu, eur bez PVN</t>
  </si>
  <si>
    <t>142.1</t>
  </si>
  <si>
    <t>Adekvāts audu krāsojums, Patomorfoloģisko pārskata preparātu krāsojums, Derīguma termiņš vismaz 24 mēneši, 1 L</t>
  </si>
  <si>
    <t>Adekvāts neitrālo mukopolisaharīdu krāsojums, Histoķīmiskā vizualizācija pēc PAS metodes, Kits (reaģentu komplekts ar lietošanas instrukciju latviešu valodā) 100 mikropreparātu apstrādei, kas satur reaģentus:  A) Joda skābi (Iodic acid) B) Shiff reaģentu, C) Sēra ūdens D) Harris hematoksilīnu, Derīguma termiņš vismaz 12 mēneši</t>
  </si>
  <si>
    <t>Lietojams formalīnā fiksētu, paraplastā ieguldītu audu izmeklējumiem,Morfoloģiskā diagnostika,t,sk,nieru biopsiju izmeklējumi, Kits (reaģentu komplekts ar lietošanas instrukciju latviešu valodā) 100 mikropreparātu apstrādei, kas satur reaģentus:  A) Kālija permanganāta šķīdums B) Aktivizēšanas šķīdums C) Skābeņskābes šķīdums (Oxalic acid sol,) D) Dzelzs amonija sulfāta šķīdums E) Amonija sudraba šķīdums (Ammonium silver sol,) F) Neitrālais sarkanais šķīdums G) Toneru šķīdums H) Krāsas fiksācijas šķīdums I) Neitrāls sarkanais šķīdums, Derīguma termiņš vismaz 12 mēneši</t>
  </si>
  <si>
    <t>142.2</t>
  </si>
  <si>
    <t>142.3</t>
  </si>
  <si>
    <t>142.4</t>
  </si>
  <si>
    <t>142.5</t>
  </si>
  <si>
    <t>142.6</t>
  </si>
  <si>
    <t>142.7</t>
  </si>
  <si>
    <t>142.8</t>
  </si>
  <si>
    <t>142.9</t>
  </si>
  <si>
    <t>142.10</t>
  </si>
  <si>
    <t>142.11</t>
  </si>
  <si>
    <t>142.12</t>
  </si>
  <si>
    <t>142.13</t>
  </si>
  <si>
    <t>142.14</t>
  </si>
  <si>
    <t>Kopā par 142.daļu, eur bez PVN</t>
  </si>
  <si>
    <t>Kopā par 143.daļu, eur bez PVN</t>
  </si>
  <si>
    <t>143.1</t>
  </si>
  <si>
    <t>143.2</t>
  </si>
  <si>
    <t>144.1</t>
  </si>
  <si>
    <t>144.2</t>
  </si>
  <si>
    <t>144.3</t>
  </si>
  <si>
    <t>Kopā par 144.daļu, eur bez PVN</t>
  </si>
  <si>
    <t>145.1</t>
  </si>
  <si>
    <t>145.2</t>
  </si>
  <si>
    <t>Kopā par 145.daļu, eur bez PVN</t>
  </si>
  <si>
    <t>181</t>
  </si>
  <si>
    <t>182</t>
  </si>
  <si>
    <t>183</t>
  </si>
  <si>
    <t>184</t>
  </si>
  <si>
    <t>185</t>
  </si>
  <si>
    <t>186</t>
  </si>
  <si>
    <t>187</t>
  </si>
  <si>
    <t>188</t>
  </si>
  <si>
    <t>189</t>
  </si>
  <si>
    <t>190</t>
  </si>
  <si>
    <t>191</t>
  </si>
  <si>
    <t>192</t>
  </si>
  <si>
    <t>193</t>
  </si>
  <si>
    <t>194</t>
  </si>
  <si>
    <t>195</t>
  </si>
  <si>
    <t>196</t>
  </si>
  <si>
    <t>197</t>
  </si>
  <si>
    <t>198</t>
  </si>
  <si>
    <t>199</t>
  </si>
  <si>
    <t>201</t>
  </si>
  <si>
    <t>202</t>
  </si>
  <si>
    <t>203</t>
  </si>
  <si>
    <t>204</t>
  </si>
  <si>
    <t>205</t>
  </si>
  <si>
    <t>206</t>
  </si>
  <si>
    <t>207</t>
  </si>
  <si>
    <t>208</t>
  </si>
  <si>
    <t>209</t>
  </si>
  <si>
    <t>210</t>
  </si>
  <si>
    <t>211</t>
  </si>
  <si>
    <t>212</t>
  </si>
  <si>
    <t>213</t>
  </si>
  <si>
    <t>214</t>
  </si>
  <si>
    <t>215</t>
  </si>
  <si>
    <t>216</t>
  </si>
  <si>
    <t>217</t>
  </si>
  <si>
    <t>218</t>
  </si>
  <si>
    <t>219</t>
  </si>
  <si>
    <t>220</t>
  </si>
  <si>
    <t>221</t>
  </si>
  <si>
    <t>222</t>
  </si>
  <si>
    <t>223</t>
  </si>
  <si>
    <t>224</t>
  </si>
  <si>
    <t>225</t>
  </si>
  <si>
    <t>226</t>
  </si>
  <si>
    <t>227</t>
  </si>
  <si>
    <t>228</t>
  </si>
  <si>
    <t>229</t>
  </si>
  <si>
    <t>230</t>
  </si>
  <si>
    <t>231</t>
  </si>
  <si>
    <t>232</t>
  </si>
  <si>
    <t>233</t>
  </si>
  <si>
    <t>234</t>
  </si>
  <si>
    <t>235</t>
  </si>
  <si>
    <t>236</t>
  </si>
  <si>
    <t>237</t>
  </si>
  <si>
    <t>238</t>
  </si>
  <si>
    <t>239</t>
  </si>
  <si>
    <t>240</t>
  </si>
  <si>
    <t>241</t>
  </si>
  <si>
    <t>242</t>
  </si>
  <si>
    <t>243</t>
  </si>
  <si>
    <t>244</t>
  </si>
  <si>
    <t>245</t>
  </si>
  <si>
    <t>246</t>
  </si>
  <si>
    <t>Kopā par 146.daļu, eur bez PVN</t>
  </si>
  <si>
    <t>Kopā par 147.daļu, eur bez PVN</t>
  </si>
  <si>
    <t>Kopā par 148.daļu, eur bez PVN</t>
  </si>
  <si>
    <t>Kopā par 149.daļu, eur bez PVN</t>
  </si>
  <si>
    <t>Kopā par 150.daļu, eur bez PVN</t>
  </si>
  <si>
    <t>Kopā par 151.daļu, eur bez PVN</t>
  </si>
  <si>
    <t>Kopā par 152.daļu, eur bez PVN</t>
  </si>
  <si>
    <t>Kopā par 153.daļu, eur bez PVN</t>
  </si>
  <si>
    <t>Kopā par 154.daļu, eur bez PVN</t>
  </si>
  <si>
    <t>Kopā par 155.daļu, eur bez PVN</t>
  </si>
  <si>
    <t>Kopā par 156.daļu, eur bez PVN</t>
  </si>
  <si>
    <t>Kopā par 157.daļu, eur bez PVN</t>
  </si>
  <si>
    <t>Kopā par 158.daļu, eur bez PVN</t>
  </si>
  <si>
    <t>Kopā par 159.daļu, eur bez PVN</t>
  </si>
  <si>
    <t>Kopā par 160.daļu, eur bez PVN</t>
  </si>
  <si>
    <t>Kopā par 161.daļu, eur bez PVN</t>
  </si>
  <si>
    <t>Kopā par 162.daļu, eur bez PVN</t>
  </si>
  <si>
    <t>Kopā par 163.daļu, eur bez PVN</t>
  </si>
  <si>
    <t>Kopā par 164.daļu, eur bez PVN</t>
  </si>
  <si>
    <t>Kopā par 165.daļu, eur bez PVN</t>
  </si>
  <si>
    <t>Kopā par 166.daļu, eur bez PVN</t>
  </si>
  <si>
    <t>Kopā par 167.daļu, eur bez PVN</t>
  </si>
  <si>
    <t>Kopā par 168.daļu, eur bez PVN</t>
  </si>
  <si>
    <t>Kopā par 169.daļu, eur bez PVN</t>
  </si>
  <si>
    <t>Kopā par 170.daļu, eur bez PVN</t>
  </si>
  <si>
    <t>Kopā par 171.daļu, eur bez PVN</t>
  </si>
  <si>
    <t>Kopā par 172.daļu, eur bez PVN</t>
  </si>
  <si>
    <t>Kopā par 173.daļu, eur bez PVN</t>
  </si>
  <si>
    <t>Kopā par 174.daļu, eur bez PVN</t>
  </si>
  <si>
    <t>Kopā par 175.daļu, eur bez PVN</t>
  </si>
  <si>
    <t>Kopā par 176.daļu, eur bez PVN</t>
  </si>
  <si>
    <t>Kopā par 177.daļu, eur bez PVN</t>
  </si>
  <si>
    <t>Kopā par 178.daļu, eur bez PVN</t>
  </si>
  <si>
    <t>Kopā par 179.daļu, eur bez PVN</t>
  </si>
  <si>
    <t>Kopā par 180.daļu, eur bez PVN</t>
  </si>
  <si>
    <t>Kopā par 181.daļu, eur bez PVN</t>
  </si>
  <si>
    <t>Kopā par 182.daļu, eur bez PVN</t>
  </si>
  <si>
    <t>Kopā par 183.daļu, eur bez PVN</t>
  </si>
  <si>
    <t>Kopā par 184.daļu, eur bez PVN</t>
  </si>
  <si>
    <t>Kopā par 185.daļu, eur bez PVN</t>
  </si>
  <si>
    <t>Kopā par 186.daļu, eur bez PVN</t>
  </si>
  <si>
    <t>Kopā par 187.daļu, eur bez PVN</t>
  </si>
  <si>
    <t>Kopā par 188.daļu, eur bez PVN</t>
  </si>
  <si>
    <t>Kopā par 189.daļu, eur bez PVN</t>
  </si>
  <si>
    <t>Kopā par 190.daļu, eur bez PVN</t>
  </si>
  <si>
    <t>Kopā par 191.daļu, eur bez PVN</t>
  </si>
  <si>
    <t>Kopā par 192.daļu, eur bez PVN</t>
  </si>
  <si>
    <t>Kopā par 193.daļu, eur bez PVN</t>
  </si>
  <si>
    <t>Kopā par 194.daļu, eur bez PVN</t>
  </si>
  <si>
    <t>Kopā par 195.daļu, eur bez PVN</t>
  </si>
  <si>
    <t>Kopā par 196.daļu, eur bez PVN</t>
  </si>
  <si>
    <t>Kopā par 197.daļu, eur bez PVN</t>
  </si>
  <si>
    <t>Kopā par 198.daļu, eur bez PVN</t>
  </si>
  <si>
    <t>Kopā par 199.daļu, eur bez PVN</t>
  </si>
  <si>
    <t>Kopā par 200.daļu, eur bez PVN</t>
  </si>
  <si>
    <t>Kopā par 201.daļu, eur bez PVN</t>
  </si>
  <si>
    <t>Kopā par 202.daļu, eur bez PVN</t>
  </si>
  <si>
    <t>Kopā par 203.daļu, eur bez PVN</t>
  </si>
  <si>
    <t>Kopā par 204.daļu, eur bez PVN</t>
  </si>
  <si>
    <t>Kopā par 205.daļu, eur bez PVN</t>
  </si>
  <si>
    <t>Kopā par 206.daļu, eur bez PVN</t>
  </si>
  <si>
    <t>Kopā par 207.daļu, eur bez PVN</t>
  </si>
  <si>
    <t>Kopā par 208.daļu, eur bez PVN</t>
  </si>
  <si>
    <t>Kopā par 209.daļu, eur bez PVN</t>
  </si>
  <si>
    <t>Kopā par 210.daļu, eur bez PVN</t>
  </si>
  <si>
    <t>Kopā par 211.daļu, eur bez PVN</t>
  </si>
  <si>
    <t>Kopā par 212.daļu, eur bez PVN</t>
  </si>
  <si>
    <t>Kopā par 213.daļu, eur bez PVN</t>
  </si>
  <si>
    <t>Kopā par 214.daļu, eur bez PVN</t>
  </si>
  <si>
    <t>Kopā par 215.daļu, eur bez PVN</t>
  </si>
  <si>
    <t>Kopā par 216.daļu, eur bez PVN</t>
  </si>
  <si>
    <t>Kopā par 217.daļu, eur bez PVN</t>
  </si>
  <si>
    <t>Kopā par 218.daļu, eur bez PVN</t>
  </si>
  <si>
    <t>Kopā par 219.daļu, eur bez PVN</t>
  </si>
  <si>
    <t>Kopā par 220.daļu, eur bez PVN</t>
  </si>
  <si>
    <t>Kopā par 221.daļu, eur bez PVN</t>
  </si>
  <si>
    <t>Kopā par 222.daļu, eur bez PVN</t>
  </si>
  <si>
    <t>Kopā par 223.daļu, eur bez PVN</t>
  </si>
  <si>
    <t>Kopā par 224.daļu, eur bez PVN</t>
  </si>
  <si>
    <t>Kopā par 225.daļu, eur bez PVN</t>
  </si>
  <si>
    <t>Kopā par 226.daļu, eur bez PVN</t>
  </si>
  <si>
    <t>Kopā par 227.daļu, eur bez PVN</t>
  </si>
  <si>
    <t>Kopā par 228.daļu, eur bez PVN</t>
  </si>
  <si>
    <t>Kopā par 229.daļu, eur bez PVN</t>
  </si>
  <si>
    <t>Kopā par 230.daļu, eur bez PVN</t>
  </si>
  <si>
    <t>Kopā par 231.daļu, eur bez PVN</t>
  </si>
  <si>
    <t>Kopā par 232.daļu, eur bez PVN</t>
  </si>
  <si>
    <t>Kopā par 233.daļu, eur bez PVN</t>
  </si>
  <si>
    <t>Kopā par 234.daļu, eur bez PVN</t>
  </si>
  <si>
    <t>Kopā par 235.daļu, eur bez PVN</t>
  </si>
  <si>
    <t>Kopā par 236.daļu, eur bez PVN</t>
  </si>
  <si>
    <t>Kopā par 237.daļu, eur bez PVN</t>
  </si>
  <si>
    <t>Kopā par 238.daļu, eur bez PVN</t>
  </si>
  <si>
    <t>Kopā par 239.daļu, eur bez PVN</t>
  </si>
  <si>
    <t>Kopā par 240.daļu, eur bez PVN</t>
  </si>
  <si>
    <t>Kopā par 241.daļu, eur bez PVN</t>
  </si>
  <si>
    <t>Kopā par 242.daļu, eur bez PVN</t>
  </si>
  <si>
    <t>Kopā par 243.daļu, eur bez PVN</t>
  </si>
  <si>
    <t>Kopā par 244.daļu, eur bez PVN</t>
  </si>
  <si>
    <t>Kopā par 245.daļu, eur bez PVN</t>
  </si>
  <si>
    <t>Kopā par 246.daļu, eur bez PVN</t>
  </si>
  <si>
    <t>Kopā par 247.daļu, eur bez PVN</t>
  </si>
  <si>
    <t>Kopā par 248.daļu, eur bez PVN</t>
  </si>
  <si>
    <t>247</t>
  </si>
  <si>
    <t>247.1</t>
  </si>
  <si>
    <t>247.2</t>
  </si>
  <si>
    <t>247.3</t>
  </si>
  <si>
    <t>247.4</t>
  </si>
  <si>
    <t>247.5</t>
  </si>
  <si>
    <t>247.6</t>
  </si>
  <si>
    <t>247.7</t>
  </si>
  <si>
    <t>247.8</t>
  </si>
  <si>
    <t>247.9</t>
  </si>
  <si>
    <t>248</t>
  </si>
  <si>
    <t>248.1</t>
  </si>
  <si>
    <t>248.2</t>
  </si>
  <si>
    <t>248.3</t>
  </si>
  <si>
    <t xml:space="preserve">Reaģents, kas testēts un tādejādi atzīts par lietojamu histopatoloģijas nozarē; deparafinizācija; 10L </t>
  </si>
  <si>
    <t>Adekvāta mijiedarbība ar audiem, Kaulu vai kaļķi saturošu audu paraugu atkaļķošanai, 500 ml</t>
  </si>
  <si>
    <t>Hematoksīlīna Eozīna krāsošana, 22x115 mm (100 gab x iep.)</t>
  </si>
  <si>
    <t xml:space="preserve">Priekšmetstikli ar matētu galu marķēšanai, gludas malas, optiski dzidri, vienāds biezums, izmērs 76 x 26 x 1 mm, iepakojumā 100 gab,
</t>
  </si>
  <si>
    <t>"Skapji"- konteineri mikropreparātu arhivēšanai, Metāla atvilktnes savstarpēji vertikāli savienojamos blokos ar 14 atvilktņu tipa ieliktņiem katrā blokā 76x22mm mikropreparātu uzglabāšanai, Savstarpēja savienojamība, Izturība norādītajam svaram,</t>
  </si>
  <si>
    <t>Ekspress tests HIV 1+2 antivielu izotipu IgG, IgM, IgA noteikšanai pilnasinīs, serumā, kvalitatīvs, komplektā vai atsevišķi jāpiedāvā divu līmeņu kontroles</t>
  </si>
  <si>
    <t>CLIFT (Crithidia luciliae) noteikšanas stikls, 1x6 testiem.</t>
  </si>
  <si>
    <t xml:space="preserve">I Reaģenti Elisa metodei </t>
  </si>
  <si>
    <t>VII Reaģenti Elisa metodei</t>
  </si>
  <si>
    <t>Laboratoriju krāsas</t>
  </si>
  <si>
    <t>24.2</t>
  </si>
  <si>
    <t>24.1</t>
  </si>
  <si>
    <t>24.3</t>
  </si>
  <si>
    <t>24.4</t>
  </si>
  <si>
    <t>24.5</t>
  </si>
  <si>
    <t>24.6</t>
  </si>
  <si>
    <t>Karbapenemāzes OXA-48 identifikācijas testi</t>
  </si>
  <si>
    <t>Candida ģints sēņu antimikotiskās jutības noteikšanas reaģenti</t>
  </si>
  <si>
    <t>MRA identifikācijas testi ar monoklonālām antivielām</t>
  </si>
  <si>
    <t>Identifikācijas testi dažādi ar diskiem</t>
  </si>
  <si>
    <t>Beta laktamāzes noteikšanas diski</t>
  </si>
  <si>
    <t>Stafilokoku Proteīna un ‘clumping‘ faktora noteikšanai. Iepakojums 1 x 100 testi.</t>
  </si>
  <si>
    <t xml:space="preserve">Bio drošības sertifikāts, pārbaudes sertifikāts uz katru sēriju, ņemšanas datums, derīguma termiņš katrai sērijai,derīgums ne&lt; kā 1 mēnesis. Iepakojums 1 x 100.Derīguma termiņš ne &lt; kā 1 mēn. </t>
  </si>
  <si>
    <t>Asins un to komponentu piedavas barotnēm ( piedāvāt visu daļu no viena ražotāja)</t>
  </si>
  <si>
    <t>Paredzēts mikrobioloģiskiem izmeklējumiem. Tilpums 1l.</t>
  </si>
  <si>
    <t>Paredzēta krēpu apstrādei pirms mikroskopijas uz tuberkulozes mikobaktērijām. Tīrība &gt; 99%.  1 kg</t>
  </si>
  <si>
    <t>Paredzēta krēpu apstrādei pirms mikroskopijas uz tuberkulozes mikobaktērijām. Tīrība &gt; 99%.Iepakojums 1 x 50gr</t>
  </si>
  <si>
    <t>Paredzēta krēpu apstrādei pirms mikroskopijas uz tuberkulozes mikobaktērijām. Tīrība &gt; 99%. . 1 kg</t>
  </si>
  <si>
    <t>SyberSafe gēla krāsa</t>
  </si>
  <si>
    <t>Paredzets PĶR. Nepieciešama PĶR licence. Tilpums 400 mkl.</t>
  </si>
  <si>
    <t>84.16</t>
  </si>
  <si>
    <t>Paredzēts PĶR, tilpums 500 ml.</t>
  </si>
  <si>
    <t>Isopropanols 100%</t>
  </si>
  <si>
    <t>Pipešu uzgaļi darbam ar MALDI TOF masas spektrometru( piedāvāt visu daļu no viena ražotāja)</t>
  </si>
  <si>
    <t>Pipešu uzgaļi un kastes molekurāro bioloģiskiem izmeklējumiem( piedāvāt visu daļu no viena ražotāja)</t>
  </si>
  <si>
    <t xml:space="preserve">PĶR ķēdes vāciņi. </t>
  </si>
  <si>
    <t>Saderīgas ar PCR mēģeņu ķēdēm. 1x500gab.</t>
  </si>
  <si>
    <t>249</t>
  </si>
  <si>
    <t>Stobriņi</t>
  </si>
  <si>
    <r>
      <t>3.</t>
    </r>
    <r>
      <rPr>
        <b/>
        <u/>
        <sz val="10"/>
        <color theme="1"/>
        <rFont val="Times New Roman"/>
        <family val="1"/>
        <charset val="186"/>
      </rPr>
      <t>Vispārīgās prasības adatām</t>
    </r>
    <r>
      <rPr>
        <sz val="10"/>
        <color theme="1"/>
        <rFont val="Times New Roman"/>
        <family val="1"/>
        <charset val="186"/>
      </rPr>
      <t xml:space="preserve">
3.1.Sterilas - atbilst  EN ISO 11137 standartu prasībām par medicīnas ierīču sterilizāciju. (SAL – Sterility Assurance Level  vismaz  10ֿ 6 vai labāk. Pievienot sertifikātu.
3.2. Starptautiskais krāsu kodējums saskaņā ar ISO 6009 standartu prasībām
3.3. CE marķējums saskaņā ar direktīvu 93/42/EC
3.4. Iesniegt apliecinājumu par kīniskiem pētījumiem par saduršanās gadījumu skaita samazinājumu, lietojot piedāvāto produktu.
3.5. Pievienot visu pieprasīto adatu paraugus.</t>
    </r>
  </si>
  <si>
    <r>
      <rPr>
        <b/>
        <u/>
        <sz val="10"/>
        <color theme="1"/>
        <rFont val="Times New Roman"/>
        <family val="1"/>
        <charset val="186"/>
      </rPr>
      <t>1.Vispārīgās prasības:</t>
    </r>
    <r>
      <rPr>
        <sz val="10"/>
        <color theme="1"/>
        <rFont val="Times New Roman"/>
        <family val="1"/>
        <charset val="186"/>
      </rPr>
      <t xml:space="preserve">
1.1.Sistēma sastāv no vienreizējas lietošanas  adatas, vakuuma stobriņa un adatas un stobriņa  turētāja.  Piedāvāt visas apakšpozīcijas no viena ražotāja. 
1.2. Pievienot visu pieprasīto stobriņu veidu paraugus.
</t>
    </r>
    <r>
      <rPr>
        <b/>
        <u/>
        <sz val="10"/>
        <color theme="1"/>
        <rFont val="Times New Roman"/>
        <family val="1"/>
        <charset val="186"/>
      </rPr>
      <t xml:space="preserve">2.Papildus prasības: </t>
    </r>
    <r>
      <rPr>
        <sz val="10"/>
        <color theme="1"/>
        <rFont val="Times New Roman"/>
        <family val="1"/>
        <charset val="186"/>
      </rPr>
      <t xml:space="preserve">
2.1.Iesniegt apliecinājumu par kīniskiem pētījumiem par ietekmi uz vispārējās ķīmijas,imūnķīmijas, hematoloģijas un  koaguloģijas analītiem.
2.2.  Sniegt informāciju par iekārtu ražotāju rekomendācijām saderībai ar Piegādātāja piedāvāto preci. Pasūtītājs lieto Siemens, Roche, Abbott, Beckman Coulter, Instrumention Laboratories ražotāju iekārtas.
2.3. Iesniegt 3 atsauksmes no ES dalībvalstu līdzīga izmēra daudzprofilu slimnīcām,  kas ir lietojušas piedāvātos produktus pēdējo 3 gadu laikā. Lūdzu iesniegt kontaktpersonu informāciju  no šīm iestādēm.
2.4.  Piegādātājam jāveic apmācība darbam ar piedāvāto preci un kvalifikācijas uzturēšana, kas ietver preanalatītikas pārbaudi Slimnīcas struktūrvienībās, iesniegt 3 atsauksmes par apmācībām un preanalītikas pārbaudēm  no ES dalībvalstu daudzprofilu slimnīcām.
2.5. Sterili – atbilst  EN ISO 11137  standartu prasībām  par medicīnas ierīču sterilizāciju. (SAL – Sterility Assurance Level vismaz-10ˉ6 vai labāk. Pievienot sertifikātu.
2.6. Vienreizlietojami
2.7. Ar precīzi dozētu vakuumu
2.8.  Stabils  uz virmas novietojot horizontāļā stāvoklī. Prasība pamatota drošības apsvērumu dēļ.
2.9. Aizbāznis veidots tā, lai novērstu (minimizētu) risku personālam saskarties ar asinīm un to izšļakstīšanās atverot stobriņu - pievienot apliecinājumu par klīniksiem pētījumiem. Prasība pamatota drošības apsvērumu dēļ.
2.10. Papīra uzlīme uzrakstiem.
2.11. Lietošanas instrukcija pievienota pie katras piegādes.
2.12. Starptautiskais krāsu kodējums saskaņā ar ISO 6710 standartu prasībām
2.13. CE marķējums saskaņā ar direktīvu IVDD 98/79/EC. </t>
    </r>
  </si>
  <si>
    <t>Utilizācijas maiss 550-600 x 750-800 mm autoklāvējami pie 121. Iepakojumā 1x 500 gab</t>
  </si>
  <si>
    <t>Utilizācijas maiss 250-300 x 450-500 mm autoklāvējami pie 121. Iepakojumā 1x 500 gab</t>
  </si>
  <si>
    <t>Utilizācijas maiss 150-200 x 250-300 mm no polipropilēna autoklāvējami pie 121. Iepakojumā 1x 100 gab</t>
  </si>
  <si>
    <t>Oleandomicīna diski Haemophylus spp. Diagnostikai. Iepakojums 1 x 50 diski</t>
  </si>
  <si>
    <t>Urīna pārliešanas adapteris</t>
  </si>
  <si>
    <t>Plastmasas stobriņi uz vakuuma principu balstītai asins paņemšanai seruma iegūšanai no pilnām venozajām asinīm ( ne ilgāks kā  5 minūšu recēšanas laiks), recēšanas aktivators trombīns, stobriņā ievietots gel-veida barjeru veidojošs polimērs, kurš centrifugēšanas laikā paceļas līdz seruma-recekļa saskares vietai, kur tas veido serumu un recekli atdalošu barjeru, 13 x 100 mm, parauga tilpums 5+/-1 ml, centrifugēšanas laiks ne ilgāks kā 5 min pie 2000 g,  4 min pie 4000 g.   Pievienot klīniskos pierādījumus īsam centrifugēšanas laikam un paraugu aprites laikam, analītu stabilitātei, kā apliecinājumu neatliekamu testu ārkārtas izpildei Slimnīcas Neatliekamās medicīnas centra vajadzībām.</t>
  </si>
  <si>
    <t>Izmērs 550-600 x 750-800 mm, autoklavējams pie  ne mazāk kā  121 grādiem pēc celsija, ar brīdinājuma zīmi par bioloģisko materiālu, indikatora plāksteris, iepakojums 1 x 500</t>
  </si>
  <si>
    <t>Izmērs 250-300 x 450-500 mm autoklavējams, pie  ne mazāk kā 121 grādiem pēc celsija, ar brīdinājuma zīmi par bioloģisko materiālu, indikatora plāksteris, iepakojums 1 x 500</t>
  </si>
  <si>
    <t>Izmērs 200-250 x 250-300 mm, autoklavējams pie  ne mazāk kā 121 grādiem pēc celsija, ar brīdinājuma zīmi par bioloģisko materiālu, indikatora plāksteris, iepakojums 1 x 100</t>
  </si>
  <si>
    <t>Izmērs 200-250 x 250-300 mm, autoklavējams pie  ne mazāk kā 121 grādiem pēc celsija, no polipropilēna, iepakojums 1 x 100</t>
  </si>
  <si>
    <r>
      <t>Izmērs 400-450 x 750-800 mm, autoklavējams pie ne mazāk kā 121</t>
    </r>
    <r>
      <rPr>
        <sz val="10"/>
        <color rgb="FFFF0000"/>
        <rFont val="Times New Roman"/>
        <family val="1"/>
        <charset val="186"/>
      </rPr>
      <t xml:space="preserve"> </t>
    </r>
    <r>
      <rPr>
        <sz val="10"/>
        <rFont val="Times New Roman"/>
        <family val="1"/>
        <charset val="186"/>
      </rPr>
      <t>grādiem pēc celsija, ar brīdinājuma zīmi par bioloģisko materiālu, indikatora plāksteris, iepakojums 1 x 500</t>
    </r>
  </si>
  <si>
    <t>dako duoCISHTM  reaģentu komplekts</t>
  </si>
  <si>
    <t xml:space="preserve">HER2 CISH PharmDxTM reaģentu komplekts </t>
  </si>
  <si>
    <t xml:space="preserve">HER2IQ FISH reaģentu komplekts </t>
  </si>
  <si>
    <t>Sintēzes skala 50 nMol, liofizilētas, tīrības pakāpe HPLC , piegādes vienība 1 gabals, sekvences tiks precizētas pasūtot preci, ar FAM, HEX, JOE, ROX, TAMRA, BHQ1, BHQ2 u.c .Nepieciešams PĶR licence</t>
  </si>
  <si>
    <t>IW3 - Isaac Wurch Bio_Optica, 500 mL</t>
  </si>
  <si>
    <t>IWA - Isaac Wurch Bio_Optica, 500 mL</t>
  </si>
  <si>
    <t xml:space="preserve">Kapilāro asiņu noņemšanas sistēma ar EDTA, Mikrovette </t>
  </si>
  <si>
    <t xml:space="preserve">Kapilāro asiņu noņemšanas sistēma ar Na fluorīdu glikozes noteikšanai, Mikrovette </t>
  </si>
  <si>
    <t xml:space="preserve">Kapilāro asiņu noņemšanas sistēma ar litija heparīnu,  Mikrovette </t>
  </si>
  <si>
    <r>
      <t xml:space="preserve">Ksilola aizvietotājs </t>
    </r>
    <r>
      <rPr>
        <i/>
        <sz val="10"/>
        <rFont val="Times New Roman"/>
        <family val="1"/>
        <charset val="186"/>
      </rPr>
      <t xml:space="preserve">Ultra Clear </t>
    </r>
  </si>
  <si>
    <t xml:space="preserve">Kriotomijas vide Tissue Tek OCT </t>
  </si>
  <si>
    <t xml:space="preserve">Paraplasts Histowax </t>
  </si>
  <si>
    <t>Testi grūtniecības monitoringam augļapvalka plīsuma gadījumā (ražotāja QIAGEN - AmniSure)</t>
  </si>
  <si>
    <t>Tests priekšlaicīgu dzemdību riska noteikšanai  (ražotāja QIAGEN -PartoSure )</t>
  </si>
  <si>
    <t>DNS izdalīšanas komplekts paredzēts genomiskā, bakteriālā, parazītu un virālā DNS izdalīšanai no cilvēka svaigām vai saldētām fēcēm. Komplekts paredzēts 50 izdalīšanām. Tam jāsatur visi nepieciešamie buferi un reaģenti, kā arī inhibitoru novākšanas sveķi un tabletes InhibitX . Jābalstās uz mini centrifugēšanas kolonnu tehnoloģiju bez organiskiem šķīdinātājiem vai alkohola precipitācijas. Elūcijas tilpumam jābūt līdz 200 mkL. Parauga apjomam jābūt līdz 220 mg. Tipiskais DNS iznākums  ne mazāk kā 10 – 30 mkg. Izdalītā DNS garums līdz 50 kb.</t>
  </si>
  <si>
    <t>Kasetes (Patoloģijas institūtam)</t>
  </si>
  <si>
    <t>249.1</t>
  </si>
  <si>
    <t>249.2</t>
  </si>
  <si>
    <t>Kopā par 249.daļu, eur bez PVN</t>
  </si>
  <si>
    <t>250</t>
  </si>
  <si>
    <t>250.1</t>
  </si>
  <si>
    <t>Biopsiju palikņi (Patoloģijas institūtam)</t>
  </si>
  <si>
    <t>Kopā par 250.daļu, eur bez PVN</t>
  </si>
  <si>
    <t>251</t>
  </si>
  <si>
    <t>252.1</t>
  </si>
  <si>
    <r>
      <t xml:space="preserve">Kasetes universālam lietojumam, </t>
    </r>
    <r>
      <rPr>
        <i/>
        <sz val="10"/>
        <rFont val="Times New Roman"/>
        <family val="1"/>
        <charset val="186"/>
      </rPr>
      <t>Bio Optica</t>
    </r>
  </si>
  <si>
    <r>
      <t xml:space="preserve">Kasetes biopsiju apstrādei, </t>
    </r>
    <r>
      <rPr>
        <i/>
        <sz val="10"/>
        <rFont val="Times New Roman"/>
        <family val="1"/>
        <charset val="186"/>
      </rPr>
      <t>Bio Optica</t>
    </r>
  </si>
  <si>
    <t>Kopā par 251.daļu, eur bez PVN</t>
  </si>
  <si>
    <t>Saskaņā ar Publisko iepirkumu likumā noteikto, pretendents var piedāvāt ekvivalentas preces (īpaši attiecināms uz sadaļām, kurās norādīti specifiski preču nosaukumi). Par ekvivalentām precēm tiks uzskatītas preces, kas apmierina tehniskajā specifikācijā norādītās pasūtītāja prasības un pēc funkcionalitātes izpilda iepirkuma priekšmeta mērķi.</t>
  </si>
  <si>
    <t>Vienreizējas lietošanas lapstiņas 10 - 15 cm  asins grupas  noteikšanai. Iepakojumā 500.gab.</t>
  </si>
  <si>
    <t>Vienreizējas lietošanas planšetes /biopalīnes/ (2 x 5welles) asins grupas  noteikšanai.  Iepakojumā 100.gab</t>
  </si>
  <si>
    <r>
      <t xml:space="preserve">Gelkarte   Rh /D(VI-)/ pazīmes noteikšanai.              </t>
    </r>
    <r>
      <rPr>
        <i/>
        <sz val="10"/>
        <color rgb="FF000000"/>
        <rFont val="Times New Roman"/>
        <family val="1"/>
        <charset val="186"/>
      </rPr>
      <t>1 statīvs x 12 gēlkartes</t>
    </r>
  </si>
  <si>
    <r>
      <t>Gelkarte    Rh fenotipa / CcEe/ un Kell antigēna noteikšanai. 1</t>
    </r>
    <r>
      <rPr>
        <i/>
        <sz val="10"/>
        <color rgb="FF000000"/>
        <rFont val="Times New Roman"/>
        <family val="1"/>
        <charset val="186"/>
      </rPr>
      <t xml:space="preserve"> statīvs x 12 gēlkartes</t>
    </r>
  </si>
  <si>
    <r>
      <t xml:space="preserve">Gelkarte DAT IgG1/IgG3 noteikšanai.  </t>
    </r>
    <r>
      <rPr>
        <i/>
        <sz val="10"/>
        <color rgb="FF000000"/>
        <rFont val="Times New Roman"/>
        <family val="1"/>
        <charset val="186"/>
      </rPr>
      <t>1 statīvs x 12 gēlkartes</t>
    </r>
  </si>
  <si>
    <r>
      <t>Nepilno antieritrocitāro antivielu skrīnings ar trīs  eritrocītārajiem antigēniem , nepilno antivielu titrēšana ar 3 antigēniem.  Asins grupas noteikšanai ABO sistēmā ar apgriezto reakciju.  Iepakojums</t>
    </r>
    <r>
      <rPr>
        <i/>
        <sz val="10"/>
        <color rgb="FF000000"/>
        <rFont val="Times New Roman"/>
        <family val="1"/>
        <charset val="186"/>
      </rPr>
      <t xml:space="preserve"> </t>
    </r>
    <r>
      <rPr>
        <sz val="10"/>
        <color rgb="FF000000"/>
        <rFont val="Times New Roman"/>
        <family val="1"/>
        <charset val="186"/>
      </rPr>
      <t>6 x 10.</t>
    </r>
  </si>
  <si>
    <r>
      <t>Ikdienas iekšējā kvalitātes kontrole visiem reaģentiem. K</t>
    </r>
    <r>
      <rPr>
        <i/>
        <sz val="10"/>
        <color rgb="FF000000"/>
        <rFont val="Times New Roman"/>
        <family val="1"/>
        <charset val="186"/>
      </rPr>
      <t>omplekts 1 x 4</t>
    </r>
    <r>
      <rPr>
        <sz val="10"/>
        <color rgb="FF000000"/>
        <rFont val="Times New Roman"/>
        <family val="1"/>
        <charset val="186"/>
      </rPr>
      <t xml:space="preserve"> :</t>
    </r>
    <r>
      <rPr>
        <u/>
        <sz val="10"/>
        <color rgb="FF000000"/>
        <rFont val="Times New Roman"/>
        <family val="1"/>
        <charset val="186"/>
      </rPr>
      <t xml:space="preserve"> (4 x 2,6 ml pilnasinis </t>
    </r>
    <r>
      <rPr>
        <i/>
        <u/>
        <sz val="10"/>
        <color rgb="FF000000"/>
        <rFont val="Times New Roman"/>
        <family val="1"/>
        <charset val="186"/>
      </rPr>
      <t>[1 - O Rh neg., ccddee,K poz.; 2 - A Rh poz., CcD.Ee,K neg.; B Rh poz., CCD.ee,K neg.; O Rh poz., ccD.EE,K neg.]</t>
    </r>
    <r>
      <rPr>
        <u/>
        <sz val="10"/>
        <color rgb="FF000000"/>
        <rFont val="Times New Roman"/>
        <family val="1"/>
        <charset val="186"/>
      </rPr>
      <t xml:space="preserve">, 2 x 1 ml pilnasinis </t>
    </r>
    <r>
      <rPr>
        <i/>
        <u/>
        <sz val="10"/>
        <color rgb="FF000000"/>
        <rFont val="Times New Roman"/>
        <family val="1"/>
        <charset val="186"/>
      </rPr>
      <t>[ 1 - Fya neg.,CcD.ee; 2 - Fya poz., ccddee],</t>
    </r>
    <r>
      <rPr>
        <u/>
        <sz val="10"/>
        <color rgb="FF000000"/>
        <rFont val="Times New Roman"/>
        <family val="1"/>
        <charset val="186"/>
      </rPr>
      <t xml:space="preserve"> 2 x 2,5 ml serums </t>
    </r>
    <r>
      <rPr>
        <i/>
        <u/>
        <sz val="10"/>
        <color rgb="FF000000"/>
        <rFont val="Times New Roman"/>
        <family val="1"/>
        <charset val="186"/>
      </rPr>
      <t xml:space="preserve">[1 - Anti-D, 2 - Anti-Fya] </t>
    </r>
  </si>
  <si>
    <t>Imunoloģisks tests. Paraugs: vaginālais sekrēts. Noteikšanas laiks ne vairāk 5min.</t>
  </si>
  <si>
    <t>Imunoloģisks tests. Paraugs: vaginālais sekrēts. Noteikšanas laiks ne vairāk kā 5min.</t>
  </si>
  <si>
    <t xml:space="preserve"> Paraneoplastisko antivielu noteikšanas profils (amfizīns,CV2,PNMA2,MA2/Ta,,Yo,Ri,Hu,recoverin,titin,sox-1,Zic4,GAD65,Tr),1x16 testiem</t>
  </si>
  <si>
    <t>Anti LGI1,CASPR2 antivielu noteikšanas stikls, 10x3 testiem</t>
  </si>
  <si>
    <t>antivielas pret NMDA-AMPA,LGI1,CASPR2,GABAR, 10x3 testiem</t>
  </si>
  <si>
    <t>Neironālo antivielu noteikšanas profils (amfizīns,CV2,PNMA2,MA2/Ta,,Yo,Ri,Hu,recoverin,titin),1x16 testiem</t>
  </si>
  <si>
    <t>GM1,GM2,GM3,GD1a,GD1b,GT1b,GQ1b(IgGun IgM) noteikšanas tests</t>
  </si>
  <si>
    <t xml:space="preserve">Anti GM1,GQ1b,GD1b antivielu noteikšanas tests (IGg un IgM) </t>
  </si>
  <si>
    <t xml:space="preserve">1. Fasējums 1 x 500g, 
2.Sastāvs uz 1L barotnes:
Kazeīna pankreātiskās šķelšanas produkti 12.0gr
Dzīvnieku audu peptiskās šķelšanas produkti 5.0gr
Rauga ekstrakts 3.0gr
Liellopu gaļas ekstrakts 3.0gr
Graudu ciete 1.0gr
Nātrija hlorīds 5.0gr </t>
  </si>
  <si>
    <t>1. Fasējums 1 x 500g, 
2. Smadzeņu sirds infūzs 3,5gr
Dzīvnieku audu peptiskās fermentācijas produkts 15,0gr
kazeīna pankreātiskās šķelšanas produkti 10,0gr
Nātrija hlorīds 5.0gr
Dekstroxe  2,0gr
Nātrija hidrogenfosfāts 2.5gr</t>
  </si>
  <si>
    <t>1. Fasējums 1 x 500g, 
2. Kazeīna pankreātiskās šķelšanās produkti 15.0g
Rauga ekstrakts 5.0gr
Dekstroze 5.0gr
Nātrija hlorīds 2.5gr
Sojas pupiņu papaīna hidrolizāts 3.0g
Dekstroze 6.0g
Nātrija hlorīds 2.5g
L cistīns 0.25g
Nātrija tioglikolāts 0.5g
Agars 13,5</t>
  </si>
  <si>
    <t>1. Fasējums 1 x 500g, 
2.Sastāvs uz 1L barotnes:
Kazeīna pankreātiskās šķelšanas produkti 14.5gr
Sojas pupiņu papaīna hidrolizāts 5.0gr
Nātrija hlorīds 5.0gr
Augšanas faktori 1.5gr</t>
  </si>
  <si>
    <t xml:space="preserve">1. Fasējums 1 x 500g, 
2. Sastāvs uz 1L barotnes:
Kazeīna pankreātiskās šķelšanas produkti 12.0gr
Dzīvnieku audu peptiskās šķelšanas produkti 5.0gr
Rauga ekstrakts 3.0gr
Liellopu gaļas ekstrakts 3.0gr
Graudu ciete 1.0gr
Nātrija hlorīds 5.0gr
Agars 13.5gr </t>
  </si>
  <si>
    <t>1. Fasējums 1 x 500g, 
2.Dehidratēts liellopu hemoglobīns</t>
  </si>
  <si>
    <t>1. Fasējums 1 x 500g, 
2.Sastāvs uz  1Litru barotnes:
Kazeīna pankreātiskās šķelšanās produkti 10.0g
Proteāzes peptons 10.0g
Dezoksiribonukleīnskābe 2.0g
Nātrija hlorīds 5.0g
Agars 15.0g
Metilēnzilais 0.05g</t>
  </si>
  <si>
    <t>1. Fasējums 1 x 500g, 
2. Smadzeņu sirds infūzs 3,5gr
Dzīvnieku audu peptiskās fermentācijas produkts 15,0gr
kazeīna pankreātiskās šķelšanas produkti 10,0gr
Nātrija hlorīds 5.0gr
Dekstroxe  2,0gr
Nātrija hidrogenfosfāts 2.5gr
Agars 15.0gr</t>
  </si>
  <si>
    <t xml:space="preserve"> 1. Fasējums 1 x 500 g. Sastāvs uz 1l barotnes: kazeīna pankreatiskās  šķelšanas produkti 8,2 gr, dzīvnieku audu peptiskās šķelšanas produkti 2,5 gr, sojas pupiņupapaīna šķelšanas produkti 1,0 gr, dekstroze 5,8 gr, rauga ekstrakts 5,0 gr, natrija hlorīds 1,7 gr, vienaizvietotoa kalija sāls</t>
  </si>
  <si>
    <t>1. Fasējums 1 x 500 g. 
Sastāvs uz 1l barotnes: kazeīna pankreatiskās  šķelšanas produkti 12,0 gr,dzīvnieku audu peptiskās šķelšanas produkti 5,0 gr, rauga ekstrakts 3,0 gr, lillopu ekstrakts 3,0gr,graudu ciete 1,0gr,nātrija hlorīds 5,0 gr, agars 13,5 gr, kolistīns 10,0 mg, nalidinskēbe 10</t>
  </si>
  <si>
    <t>Paredzēts baktēriju skaita noteikšanai izmeklējamajā materiāla. Fasējums 500 g. Satāvs:Kazeīna pankreātiskās šķelšanas produkti 5,0 gr/l, Rauga ekstrakts 2,5gr/l, Glikoze/dekstroze 1,0gr/l, Agars 15,0 gr/l</t>
  </si>
  <si>
    <t>Fasējums 1 x500gr. Paredzēts sēņu audzēšanai no patoloģiskā materiāla.Sastāvs uz 1l barotnes: Peptonu komplekss 10,0gr, dekstroze/glikoze 20,0 gr</t>
  </si>
  <si>
    <t>Paredzēts sēņu audzēšanai no patoloģiskā materiāla. Fasējums 500gr</t>
  </si>
  <si>
    <t>Fasējums 1 x500 gr. Paredzēts sēņu audzēšanai no patoloģiskā materiāla.Sastāvs uz 1l barotnes: Peptonu komplekss 10,0 gr, dekstroze/glikoze 40,0 gr, agars 15,0 gr</t>
  </si>
  <si>
    <t>1. Fasējums 1 x 500g. Paredzēts patogēno enterobaktēriju, sev. šigellu audzēšanai un diferencēšanai. Sastāvs:Proteāžu peptons - 12.0gr, rauga ekstraksts - 3.0gr, žults sālis - 9.0gr, laktoze -12.0gr, saharoze - 12gr. Salicins - 2.0gr, nātrija hlorīds, 5.0,agars 15,0</t>
  </si>
  <si>
    <t xml:space="preserve">Fasējums 1 x 500g. Sastāvs uz 1L barotnes Kazeīna pankreātiskās šķelšanas produkti 5.0g
Laktoze 4.0g
Nātrija fosfāts 10.0g
Nātrija selenīts 4.0g
L cistīns 0.01g
 </t>
  </si>
  <si>
    <t>Lab-Lemco pulveris10.0gr, Peptons, 10.0gr, Nātrija hlorīds 5.0gr,agars 15.0gr., iepakojums 1 x 500</t>
  </si>
  <si>
    <t>Sastāvs uz 1l barotnes:Proteāzes peptons 20.0 gr, Nātrija hlorīds 2,5gr,agars 15.0gr. Viens ražotājs ar Kl piedevām un LKL antitoksīna stripiem, iepakojums 1 x 500gr</t>
  </si>
  <si>
    <t>Fasējums 1 x 500g.,Sastāvs uz 1 l barotnes: Dzīvnieku audu enzemātiskā šķelšanas produkti 10,0gr,nātrija hlorīds 5,0gr, ogle 4,0gr, kazeīna fermentatīvās šķelšanas produkti. 3,0 gr,dezoksiholātskābe 1,0gr,nātrija piruvāts 0,25 gr, dzelzs sulfāts 0,25 gr,agars 8 - 16gr.</t>
  </si>
  <si>
    <t>Paredzēts kampilobaktēriju audzēšanai. Pievienojams Kolumbijas asins agara bāzei. Sastāvs: vankomicīns 5mg,polimiksīns B 1250 vien,  trimetoprim 2,5mg, cefalotīns 7,5 mg, amfoteracīns B1,0mg, Iepakojums 10gab .Paredzēts 5000ml barotnes</t>
  </si>
  <si>
    <t>Paredzēts kampilobaktēriju audzēšanai. Pievienojams kampilobaktēriju agara bāzei.Sastāvs: Polymyxin B 2500IU,Rifampicin 5.0mg,Trimethoprim 5.0mg,Cycloxamide 50.0 mg. Iepakojums  pa 10gab. Paredzēts 5000ml barotnes</t>
  </si>
  <si>
    <t>Satāvs uz 1l barotnes: Dzīvnieku audu šķelšanās produkti 10,0gr, laktalbumīnhidrolizāts 5,0 gr, rauga ekstrakts 5,0 gr,nātrija hlorīds 5,0 gr, nātrija pituvāts 0,5gr, nātrija metabisulfīds 0,5 gr, nātrija karbonāts 0,6 gr, akfa ketoglutārskābe 1,0 gr hemīns (izšķīdi</t>
  </si>
  <si>
    <t xml:space="preserve">Iepakojums 10 x 2 ml. Savienojams ar Cl. difficlile agara bāzi. </t>
  </si>
  <si>
    <t>Fasējums 1 x 500gr, Paredzēts Lactobacilus ģints mikroorganismu kultivēšanai.. Sastāvs uz litru barotnes: Proteāzes peptons 10,0gr, Liellopa ekstrakts 10,0gr, Rauga ekstrakts 5,0gr, Dekstroze 20,0gr, Polisorbāts 80 1,0gr, Amonija citrāts 2,0gr, Nātrija acetāts 2,0gr</t>
  </si>
  <si>
    <t>Fasējums : Paredzēts enterkoku audzēšanai 1 x 500gr. Sastāvs uz 1 l barotnes: Kazeīna pankreātiskās šķelšanas produkti 17,0gr, dzīvnieku audu peptiskās šķelšanas produktu 3,0 gr, raugu ekstrakts 5,0 gr, okxgals 10.0 gr, nātrija hlorīds 5,0 gr, eskulīns 1,0 gr,dzelzs amonija citrāts 0,5 gr, nātrija azīds 0,25gr.</t>
  </si>
  <si>
    <t>Iepakojums: pulverveida bāze 47,7gr. Sastāvs uz 1 l barotnes:  Agars 15,0 gr, Peptons un rauga ekstrakts 10,2 gr, Hloramfenikols 0,5 gr, Hromogēnā piedeva 22,0g</t>
  </si>
  <si>
    <t>Paredzēts urīnceļu infekciju ierosinātāju audzēšanai un identifikācijai. Iepakojumā 1 x 300gr ar piedevu</t>
  </si>
  <si>
    <t>Iepakojums: pulverveida bāze 165g, piedeva 2g. Sastāvs uz 1 l barotnes:Agars 15,0gr, Peptons un rauga ekstrakts 17,0gr, Hromogēnā piedeva 1,0 gr,  Piedeva 0,4g</t>
  </si>
  <si>
    <t>Iepakojums: pulverveida bāze 336,5g un piedeva 0,3g. Sastāvs uz 1 l barotnes: Agars 15,0gr, Peptons un rauga ekstrakts 20,0 gr, Sāls 5,0 gr. Hromogēnā piedeva 27,3 gr, Piedeva 0,06gr.</t>
  </si>
  <si>
    <t>Iepakojums: pulverveida bāze 165 g un piedeva 1,85 g. Sastāvs uz 1 l barotnes: Agars 15,0gr, Peptons un rauga ekstrakts 17,0 gr, Hromogēnā piedeva 1,0 gr, Piedeva 0,57 g</t>
  </si>
  <si>
    <t>Iepakojums 1 x 500 gr ar piedevu. Paredzēts selektīvai C.diffilcile audzēšanai</t>
  </si>
  <si>
    <r>
      <t>Iepakojums: pulverveida bāze 82,5gr ar piedevu. Sastāvs uz 1L  Agars1509, Peptonu maisījums un rauga ekstrakts 40,0, Sālis 25,0, Hromogēno substanču maisījums 2,5. Barotnes pH 6,9</t>
    </r>
    <r>
      <rPr>
        <u/>
        <sz val="10"/>
        <rFont val="Times New Roman"/>
        <family val="1"/>
        <charset val="186"/>
      </rPr>
      <t>+</t>
    </r>
    <r>
      <rPr>
        <sz val="10"/>
        <rFont val="Times New Roman"/>
        <family val="1"/>
        <charset val="186"/>
      </rPr>
      <t xml:space="preserve"> 0,2</t>
    </r>
  </si>
  <si>
    <t>1.Sastāvs uz 1L barotnes:
Kazeīna pankreātiskās šķelšanas produkti 7.5g
Dzīvnieku audu peptiskās šķelšanas produkti 7.5g
Graudu ciete 1g
Kālija dihidrogenfosfāts 1.0g
Kālija hidrogenfosfāts 4.5g
Nātrija hlorīds 5g
Agārs 16.0g
Karstas asinis 50ml
Piedeva B</t>
  </si>
  <si>
    <t>Izlieta stobriņos ar metāla korķi un slīpinātu virsmu. Sastāvs: Peptoni-1.0g, D+ glikoze 1.0g, Nātrija hlorīds 5.0g, Divaizvietotā nātrija fosfāts 1.2g, Kālija hidrogēnfosfāts, Fenolsarkanais 0.012g, 40% urea 50ml, agars 15.0g. Iepakojums 1 x 10 līdz 1 x 2</t>
  </si>
  <si>
    <t>Paredzētts ievietošanai anaerostatā. Savienojams ir BD anaerostatu, iepakojums1 x 20</t>
  </si>
  <si>
    <t>Plasitkāta maisiņi ar paaugsitnātu CO2 daudzumu veidojošām ķīimiskām vielām. Piemērojami darbam ar paaugstinātā  CO2 koncentrācijā augošiem mikroorganismiem, iepakojums 1 x 20</t>
  </si>
  <si>
    <t>Fasējums 1 x 500gr. Sastāvs uz 1L barotnes:
Liellopu ekstrakts 2.0g
Kazeīna skābais hidrolizāts 17.5g
Ciete 1.5g</t>
  </si>
  <si>
    <t>Fasējums 1 x 500gr. Sastāvs uz 1L barotnes:
Liellopu ekstrakts 2.0g
Kazeīna skābais hidrolizāts 17.5g
Ciete 1.5g
Agārs 17.0g</t>
  </si>
  <si>
    <t>Savienojams ar BD disku mehānisko dispenseri, 6 mm, iepakojums 1 x 50 x 10. No viena ražotāja ar Millera Hintona agara bāzi. Disku koncentrācijas atbilstoši EUCAST, CLSI  standartiem</t>
  </si>
  <si>
    <t>Iepakojums 1 x 25 pudelītes. Lietojams  bez antibakteriāalās jutības stripa</t>
  </si>
  <si>
    <t>Salmonella polivalentais serums A grupas O antigēna noteikšanai</t>
  </si>
  <si>
    <t>Salmonella polivalentais serums B grupas O antigēna noteikšanai</t>
  </si>
  <si>
    <t>Salmonella polivalentais serumsC grupas O antigēna noteikšanai</t>
  </si>
  <si>
    <t>Salmonella polivalentais serums A - E grupas O antigēna noteikšanai</t>
  </si>
  <si>
    <t>Salmonella polivalentais serums D grupas O antigēna noteikšanai</t>
  </si>
  <si>
    <t>Paredzēts S. pneumoniae tipa 6A noteikšanai ar kapsulu salipšanas metodi</t>
  </si>
  <si>
    <t>Haemophylus influenzae ATCC 492247, Millera Hintona agara kontrolei, komplektā 2 vienības</t>
  </si>
  <si>
    <r>
      <t>Paredzēts toksigēno</t>
    </r>
    <r>
      <rPr>
        <i/>
        <sz val="10"/>
        <rFont val="Times New Roman"/>
        <family val="1"/>
        <charset val="186"/>
      </rPr>
      <t xml:space="preserve"> C.difficile </t>
    </r>
    <r>
      <rPr>
        <sz val="10"/>
        <rFont val="Times New Roman"/>
        <family val="1"/>
        <charset val="186"/>
      </rPr>
      <t>mikroorganismu  celmu ierosināto  infekciju diagnostikai un tipa noteikšanai slimnieka fēcēs</t>
    </r>
  </si>
  <si>
    <r>
      <t>Paredzēts</t>
    </r>
    <r>
      <rPr>
        <i/>
        <sz val="10"/>
        <rFont val="Times New Roman"/>
        <family val="1"/>
        <charset val="186"/>
      </rPr>
      <t xml:space="preserve"> L.pneumophila </t>
    </r>
    <r>
      <rPr>
        <sz val="10"/>
        <rFont val="Times New Roman"/>
        <family val="1"/>
        <charset val="186"/>
      </rPr>
      <t>serogrupas 1  antigēna kvalitatīvai noteikšanai urīna paraugos  ar imūnhromatogrāfijas metodi.</t>
    </r>
  </si>
  <si>
    <t>Pilinātājs 0.5ml vienas dienas lietošanai pēc atvēršanas, iepakojums 1 x 50.</t>
  </si>
  <si>
    <t>p-dimetilaminocinamaldehīds (DMACA). Pilinātājs 0.5ml vienas dienas lietošanai pēc atvēršanas, iepakojums 1 x 50 gab.</t>
  </si>
  <si>
    <t>Paredzēts pozitīvo asins uzsējumu pārsēšanai uz agara aplatēm, iepakojums  1 x 100</t>
  </si>
  <si>
    <t>Paredzēti sēņu mikrobioloģiskai diagnostikai un antifungālās jutības noteikšanai pret amfotericīnuB,nistatīnu, ekonazolu,ketokonazolu, mikonazolu,flukonazolu, flucitozinu, iepakojums 1 x 30 plāksnītes.</t>
  </si>
  <si>
    <t>Var noteikt jutību pret flucitozine,itrakonazols,flukonazols, vorikonazols, iepakojums 1 x 12 testi.</t>
  </si>
  <si>
    <t>Streptokoku A,B,C,D,F,G grupas noteikšanai, iepakojums 1 x 50  testi.</t>
  </si>
  <si>
    <t>Paredzēts 50 testiem streptokoku A Lensfilda grupas noteikšanai. No viena ražotāja ar Lateks aglutinācijas testiem streptokoku Lensfilda grupas noteikšanai.</t>
  </si>
  <si>
    <t xml:space="preserve">Lateks aglutinācijas tests A Lensfilda grupas noteikšanai. </t>
  </si>
  <si>
    <t>Nitrocefīna diski beta laktamāzes noteikšanai, Iepakojums 1 x 50 gab.</t>
  </si>
  <si>
    <t>Optohīna diski pneimokoku identifikācijai, Iepakojums 1 x 50</t>
  </si>
  <si>
    <t>Pilinātājs pa 0,5 ml lietošanai dienas laikā, derīguma termiņš ne mazāks kā gads, iepakojums 1 x 50 testiem</t>
  </si>
  <si>
    <t>a/Beta-nikotinamida adenīna dinukleotīds ( Beta-NAD), piedeva Millera - Hintona antibakteriālas jutības barotnēm pēc EUCAST standarta.Tīrīb V&gt;99,9% (Iepakojums 20mg X 15)</t>
  </si>
  <si>
    <r>
      <t xml:space="preserve">Tiešā/netiešā  imunofluorescences metode.Monoklonālās antivielas pret </t>
    </r>
    <r>
      <rPr>
        <i/>
        <sz val="10"/>
        <rFont val="Times New Roman"/>
        <family val="1"/>
        <charset val="186"/>
      </rPr>
      <t>Chl.trachomatis</t>
    </r>
    <r>
      <rPr>
        <sz val="10"/>
        <rFont val="Times New Roman"/>
        <family val="1"/>
        <charset val="186"/>
      </rPr>
      <t>Komplektā pozitīvā un negatīvā kontrole.Metodes specifiskums 99,85 jutīgums 90,0%. Komplekts paredzēts 100 testiem</t>
    </r>
  </si>
  <si>
    <t>Uzgaļi mikropipetēm, tilpums 2  līdz 200 µl, saderīgi darbam ar Eppendorfa pipetēm (Research un Reference), PP, mehāniski izturīga, autoklavējama pie 121 °C, (īslaicīgi iztur līdz 120 – 140 °C), izturīgi pret sāļu, skābju un sārmu šķīdumiem, ka arī alkoholu. 1x1000 gab. Savienojami darbam  ar MALDI TOF analizatoru.</t>
  </si>
  <si>
    <t>Uzgaļi mikropipetēm, tilpums līdz 10 µl, saderīgi darbam ar Eppendorfa pipetēm (Research un Reference), PP, mehāniski izturīga, autoklavējama pie 121 °C, (īslaicīgi iztur līdz 120 – 140 °C), izturīgi pret sāļu, skābju un sārmu šķīdumiem, ka arī alkoholu. 1x1000 gab. Savienojami darbam  ar MALDI TOF analizatoru.</t>
  </si>
  <si>
    <r>
      <t>Uzgaļi mikrobpipetēm 2,5mkl, saderīgi ar pipetēm Eppendorf Research un Eppendorf Reference. Izgatavoti no polipropilēna, mehāniski izturīgi, autoklavējami pie 121</t>
    </r>
    <r>
      <rPr>
        <vertAlign val="superscript"/>
        <sz val="10"/>
        <rFont val="Times New Roman"/>
        <family val="1"/>
        <charset val="186"/>
      </rPr>
      <t>o</t>
    </r>
    <r>
      <rPr>
        <sz val="10"/>
        <rFont val="Times New Roman"/>
        <family val="1"/>
        <charset val="186"/>
      </rPr>
      <t>C, var izmantot temp. līdz 100 – 110</t>
    </r>
    <r>
      <rPr>
        <vertAlign val="superscript"/>
        <sz val="10"/>
        <rFont val="Times New Roman"/>
        <family val="1"/>
        <charset val="186"/>
      </rPr>
      <t>o</t>
    </r>
    <r>
      <rPr>
        <sz val="10"/>
        <rFont val="Times New Roman"/>
        <family val="1"/>
        <charset val="186"/>
      </rPr>
      <t>C (īslaicīgi iztur līdz 120 – 140</t>
    </r>
    <r>
      <rPr>
        <vertAlign val="superscript"/>
        <sz val="10"/>
        <rFont val="Times New Roman"/>
        <family val="1"/>
        <charset val="186"/>
      </rPr>
      <t>o</t>
    </r>
    <r>
      <rPr>
        <sz val="10"/>
        <rFont val="Times New Roman"/>
        <family val="1"/>
        <charset val="186"/>
      </rPr>
      <t>C), izturīgi pret sāļu, skābju un sārmu šķīdumiem. 1x1000 gab. Savienojami darbam  ar MALDI TOF analizatoru.</t>
    </r>
  </si>
  <si>
    <t>Uzgaļi mikropipetēm, tilpums 100  līdz 1000 µl, saderīgi darbam ar Eppendorfa pipetēm (Research un Reference), PP, mehāniski izturīga, autoklavējama pie 121 °C, (īslaicīgi iztur līdz 120 – 140 °C), izturīgi pret sāļu, skābju un sārmu šķīdumiem, ka arī alkoholu. 1x1000 gab.Savienojami darbam  ar MALDI TOF analizatoru.</t>
  </si>
  <si>
    <r>
      <t>Izgatavotas no polipropilēna, mehāniski izturīgas, autoklavējami pie 121</t>
    </r>
    <r>
      <rPr>
        <vertAlign val="superscript"/>
        <sz val="10"/>
        <rFont val="Times New Roman"/>
        <family val="1"/>
        <charset val="186"/>
      </rPr>
      <t>o</t>
    </r>
    <r>
      <rPr>
        <sz val="10"/>
        <rFont val="Times New Roman"/>
        <family val="1"/>
        <charset val="186"/>
      </rPr>
      <t>C, var izmantot temp. līdz 100 – 110</t>
    </r>
    <r>
      <rPr>
        <vertAlign val="superscript"/>
        <sz val="10"/>
        <rFont val="Times New Roman"/>
        <family val="1"/>
        <charset val="186"/>
      </rPr>
      <t>o</t>
    </r>
    <r>
      <rPr>
        <sz val="10"/>
        <rFont val="Times New Roman"/>
        <family val="1"/>
        <charset val="186"/>
      </rPr>
      <t>C (īslaicīgi iztur līdz 120 – 140</t>
    </r>
    <r>
      <rPr>
        <vertAlign val="superscript"/>
        <sz val="10"/>
        <rFont val="Times New Roman"/>
        <family val="1"/>
        <charset val="186"/>
      </rPr>
      <t>o</t>
    </r>
    <r>
      <rPr>
        <sz val="10"/>
        <rFont val="Times New Roman"/>
        <family val="1"/>
        <charset val="186"/>
      </rPr>
      <t>C), izturīgi pret sāļu, skābju un sārmu šķīdumiem, ka arī alkoholiem, ēsteriem un ketoniem. Pie 100</t>
    </r>
    <r>
      <rPr>
        <vertAlign val="superscript"/>
        <sz val="10"/>
        <rFont val="Times New Roman"/>
        <family val="1"/>
        <charset val="186"/>
      </rPr>
      <t>o</t>
    </r>
    <r>
      <rPr>
        <sz val="10"/>
        <rFont val="Times New Roman"/>
        <family val="1"/>
        <charset val="186"/>
      </rPr>
      <t>C 20 min. Mikrotūbiņas ar aizspiežamu vāciņu. Savienojamas ar centrifugēšanu Ependorfa centrifūgā. 1x1000 gab.</t>
    </r>
  </si>
  <si>
    <r>
      <t>Izgatavoti no polipropilēna, mehāniski izturīgi, autoklavējami pie 121</t>
    </r>
    <r>
      <rPr>
        <vertAlign val="superscript"/>
        <sz val="10"/>
        <rFont val="Times New Roman"/>
        <family val="1"/>
        <charset val="186"/>
      </rPr>
      <t>o</t>
    </r>
    <r>
      <rPr>
        <sz val="10"/>
        <rFont val="Times New Roman"/>
        <family val="1"/>
        <charset val="186"/>
      </rPr>
      <t>C, var izmantot temp. līdz 100 – 110</t>
    </r>
    <r>
      <rPr>
        <vertAlign val="superscript"/>
        <sz val="10"/>
        <rFont val="Times New Roman"/>
        <family val="1"/>
        <charset val="186"/>
      </rPr>
      <t>o</t>
    </r>
    <r>
      <rPr>
        <sz val="10"/>
        <rFont val="Times New Roman"/>
        <family val="1"/>
        <charset val="186"/>
      </rPr>
      <t>C (īslaicīgi iztur līdz 120 – 140</t>
    </r>
    <r>
      <rPr>
        <vertAlign val="superscript"/>
        <sz val="10"/>
        <rFont val="Times New Roman"/>
        <family val="1"/>
        <charset val="186"/>
      </rPr>
      <t>o</t>
    </r>
    <r>
      <rPr>
        <sz val="10"/>
        <rFont val="Times New Roman"/>
        <family val="1"/>
        <charset val="186"/>
      </rPr>
      <t>C), izturīgi pret sāļu, skābju un sārmu šķīdumiem, ka arī alkoholiem, ēsteriem un ketoniem. 1x500 gab.</t>
    </r>
  </si>
  <si>
    <t>Petri plates , sterilas, polistirēna, 150 mm. , iepakotas pa 20, fasējums 100 plates</t>
  </si>
  <si>
    <t>Petri plates divdaļīgas, sterilas, polistirēna, 92/16 mm., iepakotas pa 20, fasējums 480 plates</t>
  </si>
  <si>
    <t>Petri plates, sterilas, polistirēna, 92/16 mm. , iepakotas pa 20, fasējums 480 plates</t>
  </si>
  <si>
    <t>Petri plates sterilas, polistirēna. 35/10,  fasējums 1 x 20</t>
  </si>
  <si>
    <t>Segstikli 18 x 18 mm, optiski dzidri, vienādu biezumu, iepakojums 100 gabali</t>
  </si>
  <si>
    <t>Sterili tamponi transportmēģenē bez barotnes. Piegāde līdz 1 nedēļai no pasūtījuma veikšanas</t>
  </si>
  <si>
    <t>Sterils  plastikāta tampons Cary Blair transportbarotnē. Piegāde līdz nedēļai no pasūtījuma veikšanas</t>
  </si>
  <si>
    <t>Sterils tampons uz alumīnija stieples. Piegāde līdz 1 nedēļai no pasūtījuma veikšanas</t>
  </si>
  <si>
    <t>Sterils tampons uz plastikāta AMIES transportbarotnē. Piegāde līdz 1 nedēļai no pasūtījuma veikšanas</t>
  </si>
  <si>
    <t>Statīvs mēģenēm, 27-40 vietas. Paredēts 75 x 12mm stobriņiem</t>
  </si>
  <si>
    <t>Paredzēts HCV genotipa noteikšanai.</t>
  </si>
  <si>
    <t xml:space="preserve">Paredzēts  HCV vīrusa slodzei kvantitatīvi. Analītiskā jutība 41 kopijas/ml. Komplekts validēts un   saderīgs darbam ar PCR - Rotor-Gene Q iekārtu </t>
  </si>
  <si>
    <r>
      <t xml:space="preserve">Vakuuma plastmasas stobriņi koagulācijas izmeklējumiem, minimālās uzpildes indikators iegravēts uz stobriņa,  kas ir labi saskatāms no visām  pusēm, ar klīniski ekvivalentu rezultātu kā  globāli pieņemtajam “zelta standartam” - stikla 4,5 ml stobriņam,   - pievienot klīniskos pētījumus, antikoagulants nātrija citrāts (13 x 75 mm, parauga tilpums  ne vairāk </t>
    </r>
    <r>
      <rPr>
        <sz val="10"/>
        <rFont val="Times New Roman"/>
        <family val="1"/>
        <charset val="186"/>
      </rPr>
      <t>kā 2 ml</t>
    </r>
  </si>
  <si>
    <r>
      <t xml:space="preserve">Vakuuma plastmasas stobriņi plazmas iegūšanai no pilnām venozajām asinīm,  litija heparīns (17 IU/ml), 13 x 100 mm, parauga tilpums 4 </t>
    </r>
    <r>
      <rPr>
        <sz val="10"/>
        <color indexed="8"/>
        <rFont val="Calibri"/>
        <family val="2"/>
        <charset val="186"/>
      </rPr>
      <t>±</t>
    </r>
    <r>
      <rPr>
        <sz val="10"/>
        <color indexed="8"/>
        <rFont val="Times New Roman"/>
        <family val="1"/>
        <charset val="186"/>
      </rPr>
      <t>1</t>
    </r>
    <r>
      <rPr>
        <sz val="12"/>
        <color indexed="8"/>
        <rFont val="Times New Roman"/>
        <family val="1"/>
        <charset val="186"/>
      </rPr>
      <t xml:space="preserve"> </t>
    </r>
    <r>
      <rPr>
        <sz val="10"/>
        <color indexed="8"/>
        <rFont val="Times New Roman"/>
        <family val="1"/>
        <charset val="186"/>
      </rPr>
      <t>ml.</t>
    </r>
  </si>
  <si>
    <r>
      <t xml:space="preserve">Vakuuma plastmasas stobriņi plazmas iegūšanai no pilnām venozajām asinīm, ar separatoru (kas pilda sadalītāja funkcijas), kurš centrifugēšanas laikā  atdala plazmu un veido stabilu barjeru starp plazmu un asins šūnām. Vismaz 7 dienu stabilitāte terapeitisko medikamentu monitorēšanas gadījumā.  Centrifugēšanas laiks </t>
    </r>
    <r>
      <rPr>
        <sz val="10"/>
        <rFont val="Times New Roman"/>
        <family val="1"/>
        <charset val="186"/>
      </rPr>
      <t xml:space="preserve">ne vairāk kā  5 min., </t>
    </r>
    <r>
      <rPr>
        <sz val="10"/>
        <color indexed="8"/>
        <rFont val="Times New Roman"/>
        <family val="1"/>
        <charset val="186"/>
      </rPr>
      <t>13 x 100 mm, parauga tilpums 4.5</t>
    </r>
    <r>
      <rPr>
        <sz val="10"/>
        <color indexed="8"/>
        <rFont val="Calibri"/>
        <family val="2"/>
        <charset val="186"/>
      </rPr>
      <t>±</t>
    </r>
    <r>
      <rPr>
        <sz val="11"/>
        <color indexed="8"/>
        <rFont val="Times New Roman"/>
        <family val="1"/>
        <charset val="186"/>
      </rPr>
      <t>1</t>
    </r>
    <r>
      <rPr>
        <sz val="10"/>
        <color indexed="8"/>
        <rFont val="Times New Roman"/>
        <family val="1"/>
        <charset val="186"/>
      </rPr>
      <t xml:space="preserve"> ml. Pievienot klīniskos pierādījumus īsam centrifugēšanas laikam un paraugu aprites laikam, analītu stabilitātei, kā apliecinājumu neatliekamu testu ārkārtas izpildei Slimnīcas Neatliekamās medicīnas centra vajadzībām.</t>
    </r>
  </si>
  <si>
    <r>
      <t xml:space="preserve">Vakuuma plastmasas stobriņi bez piedevām,  13 x 75 mm, parauga tilpums 6 </t>
    </r>
    <r>
      <rPr>
        <sz val="10"/>
        <color indexed="8"/>
        <rFont val="Calibri"/>
        <family val="2"/>
        <charset val="186"/>
      </rPr>
      <t>±</t>
    </r>
    <r>
      <rPr>
        <sz val="11"/>
        <color indexed="8"/>
        <rFont val="Times New Roman"/>
        <family val="1"/>
        <charset val="186"/>
      </rPr>
      <t>1</t>
    </r>
    <r>
      <rPr>
        <sz val="12"/>
        <color indexed="8"/>
        <rFont val="Times New Roman"/>
        <family val="1"/>
        <charset val="186"/>
      </rPr>
      <t xml:space="preserve"> </t>
    </r>
    <r>
      <rPr>
        <sz val="10"/>
        <color indexed="8"/>
        <rFont val="Times New Roman"/>
        <family val="1"/>
        <charset val="186"/>
      </rPr>
      <t xml:space="preserve">ml. </t>
    </r>
  </si>
  <si>
    <r>
      <t>Vakuuma plastmasas stobriņi koagulācijas izmeklējumiem, minimālās uzpildes indikators iegravēts uz stobriņa,  kas ir labi saskatāms no visām  pusēm, ar klīniski ekvivalentu rezultātu kā  globāli pieņemtajam “zelta standartam” - stikla 4,5 ml stobriņam,   - pievienot klīniskos pētījumus, antikoagulants nātrija citrāts  13 x 75 mm, parauga tilpums  2,5</t>
    </r>
    <r>
      <rPr>
        <sz val="10"/>
        <color indexed="8"/>
        <rFont val="Calibri"/>
        <family val="2"/>
        <charset val="186"/>
      </rPr>
      <t>±</t>
    </r>
    <r>
      <rPr>
        <sz val="11"/>
        <color indexed="8"/>
        <rFont val="Times New Roman"/>
        <family val="1"/>
        <charset val="186"/>
      </rPr>
      <t>1</t>
    </r>
    <r>
      <rPr>
        <sz val="12"/>
        <color indexed="8"/>
        <rFont val="Times New Roman"/>
        <family val="1"/>
        <charset val="186"/>
      </rPr>
      <t xml:space="preserve"> </t>
    </r>
    <r>
      <rPr>
        <sz val="10"/>
        <color indexed="8"/>
        <rFont val="Times New Roman"/>
        <family val="1"/>
        <charset val="186"/>
      </rPr>
      <t>ml.</t>
    </r>
  </si>
  <si>
    <r>
      <t>Urīna stobri ar stingi nostiprinātu vāciņu, bez konservanta, koniski, tilpums 6,5</t>
    </r>
    <r>
      <rPr>
        <sz val="10"/>
        <rFont val="Calibri"/>
        <family val="2"/>
        <charset val="186"/>
      </rPr>
      <t>±</t>
    </r>
    <r>
      <rPr>
        <sz val="10"/>
        <rFont val="Times New Roman"/>
        <family val="1"/>
        <charset val="186"/>
      </rPr>
      <t>1 ml , izmēri 16 x 100mm</t>
    </r>
  </si>
  <si>
    <r>
      <t>Urīnas stobri ar stingi nostiprinātu vāciņu ar konservantu (mikrobioloģijas vajadzībām), sterīli, tilpums 6,5</t>
    </r>
    <r>
      <rPr>
        <sz val="10"/>
        <rFont val="Calibri"/>
        <family val="2"/>
        <charset val="186"/>
      </rPr>
      <t>±</t>
    </r>
    <r>
      <rPr>
        <sz val="10"/>
        <rFont val="Times New Roman"/>
        <family val="1"/>
        <charset val="186"/>
      </rPr>
      <t>1 ml, izmēri 13 x 100mm</t>
    </r>
  </si>
  <si>
    <t>Kopā par 132 .daļu, eur bez PVN</t>
  </si>
  <si>
    <t xml:space="preserve">III Slēgtās asins noņemšanas sistēmas </t>
  </si>
  <si>
    <r>
      <t xml:space="preserve">
1.2. </t>
    </r>
    <r>
      <rPr>
        <b/>
        <u/>
        <sz val="10"/>
        <color theme="1"/>
        <rFont val="Times New Roman"/>
        <family val="1"/>
        <charset val="186"/>
      </rPr>
      <t xml:space="preserve">Papildus prasības: </t>
    </r>
    <r>
      <rPr>
        <sz val="10"/>
        <color theme="1"/>
        <rFont val="Times New Roman"/>
        <family val="1"/>
        <charset val="186"/>
      </rPr>
      <t xml:space="preserve">
2.1.Iesniegt apliecinājumu par kīniskiem pētījumiem par ietekmi uz vispārējās ķīmijas,imūnķīmijas, hematoloģijas un  koaguloģijas analītiem.
2.2.  Sniegt informāciju par iekārtu ražotāju rekomendācijām saderībai ar Piegādātāja piedāvāto preci. Pasūtītājs lieto Siemens, Roche, Abbott, Beckman Coulter, Instumention Laboraties ražotāju iekārtas.
2.3. Iesniegt 3 atsauksmes no ES dalībvalstu līdzīga izmēra daudzprofilu slimnīcām,  kas ir lietojušas piedāvātos produktus pēdējo 3 gadu laikā. Lūdzu iesniegt kontaktpersonu informāciju  no šīm iestādēm.
2.4.  Piegādātājam jāveic apmācība darbam ar piedāvāto preci un kvalifikācijas uzturēšana, kas ietver preanalatītikas pārbaudi Slimnīcas struktūrvienībās, iesniegt 3 atsauksmes par apmācībām un preanalītikas pārbaudēm  no ES dalībvalstu daudzprofilu slimnīcām.
2.5. Sterili – atbilst  EN ISO 11137  standartu prasībām  par medicīnas ierīču sterilizāciju. (SAL – Sterility Assurance Level vismaz-10ˉ6 vai labāk. Pievienot sertifikātu.
2.6. Vienreizlietojami.
2.7. Ar precīzi dozētu vakuumu.
2.8.  Stabils  uz virmas novietojot horizontālā stāvoklī. Prasība pamatota drošības apsvērumu dēļ.
2.9. Aizbāznis veidots tā, lai novērstu (minimizētu) risku personālam saskarties ar asinīm un to izšļakstīšanās atverot stobriņu - pievienot apliecinājumu par klīniksiem pētījumiem. Prasība pamatota drošības apsvērumu dēļ.
2.10. Papīra uzlīme uzrakstiem.
2.11. Lietošanas instrukcija pievienota pie katras piegādes.
2.12. Starptautiskais krāsu kodējums saskaņā ar ISO 6710 standartu prasībām
2.13. CE marķējums saskaņā ar direktīvu IVDD 98/79/EC. 
2.14. Pievienot pieprasīto stobriņu paraugus.</t>
    </r>
  </si>
  <si>
    <t xml:space="preserve">Piederumi utilizācijai </t>
  </si>
  <si>
    <t>Pudeles laboratoriskiem izmeklējumiem (piedāvāt visu daļu  no viena ražotāja)</t>
  </si>
  <si>
    <t>Transporta barotnes un izmeklējamā materiāla noņemšanai nepieciešamie instrumenti aerobiem un fakultatīvi anaerobiem mikroorganismiem (Piedāvāt visu daļu no viena ražotāja)</t>
  </si>
  <si>
    <t>Petri plates (piedāvāt visu daļu no viena ražotāja)</t>
  </si>
  <si>
    <t>Mikrobioloģiskās cilpas (piedāvāt visu daļu  no viena ražotāja)</t>
  </si>
  <si>
    <t>Pipetes darbam ar MALDI TOF masas spektrometru ( piedāvāt visu daļu no viena ražotāja)</t>
  </si>
  <si>
    <t>Plastmasas palīgpiederumi molekulāri bioloģiskiem izmeklējumiem ( piedāvāt visu daļu no viena ražotāja)</t>
  </si>
  <si>
    <t>Pipešu uzgaļi handstep pipetēm( piedāvāt visu daļu no viena ražotāja)</t>
  </si>
  <si>
    <t>Laboratoriju krāsas mikroorganismu krāsošanai pēc Grama metodes( piedāvāt visu daļu no viena ražotāja).</t>
  </si>
  <si>
    <t>DNS/RNS izdalīšanas komplekti un reaģenti  molekulāri bioloģiskajiem izmklējumiem ( piedāvāt visu daļu no viena ražotāja)</t>
  </si>
  <si>
    <t>Streptokoku grupu identifikācijas testi t.sk. Pneimokoku un enterokoki identifikācijas testi (piedāvāt visu daļu no viena ražotāja)</t>
  </si>
  <si>
    <t>Candida ģints sēņu identifikācijas un jutības noteikšanas komplekti pret antimikotiskajiem līdzekļiem (piedāvāt visu daļu no viena ražotāja)</t>
  </si>
  <si>
    <t>Ķīmiskie reaktīvi mikroorganismu identifikācijai (piedāvāt visu daļu no viena ražotāja)</t>
  </si>
  <si>
    <t xml:space="preserve">Immunhtomatogrāfijas testi fēču skrīningam uz toksigēno C.difficile. Piegāde 24 - 48 stundu laikā no pasūtījuma veikšanas. </t>
  </si>
  <si>
    <t xml:space="preserve">Immunhtomatogrāfijas testi legionellu antigēna noteikšanai fēcēs. Piegāde 24 - 48 stundu laikā no pasūtījuma veikšanas. </t>
  </si>
  <si>
    <t xml:space="preserve">Immunhtomatogrāfijas testi S.pneumoniae noteikšanai urīnā.  Piegāde 24 - 48 stundu laikā no pasūtījuma veikšanas. </t>
  </si>
  <si>
    <t xml:space="preserve">Immunhtomatogrāfijas testi C.difficile A un A toksīnu noteikšanai fēcēs. Piegāde 24 - 48 stundu laikā no pasūtījuma veikšanas. </t>
  </si>
  <si>
    <t xml:space="preserve">ATCC kultūras </t>
  </si>
  <si>
    <t>Aglutinējošie serumi pneimokoku serogrupu noteikšanai ( piedāvāt visu daļu  no viena ražotāja)</t>
  </si>
  <si>
    <t>Aglutinējošie serumi izdalīto mikroorganismu kultūru identifikācijai (piedāvāt visu daļu  no viena ražotāja)</t>
  </si>
  <si>
    <t>Materiāli urogenitālo mikoplazmu identifikācijai un jutības noteikšanai (piedāvāt visu daļu  no viena ražotāja)</t>
  </si>
  <si>
    <t>Unificētās mikroorganismu ID /MIC sistēmas (piedāvāt visu daļu no viena ražotāja)</t>
  </si>
  <si>
    <t>E testi antibakteriālās MIC noteikšanai (piedāvāt visu daļu no viena ražotāja)</t>
  </si>
  <si>
    <t>Antibakteriālie diski  beta laktamāžu noteikšani (piedāvāt visu daļu  no viena ražotāja)</t>
  </si>
  <si>
    <t>Antibakteriālie diski un barotnes jutības noteikšanai (piedāvāt visu daļu  no viena ražotāja)</t>
  </si>
  <si>
    <t>Apkārtējo atmosfēru izmainošās sistēmas (piedāvāt visu daļu  no viena ražotāja)</t>
  </si>
  <si>
    <t>Sastāvs uz 1 L barotnes::
Kazeīna peptons ( dzivn) 13gr
Gaļas peptons(dzīvn. ) 5gr
Sirds audu peptons ( dzīvn.) 3gr
Graudu ciete 1gr
Reducējošs maisījums 1.4gr Antibiotiku maisījums  20ml
Agars 13.5gr
Auna asinis 50ml
pH 7.3
Izliets platēs pa 20ml
 QC:
C.</t>
  </si>
  <si>
    <t>Gatavās barotnes  Petri platēs mikroorganismu izdalīšanai un identifikācijai (piedāvāt visu daļu  no viena ražotāja)</t>
  </si>
  <si>
    <t>Divpusējās gatavās barotnes (piedāvāt visu daļu no viena ražotāja)</t>
  </si>
  <si>
    <t>Hromagaru barotnes mikroorganismu identifikācijai( piedāvāt visu daļu no viena ražotāja)</t>
  </si>
  <si>
    <t xml:space="preserve">Gatavās hromagāru plates mikroorganismu izdalīšanai un diferencēšanai (piedāvāt visu daļu  no viena ražotāja) </t>
  </si>
  <si>
    <t>Reaģentu komplekts Cl. difficlile identifikācijai( piedāvāt visu daļu  no viena ražotāja)</t>
  </si>
  <si>
    <t>Barotnes Cl. difficlile  audzēšanai (piedāvāt visu daļu  no viena ražotāja)</t>
  </si>
  <si>
    <t>Barotnes kampilobaktēriju audzēšanai (piedāvāt visu daļu no viena ražotāja)</t>
  </si>
  <si>
    <t>I Barotne difterijas virulences noteikšanai (piedāvāt visu daļu  no viena ražotāja)</t>
  </si>
  <si>
    <t>II Barotne difterijas virulences noteikšanai (piedāvāt visu daļu  no viena ražotāja)</t>
  </si>
  <si>
    <t>III Barotne difterijas virulences noteikšanai (piedāvāt visu daļu no viena ražotāja)</t>
  </si>
  <si>
    <t>Barotnes sēņu audzēšanai (piedāvāt visu daļu  no viena ražotāja)</t>
  </si>
  <si>
    <t>Barotnes un piedevas jersīniju savairošanai  (piedāvāt visu un no viena ražotāja)</t>
  </si>
  <si>
    <t>Iesniedzot piedāvājumu Pretendents apliecina, ka preču piegādi piegādi nodrošinās 3 (trīs) kalendāro dienu laikā no pasūtījuma veikšanas brīža, izņemot gadījumos, kad piegāde nepieciešama ātrāk 
(norādīts Tehniskajā specifikācijā).</t>
  </si>
  <si>
    <r>
      <t>Vakuuma plastmasas stobriņi paātrinātai seruma iegūšanai no pilnām venozajām asinīm, recēšanas aktivators trombīns, 13 x 100 mm, parauga tilpums 5±</t>
    </r>
    <r>
      <rPr>
        <strike/>
        <sz val="12"/>
        <color rgb="FFFF0000"/>
        <rFont val="Cambria"/>
        <family val="1"/>
        <charset val="186"/>
      </rPr>
      <t>1</t>
    </r>
    <r>
      <rPr>
        <strike/>
        <sz val="10"/>
        <color rgb="FFFF0000"/>
        <rFont val="Cambria"/>
        <family val="1"/>
        <charset val="186"/>
      </rPr>
      <t xml:space="preserve"> ml, </t>
    </r>
  </si>
  <si>
    <r>
      <t xml:space="preserve">Koniski stobriņi ar vāciņu </t>
    </r>
    <r>
      <rPr>
        <sz val="10"/>
        <color rgb="FFFF0000"/>
        <rFont val="Times New Roman"/>
        <family val="1"/>
        <charset val="186"/>
      </rPr>
      <t>1</t>
    </r>
    <r>
      <rPr>
        <strike/>
        <sz val="10"/>
        <color rgb="FFFF0000"/>
        <rFont val="Times New Roman"/>
        <family val="1"/>
        <charset val="186"/>
      </rPr>
      <t>6</t>
    </r>
    <r>
      <rPr>
        <sz val="10"/>
        <color rgb="FFFF0000"/>
        <rFont val="Times New Roman"/>
        <family val="1"/>
        <charset val="186"/>
      </rPr>
      <t>0ml</t>
    </r>
  </si>
  <si>
    <t>20 testi</t>
  </si>
  <si>
    <t xml:space="preserve">20 testi + 1pozitīva kontrole </t>
  </si>
  <si>
    <t>0,64 +14,00 flakoni ar pozitīvu kontroli</t>
  </si>
  <si>
    <t>358,40 Eur + 15,68 Eur per 1pozitīvu kontroli</t>
  </si>
  <si>
    <t>200 testi</t>
  </si>
  <si>
    <t>500 testi</t>
  </si>
  <si>
    <t>96 reakcijas</t>
  </si>
  <si>
    <t>1 x 10 plates</t>
  </si>
  <si>
    <t>Iekļauts pozīcijā 52.2. Papildus nav vajadzīgi nekādi reaģenti</t>
  </si>
  <si>
    <t>1 ml</t>
  </si>
  <si>
    <t>10 testi</t>
  </si>
  <si>
    <r>
      <t>Validēts  noteikšanai cilvēka cerebrospinālajā šķīdumā,cilvēka asins plazmā ar EDTA, iztriepē, ar analītisko jutību HSV-1 0,12 kopijas/</t>
    </r>
    <r>
      <rPr>
        <sz val="10"/>
        <rFont val="Calibri"/>
        <family val="2"/>
        <charset val="186"/>
      </rPr>
      <t>µ</t>
    </r>
    <r>
      <rPr>
        <sz val="10"/>
        <rFont val="Times New Roman"/>
        <family val="1"/>
        <charset val="186"/>
      </rPr>
      <t>l un SHV2 - 0,16 kopijas/µl PĶR, mērķa amplikons -  154 bp UL5 gēna reģions, kvalitatīvs tests ar vismaz 2 pozitīvām kontrolēm, CE IVD marķējumu, saderīgs darbam arPCR - Rotor-Gene Q iekārtu , ar temperatūras profīlu lai vienā reālā laika PĶR ciklā iespējams  likt dažādu nosakāmo analītu paraugus, ar programmatūru, kas automātiski apstrādā rezultātu un dod atskaiti.Komplekts paredzēts 24 testiem</t>
    </r>
  </si>
  <si>
    <r>
      <t>Validēts  noteikšanai cilvēka asins plazmā, serumā, cerebrospinālajā škīdumā,  ar analītisko jutību 1,02 kopijas/</t>
    </r>
    <r>
      <rPr>
        <sz val="10"/>
        <rFont val="Calibri"/>
        <family val="2"/>
        <charset val="186"/>
      </rPr>
      <t>µ</t>
    </r>
    <r>
      <rPr>
        <sz val="10"/>
        <rFont val="Times New Roman"/>
        <family val="1"/>
        <charset val="186"/>
      </rPr>
      <t>l  PĶR, mērķa amplikons - 97bp EBNA-1 gēna reģions, kvantitatīvs tests ar vismaz 4 dažādu koncentrāciju standartiem, CE IVD marķējumu, saderīgs darbam arPCR - Rotor-Gene Q iekārtu , ar temperatūras profīlu lai vienā reālā laika PĶR ciklā iespējams  likt dažādu nosakāmo analītu paraugus, ar programmatūru, kas automātiski apstrādā rezultātu un dod atskaiti.Komplekts paredzēts 24 testiem</t>
    </r>
  </si>
  <si>
    <r>
      <t>Validēts noteikšanai  cilvēka cerebrospinālajā škīdumā,  ar analītisko jutību 1,36 kopijas/</t>
    </r>
    <r>
      <rPr>
        <sz val="10"/>
        <rFont val="Calibri"/>
        <family val="2"/>
        <charset val="186"/>
      </rPr>
      <t>µ</t>
    </r>
    <r>
      <rPr>
        <sz val="10"/>
        <rFont val="Times New Roman"/>
        <family val="1"/>
        <charset val="186"/>
      </rPr>
      <t>l  PĶR, mērķa amplikons - 82bp OFR38 proteīna gēna reģions, kvantitatīvs tests ar vismaz 4 dažādu koncentrāciju standartiem, CE IVD marķējumu, saderīgs darbam arPCR - Rotor-Gene Q iekārtu , ar temperatūras profīlu lai vienā reālā laika PĶR ciklā iespējams  likt dažādu nosakāmo analītu paraugus, ar programmatūru, kas automātiski apstrādā rezultātu un dod atskaiti.Komplekts paredzēts 24 testiem</t>
    </r>
  </si>
  <si>
    <r>
      <t>Reakcijas mēģenes ar konisku galu un aizskrūvējamu vāciņu, graduētas (50 ml) Iepakojumā 50 gab. Augstums 114 mm, diametrs 28 mm. Izgatavotas no polipropilēna, mehāniski izturīgas, autoklavējami pie 121</t>
    </r>
    <r>
      <rPr>
        <vertAlign val="superscript"/>
        <sz val="10"/>
        <rFont val="Times New Roman"/>
        <family val="1"/>
        <charset val="186"/>
      </rPr>
      <t>o</t>
    </r>
    <r>
      <rPr>
        <sz val="10"/>
        <rFont val="Times New Roman"/>
        <family val="1"/>
        <charset val="186"/>
      </rPr>
      <t>C, var izmantot temp. līdz 100 – 110</t>
    </r>
    <r>
      <rPr>
        <vertAlign val="superscript"/>
        <sz val="10"/>
        <rFont val="Times New Roman"/>
        <family val="1"/>
        <charset val="186"/>
      </rPr>
      <t>o</t>
    </r>
    <r>
      <rPr>
        <sz val="10"/>
        <rFont val="Times New Roman"/>
        <family val="1"/>
        <charset val="186"/>
      </rPr>
      <t>C (īslaicīgi iztur līdz 120 – 140</t>
    </r>
    <r>
      <rPr>
        <vertAlign val="superscript"/>
        <sz val="10"/>
        <rFont val="Times New Roman"/>
        <family val="1"/>
        <charset val="186"/>
      </rPr>
      <t>o</t>
    </r>
    <r>
      <rPr>
        <sz val="10"/>
        <rFont val="Times New Roman"/>
        <family val="1"/>
        <charset val="186"/>
      </rPr>
      <t>C), izturīgi pret sāļu, skābju un sārmu šķīdumiem, ka arī alkoholiem, ēsteriem un ketoniem.</t>
    </r>
  </si>
  <si>
    <t>3*1</t>
  </si>
  <si>
    <t>1komp.</t>
  </si>
  <si>
    <t>725.76</t>
  </si>
  <si>
    <t>4*500</t>
  </si>
  <si>
    <t>2L</t>
  </si>
  <si>
    <t>161.28</t>
  </si>
  <si>
    <t>2.5L</t>
  </si>
  <si>
    <t>1L</t>
  </si>
  <si>
    <t>3*500 ml</t>
  </si>
  <si>
    <t>500ml</t>
  </si>
  <si>
    <t>1 l</t>
  </si>
  <si>
    <t>1 L</t>
  </si>
  <si>
    <t>gab</t>
  </si>
  <si>
    <t>iepak.</t>
  </si>
  <si>
    <t>iep.</t>
  </si>
  <si>
    <t>500 gr</t>
  </si>
  <si>
    <t>1*50*5</t>
  </si>
  <si>
    <t>1*20</t>
  </si>
  <si>
    <t>20*1 ml</t>
  </si>
  <si>
    <t>20*2,5ml</t>
  </si>
  <si>
    <t>4*25 ml</t>
  </si>
  <si>
    <t>1*100</t>
  </si>
  <si>
    <t>1*30</t>
  </si>
  <si>
    <t>5*4ml</t>
  </si>
  <si>
    <t>1*100ml</t>
  </si>
  <si>
    <t>3*250ml</t>
  </si>
  <si>
    <t>1*2000ml</t>
  </si>
  <si>
    <t>250ml</t>
  </si>
  <si>
    <t>10*96</t>
  </si>
  <si>
    <t>5*50</t>
  </si>
  <si>
    <t>10*25</t>
  </si>
  <si>
    <t>1*10*1000</t>
  </si>
  <si>
    <t>20iep, fas.460</t>
  </si>
  <si>
    <t>10, fas 100</t>
  </si>
  <si>
    <t>Koniski stobriņi ar vāciņu 16ml</t>
  </si>
  <si>
    <t>1*50</t>
  </si>
  <si>
    <t>100 gab</t>
  </si>
  <si>
    <t>4*50ml</t>
  </si>
  <si>
    <r>
      <t>Vakuuma plastmasas stobriņi paātrinātai seruma iegūšanai no pilnām venozajām asinīm, recēšanas aktivators trombīns, 13 x 100 mm, parauga tilpums 5</t>
    </r>
    <r>
      <rPr>
        <sz val="10"/>
        <rFont val="Calibri"/>
        <family val="2"/>
        <charset val="186"/>
      </rPr>
      <t>±</t>
    </r>
    <r>
      <rPr>
        <sz val="12"/>
        <rFont val="Times New Roman"/>
        <family val="1"/>
        <charset val="186"/>
      </rPr>
      <t>1</t>
    </r>
    <r>
      <rPr>
        <sz val="10"/>
        <rFont val="Times New Roman"/>
        <family val="1"/>
        <charset val="186"/>
      </rPr>
      <t xml:space="preserve"> ml, </t>
    </r>
  </si>
  <si>
    <t>50 gab.</t>
  </si>
  <si>
    <t>10 gab.</t>
  </si>
  <si>
    <t>Ingrīda Šlosberga</t>
  </si>
  <si>
    <t>Direktore</t>
  </si>
  <si>
    <t>SIA Mediq Latvija</t>
  </si>
  <si>
    <t>Rīga, 2017. gada 1.augusts</t>
  </si>
  <si>
    <t>SIA "Arbor Medical Korporācija"</t>
  </si>
  <si>
    <t>Atklāta konkursa "Laboratorijas preču iegāde (B daļa)"</t>
  </si>
  <si>
    <t>TEHNISKAIS UN FINANŠU PIEDĀVĀJUMS</t>
  </si>
  <si>
    <t>Valdes locekle ___________________________________________ Dace Rātfeldere</t>
  </si>
  <si>
    <t xml:space="preserve">(Pretendenta paraksttiesīgā persona vai pilnvarotais pārstāvis) </t>
  </si>
  <si>
    <t>2017. gada 2. augustā</t>
  </si>
  <si>
    <t xml:space="preserve">Piedāvājums no SIA Amerikas Baltijas Tehnoloģiju Korporācija </t>
  </si>
  <si>
    <t>2x200</t>
  </si>
  <si>
    <t>20x12</t>
  </si>
  <si>
    <t>10x6</t>
  </si>
  <si>
    <t>7ml</t>
  </si>
  <si>
    <t>1x4</t>
  </si>
  <si>
    <t>1x6</t>
  </si>
  <si>
    <t>Ar cieņu,</t>
  </si>
  <si>
    <t>SIA Amerikas Baltijas Tehnoloģiju Korporācija</t>
  </si>
  <si>
    <t>Tirdzniecības pārstāve</t>
  </si>
  <si>
    <t>I. Pildere</t>
  </si>
  <si>
    <t>PVN likme %</t>
  </si>
  <si>
    <t>Visas piedāvātās preces pilnībā atbilst Tehniskajām prasībām. Cenā ir iekļauti piegādes izdevumi līdz PSKUS.</t>
  </si>
  <si>
    <t>3x1 L</t>
  </si>
  <si>
    <t>3x250 ml</t>
  </si>
  <si>
    <t>500 izdalīšanas</t>
  </si>
  <si>
    <t>250 izdalīšanas</t>
  </si>
  <si>
    <t>50 izdalīšanas</t>
  </si>
  <si>
    <t>400U
(200x50μl reakcijas)</t>
  </si>
  <si>
    <t>1200U
(600x50μl reakcijas)</t>
  </si>
  <si>
    <t>2x500U</t>
  </si>
  <si>
    <t>10000 bp</t>
  </si>
  <si>
    <r>
      <t>500 aplikācijas (5x50</t>
    </r>
    <r>
      <rPr>
        <sz val="10"/>
        <rFont val="Calibri"/>
        <family val="2"/>
        <charset val="186"/>
      </rPr>
      <t>µ</t>
    </r>
    <r>
      <rPr>
        <sz val="10"/>
        <rFont val="Times New Roman"/>
        <family val="1"/>
        <charset val="186"/>
      </rPr>
      <t>g)</t>
    </r>
  </si>
  <si>
    <t>500 aplikācijas (5x50µg)</t>
  </si>
  <si>
    <t>1 gab.</t>
  </si>
  <si>
    <t>200 µl</t>
  </si>
  <si>
    <t>4 x 250 µl</t>
  </si>
  <si>
    <t>1 x 1000 mL</t>
  </si>
  <si>
    <t>500g</t>
  </si>
  <si>
    <t>4000U</t>
  </si>
  <si>
    <t>5 g</t>
  </si>
  <si>
    <t>2 x 50ml</t>
  </si>
  <si>
    <t>400 µl</t>
  </si>
  <si>
    <t>4 x 1 L</t>
  </si>
  <si>
    <t>100 gab.</t>
  </si>
  <si>
    <t>30ml</t>
  </si>
  <si>
    <t>1000ml</t>
  </si>
  <si>
    <t>200 gab.</t>
  </si>
  <si>
    <t>72 gab.</t>
  </si>
  <si>
    <t>10L</t>
  </si>
  <si>
    <t>30 L</t>
  </si>
  <si>
    <t>100 g.</t>
  </si>
  <si>
    <t>200 ml</t>
  </si>
  <si>
    <t>125 ml</t>
  </si>
  <si>
    <t>50 g</t>
  </si>
  <si>
    <t>12 kg</t>
  </si>
  <si>
    <t>100 g</t>
  </si>
  <si>
    <t>25 g</t>
  </si>
  <si>
    <t>250 g</t>
  </si>
  <si>
    <t>20 kg</t>
  </si>
  <si>
    <t>100 testi</t>
  </si>
  <si>
    <r>
      <t>100</t>
    </r>
    <r>
      <rPr>
        <sz val="10"/>
        <color indexed="8"/>
        <rFont val="Calibri"/>
        <family val="2"/>
        <charset val="186"/>
      </rPr>
      <t>µ</t>
    </r>
    <r>
      <rPr>
        <sz val="10"/>
        <color indexed="8"/>
        <rFont val="Times New Roman"/>
        <family val="1"/>
        <charset val="186"/>
      </rPr>
      <t>l</t>
    </r>
  </si>
  <si>
    <t>1ml</t>
  </si>
  <si>
    <t>1000 gab.</t>
  </si>
  <si>
    <t>Anti – H (lektini)</t>
  </si>
  <si>
    <t>Plastmasas planšetes ar iedobītēm</t>
  </si>
  <si>
    <t>Asins grupas un Rh (D) piederības noteikšana ar tiešo un apgriezto reakciju vienā kartē</t>
  </si>
  <si>
    <t>ABD (pacients + donors) vienā kartē</t>
  </si>
  <si>
    <r>
      <t xml:space="preserve">Asins grupa un Rh(D) piederība [DV-], DAT jaundzimušajam vienā kartē                                   </t>
    </r>
    <r>
      <rPr>
        <sz val="10"/>
        <color rgb="FFFF0000"/>
        <rFont val="Times New Roman"/>
        <family val="1"/>
        <charset val="186"/>
      </rPr>
      <t xml:space="preserve">      </t>
    </r>
  </si>
  <si>
    <t>Rh (D) piederības noteikšana</t>
  </si>
  <si>
    <t>Rh fenotips + Kell antigēna noteikšana</t>
  </si>
  <si>
    <t>Modificēts šķīdums eritrocītu suspensijas sagatavošanai</t>
  </si>
  <si>
    <t>Lietošanai gatavs eritrocitāro šūnu komplekts ABO/I-II-III</t>
  </si>
  <si>
    <t>Ikdienas iekšējās kvalitātes kontrole (zināma asins grupa,Rh fenotips, Kell, DAT ,antivielu skrīnings, saderība)</t>
  </si>
  <si>
    <t>Eksprestesti slēpto asiņu noteikšanai fēcēs</t>
  </si>
  <si>
    <t>Ekspress tests sifilisa antivielu noteikšanai  pilnasinīs, serumā</t>
  </si>
  <si>
    <t>I Reaģenti Imūnfluorescences metodei</t>
  </si>
  <si>
    <t>Paraneoplastisko antivielu noteikšanas profils (amfizīns,CV2,PNMA2,MA2/Ta,,Yo,Ri,Hu,recoverin,titin,sox-1,Zic4,GAD65,Tr),1x16 testiem</t>
  </si>
  <si>
    <t>Komplekts antivielu noteikšanai pret aknu, nieru, kuņģa un HEP - 2 audiem</t>
  </si>
  <si>
    <t>Anti GM1,GQ1b,GD1b antivielu noteikšanas tests (IGg un IgM)</t>
  </si>
  <si>
    <t>I Reaģenti Elisa metodei</t>
  </si>
  <si>
    <t>II Reaģenti Elisa metodei</t>
  </si>
  <si>
    <t>III Reaģenti Elisa metodei</t>
  </si>
  <si>
    <t>IV Reaģenti Elisa metodei</t>
  </si>
  <si>
    <t>VI Reaģenti Elisa metodei</t>
  </si>
  <si>
    <t>1. Fasējums 1 x 500g, 
2.Sastāvs uz 1L barotnes:
Kazeīna pankreātiskās šķelšanas produkti 12.0gr
Dzīvnieku audu peptiskās šķelšanas produkti 5.0gr
Rauga ekstrakts 3.0gr
Liellopu gaļas ekstrakts 3.0gr
Graudu ciete 1.0gr
Nātrija hlorīds 5.0gr</t>
  </si>
  <si>
    <t>1. Fasējums 1 x 500g, 2.Sastāvs uz 1L barotnes:
Kazeīna pankreātiskās šķelšanas produkti 14.5gr
Sojas pupiņu papaīna hidrolizāts 5.0gr
Nātrija hlorīds 5.0gr
Agars 14.0gr
Augšanas faktori 1.5gr</t>
  </si>
  <si>
    <t>1. Fasējums 1 x 500g, 
2. Sastāvs uz 1L barotnes:
Kazeīna pankreātiskās šķelšanas produkti 12.0gr
Dzīvnieku audu peptiskās šķelšanas produkti 5.0gr
Rauga ekstrakts 3.0gr
Liellopu gaļas ekstrakts 3.0gr
Graudu ciete 1.0gr
Nātrija hlorīds 5.0gr
Agars 13.5gr</t>
  </si>
  <si>
    <t>DNāzes agārs</t>
  </si>
  <si>
    <t>1. Fasējums 1 x 500 g. Sastāvs uz 1l barotnes: kazeīna pankreatiskās  šķelšanas produkti 8,2 gr, dzīvnieku audu peptiskās šķelšanas produkti 2,5 gr, sojas pupiņupapaīna šķelšanas produkti 1,0 gr, dekstroze 5,8 gr, rauga ekstrakts 5,0 gr, natrija hlorīds 1,7 gr, vienaizvietotoa kalija sāls</t>
  </si>
  <si>
    <t>Saburo buljons</t>
  </si>
  <si>
    <t>Saburo agars</t>
  </si>
  <si>
    <t>Fasējums 1 x 500g. Sastāvs uz 1L barotnes Kazeīna pankreātiskās šķelšanas produkti 5.0g
Laktoze 4.0g
Nātrija fosfāts 10.0g
Nātrija selenīts 4.0g
L cistīns 0.01g</t>
  </si>
  <si>
    <t>Fasējums 1 x 500g.  Sastāvs uz 1l barotnes:
Želatīna pankreātiskās šķelšanas produkti 17,0g Kazeīna pankreātiskās šķelšanās produkti 1.5g Dzīvnieku audu peptiskās šķelšanas produkti 1.5g
Laktoze 10.0g, Žultsskābes 1.5g, Nātrija hlorīds 5.0g,Agars 13.5g,</t>
  </si>
  <si>
    <t>Fasējums 1 x 500g. Sastāvs uz 1L barotnes;
Želatīna  pankreātiskās šķelšanas produkti 4.0
Lielopu gaļas ekstrakts 3.0 Kazeīna  pankreātiskās šķelšanas produkti 4.0
Laktoze 10.0
l- cistīns 128.0mg
bromtimolzilais 0.02
agars 15.0</t>
  </si>
  <si>
    <t>Fasējums 1 x500g. Sastāvs uz 1L barotnes:
Rauga ekstrakts- 0.1g
Vienaizvietotais kālija fosfāts- 9.1g
Divaizvietotais kālija fosfāts- 9.5g
Urea- 20.0g
Fenolsarkanais- 0.01g</t>
  </si>
  <si>
    <t>Fasējums 1 x 500g. Sastāvs uz 1L barotnes:
Amonija dihidrogenfosfāts 1.0g
Kālija fosfāts 1.0g
Nātrija hlorīds 5.0g
Nātrija citrāts 2.0g
Magnēzija sulfāts 0.2g
Agārs 15.0g
Bromtimolzilais 0.08g</t>
  </si>
  <si>
    <t>Fasējums 1 x 500g. Sastāvs uz 1l barotnes: lielopu gaļas ekstrakts 5.0gr,kazeīna pankreātiskās šķelšanas produkti 2,5gr,Dzīvnieku audu peptiskās šķelšanas produkti 2,5gr,laktoze 10gr,žults sālis 8,5gr,nātrija citrāts 8,5gr,nātrija tiosulfāts 8,5gr,dzelzs</t>
  </si>
  <si>
    <t>Fasējums 1 x 500g. Sastāvs uz 1l barotnes: ksiloze 3.5 g,l lizīns 5.0 g,saharoze 7.5 g,laktoze 7,5gr,nātrija hlorīds 5.0 g
rauga eksrtakts 3.0 g
fenolsarkanais 0.08 g
nātrija dezoksiholāts 2.5 g
nātrija tiosulfāts 6.8 g
dzelzs amonija citrāts0.8 g
agars 13,5</t>
  </si>
  <si>
    <t>Paredzēts kā papildinātājs šokolādes agaram Haemophylus spp. kultivēšanai</t>
  </si>
  <si>
    <t>I Difterijas korinobaktēriju diagnostikai nepieciešamās barotnes</t>
  </si>
  <si>
    <t>II Difterijas korinobaktēriju diagnostikai nepieciešamās barotnes</t>
  </si>
  <si>
    <t>III Difterijas korinobaktēriju diagnostikai nepieciešamās barotnes</t>
  </si>
  <si>
    <t>Brucellas agara bāze</t>
  </si>
  <si>
    <t>Cl. difficile agara bāze</t>
  </si>
  <si>
    <t>Iepakojums 10 x 2 ml. Savienojams ar Cl. difficlile agara bāzi.</t>
  </si>
  <si>
    <t>20ml</t>
  </si>
  <si>
    <t>Gatavās hromagāru plates mikroorganismu izdalīšanai un diferencēšanai (piedāvāt visu daļu  no viena ražotāja)</t>
  </si>
  <si>
    <t>Petri plates ar hromagaru orientējošai urinārā trakta mikrofloras noteikšanai</t>
  </si>
  <si>
    <t>Petri plates ar hromagars karbapenemrezistento enterobaktēriju noteikšanai</t>
  </si>
  <si>
    <t>Barotnes jutīgums 98.9%
Barotnes specifiskums 99.8% pēc 24 stundu inkubācijas
QC ar S.aureus  ATCC 43300, S.aureus ATCC 49476
S.aureus ATCC 25923</t>
  </si>
  <si>
    <t>Petri plates ar hromagaru ESBL producējošo enterobaktēriju identifikācijai</t>
  </si>
  <si>
    <t>Petri plates ar hromagars Vankomicina rezistento enterokoku noteikšanai</t>
  </si>
  <si>
    <t>Hromagars orientējošai urinārā trakta mikrofloras noteikšanai</t>
  </si>
  <si>
    <t>KPC hromagars ar piedevu</t>
  </si>
  <si>
    <t>VRE hromagars ar piedevu</t>
  </si>
  <si>
    <t>ESBL hromagars ar piedevu</t>
  </si>
  <si>
    <t>Petri plates ar hromagarus S.agalactiae noteikšanai un  identifikācijai</t>
  </si>
  <si>
    <r>
      <t>S.agalactiae</t>
    </r>
    <r>
      <rPr>
        <sz val="10"/>
        <rFont val="Times New Roman"/>
        <family val="1"/>
        <charset val="186"/>
      </rPr>
      <t xml:space="preserve"> selektīvai noteikšanai</t>
    </r>
  </si>
  <si>
    <t>Iepakojums 1 x 20 stobriņi. Derīgums ne mazāk kā 1 mēnesis.</t>
  </si>
  <si>
    <t>Šadlera asins agārs ar neomicīnu un vankomicīnu</t>
  </si>
  <si>
    <t>Sastāvs uz 1l barotnes:
Gaļas un kazeīna hidrolizāts  10gr
Hidrolizēti dzīvnieku valsts proteīni 10gr
Graudu ciete 1gr
Nātrija hlorīds 5gr
Agars 13.5gr
Auna asinis  50ml
pH 7.3
Izliets platēs pa 20ml
QC:
Str. pyogenes ATCC 19615
Str. pneumoniae ATCC 6305</t>
  </si>
  <si>
    <t>Tioglikolskābes barotne ar indikātoru</t>
  </si>
  <si>
    <t>Savienojams ar BD disku mehānisko dispenseri, 6 mm, iepakojums 1 x 50 gab.</t>
  </si>
  <si>
    <t>9 mm tabletes  mikroorganismu jutības noteikšanai pret ertapenemu, iepakojums 1 x 50 gab.</t>
  </si>
  <si>
    <t>9 mm tabletes  mikroorganismu jutības noteikšanai pret meropenemu, iepakojums 1 x 50 gab.</t>
  </si>
  <si>
    <t>9 mm tabletes  mikroorganismu jutības noteikšanai pret teikoplanīnu, iepakojums 1 x 50 gab.</t>
  </si>
  <si>
    <t>9 mm tabletes  mikroorganismu jutības noteikšanai pret imipenemu, iepakojums 1 x 50 gab.</t>
  </si>
  <si>
    <t>9 mm tabletes  mikroorganismu jutības noteikšanai pret amoksicilīnu /klavulānskābi, iepakojums 1 x 50 gab.</t>
  </si>
  <si>
    <t>9 mm tabletes  mikroorganismu jutības noteikšanai pret vankomicīnu, iepakojums 1 x 50 gab.</t>
  </si>
  <si>
    <t>Tabletes 9 mm, iepakojums 1 x 50 gab.</t>
  </si>
  <si>
    <t>Tabletes 9 mm,iepakojums 1 x 50 gab.</t>
  </si>
  <si>
    <t>Cetftazidime 30</t>
  </si>
  <si>
    <t>Cefotaxime + Boronoc acid</t>
  </si>
  <si>
    <t>Boronic acid</t>
  </si>
  <si>
    <t>Sastāvā cefotaksmims,cefotaksims ar kloksacilīnu, ceftazidims, ceftazidims ar kloksacilīnu</t>
  </si>
  <si>
    <t>Sastāvā meropenēms, Meropenēms ar dipikolskābi, meropenēms ar borskābi, meropenēms ar  kloksacilīnu</t>
  </si>
  <si>
    <t>Cefotaksima stripi.Ar pieugošās MIC koncentrācijas iedaļas gradāciju atbilstoši AB biodisku iedalījumam, 1x100 gab.</t>
  </si>
  <si>
    <t>Ceftriaxone stripi.Mazāk kā divkārtīgu pieaugošās MIC koncentrācijas iedaļas gradāciju, 1x100 gab.</t>
  </si>
  <si>
    <t>Kolistīna stripi.Ar pieugošās MIC koncentrācijas iedaļas gradāciju atbilstoši AB biodisku iedalījumam, 1x100 gab.</t>
  </si>
  <si>
    <t>Oksacilīna stripi.Ar pieugošās MIC koncentrācijas iedaļas gradāciju atbilstoši AB biodisku iedalījumam, 1x100 gab.</t>
  </si>
  <si>
    <t>Crystal NH</t>
  </si>
  <si>
    <t>Urea arginīna buljons</t>
  </si>
  <si>
    <t>Faktora 6b S.pneumoniae antiserums</t>
  </si>
  <si>
    <t>Faktora 6c S.pneumoniae antiserums</t>
  </si>
  <si>
    <t>Faktora 19b S.pneumoniae antiserums</t>
  </si>
  <si>
    <t>Faktora 19c S.pneumoniae antiserums</t>
  </si>
  <si>
    <t>Pneimokoku aglutinējošais polivalentais serums  paredzēts serogrupu un serotipu noteikšanai: 3,6A,6B,19F,19A,19B,19C</t>
  </si>
  <si>
    <t>Faktora 19f S.pneumoniae antiserums</t>
  </si>
  <si>
    <t>Faktora 7c S.pneumoniae antiserums</t>
  </si>
  <si>
    <t>ATCC kultūras</t>
  </si>
  <si>
    <t>Shigella flexneri ATCC 12022</t>
  </si>
  <si>
    <t>Escherichia coli ATCC35218</t>
  </si>
  <si>
    <t>Moraxella catharalis ATCC 25238</t>
  </si>
  <si>
    <t>Moraxella catharalis ATCC 25238, komplektā 2 vienības</t>
  </si>
  <si>
    <t>Immunhtomatogrāfijas testi fēču skrīningam uz toksigēno C.difficile. Piegāde 24 - 48 stundu laikā no pasūtījuma veikšanas.</t>
  </si>
  <si>
    <t>Immunhtomatogrāfijas testi legionellu antigēna noteikšanai fēcēs. Piegāde 24 - 48 stundu laikā no pasūtījuma veikšanas.</t>
  </si>
  <si>
    <t>Imunhromatogrāfijas tests legionellu ekspresdiagnostikai</t>
  </si>
  <si>
    <t>Immunhtomatogrāfijas testi S.pneumoniae noteikšanai urīnā.  Piegāde 24 - 48 stundu laikā no pasūtījuma veikšanas.</t>
  </si>
  <si>
    <t>Immūnhromatogrāfijas ekspres tests S.pneumoniae noteikšanai urīna paraugos</t>
  </si>
  <si>
    <r>
      <t xml:space="preserve">Paredzēts </t>
    </r>
    <r>
      <rPr>
        <i/>
        <sz val="10"/>
        <color rgb="FF222222"/>
        <rFont val="Times New Roman"/>
        <family val="1"/>
        <charset val="1"/>
      </rPr>
      <t xml:space="preserve">S,pneumoniae </t>
    </r>
    <r>
      <rPr>
        <sz val="10"/>
        <color rgb="FF222222"/>
        <rFont val="Times New Roman"/>
        <family val="1"/>
        <charset val="186"/>
      </rPr>
      <t xml:space="preserve"> antigēna kvalitatīvai noteikšanai urīna paraugos  ar imūnhromatogrāfijas metodi.</t>
    </r>
  </si>
  <si>
    <t>Immunhtomatogrāfijas testi C.difficile A un A toksīnu noteikšanai fēcēs. Piegāde 24 - 48 stundu laikā no pasūtījuma veikšanas.</t>
  </si>
  <si>
    <t>Immūnhromatogrāfijas exsprestests C.difficile  toksīnu, A un B  noteikšanai</t>
  </si>
  <si>
    <r>
      <t xml:space="preserve">Paredzēts </t>
    </r>
    <r>
      <rPr>
        <i/>
        <sz val="10"/>
        <color rgb="FF333333"/>
        <rFont val="Times New Roman"/>
        <family val="1"/>
        <charset val="186"/>
      </rPr>
      <t>C.difficile</t>
    </r>
    <r>
      <rPr>
        <sz val="10"/>
        <color rgb="FF333333"/>
        <rFont val="Times New Roman"/>
        <family val="1"/>
        <charset val="186"/>
      </rPr>
      <t xml:space="preserve"> toksīnu noteikšanai no fēcēm izdalītajā kultūrā vai pacientu skrīningam ar iespējamu </t>
    </r>
    <r>
      <rPr>
        <i/>
        <sz val="10"/>
        <color rgb="FF333333"/>
        <rFont val="Times New Roman"/>
        <family val="1"/>
        <charset val="186"/>
      </rPr>
      <t>C.difficile</t>
    </r>
    <r>
      <rPr>
        <sz val="10"/>
        <color rgb="FF333333"/>
        <rFont val="Times New Roman"/>
        <family val="1"/>
        <charset val="186"/>
      </rPr>
      <t xml:space="preserve"> infekciju </t>
    </r>
  </si>
  <si>
    <t>Indola reaktīvs</t>
  </si>
  <si>
    <t>Paredzēts no patoloģiskā materiāla izdalīto S.agalactaiae diagnostikai un diferencēšani no citām streptokoku grupām.</t>
  </si>
  <si>
    <t>Paredzēts no patoloģiskā materiāla izdalīto enterokoku diagnostikai un diferencēšani no citām streptokoku grupām.</t>
  </si>
  <si>
    <t>Lateks aglutinācijas tests A Lensfilda grupas noteikšanai.</t>
  </si>
  <si>
    <t>Paredzēts Str. agalactiae tipu noteikšanai</t>
  </si>
  <si>
    <t>Lateks aglutinācijas tests pneimokoku kapsulu antigēna  noteikšanai</t>
  </si>
  <si>
    <t>Paredzēti izdalīto pneimokoku kultūru apstiprināšanai. Fasējums 1 x 60 testi.</t>
  </si>
  <si>
    <t>Komplekts MRSA identifikācijai ar monoklonālām  PBP2 antivielām</t>
  </si>
  <si>
    <t>MRSA identifikācijai ar monoklonālām  PBP2 antivielām. Iepakojums 1 x 50 testi.</t>
  </si>
  <si>
    <t>Bio drošības sertifikāts, pārbaudes sertifikāts uz katru sēriju, ņemšanas datums, derīguma termiņš katrai sērijai,derīgums ne&lt; kā 1 mēnesis. Iepakojums 1 x 100.Derīguma termiņš ne &lt; kā 1 mēn.</t>
  </si>
  <si>
    <t>Metilēnzilais</t>
  </si>
  <si>
    <t>Ēteris. Iepakojums 1L</t>
  </si>
  <si>
    <t>Tīrība 99.5%. Derīguma termiņš ne &lt; 1gads.</t>
  </si>
  <si>
    <t>Nātrija citrāta dihidrāta sāls/HOC(COONa)(CH2COONa)2 · 2H2O</t>
  </si>
  <si>
    <t>DNS izdalīšanas komplekts DNS izdalīšanai no audemi, urīna, uztriepēm, asinīm, ķermeņa šķīdumiem, CSF vai mazgātām šūnām</t>
  </si>
  <si>
    <t>Specifiskie reaģenti molekulāri bioloģiskajiem izmeklējumiem</t>
  </si>
  <si>
    <r>
      <t>Paredzēts PĶR.</t>
    </r>
    <r>
      <rPr>
        <sz val="10"/>
        <color rgb="FFFF0000"/>
        <rFont val="Times New Roman"/>
        <family val="1"/>
        <charset val="186"/>
      </rPr>
      <t xml:space="preserve"> </t>
    </r>
    <r>
      <rPr>
        <sz val="10"/>
        <rFont val="Times New Roman"/>
        <family val="1"/>
        <charset val="186"/>
      </rPr>
      <t>Nepieciešams PĶR sertifikāts. No viena ražotāja ar Top Taq polimerāzi. 1x250 vien.</t>
    </r>
  </si>
  <si>
    <t>PCR reakcijai nepieciešamais polimenrāzes maisījums.Taq polimerāzes koncentrācija  5U/mkl. Iepakojumā 4 x 250gab.Nepieciešams PĶR licence</t>
  </si>
  <si>
    <t>dNTP 10mMol</t>
  </si>
  <si>
    <t>Derīgi darbam ar Finpipette, Ependorfa pipetēm, tilpums līdz 10 mkl. Iepakojums 10 kastītes x 96 uzgaļi</t>
  </si>
  <si>
    <t>Derīgi darbam ar Finpipette, Ependorfa pipetēm, tilpums 10 līdz 100 mkl. Iepakojums 10 kastītes x 96 uzgaļi ,</t>
  </si>
  <si>
    <t>Derīgi darbam ar Finpipette, Ependorfa pipetēm, tilpums 10 līdz 200 mkl. Iepakojums 10 kastītes x 96 uzgaļi</t>
  </si>
  <si>
    <t>PĶR ķēdes vāciņi.</t>
  </si>
  <si>
    <t>Ergonomiska ar maināmiem lielumiem,  tilpuma krāsu indikātoru, pipešu uzgaļu noņemšanas pogu</t>
  </si>
  <si>
    <t>Petri plates ar ‘’ luft’’/ventilējamas  92/16mm,sterilas</t>
  </si>
  <si>
    <r>
      <t xml:space="preserve">Koniski stobriņi ar vāciņu </t>
    </r>
    <r>
      <rPr>
        <sz val="10"/>
        <color rgb="FFFF0000"/>
        <rFont val="Times New Roman"/>
        <family val="1"/>
        <charset val="186"/>
      </rPr>
      <t>160ml</t>
    </r>
  </si>
  <si>
    <t>Baredzētas barotņu izliešanai. Tilpums 250m,l graduētas un karsējamas</t>
  </si>
  <si>
    <t>Baredzētas barotņu izliešanai. Tilpums500m,l graduētas un karsējamas</t>
  </si>
  <si>
    <t>AMIES transportbarotne</t>
  </si>
  <si>
    <t>Sterils  plastikāta tampons Cary Blair transportbarotnē</t>
  </si>
  <si>
    <t>Piederumi un aprīkojums mikrobioloģiskiem izmeklējumiem</t>
  </si>
  <si>
    <t>Sterili  tamponi mikrobioloģiskiem izmeklējumiem</t>
  </si>
  <si>
    <r>
      <t>Validēts  noteikšanai cilvēka cerebrospinālajā šķīdumā,cilvēka asins plazmā ar EDTA, iztriepē, ar analītisko jutību HSV-1 0,12 kopijas/</t>
    </r>
    <r>
      <rPr>
        <sz val="10"/>
        <rFont val="Calibri"/>
        <family val="2"/>
        <charset val="1"/>
      </rPr>
      <t>µ</t>
    </r>
    <r>
      <rPr>
        <sz val="10"/>
        <rFont val="Times New Roman"/>
        <family val="1"/>
        <charset val="186"/>
      </rPr>
      <t>l un SHV2 - 0,16 kopijas/µl PĶR, mērķa amplikons -  154 bp UL5 gēna reģions, kvalitatīvs tests ar vismaz 2 pozitīvām kontrolēm, CE IVD marķējumu, saderīgs darbam arPCR - Rotor-Gene Q iekārtu , ar temperatūras profīlu lai vienā reālā laika PĶR ciklā iespējams  likt dažādu nosakāmo analītu paraugus, ar programmatūru, kas automātiski apstrādā rezultātu un dod atskaiti.Komplekts paredzēts 24 testiem</t>
    </r>
  </si>
  <si>
    <r>
      <t>Validēts  noteikšanai cilvēka asins plazmā, serumā, cerebrospinālajā škīdumā,  ar analītisko jutību 1,02 kopijas/</t>
    </r>
    <r>
      <rPr>
        <sz val="10"/>
        <rFont val="Calibri"/>
        <family val="2"/>
        <charset val="1"/>
      </rPr>
      <t>µ</t>
    </r>
    <r>
      <rPr>
        <sz val="10"/>
        <rFont val="Times New Roman"/>
        <family val="1"/>
        <charset val="186"/>
      </rPr>
      <t>l  PĶR, mērķa amplikons - 97bp EBNA-1 gēna reģions, kvantitatīvs tests ar vismaz 4 dažādu koncentrāciju standartiem, CE IVD marķējumu, saderīgs darbam arPCR - Rotor-Gene Q iekārtu , ar temperatūras profīlu lai vienā reālā laika PĶR ciklā iespējams  likt dažādu nosakāmo analītu paraugus, ar programmatūru, kas automātiski apstrādā rezultātu un dod atskaiti.Komplekts paredzēts 24 testiem</t>
    </r>
  </si>
  <si>
    <r>
      <t>Validēts noteikšanai  cilvēka cerebrospinālajā škīdumā,  ar analītisko jutību 1,36 kopijas/</t>
    </r>
    <r>
      <rPr>
        <sz val="10"/>
        <rFont val="Calibri"/>
        <family val="2"/>
        <charset val="1"/>
      </rPr>
      <t>µ</t>
    </r>
    <r>
      <rPr>
        <sz val="10"/>
        <rFont val="Times New Roman"/>
        <family val="1"/>
        <charset val="186"/>
      </rPr>
      <t>l  PĶR, mērķa amplikons - 82bp OFR38 proteīna gēna reģions, kvantitatīvs tests ar vismaz 4 dažādu koncentrāciju standartiem, CE IVD marķējumu, saderīgs darbam arPCR - Rotor-Gene Q iekārtu , ar temperatūras profīlu lai vienā reālā laika PĶR ciklā iespējams  likt dažādu nosakāmo analītu paraugus, ar programmatūru, kas automātiski apstrādā rezultātu un dod atskaiti.Komplekts paredzēts 24 testiem</t>
    </r>
  </si>
  <si>
    <t>Vīrusu un baktēriju etioloģijas elpceļu infekciju ierosinatāju ( respratorais panelis)  dignostiskais komplekts ar reālā laika PĶR</t>
  </si>
  <si>
    <t>HCV kvantitīvais noteikšanas komplekts ar reālā laika PĶR</t>
  </si>
  <si>
    <t>Paredzēts  HCV vīrusa slodzei kvantitatīvi. Analītiskā jutība 41 kopijas/ml. Komplekts validēts un   saderīgs darbam ar PCR - Rotor-Gene Q iekārtu</t>
  </si>
  <si>
    <t>Paredzēts HCV RNS noteikšanai</t>
  </si>
  <si>
    <t>Citoplazmas Krāsošanas Šķīdums</t>
  </si>
  <si>
    <t>Zemas viskozitātes immersijas eļla</t>
  </si>
  <si>
    <t>Statīvs priekšmetstikliņu iekrāsošanas kastītei ar nerūsējoša tērauda rokturi-atspere</t>
  </si>
  <si>
    <r>
      <t xml:space="preserve">1.Vispārīgās prasības:
</t>
    </r>
    <r>
      <rPr>
        <sz val="10"/>
        <color rgb="FF000000"/>
        <rFont val="Times New Roman"/>
        <family val="1"/>
        <charset val="186"/>
      </rPr>
      <t xml:space="preserve">1.1.Sistēma sastāv no vienreizējas lietošanas  adatas, vakuuma stobriņa un adatas un stobriņa  turētāja.  Piedāvāt visas apakšpozīcijas no viena ražotāja. 
1.2. Pievienot visu pieprasīto stobriņu veidu paraugus.
</t>
    </r>
    <r>
      <rPr>
        <b/>
        <u/>
        <sz val="10"/>
        <color rgb="FF000000"/>
        <rFont val="Times New Roman"/>
        <family val="1"/>
        <charset val="186"/>
      </rPr>
      <t xml:space="preserve">2.Papildus prasības: 
</t>
    </r>
    <r>
      <rPr>
        <sz val="10"/>
        <color rgb="FF000000"/>
        <rFont val="Times New Roman"/>
        <family val="1"/>
        <charset val="186"/>
      </rPr>
      <t xml:space="preserve">2.1.Iesniegt apliecinājumu par kīniskiem pētījumiem par ietekmi uz vispārējās ķīmijas,imūnķīmijas, hematoloģijas un  koaguloģijas analītiem.
2.2.  Sniegt informāciju par iekārtu ražotāju rekomendācijām saderībai ar Piegādātāja piedāvāto preci. Pasūtītājs lieto Siemens, Roche, Abbott, Beckman Coulter, Instrumention Laboratories ražotāju iekārtas.
2.3. Iesniegt 3 atsauksmes no ES dalībvalstu līdzīga izmēra daudzprofilu slimnīcām,  kas ir lietojušas piedāvātos produktus pēdējo 3 gadu laikā. Lūdzu iesniegt kontaktpersonu informāciju  no šīm iestādēm.
2.4.  Piegādātājam jāveic apmācība darbam ar piedāvāto preci un kvalifikācijas uzturēšana, kas ietver preanalatītikas pārbaudi Slimnīcas struktūrvienībās, iesniegt 3 atsauksmes par apmācībām un preanalītikas pārbaudēm  no ES dalībvalstu daudzprofilu slimnīcām.
2.5. Sterili – atbilst  EN ISO 11137  standartu prasībām  par medicīnas ierīču sterilizāciju. (SAL – Sterility Assurance Level vismaz-10ˉ6 vai labāk. Pievienot sertifikātu.
2.6. Vienreizlietojami
2.7. Ar precīzi dozētu vakuumu
2.8.  Stabils  uz virmas novietojot horizontāļā stāvoklī. Prasība pamatota drošības apsvērumu dēļ.
2.9. Aizbāznis veidots tā, lai novērstu (minimizētu) risku personālam saskarties ar asinīm un to izšļakstīšanās atverot stobriņu - pievienot apliecinājumu par klīniksiem pētījumiem. Prasība pamatota drošības apsvērumu dēļ.
2.10. Papīra uzlīme uzrakstiem.
2.11. Lietošanas instrukcija pievienota pie katras piegādes.
2.12. Starptautiskais krāsu kodējums saskaņā ar ISO 6710 standartu prasībām
2.13. CE marķējums saskaņā ar direktīvu IVDD 98/79/EC. </t>
    </r>
  </si>
  <si>
    <r>
      <t xml:space="preserve">Vakuuma plastmasas stobriņi seruma iegūšanai no pilnām venozajām asinīm,  iekšējās sieniņas pārklātas ar karstās žāvēšanas metodē izsmidzinātu kvarca pārklājumu vai līdzvērtīgu metodi recēšanas aktivācijai, 13x100 mm, parauga tilpums 6 </t>
    </r>
    <r>
      <rPr>
        <sz val="10"/>
        <color rgb="FF000000"/>
        <rFont val="Calibri"/>
        <family val="2"/>
        <charset val="186"/>
      </rPr>
      <t>±1</t>
    </r>
    <r>
      <rPr>
        <sz val="10"/>
        <color rgb="FF000000"/>
        <rFont val="Times New Roman"/>
        <family val="1"/>
        <charset val="186"/>
      </rPr>
      <t xml:space="preserve"> ml -bioķīmijai, seroloģijai, imūnķīmijai.    </t>
    </r>
  </si>
  <si>
    <r>
      <t>Vakuuma plastmasas stobriņi seruma iegūšanai no pilnām venozajām asinīm,  iekšējās sieniņas pārklātas ar karstās žāvēšanas metodē izsmidzinātu kvarca pārklājumu vai līdzvērtīgu metodi recēšanas aktivācijai  un stobriņā ievietots gel-veida barjeru veidojošs polimērs, kurš centrifugēšanas laikā paceļas līdz seruma-recekļa saskares vietai, kur tas veido serumu un recekli atdalošu barjeru, 13 x 75 mm, parauga tilpums 5</t>
    </r>
    <r>
      <rPr>
        <sz val="10"/>
        <color rgb="FF000000"/>
        <rFont val="Calibri"/>
        <family val="2"/>
        <charset val="186"/>
      </rPr>
      <t>±</t>
    </r>
    <r>
      <rPr>
        <sz val="10"/>
        <color rgb="FF000000"/>
        <rFont val="Times New Roman"/>
        <family val="1"/>
        <charset val="186"/>
      </rPr>
      <t xml:space="preserve">1 ml –bioķīmijai, seroloģijai, imūnķīmijai, terapeitisko medikamentu monitorēšanai  – iesniegt  apstiprinošus klīniskos pētījumus.  </t>
    </r>
  </si>
  <si>
    <r>
      <t xml:space="preserve">Vakuuma plastmasas stobriņi seruma iegūšanai no pilnām venozajām asinīm,  iekšējās sieniņas pārklātas ar karstās žāvēšanas metodē izsmidzinātu kvarca pārklājumu recēšanas aktivācijai  vai līdzvērtīgu metodi un stobriņā ievietots gel-veida barjeru veidojošs polimērs, kurš centrifugēšanas laikā paceļas līdz seruma-recekļa saskares vietai, kur tas veido serumu un recekli atdalošu barjeru, 13 x 75 mm, parauga tilpums 2.5 </t>
    </r>
    <r>
      <rPr>
        <sz val="10"/>
        <color rgb="FF000000"/>
        <rFont val="Calibri"/>
        <family val="2"/>
        <charset val="186"/>
      </rPr>
      <t>±</t>
    </r>
    <r>
      <rPr>
        <sz val="10"/>
        <color rgb="FF000000"/>
        <rFont val="Times New Roman"/>
        <family val="1"/>
        <charset val="186"/>
      </rPr>
      <t xml:space="preserve">1 ml –bioķīmijai, seroloģijai, imūnķīmijai, terapeitisko medikamentu monitorēšanai </t>
    </r>
  </si>
  <si>
    <r>
      <t>Vakuuma plastmasas stobriņi koagulācijas izmeklējumiem, minimālās uzpildes indikators iegravēts uz stobriņa,  kas ir labi saskatāms no visām  pusēm, ar klīniski ekvivalentu rezultātu kā  globāli pieņemtajam “zelta standartam” - stikla 4,5 ml stobriņam,   - pievienot klīniskos pētījumus, antikoagulants nātrija citrāts  13 x 75 mm, parauga tilpums  2,5</t>
    </r>
    <r>
      <rPr>
        <sz val="10"/>
        <color rgb="FF000000"/>
        <rFont val="Calibri"/>
        <family val="2"/>
        <charset val="186"/>
      </rPr>
      <t>±</t>
    </r>
    <r>
      <rPr>
        <sz val="11"/>
        <color rgb="FF000000"/>
        <rFont val="Times New Roman"/>
        <family val="1"/>
        <charset val="186"/>
      </rPr>
      <t>1</t>
    </r>
    <r>
      <rPr>
        <sz val="12"/>
        <color rgb="FF000000"/>
        <rFont val="Times New Roman"/>
        <family val="1"/>
        <charset val="186"/>
      </rPr>
      <t xml:space="preserve"> </t>
    </r>
    <r>
      <rPr>
        <sz val="10"/>
        <color rgb="FF000000"/>
        <rFont val="Times New Roman"/>
        <family val="1"/>
        <charset val="186"/>
      </rPr>
      <t>ml.</t>
    </r>
  </si>
  <si>
    <r>
      <t xml:space="preserve">Vakuuma plastmasas stobriņi bez piedevām,  13 x 75 mm, parauga tilpums 6 </t>
    </r>
    <r>
      <rPr>
        <sz val="10"/>
        <color rgb="FF000000"/>
        <rFont val="Calibri"/>
        <family val="2"/>
        <charset val="186"/>
      </rPr>
      <t>±</t>
    </r>
    <r>
      <rPr>
        <sz val="11"/>
        <color rgb="FF000000"/>
        <rFont val="Times New Roman"/>
        <family val="1"/>
        <charset val="186"/>
      </rPr>
      <t>1</t>
    </r>
    <r>
      <rPr>
        <sz val="12"/>
        <color rgb="FF000000"/>
        <rFont val="Times New Roman"/>
        <family val="1"/>
        <charset val="186"/>
      </rPr>
      <t xml:space="preserve"> </t>
    </r>
    <r>
      <rPr>
        <sz val="10"/>
        <color rgb="FF000000"/>
        <rFont val="Times New Roman"/>
        <family val="1"/>
        <charset val="186"/>
      </rPr>
      <t xml:space="preserve">ml. </t>
    </r>
  </si>
  <si>
    <r>
      <t xml:space="preserve">Vakuuma plastmasas stobriņi plazmas iegūšanai no pilnām venozajām asinīm,  litija heparīns (17 IU/ml), 13 x 100 mm, parauga tilpums 4 </t>
    </r>
    <r>
      <rPr>
        <sz val="10"/>
        <color rgb="FF000000"/>
        <rFont val="Calibri"/>
        <family val="2"/>
        <charset val="186"/>
      </rPr>
      <t>±</t>
    </r>
    <r>
      <rPr>
        <sz val="10"/>
        <color rgb="FF000000"/>
        <rFont val="Times New Roman"/>
        <family val="1"/>
        <charset val="186"/>
      </rPr>
      <t>1</t>
    </r>
    <r>
      <rPr>
        <sz val="12"/>
        <color rgb="FF000000"/>
        <rFont val="Times New Roman"/>
        <family val="1"/>
        <charset val="186"/>
      </rPr>
      <t xml:space="preserve"> </t>
    </r>
    <r>
      <rPr>
        <sz val="10"/>
        <color rgb="FF000000"/>
        <rFont val="Times New Roman"/>
        <family val="1"/>
        <charset val="186"/>
      </rPr>
      <t>ml.</t>
    </r>
  </si>
  <si>
    <r>
      <t xml:space="preserve">Vakuuma plastmasas stobriņi plazmas iegūšanai no pilnām venozajām asinīm, ar separatoru (kas pilda sadalītāja funkcijas), kurš centrifugēšanas laikā  atdala plazmu un veido stabilu barjeru starp plazmu un asins šūnām. Vismaz 7 dienu stabilitāte terapeitisko medikamentu monitorēšanas gadījumā.  Centrifugēšanas laiks </t>
    </r>
    <r>
      <rPr>
        <sz val="10"/>
        <rFont val="Times New Roman"/>
        <family val="1"/>
        <charset val="186"/>
      </rPr>
      <t xml:space="preserve">ne vairāk kā  5 min., </t>
    </r>
    <r>
      <rPr>
        <sz val="10"/>
        <color rgb="FF000000"/>
        <rFont val="Times New Roman"/>
        <family val="1"/>
        <charset val="186"/>
      </rPr>
      <t>13 x 100 mm, parauga tilpums 4.5</t>
    </r>
    <r>
      <rPr>
        <sz val="10"/>
        <color rgb="FF000000"/>
        <rFont val="Calibri"/>
        <family val="2"/>
        <charset val="186"/>
      </rPr>
      <t>±</t>
    </r>
    <r>
      <rPr>
        <sz val="11"/>
        <color rgb="FF000000"/>
        <rFont val="Times New Roman"/>
        <family val="1"/>
        <charset val="186"/>
      </rPr>
      <t>1</t>
    </r>
    <r>
      <rPr>
        <sz val="10"/>
        <color rgb="FF000000"/>
        <rFont val="Times New Roman"/>
        <family val="1"/>
        <charset val="186"/>
      </rPr>
      <t xml:space="preserve"> ml. Pievienot klīniskos pierādījumus īsam centrifugēšanas laikam un paraugu aprites laikam, analītu stabilitātei, kā apliecinājumu neatliekamu testu ārkārtas izpildei Slimnīcas Neatliekamās medicīnas centra vajadzībām.</t>
    </r>
  </si>
  <si>
    <r>
      <t>3.</t>
    </r>
    <r>
      <rPr>
        <b/>
        <u/>
        <sz val="10"/>
        <color rgb="FF000000"/>
        <rFont val="Times New Roman"/>
        <family val="1"/>
        <charset val="186"/>
      </rPr>
      <t xml:space="preserve">Vispārīgās prasības adatām
</t>
    </r>
    <r>
      <rPr>
        <sz val="10"/>
        <color rgb="FF000000"/>
        <rFont val="Times New Roman"/>
        <family val="1"/>
        <charset val="186"/>
      </rPr>
      <t>3.1.Sterilas - atbilst  EN ISO 11137 standartu prasībām par medicīnas ierīču sterilizāciju. (SAL – Sterility Assurance Level  vismaz  10ֿ 6 vai labāk. Pievienot sertifikātu.
3.2. Starptautiskais krāsu kodējums saskaņā ar ISO 6009 standartu prasībām
3.3. CE marķējums saskaņā ar direktīvu 93/42/EC
3.4. Iesniegt apliecinājumu par kīniskiem pētījumiem par saduršanās gadījumu skaita samazinājumu, lietojot piedāvāto produktu.
3.5. Pievienot visu pieprasīto adatu paraugus.</t>
    </r>
  </si>
  <si>
    <t>Asins savākšanas adatas ar drošības mehānismu, aktivizējams ar  vienu pirkstu (neveicot papildus darbības, ja nav pieejamas papildus virsmas) izlietotas adatas aizsargāšanai uzreiz pēc procedūras, lai pasargātu medicīnas personālu no iespējamas saduršanās. Drošības mehānisms ir integrēts adatā. Adatas slīpais leņkis vienmēr ir augšpusē un  drošības mehānisms  vienmēr ir novietots adatas punkcijas leņķa augšpusē.  Drošības mehānisma aktivācija tiek apstiprināta ar  nepārprotamu skaņas signālu. Adatas  medicīniskās tīrības tērauda, apstrādātas ar silikonu ērtākai un nesāpīgākai ieduršanai. 0,8 x 38 mm, 21G.</t>
  </si>
  <si>
    <t>Kapilāro asiņu noņemšanas sistēma ar EDTA, Mikrovette</t>
  </si>
  <si>
    <t>Kapilāro asiņu noņemšanas sistēma ar Na fluorīdu glikozes noteikšanai, Mikrovette</t>
  </si>
  <si>
    <t>Kapilāro asiņu noņemšanas sistēma ar litija heparīnu,  Mikrovette</t>
  </si>
  <si>
    <t>Trauciņš urīna savākšanai nesterils 60 ml ar skrūvējamu vāciņu</t>
  </si>
  <si>
    <t>Fēču savākšanas trauki</t>
  </si>
  <si>
    <t>Mēģenes</t>
  </si>
  <si>
    <t>Segstikli.</t>
  </si>
  <si>
    <t>Elektrostatiski priekšmetstikli.</t>
  </si>
  <si>
    <t>Hemocitometru segstikli.</t>
  </si>
  <si>
    <t>Piederumi utilizācijai</t>
  </si>
  <si>
    <t>Kaste 50 l, ar vāku</t>
  </si>
  <si>
    <t>Mikrolancetes</t>
  </si>
  <si>
    <t>Transporta sistēma bīstamiem materiāliem</t>
  </si>
  <si>
    <t>Pastēra pipete, sterila,tilpums 3,5 ml, ne īsāka kā 150 mm gara, graduēta līdz 1 ml ar iedaļas vērtību 0,25, pipetes gals koniski sašaurināts, pipetes galā iedaļas vērtība 0,1, iepakojumā pa vienai</t>
  </si>
  <si>
    <t>Na acetāts ar 3 H2O mol.</t>
  </si>
  <si>
    <t>Bacterial Test Standart (liofilinizēts proteīnu maisījums)</t>
  </si>
  <si>
    <t>IVD Bacterial Test Standart (liofilinizēts proteīnu maisījums)</t>
  </si>
  <si>
    <t>Reaģents, kas testēts un tādejādi atzīts par lietojamu histopatoloģijas nozarē; audu dehidratācija; 10L</t>
  </si>
  <si>
    <t>Reaģents, kas testēts un tādejādi atzīts par lietojamu histopatoloģijas nozarē; deparafinizācija; 10L</t>
  </si>
  <si>
    <t>99,8%, min,99%; Negaist,vielas maksimums 0,002%,Hlorīdi maksimums 0,0002%,Sulfāti maksimums 0,0002%,Fe maksimums 0,0001%, Histoķīmiskiem izmeklējumiem, 5 gadu derīguma termiņš, 1000 ml,</t>
  </si>
  <si>
    <t>Kriotomijas vide Tissue Tek OCT</t>
  </si>
  <si>
    <t>Paraplasts Histowax</t>
  </si>
  <si>
    <t>Kušanas temperatūra 52-54°C, Audu procesēšana, 15kg,</t>
  </si>
  <si>
    <t>Izopropanols</t>
  </si>
  <si>
    <t>Kušanas temperatūra 56-58°C, Audu bloku izveide, 12kg,</t>
  </si>
  <si>
    <t>Filter pads, Saderība ar aparātu TST 30/40, 22x115 mm</t>
  </si>
  <si>
    <t>Adekvāts kolagēna un saistaudu krāsojums,Kits (reaģentu komplekts ar lietošanas instrukciju latviešu valodā) 100 mikropreparātu apstrādei, kas satur reaģentus:  А) Veigerta (Weigert’s) dzelzs hematoksilīns A; В) Veigerta (Weigert’s) dzelzs hematoksilīns B; C), Van Gizona (Van Gieson) šķīdums (pikrofuksīns), Derīguma termiņš vismaz 24 mēneši</t>
  </si>
  <si>
    <t>Lietojams formalīnā fiksētu, paraplastā ieguldītu audu izmeklējumiem,Morfoloģiskā diagnostika,t,sk,nieru biopsiju izmeklējumi,  Kits (reaģentu komplekts ar lietošanas instrukciju latviešu valodā) 100 mikropreparātu apstrādei, kas satur reaģentus:  A) Kālija permanganāta šķīdums; B) Aktivēšanas šķīdums; C) Skabeņškābes šķīdums; D) Dzelzs amonija sulfāta šķīdums; E) Amonija sudraba šķīdums (Ammonium silver sol,); F) Neitrāls bufera formalīna šķīdums,; G) Toner sol,; H) Stain fixative sol,; I) neutral red sol,</t>
  </si>
  <si>
    <t>Reaģentu komplekts Cīla – Nilsens (Ziehl–Neelsen) krāsojumam,</t>
  </si>
  <si>
    <t>Lietojams formalīnā fiksētu, paraplastā ieguldītu audu izmeklējumiem,Morfoloģiskā diagnostika,t,sk,tuberkulozes morfoloģiskā diagnostika un diferenciāldiagnostika,  Kits (reaģentu komplekts ar lietošanas instrukciju latviešu valodā) 100 mikropreparātu apstrādei, kas satur reaģentus:  A) Cīla (Ziehl)karbolfuksīns; B) Skābes buferis; C) Metilēnzilā šķīdums, Derīguma termiņš vismaz 24 mēneši</t>
  </si>
  <si>
    <t>Adekvāts krāsojums, Histoķīmiskā vizualizācija, Kits (reaģentu komplekts ar lietošanas instrukciju latviešu valodā) 100 mikropreparātu apstrādei, kas satur reaģentus:    А) Alcian zilais šķīdums pH=2,5; В) Natrija tetraborāta šķīdumst sol,; C) Alcian zilais šķīdums pH=1; D) Diferencēšanas šķīdums, Derīguma termiņš vismaz 24 mēneši</t>
  </si>
  <si>
    <t>Adekvāts krāsojums, Histoķīmiskā vizualizācija, Kits (reaģentu komplekts ar lietošanas instrukciju latviešu valodā) 250 mikropreparātu apstrādei, kas satur reaģentus:  А) Kālija ferocianīdu šķīdums; В) Aktivizēšanas šķidums; C) Neitrāls sarkanais šķīdums, Derīguma termiņš vismaz 24 mēneši</t>
  </si>
  <si>
    <t>Adekvāts tūklo šūnu krāsojums,Kits (reaģentu komplekts ar lietošanas instrukciju latviešu valodā) 250 mikropreparātu apstrādei, kas satur reaģentus: A) Toluidīna zilā šķīdums; B) Modifikācijas šķīdums, Derīguma termiņš vismaz 24 mēneši,</t>
  </si>
  <si>
    <t>Saderība ar automātisko pipeti Humapette, Polipropilēns, Imūnhistoķīmisko darba šķīdumu sagatavošanai,</t>
  </si>
  <si>
    <t>Priekšmetstikli ar matētu galu marķēšanai, gludas malas, optiski dzidri, vienāds biezums, izmērs 76 x 26 x 1 mm, iepakojumā 100 gab,</t>
  </si>
  <si>
    <t>Segstikli,</t>
  </si>
  <si>
    <t>Elektrostatiski priekšmetstikli,</t>
  </si>
  <si>
    <t>Kasešu arhīvs,</t>
  </si>
  <si>
    <t>"Skapji"- konteineri mikropreparātu arhivēšanai,</t>
  </si>
  <si>
    <t>Monoclonal Mouse Anti-Human, Klons QBEnd 10; koncentrēta primārā antiviela, zem 1 ml; izmantojama  audzēju diagnostikai un diferenciāldiagnostikai formalīnā fiksētu, paraplastā ieguldītu audu materiālā; darba atšķaidījums vismaz 1:50, šķidrā agregātstāvoklī, uzglabājams temperatūrā no + 2 līdz +8oC</t>
  </si>
  <si>
    <t>Monoclonal Mouse Anti-Human; klons A103; koncentrēta primārā Av, tilpums 0.2 ml; izmantojama melanomas diagnostikai un diferenciāldiagnostikai formalīnā fiksētu, paraplastā ieguldītu audu materiālā; atšķaidījums vismaz 1:50,  uzglabājams temperatūrā no + 2 līdz +8grādi pēc Celsija</t>
  </si>
  <si>
    <t>Monoclonal Mouse Anti-Human, Klons II-7; koncentrēta primārā antiviela,  1 ml; izmantojama  audzēju diagnostikai un diferenciāldiagnostikai formalīnā fiksētu, paraplastā ieguldītu audu materiālā; darba atšķaidījums vismaz 1:50, šķidrā agregātstāvoklī, uzglabājams temperatūrā no + 2 līdz +8 grādi pēc Celsija</t>
  </si>
  <si>
    <t>Monoclonal Mouse Anti-Human; Klons TÜK4; koncentrēta primārā antiviela, zem 1 ml; izmantojama hematoloģisko audzēju diagnostikai un diferenciāldiagnostikai formalīnā fiksētu, paraplastā ieguldītu audu materiālā; darba atšķaidījums vismaz 1:20, šķidrā agregātstāvoklī, uzglabājams temperatūrā no + 2 līdz +8oC</t>
  </si>
  <si>
    <t>Rabbit Monoclonal, klons SP73; koncentrēta primārā antiviela, 0,1 ml; izmantojama  audzēju diagnostikai un diferenciāldiagnostikai formalīnā fiksētu, paraplastā ieguldītu audu materiālā; darba atšķaidījums vismaz 1:500, šķidrā agregātstāvoklī, uzglabājams temperatūrā no + 2 līdz +8 grādi pēc Celsija</t>
  </si>
  <si>
    <t>Monoclonal Rabbit Anti-Human. Klons EP1; koncentrēta primārā antiviela, 1 ml; receptoru ekspresijas imūnhistoķīmiska noteikšana krūts vēža audos, darba atšķaidījums vismaz 1:40, šķidrā agregātstāvoklī, uzglabājams temperatūrā no + 2 līdz +8 grādi pēc Celsija</t>
  </si>
  <si>
    <t>Monoclonal Mouse Anti-Human. Klons PgR 636; koncentrēta primārā antiviela, 1 ml; receptoru ekspresijas imūnhistoķīmiska noteikšana krūts vēža audos, darba atšķaidījums vismaz 1:50, šķidrā agregātstāvoklī, uzglabājams temperatūrā no + 2 līdz +8oC</t>
  </si>
  <si>
    <t>Polyclonal Rabbit Anti-Human;   koncentrēta  primārā antiviela, 1 ml; Izmantojama audzēju, gk. hipofīzes adenomu diagnostikai un diferenciāldiagnostikai formalīnā fiksētu, paraplastā ieguldītu audu materiālā; darba atšķaidījums vismaz 1:300, šķidrā agregātstāvoklī, uzglabājams temperatūrā no + 2 līdz +8oC</t>
  </si>
  <si>
    <t>Anti-Citokeratīns</t>
  </si>
  <si>
    <t>anti - aktīns</t>
  </si>
  <si>
    <t>Monoklonāla peles antiviela cilvēka hromogranīna A noteikšanai,  klons  DAK-A3,  tilpums 1ml, darba atšķaidījums līdz 1:200, šķidrā agregātstāvoklī, uzglabājams temperatūrā no + 2 līdz +8grādi pēc Celsija</t>
  </si>
  <si>
    <t>Saderība ar primārajām antivielām; darba šķīduma pagatavošanai no primārajām antivielām;  125 ml, šķidrā agregātstāvoklī, uzglabājams temperatūrā no + 2 līdz +8grādi pēc Celsija</t>
  </si>
  <si>
    <t>saderība ar primārajām antivielām; antigēna struktūras termiskā atjaunošana; 500 ml,</t>
  </si>
  <si>
    <t>Satur  peroksidāzes bloķētāju, CISH antivielu maisījumu, sarkanu un zilu hromogēnu,  hromogēnu substrāta buferus. IVD marķējums.  20 testiem</t>
  </si>
  <si>
    <t>HER2 CISH PharmDxTM reaģentu komplekts</t>
  </si>
  <si>
    <t>Satur  peroksidāzes bloķētāju, CISH antivielu maisījumu, sarkanu un zilu hromogēnu, substrāta buferus, HER2/CEN-17 zondes, hibridizācijas un mazgāšanas buferus, priekšapstrādes buferi, pepsīnu, CISH segstiklu līmi, ar AS48 Link instrumentu savietojamas reaģentu pudeles.  Standartizēts komplekts (IVD ). 20 testi</t>
  </si>
  <si>
    <t>HER2IQ FISH reaģentu komplekts</t>
  </si>
  <si>
    <t>Biopsiju paliktņi (švammītes),</t>
  </si>
  <si>
    <t>III Slēgtās asins noņemšanas sistēmas</t>
  </si>
  <si>
    <r>
      <t xml:space="preserve">
1.2. </t>
    </r>
    <r>
      <rPr>
        <b/>
        <u/>
        <sz val="10"/>
        <color rgb="FF000000"/>
        <rFont val="Times New Roman"/>
        <family val="1"/>
        <charset val="186"/>
      </rPr>
      <t xml:space="preserve">Papildus prasības: 
</t>
    </r>
    <r>
      <rPr>
        <sz val="10"/>
        <color rgb="FF000000"/>
        <rFont val="Times New Roman"/>
        <family val="1"/>
        <charset val="186"/>
      </rPr>
      <t>2.1.Iesniegt apliecinājumu par kīniskiem pētījumiem par ietekmi uz vispārējās ķīmijas,imūnķīmijas, hematoloģijas un  koaguloģijas analītiem.
2.2.  Sniegt informāciju par iekārtu ražotāju rekomendācijām saderībai ar Piegādātāja piedāvāto preci. Pasūtītājs lieto Siemens, Roche, Abbott, Beckman Coulter, Instumention Laboraties ražotāju iekārtas.
2.3. Iesniegt 3 atsauksmes no ES dalībvalstu līdzīga izmēra daudzprofilu slimnīcām,  kas ir lietojušas piedāvātos produktus pēdējo 3 gadu laikā. Lūdzu iesniegt kontaktpersonu informāciju  no šīm iestādēm.
2.4.  Piegādātājam jāveic apmācība darbam ar piedāvāto preci un kvalifikācijas uzturēšana, kas ietver preanalatītikas pārbaudi Slimnīcas struktūrvienībās, iesniegt 3 atsauksmes par apmācībām un preanalītikas pārbaudēm  no ES dalībvalstu daudzprofilu slimnīcām.
2.5. Sterili – atbilst  EN ISO 11137  standartu prasībām  par medicīnas ierīču sterilizāciju. (SAL – Sterility Assurance Level vismaz-10ˉ6 vai labāk. Pievienot sertifikātu.
2.6. Vienreizlietojami.
2.7. Ar precīzi dozētu vakuumu.
2.8.  Stabils  uz virmas novietojot horizontālā stāvoklī. Prasība pamatota drošības apsvērumu dēļ.
2.9. Aizbāznis veidots tā, lai novērstu (minimizētu) risku personālam saskarties ar asinīm un to izšļakstīšanās atverot stobriņu - pievienot apliecinājumu par klīniksiem pētījumiem. Prasība pamatota drošības apsvērumu dēļ.
2.10. Papīra uzlīme uzrakstiem.
2.11. Lietošanas instrukcija pievienota pie katras piegādes.
2.12. Starptautiskais krāsu kodējums saskaņā ar ISO 6710 standartu prasībām
2.13. CE marķējums saskaņā ar direktīvu IVDD 98/79/EC. 
2.14. Pievienot pieprasīto stobriņu paraugus.</t>
    </r>
  </si>
  <si>
    <t>Atklāta konkursa
ID. Nr. PSKUS 2017/76
2.pielikums</t>
  </si>
  <si>
    <t>1000g</t>
  </si>
  <si>
    <t>25g</t>
  </si>
  <si>
    <t>1 ampula</t>
  </si>
  <si>
    <t>480ml</t>
  </si>
  <si>
    <t>1kg</t>
  </si>
  <si>
    <t>2x25g</t>
  </si>
  <si>
    <r>
      <t xml:space="preserve">Koniski stobriņi ar vāciņu </t>
    </r>
    <r>
      <rPr>
        <sz val="10"/>
        <color rgb="FFFF0000"/>
        <rFont val="Times New Roman"/>
        <family val="1"/>
        <charset val="204"/>
      </rPr>
      <t>1</t>
    </r>
    <r>
      <rPr>
        <strike/>
        <sz val="10"/>
        <color rgb="FFFF0000"/>
        <rFont val="Times New Roman"/>
        <family val="1"/>
        <charset val="204"/>
      </rPr>
      <t>6</t>
    </r>
    <r>
      <rPr>
        <sz val="10"/>
        <color rgb="FFFF0000"/>
        <rFont val="Times New Roman"/>
        <family val="1"/>
        <charset val="204"/>
      </rPr>
      <t>0ml</t>
    </r>
  </si>
  <si>
    <r>
      <t>Vakuuma plastmasas stobriņi paātrinātai seruma iegūšanai no pilnām venozajām asinīm, recēšanas aktivators trombīns, 13 x 100 mm, parauga tilpums 5±</t>
    </r>
    <r>
      <rPr>
        <strike/>
        <sz val="12"/>
        <color rgb="FFFF0000"/>
        <rFont val="Cambria"/>
        <family val="1"/>
        <charset val="204"/>
      </rPr>
      <t>1</t>
    </r>
    <r>
      <rPr>
        <strike/>
        <sz val="10"/>
        <color rgb="FFFF0000"/>
        <rFont val="Cambria"/>
        <family val="1"/>
        <charset val="204"/>
      </rPr>
      <t xml:space="preserve"> ml, </t>
    </r>
  </si>
  <si>
    <t>3x100ml (300ml). Summā ir norādīta cena par 300 ml iepakojumu</t>
  </si>
  <si>
    <t>3x100g (300g). Summā ir norādīta cena par 300 g iepakojumu</t>
  </si>
  <si>
    <t>3x100g. Summā ir norādīta cena par 300 g iepakojumu</t>
  </si>
  <si>
    <t>SIA "Biotecha Latvia" valdes loceklis___________________________________Sergejs Andrejevs</t>
  </si>
  <si>
    <t>Rīgā, 2017. gada 02.augustā</t>
  </si>
  <si>
    <t>10 ml</t>
  </si>
  <si>
    <t>2 ml</t>
  </si>
  <si>
    <t>5 ml</t>
  </si>
  <si>
    <t>1 karte</t>
  </si>
  <si>
    <t>96 t</t>
  </si>
  <si>
    <t xml:space="preserve">Hrompeptons 10.0gr, Glikoze 20.0gr, Hromogēu maisījums 2.0gr, Hloramfenikols 0.5gr, Agars 15.0gr, QC, C.albicans ATCC 60193, C.krusei ATCC 34135, C.tropicalis ATCC 1369, Ps.aeruginosa ATCC 27853. </t>
  </si>
  <si>
    <t>S.agalactiae selektīvai noteikšanai</t>
  </si>
  <si>
    <t>Shigella flexneri ATCC 12022, komplektā 2 vienības</t>
  </si>
  <si>
    <t>Paredzēts toksigēno C.difficile mikroorganismu  celmu ierosināto  infekciju diagnostikai un tipa noteikšanai slimnieka fēcēs</t>
  </si>
  <si>
    <t>Paredzēts L.pneumophila serogrupas 1  antigēna kvalitatīvai noteikšanai urīna paraugos  ar imūnhromatogrāfijas metodi.</t>
  </si>
  <si>
    <t>Paredzēts S,pneumoniae  antigēna kvalitatīvai noteikšanai urīna paraugos  ar imūnhromatogrāfijas metodi.</t>
  </si>
  <si>
    <t xml:space="preserve">Paredzēts C.difficile toksīnu noteikšanai no fēcēm izdalītajā kultūrā vai pacientu skrīningam ar iespējamu C.difficile infekciju </t>
  </si>
  <si>
    <t>Tiešā/netiešā  imunofluorescences metode.Monoklonālās antivielas pret Chl.trachomatisKomplektā pozitīvā un negatīvā kontrole.Metodes specifiskums 99,85 jutīgums 90,0%. Komplekts paredzēts 100 testiem</t>
  </si>
  <si>
    <t>Automātiskā pipete 0,1 - 2,5µl</t>
  </si>
  <si>
    <t>0.2 ml</t>
  </si>
  <si>
    <t xml:space="preserve">1 ml </t>
  </si>
  <si>
    <t>0.1 ml</t>
  </si>
  <si>
    <t>12 ml darbam gatavs. Konc. nav pieejams !</t>
  </si>
  <si>
    <t>120 ml</t>
  </si>
  <si>
    <t>35 testi</t>
  </si>
  <si>
    <t>500 ml 10x konc</t>
  </si>
  <si>
    <t xml:space="preserve">125 ml </t>
  </si>
  <si>
    <t>2x5 L</t>
  </si>
  <si>
    <t>110 ml</t>
  </si>
  <si>
    <t>1 gab</t>
  </si>
  <si>
    <t xml:space="preserve">110 ml </t>
  </si>
  <si>
    <t>Kasetes universālam lietojumam, Bio Optica</t>
  </si>
  <si>
    <t>Kasetes biopsiju apstrādei, Bio Optica</t>
  </si>
  <si>
    <t>SIA Diamedica valdes loceklis</t>
  </si>
  <si>
    <t>A.Kaimiņš</t>
  </si>
  <si>
    <t>Katrai precei norādīts preces kodu (ražotāja kataloga numurs).</t>
  </si>
  <si>
    <t>Apliecinām, ka tiks ievēroti transportēšanas, uzglabāšanas un piegādes nosacījumi  līdz Pircējam atbilstoši ražotāja noteiktajām prasībām un spēkā esošajiem normatīvajiem aktiem.</t>
  </si>
  <si>
    <t>Apliecinām, ka preču piegādi piegādi nodrošināsim 3 (trīs) kalendāro dienu laikā no pasūtījuma veikšanas brīža, izņemot gadījumos, kad piegāde nepieciešama ātrāk 
(norādīts Tehniskajā specifikācijā).</t>
  </si>
  <si>
    <t>Summa, EUR bez PVN</t>
  </si>
  <si>
    <r>
      <t xml:space="preserve">Standarta šķīdums asins iztriepju fiksēšanai, fasēts tumšā traukā, tilpums </t>
    </r>
    <r>
      <rPr>
        <b/>
        <sz val="10"/>
        <rFont val="Times New Roman"/>
        <family val="1"/>
        <charset val="186"/>
      </rPr>
      <t>2x 500 ml</t>
    </r>
  </si>
  <si>
    <t>Standarta šķīdums 0,15% preparātu fiksēšanai, fasēts tumšā traukā, tilpums 2x 500 ml</t>
  </si>
  <si>
    <t>15x 20mg</t>
  </si>
  <si>
    <t>Lietošanai gatavs 0,15% Leišmaņa krāsas šķīdums metanolā, bez kristāliem (lai nav jāfiltrē), 2x500mL</t>
  </si>
  <si>
    <t>SIA Labochema Latvija</t>
  </si>
  <si>
    <t>Valdes priekšsēdētājs</t>
  </si>
  <si>
    <t>Vytautas Alksneris</t>
  </si>
  <si>
    <t>2017.gada 3.augustā.</t>
  </si>
  <si>
    <t>20 gab.</t>
  </si>
  <si>
    <t xml:space="preserve">500 testi </t>
  </si>
  <si>
    <t>12x8</t>
  </si>
  <si>
    <t>12x4</t>
  </si>
  <si>
    <t>10x12</t>
  </si>
  <si>
    <t xml:space="preserve"> 1L </t>
  </si>
  <si>
    <t>1x500gr</t>
  </si>
  <si>
    <t>1x10 pudeles</t>
  </si>
  <si>
    <t>1x500 gr</t>
  </si>
  <si>
    <t>50 gab</t>
  </si>
  <si>
    <t>10 L</t>
  </si>
  <si>
    <t>20 L</t>
  </si>
  <si>
    <t>1000 ml</t>
  </si>
  <si>
    <t>150 ml</t>
  </si>
  <si>
    <t>125ml*5</t>
  </si>
  <si>
    <t>15kg</t>
  </si>
  <si>
    <t>500 mL</t>
  </si>
  <si>
    <t>3*250 ml</t>
  </si>
  <si>
    <t>2*250 ml</t>
  </si>
  <si>
    <t>0.5 ml</t>
  </si>
  <si>
    <t>50 ml</t>
  </si>
  <si>
    <t>l gab</t>
  </si>
  <si>
    <t>500 gab</t>
  </si>
  <si>
    <t>1000 gab</t>
  </si>
  <si>
    <t>10 gb</t>
  </si>
  <si>
    <t>20 gb</t>
  </si>
  <si>
    <t xml:space="preserve">1,5 </t>
  </si>
  <si>
    <t>1,2</t>
  </si>
  <si>
    <t>UOM1*1mg</t>
  </si>
  <si>
    <t>1 x 250 vienības</t>
  </si>
  <si>
    <t>4 x 250 vienības</t>
  </si>
  <si>
    <t>4 x 250 gab.</t>
  </si>
  <si>
    <t>1 bp</t>
  </si>
  <si>
    <t>500 aplikācijām</t>
  </si>
  <si>
    <t>1 x 200 µl</t>
  </si>
  <si>
    <t>4 x 100 µl</t>
  </si>
  <si>
    <t>500 g</t>
  </si>
  <si>
    <t>4000 vienības</t>
  </si>
  <si>
    <t>1 x 5g</t>
  </si>
  <si>
    <t>100 mL</t>
  </si>
  <si>
    <t>500 mkl</t>
  </si>
  <si>
    <t>500 gb</t>
  </si>
  <si>
    <t>1000 gb</t>
  </si>
  <si>
    <t>1pud.</t>
  </si>
  <si>
    <t>24 testi</t>
  </si>
  <si>
    <t>50 testi</t>
  </si>
  <si>
    <t>32 testi</t>
  </si>
  <si>
    <t>25 testi</t>
  </si>
  <si>
    <t>50 reakcijas</t>
  </si>
  <si>
    <t>48 testi</t>
  </si>
  <si>
    <t>2x5L</t>
  </si>
  <si>
    <t>20L</t>
  </si>
  <si>
    <t>150ml</t>
  </si>
  <si>
    <t>125ml</t>
  </si>
  <si>
    <t>5L+20L</t>
  </si>
  <si>
    <t>2kg+10Kg</t>
  </si>
  <si>
    <t>50gabxiep</t>
  </si>
  <si>
    <t>50gabx 1iep</t>
  </si>
  <si>
    <t>1kompl.</t>
  </si>
  <si>
    <t>1iepak.</t>
  </si>
  <si>
    <t>12%</t>
  </si>
  <si>
    <t>SIA “Interlux” Tehniskā un finanšu piedāvājuma forma</t>
  </si>
  <si>
    <r>
      <rPr>
        <sz val="10"/>
        <color indexed="8"/>
        <rFont val="Times New Roman"/>
        <family val="1"/>
        <charset val="186"/>
      </rPr>
      <t xml:space="preserve">Gelkartes nepilno antieritrocitāro antivielu skrīningam, nepilno antivielu titrēšanai ar 3 antigēniem, recipienta un donora individuālās saderības testam, DAT.  </t>
    </r>
    <r>
      <rPr>
        <i/>
        <sz val="10"/>
        <color indexed="8"/>
        <rFont val="Times New Roman"/>
        <family val="1"/>
        <charset val="186"/>
      </rPr>
      <t>1 statīvs x 12 gēlkartes</t>
    </r>
  </si>
  <si>
    <r>
      <rPr>
        <sz val="10"/>
        <color indexed="8"/>
        <rFont val="Times New Roman"/>
        <family val="1"/>
        <charset val="186"/>
      </rPr>
      <t xml:space="preserve">Gelkartes asins grupas noteikšanai ABO un Rh/D/ sistēmā ar tiešo un apgriezto metodi. </t>
    </r>
    <r>
      <rPr>
        <i/>
        <sz val="10"/>
        <color indexed="8"/>
        <rFont val="Times New Roman"/>
        <family val="1"/>
        <charset val="186"/>
      </rPr>
      <t>1 statīvs x 12 gēlkartes</t>
    </r>
  </si>
  <si>
    <r>
      <rPr>
        <sz val="10"/>
        <color indexed="8"/>
        <rFont val="Times New Roman"/>
        <family val="1"/>
        <charset val="186"/>
      </rPr>
      <t xml:space="preserve">Gelkartes recipienta un donora individuālas saderības testam ABO sistēmā. </t>
    </r>
    <r>
      <rPr>
        <i/>
        <sz val="10"/>
        <color indexed="8"/>
        <rFont val="Times New Roman"/>
        <family val="1"/>
        <charset val="186"/>
      </rPr>
      <t>1 statīvs x 12 gēlkartes</t>
    </r>
  </si>
  <si>
    <r>
      <rPr>
        <sz val="10"/>
        <rFont val="Times New Roman"/>
        <family val="1"/>
        <charset val="186"/>
      </rPr>
      <t xml:space="preserve">Asins grupa un Rh(D) piederība [DV-], DAT jaundzimušajam vienā kartē                                   </t>
    </r>
    <r>
      <rPr>
        <sz val="10"/>
        <color indexed="10"/>
        <rFont val="Times New Roman"/>
        <family val="1"/>
        <charset val="186"/>
      </rPr>
      <t xml:space="preserve">      </t>
    </r>
  </si>
  <si>
    <r>
      <rPr>
        <sz val="10"/>
        <color indexed="8"/>
        <rFont val="Times New Roman"/>
        <family val="1"/>
        <charset val="186"/>
      </rPr>
      <t xml:space="preserve">Gelkarte jaundzimušā imūnhematoloģiskai izmeklēšanai ABO sistēmā, RhD(VI-), DAT,ctr      </t>
    </r>
    <r>
      <rPr>
        <i/>
        <sz val="10"/>
        <color indexed="8"/>
        <rFont val="Times New Roman"/>
        <family val="1"/>
        <charset val="186"/>
      </rPr>
      <t>1 statīvs x 12 gēlkartes</t>
    </r>
  </si>
  <si>
    <r>
      <rPr>
        <sz val="10"/>
        <color indexed="8"/>
        <rFont val="Times New Roman"/>
        <family val="1"/>
        <charset val="186"/>
      </rPr>
      <t xml:space="preserve">Gelkarte   Rh /D(VI-)/ pazīmes noteikšanai.              </t>
    </r>
    <r>
      <rPr>
        <i/>
        <sz val="10"/>
        <color indexed="8"/>
        <rFont val="Times New Roman"/>
        <family val="1"/>
        <charset val="186"/>
      </rPr>
      <t>1 statīvs x 12 gēlkartes</t>
    </r>
  </si>
  <si>
    <r>
      <rPr>
        <sz val="10"/>
        <color indexed="8"/>
        <rFont val="Times New Roman"/>
        <family val="1"/>
        <charset val="186"/>
      </rPr>
      <t>Gelkarte    Rh fenotipa / CcEe/ un Kell antigēna noteikšanai. 1</t>
    </r>
    <r>
      <rPr>
        <i/>
        <sz val="10"/>
        <color indexed="8"/>
        <rFont val="Times New Roman"/>
        <family val="1"/>
        <charset val="186"/>
      </rPr>
      <t xml:space="preserve"> statīvs x 12 gēlkartes</t>
    </r>
  </si>
  <si>
    <r>
      <rPr>
        <sz val="10"/>
        <color indexed="8"/>
        <rFont val="Times New Roman"/>
        <family val="1"/>
        <charset val="186"/>
      </rPr>
      <t xml:space="preserve">Gelkarte DAT IgG1/IgG3 noteikšanai.  </t>
    </r>
    <r>
      <rPr>
        <i/>
        <sz val="10"/>
        <color indexed="8"/>
        <rFont val="Times New Roman"/>
        <family val="1"/>
        <charset val="186"/>
      </rPr>
      <t>1 statīvs x 12 gēlkartes</t>
    </r>
  </si>
  <si>
    <r>
      <rPr>
        <sz val="10"/>
        <color indexed="8"/>
        <rFont val="Times New Roman"/>
        <family val="1"/>
        <charset val="186"/>
      </rPr>
      <t xml:space="preserve">Modificēts Liss šķīdums eritrocītu suspensijas sagatavošanai.    </t>
    </r>
    <r>
      <rPr>
        <i/>
        <sz val="10"/>
        <color indexed="8"/>
        <rFont val="Times New Roman"/>
        <family val="1"/>
        <charset val="186"/>
      </rPr>
      <t>1 pudele - 500 ml</t>
    </r>
  </si>
  <si>
    <r>
      <rPr>
        <sz val="10"/>
        <color indexed="8"/>
        <rFont val="Times New Roman"/>
        <family val="1"/>
        <charset val="186"/>
      </rPr>
      <t>Nepilno antieritrocitāro antivielu skrīnings ar trīs  eritrocītārajiem antigēniem , nepilno antivielu titrēšana ar 3 antigēniem.  Asins grupas noteikšanai ABO sistēmā ar apgriezto reakciju.  Iepakojums</t>
    </r>
    <r>
      <rPr>
        <i/>
        <sz val="10"/>
        <color indexed="8"/>
        <rFont val="Times New Roman"/>
        <family val="1"/>
        <charset val="186"/>
      </rPr>
      <t xml:space="preserve"> </t>
    </r>
    <r>
      <rPr>
        <sz val="10"/>
        <color indexed="8"/>
        <rFont val="Times New Roman"/>
        <family val="1"/>
        <charset val="186"/>
      </rPr>
      <t>6 x 10.</t>
    </r>
  </si>
  <si>
    <r>
      <rPr>
        <sz val="10"/>
        <color indexed="8"/>
        <rFont val="Times New Roman"/>
        <family val="1"/>
        <charset val="186"/>
      </rPr>
      <t>Ikdienas iekšējā kvalitātes kontrole visiem reaģentiem. K</t>
    </r>
    <r>
      <rPr>
        <i/>
        <sz val="10"/>
        <color indexed="8"/>
        <rFont val="Times New Roman"/>
        <family val="1"/>
        <charset val="186"/>
      </rPr>
      <t>omplekts 1 x 4</t>
    </r>
    <r>
      <rPr>
        <sz val="10"/>
        <color indexed="8"/>
        <rFont val="Times New Roman"/>
        <family val="1"/>
        <charset val="186"/>
      </rPr>
      <t xml:space="preserve"> :</t>
    </r>
    <r>
      <rPr>
        <u/>
        <sz val="10"/>
        <color indexed="8"/>
        <rFont val="Times New Roman"/>
        <family val="1"/>
        <charset val="186"/>
      </rPr>
      <t xml:space="preserve"> (4 x 2,6 ml pilnasinis </t>
    </r>
    <r>
      <rPr>
        <i/>
        <u/>
        <sz val="10"/>
        <color indexed="8"/>
        <rFont val="Times New Roman"/>
        <family val="1"/>
        <charset val="186"/>
      </rPr>
      <t>[1 - O Rh neg., ccddee,K poz.; 2 - A Rh poz., CcD.Ee,K neg.; B Rh poz., CCD.ee,K neg.; O Rh poz., ccD.EE,K neg.]</t>
    </r>
    <r>
      <rPr>
        <u/>
        <sz val="10"/>
        <color indexed="8"/>
        <rFont val="Times New Roman"/>
        <family val="1"/>
        <charset val="186"/>
      </rPr>
      <t xml:space="preserve">, 2 x 1 ml pilnasinis </t>
    </r>
    <r>
      <rPr>
        <i/>
        <u/>
        <sz val="10"/>
        <color indexed="8"/>
        <rFont val="Times New Roman"/>
        <family val="1"/>
        <charset val="186"/>
      </rPr>
      <t>[ 1 - Fya neg.,CcD.ee; 2 - Fya poz., ccddee],</t>
    </r>
    <r>
      <rPr>
        <u/>
        <sz val="10"/>
        <color indexed="8"/>
        <rFont val="Times New Roman"/>
        <family val="1"/>
        <charset val="186"/>
      </rPr>
      <t xml:space="preserve"> 2 x 2,5 ml serums </t>
    </r>
    <r>
      <rPr>
        <i/>
        <u/>
        <sz val="10"/>
        <color indexed="8"/>
        <rFont val="Times New Roman"/>
        <family val="1"/>
        <charset val="186"/>
      </rPr>
      <t xml:space="preserve">[1 - Anti-D, 2 - Anti-Fya] </t>
    </r>
  </si>
  <si>
    <t>0.26</t>
  </si>
  <si>
    <t>26.00</t>
  </si>
  <si>
    <t>1.12</t>
  </si>
  <si>
    <t>28.00</t>
  </si>
  <si>
    <t>627.20</t>
  </si>
  <si>
    <t>1600.00</t>
  </si>
  <si>
    <t>1.35</t>
  </si>
  <si>
    <t>27.00</t>
  </si>
  <si>
    <t>362.88</t>
  </si>
  <si>
    <t>1.05</t>
  </si>
  <si>
    <t>21.00</t>
  </si>
  <si>
    <t>105.84</t>
  </si>
  <si>
    <t>0.96</t>
  </si>
  <si>
    <t>19.20</t>
  </si>
  <si>
    <t>96.77</t>
  </si>
  <si>
    <t>1.32</t>
  </si>
  <si>
    <t>26.40</t>
  </si>
  <si>
    <t>133.06</t>
  </si>
  <si>
    <t>623.70</t>
  </si>
  <si>
    <t>25.60</t>
  </si>
  <si>
    <t>258.05</t>
  </si>
  <si>
    <t>23.18</t>
  </si>
  <si>
    <t>155.78</t>
  </si>
  <si>
    <t>369.48</t>
  </si>
  <si>
    <t>5 ml x 10 x2</t>
  </si>
  <si>
    <t>1 x 10 pudeles</t>
  </si>
  <si>
    <r>
      <rPr>
        <sz val="10"/>
        <rFont val="Times New Roman"/>
        <family val="1"/>
        <charset val="186"/>
      </rPr>
      <t>1. Fasējums 1 x 500g. Paredzēts jersīniju savairošanai šķidrajā barotnē.Sastāvs gramosuz 1l barotnes; :Bezūdens magnija hlorīds 28,10, kazeīna fermentatīvas šķelšanas produkti 10,00, Nātrija hlorīds 5,00, Rauga ekstrakts 1,0. Malahītzaļais 0,001, pH 6,9</t>
    </r>
    <r>
      <rPr>
        <u/>
        <sz val="10"/>
        <rFont val="Times New Roman"/>
        <family val="1"/>
        <charset val="186"/>
      </rPr>
      <t>+</t>
    </r>
    <r>
      <rPr>
        <sz val="10"/>
        <rFont val="Times New Roman"/>
        <family val="1"/>
        <charset val="186"/>
      </rPr>
      <t xml:space="preserve">  0,2 pie 25</t>
    </r>
    <r>
      <rPr>
        <sz val="10"/>
        <rFont val="Calibri"/>
        <family val="2"/>
        <charset val="186"/>
      </rPr>
      <t>°</t>
    </r>
    <r>
      <rPr>
        <sz val="10"/>
        <rFont val="Times New Roman"/>
        <family val="1"/>
        <charset val="186"/>
      </rPr>
      <t>C</t>
    </r>
  </si>
  <si>
    <r>
      <rPr>
        <sz val="10"/>
        <rFont val="Times New Roman"/>
        <family val="1"/>
        <charset val="186"/>
      </rPr>
      <t>Hrompeptons 10.0gr, Glikoze 20.0gr, Hromogēu maisījums 2.0gr, Hloramfenikols 0.5gr, Agars 15.0gr, QC, C.albicans ATCC 60193, C.krusei ATCC 34135, C.tropicalis ATCC 1369, Ps.aeruginosa ATCC 27853.</t>
    </r>
    <r>
      <rPr>
        <sz val="10"/>
        <color indexed="10"/>
        <rFont val="Times New Roman"/>
        <family val="1"/>
        <charset val="186"/>
      </rPr>
      <t xml:space="preserve"> </t>
    </r>
  </si>
  <si>
    <r>
      <rPr>
        <sz val="10"/>
        <rFont val="Times New Roman"/>
        <family val="1"/>
        <charset val="186"/>
      </rPr>
      <t>Iepakojums: pulverveida bāze 82,5gr ar piedevu. Sastāvs uz 1L  Agars1509, Peptonu maisījums un rauga ekstrakts 40,0, Sālis 25,0, Hromogēno substanču maisījums 2,5. Barotnes pH 6,9</t>
    </r>
    <r>
      <rPr>
        <u/>
        <sz val="10"/>
        <rFont val="Times New Roman"/>
        <family val="1"/>
        <charset val="186"/>
      </rPr>
      <t>+</t>
    </r>
    <r>
      <rPr>
        <sz val="10"/>
        <rFont val="Times New Roman"/>
        <family val="1"/>
        <charset val="186"/>
      </rPr>
      <t xml:space="preserve"> 0,2</t>
    </r>
  </si>
  <si>
    <t>1 x20</t>
  </si>
  <si>
    <t>1x 20</t>
  </si>
  <si>
    <t>1 x 20</t>
  </si>
  <si>
    <t>1 x 10</t>
  </si>
  <si>
    <t>1 x 50 x 10</t>
  </si>
  <si>
    <r>
      <rPr>
        <sz val="10"/>
        <rFont val="Times New Roman"/>
        <family val="1"/>
        <charset val="186"/>
      </rPr>
      <t xml:space="preserve">Kanamycin 1 </t>
    </r>
    <r>
      <rPr>
        <sz val="10"/>
        <rFont val="Calibri"/>
        <family val="2"/>
        <charset val="186"/>
      </rPr>
      <t>µ</t>
    </r>
    <r>
      <rPr>
        <sz val="10"/>
        <rFont val="Times New Roman"/>
        <family val="1"/>
        <charset val="186"/>
      </rPr>
      <t>g</t>
    </r>
  </si>
  <si>
    <r>
      <rPr>
        <sz val="10"/>
        <rFont val="Times New Roman"/>
        <family val="1"/>
        <charset val="186"/>
      </rPr>
      <t>Colistin10</t>
    </r>
    <r>
      <rPr>
        <sz val="10"/>
        <rFont val="Calibri"/>
        <family val="2"/>
        <charset val="186"/>
      </rPr>
      <t>µ</t>
    </r>
    <r>
      <rPr>
        <sz val="10"/>
        <rFont val="Times New Roman"/>
        <family val="1"/>
        <charset val="186"/>
      </rPr>
      <t>g</t>
    </r>
  </si>
  <si>
    <r>
      <rPr>
        <sz val="10"/>
        <rFont val="Times New Roman"/>
        <family val="1"/>
        <charset val="186"/>
      </rPr>
      <t>Vancomycin 5</t>
    </r>
    <r>
      <rPr>
        <sz val="10"/>
        <rFont val="Calibri"/>
        <family val="2"/>
        <charset val="186"/>
      </rPr>
      <t>µg</t>
    </r>
  </si>
  <si>
    <t>1 x 2 ml</t>
  </si>
  <si>
    <r>
      <rPr>
        <i/>
        <sz val="10"/>
        <rFont val="Times New Roman"/>
        <family val="1"/>
        <charset val="186"/>
      </rPr>
      <t xml:space="preserve">Shigella flexneri </t>
    </r>
    <r>
      <rPr>
        <sz val="10"/>
        <rFont val="Times New Roman"/>
        <family val="1"/>
        <charset val="186"/>
      </rPr>
      <t>ATCC 12022, komplektā 2 vienības</t>
    </r>
  </si>
  <si>
    <t>komplets</t>
  </si>
  <si>
    <r>
      <rPr>
        <sz val="10"/>
        <rFont val="Times New Roman"/>
        <family val="1"/>
        <charset val="186"/>
      </rPr>
      <t>Paredzēts toksigēno</t>
    </r>
    <r>
      <rPr>
        <i/>
        <sz val="10"/>
        <rFont val="Times New Roman"/>
        <family val="1"/>
        <charset val="186"/>
      </rPr>
      <t xml:space="preserve"> C.difficile </t>
    </r>
    <r>
      <rPr>
        <sz val="10"/>
        <rFont val="Times New Roman"/>
        <family val="1"/>
        <charset val="186"/>
      </rPr>
      <t>mikroorganismu  celmu ierosināto  infekciju diagnostikai un tipa noteikšanai slimnieka fēcēs</t>
    </r>
  </si>
  <si>
    <t>4.10</t>
  </si>
  <si>
    <t>82.00</t>
  </si>
  <si>
    <t>13776.00</t>
  </si>
  <si>
    <t>12300.00</t>
  </si>
  <si>
    <r>
      <rPr>
        <sz val="10"/>
        <rFont val="Times New Roman"/>
        <family val="1"/>
        <charset val="186"/>
      </rPr>
      <t>Paredzēts</t>
    </r>
    <r>
      <rPr>
        <i/>
        <sz val="10"/>
        <rFont val="Times New Roman"/>
        <family val="1"/>
        <charset val="186"/>
      </rPr>
      <t xml:space="preserve"> L.pneumophila </t>
    </r>
    <r>
      <rPr>
        <sz val="10"/>
        <rFont val="Times New Roman"/>
        <family val="1"/>
        <charset val="186"/>
      </rPr>
      <t>serogrupas 1  antigēna kvalitatīvai noteikšanai urīna paraugos  ar imūnhromatogrāfijas metodi.</t>
    </r>
  </si>
  <si>
    <t>3.70</t>
  </si>
  <si>
    <t>74.00</t>
  </si>
  <si>
    <t>124320.00</t>
  </si>
  <si>
    <t>111000.00</t>
  </si>
  <si>
    <r>
      <rPr>
        <sz val="10"/>
        <color indexed="59"/>
        <rFont val="Times New Roman"/>
        <family val="1"/>
        <charset val="186"/>
      </rPr>
      <t xml:space="preserve">Paredzēts </t>
    </r>
    <r>
      <rPr>
        <i/>
        <sz val="10"/>
        <color indexed="59"/>
        <rFont val="Times New Roman"/>
        <family val="1"/>
        <charset val="1"/>
      </rPr>
      <t xml:space="preserve">S,pneumoniae </t>
    </r>
    <r>
      <rPr>
        <sz val="10"/>
        <color indexed="59"/>
        <rFont val="Times New Roman"/>
        <family val="1"/>
        <charset val="186"/>
      </rPr>
      <t xml:space="preserve"> antigēna kvalitatīvai noteikšanai urīna paraugos  ar imūnhromatogrāfijas metodi.</t>
    </r>
  </si>
  <si>
    <t>3580.416</t>
  </si>
  <si>
    <t>31968.00</t>
  </si>
  <si>
    <r>
      <rPr>
        <sz val="10"/>
        <color indexed="59"/>
        <rFont val="Times New Roman"/>
        <family val="1"/>
        <charset val="186"/>
      </rPr>
      <t xml:space="preserve">Paredzēts </t>
    </r>
    <r>
      <rPr>
        <i/>
        <sz val="10"/>
        <color indexed="63"/>
        <rFont val="Times New Roman"/>
        <family val="1"/>
        <charset val="186"/>
      </rPr>
      <t>C.difficile</t>
    </r>
    <r>
      <rPr>
        <sz val="10"/>
        <color indexed="63"/>
        <rFont val="Times New Roman"/>
        <family val="1"/>
        <charset val="186"/>
      </rPr>
      <t xml:space="preserve"> toksīnu noteikšanai no fēcēm izdalītajā kultūrā vai pacientu skrīningam ar iespējamu </t>
    </r>
    <r>
      <rPr>
        <i/>
        <sz val="10"/>
        <color indexed="63"/>
        <rFont val="Times New Roman"/>
        <family val="1"/>
        <charset val="186"/>
      </rPr>
      <t>C.difficile</t>
    </r>
    <r>
      <rPr>
        <sz val="10"/>
        <color indexed="63"/>
        <rFont val="Times New Roman"/>
        <family val="1"/>
        <charset val="186"/>
      </rPr>
      <t xml:space="preserve"> infekciju </t>
    </r>
  </si>
  <si>
    <t>3.40</t>
  </si>
  <si>
    <t>68.00</t>
  </si>
  <si>
    <t>152320.00</t>
  </si>
  <si>
    <t>136000.00</t>
  </si>
  <si>
    <t>1 x 50</t>
  </si>
  <si>
    <t>1 x 25 ml</t>
  </si>
  <si>
    <t>1 x 50 testi</t>
  </si>
  <si>
    <r>
      <rPr>
        <sz val="10"/>
        <rFont val="Times New Roman"/>
        <family val="1"/>
        <charset val="186"/>
      </rPr>
      <t xml:space="preserve">Diski  </t>
    </r>
    <r>
      <rPr>
        <i/>
        <sz val="10"/>
        <rFont val="Times New Roman"/>
        <family val="1"/>
        <charset val="186"/>
      </rPr>
      <t>M. catarrhalis</t>
    </r>
    <r>
      <rPr>
        <sz val="10"/>
        <rFont val="Times New Roman"/>
        <family val="1"/>
        <charset val="186"/>
      </rPr>
      <t xml:space="preserve"> noteikšanai. Iepakojums 1 x 25 gab.</t>
    </r>
  </si>
  <si>
    <r>
      <rPr>
        <sz val="10"/>
        <rFont val="Times New Roman"/>
        <family val="1"/>
        <charset val="186"/>
      </rPr>
      <t xml:space="preserve">Tiešā/netiešā  imunofluorescences metode.Monoklonālās antivielas pret </t>
    </r>
    <r>
      <rPr>
        <i/>
        <sz val="10"/>
        <rFont val="Times New Roman"/>
        <family val="1"/>
        <charset val="186"/>
      </rPr>
      <t>Chl.trachomatis</t>
    </r>
    <r>
      <rPr>
        <sz val="10"/>
        <rFont val="Times New Roman"/>
        <family val="1"/>
        <charset val="186"/>
      </rPr>
      <t>Komplektā pozitīvā un negatīvā kontrole.Metodes specifiskums 99,85 jutīgums 90,0%. Komplekts paredzēts 100 testiem</t>
    </r>
  </si>
  <si>
    <r>
      <rPr>
        <sz val="10"/>
        <rFont val="Times New Roman"/>
        <family val="1"/>
        <charset val="186"/>
      </rPr>
      <t>Paredzēts PĶR.</t>
    </r>
    <r>
      <rPr>
        <sz val="10"/>
        <color indexed="10"/>
        <rFont val="Times New Roman"/>
        <family val="1"/>
        <charset val="186"/>
      </rPr>
      <t xml:space="preserve"> </t>
    </r>
    <r>
      <rPr>
        <sz val="10"/>
        <rFont val="Times New Roman"/>
        <family val="1"/>
        <charset val="186"/>
      </rPr>
      <t>Nepieciešams PĶR sertifikāts. No viena ražotāja ar Top Taq polimerāzi. 1x250 vien.</t>
    </r>
  </si>
  <si>
    <r>
      <rPr>
        <sz val="10"/>
        <rFont val="Times New Roman"/>
        <family val="1"/>
        <charset val="186"/>
      </rPr>
      <t>Uzgaļi mikrobpipetēm 2,5mkl, saderīgi ar pipetēm Eppendorf Research un Eppendorf Reference. Izgatavoti no polipropilēna, mehāniski izturīgi, autoklavējami pie 121</t>
    </r>
    <r>
      <rPr>
        <vertAlign val="superscript"/>
        <sz val="10"/>
        <rFont val="Times New Roman"/>
        <family val="1"/>
        <charset val="186"/>
      </rPr>
      <t>o</t>
    </r>
    <r>
      <rPr>
        <sz val="10"/>
        <rFont val="Times New Roman"/>
        <family val="1"/>
        <charset val="186"/>
      </rPr>
      <t>C, var izmantot temp. līdz 100 – 110</t>
    </r>
    <r>
      <rPr>
        <vertAlign val="superscript"/>
        <sz val="10"/>
        <rFont val="Times New Roman"/>
        <family val="1"/>
        <charset val="186"/>
      </rPr>
      <t>o</t>
    </r>
    <r>
      <rPr>
        <sz val="10"/>
        <rFont val="Times New Roman"/>
        <family val="1"/>
        <charset val="186"/>
      </rPr>
      <t>C (īslaicīgi iztur līdz 120 – 140</t>
    </r>
    <r>
      <rPr>
        <vertAlign val="superscript"/>
        <sz val="10"/>
        <rFont val="Times New Roman"/>
        <family val="1"/>
        <charset val="186"/>
      </rPr>
      <t>o</t>
    </r>
    <r>
      <rPr>
        <sz val="10"/>
        <rFont val="Times New Roman"/>
        <family val="1"/>
        <charset val="186"/>
      </rPr>
      <t>C), izturīgi pret sāļu, skābju un sārmu šķīdumiem. 1x1000 gab. Savienojami darbam  ar MALDI TOF analizatoru.</t>
    </r>
  </si>
  <si>
    <t>2*25</t>
  </si>
  <si>
    <r>
      <rPr>
        <sz val="10"/>
        <rFont val="Times New Roman"/>
        <family val="1"/>
        <charset val="186"/>
      </rPr>
      <t>Augstums 114 mm, diametrs 28 mm. Izgatavotas no polipropilēna, mehāniski izturīgas, autoklavējami pie 121</t>
    </r>
    <r>
      <rPr>
        <vertAlign val="superscript"/>
        <sz val="10"/>
        <rFont val="Times New Roman"/>
        <family val="1"/>
        <charset val="186"/>
      </rPr>
      <t>o</t>
    </r>
    <r>
      <rPr>
        <sz val="10"/>
        <rFont val="Times New Roman"/>
        <family val="1"/>
        <charset val="186"/>
      </rPr>
      <t>C, var izmantot temp. līdz 100 – 110</t>
    </r>
    <r>
      <rPr>
        <vertAlign val="superscript"/>
        <sz val="10"/>
        <rFont val="Times New Roman"/>
        <family val="1"/>
        <charset val="186"/>
      </rPr>
      <t>o</t>
    </r>
    <r>
      <rPr>
        <sz val="10"/>
        <rFont val="Times New Roman"/>
        <family val="1"/>
        <charset val="186"/>
      </rPr>
      <t>C (īslaicīgi iztur līdz 120 – 140</t>
    </r>
    <r>
      <rPr>
        <vertAlign val="superscript"/>
        <sz val="10"/>
        <rFont val="Times New Roman"/>
        <family val="1"/>
        <charset val="186"/>
      </rPr>
      <t>o</t>
    </r>
    <r>
      <rPr>
        <sz val="10"/>
        <rFont val="Times New Roman"/>
        <family val="1"/>
        <charset val="186"/>
      </rPr>
      <t>C), izturīgi pret sāļu, skābju un sārmu šķīdumiem, ka arī alkoholiem, ēsteriem</t>
    </r>
  </si>
  <si>
    <r>
      <rPr>
        <sz val="10"/>
        <rFont val="Times New Roman"/>
        <family val="1"/>
        <charset val="186"/>
      </rPr>
      <t>Izgatavotas no polipropilēna, mehāniski izturīgas, autoklavējami pie 121</t>
    </r>
    <r>
      <rPr>
        <vertAlign val="superscript"/>
        <sz val="10"/>
        <rFont val="Times New Roman"/>
        <family val="1"/>
        <charset val="186"/>
      </rPr>
      <t>o</t>
    </r>
    <r>
      <rPr>
        <sz val="10"/>
        <rFont val="Times New Roman"/>
        <family val="1"/>
        <charset val="186"/>
      </rPr>
      <t>C, var izmantot temp. līdz 100 – 110</t>
    </r>
    <r>
      <rPr>
        <vertAlign val="superscript"/>
        <sz val="10"/>
        <rFont val="Times New Roman"/>
        <family val="1"/>
        <charset val="186"/>
      </rPr>
      <t>o</t>
    </r>
    <r>
      <rPr>
        <sz val="10"/>
        <rFont val="Times New Roman"/>
        <family val="1"/>
        <charset val="186"/>
      </rPr>
      <t>C (īslaicīgi iztur līdz 120 – 140</t>
    </r>
    <r>
      <rPr>
        <vertAlign val="superscript"/>
        <sz val="10"/>
        <rFont val="Times New Roman"/>
        <family val="1"/>
        <charset val="186"/>
      </rPr>
      <t>o</t>
    </r>
    <r>
      <rPr>
        <sz val="10"/>
        <rFont val="Times New Roman"/>
        <family val="1"/>
        <charset val="186"/>
      </rPr>
      <t>C), izturīgi pret sāļu, skābju un sārmu šķīdumiem, ka arī alkoholiem, ēsteriem un ketoniem. Pie 100</t>
    </r>
    <r>
      <rPr>
        <vertAlign val="superscript"/>
        <sz val="10"/>
        <rFont val="Times New Roman"/>
        <family val="1"/>
        <charset val="186"/>
      </rPr>
      <t>o</t>
    </r>
    <r>
      <rPr>
        <sz val="10"/>
        <rFont val="Times New Roman"/>
        <family val="1"/>
        <charset val="186"/>
      </rPr>
      <t>C 20 min. Mikrotūbiņas ar aizspiežamu vāciņu. Savienojamas ar centrifugēšanu Ependorfa centrifūgā. 1x1000 gab.</t>
    </r>
  </si>
  <si>
    <r>
      <rPr>
        <sz val="10"/>
        <rFont val="Times New Roman"/>
        <family val="1"/>
        <charset val="186"/>
      </rPr>
      <t>Izgatavoti no polipropilēna, mehāniski izturīgi, autoklavējami pie 121</t>
    </r>
    <r>
      <rPr>
        <vertAlign val="superscript"/>
        <sz val="10"/>
        <rFont val="Times New Roman"/>
        <family val="1"/>
        <charset val="186"/>
      </rPr>
      <t>o</t>
    </r>
    <r>
      <rPr>
        <sz val="10"/>
        <rFont val="Times New Roman"/>
        <family val="1"/>
        <charset val="186"/>
      </rPr>
      <t>C, var izmantot temp. līdz 100 – 110</t>
    </r>
    <r>
      <rPr>
        <vertAlign val="superscript"/>
        <sz val="10"/>
        <rFont val="Times New Roman"/>
        <family val="1"/>
        <charset val="186"/>
      </rPr>
      <t>o</t>
    </r>
    <r>
      <rPr>
        <sz val="10"/>
        <rFont val="Times New Roman"/>
        <family val="1"/>
        <charset val="186"/>
      </rPr>
      <t>C (īslaicīgi iztur līdz 120 – 140</t>
    </r>
    <r>
      <rPr>
        <vertAlign val="superscript"/>
        <sz val="10"/>
        <rFont val="Times New Roman"/>
        <family val="1"/>
        <charset val="186"/>
      </rPr>
      <t>o</t>
    </r>
    <r>
      <rPr>
        <sz val="10"/>
        <rFont val="Times New Roman"/>
        <family val="1"/>
        <charset val="186"/>
      </rPr>
      <t>C), izturīgi pret sāļu, skābju un sārmu šķīdumiem, ka arī alkoholiem, ēsteriem un ketoniem. 1x500 gab.</t>
    </r>
  </si>
  <si>
    <r>
      <rPr>
        <sz val="10"/>
        <rFont val="Times New Roman"/>
        <family val="1"/>
        <charset val="186"/>
      </rPr>
      <t>Izgatavotas no polipropilēna, mehāniski izturīgas, autoklavējami pie 121</t>
    </r>
    <r>
      <rPr>
        <vertAlign val="superscript"/>
        <sz val="10"/>
        <rFont val="Times New Roman"/>
        <family val="1"/>
        <charset val="186"/>
      </rPr>
      <t>o</t>
    </r>
    <r>
      <rPr>
        <sz val="10"/>
        <rFont val="Times New Roman"/>
        <family val="1"/>
        <charset val="186"/>
      </rPr>
      <t>C, var izmantot temp. līdz 100 – 110</t>
    </r>
    <r>
      <rPr>
        <vertAlign val="superscript"/>
        <sz val="10"/>
        <rFont val="Times New Roman"/>
        <family val="1"/>
        <charset val="186"/>
      </rPr>
      <t>o</t>
    </r>
    <r>
      <rPr>
        <sz val="10"/>
        <rFont val="Times New Roman"/>
        <family val="1"/>
        <charset val="186"/>
      </rPr>
      <t>C (īslaicīgi iztur līdz 120 – 140</t>
    </r>
    <r>
      <rPr>
        <vertAlign val="superscript"/>
        <sz val="10"/>
        <rFont val="Times New Roman"/>
        <family val="1"/>
        <charset val="186"/>
      </rPr>
      <t>o</t>
    </r>
    <r>
      <rPr>
        <sz val="10"/>
        <rFont val="Times New Roman"/>
        <family val="1"/>
        <charset val="186"/>
      </rPr>
      <t>C), izturīgi pret sāļu, skābju un sārmu šķīdumiem, ka arī alkoholiem, ēsteriem un ketoniem. 1x1000gab.</t>
    </r>
  </si>
  <si>
    <r>
      <rPr>
        <sz val="10"/>
        <rFont val="Times New Roman"/>
        <family val="1"/>
        <charset val="186"/>
      </rPr>
      <t>Automātiskā pipete 0,1 - 2,5</t>
    </r>
    <r>
      <rPr>
        <sz val="10"/>
        <rFont val="Arial"/>
        <family val="2"/>
        <charset val="186"/>
      </rPr>
      <t>µ</t>
    </r>
    <r>
      <rPr>
        <sz val="10"/>
        <rFont val="Times New Roman"/>
        <family val="1"/>
        <charset val="186"/>
      </rPr>
      <t>l</t>
    </r>
  </si>
  <si>
    <t>0.034</t>
  </si>
  <si>
    <r>
      <rPr>
        <sz val="10"/>
        <rFont val="Times New Roman"/>
        <family val="1"/>
        <charset val="186"/>
      </rPr>
      <t xml:space="preserve">Koniski stobriņi ar vāciņu </t>
    </r>
    <r>
      <rPr>
        <sz val="10"/>
        <color indexed="10"/>
        <rFont val="Times New Roman"/>
        <family val="1"/>
        <charset val="186"/>
      </rPr>
      <t>1</t>
    </r>
    <r>
      <rPr>
        <strike/>
        <sz val="10"/>
        <color indexed="10"/>
        <rFont val="Times New Roman"/>
        <family val="1"/>
        <charset val="186"/>
      </rPr>
      <t>6</t>
    </r>
    <r>
      <rPr>
        <sz val="10"/>
        <color indexed="10"/>
        <rFont val="Times New Roman"/>
        <family val="1"/>
        <charset val="186"/>
      </rPr>
      <t>0ml</t>
    </r>
  </si>
  <si>
    <r>
      <rPr>
        <sz val="10"/>
        <rFont val="Times New Roman"/>
        <family val="1"/>
        <charset val="186"/>
      </rPr>
      <t xml:space="preserve">Autoklāvam pie 121 </t>
    </r>
    <r>
      <rPr>
        <sz val="10"/>
        <rFont val="Calibri"/>
        <family val="2"/>
        <charset val="186"/>
      </rPr>
      <t>°</t>
    </r>
    <r>
      <rPr>
        <sz val="10"/>
        <rFont val="Times New Roman"/>
        <family val="1"/>
        <charset val="186"/>
      </rPr>
      <t>C krāsas maiņa</t>
    </r>
  </si>
  <si>
    <r>
      <rPr>
        <sz val="10"/>
        <rFont val="Times New Roman"/>
        <family val="1"/>
        <charset val="186"/>
      </rPr>
      <t>Žāvējamam skapim pie 180</t>
    </r>
    <r>
      <rPr>
        <sz val="10"/>
        <rFont val="Calibri"/>
        <family val="2"/>
        <charset val="186"/>
      </rPr>
      <t>°C</t>
    </r>
    <r>
      <rPr>
        <sz val="10"/>
        <rFont val="Times New Roman"/>
        <family val="1"/>
        <charset val="186"/>
      </rPr>
      <t xml:space="preserve"> krāsas maiņa</t>
    </r>
  </si>
  <si>
    <r>
      <rPr>
        <sz val="10"/>
        <rFont val="Times New Roman"/>
        <family val="1"/>
        <charset val="186"/>
      </rPr>
      <t>Validēts  noteikšanai cilvēka cerebrospinālajā šķīdumā,cilvēka asins plazmā ar EDTA, iztriepē, ar analītisko jutību HSV-1 0,12 kopijas/</t>
    </r>
    <r>
      <rPr>
        <sz val="10"/>
        <rFont val="Calibri"/>
        <family val="2"/>
        <charset val="1"/>
      </rPr>
      <t>µ</t>
    </r>
    <r>
      <rPr>
        <sz val="10"/>
        <rFont val="Times New Roman"/>
        <family val="1"/>
        <charset val="186"/>
      </rPr>
      <t>l un SHV2 - 0,16 kopijas/µl PĶR, mērķa amplikons -  154 bp UL5 gēna reģions, kvalitatīvs tests ar vismaz 2 pozitīvām kontrolēm, CE IVD marķējumu, saderīgs darbam arPCR - Rotor-Gene Q iekārtu , ar temperatūras profīlu lai vienā reālā laika PĶR ciklā iespējams  likt dažādu nosakāmo analītu paraugus, ar programmatūru, kas automātiski apstrādā rezultātu un dod atskaiti.Komplekts paredzēts 24 testiem</t>
    </r>
  </si>
  <si>
    <r>
      <rPr>
        <sz val="10"/>
        <rFont val="Times New Roman"/>
        <family val="1"/>
        <charset val="186"/>
      </rPr>
      <t>Validēts  noteikšanai cilvēka asins plazmā, serumā, cerebrospinālajā škīdumā,  ar analītisko jutību 1,02 kopijas/</t>
    </r>
    <r>
      <rPr>
        <sz val="10"/>
        <rFont val="Calibri"/>
        <family val="2"/>
        <charset val="1"/>
      </rPr>
      <t>µ</t>
    </r>
    <r>
      <rPr>
        <sz val="10"/>
        <rFont val="Times New Roman"/>
        <family val="1"/>
        <charset val="186"/>
      </rPr>
      <t>l  PĶR, mērķa amplikons - 97bp EBNA-1 gēna reģions, kvantitatīvs tests ar vismaz 4 dažādu koncentrāciju standartiem, CE IVD marķējumu, saderīgs darbam arPCR - Rotor-Gene Q iekārtu , ar temperatūras profīlu lai vienā reālā laika PĶR ciklā iespējams  likt dažādu nosakāmo analītu paraugus, ar programmatūru, kas automātiski apstrādā rezultātu un dod atskaiti.Komplekts paredzēts 24 testiem</t>
    </r>
  </si>
  <si>
    <r>
      <rPr>
        <sz val="10"/>
        <rFont val="Times New Roman"/>
        <family val="1"/>
        <charset val="186"/>
      </rPr>
      <t>Validēts noteikšanai  cilvēka cerebrospinālajā škīdumā,  ar analītisko jutību 1,36 kopijas/</t>
    </r>
    <r>
      <rPr>
        <sz val="10"/>
        <rFont val="Calibri"/>
        <family val="2"/>
        <charset val="1"/>
      </rPr>
      <t>µ</t>
    </r>
    <r>
      <rPr>
        <sz val="10"/>
        <rFont val="Times New Roman"/>
        <family val="1"/>
        <charset val="186"/>
      </rPr>
      <t>l  PĶR, mērķa amplikons - 82bp OFR38 proteīna gēna reģions, kvantitatīvs tests ar vismaz 4 dažādu koncentrāciju standartiem, CE IVD marķējumu, saderīgs darbam arPCR - Rotor-Gene Q iekārtu , ar temperatūras profīlu lai vienā reālā laika PĶR ciklā iespējams  likt dažādu nosakāmo analītu paraugus, ar programmatūru, kas automātiski apstrādā rezultātu un dod atskaiti.Komplekts paredzēts 24 testiem</t>
    </r>
  </si>
  <si>
    <r>
      <rPr>
        <sz val="10"/>
        <rFont val="Times New Roman"/>
        <family val="1"/>
        <charset val="186"/>
      </rPr>
      <t xml:space="preserve">Paredzēts 50 reakcijām. Komplektā visi nepieciešamie reaģenti reakcijas veikšanai, pozitīvā kontrole, negatīvā kontrole. CE IVD marķēts. Jutība ar validēto izdalīšanas metodi ne sliktāka par 10 kopijām. Komplektam jānosaka </t>
    </r>
    <r>
      <rPr>
        <i/>
        <sz val="10"/>
        <rFont val="Times New Roman"/>
        <family val="1"/>
        <charset val="186"/>
      </rPr>
      <t>Borrelia garinii</t>
    </r>
    <r>
      <rPr>
        <sz val="10"/>
        <rFont val="Times New Roman"/>
        <family val="1"/>
        <charset val="186"/>
      </rPr>
      <t>,</t>
    </r>
    <r>
      <rPr>
        <i/>
        <sz val="10"/>
        <rFont val="Times New Roman"/>
        <family val="1"/>
        <charset val="186"/>
      </rPr>
      <t xml:space="preserve"> Borrelia afzelii</t>
    </r>
    <r>
      <rPr>
        <sz val="10"/>
        <rFont val="Times New Roman"/>
        <family val="1"/>
        <charset val="186"/>
      </rPr>
      <t xml:space="preserve"> and </t>
    </r>
    <r>
      <rPr>
        <i/>
        <sz val="10"/>
        <rFont val="Times New Roman"/>
        <family val="1"/>
        <charset val="186"/>
      </rPr>
      <t>Borrelia burgdorferi</t>
    </r>
    <r>
      <rPr>
        <sz val="10"/>
        <rFont val="Times New Roman"/>
        <family val="1"/>
        <charset val="186"/>
      </rPr>
      <t xml:space="preserve"> </t>
    </r>
    <r>
      <rPr>
        <i/>
        <sz val="10"/>
        <rFont val="Times New Roman"/>
        <family val="1"/>
        <charset val="186"/>
      </rPr>
      <t>sensu stricto.</t>
    </r>
    <r>
      <rPr>
        <sz val="10"/>
        <rFont val="Times New Roman"/>
        <family val="1"/>
        <charset val="186"/>
      </rPr>
      <t xml:space="preserve"> Jābūt saderīgam ar pasūtītāj rīcībā esošo analizatoru Rotor-Gene Q MDx</t>
    </r>
  </si>
  <si>
    <r>
      <rPr>
        <b/>
        <u/>
        <sz val="10"/>
        <color indexed="8"/>
        <rFont val="Times New Roman"/>
        <family val="1"/>
        <charset val="186"/>
      </rPr>
      <t xml:space="preserve">1.Vispārīgās prasības:
</t>
    </r>
    <r>
      <rPr>
        <sz val="10"/>
        <color indexed="8"/>
        <rFont val="Times New Roman"/>
        <family val="1"/>
        <charset val="186"/>
      </rPr>
      <t xml:space="preserve">1.1.Sistēma sastāv no vienreizējas lietošanas  adatas, vakuuma stobriņa un adatas un stobriņa  turētāja.  Piedāvāt visas apakšpozīcijas no viena ražotāja. 
1.2. Pievienot visu pieprasīto stobriņu veidu paraugus.
</t>
    </r>
    <r>
      <rPr>
        <b/>
        <u/>
        <sz val="10"/>
        <color indexed="8"/>
        <rFont val="Times New Roman"/>
        <family val="1"/>
        <charset val="186"/>
      </rPr>
      <t xml:space="preserve">2.Papildus prasības: 
</t>
    </r>
    <r>
      <rPr>
        <sz val="10"/>
        <color indexed="8"/>
        <rFont val="Times New Roman"/>
        <family val="1"/>
        <charset val="186"/>
      </rPr>
      <t xml:space="preserve">2.1.Iesniegt apliecinājumu par kīniskiem pētījumiem par ietekmi uz vispārējās ķīmijas,imūnķīmijas, hematoloģijas un  koaguloģijas analītiem.
2.2.  Sniegt informāciju par iekārtu ražotāju rekomendācijām saderībai ar Piegādātāja piedāvāto preci. Pasūtītājs lieto Siemens, Roche, Abbott, Beckman Coulter, Instrumention Laboratories ražotāju iekārtas.
2.3. Iesniegt 3 atsauksmes no ES dalībvalstu līdzīga izmēra daudzprofilu slimnīcām,  kas ir lietojušas piedāvātos produktus pēdējo 3 gadu laikā. Lūdzu iesniegt kontaktpersonu informāciju  no šīm iestādēm.
2.4.  Piegādātājam jāveic apmācība darbam ar piedāvāto preci un kvalifikācijas uzturēšana, kas ietver preanalatītikas pārbaudi Slimnīcas struktūrvienībās, iesniegt 3 atsauksmes par apmācībām un preanalītikas pārbaudēm  no ES dalībvalstu daudzprofilu slimnīcām.
2.5. Sterili – atbilst  EN ISO 11137  standartu prasībām  par medicīnas ierīču sterilizāciju. (SAL – Sterility Assurance Level vismaz-10ˉ6 vai labāk. Pievienot sertifikātu.
2.6. Vienreizlietojami
2.7. Ar precīzi dozētu vakuumu
2.8.  Stabils  uz virmas novietojot horizontāļā stāvoklī. Prasība pamatota drošības apsvērumu dēļ.
2.9. Aizbāznis veidots tā, lai novērstu (minimizētu) risku personālam saskarties ar asinīm un to izšļakstīšanās atverot stobriņu - pievienot apliecinājumu par klīniksiem pētījumiem. Prasība pamatota drošības apsvērumu dēļ.
2.10. Papīra uzlīme uzrakstiem.
2.11. Lietošanas instrukcija pievienota pie katras piegādes.
2.12. Starptautiskais krāsu kodējums saskaņā ar ISO 6710 standartu prasībām
2.13. CE marķējums saskaņā ar direktīvu IVDD 98/79/EC. </t>
    </r>
  </si>
  <si>
    <r>
      <rPr>
        <sz val="10"/>
        <color indexed="8"/>
        <rFont val="Times New Roman"/>
        <family val="1"/>
        <charset val="186"/>
      </rPr>
      <t xml:space="preserve">Vakuuma plastmasas stobriņi seruma iegūšanai no pilnām venozajām asinīm,  iekšējās sieniņas pārklātas ar karstās žāvēšanas metodē izsmidzinātu kvarca pārklājumu vai līdzvērtīgu metodi recēšanas aktivācijai, 13x100 mm, parauga tilpums 6 </t>
    </r>
    <r>
      <rPr>
        <sz val="10"/>
        <color indexed="8"/>
        <rFont val="Calibri"/>
        <family val="2"/>
        <charset val="186"/>
      </rPr>
      <t>±1</t>
    </r>
    <r>
      <rPr>
        <sz val="10"/>
        <color indexed="8"/>
        <rFont val="Times New Roman"/>
        <family val="1"/>
        <charset val="186"/>
      </rPr>
      <t xml:space="preserve"> ml -bioķīmijai, seroloģijai, imūnķīmijai.    </t>
    </r>
  </si>
  <si>
    <r>
      <rPr>
        <sz val="10"/>
        <color indexed="8"/>
        <rFont val="Times New Roman"/>
        <family val="1"/>
        <charset val="186"/>
      </rPr>
      <t>Vakuuma plastmasas stobriņi seruma iegūšanai no pilnām venozajām asinīm,  iekšējās sieniņas pārklātas ar karstās žāvēšanas metodē izsmidzinātu kvarca pārklājumu vai līdzvērtīgu metodi recēšanas aktivācijai  un stobriņā ievietots gel-veida barjeru veidojošs polimērs, kurš centrifugēšanas laikā paceļas līdz seruma-recekļa saskares vietai, kur tas veido serumu un recekli atdalošu barjeru, 13 x 75 mm, parauga tilpums 5</t>
    </r>
    <r>
      <rPr>
        <sz val="10"/>
        <color indexed="8"/>
        <rFont val="Calibri"/>
        <family val="2"/>
        <charset val="186"/>
      </rPr>
      <t>±</t>
    </r>
    <r>
      <rPr>
        <sz val="10"/>
        <color indexed="8"/>
        <rFont val="Times New Roman"/>
        <family val="1"/>
        <charset val="186"/>
      </rPr>
      <t xml:space="preserve">1 ml –bioķīmijai, seroloģijai, imūnķīmijai, terapeitisko medikamentu monitorēšanai  – iesniegt  apstiprinošus klīniskos pētījumus.  </t>
    </r>
  </si>
  <si>
    <r>
      <rPr>
        <sz val="10"/>
        <color indexed="8"/>
        <rFont val="Times New Roman"/>
        <family val="1"/>
        <charset val="186"/>
      </rPr>
      <t xml:space="preserve">Vakuuma plastmasas stobriņi seruma iegūšanai no pilnām venozajām asinīm,  iekšējās sieniņas pārklātas ar karstās žāvēšanas metodē izsmidzinātu kvarca pārklājumu recēšanas aktivācijai  vai līdzvērtīgu metodi un stobriņā ievietots gel-veida barjeru veidojošs polimērs, kurš centrifugēšanas laikā paceļas līdz seruma-recekļa saskares vietai, kur tas veido serumu un recekli atdalošu barjeru, 13 x 75 mm, parauga tilpums 2.5 </t>
    </r>
    <r>
      <rPr>
        <sz val="10"/>
        <color indexed="8"/>
        <rFont val="Calibri"/>
        <family val="2"/>
        <charset val="186"/>
      </rPr>
      <t>±</t>
    </r>
    <r>
      <rPr>
        <sz val="10"/>
        <color indexed="8"/>
        <rFont val="Times New Roman"/>
        <family val="1"/>
        <charset val="186"/>
      </rPr>
      <t xml:space="preserve">1 ml –bioķīmijai, seroloģijai, imūnķīmijai, terapeitisko medikamentu monitorēšanai </t>
    </r>
  </si>
  <si>
    <r>
      <rPr>
        <strike/>
        <sz val="10"/>
        <color indexed="10"/>
        <rFont val="Cambria"/>
        <family val="1"/>
        <charset val="186"/>
      </rPr>
      <t>Vakuuma plastmasas stobriņi paātrinātai seruma iegūšanai no pilnām venozajām asinīm, recēšanas aktivators trombīns, 13 x 100 mm, parauga tilpums 5±</t>
    </r>
    <r>
      <rPr>
        <strike/>
        <sz val="12"/>
        <color indexed="10"/>
        <rFont val="Cambria"/>
        <family val="1"/>
        <charset val="186"/>
      </rPr>
      <t>1</t>
    </r>
    <r>
      <rPr>
        <strike/>
        <sz val="10"/>
        <color indexed="10"/>
        <rFont val="Cambria"/>
        <family val="1"/>
        <charset val="186"/>
      </rPr>
      <t xml:space="preserve"> ml, </t>
    </r>
  </si>
  <si>
    <r>
      <rPr>
        <sz val="10"/>
        <color indexed="8"/>
        <rFont val="Times New Roman"/>
        <family val="1"/>
        <charset val="186"/>
      </rPr>
      <t>Vakuuma plastmasas stobriņi koagulācijas izmeklējumiem, minimālās uzpildes indikators iegravēts uz stobriņa,  kas ir labi saskatāms no visām  pusēm, ar klīniski ekvivalentu rezultātu kā  globāli pieņemtajam “zelta standartam” - stikla 4,5 ml stobriņam,   - pievienot klīniskos pētījumus, antikoagulants nātrija citrāts  13 x 75 mm, parauga tilpums  2,5</t>
    </r>
    <r>
      <rPr>
        <sz val="10"/>
        <color indexed="8"/>
        <rFont val="Calibri"/>
        <family val="2"/>
        <charset val="186"/>
      </rPr>
      <t>±</t>
    </r>
    <r>
      <rPr>
        <sz val="11"/>
        <color indexed="8"/>
        <rFont val="Times New Roman"/>
        <family val="1"/>
        <charset val="186"/>
      </rPr>
      <t>1</t>
    </r>
    <r>
      <rPr>
        <sz val="12"/>
        <color indexed="8"/>
        <rFont val="Times New Roman"/>
        <family val="1"/>
        <charset val="186"/>
      </rPr>
      <t xml:space="preserve"> </t>
    </r>
    <r>
      <rPr>
        <sz val="10"/>
        <color indexed="8"/>
        <rFont val="Times New Roman"/>
        <family val="1"/>
        <charset val="186"/>
      </rPr>
      <t>ml.</t>
    </r>
  </si>
  <si>
    <r>
      <rPr>
        <sz val="10"/>
        <color indexed="8"/>
        <rFont val="Times New Roman"/>
        <family val="1"/>
        <charset val="186"/>
      </rPr>
      <t xml:space="preserve">Vakuuma plastmasas stobriņi koagulācijas izmeklējumiem, minimālās uzpildes indikators iegravēts uz stobriņa,  kas ir labi saskatāms no visām  pusēm, ar klīniski ekvivalentu rezultātu kā  globāli pieņemtajam “zelta standartam” - stikla 4,5 ml stobriņam,   - pievienot klīniskos pētījumus, antikoagulants nātrija citrāts (13 x 75 mm, parauga tilpums  ne vairāk </t>
    </r>
    <r>
      <rPr>
        <sz val="10"/>
        <rFont val="Times New Roman"/>
        <family val="1"/>
        <charset val="186"/>
      </rPr>
      <t>kā 2 ml</t>
    </r>
  </si>
  <si>
    <r>
      <rPr>
        <sz val="10"/>
        <color indexed="8"/>
        <rFont val="Times New Roman"/>
        <family val="1"/>
        <charset val="186"/>
      </rPr>
      <t xml:space="preserve">Vakuuma plastmasas stobriņi bez piedevām,  13 x 75 mm, parauga tilpums 6 </t>
    </r>
    <r>
      <rPr>
        <sz val="10"/>
        <color indexed="8"/>
        <rFont val="Calibri"/>
        <family val="2"/>
        <charset val="186"/>
      </rPr>
      <t>±</t>
    </r>
    <r>
      <rPr>
        <sz val="11"/>
        <color indexed="8"/>
        <rFont val="Times New Roman"/>
        <family val="1"/>
        <charset val="186"/>
      </rPr>
      <t>1</t>
    </r>
    <r>
      <rPr>
        <sz val="12"/>
        <color indexed="8"/>
        <rFont val="Times New Roman"/>
        <family val="1"/>
        <charset val="186"/>
      </rPr>
      <t xml:space="preserve"> </t>
    </r>
    <r>
      <rPr>
        <sz val="10"/>
        <color indexed="8"/>
        <rFont val="Times New Roman"/>
        <family val="1"/>
        <charset val="186"/>
      </rPr>
      <t xml:space="preserve">ml. </t>
    </r>
  </si>
  <si>
    <r>
      <rPr>
        <sz val="10"/>
        <color indexed="8"/>
        <rFont val="Times New Roman"/>
        <family val="1"/>
        <charset val="186"/>
      </rPr>
      <t xml:space="preserve">Vakuuma plastmasas stobriņi plazmas iegūšanai no pilnām venozajām asinīm,  litija heparīns (17 IU/ml), 13 x 100 mm, parauga tilpums 4 </t>
    </r>
    <r>
      <rPr>
        <sz val="10"/>
        <color indexed="8"/>
        <rFont val="Calibri"/>
        <family val="2"/>
        <charset val="186"/>
      </rPr>
      <t>±</t>
    </r>
    <r>
      <rPr>
        <sz val="10"/>
        <color indexed="8"/>
        <rFont val="Times New Roman"/>
        <family val="1"/>
        <charset val="186"/>
      </rPr>
      <t>1</t>
    </r>
    <r>
      <rPr>
        <sz val="12"/>
        <color indexed="8"/>
        <rFont val="Times New Roman"/>
        <family val="1"/>
        <charset val="186"/>
      </rPr>
      <t xml:space="preserve"> </t>
    </r>
    <r>
      <rPr>
        <sz val="10"/>
        <color indexed="8"/>
        <rFont val="Times New Roman"/>
        <family val="1"/>
        <charset val="186"/>
      </rPr>
      <t>ml.</t>
    </r>
  </si>
  <si>
    <r>
      <rPr>
        <sz val="10"/>
        <color indexed="8"/>
        <rFont val="Times New Roman"/>
        <family val="1"/>
        <charset val="186"/>
      </rPr>
      <t xml:space="preserve">Vakuuma plastmasas stobriņi plazmas iegūšanai no pilnām venozajām asinīm, ar separatoru (kas pilda sadalītāja funkcijas), kurš centrifugēšanas laikā  atdala plazmu un veido stabilu barjeru starp plazmu un asins šūnām. Vismaz 7 dienu stabilitāte terapeitisko medikamentu monitorēšanas gadījumā.  Centrifugēšanas laiks </t>
    </r>
    <r>
      <rPr>
        <sz val="10"/>
        <rFont val="Times New Roman"/>
        <family val="1"/>
        <charset val="186"/>
      </rPr>
      <t xml:space="preserve">ne vairāk kā  5 min., </t>
    </r>
    <r>
      <rPr>
        <sz val="10"/>
        <color indexed="8"/>
        <rFont val="Times New Roman"/>
        <family val="1"/>
        <charset val="186"/>
      </rPr>
      <t>13 x 100 mm, parauga tilpums 4.5</t>
    </r>
    <r>
      <rPr>
        <sz val="10"/>
        <color indexed="8"/>
        <rFont val="Calibri"/>
        <family val="2"/>
        <charset val="186"/>
      </rPr>
      <t>±</t>
    </r>
    <r>
      <rPr>
        <sz val="11"/>
        <color indexed="8"/>
        <rFont val="Times New Roman"/>
        <family val="1"/>
        <charset val="186"/>
      </rPr>
      <t>1</t>
    </r>
    <r>
      <rPr>
        <sz val="10"/>
        <color indexed="8"/>
        <rFont val="Times New Roman"/>
        <family val="1"/>
        <charset val="186"/>
      </rPr>
      <t xml:space="preserve"> ml. Pievienot klīniskos pierādījumus īsam centrifugēšanas laikam un paraugu aprites laikam, analītu stabilitātei, kā apliecinājumu neatliekamu testu ārkārtas izpildei Slimnīcas Neatliekamās medicīnas centra vajadzībām.</t>
    </r>
  </si>
  <si>
    <r>
      <rPr>
        <sz val="10"/>
        <color indexed="8"/>
        <rFont val="Times New Roman"/>
        <family val="1"/>
        <charset val="186"/>
      </rPr>
      <t>3.</t>
    </r>
    <r>
      <rPr>
        <b/>
        <u/>
        <sz val="10"/>
        <color indexed="8"/>
        <rFont val="Times New Roman"/>
        <family val="1"/>
        <charset val="186"/>
      </rPr>
      <t xml:space="preserve">Vispārīgās prasības adatām
</t>
    </r>
    <r>
      <rPr>
        <sz val="10"/>
        <color indexed="8"/>
        <rFont val="Times New Roman"/>
        <family val="1"/>
        <charset val="186"/>
      </rPr>
      <t>3.1.Sterilas - atbilst  EN ISO 11137 standartu prasībām par medicīnas ierīču sterilizāciju. (SAL – Sterility Assurance Level  vismaz  10ֿ 6 vai labāk. Pievienot sertifikātu.
3.2. Starptautiskais krāsu kodējums saskaņā ar ISO 6009 standartu prasībām
3.3. CE marķējums saskaņā ar direktīvu 93/42/EC
3.4. Iesniegt apliecinājumu par kīniskiem pētījumiem par saduršanās gadījumu skaita samazinājumu, lietojot piedāvāto produktu.
3.5. Pievienot visu pieprasīto adatu paraugus.</t>
    </r>
  </si>
  <si>
    <r>
      <rPr>
        <sz val="10"/>
        <rFont val="Times New Roman"/>
        <family val="1"/>
        <charset val="186"/>
      </rPr>
      <t>Urīna stobri ar stingi nostiprinātu vāciņu, bez konservanta, koniski, tilpums 6,5</t>
    </r>
    <r>
      <rPr>
        <sz val="10"/>
        <rFont val="Calibri"/>
        <family val="2"/>
        <charset val="186"/>
      </rPr>
      <t>±</t>
    </r>
    <r>
      <rPr>
        <sz val="10"/>
        <rFont val="Times New Roman"/>
        <family val="1"/>
        <charset val="186"/>
      </rPr>
      <t>1 ml , izmēri 16 x 100mm</t>
    </r>
  </si>
  <si>
    <r>
      <rPr>
        <sz val="10"/>
        <rFont val="Times New Roman"/>
        <family val="1"/>
        <charset val="186"/>
      </rPr>
      <t>Urīnas stobri ar stingi nostiprinātu vāciņu ar konservantu (mikrobioloģijas vajadzībām), sterīli, tilpums 6,5</t>
    </r>
    <r>
      <rPr>
        <sz val="10"/>
        <rFont val="Calibri"/>
        <family val="2"/>
        <charset val="186"/>
      </rPr>
      <t>±</t>
    </r>
    <r>
      <rPr>
        <sz val="10"/>
        <rFont val="Times New Roman"/>
        <family val="1"/>
        <charset val="186"/>
      </rPr>
      <t>1 ml, izmēri 13 x 100mm</t>
    </r>
  </si>
  <si>
    <r>
      <rPr>
        <sz val="10"/>
        <rFont val="Times New Roman"/>
        <family val="1"/>
        <charset val="186"/>
      </rPr>
      <t>Izmērs 400-450 x 750-800 mm, autoklavējams pie ne mazāk kā 121</t>
    </r>
    <r>
      <rPr>
        <sz val="10"/>
        <color indexed="10"/>
        <rFont val="Times New Roman"/>
        <family val="1"/>
        <charset val="186"/>
      </rPr>
      <t xml:space="preserve"> </t>
    </r>
    <r>
      <rPr>
        <sz val="10"/>
        <rFont val="Times New Roman"/>
        <family val="1"/>
        <charset val="186"/>
      </rPr>
      <t>grādiem pēc celsija, ar brīdinājuma zīmi par bioloģisko materiālu, indikatora plāksteris, iepakojums 1 x 500</t>
    </r>
  </si>
  <si>
    <r>
      <rPr>
        <sz val="10"/>
        <rFont val="Times New Roman"/>
        <family val="1"/>
        <charset val="186"/>
      </rPr>
      <t xml:space="preserve">Reakcijas mēģene, PP, tilpums 50 ml, graduēta, ar konisku galu un aizskrūvējamu vāku, augstums 114 mm, diametrs 28 mm, PP, mehāniski izturīga, autoklavējama pie 121 </t>
    </r>
    <r>
      <rPr>
        <sz val="10"/>
        <rFont val="Arial"/>
        <family val="2"/>
        <charset val="186"/>
      </rPr>
      <t>°</t>
    </r>
    <r>
      <rPr>
        <sz val="10"/>
        <rFont val="Times New Roman"/>
        <family val="1"/>
        <charset val="186"/>
      </rPr>
      <t xml:space="preserve">C, (īslaicīgi iztur līdz 120 – 140 </t>
    </r>
    <r>
      <rPr>
        <sz val="10"/>
        <rFont val="Arial"/>
        <family val="2"/>
        <charset val="186"/>
      </rPr>
      <t>°</t>
    </r>
    <r>
      <rPr>
        <sz val="10"/>
        <rFont val="Times New Roman"/>
        <family val="1"/>
        <charset val="186"/>
      </rPr>
      <t>C), izturīgi pret sāļu, skābju un sārmu šķīdumiem, ka arī alkoholiem, ēsteriem un ketoniem</t>
    </r>
  </si>
  <si>
    <r>
      <rPr>
        <sz val="10"/>
        <rFont val="Times New Roman"/>
        <family val="1"/>
        <charset val="186"/>
      </rPr>
      <t xml:space="preserve">Reakcijas mēģene, PP, tilpums 2 ml, graduēta, ar konisku galu un aizskrūvējamu vāku, PP, mehāniski izturīga, autoklavējama pie 121 </t>
    </r>
    <r>
      <rPr>
        <sz val="10"/>
        <rFont val="Arial"/>
        <family val="2"/>
        <charset val="186"/>
      </rPr>
      <t>°</t>
    </r>
    <r>
      <rPr>
        <sz val="10"/>
        <rFont val="Times New Roman"/>
        <family val="1"/>
        <charset val="186"/>
      </rPr>
      <t xml:space="preserve">C, (īslaicīgi iztur līdz 120 – 140 </t>
    </r>
    <r>
      <rPr>
        <sz val="10"/>
        <rFont val="Arial"/>
        <family val="2"/>
        <charset val="186"/>
      </rPr>
      <t>°</t>
    </r>
    <r>
      <rPr>
        <sz val="10"/>
        <rFont val="Times New Roman"/>
        <family val="1"/>
        <charset val="186"/>
      </rPr>
      <t>C), izturīgi pret sāļu, skābju un sārmu šķīdumiem, ka arī alkoholiem, ēsteriem un ketoniem</t>
    </r>
  </si>
  <si>
    <r>
      <rPr>
        <sz val="10"/>
        <rFont val="Times New Roman"/>
        <family val="1"/>
        <charset val="204"/>
      </rPr>
      <t>Reakcijas mēģenes ar konisku galu un aizskrūvējamu vāciņu, graduētas (50 ml) Iepakojumā 50 gab. Augstums 114 mm, diametrs 28 mm. Izgatavotas no polipropilēna, mehāniski izturīgas, autoklavējami pie 121</t>
    </r>
    <r>
      <rPr>
        <vertAlign val="superscript"/>
        <sz val="10"/>
        <rFont val="Times New Roman"/>
        <family val="1"/>
        <charset val="186"/>
      </rPr>
      <t>o</t>
    </r>
    <r>
      <rPr>
        <sz val="10"/>
        <rFont val="Times New Roman"/>
        <family val="1"/>
        <charset val="204"/>
      </rPr>
      <t>C, var izmantot temp. līdz 100 – 110</t>
    </r>
    <r>
      <rPr>
        <vertAlign val="superscript"/>
        <sz val="10"/>
        <rFont val="Times New Roman"/>
        <family val="1"/>
        <charset val="186"/>
      </rPr>
      <t>o</t>
    </r>
    <r>
      <rPr>
        <sz val="10"/>
        <rFont val="Times New Roman"/>
        <family val="1"/>
        <charset val="204"/>
      </rPr>
      <t>C (īslaicīgi iztur līdz 120 – 140</t>
    </r>
    <r>
      <rPr>
        <vertAlign val="superscript"/>
        <sz val="10"/>
        <rFont val="Times New Roman"/>
        <family val="1"/>
        <charset val="186"/>
      </rPr>
      <t>o</t>
    </r>
    <r>
      <rPr>
        <sz val="10"/>
        <rFont val="Times New Roman"/>
        <family val="1"/>
        <charset val="204"/>
      </rPr>
      <t>C), izturīgi pret sāļu, skābju un sārmu šķīdumiem, ka arī alkoholiem, ēsteriem un ketoniem.</t>
    </r>
  </si>
  <si>
    <t>250 mg</t>
  </si>
  <si>
    <r>
      <rPr>
        <sz val="10"/>
        <rFont val="Times New Roman"/>
        <family val="1"/>
        <charset val="186"/>
      </rPr>
      <t xml:space="preserve">Ksilola aizvietotājs </t>
    </r>
    <r>
      <rPr>
        <i/>
        <sz val="10"/>
        <rFont val="Times New Roman"/>
        <family val="1"/>
        <charset val="186"/>
      </rPr>
      <t xml:space="preserve">Ultra Clear </t>
    </r>
  </si>
  <si>
    <r>
      <rPr>
        <sz val="10"/>
        <rFont val="Times New Roman"/>
        <family val="1"/>
        <charset val="186"/>
      </rPr>
      <t xml:space="preserve">Paraplasts </t>
    </r>
    <r>
      <rPr>
        <i/>
        <sz val="10"/>
        <rFont val="Times New Roman"/>
        <family val="1"/>
        <charset val="186"/>
      </rPr>
      <t>DiaWax</t>
    </r>
  </si>
  <si>
    <t>6 x 2 kg</t>
  </si>
  <si>
    <r>
      <rPr>
        <sz val="10"/>
        <rFont val="Times New Roman"/>
        <family val="1"/>
        <charset val="186"/>
      </rPr>
      <t xml:space="preserve">Kaulu smadzeņu biopsiju dekalcinācijas šķīdums </t>
    </r>
    <r>
      <rPr>
        <i/>
        <sz val="10"/>
        <rFont val="Times New Roman"/>
        <family val="1"/>
        <charset val="186"/>
      </rPr>
      <t>Osteodec</t>
    </r>
  </si>
  <si>
    <r>
      <rPr>
        <sz val="10"/>
        <rFont val="Times New Roman"/>
        <family val="1"/>
        <charset val="186"/>
      </rPr>
      <t xml:space="preserve">Naža asmeņi, nerūsējošā tērauda asmeņi, </t>
    </r>
    <r>
      <rPr>
        <i/>
        <sz val="10"/>
        <rFont val="Times New Roman"/>
        <family val="1"/>
        <charset val="186"/>
      </rPr>
      <t>Blade Feather</t>
    </r>
    <r>
      <rPr>
        <sz val="10"/>
        <rFont val="Times New Roman"/>
        <family val="1"/>
        <charset val="186"/>
      </rPr>
      <t xml:space="preserve"> S130 ; 50 gab x iep</t>
    </r>
  </si>
  <si>
    <r>
      <rPr>
        <sz val="10"/>
        <rFont val="Times New Roman"/>
        <family val="1"/>
        <charset val="186"/>
      </rPr>
      <t xml:space="preserve">Asmeņi kriostatam </t>
    </r>
    <r>
      <rPr>
        <i/>
        <sz val="10"/>
        <rFont val="Times New Roman"/>
        <family val="1"/>
        <charset val="186"/>
      </rPr>
      <t>Slee MEV</t>
    </r>
    <r>
      <rPr>
        <sz val="10"/>
        <rFont val="Times New Roman"/>
        <family val="1"/>
        <charset val="186"/>
      </rPr>
      <t>,</t>
    </r>
  </si>
  <si>
    <r>
      <rPr>
        <sz val="10"/>
        <rFont val="Times New Roman"/>
        <family val="1"/>
        <charset val="186"/>
      </rPr>
      <t xml:space="preserve">Asmeņi kriostatam </t>
    </r>
    <r>
      <rPr>
        <i/>
        <sz val="10"/>
        <rFont val="Times New Roman"/>
        <family val="1"/>
        <charset val="186"/>
      </rPr>
      <t>Slee MEV</t>
    </r>
    <r>
      <rPr>
        <sz val="10"/>
        <rFont val="Times New Roman"/>
        <family val="1"/>
        <charset val="186"/>
      </rPr>
      <t>, Sterili nerūsējošā tērauda asmeņi (50 gab x 1 iep)</t>
    </r>
  </si>
  <si>
    <r>
      <rPr>
        <sz val="10"/>
        <rFont val="Times New Roman"/>
        <family val="1"/>
        <charset val="186"/>
      </rPr>
      <t>Maijera (</t>
    </r>
    <r>
      <rPr>
        <i/>
        <sz val="10"/>
        <rFont val="Times New Roman"/>
        <family val="1"/>
        <charset val="186"/>
      </rPr>
      <t>Mayer’s</t>
    </r>
    <r>
      <rPr>
        <sz val="10"/>
        <rFont val="Times New Roman"/>
        <family val="1"/>
        <charset val="186"/>
      </rPr>
      <t xml:space="preserve">) hematoksilīns </t>
    </r>
  </si>
  <si>
    <r>
      <rPr>
        <sz val="10"/>
        <rFont val="Times New Roman"/>
        <family val="1"/>
        <charset val="186"/>
      </rPr>
      <t xml:space="preserve">Perijodiska skābes </t>
    </r>
    <r>
      <rPr>
        <i/>
        <sz val="10"/>
        <rFont val="Times New Roman"/>
        <family val="1"/>
        <charset val="186"/>
      </rPr>
      <t xml:space="preserve">Schiff </t>
    </r>
    <r>
      <rPr>
        <sz val="10"/>
        <rFont val="Times New Roman"/>
        <family val="1"/>
        <charset val="186"/>
      </rPr>
      <t>reakcija (PAS)</t>
    </r>
  </si>
  <si>
    <r>
      <rPr>
        <sz val="10"/>
        <rFont val="Times New Roman"/>
        <family val="1"/>
        <charset val="186"/>
      </rPr>
      <t>Gordona retikulīna noteikšanas metode (</t>
    </r>
    <r>
      <rPr>
        <i/>
        <sz val="10"/>
        <rFont val="Times New Roman"/>
        <family val="1"/>
        <charset val="186"/>
      </rPr>
      <t>Gordon &amp; Sweet's reticulin silver</t>
    </r>
    <r>
      <rPr>
        <sz val="10"/>
        <rFont val="Times New Roman"/>
        <family val="1"/>
        <charset val="186"/>
      </rPr>
      <t>)</t>
    </r>
  </si>
  <si>
    <r>
      <rPr>
        <sz val="10"/>
        <rFont val="Times New Roman"/>
        <family val="1"/>
        <charset val="186"/>
      </rPr>
      <t>Van Gizons (</t>
    </r>
    <r>
      <rPr>
        <i/>
        <sz val="10"/>
        <rFont val="Times New Roman"/>
        <family val="1"/>
        <charset val="186"/>
      </rPr>
      <t>Van Gieson</t>
    </r>
    <r>
      <rPr>
        <sz val="10"/>
        <rFont val="Times New Roman"/>
        <family val="1"/>
        <charset val="186"/>
      </rPr>
      <t>) histoķīmiskā vizualizācija</t>
    </r>
  </si>
  <si>
    <r>
      <rPr>
        <sz val="10"/>
        <rFont val="Times New Roman"/>
        <family val="1"/>
        <charset val="186"/>
      </rPr>
      <t>Kongo sarkanais (</t>
    </r>
    <r>
      <rPr>
        <i/>
        <sz val="10"/>
        <rFont val="Times New Roman"/>
        <family val="1"/>
        <charset val="186"/>
      </rPr>
      <t>Congo red, Highman</t>
    </r>
    <r>
      <rPr>
        <sz val="10"/>
        <rFont val="Times New Roman"/>
        <family val="1"/>
        <charset val="186"/>
      </rPr>
      <t xml:space="preserve">) </t>
    </r>
  </si>
  <si>
    <r>
      <rPr>
        <sz val="10"/>
        <rFont val="Times New Roman"/>
        <family val="1"/>
        <charset val="186"/>
      </rPr>
      <t>Retikulīna krāsojums: Gomori retikulīns (</t>
    </r>
    <r>
      <rPr>
        <i/>
        <sz val="10"/>
        <rFont val="Times New Roman"/>
        <family val="1"/>
        <charset val="186"/>
      </rPr>
      <t>Gomori reticulin silver</t>
    </r>
    <r>
      <rPr>
        <sz val="10"/>
        <rFont val="Times New Roman"/>
        <family val="1"/>
        <charset val="186"/>
      </rPr>
      <t>)</t>
    </r>
  </si>
  <si>
    <r>
      <rPr>
        <sz val="10"/>
        <rFont val="Times New Roman"/>
        <family val="1"/>
        <charset val="186"/>
      </rPr>
      <t>Alcian zilais (</t>
    </r>
    <r>
      <rPr>
        <i/>
        <sz val="10"/>
        <rFont val="Times New Roman"/>
        <family val="1"/>
        <charset val="186"/>
      </rPr>
      <t>Alcian blue</t>
    </r>
    <r>
      <rPr>
        <sz val="10"/>
        <rFont val="Times New Roman"/>
        <family val="1"/>
        <charset val="186"/>
      </rPr>
      <t>)</t>
    </r>
  </si>
  <si>
    <r>
      <rPr>
        <sz val="10"/>
        <rFont val="Times New Roman"/>
        <family val="1"/>
        <charset val="186"/>
      </rPr>
      <t>Perls (</t>
    </r>
    <r>
      <rPr>
        <i/>
        <sz val="10"/>
        <rFont val="Times New Roman"/>
        <family val="1"/>
        <charset val="186"/>
      </rPr>
      <t>Perl's iron</t>
    </r>
    <r>
      <rPr>
        <sz val="10"/>
        <rFont val="Times New Roman"/>
        <family val="1"/>
        <charset val="186"/>
      </rPr>
      <t>)</t>
    </r>
  </si>
  <si>
    <t>1 kompl.</t>
  </si>
  <si>
    <r>
      <rPr>
        <sz val="10"/>
        <rFont val="Times New Roman"/>
        <family val="1"/>
        <charset val="186"/>
      </rPr>
      <t>Toluidīn zilais (</t>
    </r>
    <r>
      <rPr>
        <i/>
        <sz val="10"/>
        <rFont val="Times New Roman"/>
        <family val="1"/>
        <charset val="186"/>
      </rPr>
      <t>Toluidine blue</t>
    </r>
    <r>
      <rPr>
        <sz val="10"/>
        <rFont val="Times New Roman"/>
        <family val="1"/>
        <charset val="186"/>
      </rPr>
      <t>)</t>
    </r>
  </si>
  <si>
    <r>
      <rPr>
        <sz val="10"/>
        <rFont val="Times New Roman"/>
        <family val="1"/>
        <charset val="186"/>
      </rPr>
      <t>Gimza (</t>
    </r>
    <r>
      <rPr>
        <i/>
        <sz val="10"/>
        <rFont val="Times New Roman"/>
        <family val="1"/>
        <charset val="186"/>
      </rPr>
      <t>Giemsa</t>
    </r>
    <r>
      <rPr>
        <sz val="10"/>
        <rFont val="Times New Roman"/>
        <family val="1"/>
        <charset val="186"/>
      </rPr>
      <t>) krāsa</t>
    </r>
  </si>
  <si>
    <r>
      <rPr>
        <sz val="10"/>
        <rFont val="Times New Roman"/>
        <family val="1"/>
        <charset val="186"/>
      </rPr>
      <t>Masona trihroms (</t>
    </r>
    <r>
      <rPr>
        <i/>
        <sz val="10"/>
        <rFont val="Times New Roman"/>
        <family val="1"/>
        <charset val="186"/>
      </rPr>
      <t>Masson Trichrom</t>
    </r>
    <r>
      <rPr>
        <sz val="10"/>
        <rFont val="Times New Roman"/>
        <family val="1"/>
        <charset val="186"/>
      </rPr>
      <t>)</t>
    </r>
  </si>
  <si>
    <t>8 gab.</t>
  </si>
  <si>
    <r>
      <rPr>
        <sz val="10"/>
        <rFont val="Times New Roman"/>
        <family val="1"/>
        <charset val="186"/>
      </rPr>
      <t xml:space="preserve">Kasetes universālam lietojumam, </t>
    </r>
    <r>
      <rPr>
        <i/>
        <sz val="10"/>
        <rFont val="Times New Roman"/>
        <family val="1"/>
        <charset val="186"/>
      </rPr>
      <t>Bio Optica</t>
    </r>
  </si>
  <si>
    <r>
      <rPr>
        <sz val="10"/>
        <rFont val="Times New Roman"/>
        <family val="1"/>
        <charset val="186"/>
      </rPr>
      <t xml:space="preserve">Kasetes biopsiju apstrādei, </t>
    </r>
    <r>
      <rPr>
        <i/>
        <sz val="10"/>
        <rFont val="Times New Roman"/>
        <family val="1"/>
        <charset val="186"/>
      </rPr>
      <t>Bio Optica</t>
    </r>
  </si>
  <si>
    <r>
      <rPr>
        <sz val="10"/>
        <color indexed="8"/>
        <rFont val="Times New Roman"/>
        <family val="1"/>
        <charset val="186"/>
      </rPr>
      <t xml:space="preserve">
1.2. </t>
    </r>
    <r>
      <rPr>
        <b/>
        <u/>
        <sz val="10"/>
        <color indexed="8"/>
        <rFont val="Times New Roman"/>
        <family val="1"/>
        <charset val="186"/>
      </rPr>
      <t xml:space="preserve">Papildus prasības: 
</t>
    </r>
    <r>
      <rPr>
        <sz val="10"/>
        <color indexed="8"/>
        <rFont val="Times New Roman"/>
        <family val="1"/>
        <charset val="186"/>
      </rPr>
      <t>2.1.Iesniegt apliecinājumu par kīniskiem pētījumiem par ietekmi uz vispārējās ķīmijas,imūnķīmijas, hematoloģijas un  koaguloģijas analītiem.
2.2.  Sniegt informāciju par iekārtu ražotāju rekomendācijām saderībai ar Piegādātāja piedāvāto preci. Pasūtītājs lieto Siemens, Roche, Abbott, Beckman Coulter, Instumention Laboraties ražotāju iekārtas.
2.3. Iesniegt 3 atsauksmes no ES dalībvalstu līdzīga izmēra daudzprofilu slimnīcām,  kas ir lietojušas piedāvātos produktus pēdējo 3 gadu laikā. Lūdzu iesniegt kontaktpersonu informāciju  no šīm iestādēm.
2.4.  Piegādātājam jāveic apmācība darbam ar piedāvāto preci un kvalifikācijas uzturēšana, kas ietver preanalatītikas pārbaudi Slimnīcas struktūrvienībās, iesniegt 3 atsauksmes par apmācībām un preanalītikas pārbaudēm  no ES dalībvalstu daudzprofilu slimnīcām.
2.5. Sterili – atbilst  EN ISO 11137  standartu prasībām  par medicīnas ierīču sterilizāciju. (SAL – Sterility Assurance Level vismaz-10ˉ6 vai labāk. Pievienot sertifikātu.
2.6. Vienreizlietojami.
2.7. Ar precīzi dozētu vakuumu.
2.8.  Stabils  uz virmas novietojot horizontālā stāvoklī. Prasība pamatota drošības apsvērumu dēļ.
2.9. Aizbāznis veidots tā, lai novērstu (minimizētu) risku personālam saskarties ar asinīm un to izšļakstīšanās atverot stobriņu - pievienot apliecinājumu par klīniksiem pētījumiem. Prasība pamatota drošības apsvērumu dēļ.
2.10. Papīra uzlīme uzrakstiem.
2.11. Lietošanas instrukcija pievienota pie katras piegādes.
2.12. Starptautiskais krāsu kodējums saskaņā ar ISO 6710 standartu prasībām
2.13. CE marķējums saskaņā ar direktīvu IVDD 98/79/EC. 
2.14. Pievienot pieprasīto stobriņu paraugus.</t>
    </r>
  </si>
  <si>
    <t>0,42</t>
  </si>
  <si>
    <t>42,00</t>
  </si>
  <si>
    <t>28224</t>
  </si>
  <si>
    <t>SIA “Interlux” valdes priekšsēdējs Nauris Sedlers</t>
  </si>
  <si>
    <t>03.08.2017.</t>
  </si>
  <si>
    <t>2x500 ml</t>
  </si>
  <si>
    <t>2x0,1 ml</t>
  </si>
  <si>
    <t>2x1 ml</t>
  </si>
  <si>
    <t>2x0,5 ml</t>
  </si>
  <si>
    <t>Jānis Mateus</t>
  </si>
  <si>
    <t>30 kasetes/iep.</t>
  </si>
  <si>
    <t>60 stripi/iep.</t>
  </si>
  <si>
    <t>50 stripi/iep.</t>
  </si>
  <si>
    <t>1x16 testi</t>
  </si>
  <si>
    <t>10x3 testi</t>
  </si>
  <si>
    <t>20x5testi</t>
  </si>
  <si>
    <t>3.99/tests</t>
  </si>
  <si>
    <t>10x10testi</t>
  </si>
  <si>
    <t>10x05testi</t>
  </si>
  <si>
    <t>5.76/tests</t>
  </si>
  <si>
    <t>4.21/tests</t>
  </si>
  <si>
    <t>3.83/tests</t>
  </si>
  <si>
    <t>10x03testi</t>
  </si>
  <si>
    <t>8.75/tests</t>
  </si>
  <si>
    <t>16 testi (1 tests:IgG+IgM)</t>
  </si>
  <si>
    <t>24.30/tests</t>
  </si>
  <si>
    <t>16.88/tests</t>
  </si>
  <si>
    <t>96x01testi</t>
  </si>
  <si>
    <t>Segstikliņu līmePERTEX</t>
  </si>
  <si>
    <t>1x1000 mL</t>
  </si>
  <si>
    <t>65/iep 50 gab</t>
  </si>
  <si>
    <t>8 gab</t>
  </si>
  <si>
    <t>GAB.</t>
  </si>
  <si>
    <t>gab.</t>
  </si>
  <si>
    <r>
      <t xml:space="preserve">Gelkartes nepilno antieritrocitāro antivielu skrīningam, nepilno antivielu titrēšanai ar 3 antigēniem, recipienta un donora individuālās saderības testam, DAT.  </t>
    </r>
    <r>
      <rPr>
        <i/>
        <sz val="10"/>
        <color indexed="8"/>
        <rFont val="Times New Roman"/>
        <family val="1"/>
        <charset val="186"/>
      </rPr>
      <t>1 statīvs x 12 gēlkartes</t>
    </r>
  </si>
  <si>
    <r>
      <t xml:space="preserve">Gelkartes asins grupas noteikšanai ABO un Rh/D/ sistēmā ar tiešo un apgriezto metodi. </t>
    </r>
    <r>
      <rPr>
        <i/>
        <sz val="10"/>
        <color indexed="8"/>
        <rFont val="Times New Roman"/>
        <family val="1"/>
        <charset val="186"/>
      </rPr>
      <t>1 statīvs x 12 gēlkartes</t>
    </r>
  </si>
  <si>
    <r>
      <t xml:space="preserve">Gelkartes recipienta un donora individuālas saderības testam ABO sistēmā. </t>
    </r>
    <r>
      <rPr>
        <i/>
        <sz val="10"/>
        <color indexed="8"/>
        <rFont val="Times New Roman"/>
        <family val="1"/>
        <charset val="186"/>
      </rPr>
      <t>1 statīvs x 12 gēlkartes</t>
    </r>
  </si>
  <si>
    <r>
      <t xml:space="preserve">Gelkarte jaundzimušā imūnhematoloģiskai izmeklēšanai ABO sistēmā, RhD(VI-), DAT,ctr      </t>
    </r>
    <r>
      <rPr>
        <i/>
        <sz val="10"/>
        <color indexed="8"/>
        <rFont val="Times New Roman"/>
        <family val="1"/>
        <charset val="186"/>
      </rPr>
      <t>1 statīvs x 12 gēlkartes</t>
    </r>
  </si>
  <si>
    <r>
      <t xml:space="preserve">Gelkarte   Rh /D(VI-)/ pazīmes noteikšanai.              </t>
    </r>
    <r>
      <rPr>
        <i/>
        <sz val="10"/>
        <color indexed="8"/>
        <rFont val="Times New Roman"/>
        <family val="1"/>
        <charset val="186"/>
      </rPr>
      <t>1 statīvs x 12 gēlkartes</t>
    </r>
  </si>
  <si>
    <r>
      <t>Gelkarte    Rh fenotipa / CcEe/ un Kell antigēna noteikšanai. 1</t>
    </r>
    <r>
      <rPr>
        <i/>
        <sz val="10"/>
        <color indexed="8"/>
        <rFont val="Times New Roman"/>
        <family val="1"/>
        <charset val="186"/>
      </rPr>
      <t xml:space="preserve"> statīvs x 12 gēlkartes</t>
    </r>
  </si>
  <si>
    <r>
      <t xml:space="preserve">Gelkarte DAT IgG1/IgG3 noteikšanai.  </t>
    </r>
    <r>
      <rPr>
        <i/>
        <sz val="10"/>
        <color indexed="8"/>
        <rFont val="Times New Roman"/>
        <family val="1"/>
        <charset val="186"/>
      </rPr>
      <t>1 statīvs x 12 gēlkartes</t>
    </r>
  </si>
  <si>
    <r>
      <t xml:space="preserve">Modificēts Liss šķīdums eritrocītu suspensijas sagatavošanai.    </t>
    </r>
    <r>
      <rPr>
        <i/>
        <sz val="10"/>
        <color indexed="8"/>
        <rFont val="Times New Roman"/>
        <family val="1"/>
        <charset val="186"/>
      </rPr>
      <t>1 pudele - 500 ml</t>
    </r>
  </si>
  <si>
    <r>
      <t>Nepilno antieritrocitāro antivielu skrīnings ar trīs  eritrocītārajiem antigēniem , nepilno antivielu titrēšana ar 3 antigēniem.  Asins grupas noteikšanai ABO sistēmā ar apgriezto reakciju.  Iepakojums</t>
    </r>
    <r>
      <rPr>
        <i/>
        <sz val="10"/>
        <color indexed="8"/>
        <rFont val="Times New Roman"/>
        <family val="1"/>
        <charset val="186"/>
      </rPr>
      <t xml:space="preserve"> </t>
    </r>
    <r>
      <rPr>
        <sz val="10"/>
        <color indexed="8"/>
        <rFont val="Times New Roman"/>
        <family val="1"/>
        <charset val="186"/>
      </rPr>
      <t>6 x 10.</t>
    </r>
  </si>
  <si>
    <r>
      <t>Ikdienas iekšējā kvalitātes kontrole visiem reaģentiem. K</t>
    </r>
    <r>
      <rPr>
        <i/>
        <sz val="10"/>
        <color indexed="8"/>
        <rFont val="Times New Roman"/>
        <family val="1"/>
        <charset val="186"/>
      </rPr>
      <t>omplekts 1 x 4</t>
    </r>
    <r>
      <rPr>
        <sz val="10"/>
        <color indexed="8"/>
        <rFont val="Times New Roman"/>
        <family val="1"/>
        <charset val="186"/>
      </rPr>
      <t xml:space="preserve"> :</t>
    </r>
    <r>
      <rPr>
        <u/>
        <sz val="10"/>
        <color indexed="8"/>
        <rFont val="Times New Roman"/>
        <family val="1"/>
        <charset val="186"/>
      </rPr>
      <t xml:space="preserve"> (4 x 2,6 ml pilnasinis </t>
    </r>
    <r>
      <rPr>
        <i/>
        <u/>
        <sz val="10"/>
        <color indexed="8"/>
        <rFont val="Times New Roman"/>
        <family val="1"/>
        <charset val="186"/>
      </rPr>
      <t>[1 - O Rh neg., ccddee,K poz.; 2 - A Rh poz., CcD.Ee,K neg.; B Rh poz., CCD.ee,K neg.; O Rh poz., ccD.EE,K neg.]</t>
    </r>
    <r>
      <rPr>
        <u/>
        <sz val="10"/>
        <color indexed="8"/>
        <rFont val="Times New Roman"/>
        <family val="1"/>
        <charset val="186"/>
      </rPr>
      <t xml:space="preserve">, 2 x 1 ml pilnasinis </t>
    </r>
    <r>
      <rPr>
        <i/>
        <u/>
        <sz val="10"/>
        <color indexed="8"/>
        <rFont val="Times New Roman"/>
        <family val="1"/>
        <charset val="186"/>
      </rPr>
      <t>[ 1 - Fya neg.,CcD.ee; 2 - Fya poz., ccddee],</t>
    </r>
    <r>
      <rPr>
        <u/>
        <sz val="10"/>
        <color indexed="8"/>
        <rFont val="Times New Roman"/>
        <family val="1"/>
        <charset val="186"/>
      </rPr>
      <t xml:space="preserve"> 2 x 2,5 ml serums </t>
    </r>
    <r>
      <rPr>
        <i/>
        <u/>
        <sz val="10"/>
        <color indexed="8"/>
        <rFont val="Times New Roman"/>
        <family val="1"/>
        <charset val="186"/>
      </rPr>
      <t xml:space="preserve">[1 - Anti-D, 2 - Anti-Fya] </t>
    </r>
  </si>
  <si>
    <t>2x96</t>
  </si>
  <si>
    <r>
      <t>Hrompeptons 10.0gr, Glikoze 20.0gr, Hromogēu maisījums 2.0gr, Hloramfenikols 0.5gr, Agars 15.0gr, QC, C.albicans ATCC 60193, C.krusei ATCC 34135, C.tropicalis ATCC 1369, Ps.aeruginosa ATCC 27853.</t>
    </r>
    <r>
      <rPr>
        <sz val="10"/>
        <color indexed="10"/>
        <rFont val="Times New Roman"/>
        <family val="1"/>
        <charset val="186"/>
      </rPr>
      <t xml:space="preserve"> </t>
    </r>
  </si>
  <si>
    <r>
      <t xml:space="preserve">Paredzēts </t>
    </r>
    <r>
      <rPr>
        <i/>
        <sz val="10"/>
        <color indexed="63"/>
        <rFont val="Times New Roman"/>
        <family val="1"/>
      </rPr>
      <t xml:space="preserve">S,pneumoniae </t>
    </r>
    <r>
      <rPr>
        <sz val="10"/>
        <color indexed="63"/>
        <rFont val="Times New Roman"/>
        <family val="1"/>
        <charset val="186"/>
      </rPr>
      <t xml:space="preserve"> antigēna kvalitatīvai noteikšanai urīna paraugos  ar imūnhromatogrāfijas metodi.</t>
    </r>
  </si>
  <si>
    <r>
      <t xml:space="preserve">Koniski stobriņi ar vāciņu </t>
    </r>
    <r>
      <rPr>
        <sz val="10"/>
        <color indexed="10"/>
        <rFont val="Times New Roman"/>
        <family val="1"/>
        <charset val="186"/>
      </rPr>
      <t>1</t>
    </r>
    <r>
      <rPr>
        <strike/>
        <sz val="10"/>
        <color indexed="10"/>
        <rFont val="Times New Roman"/>
        <family val="1"/>
        <charset val="186"/>
      </rPr>
      <t>6</t>
    </r>
    <r>
      <rPr>
        <sz val="10"/>
        <color indexed="10"/>
        <rFont val="Times New Roman"/>
        <family val="1"/>
        <charset val="186"/>
      </rPr>
      <t>0ml</t>
    </r>
  </si>
  <si>
    <r>
      <rPr>
        <b/>
        <u/>
        <sz val="10"/>
        <color indexed="8"/>
        <rFont val="Times New Roman"/>
        <family val="1"/>
        <charset val="186"/>
      </rPr>
      <t>1.Vispārīgās prasības:</t>
    </r>
    <r>
      <rPr>
        <sz val="10"/>
        <color indexed="8"/>
        <rFont val="Times New Roman"/>
        <family val="1"/>
        <charset val="186"/>
      </rPr>
      <t xml:space="preserve">
1.1.Sistēma sastāv no vienreizējas lietošanas  adatas, vakuuma stobriņa un adatas un stobriņa  turētāja.  Piedāvāt visas apakšpozīcijas no viena ražotāja. 
1.2. Pievienot visu pieprasīto stobriņu veidu paraugus.
</t>
    </r>
    <r>
      <rPr>
        <b/>
        <u/>
        <sz val="10"/>
        <color indexed="8"/>
        <rFont val="Times New Roman"/>
        <family val="1"/>
        <charset val="186"/>
      </rPr>
      <t xml:space="preserve">2.Papildus prasības: </t>
    </r>
    <r>
      <rPr>
        <sz val="10"/>
        <color indexed="8"/>
        <rFont val="Times New Roman"/>
        <family val="1"/>
        <charset val="186"/>
      </rPr>
      <t xml:space="preserve">
2.1.Iesniegt apliecinājumu par kīniskiem pētījumiem par ietekmi uz vispārējās ķīmijas,imūnķīmijas, hematoloģijas un  koaguloģijas analītiem.
2.2.  Sniegt informāciju par iekārtu ražotāju rekomendācijām saderībai ar Piegādātāja piedāvāto preci. Pasūtītājs lieto Siemens, Roche, Abbott, Beckman Coulter, Instrumention Laboratories ražotāju iekārtas.
2.3. Iesniegt 3 atsauksmes no ES dalībvalstu līdzīga izmēra daudzprofilu slimnīcām,  kas ir lietojušas piedāvātos produktus pēdējo 3 gadu laikā. Lūdzu iesniegt kontaktpersonu informāciju  no šīm iestādēm.
2.4.  Piegādātājam jāveic apmācība darbam ar piedāvāto preci un kvalifikācijas uzturēšana, kas ietver preanalatītikas pārbaudi Slimnīcas struktūrvienībās, iesniegt 3 atsauksmes par apmācībām un preanalītikas pārbaudēm  no ES dalībvalstu daudzprofilu slimnīcām.
2.5. Sterili – atbilst  EN ISO 11137  standartu prasībām  par medicīnas ierīču sterilizāciju. (SAL – Sterility Assurance Level vismaz-10ˉ6 vai labāk. Pievienot sertifikātu.
2.6. Vienreizlietojami
2.7. Ar precīzi dozētu vakuumu
2.8.  Stabils  uz virmas novietojot horizontāļā stāvoklī. Prasība pamatota drošības apsvērumu dēļ.
2.9. Aizbāznis veidots tā, lai novērstu (minimizētu) risku personālam saskarties ar asinīm un to izšļakstīšanās atverot stobriņu - pievienot apliecinājumu par klīniksiem pētījumiem. Prasība pamatota drošības apsvērumu dēļ.
2.10. Papīra uzlīme uzrakstiem.
2.11. Lietošanas instrukcija pievienota pie katras piegādes.
2.12. Starptautiskais krāsu kodējums saskaņā ar ISO 6710 standartu prasībām
2.13. CE marķējums saskaņā ar direktīvu IVDD 98/79/EC. </t>
    </r>
  </si>
  <si>
    <r>
      <t>Vakuuma plastmasas stobriņi paātrinātai seruma iegūšanai no pilnām venozajām asinīm, recēšanas aktivators trombīns, 13 x 100 mm, parauga tilpums 5±</t>
    </r>
    <r>
      <rPr>
        <strike/>
        <sz val="12"/>
        <color indexed="10"/>
        <rFont val="Cambria"/>
        <family val="1"/>
        <charset val="186"/>
      </rPr>
      <t>1</t>
    </r>
    <r>
      <rPr>
        <strike/>
        <sz val="10"/>
        <color indexed="10"/>
        <rFont val="Cambria"/>
        <family val="1"/>
        <charset val="186"/>
      </rPr>
      <t xml:space="preserve"> ml, </t>
    </r>
  </si>
  <si>
    <r>
      <t>3.</t>
    </r>
    <r>
      <rPr>
        <b/>
        <u/>
        <sz val="10"/>
        <color indexed="8"/>
        <rFont val="Times New Roman"/>
        <family val="1"/>
        <charset val="186"/>
      </rPr>
      <t>Vispārīgās prasības adatām</t>
    </r>
    <r>
      <rPr>
        <sz val="10"/>
        <color indexed="8"/>
        <rFont val="Times New Roman"/>
        <family val="1"/>
        <charset val="186"/>
      </rPr>
      <t xml:space="preserve">
3.1.Sterilas - atbilst  EN ISO 11137 standartu prasībām par medicīnas ierīču sterilizāciju. (SAL – Sterility Assurance Level  vismaz  10ֿ 6 vai labāk. Pievienot sertifikātu.
3.2. Starptautiskais krāsu kodējums saskaņā ar ISO 6009 standartu prasībām
3.3. CE marķējums saskaņā ar direktīvu 93/42/EC
3.4. Iesniegt apliecinājumu par kīniskiem pētījumiem par saduršanās gadījumu skaita samazinājumu, lietojot piedāvāto produktu.
3.5. Pievienot visu pieprasīto adatu paraugus.</t>
    </r>
  </si>
  <si>
    <r>
      <t>Izmērs 400-450 x 750-800 mm, autoklavējams pie ne mazāk kā 121</t>
    </r>
    <r>
      <rPr>
        <sz val="10"/>
        <color indexed="10"/>
        <rFont val="Times New Roman"/>
        <family val="1"/>
        <charset val="186"/>
      </rPr>
      <t xml:space="preserve"> </t>
    </r>
    <r>
      <rPr>
        <sz val="10"/>
        <rFont val="Times New Roman"/>
        <family val="1"/>
        <charset val="186"/>
      </rPr>
      <t>grādiem pēc celsija, ar brīdinājuma zīmi par bioloģisko materiālu, indikatora plāksteris, iepakojums 1 x 500</t>
    </r>
  </si>
  <si>
    <r>
      <t xml:space="preserve">
1.2. </t>
    </r>
    <r>
      <rPr>
        <b/>
        <u/>
        <sz val="10"/>
        <color indexed="8"/>
        <rFont val="Times New Roman"/>
        <family val="1"/>
        <charset val="186"/>
      </rPr>
      <t xml:space="preserve">Papildus prasības: </t>
    </r>
    <r>
      <rPr>
        <sz val="10"/>
        <color indexed="8"/>
        <rFont val="Times New Roman"/>
        <family val="1"/>
        <charset val="186"/>
      </rPr>
      <t xml:space="preserve">
2.1.Iesniegt apliecinājumu par kīniskiem pētījumiem par ietekmi uz vispārējās ķīmijas,imūnķīmijas, hematoloģijas un  koaguloģijas analītiem.
2.2.  Sniegt informāciju par iekārtu ražotāju rekomendācijām saderībai ar Piegādātāja piedāvāto preci. Pasūtītājs lieto Siemens, Roche, Abbott, Beckman Coulter, Instumention Laboraties ražotāju iekārtas.
2.3. Iesniegt 3 atsauksmes no ES dalībvalstu līdzīga izmēra daudzprofilu slimnīcām,  kas ir lietojušas piedāvātos produktus pēdējo 3 gadu laikā. Lūdzu iesniegt kontaktpersonu informāciju  no šīm iestādēm.
2.4.  Piegādātājam jāveic apmācība darbam ar piedāvāto preci un kvalifikācijas uzturēšana, kas ietver preanalatītikas pārbaudi Slimnīcas struktūrvienībās, iesniegt 3 atsauksmes par apmācībām un preanalītikas pārbaudēm  no ES dalībvalstu daudzprofilu slimnīcām.
2.5. Sterili – atbilst  EN ISO 11137  standartu prasībām  par medicīnas ierīču sterilizāciju. (SAL – Sterility Assurance Level vismaz-10ˉ6 vai labāk. Pievienot sertifikātu.
2.6. Vienreizlietojami.
2.7. Ar precīzi dozētu vakuumu.
2.8.  Stabils  uz virmas novietojot horizontālā stāvoklī. Prasība pamatota drošības apsvērumu dēļ.
2.9. Aizbāznis veidots tā, lai novērstu (minimizētu) risku personālam saskarties ar asinīm un to izšļakstīšanās atverot stobriņu - pievienot apliecinājumu par klīniksiem pētījumiem. Prasība pamatota drošības apsvērumu dēļ.
2.10. Papīra uzlīme uzrakstiem.
2.11. Lietošanas instrukcija pievienota pie katras piegādes.
2.12. Starptautiskais krāsu kodējums saskaņā ar ISO 6710 standartu prasībām
2.13. CE marķējums saskaņā ar direktīvu IVDD 98/79/EC. 
2.14. Pievienot pieprasīto stobriņu paraugus.</t>
    </r>
  </si>
  <si>
    <t>* Preces kods atbilstoši Piegādātāja preču uzskaites sistēmai, tiks norādīts preču piegādes dokumentos (pavadzīmes, rēķini).</t>
  </si>
  <si>
    <t>Summa, Eeur ar PVN</t>
  </si>
  <si>
    <r>
      <t xml:space="preserve">Asins grupa un Rh(D) piederība [DV-], DAT jaundzimušajam vienā kartē                                   </t>
    </r>
    <r>
      <rPr>
        <sz val="10"/>
        <color indexed="10"/>
        <rFont val="Times New Roman"/>
        <family val="1"/>
        <charset val="186"/>
      </rPr>
      <t xml:space="preserve">      </t>
    </r>
  </si>
  <si>
    <t>10ml x 10</t>
  </si>
  <si>
    <t>10 x 3ml</t>
  </si>
  <si>
    <t>10 x 5ml</t>
  </si>
  <si>
    <t>1 x 20ml</t>
  </si>
  <si>
    <t>1 x 500</t>
  </si>
  <si>
    <t>10gab.</t>
  </si>
  <si>
    <t>10 x 2ml</t>
  </si>
  <si>
    <t>10 gabali</t>
  </si>
  <si>
    <t>20 gabali</t>
  </si>
  <si>
    <t>1 x 24</t>
  </si>
  <si>
    <t xml:space="preserve">1 x 10 </t>
  </si>
  <si>
    <t>1 x 100</t>
  </si>
  <si>
    <t>1 x 50 x 5</t>
  </si>
  <si>
    <t>1x50 gab</t>
  </si>
  <si>
    <t>2 vienības</t>
  </si>
  <si>
    <t>20 gab</t>
  </si>
  <si>
    <r>
      <t xml:space="preserve">Paredzēts </t>
    </r>
    <r>
      <rPr>
        <i/>
        <sz val="10"/>
        <color indexed="63"/>
        <rFont val="Times New Roman"/>
        <family val="1"/>
        <charset val="204"/>
      </rPr>
      <t xml:space="preserve">S,pneumoniae </t>
    </r>
    <r>
      <rPr>
        <sz val="10"/>
        <color indexed="63"/>
        <rFont val="Times New Roman"/>
        <family val="1"/>
        <charset val="186"/>
      </rPr>
      <t xml:space="preserve"> antigēna kvalitatīvai noteikšanai urīna paraugos  ar imūnhromatogrāfijas metodi.</t>
    </r>
  </si>
  <si>
    <t>10x7,5 ml</t>
  </si>
  <si>
    <t>1 x 50 gab</t>
  </si>
  <si>
    <t xml:space="preserve">1 x 50 </t>
  </si>
  <si>
    <t xml:space="preserve">1 x 60 </t>
  </si>
  <si>
    <t>1 x 25</t>
  </si>
  <si>
    <t>1 x 15 ml</t>
  </si>
  <si>
    <t>karbolfuksīns 1 x 500 ml atkrāsotājs 2 x 500 ml; metilēnzilais 1 x 500 ml</t>
  </si>
  <si>
    <r>
      <t>Validēts  noteikšanai cilvēka cerebrospinālajā šķīdumā,cilvēka asins plazmā ar EDTA, iztriepē, ar analītisko jutību HSV-1 0,12 kopijas/</t>
    </r>
    <r>
      <rPr>
        <sz val="10"/>
        <rFont val="Calibri"/>
        <family val="2"/>
        <charset val="204"/>
      </rPr>
      <t>µ</t>
    </r>
    <r>
      <rPr>
        <sz val="10"/>
        <rFont val="Times New Roman"/>
        <family val="1"/>
        <charset val="186"/>
      </rPr>
      <t>l un SHV2 - 0,16 kopijas/µl PĶR, mērķa amplikons -  154 bp UL5 gēna reģions, kvalitatīvs tests ar vismaz 2 pozitīvām kontrolēm, CE IVD marķējumu, saderīgs darbam arPCR - Rotor-Gene Q iekārtu , ar temperatūras profīlu lai vienā reālā laika PĶR ciklā iespējams  likt dažādu nosakāmo analītu paraugus, ar programmatūru, kas automātiski apstrādā rezultātu un dod atskaiti.Komplekts paredzēts 24 testiem</t>
    </r>
  </si>
  <si>
    <r>
      <t>Validēts  noteikšanai cilvēka asins plazmā, serumā, cerebrospinālajā škīdumā,  ar analītisko jutību 1,02 kopijas/</t>
    </r>
    <r>
      <rPr>
        <sz val="10"/>
        <rFont val="Calibri"/>
        <family val="2"/>
        <charset val="204"/>
      </rPr>
      <t>µ</t>
    </r>
    <r>
      <rPr>
        <sz val="10"/>
        <rFont val="Times New Roman"/>
        <family val="1"/>
        <charset val="186"/>
      </rPr>
      <t>l  PĶR, mērķa amplikons - 97bp EBNA-1 gēna reģions, kvantitatīvs tests ar vismaz 4 dažādu koncentrāciju standartiem, CE IVD marķējumu, saderīgs darbam arPCR - Rotor-Gene Q iekārtu , ar temperatūras profīlu lai vienā reālā laika PĶR ciklā iespējams  likt dažādu nosakāmo analītu paraugus, ar programmatūru, kas automātiski apstrādā rezultātu un dod atskaiti.Komplekts paredzēts 24 testiem</t>
    </r>
  </si>
  <si>
    <r>
      <t>Validēts noteikšanai  cilvēka cerebrospinālajā škīdumā,  ar analītisko jutību 1,36 kopijas/</t>
    </r>
    <r>
      <rPr>
        <sz val="10"/>
        <rFont val="Calibri"/>
        <family val="2"/>
        <charset val="204"/>
      </rPr>
      <t>µ</t>
    </r>
    <r>
      <rPr>
        <sz val="10"/>
        <rFont val="Times New Roman"/>
        <family val="1"/>
        <charset val="186"/>
      </rPr>
      <t>l  PĶR, mērķa amplikons - 82bp OFR38 proteīna gēna reģions, kvantitatīvs tests ar vismaz 4 dažādu koncentrāciju standartiem, CE IVD marķējumu, saderīgs darbam arPCR - Rotor-Gene Q iekārtu , ar temperatūras profīlu lai vienā reālā laika PĶR ciklā iespējams  likt dažādu nosakāmo analītu paraugus, ar programmatūru, kas automātiski apstrādā rezultātu un dod atskaiti.Komplekts paredzēts 24 testiem</t>
    </r>
  </si>
  <si>
    <r>
      <t xml:space="preserve">1.Vispārīgās prasības:
</t>
    </r>
    <r>
      <rPr>
        <sz val="10"/>
        <color indexed="8"/>
        <rFont val="Times New Roman"/>
        <family val="1"/>
        <charset val="186"/>
      </rPr>
      <t xml:space="preserve">1.1.Sistēma sastāv no vienreizējas lietošanas  adatas, vakuuma stobriņa un adatas un stobriņa  turētāja.  Piedāvāt visas apakšpozīcijas no viena ražotāja. 
1.2. Pievienot visu pieprasīto stobriņu veidu paraugus.
</t>
    </r>
    <r>
      <rPr>
        <b/>
        <u/>
        <sz val="10"/>
        <color indexed="8"/>
        <rFont val="Times New Roman"/>
        <family val="1"/>
        <charset val="186"/>
      </rPr>
      <t xml:space="preserve">2.Papildus prasības: 
</t>
    </r>
    <r>
      <rPr>
        <sz val="10"/>
        <color indexed="8"/>
        <rFont val="Times New Roman"/>
        <family val="1"/>
        <charset val="186"/>
      </rPr>
      <t xml:space="preserve">2.1.Iesniegt apliecinājumu par kīniskiem pētījumiem par ietekmi uz vispārējās ķīmijas,imūnķīmijas, hematoloģijas un  koaguloģijas analītiem.
2.2.  Sniegt informāciju par iekārtu ražotāju rekomendācijām saderībai ar Piegādātāja piedāvāto preci. Pasūtītājs lieto Siemens, Roche, Abbott, Beckman Coulter, Instrumention Laboratories ražotāju iekārtas.
2.3. Iesniegt 3 atsauksmes no ES dalībvalstu līdzīga izmēra daudzprofilu slimnīcām,  kas ir lietojušas piedāvātos produktus pēdējo 3 gadu laikā. Lūdzu iesniegt kontaktpersonu informāciju  no šīm iestādēm.
2.4.  Piegādātājam jāveic apmācība darbam ar piedāvāto preci un kvalifikācijas uzturēšana, kas ietver preanalatītikas pārbaudi Slimnīcas struktūrvienībās, iesniegt 3 atsauksmes par apmācībām un preanalītikas pārbaudēm  no ES dalībvalstu daudzprofilu slimnīcām.
2.5. Sterili – atbilst  EN ISO 11137  standartu prasībām  par medicīnas ierīču sterilizāciju. (SAL – Sterility Assurance Level vismaz-10ˉ6 vai labāk. Pievienot sertifikātu.
2.6. Vienreizlietojami
2.7. Ar precīzi dozētu vakuumu
2.8.  Stabils  uz virmas novietojot horizontāļā stāvoklī. Prasība pamatota drošības apsvērumu dēļ.
2.9. Aizbāznis veidots tā, lai novērstu (minimizētu) risku personālam saskarties ar asinīm un to izšļakstīšanās atverot stobriņu - pievienot apliecinājumu par klīniksiem pētījumiem. Prasība pamatota drošības apsvērumu dēļ.
2.10. Papīra uzlīme uzrakstiem.
2.11. Lietošanas instrukcija pievienota pie katras piegādes.
2.12. Starptautiskais krāsu kodējums saskaņā ar ISO 6710 standartu prasībām
2.13. CE marķējums saskaņā ar direktīvu IVDD 98/79/EC. </t>
    </r>
  </si>
  <si>
    <r>
      <t>3.</t>
    </r>
    <r>
      <rPr>
        <b/>
        <u/>
        <sz val="10"/>
        <color indexed="8"/>
        <rFont val="Times New Roman"/>
        <family val="1"/>
        <charset val="186"/>
      </rPr>
      <t xml:space="preserve">Vispārīgās prasības adatām
</t>
    </r>
    <r>
      <rPr>
        <sz val="10"/>
        <color indexed="8"/>
        <rFont val="Times New Roman"/>
        <family val="1"/>
        <charset val="186"/>
      </rPr>
      <t>3.1.Sterilas - atbilst  EN ISO 11137 standartu prasībām par medicīnas ierīču sterilizāciju. (SAL – Sterility Assurance Level  vismaz  10ֿ 6 vai labāk. Pievienot sertifikātu.
3.2. Starptautiskais krāsu kodējums saskaņā ar ISO 6009 standartu prasībām
3.3. CE marķējums saskaņā ar direktīvu 93/42/EC
3.4. Iesniegt apliecinājumu par kīniskiem pētījumiem par saduršanās gadījumu skaita samazinājumu, lietojot piedāvāto produktu.
3.5. Pievienot visu pieprasīto adatu paraugus.</t>
    </r>
  </si>
  <si>
    <t>,</t>
  </si>
  <si>
    <r>
      <t xml:space="preserve">
1.2. </t>
    </r>
    <r>
      <rPr>
        <b/>
        <u/>
        <sz val="10"/>
        <color indexed="8"/>
        <rFont val="Times New Roman"/>
        <family val="1"/>
        <charset val="186"/>
      </rPr>
      <t xml:space="preserve">Papildus prasības: 
</t>
    </r>
    <r>
      <rPr>
        <sz val="10"/>
        <color indexed="8"/>
        <rFont val="Times New Roman"/>
        <family val="1"/>
        <charset val="186"/>
      </rPr>
      <t>2.1.Iesniegt apliecinājumu par kīniskiem pētījumiem par ietekmi uz vispārējās ķīmijas,imūnķīmijas, hematoloģijas un  koaguloģijas analītiem.
2.2.  Sniegt informāciju par iekārtu ražotāju rekomendācijām saderībai ar Piegādātāja piedāvāto preci. Pasūtītājs lieto Siemens, Roche, Abbott, Beckman Coulter, Instumention Laboraties ražotāju iekārtas.
2.3. Iesniegt 3 atsauksmes no ES dalībvalstu līdzīga izmēra daudzprofilu slimnīcām,  kas ir lietojušas piedāvātos produktus pēdējo 3 gadu laikā. Lūdzu iesniegt kontaktpersonu informāciju  no šīm iestādēm.
2.4.  Piegādātājam jāveic apmācība darbam ar piedāvāto preci un kvalifikācijas uzturēšana, kas ietver preanalatītikas pārbaudi Slimnīcas struktūrvienībās, iesniegt 3 atsauksmes par apmācībām un preanalītikas pārbaudēm  no ES dalībvalstu daudzprofilu slimnīcām.
2.5. Sterili – atbilst  EN ISO 11137  standartu prasībām  par medicīnas ierīču sterilizāciju. (SAL – Sterility Assurance Level vismaz-10ˉ6 vai labāk. Pievienot sertifikātu.
2.6. Vienreizlietojami.
2.7. Ar precīzi dozētu vakuumu.
2.8.  Stabils  uz virmas novietojot horizontālā stāvoklī. Prasība pamatota drošības apsvērumu dēļ.
2.9. Aizbāznis veidots tā, lai novērstu (minimizētu) risku personālam saskarties ar asinīm un to izšļakstīšanās atverot stobriņu - pievienot apliecinājumu par klīniksiem pētījumiem. Prasība pamatota drošības apsvērumu dēļ.
2.10. Papīra uzlīme uzrakstiem.
2.11. Lietošanas instrukcija pievienota pie katras piegādes.
2.12. Starptautiskais krāsu kodējums saskaņā ar ISO 6710 standartu prasībām
2.13. CE marķējums saskaņā ar direktīvu IVDD 98/79/EC. 
2.14. Pievienot pieprasīto stobriņu paraugus.</t>
    </r>
  </si>
  <si>
    <t>SIA «SANTAKS»</t>
  </si>
  <si>
    <t>Vladislavs Pozolotins</t>
  </si>
  <si>
    <t>2017.gada 3.augustā</t>
  </si>
  <si>
    <t>82.1.</t>
  </si>
  <si>
    <t>10 l</t>
  </si>
  <si>
    <t>20 l</t>
  </si>
  <si>
    <t>60 g</t>
  </si>
  <si>
    <t>15 kg</t>
  </si>
  <si>
    <t>25 l</t>
  </si>
  <si>
    <t>SIA "J.I.M." valdes locekle Inese Leja_______________________________</t>
  </si>
  <si>
    <t>10 x 3 ml</t>
  </si>
  <si>
    <t>10 x 5 ml</t>
  </si>
  <si>
    <t>25 gabali</t>
  </si>
  <si>
    <t>SIA "INVITROS" valdes locekle</t>
  </si>
  <si>
    <t>A.Kelveja</t>
  </si>
  <si>
    <t>Rīgā 03.08.2017.</t>
  </si>
  <si>
    <t>1statīvsx 12gelkartes</t>
  </si>
  <si>
    <t>pudele-500ml</t>
  </si>
  <si>
    <t>6x10ml</t>
  </si>
  <si>
    <t>4*2,6ml pilnasinis; 2*1ml pilnasinis; 2*2,5ml sērums</t>
  </si>
  <si>
    <t xml:space="preserve">10 ampulas / 2000 ID </t>
  </si>
  <si>
    <t>5 ampulas/ 40 kalibrācijas</t>
  </si>
  <si>
    <t>100 ml</t>
  </si>
  <si>
    <t>250 ml</t>
  </si>
  <si>
    <t>100 loksnes</t>
  </si>
  <si>
    <t>10x 10ml</t>
  </si>
  <si>
    <t>0,145</t>
  </si>
  <si>
    <t>SIA"Medilink"</t>
  </si>
  <si>
    <t>Valdes locekle</t>
  </si>
  <si>
    <t>Ina Retējuma</t>
  </si>
  <si>
    <t>Rīgā, 03.08.2017.</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</si>
</sst>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164" formatCode="#,##0.00;[Red]#,##0.00"/>
    <numFmt numFmtId="165" formatCode="0.000"/>
    <numFmt numFmtId="166" formatCode="0.0000"/>
    <numFmt numFmtId="167" formatCode="0.00;[Red]0.00"/>
    <numFmt numFmtId="168" formatCode="0.000;[Red]0.000"/>
  </numFmts>
  <fonts count="163">
    <font>
      <sz val="11"/>
      <color theme="1"/>
      <name val="Calibri"/>
      <family val="2"/>
      <charset val="186"/>
      <scheme val="minor"/>
    </font>
    <font>
      <sz val="11"/>
      <color theme="1"/>
      <name val="Calibri"/>
      <family val="2"/>
      <scheme val="minor"/>
    </font>
    <font>
      <sz val="10"/>
      <color rgb="FF000000"/>
      <name val="Arial"/>
      <family val="2"/>
      <charset val="186"/>
    </font>
    <font>
      <b/>
      <sz val="10"/>
      <color rgb="FFFF0000"/>
      <name val="Times New Roman"/>
      <family val="1"/>
      <charset val="186"/>
    </font>
    <font>
      <sz val="10"/>
      <color rgb="FF000000"/>
      <name val="Times New Roman"/>
      <family val="1"/>
      <charset val="186"/>
    </font>
    <font>
      <sz val="11"/>
      <color rgb="FF000000"/>
      <name val="Calibri"/>
      <family val="2"/>
      <charset val="186"/>
    </font>
    <font>
      <sz val="10"/>
      <name val="Times New Roman"/>
      <family val="1"/>
      <charset val="186"/>
    </font>
    <font>
      <sz val="10"/>
      <color rgb="FFFF0000"/>
      <name val="Times New Roman"/>
      <family val="1"/>
      <charset val="186"/>
    </font>
    <font>
      <i/>
      <sz val="10"/>
      <color rgb="FF000000"/>
      <name val="Times New Roman"/>
      <family val="1"/>
      <charset val="186"/>
    </font>
    <font>
      <u/>
      <sz val="10"/>
      <color rgb="FF000000"/>
      <name val="Times New Roman"/>
      <family val="1"/>
      <charset val="186"/>
    </font>
    <font>
      <i/>
      <u/>
      <sz val="10"/>
      <color rgb="FF000000"/>
      <name val="Times New Roman"/>
      <family val="1"/>
      <charset val="186"/>
    </font>
    <font>
      <b/>
      <sz val="10"/>
      <name val="Times New Roman"/>
      <family val="1"/>
      <charset val="186"/>
    </font>
    <font>
      <sz val="10"/>
      <color indexed="8"/>
      <name val="Times New Roman"/>
      <family val="1"/>
      <charset val="186"/>
    </font>
    <font>
      <sz val="10"/>
      <name val="Times New Roman"/>
      <family val="1"/>
      <charset val="204"/>
    </font>
    <font>
      <sz val="10"/>
      <color theme="1"/>
      <name val="Times New Roman"/>
      <family val="1"/>
      <charset val="186"/>
    </font>
    <font>
      <b/>
      <sz val="10"/>
      <color theme="1"/>
      <name val="Times New Roman"/>
      <family val="1"/>
      <charset val="186"/>
    </font>
    <font>
      <i/>
      <sz val="10"/>
      <name val="Times New Roman"/>
      <family val="1"/>
      <charset val="186"/>
    </font>
    <font>
      <sz val="12"/>
      <name val="Times New Roman"/>
      <family val="1"/>
      <charset val="186"/>
    </font>
    <font>
      <sz val="10"/>
      <color indexed="48"/>
      <name val="Times New Roman"/>
      <family val="1"/>
      <charset val="186"/>
    </font>
    <font>
      <u/>
      <sz val="10"/>
      <name val="Times New Roman"/>
      <family val="1"/>
      <charset val="186"/>
    </font>
    <font>
      <sz val="10"/>
      <name val="Calibri"/>
      <family val="2"/>
      <charset val="186"/>
    </font>
    <font>
      <sz val="10"/>
      <name val="Arial"/>
      <family val="2"/>
      <charset val="186"/>
    </font>
    <font>
      <sz val="10"/>
      <color rgb="FF222222"/>
      <name val="Times New Roman"/>
      <family val="1"/>
      <charset val="186"/>
    </font>
    <font>
      <i/>
      <sz val="10"/>
      <color indexed="63"/>
      <name val="Times New Roman"/>
      <family val="1"/>
      <charset val="186"/>
    </font>
    <font>
      <sz val="10"/>
      <color indexed="63"/>
      <name val="Times New Roman"/>
      <family val="1"/>
      <charset val="186"/>
    </font>
    <font>
      <vertAlign val="superscript"/>
      <sz val="10"/>
      <name val="Times New Roman"/>
      <family val="1"/>
      <charset val="186"/>
    </font>
    <font>
      <sz val="10"/>
      <name val="Calibri"/>
      <family val="2"/>
      <charset val="186"/>
      <scheme val="minor"/>
    </font>
    <font>
      <sz val="10"/>
      <name val="News Gothic MT"/>
    </font>
    <font>
      <sz val="10"/>
      <name val="Calibri"/>
      <family val="2"/>
    </font>
    <font>
      <sz val="10"/>
      <color indexed="10"/>
      <name val="Times New Roman"/>
      <family val="1"/>
      <charset val="186"/>
    </font>
    <font>
      <b/>
      <sz val="10"/>
      <color rgb="FF000000"/>
      <name val="Times New Roman"/>
      <family val="1"/>
      <charset val="186"/>
    </font>
    <font>
      <b/>
      <sz val="10"/>
      <color indexed="8"/>
      <name val="Times New Roman"/>
      <family val="1"/>
      <charset val="186"/>
    </font>
    <font>
      <b/>
      <i/>
      <u/>
      <sz val="12"/>
      <color theme="1"/>
      <name val="Times New Roman"/>
      <family val="1"/>
      <charset val="186"/>
    </font>
    <font>
      <b/>
      <sz val="12"/>
      <color theme="1"/>
      <name val="Times New Roman"/>
      <family val="1"/>
      <charset val="186"/>
    </font>
    <font>
      <b/>
      <i/>
      <sz val="10"/>
      <color theme="1"/>
      <name val="Times New Roman"/>
      <family val="1"/>
      <charset val="186"/>
    </font>
    <font>
      <b/>
      <sz val="10"/>
      <color rgb="FF222222"/>
      <name val="Arial"/>
      <family val="2"/>
      <charset val="186"/>
    </font>
    <font>
      <b/>
      <i/>
      <u/>
      <sz val="10"/>
      <color theme="1"/>
      <name val="Times New Roman"/>
      <family val="1"/>
      <charset val="186"/>
    </font>
    <font>
      <b/>
      <sz val="10"/>
      <color indexed="8"/>
      <name val="Times New Roman"/>
      <family val="1"/>
    </font>
    <font>
      <b/>
      <i/>
      <sz val="10"/>
      <name val="Times New Roman"/>
      <family val="1"/>
      <charset val="186"/>
    </font>
    <font>
      <sz val="10"/>
      <color rgb="FF0070C0"/>
      <name val="Times New Roman"/>
      <family val="1"/>
      <charset val="186"/>
    </font>
    <font>
      <i/>
      <u/>
      <sz val="12"/>
      <color theme="1"/>
      <name val="Times New Roman"/>
      <family val="1"/>
      <charset val="186"/>
    </font>
    <font>
      <b/>
      <i/>
      <sz val="12"/>
      <color theme="1"/>
      <name val="Times New Roman"/>
      <family val="1"/>
      <charset val="186"/>
    </font>
    <font>
      <sz val="10"/>
      <color rgb="FF00B050"/>
      <name val="Times New Roman"/>
      <family val="1"/>
      <charset val="186"/>
    </font>
    <font>
      <b/>
      <sz val="10"/>
      <color theme="1"/>
      <name val="Times New Roman"/>
      <family val="1"/>
    </font>
    <font>
      <b/>
      <sz val="10"/>
      <name val="Times New Roman"/>
      <family val="1"/>
    </font>
    <font>
      <i/>
      <sz val="10"/>
      <color rgb="FF222222"/>
      <name val="Times New Roman"/>
      <family val="1"/>
    </font>
    <font>
      <sz val="14"/>
      <color rgb="FF00B0F0"/>
      <name val="Times New Roman"/>
      <family val="1"/>
      <charset val="186"/>
    </font>
    <font>
      <b/>
      <u/>
      <sz val="10"/>
      <color theme="1"/>
      <name val="Times New Roman"/>
      <family val="1"/>
      <charset val="186"/>
    </font>
    <font>
      <sz val="10"/>
      <color indexed="8"/>
      <name val="Calibri"/>
      <family val="2"/>
      <charset val="186"/>
    </font>
    <font>
      <sz val="12"/>
      <color indexed="8"/>
      <name val="Times New Roman"/>
      <family val="1"/>
      <charset val="186"/>
    </font>
    <font>
      <sz val="11"/>
      <color indexed="8"/>
      <name val="Calibri"/>
      <family val="2"/>
      <charset val="186"/>
    </font>
    <font>
      <sz val="11"/>
      <name val="Times New Roman"/>
      <family val="1"/>
      <charset val="186"/>
    </font>
    <font>
      <sz val="11"/>
      <color indexed="8"/>
      <name val="Times New Roman"/>
      <family val="1"/>
      <charset val="186"/>
    </font>
    <font>
      <sz val="11"/>
      <color indexed="8"/>
      <name val="Reaģenti:"/>
      <charset val="186"/>
    </font>
    <font>
      <sz val="10"/>
      <color rgb="FFC00000"/>
      <name val="Times New Roman"/>
      <family val="1"/>
      <charset val="186"/>
    </font>
    <font>
      <sz val="11"/>
      <name val="Calibri"/>
      <family val="2"/>
      <charset val="186"/>
      <scheme val="minor"/>
    </font>
    <font>
      <strike/>
      <sz val="10"/>
      <color rgb="FFFF0000"/>
      <name val="Cambria"/>
      <family val="1"/>
      <charset val="186"/>
    </font>
    <font>
      <strike/>
      <sz val="12"/>
      <color rgb="FFFF0000"/>
      <name val="Cambria"/>
      <family val="1"/>
      <charset val="186"/>
    </font>
    <font>
      <strike/>
      <sz val="10"/>
      <color rgb="FFFF0000"/>
      <name val="Times New Roman"/>
      <family val="1"/>
      <charset val="186"/>
    </font>
    <font>
      <sz val="11"/>
      <color theme="1"/>
      <name val="Calibri"/>
      <family val="2"/>
      <charset val="186"/>
      <scheme val="minor"/>
    </font>
    <font>
      <sz val="11"/>
      <color rgb="FF006100"/>
      <name val="Calibri"/>
      <family val="2"/>
      <charset val="186"/>
      <scheme val="minor"/>
    </font>
    <font>
      <sz val="11"/>
      <color theme="1"/>
      <name val="Times New Roman"/>
      <family val="1"/>
      <charset val="186"/>
    </font>
    <font>
      <sz val="11"/>
      <color indexed="8"/>
      <name val="Calibri"/>
      <family val="2"/>
      <charset val="1"/>
    </font>
    <font>
      <b/>
      <sz val="10"/>
      <color indexed="8"/>
      <name val="Times New Roman"/>
      <family val="1"/>
      <charset val="1"/>
    </font>
    <font>
      <b/>
      <i/>
      <sz val="10"/>
      <color indexed="8"/>
      <name val="Times New Roman"/>
      <family val="1"/>
      <charset val="186"/>
    </font>
    <font>
      <sz val="9"/>
      <name val="Times New Roman"/>
      <family val="1"/>
      <charset val="186"/>
    </font>
    <font>
      <sz val="10"/>
      <color theme="1"/>
      <name val="Calibri"/>
      <family val="2"/>
      <scheme val="minor"/>
    </font>
    <font>
      <sz val="12"/>
      <color theme="1"/>
      <name val="Times New Roman"/>
      <family val="1"/>
      <charset val="186"/>
    </font>
    <font>
      <i/>
      <sz val="16"/>
      <color theme="1"/>
      <name val="Times New Roman"/>
      <family val="1"/>
      <charset val="186"/>
    </font>
    <font>
      <sz val="14"/>
      <color theme="1"/>
      <name val="Times New Roman"/>
      <family val="1"/>
      <charset val="186"/>
    </font>
    <font>
      <b/>
      <sz val="14"/>
      <color theme="1"/>
      <name val="Times New Roman"/>
      <family val="1"/>
      <charset val="186"/>
    </font>
    <font>
      <i/>
      <sz val="14"/>
      <color theme="1"/>
      <name val="Times New Roman"/>
      <family val="1"/>
      <charset val="186"/>
    </font>
    <font>
      <i/>
      <sz val="10"/>
      <color theme="1"/>
      <name val="Times New Roman"/>
      <family val="1"/>
      <charset val="186"/>
    </font>
    <font>
      <sz val="8"/>
      <color theme="1"/>
      <name val="Times New Roman"/>
      <family val="1"/>
      <charset val="186"/>
    </font>
    <font>
      <sz val="11"/>
      <color rgb="FF000000"/>
      <name val="Calibri"/>
      <family val="2"/>
      <charset val="1"/>
    </font>
    <font>
      <b/>
      <i/>
      <u/>
      <sz val="12"/>
      <color rgb="FF000000"/>
      <name val="Times New Roman"/>
      <family val="1"/>
      <charset val="186"/>
    </font>
    <font>
      <i/>
      <u/>
      <sz val="12"/>
      <color rgb="FF000000"/>
      <name val="Times New Roman"/>
      <family val="1"/>
      <charset val="186"/>
    </font>
    <font>
      <b/>
      <i/>
      <sz val="12"/>
      <color rgb="FF000000"/>
      <name val="Times New Roman"/>
      <family val="1"/>
      <charset val="186"/>
    </font>
    <font>
      <b/>
      <i/>
      <u/>
      <sz val="10"/>
      <color rgb="FF000000"/>
      <name val="Times New Roman"/>
      <family val="1"/>
      <charset val="186"/>
    </font>
    <font>
      <b/>
      <sz val="10"/>
      <color rgb="FF000000"/>
      <name val="Times New Roman"/>
      <family val="1"/>
      <charset val="1"/>
    </font>
    <font>
      <b/>
      <i/>
      <sz val="10"/>
      <color rgb="FF000000"/>
      <name val="Times New Roman"/>
      <family val="1"/>
      <charset val="186"/>
    </font>
    <font>
      <sz val="10"/>
      <color rgb="FF3366FF"/>
      <name val="Times New Roman"/>
      <family val="1"/>
      <charset val="186"/>
    </font>
    <font>
      <i/>
      <sz val="10"/>
      <color rgb="FF222222"/>
      <name val="Times New Roman"/>
      <family val="1"/>
      <charset val="1"/>
    </font>
    <font>
      <i/>
      <sz val="10"/>
      <color rgb="FF333333"/>
      <name val="Times New Roman"/>
      <family val="1"/>
      <charset val="186"/>
    </font>
    <font>
      <sz val="10"/>
      <color rgb="FF333333"/>
      <name val="Times New Roman"/>
      <family val="1"/>
      <charset val="186"/>
    </font>
    <font>
      <b/>
      <sz val="10"/>
      <name val="Times New Roman"/>
      <family val="1"/>
      <charset val="1"/>
    </font>
    <font>
      <sz val="10"/>
      <name val="Calibri"/>
      <family val="2"/>
      <charset val="1"/>
    </font>
    <font>
      <b/>
      <u/>
      <sz val="10"/>
      <color rgb="FF000000"/>
      <name val="Times New Roman"/>
      <family val="1"/>
      <charset val="186"/>
    </font>
    <font>
      <sz val="10"/>
      <color rgb="FF000000"/>
      <name val="Calibri"/>
      <family val="2"/>
      <charset val="186"/>
    </font>
    <font>
      <sz val="11"/>
      <color rgb="FF000000"/>
      <name val="Times New Roman"/>
      <family val="1"/>
      <charset val="186"/>
    </font>
    <font>
      <sz val="12"/>
      <color rgb="FF000000"/>
      <name val="Times New Roman"/>
      <family val="1"/>
      <charset val="186"/>
    </font>
    <font>
      <sz val="11"/>
      <color rgb="FF000000"/>
      <name val="Reaģenti:"/>
      <charset val="186"/>
    </font>
    <font>
      <sz val="11"/>
      <color theme="1"/>
      <name val="Times New Roman"/>
      <family val="1"/>
      <charset val="204"/>
    </font>
    <font>
      <b/>
      <sz val="12"/>
      <color theme="1"/>
      <name val="Times New Roman"/>
      <family val="1"/>
      <charset val="204"/>
    </font>
    <font>
      <b/>
      <sz val="12"/>
      <name val="Times New Roman"/>
      <family val="1"/>
      <charset val="204"/>
    </font>
    <font>
      <sz val="10"/>
      <color theme="1"/>
      <name val="Times New Roman"/>
      <family val="1"/>
      <charset val="204"/>
    </font>
    <font>
      <sz val="12"/>
      <color theme="1"/>
      <name val="Times New Roman"/>
      <family val="1"/>
      <charset val="204"/>
    </font>
    <font>
      <sz val="12"/>
      <name val="Times New Roman"/>
      <family val="1"/>
      <charset val="204"/>
    </font>
    <font>
      <b/>
      <i/>
      <sz val="12"/>
      <color theme="1"/>
      <name val="Times New Roman"/>
      <family val="1"/>
      <charset val="204"/>
    </font>
    <font>
      <sz val="10"/>
      <color rgb="FFFF0000"/>
      <name val="Times New Roman"/>
      <family val="1"/>
      <charset val="204"/>
    </font>
    <font>
      <strike/>
      <sz val="10"/>
      <color rgb="FFFF0000"/>
      <name val="Times New Roman"/>
      <family val="1"/>
      <charset val="204"/>
    </font>
    <font>
      <strike/>
      <sz val="10"/>
      <color rgb="FFFF0000"/>
      <name val="Cambria"/>
      <family val="1"/>
      <charset val="204"/>
    </font>
    <font>
      <strike/>
      <sz val="12"/>
      <color rgb="FFFF0000"/>
      <name val="Cambria"/>
      <family val="1"/>
      <charset val="204"/>
    </font>
    <font>
      <b/>
      <sz val="12"/>
      <name val="Times New Roman"/>
      <family val="1"/>
      <charset val="186"/>
    </font>
    <font>
      <b/>
      <sz val="9"/>
      <color indexed="81"/>
      <name val="Tahoma"/>
      <family val="2"/>
    </font>
    <font>
      <sz val="9"/>
      <color indexed="81"/>
      <name val="Tahoma"/>
      <family val="2"/>
    </font>
    <font>
      <sz val="9"/>
      <name val="Times New Roman"/>
      <family val="1"/>
    </font>
    <font>
      <sz val="9"/>
      <color theme="1"/>
      <name val="Times New Roman"/>
      <family val="1"/>
    </font>
    <font>
      <sz val="10"/>
      <color theme="1"/>
      <name val="Times New Roman"/>
      <family val="1"/>
    </font>
    <font>
      <sz val="10"/>
      <name val="Times New Roman"/>
      <family val="1"/>
    </font>
    <font>
      <sz val="11"/>
      <color theme="1"/>
      <name val="Times New Roman"/>
      <family val="1"/>
    </font>
    <font>
      <sz val="10"/>
      <color indexed="8"/>
      <name val="Times New Roman"/>
      <family val="1"/>
      <charset val="1"/>
    </font>
    <font>
      <sz val="11"/>
      <color indexed="8"/>
      <name val="Times New Roman"/>
      <family val="1"/>
      <charset val="1"/>
    </font>
    <font>
      <b/>
      <sz val="12"/>
      <color indexed="8"/>
      <name val="Times New Roman"/>
      <family val="1"/>
      <charset val="1"/>
    </font>
    <font>
      <b/>
      <i/>
      <u/>
      <sz val="12"/>
      <color indexed="8"/>
      <name val="Times New Roman"/>
      <family val="1"/>
      <charset val="1"/>
    </font>
    <font>
      <i/>
      <u/>
      <sz val="12"/>
      <color indexed="8"/>
      <name val="Times New Roman"/>
      <family val="1"/>
      <charset val="1"/>
    </font>
    <font>
      <b/>
      <i/>
      <sz val="12"/>
      <color indexed="8"/>
      <name val="Times New Roman"/>
      <family val="1"/>
      <charset val="1"/>
    </font>
    <font>
      <b/>
      <i/>
      <u/>
      <sz val="10"/>
      <color indexed="8"/>
      <name val="Times New Roman"/>
      <family val="1"/>
      <charset val="1"/>
    </font>
    <font>
      <sz val="10"/>
      <name val="Times New Roman"/>
      <family val="1"/>
      <charset val="1"/>
    </font>
    <font>
      <b/>
      <i/>
      <sz val="10"/>
      <color indexed="8"/>
      <name val="Times New Roman"/>
      <family val="1"/>
      <charset val="1"/>
    </font>
    <font>
      <sz val="10"/>
      <color indexed="10"/>
      <name val="Times New Roman"/>
      <family val="1"/>
      <charset val="1"/>
    </font>
    <font>
      <i/>
      <sz val="10"/>
      <color indexed="8"/>
      <name val="Times New Roman"/>
      <family val="1"/>
      <charset val="186"/>
    </font>
    <font>
      <u/>
      <sz val="10"/>
      <color indexed="8"/>
      <name val="Times New Roman"/>
      <family val="1"/>
      <charset val="186"/>
    </font>
    <font>
      <i/>
      <u/>
      <sz val="10"/>
      <color indexed="8"/>
      <name val="Times New Roman"/>
      <family val="1"/>
      <charset val="186"/>
    </font>
    <font>
      <i/>
      <sz val="10"/>
      <name val="Times New Roman"/>
      <family val="1"/>
      <charset val="1"/>
    </font>
    <font>
      <sz val="10"/>
      <color indexed="48"/>
      <name val="Times New Roman"/>
      <family val="1"/>
      <charset val="1"/>
    </font>
    <font>
      <b/>
      <i/>
      <sz val="10"/>
      <name val="Times New Roman"/>
      <family val="1"/>
      <charset val="1"/>
    </font>
    <font>
      <sz val="12"/>
      <name val="Times New Roman"/>
      <family val="1"/>
      <charset val="1"/>
    </font>
    <font>
      <b/>
      <sz val="11"/>
      <color indexed="8"/>
      <name val="Times New Roman"/>
      <family val="1"/>
      <charset val="1"/>
    </font>
    <font>
      <sz val="10"/>
      <color indexed="59"/>
      <name val="Times New Roman"/>
      <family val="1"/>
      <charset val="1"/>
    </font>
    <font>
      <sz val="10"/>
      <color indexed="59"/>
      <name val="Times New Roman"/>
      <family val="1"/>
      <charset val="186"/>
    </font>
    <font>
      <i/>
      <sz val="10"/>
      <color indexed="59"/>
      <name val="Times New Roman"/>
      <family val="1"/>
      <charset val="1"/>
    </font>
    <font>
      <b/>
      <sz val="10"/>
      <color indexed="59"/>
      <name val="Times New Roman"/>
      <family val="1"/>
      <charset val="1"/>
    </font>
    <font>
      <sz val="10"/>
      <color indexed="30"/>
      <name val="Times New Roman"/>
      <family val="1"/>
      <charset val="1"/>
    </font>
    <font>
      <strike/>
      <sz val="10"/>
      <color indexed="10"/>
      <name val="Times New Roman"/>
      <family val="1"/>
      <charset val="186"/>
    </font>
    <font>
      <sz val="10"/>
      <color indexed="57"/>
      <name val="Times New Roman"/>
      <family val="1"/>
      <charset val="1"/>
    </font>
    <font>
      <b/>
      <u/>
      <sz val="10"/>
      <color indexed="8"/>
      <name val="Times New Roman"/>
      <family val="1"/>
      <charset val="186"/>
    </font>
    <font>
      <strike/>
      <sz val="10"/>
      <color indexed="10"/>
      <name val="Times New Roman"/>
      <family val="1"/>
      <charset val="1"/>
    </font>
    <font>
      <strike/>
      <sz val="10"/>
      <color indexed="10"/>
      <name val="Cambria"/>
      <family val="1"/>
      <charset val="186"/>
    </font>
    <font>
      <strike/>
      <sz val="12"/>
      <color indexed="10"/>
      <name val="Cambria"/>
      <family val="1"/>
      <charset val="186"/>
    </font>
    <font>
      <sz val="11"/>
      <name val="Times New Roman"/>
      <family val="1"/>
      <charset val="1"/>
    </font>
    <font>
      <sz val="10"/>
      <color indexed="16"/>
      <name val="Times New Roman"/>
      <family val="1"/>
      <charset val="1"/>
    </font>
    <font>
      <sz val="12"/>
      <color indexed="8"/>
      <name val="Times New Roman"/>
      <family val="1"/>
      <charset val="1"/>
    </font>
    <font>
      <b/>
      <i/>
      <u/>
      <sz val="12"/>
      <color indexed="8"/>
      <name val="Times New Roman"/>
      <family val="1"/>
      <charset val="186"/>
    </font>
    <font>
      <i/>
      <u/>
      <sz val="12"/>
      <color indexed="8"/>
      <name val="Times New Roman"/>
      <family val="1"/>
      <charset val="186"/>
    </font>
    <font>
      <b/>
      <i/>
      <sz val="12"/>
      <color indexed="8"/>
      <name val="Times New Roman"/>
      <family val="1"/>
      <charset val="186"/>
    </font>
    <font>
      <b/>
      <i/>
      <u/>
      <sz val="10"/>
      <color indexed="8"/>
      <name val="Times New Roman"/>
      <family val="1"/>
      <charset val="186"/>
    </font>
    <font>
      <b/>
      <sz val="11"/>
      <color indexed="8"/>
      <name val="Times New Roman"/>
      <family val="1"/>
      <charset val="186"/>
    </font>
    <font>
      <sz val="11"/>
      <color indexed="10"/>
      <name val="Times New Roman"/>
      <family val="1"/>
      <charset val="186"/>
    </font>
    <font>
      <sz val="11"/>
      <name val="Times New Roman"/>
      <family val="1"/>
      <charset val="204"/>
    </font>
    <font>
      <b/>
      <i/>
      <sz val="11"/>
      <color indexed="8"/>
      <name val="Times New Roman"/>
      <family val="1"/>
      <charset val="186"/>
    </font>
    <font>
      <i/>
      <sz val="10"/>
      <color indexed="63"/>
      <name val="Times New Roman"/>
      <family val="1"/>
    </font>
    <font>
      <b/>
      <sz val="10"/>
      <color indexed="63"/>
      <name val="Arial"/>
      <family val="2"/>
      <charset val="186"/>
    </font>
    <font>
      <sz val="10"/>
      <color indexed="30"/>
      <name val="Times New Roman"/>
      <family val="1"/>
      <charset val="186"/>
    </font>
    <font>
      <sz val="10"/>
      <color indexed="17"/>
      <name val="Times New Roman"/>
      <family val="1"/>
      <charset val="186"/>
    </font>
    <font>
      <sz val="10"/>
      <color indexed="60"/>
      <name val="Times New Roman"/>
      <family val="1"/>
      <charset val="186"/>
    </font>
    <font>
      <sz val="10"/>
      <color indexed="63"/>
      <name val="Times New Roman"/>
      <family val="1"/>
      <charset val="1"/>
    </font>
    <font>
      <i/>
      <sz val="10"/>
      <color indexed="63"/>
      <name val="Times New Roman"/>
      <family val="1"/>
      <charset val="204"/>
    </font>
    <font>
      <b/>
      <sz val="10"/>
      <color indexed="63"/>
      <name val="Times New Roman"/>
      <family val="1"/>
      <charset val="1"/>
    </font>
    <font>
      <sz val="10"/>
      <name val="Calibri"/>
      <family val="2"/>
      <charset val="204"/>
    </font>
    <font>
      <sz val="10"/>
      <color indexed="17"/>
      <name val="Times New Roman"/>
      <family val="1"/>
      <charset val="1"/>
    </font>
    <font>
      <b/>
      <u/>
      <sz val="10"/>
      <color indexed="8"/>
      <name val="Times New Roman"/>
      <family val="1"/>
      <charset val="1"/>
    </font>
    <font>
      <sz val="10"/>
      <color indexed="60"/>
      <name val="Times New Roman"/>
      <family val="1"/>
      <charset val="1"/>
    </font>
  </fonts>
  <fills count="42">
    <fill>
      <patternFill patternType="none"/>
    </fill>
    <fill>
      <patternFill patternType="gray125"/>
    </fill>
    <fill>
      <patternFill patternType="solid">
        <fgColor rgb="FFFFFFFF"/>
        <bgColor rgb="FFFFFFFF"/>
      </patternFill>
    </fill>
    <fill>
      <patternFill patternType="solid">
        <fgColor indexed="9"/>
        <bgColor indexed="64"/>
      </patternFill>
    </fill>
    <fill>
      <patternFill patternType="solid">
        <fgColor theme="0"/>
        <bgColor indexed="64"/>
      </patternFill>
    </fill>
    <fill>
      <patternFill patternType="solid">
        <fgColor theme="0"/>
        <bgColor rgb="FFFFFFFF"/>
      </patternFill>
    </fill>
    <fill>
      <patternFill patternType="solid">
        <fgColor rgb="FFFFFF00"/>
        <bgColor indexed="64"/>
      </patternFill>
    </fill>
    <fill>
      <patternFill patternType="solid">
        <fgColor rgb="FF92D050"/>
        <bgColor indexed="64"/>
      </patternFill>
    </fill>
    <fill>
      <patternFill patternType="solid">
        <fgColor rgb="FF92D050"/>
        <bgColor rgb="FFCCFFCC"/>
      </patternFill>
    </fill>
    <fill>
      <patternFill patternType="solid">
        <fgColor rgb="FF92D050"/>
        <bgColor rgb="FFFFFFFF"/>
      </patternFill>
    </fill>
    <fill>
      <patternFill patternType="solid">
        <fgColor rgb="FF92D050"/>
        <bgColor indexed="35"/>
      </patternFill>
    </fill>
    <fill>
      <patternFill patternType="solid">
        <fgColor rgb="FFFFFF99"/>
        <bgColor indexed="64"/>
      </patternFill>
    </fill>
    <fill>
      <patternFill patternType="solid">
        <fgColor rgb="FFFFFF99"/>
        <bgColor rgb="FFFFFFFF"/>
      </patternFill>
    </fill>
    <fill>
      <patternFill patternType="solid">
        <fgColor rgb="FFC6EFCE"/>
      </patternFill>
    </fill>
    <fill>
      <patternFill patternType="solid">
        <fgColor indexed="9"/>
        <bgColor indexed="26"/>
      </patternFill>
    </fill>
    <fill>
      <patternFill patternType="solid">
        <fgColor theme="5" tint="0.59999389629810485"/>
        <bgColor indexed="64"/>
      </patternFill>
    </fill>
    <fill>
      <patternFill patternType="solid">
        <fgColor rgb="FFFFFFFF"/>
        <bgColor rgb="FFFFFFCC"/>
      </patternFill>
    </fill>
    <fill>
      <patternFill patternType="solid">
        <fgColor rgb="FF92D050"/>
        <bgColor rgb="FFC0C0C0"/>
      </patternFill>
    </fill>
    <fill>
      <patternFill patternType="solid">
        <fgColor rgb="FFFFFF99"/>
        <bgColor rgb="FFFFFFCC"/>
      </patternFill>
    </fill>
    <fill>
      <patternFill patternType="solid">
        <fgColor rgb="FFFFFF00"/>
        <bgColor rgb="FFFFFF00"/>
      </patternFill>
    </fill>
    <fill>
      <patternFill patternType="solid">
        <fgColor rgb="FFFFCCCC"/>
        <bgColor indexed="64"/>
      </patternFill>
    </fill>
    <fill>
      <patternFill patternType="solid">
        <fgColor theme="0"/>
        <bgColor rgb="FFCCFFCC"/>
      </patternFill>
    </fill>
    <fill>
      <patternFill patternType="solid">
        <fgColor theme="0"/>
        <bgColor indexed="35"/>
      </patternFill>
    </fill>
    <fill>
      <patternFill patternType="solid">
        <fgColor indexed="50"/>
        <bgColor indexed="22"/>
      </patternFill>
    </fill>
    <fill>
      <patternFill patternType="solid">
        <fgColor indexed="43"/>
        <bgColor indexed="26"/>
      </patternFill>
    </fill>
    <fill>
      <patternFill patternType="solid">
        <fgColor indexed="13"/>
        <bgColor indexed="34"/>
      </patternFill>
    </fill>
    <fill>
      <patternFill patternType="solid">
        <fgColor rgb="FFFFFFFF"/>
        <bgColor rgb="FF000000"/>
      </patternFill>
    </fill>
    <fill>
      <patternFill patternType="solid">
        <fgColor theme="7" tint="0.79998168889431442"/>
        <bgColor indexed="64"/>
      </patternFill>
    </fill>
    <fill>
      <patternFill patternType="solid">
        <fgColor theme="5" tint="0.79998168889431442"/>
        <bgColor indexed="64"/>
      </patternFill>
    </fill>
    <fill>
      <patternFill patternType="solid">
        <fgColor theme="8" tint="0.79998168889431442"/>
        <bgColor indexed="64"/>
      </patternFill>
    </fill>
    <fill>
      <patternFill patternType="solid">
        <fgColor theme="6" tint="0.59999389629810485"/>
        <bgColor indexed="64"/>
      </patternFill>
    </fill>
    <fill>
      <patternFill patternType="solid">
        <fgColor theme="6" tint="0.79998168889431442"/>
        <bgColor indexed="64"/>
      </patternFill>
    </fill>
    <fill>
      <patternFill patternType="solid">
        <fgColor indexed="50"/>
        <bgColor indexed="64"/>
      </patternFill>
    </fill>
    <fill>
      <patternFill patternType="solid">
        <fgColor indexed="50"/>
        <bgColor indexed="42"/>
      </patternFill>
    </fill>
    <fill>
      <patternFill patternType="solid">
        <fgColor indexed="9"/>
        <bgColor indexed="9"/>
      </patternFill>
    </fill>
    <fill>
      <patternFill patternType="solid">
        <fgColor indexed="43"/>
        <bgColor indexed="64"/>
      </patternFill>
    </fill>
    <fill>
      <patternFill patternType="solid">
        <fgColor indexed="43"/>
        <bgColor indexed="9"/>
      </patternFill>
    </fill>
    <fill>
      <patternFill patternType="solid">
        <fgColor indexed="13"/>
        <bgColor indexed="64"/>
      </patternFill>
    </fill>
    <fill>
      <patternFill patternType="solid">
        <fgColor indexed="50"/>
        <bgColor indexed="9"/>
      </patternFill>
    </fill>
    <fill>
      <patternFill patternType="solid">
        <fgColor indexed="50"/>
        <bgColor indexed="35"/>
      </patternFill>
    </fill>
    <fill>
      <patternFill patternType="solid">
        <fgColor indexed="50"/>
        <bgColor indexed="51"/>
      </patternFill>
    </fill>
    <fill>
      <patternFill patternType="solid">
        <fgColor theme="0" tint="-0.14999847407452621"/>
        <bgColor indexed="64"/>
      </patternFill>
    </fill>
  </fills>
  <borders count="2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style="thin">
        <color indexed="8"/>
      </bottom>
      <diagonal/>
    </border>
    <border>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thin">
        <color indexed="8"/>
      </left>
      <right style="thin">
        <color indexed="8"/>
      </right>
      <top style="thin">
        <color indexed="8"/>
      </top>
      <bottom/>
      <diagonal/>
    </border>
    <border>
      <left/>
      <right/>
      <top style="thin">
        <color indexed="8"/>
      </top>
      <bottom style="thin">
        <color indexed="8"/>
      </bottom>
      <diagonal/>
    </border>
    <border>
      <left style="thin">
        <color indexed="8"/>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bottom/>
      <diagonal/>
    </border>
  </borders>
  <cellStyleXfs count="11">
    <xf numFmtId="0" fontId="0" fillId="0" borderId="0"/>
    <xf numFmtId="0" fontId="1" fillId="0" borderId="0"/>
    <xf numFmtId="0" fontId="2" fillId="0" borderId="0" applyNumberFormat="0" applyBorder="0" applyProtection="0"/>
    <xf numFmtId="0" fontId="5" fillId="0" borderId="0" applyNumberFormat="0" applyFont="0" applyBorder="0" applyProtection="0"/>
    <xf numFmtId="0" fontId="5" fillId="0" borderId="0" applyNumberFormat="0" applyFont="0" applyBorder="0" applyProtection="0"/>
    <xf numFmtId="0" fontId="27" fillId="0" borderId="0"/>
    <xf numFmtId="0" fontId="21" fillId="0" borderId="0"/>
    <xf numFmtId="0" fontId="50" fillId="0" borderId="0"/>
    <xf numFmtId="9" fontId="59" fillId="0" borderId="0" applyFont="0" applyFill="0" applyBorder="0" applyAlignment="0" applyProtection="0"/>
    <xf numFmtId="0" fontId="60" fillId="13" borderId="0" applyNumberFormat="0" applyBorder="0" applyAlignment="0" applyProtection="0"/>
    <xf numFmtId="0" fontId="5" fillId="0" borderId="0"/>
  </cellStyleXfs>
  <cellXfs count="3511">
    <xf numFmtId="0" fontId="0" fillId="0" borderId="0" xfId="0"/>
    <xf numFmtId="0" fontId="1" fillId="0" borderId="0" xfId="1"/>
    <xf numFmtId="0" fontId="6" fillId="3" borderId="1" xfId="1" applyNumberFormat="1" applyFont="1" applyFill="1" applyBorder="1" applyAlignment="1" applyProtection="1">
      <alignment vertical="center" wrapText="1"/>
    </xf>
    <xf numFmtId="0" fontId="13" fillId="3" borderId="1" xfId="1" applyNumberFormat="1" applyFont="1" applyFill="1" applyBorder="1" applyAlignment="1" applyProtection="1">
      <alignment vertical="center" wrapText="1"/>
    </xf>
    <xf numFmtId="49" fontId="6" fillId="3" borderId="1" xfId="1" applyNumberFormat="1" applyFont="1" applyFill="1" applyBorder="1" applyAlignment="1" applyProtection="1">
      <alignment horizontal="center" vertical="center" wrapText="1"/>
    </xf>
    <xf numFmtId="49" fontId="12" fillId="3" borderId="1" xfId="1" applyNumberFormat="1" applyFont="1" applyFill="1" applyBorder="1" applyAlignment="1" applyProtection="1">
      <alignment horizontal="center" vertical="center" wrapText="1"/>
    </xf>
    <xf numFmtId="0" fontId="6" fillId="4" borderId="1" xfId="1" applyFont="1" applyFill="1" applyBorder="1" applyAlignment="1" applyProtection="1">
      <alignment horizontal="center" vertical="center" wrapText="1"/>
    </xf>
    <xf numFmtId="0" fontId="12" fillId="3" borderId="1" xfId="1" applyNumberFormat="1" applyFont="1" applyFill="1" applyBorder="1" applyAlignment="1" applyProtection="1">
      <alignment vertical="center" wrapText="1"/>
    </xf>
    <xf numFmtId="0" fontId="6" fillId="3" borderId="1" xfId="1" applyNumberFormat="1" applyFont="1" applyFill="1" applyBorder="1" applyAlignment="1">
      <alignment vertical="center" wrapText="1"/>
    </xf>
    <xf numFmtId="0" fontId="14" fillId="0" borderId="1" xfId="1" applyFont="1" applyBorder="1" applyProtection="1"/>
    <xf numFmtId="49" fontId="6" fillId="3" borderId="1" xfId="1" applyNumberFormat="1" applyFont="1" applyFill="1" applyBorder="1" applyAlignment="1">
      <alignment horizontal="center" vertical="center" wrapText="1"/>
    </xf>
    <xf numFmtId="49" fontId="6" fillId="3" borderId="1" xfId="1" applyNumberFormat="1" applyFont="1" applyFill="1" applyBorder="1" applyAlignment="1">
      <alignment horizontal="center" vertical="center"/>
    </xf>
    <xf numFmtId="0" fontId="14" fillId="0" borderId="1" xfId="1" applyFont="1" applyBorder="1" applyAlignment="1" applyProtection="1">
      <alignment horizontal="center"/>
    </xf>
    <xf numFmtId="0" fontId="15" fillId="0" borderId="1" xfId="1" applyFont="1" applyBorder="1" applyAlignment="1" applyProtection="1">
      <alignment horizontal="center" vertical="center" wrapText="1"/>
    </xf>
    <xf numFmtId="0" fontId="15" fillId="0" borderId="1" xfId="1" applyFont="1" applyBorder="1" applyAlignment="1" applyProtection="1">
      <alignment horizontal="center" vertical="center"/>
    </xf>
    <xf numFmtId="0" fontId="14" fillId="4" borderId="1" xfId="1" applyFont="1" applyFill="1" applyBorder="1" applyProtection="1"/>
    <xf numFmtId="49" fontId="4" fillId="2" borderId="1" xfId="1" applyNumberFormat="1" applyFont="1" applyFill="1" applyBorder="1" applyAlignment="1" applyProtection="1">
      <alignment horizontal="center" vertical="center" wrapText="1"/>
    </xf>
    <xf numFmtId="49" fontId="14" fillId="2" borderId="1" xfId="2" applyNumberFormat="1" applyFont="1" applyFill="1" applyBorder="1" applyAlignment="1" applyProtection="1">
      <alignment horizontal="center" vertical="center"/>
    </xf>
    <xf numFmtId="49" fontId="14" fillId="2" borderId="1" xfId="1" applyNumberFormat="1" applyFont="1" applyFill="1" applyBorder="1" applyAlignment="1" applyProtection="1">
      <alignment horizontal="center" vertical="center" wrapText="1"/>
    </xf>
    <xf numFmtId="49" fontId="4" fillId="5" borderId="1" xfId="1" applyNumberFormat="1" applyFont="1" applyFill="1" applyBorder="1" applyAlignment="1" applyProtection="1">
      <alignment horizontal="center" vertical="center" wrapText="1"/>
    </xf>
    <xf numFmtId="49" fontId="14" fillId="5" borderId="1" xfId="1" applyNumberFormat="1" applyFont="1" applyFill="1" applyBorder="1" applyAlignment="1" applyProtection="1">
      <alignment horizontal="center" vertical="center" wrapText="1"/>
    </xf>
    <xf numFmtId="0" fontId="14" fillId="6" borderId="1" xfId="1" applyFont="1" applyFill="1" applyBorder="1" applyProtection="1"/>
    <xf numFmtId="49" fontId="4" fillId="2" borderId="1" xfId="2" applyNumberFormat="1" applyFont="1" applyFill="1" applyBorder="1" applyAlignment="1" applyProtection="1">
      <alignment horizontal="left" vertical="top" wrapText="1"/>
    </xf>
    <xf numFmtId="49" fontId="6" fillId="2" borderId="1" xfId="2" applyNumberFormat="1" applyFont="1" applyFill="1" applyBorder="1" applyAlignment="1">
      <alignment horizontal="center" vertical="center" wrapText="1"/>
    </xf>
    <xf numFmtId="49" fontId="6" fillId="2" borderId="1" xfId="2" applyNumberFormat="1" applyFont="1" applyFill="1" applyBorder="1" applyAlignment="1" applyProtection="1">
      <alignment horizontal="left" vertical="top" wrapText="1"/>
    </xf>
    <xf numFmtId="0" fontId="14" fillId="7" borderId="1" xfId="1" applyFont="1" applyFill="1" applyBorder="1" applyProtection="1"/>
    <xf numFmtId="0" fontId="14" fillId="7" borderId="1" xfId="1" applyFont="1" applyFill="1" applyBorder="1" applyAlignment="1" applyProtection="1">
      <alignment horizontal="center"/>
    </xf>
    <xf numFmtId="49" fontId="4" fillId="9" borderId="1" xfId="1" applyNumberFormat="1" applyFont="1" applyFill="1" applyBorder="1" applyAlignment="1" applyProtection="1">
      <alignment horizontal="center" vertical="center" wrapText="1"/>
    </xf>
    <xf numFmtId="49" fontId="3" fillId="9" borderId="1" xfId="1" applyNumberFormat="1" applyFont="1" applyFill="1" applyBorder="1" applyAlignment="1" applyProtection="1">
      <alignment horizontal="center" vertical="center" wrapText="1"/>
    </xf>
    <xf numFmtId="0" fontId="14" fillId="7" borderId="1" xfId="1" applyFont="1" applyFill="1" applyBorder="1" applyAlignment="1" applyProtection="1"/>
    <xf numFmtId="49" fontId="4" fillId="9" borderId="1" xfId="1" applyNumberFormat="1" applyFont="1" applyFill="1" applyBorder="1" applyAlignment="1" applyProtection="1">
      <alignment horizontal="center" vertical="center"/>
    </xf>
    <xf numFmtId="0" fontId="11" fillId="10" borderId="2" xfId="1" applyFont="1" applyFill="1" applyBorder="1" applyAlignment="1" applyProtection="1">
      <alignment vertical="center"/>
    </xf>
    <xf numFmtId="49" fontId="12" fillId="7" borderId="1" xfId="1" applyNumberFormat="1" applyFont="1" applyFill="1" applyBorder="1" applyAlignment="1" applyProtection="1">
      <alignment horizontal="center" vertical="center" wrapText="1"/>
    </xf>
    <xf numFmtId="0" fontId="14" fillId="11" borderId="1" xfId="1" applyFont="1" applyFill="1" applyBorder="1" applyProtection="1"/>
    <xf numFmtId="0" fontId="14" fillId="11" borderId="1" xfId="1" applyFont="1" applyFill="1" applyBorder="1" applyAlignment="1">
      <alignment horizontal="center" vertical="center"/>
    </xf>
    <xf numFmtId="0" fontId="14" fillId="11" borderId="1" xfId="1" applyFont="1" applyFill="1" applyBorder="1" applyAlignment="1" applyProtection="1">
      <alignment horizontal="center"/>
    </xf>
    <xf numFmtId="49" fontId="4" fillId="12" borderId="1" xfId="1" applyNumberFormat="1" applyFont="1" applyFill="1" applyBorder="1" applyAlignment="1" applyProtection="1">
      <alignment horizontal="center" vertical="center" wrapText="1"/>
    </xf>
    <xf numFmtId="49" fontId="14" fillId="12" borderId="1" xfId="1" applyNumberFormat="1" applyFont="1" applyFill="1" applyBorder="1" applyAlignment="1" applyProtection="1">
      <alignment horizontal="center" vertical="center" wrapText="1"/>
    </xf>
    <xf numFmtId="49" fontId="3" fillId="12" borderId="1" xfId="1" applyNumberFormat="1" applyFont="1" applyFill="1" applyBorder="1" applyAlignment="1" applyProtection="1">
      <alignment horizontal="center" vertical="center" wrapText="1"/>
    </xf>
    <xf numFmtId="0" fontId="13" fillId="11" borderId="1" xfId="1" applyNumberFormat="1" applyFont="1" applyFill="1" applyBorder="1" applyAlignment="1" applyProtection="1">
      <alignment vertical="center" wrapText="1"/>
    </xf>
    <xf numFmtId="49" fontId="6" fillId="11" borderId="1" xfId="1" applyNumberFormat="1" applyFont="1" applyFill="1" applyBorder="1" applyAlignment="1" applyProtection="1">
      <alignment horizontal="center" vertical="center" wrapText="1"/>
    </xf>
    <xf numFmtId="49" fontId="6" fillId="11" borderId="1" xfId="1" applyNumberFormat="1" applyFont="1" applyFill="1" applyBorder="1" applyAlignment="1">
      <alignment horizontal="center" vertical="center" wrapText="1"/>
    </xf>
    <xf numFmtId="0" fontId="6" fillId="11" borderId="1" xfId="1" applyFont="1" applyFill="1" applyBorder="1" applyAlignment="1">
      <alignment horizontal="left" vertical="center" wrapText="1"/>
    </xf>
    <xf numFmtId="0" fontId="6" fillId="11" borderId="1" xfId="1" applyFont="1" applyFill="1" applyBorder="1" applyAlignment="1">
      <alignment horizontal="center" vertical="center" wrapText="1"/>
    </xf>
    <xf numFmtId="49" fontId="4" fillId="5" borderId="1" xfId="2" applyNumberFormat="1" applyFont="1" applyFill="1" applyBorder="1" applyAlignment="1" applyProtection="1">
      <alignment horizontal="right" wrapText="1"/>
    </xf>
    <xf numFmtId="0" fontId="34" fillId="11" borderId="1" xfId="1" applyFont="1" applyFill="1" applyBorder="1" applyAlignment="1" applyProtection="1">
      <alignment horizontal="right"/>
    </xf>
    <xf numFmtId="49" fontId="15" fillId="0" borderId="1" xfId="1" applyNumberFormat="1" applyFont="1" applyBorder="1" applyAlignment="1" applyProtection="1">
      <alignment horizontal="center" vertical="center" wrapText="1"/>
    </xf>
    <xf numFmtId="0" fontId="14" fillId="7" borderId="1" xfId="1" applyFont="1" applyFill="1" applyBorder="1" applyAlignment="1" applyProtection="1">
      <alignment horizontal="center" vertical="center"/>
    </xf>
    <xf numFmtId="0" fontId="14" fillId="0" borderId="1" xfId="1" applyFont="1" applyBorder="1" applyAlignment="1" applyProtection="1">
      <alignment horizontal="center" vertical="center"/>
    </xf>
    <xf numFmtId="0" fontId="14" fillId="11" borderId="1" xfId="1" applyFont="1" applyFill="1" applyBorder="1" applyAlignment="1" applyProtection="1">
      <alignment horizontal="center" vertical="center"/>
    </xf>
    <xf numFmtId="0" fontId="14" fillId="0" borderId="1" xfId="1" applyFont="1" applyBorder="1" applyAlignment="1" applyProtection="1">
      <alignment vertical="center"/>
    </xf>
    <xf numFmtId="0" fontId="30" fillId="8" borderId="2" xfId="1" applyFont="1" applyFill="1" applyBorder="1" applyAlignment="1" applyProtection="1">
      <alignment vertical="center"/>
    </xf>
    <xf numFmtId="0" fontId="14" fillId="0" borderId="1" xfId="1" applyFont="1" applyBorder="1" applyAlignment="1" applyProtection="1">
      <alignment vertical="center" wrapText="1"/>
    </xf>
    <xf numFmtId="0" fontId="14" fillId="11" borderId="1" xfId="1" applyFont="1" applyFill="1" applyBorder="1" applyAlignment="1" applyProtection="1">
      <alignment vertical="center" wrapText="1"/>
    </xf>
    <xf numFmtId="0" fontId="30" fillId="8" borderId="1" xfId="4" applyFont="1" applyFill="1" applyBorder="1" applyAlignment="1" applyProtection="1">
      <alignment vertical="center"/>
    </xf>
    <xf numFmtId="0" fontId="6" fillId="0" borderId="1" xfId="1" applyFont="1" applyBorder="1" applyAlignment="1" applyProtection="1">
      <alignment horizontal="left" vertical="center"/>
    </xf>
    <xf numFmtId="49" fontId="4" fillId="2" borderId="1" xfId="2" applyNumberFormat="1" applyFont="1" applyFill="1" applyBorder="1" applyAlignment="1" applyProtection="1">
      <alignment horizontal="left" vertical="center" wrapText="1"/>
    </xf>
    <xf numFmtId="49" fontId="6" fillId="2" borderId="1" xfId="2" applyNumberFormat="1" applyFont="1" applyFill="1" applyBorder="1" applyAlignment="1" applyProtection="1">
      <alignment horizontal="left" vertical="center" wrapText="1"/>
    </xf>
    <xf numFmtId="0" fontId="14" fillId="11" borderId="1" xfId="1" applyFont="1" applyFill="1" applyBorder="1" applyAlignment="1" applyProtection="1">
      <alignment vertical="center"/>
    </xf>
    <xf numFmtId="0" fontId="11" fillId="7" borderId="1" xfId="1" applyNumberFormat="1" applyFont="1" applyFill="1" applyBorder="1" applyAlignment="1" applyProtection="1">
      <alignment vertical="center"/>
    </xf>
    <xf numFmtId="0" fontId="14" fillId="3" borderId="1" xfId="1" applyNumberFormat="1" applyFont="1" applyFill="1" applyBorder="1" applyAlignment="1" applyProtection="1">
      <alignment vertical="center" wrapText="1"/>
    </xf>
    <xf numFmtId="0" fontId="13" fillId="4" borderId="1" xfId="1" applyNumberFormat="1" applyFont="1" applyFill="1" applyBorder="1" applyAlignment="1" applyProtection="1">
      <alignment vertical="center" wrapText="1"/>
    </xf>
    <xf numFmtId="0" fontId="31" fillId="7" borderId="1" xfId="1" applyNumberFormat="1" applyFont="1" applyFill="1" applyBorder="1" applyAlignment="1" applyProtection="1">
      <alignment vertical="center"/>
    </xf>
    <xf numFmtId="49" fontId="32" fillId="0" borderId="0" xfId="1" applyNumberFormat="1" applyFont="1" applyAlignment="1">
      <alignment horizontal="center" vertical="center"/>
    </xf>
    <xf numFmtId="49" fontId="32" fillId="0" borderId="0" xfId="1" applyNumberFormat="1" applyFont="1" applyAlignment="1">
      <alignment vertical="center"/>
    </xf>
    <xf numFmtId="0" fontId="14" fillId="7" borderId="5" xfId="1" applyFont="1" applyFill="1" applyBorder="1" applyProtection="1"/>
    <xf numFmtId="49" fontId="6" fillId="7" borderId="1" xfId="1" applyNumberFormat="1" applyFont="1" applyFill="1" applyBorder="1" applyAlignment="1">
      <alignment horizontal="center" vertical="center" wrapText="1"/>
    </xf>
    <xf numFmtId="1" fontId="15" fillId="0" borderId="1" xfId="1" applyNumberFormat="1" applyFont="1" applyBorder="1" applyAlignment="1" applyProtection="1">
      <alignment horizontal="center" vertical="center" wrapText="1"/>
    </xf>
    <xf numFmtId="1" fontId="14" fillId="2" borderId="1" xfId="2" applyNumberFormat="1" applyFont="1" applyFill="1" applyBorder="1" applyAlignment="1" applyProtection="1">
      <alignment horizontal="center" vertical="center"/>
    </xf>
    <xf numFmtId="1" fontId="14" fillId="2" borderId="1" xfId="1" applyNumberFormat="1" applyFont="1" applyFill="1" applyBorder="1" applyAlignment="1" applyProtection="1">
      <alignment horizontal="center" vertical="center" wrapText="1"/>
    </xf>
    <xf numFmtId="1" fontId="14" fillId="5" borderId="1" xfId="1" applyNumberFormat="1" applyFont="1" applyFill="1" applyBorder="1" applyAlignment="1" applyProtection="1">
      <alignment horizontal="center" vertical="center" wrapText="1"/>
    </xf>
    <xf numFmtId="1" fontId="14" fillId="12" borderId="1" xfId="1" applyNumberFormat="1" applyFont="1" applyFill="1" applyBorder="1" applyAlignment="1" applyProtection="1">
      <alignment horizontal="center" vertical="center" wrapText="1"/>
    </xf>
    <xf numFmtId="1" fontId="6" fillId="2" borderId="1" xfId="2" applyNumberFormat="1" applyFont="1" applyFill="1" applyBorder="1" applyAlignment="1">
      <alignment horizontal="center" vertical="center" wrapText="1"/>
    </xf>
    <xf numFmtId="1" fontId="6" fillId="3" borderId="1" xfId="1" applyNumberFormat="1" applyFont="1" applyFill="1" applyBorder="1" applyAlignment="1">
      <alignment horizontal="center" vertical="center"/>
    </xf>
    <xf numFmtId="1" fontId="12" fillId="7" borderId="1" xfId="1" applyNumberFormat="1" applyFont="1" applyFill="1" applyBorder="1" applyAlignment="1" applyProtection="1">
      <alignment horizontal="center" vertical="center" wrapText="1"/>
    </xf>
    <xf numFmtId="0" fontId="36" fillId="0" borderId="0" xfId="1" applyFont="1" applyAlignment="1">
      <alignment horizontal="center" vertical="center"/>
    </xf>
    <xf numFmtId="0" fontId="14" fillId="7" borderId="5" xfId="1" applyFont="1" applyFill="1" applyBorder="1" applyAlignment="1" applyProtection="1">
      <alignment horizontal="center" vertical="center"/>
    </xf>
    <xf numFmtId="0" fontId="14" fillId="4" borderId="1" xfId="1" applyFont="1" applyFill="1" applyBorder="1" applyAlignment="1" applyProtection="1">
      <alignment horizontal="center" vertical="center"/>
    </xf>
    <xf numFmtId="49" fontId="4" fillId="2" borderId="1" xfId="2" applyNumberFormat="1" applyFont="1" applyFill="1" applyBorder="1" applyAlignment="1" applyProtection="1">
      <alignment horizontal="center" vertical="center" wrapText="1"/>
    </xf>
    <xf numFmtId="49" fontId="6" fillId="2" borderId="1" xfId="2" applyNumberFormat="1" applyFont="1" applyFill="1" applyBorder="1" applyAlignment="1" applyProtection="1">
      <alignment horizontal="center" vertical="center" wrapText="1"/>
    </xf>
    <xf numFmtId="49" fontId="4" fillId="5" borderId="1" xfId="2" applyNumberFormat="1" applyFont="1" applyFill="1" applyBorder="1" applyAlignment="1" applyProtection="1">
      <alignment horizontal="center" vertical="center" wrapText="1"/>
    </xf>
    <xf numFmtId="0" fontId="34" fillId="11" borderId="1" xfId="1" applyFont="1" applyFill="1" applyBorder="1" applyAlignment="1" applyProtection="1">
      <alignment horizontal="right" vertical="center"/>
    </xf>
    <xf numFmtId="49" fontId="32" fillId="0" borderId="0" xfId="1" applyNumberFormat="1" applyFont="1" applyAlignment="1">
      <alignment horizontal="right" vertical="center"/>
    </xf>
    <xf numFmtId="0" fontId="14" fillId="7" borderId="5" xfId="1" applyFont="1" applyFill="1" applyBorder="1" applyAlignment="1" applyProtection="1">
      <alignment horizontal="right" vertical="center"/>
    </xf>
    <xf numFmtId="0" fontId="14" fillId="0" borderId="1" xfId="1" applyFont="1" applyBorder="1" applyAlignment="1" applyProtection="1">
      <alignment horizontal="right" vertical="center"/>
    </xf>
    <xf numFmtId="0" fontId="14" fillId="7" borderId="1" xfId="1" applyFont="1" applyFill="1" applyBorder="1" applyAlignment="1" applyProtection="1">
      <alignment horizontal="right" vertical="center"/>
    </xf>
    <xf numFmtId="0" fontId="14" fillId="11" borderId="0" xfId="1" applyFont="1" applyFill="1" applyProtection="1"/>
    <xf numFmtId="2" fontId="14" fillId="11" borderId="1" xfId="1" applyNumberFormat="1" applyFont="1" applyFill="1" applyBorder="1" applyAlignment="1" applyProtection="1">
      <alignment horizontal="center" vertical="center"/>
    </xf>
    <xf numFmtId="0" fontId="14" fillId="11" borderId="0" xfId="1" applyFont="1" applyFill="1" applyAlignment="1" applyProtection="1">
      <alignment horizontal="right" vertical="center"/>
    </xf>
    <xf numFmtId="0" fontId="34" fillId="6" borderId="1" xfId="1" applyFont="1" applyFill="1" applyBorder="1" applyAlignment="1" applyProtection="1">
      <alignment horizontal="right" vertical="center"/>
    </xf>
    <xf numFmtId="0" fontId="37" fillId="4" borderId="1" xfId="1" applyNumberFormat="1" applyFont="1" applyFill="1" applyBorder="1" applyAlignment="1">
      <alignment horizontal="center" vertical="center" wrapText="1"/>
    </xf>
    <xf numFmtId="0" fontId="11" fillId="4" borderId="1" xfId="6" applyFont="1" applyFill="1" applyBorder="1" applyAlignment="1">
      <alignment horizontal="center" vertical="center" wrapText="1"/>
    </xf>
    <xf numFmtId="0" fontId="11" fillId="4" borderId="1" xfId="1" applyFont="1" applyFill="1" applyBorder="1" applyAlignment="1">
      <alignment horizontal="center" vertical="center" wrapText="1"/>
    </xf>
    <xf numFmtId="0" fontId="37" fillId="4" borderId="5" xfId="1" applyNumberFormat="1" applyFont="1" applyFill="1" applyBorder="1" applyAlignment="1">
      <alignment horizontal="center" vertical="center" wrapText="1"/>
    </xf>
    <xf numFmtId="0" fontId="11" fillId="4" borderId="5" xfId="6" applyFont="1" applyFill="1" applyBorder="1" applyAlignment="1">
      <alignment horizontal="center" vertical="center" wrapText="1"/>
    </xf>
    <xf numFmtId="0" fontId="11" fillId="4" borderId="5" xfId="1" applyFont="1" applyFill="1" applyBorder="1" applyAlignment="1">
      <alignment horizontal="center" vertical="center" wrapText="1"/>
    </xf>
    <xf numFmtId="1" fontId="40" fillId="0" borderId="0" xfId="1" applyNumberFormat="1" applyFont="1" applyAlignment="1">
      <alignment horizontal="center" vertical="center"/>
    </xf>
    <xf numFmtId="1" fontId="7" fillId="9" borderId="1" xfId="1" applyNumberFormat="1" applyFont="1" applyFill="1" applyBorder="1" applyAlignment="1" applyProtection="1">
      <alignment horizontal="center" vertical="center" wrapText="1"/>
    </xf>
    <xf numFmtId="1" fontId="7" fillId="12" borderId="1" xfId="1" applyNumberFormat="1" applyFont="1" applyFill="1" applyBorder="1" applyAlignment="1" applyProtection="1">
      <alignment horizontal="center" vertical="center" wrapText="1"/>
    </xf>
    <xf numFmtId="0" fontId="4" fillId="8" borderId="3" xfId="1" applyFont="1" applyFill="1" applyBorder="1" applyAlignment="1" applyProtection="1">
      <alignment vertical="top"/>
    </xf>
    <xf numFmtId="0" fontId="14" fillId="0" borderId="1" xfId="1" applyFont="1" applyBorder="1" applyAlignment="1" applyProtection="1">
      <alignment wrapText="1"/>
    </xf>
    <xf numFmtId="0" fontId="14" fillId="11" borderId="1" xfId="1" applyFont="1" applyFill="1" applyBorder="1" applyAlignment="1" applyProtection="1">
      <alignment wrapText="1"/>
    </xf>
    <xf numFmtId="0" fontId="4" fillId="8" borderId="1" xfId="4" applyFont="1" applyFill="1" applyBorder="1" applyAlignment="1" applyProtection="1">
      <alignment vertical="center" wrapText="1"/>
    </xf>
    <xf numFmtId="0" fontId="6" fillId="0" borderId="1" xfId="1" applyFont="1" applyFill="1" applyBorder="1" applyAlignment="1" applyProtection="1">
      <alignment wrapText="1"/>
    </xf>
    <xf numFmtId="0" fontId="6" fillId="0" borderId="1" xfId="1" applyFont="1" applyFill="1" applyBorder="1" applyAlignment="1" applyProtection="1">
      <alignment vertical="center" wrapText="1"/>
    </xf>
    <xf numFmtId="0" fontId="6" fillId="10" borderId="3" xfId="1" applyFont="1" applyFill="1" applyBorder="1" applyAlignment="1" applyProtection="1">
      <alignment vertical="center"/>
    </xf>
    <xf numFmtId="49" fontId="4" fillId="2" borderId="1" xfId="2" applyNumberFormat="1" applyFont="1" applyFill="1" applyBorder="1" applyAlignment="1" applyProtection="1">
      <alignment vertical="top" wrapText="1"/>
    </xf>
    <xf numFmtId="0" fontId="14" fillId="11" borderId="1" xfId="1" applyFont="1" applyFill="1" applyBorder="1" applyAlignment="1" applyProtection="1"/>
    <xf numFmtId="0" fontId="31" fillId="7" borderId="1" xfId="1" applyNumberFormat="1" applyFont="1" applyFill="1" applyBorder="1" applyAlignment="1" applyProtection="1">
      <alignment vertical="top" wrapText="1"/>
    </xf>
    <xf numFmtId="0" fontId="16" fillId="7" borderId="1" xfId="1" applyNumberFormat="1" applyFont="1" applyFill="1" applyBorder="1" applyAlignment="1" applyProtection="1">
      <alignment vertical="center" wrapText="1"/>
    </xf>
    <xf numFmtId="0" fontId="11" fillId="7" borderId="1" xfId="1" applyNumberFormat="1" applyFont="1" applyFill="1" applyBorder="1" applyAlignment="1" applyProtection="1">
      <alignment vertical="center" wrapText="1"/>
    </xf>
    <xf numFmtId="0" fontId="7" fillId="7" borderId="1" xfId="1" applyNumberFormat="1" applyFont="1" applyFill="1" applyBorder="1" applyAlignment="1" applyProtection="1">
      <alignment vertical="center" wrapText="1"/>
    </xf>
    <xf numFmtId="0" fontId="13" fillId="11" borderId="1" xfId="1" applyFont="1" applyFill="1" applyBorder="1" applyAlignment="1" applyProtection="1">
      <alignment vertical="center" wrapText="1"/>
    </xf>
    <xf numFmtId="0" fontId="6" fillId="7" borderId="1" xfId="1" applyNumberFormat="1" applyFont="1" applyFill="1" applyBorder="1" applyAlignment="1" applyProtection="1">
      <alignment vertical="center" wrapText="1"/>
    </xf>
    <xf numFmtId="49" fontId="41" fillId="0" borderId="0" xfId="1" applyNumberFormat="1" applyFont="1" applyAlignment="1">
      <alignment horizontal="center" vertical="center"/>
    </xf>
    <xf numFmtId="49" fontId="41" fillId="0" borderId="0" xfId="1" applyNumberFormat="1" applyFont="1" applyAlignment="1">
      <alignment vertical="center"/>
    </xf>
    <xf numFmtId="49" fontId="32" fillId="0" borderId="0" xfId="1" applyNumberFormat="1" applyFont="1" applyAlignment="1">
      <alignment horizontal="center" vertical="center"/>
    </xf>
    <xf numFmtId="0" fontId="1" fillId="0" borderId="0" xfId="1"/>
    <xf numFmtId="0" fontId="14" fillId="6" borderId="1" xfId="1" applyFont="1" applyFill="1" applyBorder="1" applyProtection="1"/>
    <xf numFmtId="0" fontId="14" fillId="7" borderId="1" xfId="1" applyFont="1" applyFill="1" applyBorder="1" applyProtection="1"/>
    <xf numFmtId="0" fontId="14" fillId="11" borderId="1" xfId="1" applyFont="1" applyFill="1" applyBorder="1" applyProtection="1"/>
    <xf numFmtId="0" fontId="14" fillId="11" borderId="1" xfId="1" applyFont="1" applyFill="1" applyBorder="1" applyAlignment="1" applyProtection="1">
      <alignment horizontal="center"/>
    </xf>
    <xf numFmtId="0" fontId="34" fillId="11" borderId="1" xfId="1" applyFont="1" applyFill="1" applyBorder="1" applyAlignment="1" applyProtection="1">
      <alignment horizontal="right"/>
    </xf>
    <xf numFmtId="0" fontId="14" fillId="7" borderId="1" xfId="1" applyFont="1" applyFill="1" applyBorder="1" applyAlignment="1" applyProtection="1">
      <alignment horizontal="center" vertical="center"/>
    </xf>
    <xf numFmtId="0" fontId="14" fillId="11" borderId="1" xfId="1" applyFont="1" applyFill="1" applyBorder="1" applyAlignment="1" applyProtection="1">
      <alignment horizontal="center" vertical="center"/>
    </xf>
    <xf numFmtId="0" fontId="14" fillId="11" borderId="1" xfId="1" applyFont="1" applyFill="1" applyBorder="1" applyAlignment="1" applyProtection="1">
      <alignment vertical="center"/>
    </xf>
    <xf numFmtId="0" fontId="34" fillId="11" borderId="1" xfId="1" applyFont="1" applyFill="1" applyBorder="1" applyAlignment="1" applyProtection="1">
      <alignment horizontal="right" vertical="center"/>
    </xf>
    <xf numFmtId="0" fontId="14" fillId="7" borderId="1" xfId="1" applyFont="1" applyFill="1" applyBorder="1" applyAlignment="1" applyProtection="1">
      <alignment horizontal="right" vertical="center"/>
    </xf>
    <xf numFmtId="0" fontId="14" fillId="11" borderId="1" xfId="1" applyFont="1" applyFill="1" applyBorder="1" applyAlignment="1" applyProtection="1"/>
    <xf numFmtId="0" fontId="13" fillId="7" borderId="1" xfId="1" applyNumberFormat="1" applyFont="1" applyFill="1" applyBorder="1" applyAlignment="1" applyProtection="1">
      <alignment vertical="center" wrapText="1"/>
    </xf>
    <xf numFmtId="49" fontId="6" fillId="7" borderId="1" xfId="1" applyNumberFormat="1" applyFont="1" applyFill="1" applyBorder="1" applyAlignment="1" applyProtection="1">
      <alignment horizontal="center" vertical="center" wrapText="1"/>
    </xf>
    <xf numFmtId="0" fontId="0" fillId="7" borderId="0" xfId="0" applyFill="1"/>
    <xf numFmtId="49" fontId="6" fillId="3" borderId="1" xfId="2" applyNumberFormat="1" applyFont="1" applyFill="1" applyBorder="1" applyAlignment="1">
      <alignment horizontal="left" vertical="top" wrapText="1"/>
    </xf>
    <xf numFmtId="49" fontId="6" fillId="3" borderId="1" xfId="2" applyNumberFormat="1" applyFont="1" applyFill="1" applyBorder="1" applyAlignment="1">
      <alignment vertical="top" wrapText="1"/>
    </xf>
    <xf numFmtId="0" fontId="6" fillId="0" borderId="1" xfId="1" applyFont="1" applyBorder="1" applyAlignment="1">
      <alignment horizontal="center" vertical="center"/>
    </xf>
    <xf numFmtId="0" fontId="15" fillId="7" borderId="8" xfId="1" applyFont="1" applyFill="1" applyBorder="1" applyAlignment="1">
      <alignment vertical="center"/>
    </xf>
    <xf numFmtId="0" fontId="1" fillId="0" borderId="0" xfId="1"/>
    <xf numFmtId="0" fontId="14" fillId="0" borderId="0" xfId="1" applyFont="1" applyProtection="1"/>
    <xf numFmtId="0" fontId="6" fillId="4" borderId="1" xfId="1" applyFont="1" applyFill="1" applyBorder="1" applyAlignment="1">
      <alignment horizontal="left" vertical="center" wrapText="1"/>
    </xf>
    <xf numFmtId="0" fontId="6" fillId="4" borderId="1" xfId="1" applyFont="1" applyFill="1" applyBorder="1" applyAlignment="1">
      <alignment horizontal="center" vertical="center" wrapText="1"/>
    </xf>
    <xf numFmtId="0" fontId="14" fillId="4" borderId="0" xfId="1" applyFont="1" applyFill="1" applyProtection="1"/>
    <xf numFmtId="0" fontId="6" fillId="0" borderId="1" xfId="1" applyFont="1" applyFill="1" applyBorder="1" applyAlignment="1">
      <alignment horizontal="center" vertical="center" wrapText="1"/>
    </xf>
    <xf numFmtId="1" fontId="6" fillId="0" borderId="1" xfId="1" applyNumberFormat="1" applyFont="1" applyFill="1" applyBorder="1" applyAlignment="1">
      <alignment horizontal="center" vertical="center" wrapText="1"/>
    </xf>
    <xf numFmtId="1" fontId="6" fillId="0" borderId="1" xfId="1" applyNumberFormat="1" applyFont="1" applyFill="1" applyBorder="1" applyAlignment="1">
      <alignment horizontal="center" vertical="center"/>
    </xf>
    <xf numFmtId="0" fontId="6" fillId="0" borderId="1" xfId="1" applyFont="1" applyFill="1" applyBorder="1" applyAlignment="1">
      <alignment horizontal="center" vertical="center"/>
    </xf>
    <xf numFmtId="0" fontId="6" fillId="0" borderId="1" xfId="1" applyFont="1" applyBorder="1" applyAlignment="1">
      <alignment horizontal="center" vertical="center" wrapText="1"/>
    </xf>
    <xf numFmtId="1" fontId="6" fillId="0" borderId="1" xfId="1" applyNumberFormat="1" applyFont="1" applyBorder="1" applyAlignment="1">
      <alignment horizontal="center" vertical="center" wrapText="1"/>
    </xf>
    <xf numFmtId="0" fontId="6" fillId="0" borderId="1" xfId="1" applyFont="1" applyFill="1" applyBorder="1" applyAlignment="1">
      <alignment horizontal="left" vertical="center" wrapText="1"/>
    </xf>
    <xf numFmtId="0" fontId="14" fillId="0" borderId="1" xfId="1" applyFont="1" applyFill="1" applyBorder="1" applyAlignment="1">
      <alignment horizontal="left" vertical="center" wrapText="1"/>
    </xf>
    <xf numFmtId="0" fontId="4" fillId="4" borderId="1" xfId="1" applyFont="1" applyFill="1" applyBorder="1" applyAlignment="1">
      <alignment horizontal="left" vertical="center"/>
    </xf>
    <xf numFmtId="1" fontId="6" fillId="4" borderId="1" xfId="1" applyNumberFormat="1" applyFont="1" applyFill="1" applyBorder="1" applyAlignment="1">
      <alignment horizontal="center" vertical="center"/>
    </xf>
    <xf numFmtId="1" fontId="6" fillId="4" borderId="1" xfId="1" applyNumberFormat="1" applyFont="1" applyFill="1" applyBorder="1" applyAlignment="1">
      <alignment horizontal="center" vertical="center" wrapText="1"/>
    </xf>
    <xf numFmtId="0" fontId="6" fillId="4" borderId="1" xfId="1" applyFont="1" applyFill="1" applyBorder="1" applyAlignment="1">
      <alignment horizontal="center" vertical="center"/>
    </xf>
    <xf numFmtId="0" fontId="12" fillId="0" borderId="1" xfId="1" applyFont="1" applyFill="1" applyBorder="1" applyAlignment="1">
      <alignment horizontal="center" vertical="center" wrapText="1"/>
    </xf>
    <xf numFmtId="1" fontId="12" fillId="0" borderId="1" xfId="1" applyNumberFormat="1" applyFont="1" applyFill="1" applyBorder="1" applyAlignment="1">
      <alignment horizontal="center" vertical="center" wrapText="1"/>
    </xf>
    <xf numFmtId="0" fontId="6" fillId="0" borderId="1" xfId="1" applyFont="1" applyFill="1" applyBorder="1" applyAlignment="1">
      <alignment horizontal="center"/>
    </xf>
    <xf numFmtId="0" fontId="14" fillId="0" borderId="1" xfId="1" applyFont="1" applyFill="1" applyBorder="1" applyAlignment="1">
      <alignment horizontal="center" vertical="center" wrapText="1"/>
    </xf>
    <xf numFmtId="0" fontId="12" fillId="0" borderId="1" xfId="1" applyNumberFormat="1" applyFont="1" applyFill="1" applyBorder="1" applyAlignment="1">
      <alignment horizontal="center" vertical="center" wrapText="1"/>
    </xf>
    <xf numFmtId="0" fontId="14" fillId="0" borderId="1" xfId="1" applyFont="1" applyBorder="1" applyProtection="1"/>
    <xf numFmtId="0" fontId="6" fillId="0" borderId="1" xfId="1" applyFont="1" applyBorder="1" applyAlignment="1">
      <alignment horizontal="left" vertical="center" wrapText="1"/>
    </xf>
    <xf numFmtId="0" fontId="12" fillId="0" borderId="1" xfId="1" applyFont="1" applyFill="1" applyBorder="1" applyAlignment="1">
      <alignment horizontal="left" vertical="center" wrapText="1"/>
    </xf>
    <xf numFmtId="0" fontId="6" fillId="0" borderId="1" xfId="1" applyFont="1" applyFill="1" applyBorder="1" applyAlignment="1">
      <alignment vertical="center" wrapText="1"/>
    </xf>
    <xf numFmtId="0" fontId="6" fillId="0" borderId="1" xfId="1" applyNumberFormat="1" applyFont="1" applyFill="1" applyBorder="1" applyAlignment="1">
      <alignment horizontal="left" vertical="center" wrapText="1"/>
    </xf>
    <xf numFmtId="0" fontId="14" fillId="0" borderId="0" xfId="1" applyFont="1" applyAlignment="1" applyProtection="1">
      <alignment horizontal="center"/>
    </xf>
    <xf numFmtId="0" fontId="14" fillId="0" borderId="1" xfId="1" applyFont="1" applyBorder="1" applyAlignment="1" applyProtection="1">
      <alignment horizontal="center"/>
    </xf>
    <xf numFmtId="0" fontId="14" fillId="4" borderId="1" xfId="1" applyFont="1" applyFill="1" applyBorder="1" applyProtection="1"/>
    <xf numFmtId="0" fontId="14" fillId="6" borderId="1" xfId="1" applyFont="1" applyFill="1" applyBorder="1" applyProtection="1"/>
    <xf numFmtId="0" fontId="17" fillId="0" borderId="1" xfId="1" applyFont="1" applyFill="1" applyBorder="1" applyAlignment="1">
      <alignment horizontal="center" vertical="center" wrapText="1"/>
    </xf>
    <xf numFmtId="0" fontId="6" fillId="0" borderId="1" xfId="1" applyFont="1" applyBorder="1" applyAlignment="1">
      <alignment vertical="center" wrapText="1"/>
    </xf>
    <xf numFmtId="0" fontId="14" fillId="7" borderId="1" xfId="1" applyFont="1" applyFill="1" applyBorder="1" applyProtection="1"/>
    <xf numFmtId="0" fontId="14" fillId="7" borderId="1" xfId="1" applyFont="1" applyFill="1" applyBorder="1" applyAlignment="1" applyProtection="1">
      <alignment horizontal="center"/>
    </xf>
    <xf numFmtId="0" fontId="14" fillId="7" borderId="1" xfId="1" applyFont="1" applyFill="1" applyBorder="1" applyAlignment="1" applyProtection="1"/>
    <xf numFmtId="0" fontId="15" fillId="7" borderId="1" xfId="1" applyFont="1" applyFill="1" applyBorder="1" applyProtection="1"/>
    <xf numFmtId="0" fontId="15" fillId="7" borderId="1" xfId="1" applyFont="1" applyFill="1" applyBorder="1" applyAlignment="1" applyProtection="1">
      <alignment horizontal="center"/>
    </xf>
    <xf numFmtId="0" fontId="14" fillId="11" borderId="1" xfId="1" applyFont="1" applyFill="1" applyBorder="1" applyProtection="1"/>
    <xf numFmtId="0" fontId="14" fillId="11" borderId="1" xfId="1" applyFont="1" applyFill="1" applyBorder="1" applyAlignment="1" applyProtection="1">
      <alignment horizontal="center"/>
    </xf>
    <xf numFmtId="1" fontId="6" fillId="11" borderId="1" xfId="1" applyNumberFormat="1" applyFont="1" applyFill="1" applyBorder="1" applyAlignment="1">
      <alignment horizontal="center" vertical="center" wrapText="1"/>
    </xf>
    <xf numFmtId="0" fontId="15" fillId="7" borderId="2" xfId="1" applyFont="1" applyFill="1" applyBorder="1" applyAlignment="1">
      <alignment vertical="center"/>
    </xf>
    <xf numFmtId="0" fontId="6" fillId="7" borderId="1" xfId="1" applyFont="1" applyFill="1" applyBorder="1" applyAlignment="1">
      <alignment horizontal="center" vertical="center"/>
    </xf>
    <xf numFmtId="0" fontId="6" fillId="7" borderId="1" xfId="1" applyFont="1" applyFill="1" applyBorder="1" applyAlignment="1">
      <alignment horizontal="center" vertical="center" wrapText="1"/>
    </xf>
    <xf numFmtId="0" fontId="15" fillId="7" borderId="1" xfId="1" applyFont="1" applyFill="1" applyBorder="1" applyAlignment="1">
      <alignment horizontal="left" vertical="center"/>
    </xf>
    <xf numFmtId="0" fontId="11" fillId="7" borderId="1" xfId="1" applyFont="1" applyFill="1" applyBorder="1" applyAlignment="1">
      <alignment horizontal="left" vertical="center"/>
    </xf>
    <xf numFmtId="0" fontId="17" fillId="7" borderId="1" xfId="1" applyFont="1" applyFill="1" applyBorder="1" applyAlignment="1">
      <alignment horizontal="center" vertical="center"/>
    </xf>
    <xf numFmtId="1" fontId="11" fillId="7" borderId="1" xfId="1" applyNumberFormat="1" applyFont="1" applyFill="1" applyBorder="1" applyAlignment="1">
      <alignment horizontal="center" vertical="center" wrapText="1"/>
    </xf>
    <xf numFmtId="2" fontId="6" fillId="7" borderId="1" xfId="1" applyNumberFormat="1" applyFont="1" applyFill="1" applyBorder="1" applyAlignment="1">
      <alignment horizontal="center" vertical="center"/>
    </xf>
    <xf numFmtId="1" fontId="6" fillId="7" borderId="1" xfId="1" applyNumberFormat="1" applyFont="1" applyFill="1" applyBorder="1" applyAlignment="1">
      <alignment horizontal="center" vertical="center"/>
    </xf>
    <xf numFmtId="0" fontId="11" fillId="7" borderId="1" xfId="1" applyFont="1" applyFill="1" applyBorder="1" applyAlignment="1">
      <alignment horizontal="center" vertical="center" wrapText="1"/>
    </xf>
    <xf numFmtId="1" fontId="6" fillId="7" borderId="1" xfId="1" applyNumberFormat="1" applyFont="1" applyFill="1" applyBorder="1" applyAlignment="1">
      <alignment horizontal="center" vertical="center" wrapText="1"/>
    </xf>
    <xf numFmtId="0" fontId="21" fillId="7" borderId="1" xfId="1" applyFont="1" applyFill="1" applyBorder="1" applyAlignment="1">
      <alignment horizontal="center" vertical="center" wrapText="1"/>
    </xf>
    <xf numFmtId="0" fontId="11" fillId="7" borderId="1" xfId="1" applyFont="1" applyFill="1" applyBorder="1" applyAlignment="1">
      <alignment vertical="center"/>
    </xf>
    <xf numFmtId="1" fontId="11" fillId="7" borderId="1" xfId="1" applyNumberFormat="1" applyFont="1" applyFill="1" applyBorder="1" applyAlignment="1">
      <alignment horizontal="center" vertical="center"/>
    </xf>
    <xf numFmtId="0" fontId="34" fillId="11" borderId="1" xfId="1" applyFont="1" applyFill="1" applyBorder="1" applyAlignment="1" applyProtection="1">
      <alignment horizontal="right"/>
    </xf>
    <xf numFmtId="0" fontId="14" fillId="0" borderId="1" xfId="1" applyFont="1" applyFill="1" applyBorder="1" applyAlignment="1">
      <alignment vertical="center" wrapText="1"/>
    </xf>
    <xf numFmtId="0" fontId="14" fillId="7" borderId="1" xfId="1" applyFont="1" applyFill="1" applyBorder="1" applyAlignment="1" applyProtection="1">
      <alignment horizontal="center" vertical="center"/>
    </xf>
    <xf numFmtId="0" fontId="14" fillId="0" borderId="1" xfId="1" applyFont="1" applyBorder="1" applyAlignment="1" applyProtection="1">
      <alignment horizontal="center" vertical="center"/>
    </xf>
    <xf numFmtId="0" fontId="14" fillId="11" borderId="1" xfId="1" applyFont="1" applyFill="1" applyBorder="1" applyAlignment="1" applyProtection="1">
      <alignment horizontal="center" vertical="center"/>
    </xf>
    <xf numFmtId="0" fontId="15" fillId="7" borderId="1" xfId="1" applyFont="1" applyFill="1" applyBorder="1" applyAlignment="1" applyProtection="1">
      <alignment horizontal="center" vertical="center"/>
    </xf>
    <xf numFmtId="0" fontId="14" fillId="4" borderId="1" xfId="1" applyFont="1" applyFill="1" applyBorder="1" applyAlignment="1">
      <alignment horizontal="center" vertical="center"/>
    </xf>
    <xf numFmtId="0" fontId="26" fillId="0" borderId="1" xfId="1" applyFont="1" applyFill="1" applyBorder="1" applyAlignment="1">
      <alignment horizontal="center" vertical="center"/>
    </xf>
    <xf numFmtId="0" fontId="14" fillId="11" borderId="1" xfId="1" applyFont="1" applyFill="1" applyBorder="1" applyAlignment="1" applyProtection="1">
      <alignment vertical="center"/>
    </xf>
    <xf numFmtId="0" fontId="6" fillId="0" borderId="1" xfId="1" applyNumberFormat="1" applyFont="1" applyFill="1" applyBorder="1" applyAlignment="1">
      <alignment vertical="center" wrapText="1"/>
    </xf>
    <xf numFmtId="0" fontId="4" fillId="0" borderId="1" xfId="1" applyFont="1" applyBorder="1" applyAlignment="1">
      <alignment vertical="center" wrapText="1"/>
    </xf>
    <xf numFmtId="0" fontId="11" fillId="7" borderId="6" xfId="1" applyFont="1" applyFill="1" applyBorder="1" applyAlignment="1" applyProtection="1">
      <alignment horizontal="center" vertical="center"/>
    </xf>
    <xf numFmtId="0" fontId="11" fillId="7" borderId="3" xfId="1" applyFont="1" applyFill="1" applyBorder="1" applyAlignment="1" applyProtection="1">
      <alignment horizontal="center" vertical="center"/>
    </xf>
    <xf numFmtId="0" fontId="6" fillId="0" borderId="1" xfId="1" applyFont="1" applyFill="1" applyBorder="1" applyAlignment="1">
      <alignment horizontal="left" vertical="center"/>
    </xf>
    <xf numFmtId="0" fontId="14" fillId="7" borderId="0" xfId="1" applyFont="1" applyFill="1" applyProtection="1"/>
    <xf numFmtId="1" fontId="21" fillId="7" borderId="1" xfId="1" applyNumberFormat="1" applyFont="1" applyFill="1" applyBorder="1" applyAlignment="1">
      <alignment horizontal="center" vertical="center" wrapText="1"/>
    </xf>
    <xf numFmtId="0" fontId="14" fillId="4" borderId="1" xfId="1" applyFont="1" applyFill="1" applyBorder="1" applyAlignment="1" applyProtection="1">
      <alignment horizontal="center" vertical="center"/>
    </xf>
    <xf numFmtId="0" fontId="14" fillId="6" borderId="1" xfId="1" applyFont="1" applyFill="1" applyBorder="1" applyAlignment="1" applyProtection="1">
      <alignment horizontal="center" vertical="center"/>
    </xf>
    <xf numFmtId="0" fontId="34" fillId="11" borderId="1" xfId="1" applyFont="1" applyFill="1" applyBorder="1" applyAlignment="1" applyProtection="1">
      <alignment horizontal="right" vertical="center"/>
    </xf>
    <xf numFmtId="0" fontId="38" fillId="11" borderId="1" xfId="1" applyFont="1" applyFill="1" applyBorder="1" applyAlignment="1" applyProtection="1">
      <alignment horizontal="right" vertical="center"/>
    </xf>
    <xf numFmtId="0" fontId="14" fillId="0" borderId="1" xfId="1" applyFont="1" applyBorder="1" applyAlignment="1" applyProtection="1">
      <alignment horizontal="right" vertical="center"/>
    </xf>
    <xf numFmtId="0" fontId="14" fillId="7" borderId="1" xfId="1" applyFont="1" applyFill="1" applyBorder="1" applyAlignment="1" applyProtection="1">
      <alignment horizontal="right" vertical="center"/>
    </xf>
    <xf numFmtId="0" fontId="15" fillId="7" borderId="1" xfId="1" applyFont="1" applyFill="1" applyBorder="1" applyAlignment="1" applyProtection="1">
      <alignment horizontal="right" vertical="center"/>
    </xf>
    <xf numFmtId="0" fontId="17" fillId="0" borderId="1" xfId="1" applyFont="1" applyFill="1" applyBorder="1" applyAlignment="1">
      <alignment horizontal="right" vertical="center" wrapText="1"/>
    </xf>
    <xf numFmtId="0" fontId="6" fillId="0" borderId="1" xfId="1" applyFont="1" applyFill="1" applyBorder="1" applyAlignment="1">
      <alignment horizontal="right" vertical="center" wrapText="1"/>
    </xf>
    <xf numFmtId="0" fontId="14" fillId="4" borderId="1" xfId="1" applyFont="1" applyFill="1" applyBorder="1" applyAlignment="1" applyProtection="1">
      <alignment horizontal="right" vertical="center"/>
    </xf>
    <xf numFmtId="0" fontId="11" fillId="7" borderId="2" xfId="1" applyFont="1" applyFill="1" applyBorder="1" applyAlignment="1" applyProtection="1">
      <alignment horizontal="left" vertical="center"/>
    </xf>
    <xf numFmtId="0" fontId="14" fillId="11" borderId="0" xfId="1" applyFont="1" applyFill="1" applyProtection="1"/>
    <xf numFmtId="0" fontId="6" fillId="11" borderId="0" xfId="1" applyFont="1" applyFill="1" applyProtection="1"/>
    <xf numFmtId="0" fontId="6" fillId="11" borderId="1" xfId="1" applyFont="1" applyFill="1" applyBorder="1" applyAlignment="1" applyProtection="1">
      <alignment horizontal="center" vertical="center"/>
    </xf>
    <xf numFmtId="0" fontId="14" fillId="4" borderId="1" xfId="1" applyFont="1" applyFill="1" applyBorder="1" applyAlignment="1">
      <alignment vertical="center" wrapText="1"/>
    </xf>
    <xf numFmtId="0" fontId="4" fillId="4" borderId="1" xfId="1" applyFont="1" applyFill="1" applyBorder="1" applyAlignment="1">
      <alignment vertical="center" wrapText="1"/>
    </xf>
    <xf numFmtId="0" fontId="6" fillId="4" borderId="1" xfId="1" applyFont="1" applyFill="1" applyBorder="1" applyAlignment="1">
      <alignment vertical="center" wrapText="1"/>
    </xf>
    <xf numFmtId="0" fontId="14" fillId="4" borderId="1" xfId="1" applyFont="1" applyFill="1" applyBorder="1" applyAlignment="1" applyProtection="1">
      <alignment horizontal="center"/>
    </xf>
    <xf numFmtId="0" fontId="34" fillId="4" borderId="1" xfId="1" applyFont="1" applyFill="1" applyBorder="1" applyAlignment="1" applyProtection="1">
      <alignment horizontal="right"/>
    </xf>
    <xf numFmtId="0" fontId="34" fillId="4" borderId="1" xfId="1" applyFont="1" applyFill="1" applyBorder="1" applyAlignment="1" applyProtection="1">
      <alignment horizontal="right" vertical="center"/>
    </xf>
    <xf numFmtId="1" fontId="6" fillId="7" borderId="3" xfId="1" applyNumberFormat="1" applyFont="1" applyFill="1" applyBorder="1" applyAlignment="1" applyProtection="1">
      <alignment horizontal="center" vertical="center"/>
    </xf>
    <xf numFmtId="0" fontId="6" fillId="0" borderId="1" xfId="1" applyFont="1" applyBorder="1" applyAlignment="1" applyProtection="1">
      <alignment horizontal="center" vertical="center"/>
    </xf>
    <xf numFmtId="0" fontId="14" fillId="11" borderId="1" xfId="1" applyFont="1" applyFill="1" applyBorder="1" applyAlignment="1" applyProtection="1"/>
    <xf numFmtId="0" fontId="11" fillId="7" borderId="6" xfId="1" applyFont="1" applyFill="1" applyBorder="1" applyAlignment="1" applyProtection="1">
      <alignment vertical="center"/>
    </xf>
    <xf numFmtId="0" fontId="15" fillId="7" borderId="3" xfId="1" applyFont="1" applyFill="1" applyBorder="1" applyAlignment="1">
      <alignment vertical="center"/>
    </xf>
    <xf numFmtId="0" fontId="18" fillId="7" borderId="1" xfId="1" applyFont="1" applyFill="1" applyBorder="1" applyAlignment="1">
      <alignment vertical="center" wrapText="1"/>
    </xf>
    <xf numFmtId="0" fontId="6" fillId="7" borderId="1" xfId="1" applyFont="1" applyFill="1" applyBorder="1" applyAlignment="1">
      <alignment vertical="center"/>
    </xf>
    <xf numFmtId="0" fontId="11" fillId="7" borderId="1" xfId="1" applyFont="1" applyFill="1" applyBorder="1" applyAlignment="1">
      <alignment vertical="center" wrapText="1"/>
    </xf>
    <xf numFmtId="0" fontId="6" fillId="7" borderId="1" xfId="1" applyFont="1" applyFill="1" applyBorder="1" applyAlignment="1">
      <alignment vertical="center" wrapText="1"/>
    </xf>
    <xf numFmtId="0" fontId="6" fillId="0" borderId="1" xfId="1" applyFont="1" applyFill="1" applyBorder="1" applyAlignment="1">
      <alignment vertical="center"/>
    </xf>
    <xf numFmtId="0" fontId="6" fillId="0" borderId="1" xfId="1" applyFont="1" applyFill="1" applyBorder="1" applyAlignment="1">
      <alignment wrapText="1"/>
    </xf>
    <xf numFmtId="0" fontId="16" fillId="0" borderId="1" xfId="1" applyFont="1" applyFill="1" applyBorder="1" applyAlignment="1">
      <alignment vertical="center" wrapText="1"/>
    </xf>
    <xf numFmtId="0" fontId="22" fillId="0" borderId="1" xfId="1" applyFont="1" applyBorder="1" applyAlignment="1">
      <alignment vertical="center" wrapText="1"/>
    </xf>
    <xf numFmtId="0" fontId="35" fillId="7" borderId="1" xfId="1" applyFont="1" applyFill="1" applyBorder="1" applyAlignment="1"/>
    <xf numFmtId="0" fontId="22" fillId="4" borderId="1" xfId="1" applyFont="1" applyFill="1" applyBorder="1" applyAlignment="1">
      <alignment vertical="center" wrapText="1"/>
    </xf>
    <xf numFmtId="0" fontId="6" fillId="7" borderId="1" xfId="1" applyFont="1" applyFill="1" applyBorder="1" applyAlignment="1">
      <alignment vertical="top" wrapText="1"/>
    </xf>
    <xf numFmtId="0" fontId="12" fillId="0" borderId="1" xfId="1" applyFont="1" applyFill="1" applyBorder="1" applyAlignment="1">
      <alignment vertical="center" wrapText="1"/>
    </xf>
    <xf numFmtId="0" fontId="6" fillId="0" borderId="1" xfId="1" applyFont="1" applyFill="1" applyBorder="1" applyAlignment="1">
      <alignment vertical="top" wrapText="1"/>
    </xf>
    <xf numFmtId="0" fontId="21" fillId="7" borderId="1" xfId="1" applyFont="1" applyFill="1" applyBorder="1" applyAlignment="1">
      <alignment vertical="center" wrapText="1"/>
    </xf>
    <xf numFmtId="2" fontId="6" fillId="0" borderId="1" xfId="1" applyNumberFormat="1" applyFont="1" applyFill="1" applyBorder="1" applyAlignment="1">
      <alignment vertical="center" wrapText="1"/>
    </xf>
    <xf numFmtId="0" fontId="14" fillId="7" borderId="0" xfId="1" applyFont="1" applyFill="1" applyAlignment="1" applyProtection="1"/>
    <xf numFmtId="0" fontId="14" fillId="7" borderId="1" xfId="1" applyFont="1" applyFill="1" applyBorder="1" applyAlignment="1" applyProtection="1">
      <alignment vertical="center"/>
    </xf>
    <xf numFmtId="0" fontId="34" fillId="7" borderId="1" xfId="1" applyFont="1" applyFill="1" applyBorder="1" applyAlignment="1" applyProtection="1">
      <alignment horizontal="right"/>
    </xf>
    <xf numFmtId="0" fontId="34" fillId="7" borderId="1" xfId="1" applyFont="1" applyFill="1" applyBorder="1" applyAlignment="1" applyProtection="1">
      <alignment horizontal="right" vertical="center"/>
    </xf>
    <xf numFmtId="0" fontId="14" fillId="0" borderId="1" xfId="1" applyFont="1" applyFill="1" applyBorder="1" applyAlignment="1" applyProtection="1">
      <alignment horizontal="center" vertical="center"/>
    </xf>
    <xf numFmtId="0" fontId="34" fillId="0" borderId="1" xfId="1" applyFont="1" applyFill="1" applyBorder="1" applyAlignment="1" applyProtection="1">
      <alignment horizontal="right"/>
    </xf>
    <xf numFmtId="0" fontId="34" fillId="0" borderId="1" xfId="1" applyFont="1" applyFill="1" applyBorder="1" applyAlignment="1" applyProtection="1">
      <alignment horizontal="right" vertical="center"/>
    </xf>
    <xf numFmtId="0" fontId="14" fillId="0" borderId="1" xfId="1" applyFont="1" applyFill="1" applyBorder="1" applyProtection="1"/>
    <xf numFmtId="0" fontId="22" fillId="7" borderId="1" xfId="1" applyFont="1" applyFill="1" applyBorder="1" applyAlignment="1">
      <alignment vertical="center" wrapText="1"/>
    </xf>
    <xf numFmtId="49" fontId="14" fillId="11" borderId="1" xfId="1" applyNumberFormat="1" applyFont="1" applyFill="1" applyBorder="1" applyAlignment="1" applyProtection="1">
      <alignment horizontal="center" vertical="center"/>
    </xf>
    <xf numFmtId="0" fontId="6" fillId="11" borderId="1" xfId="1" applyFont="1" applyFill="1" applyBorder="1" applyAlignment="1">
      <alignment vertical="center" wrapText="1"/>
    </xf>
    <xf numFmtId="0" fontId="6" fillId="11" borderId="1" xfId="1" applyFont="1" applyFill="1" applyBorder="1" applyAlignment="1">
      <alignment horizontal="center" vertical="center"/>
    </xf>
    <xf numFmtId="0" fontId="14" fillId="11" borderId="1" xfId="1" applyFont="1" applyFill="1" applyBorder="1" applyAlignment="1" applyProtection="1">
      <alignment horizontal="right" vertical="center"/>
    </xf>
    <xf numFmtId="0" fontId="14" fillId="11" borderId="0" xfId="1" applyFont="1" applyFill="1" applyAlignment="1" applyProtection="1">
      <alignment vertical="center"/>
    </xf>
    <xf numFmtId="1" fontId="6" fillId="0" borderId="1" xfId="1" applyNumberFormat="1" applyFont="1" applyFill="1" applyBorder="1" applyAlignment="1">
      <alignment vertical="center" wrapText="1"/>
    </xf>
    <xf numFmtId="49" fontId="11" fillId="7" borderId="1" xfId="1" applyNumberFormat="1" applyFont="1" applyFill="1" applyBorder="1" applyAlignment="1" applyProtection="1">
      <alignment horizontal="center" vertical="center"/>
    </xf>
    <xf numFmtId="0" fontId="6" fillId="7" borderId="1" xfId="1" applyFont="1" applyFill="1" applyBorder="1" applyProtection="1"/>
    <xf numFmtId="0" fontId="6" fillId="7" borderId="1" xfId="1" applyFont="1" applyFill="1" applyBorder="1" applyAlignment="1" applyProtection="1">
      <alignment horizontal="right" vertical="center"/>
    </xf>
    <xf numFmtId="0" fontId="6" fillId="7" borderId="1" xfId="1" applyFont="1" applyFill="1" applyBorder="1" applyAlignment="1" applyProtection="1">
      <alignment horizontal="center" vertical="center"/>
    </xf>
    <xf numFmtId="0" fontId="6" fillId="0" borderId="0" xfId="1" applyFont="1" applyProtection="1"/>
    <xf numFmtId="49" fontId="6" fillId="0" borderId="1" xfId="1" applyNumberFormat="1" applyFont="1" applyBorder="1" applyAlignment="1" applyProtection="1">
      <alignment horizontal="center" vertical="center"/>
    </xf>
    <xf numFmtId="0" fontId="6" fillId="0" borderId="1" xfId="1" applyFont="1" applyBorder="1" applyProtection="1"/>
    <xf numFmtId="49" fontId="14" fillId="4" borderId="4" xfId="1" applyNumberFormat="1" applyFont="1" applyFill="1" applyBorder="1" applyAlignment="1" applyProtection="1">
      <alignment horizontal="center" vertical="center"/>
    </xf>
    <xf numFmtId="0" fontId="14" fillId="4" borderId="4" xfId="1" applyFont="1" applyFill="1" applyBorder="1" applyAlignment="1" applyProtection="1">
      <alignment horizontal="center"/>
    </xf>
    <xf numFmtId="49" fontId="14" fillId="4" borderId="5" xfId="1" applyNumberFormat="1" applyFont="1" applyFill="1" applyBorder="1" applyAlignment="1" applyProtection="1">
      <alignment horizontal="center" vertical="center"/>
    </xf>
    <xf numFmtId="0" fontId="6" fillId="4" borderId="5" xfId="1" applyFont="1" applyFill="1" applyBorder="1" applyAlignment="1">
      <alignment horizontal="left" vertical="center" wrapText="1"/>
    </xf>
    <xf numFmtId="0" fontId="6" fillId="0" borderId="5" xfId="1" applyFont="1" applyFill="1" applyBorder="1" applyAlignment="1">
      <alignment vertical="center" wrapText="1"/>
    </xf>
    <xf numFmtId="0" fontId="14" fillId="0" borderId="5" xfId="1" applyFont="1" applyBorder="1" applyAlignment="1" applyProtection="1">
      <alignment horizontal="center" vertical="center"/>
    </xf>
    <xf numFmtId="0" fontId="14" fillId="4" borderId="5" xfId="1" applyFont="1" applyFill="1" applyBorder="1" applyAlignment="1" applyProtection="1">
      <alignment horizontal="center"/>
    </xf>
    <xf numFmtId="0" fontId="6" fillId="0" borderId="1" xfId="1" applyFont="1" applyBorder="1" applyAlignment="1" applyProtection="1">
      <alignment horizontal="right" vertical="center"/>
    </xf>
    <xf numFmtId="0" fontId="43" fillId="7" borderId="0" xfId="1" applyFont="1" applyFill="1" applyProtection="1"/>
    <xf numFmtId="0" fontId="43" fillId="7" borderId="1" xfId="1" applyFont="1" applyFill="1" applyBorder="1" applyAlignment="1" applyProtection="1">
      <alignment vertical="center"/>
    </xf>
    <xf numFmtId="0" fontId="6" fillId="0" borderId="1" xfId="1" applyFont="1" applyBorder="1" applyAlignment="1" applyProtection="1">
      <alignment vertical="center" wrapText="1"/>
    </xf>
    <xf numFmtId="49" fontId="14" fillId="0" borderId="1" xfId="1" applyNumberFormat="1" applyFont="1" applyFill="1" applyBorder="1" applyAlignment="1" applyProtection="1">
      <alignment horizontal="center" vertical="center"/>
    </xf>
    <xf numFmtId="0" fontId="14" fillId="0" borderId="1" xfId="1" applyFont="1" applyFill="1" applyBorder="1" applyAlignment="1" applyProtection="1">
      <alignment horizontal="right" vertical="center"/>
    </xf>
    <xf numFmtId="0" fontId="17" fillId="0" borderId="2" xfId="1" applyFont="1" applyFill="1" applyBorder="1" applyAlignment="1">
      <alignment horizontal="center" vertical="center" wrapText="1"/>
    </xf>
    <xf numFmtId="1" fontId="17" fillId="0" borderId="1" xfId="1" applyNumberFormat="1" applyFont="1" applyFill="1" applyBorder="1" applyAlignment="1">
      <alignment horizontal="center" vertical="center" wrapText="1"/>
    </xf>
    <xf numFmtId="2" fontId="17" fillId="0" borderId="1" xfId="1" applyNumberFormat="1" applyFont="1" applyFill="1" applyBorder="1" applyAlignment="1">
      <alignment horizontal="center" vertical="center" wrapText="1"/>
    </xf>
    <xf numFmtId="0" fontId="6" fillId="0" borderId="3" xfId="1" applyFont="1" applyFill="1" applyBorder="1" applyAlignment="1">
      <alignment horizontal="left" vertical="center" wrapText="1"/>
    </xf>
    <xf numFmtId="1" fontId="46" fillId="0" borderId="1" xfId="1" applyNumberFormat="1" applyFont="1" applyFill="1" applyBorder="1" applyAlignment="1">
      <alignment horizontal="center" vertical="center" wrapText="1"/>
    </xf>
    <xf numFmtId="1" fontId="6" fillId="0" borderId="1" xfId="1" applyNumberFormat="1" applyFont="1" applyBorder="1" applyAlignment="1" applyProtection="1">
      <alignment horizontal="center" vertical="center"/>
    </xf>
    <xf numFmtId="0" fontId="6" fillId="4" borderId="4" xfId="1" applyFont="1" applyFill="1" applyBorder="1" applyAlignment="1">
      <alignment horizontal="left" vertical="center" wrapText="1"/>
    </xf>
    <xf numFmtId="0" fontId="6" fillId="0" borderId="4" xfId="1" applyFont="1" applyFill="1" applyBorder="1" applyAlignment="1">
      <alignment vertical="center" wrapText="1"/>
    </xf>
    <xf numFmtId="0" fontId="6" fillId="0" borderId="4" xfId="1" applyFont="1" applyBorder="1" applyAlignment="1" applyProtection="1">
      <alignment horizontal="center" vertical="center"/>
    </xf>
    <xf numFmtId="1" fontId="14" fillId="0" borderId="1" xfId="1" applyNumberFormat="1" applyFont="1" applyFill="1" applyBorder="1" applyAlignment="1">
      <alignment horizontal="center" vertical="center" wrapText="1"/>
    </xf>
    <xf numFmtId="0" fontId="6" fillId="0" borderId="2" xfId="1" applyFont="1" applyFill="1" applyBorder="1" applyAlignment="1">
      <alignment horizontal="center" vertical="center" wrapText="1"/>
    </xf>
    <xf numFmtId="0" fontId="6" fillId="3" borderId="1" xfId="1" applyNumberFormat="1" applyFont="1" applyFill="1" applyBorder="1" applyAlignment="1" applyProtection="1">
      <alignment vertical="center" wrapText="1"/>
    </xf>
    <xf numFmtId="49" fontId="6" fillId="3" borderId="1" xfId="1" applyNumberFormat="1" applyFont="1" applyFill="1" applyBorder="1" applyAlignment="1" applyProtection="1">
      <alignment horizontal="center" vertical="center" wrapText="1"/>
    </xf>
    <xf numFmtId="49" fontId="6" fillId="3" borderId="1" xfId="1" applyNumberFormat="1" applyFont="1" applyFill="1" applyBorder="1" applyAlignment="1" applyProtection="1">
      <alignment horizontal="center" vertical="center"/>
    </xf>
    <xf numFmtId="49" fontId="12" fillId="3" borderId="1" xfId="1" applyNumberFormat="1" applyFont="1" applyFill="1" applyBorder="1" applyAlignment="1" applyProtection="1">
      <alignment horizontal="center" vertical="center" wrapText="1"/>
    </xf>
    <xf numFmtId="0" fontId="6" fillId="4" borderId="1" xfId="1" applyFont="1" applyFill="1" applyBorder="1" applyAlignment="1">
      <alignment horizontal="left" vertical="center" wrapText="1"/>
    </xf>
    <xf numFmtId="0" fontId="6" fillId="3" borderId="1" xfId="1" applyNumberFormat="1" applyFont="1" applyFill="1" applyBorder="1" applyAlignment="1">
      <alignment vertical="center" wrapText="1"/>
    </xf>
    <xf numFmtId="1" fontId="6" fillId="0" borderId="1" xfId="1" applyNumberFormat="1" applyFont="1" applyFill="1" applyBorder="1" applyAlignment="1">
      <alignment horizontal="center" vertical="center" wrapText="1"/>
    </xf>
    <xf numFmtId="1" fontId="6" fillId="0" borderId="1" xfId="1" applyNumberFormat="1" applyFont="1" applyFill="1" applyBorder="1" applyAlignment="1">
      <alignment horizontal="center" vertical="center"/>
    </xf>
    <xf numFmtId="0" fontId="6" fillId="0" borderId="1" xfId="1" applyNumberFormat="1" applyFont="1" applyFill="1" applyBorder="1" applyAlignment="1">
      <alignment horizontal="center" vertical="center" wrapText="1"/>
    </xf>
    <xf numFmtId="0" fontId="6" fillId="0" borderId="1" xfId="1" applyFont="1" applyFill="1" applyBorder="1" applyAlignment="1">
      <alignment horizontal="left" vertical="center" wrapText="1"/>
    </xf>
    <xf numFmtId="1" fontId="6" fillId="4" borderId="1" xfId="1" applyNumberFormat="1" applyFont="1" applyFill="1" applyBorder="1" applyAlignment="1">
      <alignment horizontal="center" vertical="center" wrapText="1"/>
    </xf>
    <xf numFmtId="0" fontId="14" fillId="0" borderId="1" xfId="1" applyFont="1" applyBorder="1" applyProtection="1"/>
    <xf numFmtId="0" fontId="6" fillId="0" borderId="1" xfId="1" applyFont="1" applyFill="1" applyBorder="1" applyAlignment="1">
      <alignment vertical="center" wrapText="1"/>
    </xf>
    <xf numFmtId="0" fontId="6" fillId="4" borderId="1" xfId="1" applyNumberFormat="1" applyFont="1" applyFill="1" applyBorder="1" applyAlignment="1">
      <alignment horizontal="center" vertical="center" wrapText="1"/>
    </xf>
    <xf numFmtId="0" fontId="14" fillId="4" borderId="1" xfId="1" applyFont="1" applyFill="1" applyBorder="1" applyAlignment="1">
      <alignment horizontal="center" vertical="center" wrapText="1"/>
    </xf>
    <xf numFmtId="0" fontId="14" fillId="4" borderId="1" xfId="1" applyFont="1" applyFill="1" applyBorder="1" applyAlignment="1">
      <alignment horizontal="center"/>
    </xf>
    <xf numFmtId="0" fontId="6" fillId="3" borderId="1" xfId="1" applyNumberFormat="1" applyFont="1" applyFill="1" applyBorder="1" applyAlignment="1">
      <alignment horizontal="left" vertical="center" wrapText="1"/>
    </xf>
    <xf numFmtId="0" fontId="6" fillId="3" borderId="1" xfId="1" applyNumberFormat="1" applyFont="1" applyFill="1" applyBorder="1" applyAlignment="1">
      <alignment horizontal="center" vertical="center" wrapText="1"/>
    </xf>
    <xf numFmtId="0" fontId="12" fillId="3" borderId="1" xfId="1" applyNumberFormat="1" applyFont="1" applyFill="1" applyBorder="1" applyAlignment="1">
      <alignment horizontal="center" vertical="center" wrapText="1"/>
    </xf>
    <xf numFmtId="0" fontId="14" fillId="0" borderId="1" xfId="1" applyFont="1" applyBorder="1" applyAlignment="1">
      <alignment horizontal="center"/>
    </xf>
    <xf numFmtId="0" fontId="12" fillId="0" borderId="1" xfId="1" applyNumberFormat="1" applyFont="1" applyFill="1" applyBorder="1" applyAlignment="1">
      <alignment horizontal="center" vertical="center"/>
    </xf>
    <xf numFmtId="0" fontId="6" fillId="3" borderId="1" xfId="2" applyNumberFormat="1" applyFont="1" applyFill="1" applyBorder="1" applyAlignment="1">
      <alignment horizontal="center" vertical="center" wrapText="1"/>
    </xf>
    <xf numFmtId="0" fontId="14" fillId="0" borderId="1" xfId="1" applyFont="1" applyBorder="1" applyAlignment="1">
      <alignment horizontal="center" vertical="center"/>
    </xf>
    <xf numFmtId="0" fontId="14" fillId="0" borderId="1" xfId="1" applyFont="1" applyFill="1" applyBorder="1" applyAlignment="1">
      <alignment horizontal="center" vertical="center"/>
    </xf>
    <xf numFmtId="0" fontId="14" fillId="0" borderId="1" xfId="1" applyFont="1" applyBorder="1" applyAlignment="1" applyProtection="1">
      <alignment horizontal="center"/>
    </xf>
    <xf numFmtId="0" fontId="14" fillId="4" borderId="1" xfId="1" applyFont="1" applyFill="1" applyBorder="1" applyProtection="1"/>
    <xf numFmtId="0" fontId="14" fillId="6" borderId="1" xfId="1" applyFont="1" applyFill="1" applyBorder="1" applyProtection="1"/>
    <xf numFmtId="0" fontId="14" fillId="7" borderId="1" xfId="1" applyFont="1" applyFill="1" applyBorder="1" applyProtection="1"/>
    <xf numFmtId="0" fontId="14" fillId="7" borderId="1" xfId="1" applyFont="1" applyFill="1" applyBorder="1" applyAlignment="1" applyProtection="1">
      <alignment horizontal="center"/>
    </xf>
    <xf numFmtId="0" fontId="14" fillId="7" borderId="1" xfId="1" applyFont="1" applyFill="1" applyBorder="1" applyAlignment="1" applyProtection="1"/>
    <xf numFmtId="0" fontId="11" fillId="7" borderId="1" xfId="1" applyNumberFormat="1" applyFont="1" applyFill="1" applyBorder="1" applyAlignment="1">
      <alignment vertical="center" wrapText="1"/>
    </xf>
    <xf numFmtId="0" fontId="15" fillId="7" borderId="1" xfId="1" applyFont="1" applyFill="1" applyBorder="1" applyProtection="1"/>
    <xf numFmtId="0" fontId="15" fillId="7" borderId="1" xfId="1" applyFont="1" applyFill="1" applyBorder="1" applyAlignment="1" applyProtection="1">
      <alignment horizontal="center"/>
    </xf>
    <xf numFmtId="0" fontId="11" fillId="7" borderId="1" xfId="5" applyNumberFormat="1" applyFont="1" applyFill="1" applyBorder="1" applyAlignment="1" applyProtection="1">
      <alignment horizontal="left" vertical="center"/>
      <protection locked="0"/>
    </xf>
    <xf numFmtId="0" fontId="14" fillId="11" borderId="1" xfId="1" applyFont="1" applyFill="1" applyBorder="1" applyProtection="1"/>
    <xf numFmtId="0" fontId="14" fillId="11" borderId="1" xfId="1" applyFont="1" applyFill="1" applyBorder="1" applyAlignment="1" applyProtection="1">
      <alignment horizontal="center"/>
    </xf>
    <xf numFmtId="0" fontId="34" fillId="11" borderId="1" xfId="1" applyFont="1" applyFill="1" applyBorder="1" applyAlignment="1" applyProtection="1">
      <alignment horizontal="right"/>
    </xf>
    <xf numFmtId="49" fontId="15" fillId="7" borderId="1" xfId="1" applyNumberFormat="1" applyFont="1" applyFill="1" applyBorder="1" applyAlignment="1" applyProtection="1">
      <alignment horizontal="center" vertical="center"/>
    </xf>
    <xf numFmtId="49" fontId="14" fillId="0" borderId="1" xfId="1" applyNumberFormat="1" applyFont="1" applyBorder="1" applyAlignment="1" applyProtection="1">
      <alignment horizontal="center" vertical="center"/>
    </xf>
    <xf numFmtId="49" fontId="15" fillId="11" borderId="1" xfId="1" applyNumberFormat="1" applyFont="1" applyFill="1" applyBorder="1" applyAlignment="1" applyProtection="1">
      <alignment horizontal="center" vertical="center"/>
    </xf>
    <xf numFmtId="0" fontId="14" fillId="7" borderId="1" xfId="1" applyFont="1" applyFill="1" applyBorder="1" applyAlignment="1" applyProtection="1">
      <alignment horizontal="center" vertical="center"/>
    </xf>
    <xf numFmtId="0" fontId="14" fillId="0" borderId="1" xfId="1" applyFont="1" applyBorder="1" applyAlignment="1" applyProtection="1">
      <alignment horizontal="center" vertical="center"/>
    </xf>
    <xf numFmtId="0" fontId="14" fillId="11" borderId="1" xfId="1" applyFont="1" applyFill="1" applyBorder="1" applyAlignment="1" applyProtection="1">
      <alignment horizontal="center" vertical="center"/>
    </xf>
    <xf numFmtId="0" fontId="15" fillId="7" borderId="1" xfId="1" applyFont="1" applyFill="1" applyBorder="1" applyAlignment="1" applyProtection="1">
      <alignment horizontal="center" vertical="center"/>
    </xf>
    <xf numFmtId="0" fontId="12" fillId="4" borderId="1" xfId="1" applyFont="1" applyFill="1" applyBorder="1" applyAlignment="1">
      <alignment vertical="center" wrapText="1"/>
    </xf>
    <xf numFmtId="0" fontId="14" fillId="0" borderId="5" xfId="1" applyFont="1" applyBorder="1" applyAlignment="1" applyProtection="1">
      <alignment vertical="center"/>
    </xf>
    <xf numFmtId="0" fontId="14" fillId="0" borderId="1" xfId="1" applyFont="1" applyBorder="1" applyAlignment="1" applyProtection="1">
      <alignment vertical="center"/>
    </xf>
    <xf numFmtId="0" fontId="6" fillId="0" borderId="1" xfId="5" applyNumberFormat="1" applyFont="1" applyFill="1" applyBorder="1" applyAlignment="1" applyProtection="1">
      <alignment horizontal="left" vertical="center" wrapText="1"/>
      <protection locked="0"/>
    </xf>
    <xf numFmtId="0" fontId="14" fillId="11" borderId="1" xfId="1" applyFont="1" applyFill="1" applyBorder="1" applyAlignment="1" applyProtection="1">
      <alignment vertical="center"/>
    </xf>
    <xf numFmtId="0" fontId="11" fillId="7" borderId="1" xfId="1" applyNumberFormat="1" applyFont="1" applyFill="1" applyBorder="1" applyAlignment="1" applyProtection="1">
      <alignment vertical="center"/>
    </xf>
    <xf numFmtId="0" fontId="15" fillId="7" borderId="1" xfId="1" applyFont="1" applyFill="1" applyBorder="1" applyAlignment="1" applyProtection="1">
      <alignment vertical="center"/>
    </xf>
    <xf numFmtId="0" fontId="12" fillId="0" borderId="1" xfId="1" applyFont="1" applyBorder="1" applyAlignment="1">
      <alignment vertical="center" wrapText="1"/>
    </xf>
    <xf numFmtId="0" fontId="11" fillId="7" borderId="1" xfId="1" applyNumberFormat="1" applyFont="1" applyFill="1" applyBorder="1" applyAlignment="1">
      <alignment vertical="center"/>
    </xf>
    <xf numFmtId="0" fontId="12" fillId="3" borderId="1" xfId="1" applyNumberFormat="1" applyFont="1" applyFill="1" applyBorder="1" applyAlignment="1">
      <alignment vertical="center" wrapText="1"/>
    </xf>
    <xf numFmtId="49" fontId="11" fillId="7" borderId="1" xfId="1" applyNumberFormat="1" applyFont="1" applyFill="1" applyBorder="1" applyAlignment="1">
      <alignment vertical="center"/>
    </xf>
    <xf numFmtId="0" fontId="6" fillId="0" borderId="1" xfId="1" applyNumberFormat="1" applyFont="1" applyFill="1" applyBorder="1" applyAlignment="1">
      <alignment vertical="center" wrapText="1"/>
    </xf>
    <xf numFmtId="0" fontId="12" fillId="0" borderId="1" xfId="1" applyNumberFormat="1" applyFont="1" applyFill="1" applyBorder="1" applyAlignment="1">
      <alignment vertical="center" wrapText="1"/>
    </xf>
    <xf numFmtId="0" fontId="13" fillId="3" borderId="1" xfId="1" applyNumberFormat="1" applyFont="1" applyFill="1" applyBorder="1" applyAlignment="1">
      <alignment vertical="center" wrapText="1"/>
    </xf>
    <xf numFmtId="0" fontId="13" fillId="3" borderId="1" xfId="2" applyNumberFormat="1" applyFont="1" applyFill="1" applyBorder="1" applyAlignment="1">
      <alignment vertical="center" wrapText="1"/>
    </xf>
    <xf numFmtId="0" fontId="12" fillId="3" borderId="4" xfId="1" applyNumberFormat="1" applyFont="1" applyFill="1" applyBorder="1" applyAlignment="1">
      <alignment vertical="center" wrapText="1"/>
    </xf>
    <xf numFmtId="0" fontId="4" fillId="0" borderId="1" xfId="1" applyFont="1" applyBorder="1" applyAlignment="1">
      <alignment vertical="center" wrapText="1"/>
    </xf>
    <xf numFmtId="0" fontId="14" fillId="4" borderId="1" xfId="1" applyFont="1" applyFill="1" applyBorder="1" applyAlignment="1">
      <alignment horizontal="left" vertical="center" wrapText="1"/>
    </xf>
    <xf numFmtId="0" fontId="15" fillId="7" borderId="2" xfId="1" applyFont="1" applyFill="1" applyBorder="1" applyAlignment="1" applyProtection="1">
      <alignment horizontal="left" vertical="top"/>
    </xf>
    <xf numFmtId="0" fontId="6" fillId="7" borderId="1" xfId="1" applyNumberFormat="1" applyFont="1" applyFill="1" applyBorder="1" applyAlignment="1">
      <alignment vertical="center" wrapText="1"/>
    </xf>
    <xf numFmtId="1" fontId="14" fillId="7" borderId="1" xfId="1" applyNumberFormat="1" applyFont="1" applyFill="1" applyBorder="1" applyAlignment="1" applyProtection="1">
      <alignment horizontal="center" vertical="center"/>
    </xf>
    <xf numFmtId="1" fontId="14" fillId="11" borderId="1" xfId="1" applyNumberFormat="1" applyFont="1" applyFill="1" applyBorder="1" applyAlignment="1" applyProtection="1">
      <alignment horizontal="center" vertical="center"/>
    </xf>
    <xf numFmtId="1" fontId="6" fillId="3" borderId="1" xfId="1" applyNumberFormat="1" applyFont="1" applyFill="1" applyBorder="1" applyAlignment="1">
      <alignment horizontal="center" vertical="center" wrapText="1"/>
    </xf>
    <xf numFmtId="1" fontId="14" fillId="0" borderId="1" xfId="1" applyNumberFormat="1" applyFont="1" applyBorder="1" applyAlignment="1" applyProtection="1">
      <alignment horizontal="center" vertical="center"/>
    </xf>
    <xf numFmtId="1" fontId="6" fillId="3" borderId="1" xfId="1" applyNumberFormat="1" applyFont="1" applyFill="1" applyBorder="1" applyAlignment="1" applyProtection="1">
      <alignment horizontal="center" vertical="center" wrapText="1"/>
    </xf>
    <xf numFmtId="1" fontId="12" fillId="3" borderId="1" xfId="1" applyNumberFormat="1" applyFont="1" applyFill="1" applyBorder="1" applyAlignment="1" applyProtection="1">
      <alignment horizontal="center" vertical="center" wrapText="1"/>
    </xf>
    <xf numFmtId="1" fontId="14" fillId="4" borderId="1" xfId="1" applyNumberFormat="1" applyFont="1" applyFill="1" applyBorder="1" applyAlignment="1">
      <alignment horizontal="center" vertical="center" wrapText="1"/>
    </xf>
    <xf numFmtId="1" fontId="14" fillId="4" borderId="1" xfId="1" applyNumberFormat="1" applyFont="1" applyFill="1" applyBorder="1" applyAlignment="1">
      <alignment horizontal="center" vertical="center"/>
    </xf>
    <xf numFmtId="1" fontId="12" fillId="3" borderId="1" xfId="1" applyNumberFormat="1" applyFont="1" applyFill="1" applyBorder="1" applyAlignment="1">
      <alignment horizontal="center" vertical="center" wrapText="1"/>
    </xf>
    <xf numFmtId="1" fontId="14" fillId="0" borderId="1" xfId="1" applyNumberFormat="1" applyFont="1" applyBorder="1" applyAlignment="1">
      <alignment horizontal="center" vertical="center"/>
    </xf>
    <xf numFmtId="1" fontId="12" fillId="0" borderId="1" xfId="1" applyNumberFormat="1" applyFont="1" applyFill="1" applyBorder="1" applyAlignment="1">
      <alignment horizontal="center" vertical="center"/>
    </xf>
    <xf numFmtId="1" fontId="6" fillId="3" borderId="1" xfId="2" applyNumberFormat="1" applyFont="1" applyFill="1" applyBorder="1" applyAlignment="1">
      <alignment horizontal="center" vertical="center" wrapText="1"/>
    </xf>
    <xf numFmtId="1" fontId="14" fillId="0" borderId="1" xfId="1" applyNumberFormat="1" applyFont="1" applyFill="1" applyBorder="1" applyAlignment="1">
      <alignment horizontal="center" vertical="center"/>
    </xf>
    <xf numFmtId="1" fontId="6" fillId="3" borderId="1" xfId="1" applyNumberFormat="1" applyFont="1" applyFill="1" applyBorder="1" applyAlignment="1" applyProtection="1">
      <alignment horizontal="center" vertical="center"/>
    </xf>
    <xf numFmtId="0" fontId="14" fillId="4" borderId="1" xfId="1" applyFont="1" applyFill="1" applyBorder="1" applyAlignment="1" applyProtection="1">
      <alignment horizontal="center" vertical="center"/>
    </xf>
    <xf numFmtId="0" fontId="7" fillId="4" borderId="1" xfId="1" applyFont="1" applyFill="1" applyBorder="1" applyAlignment="1" applyProtection="1">
      <alignment horizontal="center" vertical="center"/>
    </xf>
    <xf numFmtId="0" fontId="34" fillId="11" borderId="1" xfId="1" applyFont="1" applyFill="1" applyBorder="1" applyAlignment="1" applyProtection="1">
      <alignment horizontal="right" vertical="center"/>
    </xf>
    <xf numFmtId="0" fontId="14" fillId="0" borderId="1" xfId="1" applyFont="1" applyBorder="1" applyAlignment="1" applyProtection="1">
      <alignment horizontal="right" vertical="center"/>
    </xf>
    <xf numFmtId="0" fontId="14" fillId="7" borderId="1" xfId="1" applyFont="1" applyFill="1" applyBorder="1" applyAlignment="1" applyProtection="1">
      <alignment horizontal="right" vertical="center"/>
    </xf>
    <xf numFmtId="0" fontId="15" fillId="7" borderId="1" xfId="1" applyFont="1" applyFill="1" applyBorder="1" applyAlignment="1" applyProtection="1">
      <alignment horizontal="right" vertical="center"/>
    </xf>
    <xf numFmtId="0" fontId="14" fillId="4" borderId="1" xfId="1" applyFont="1" applyFill="1" applyBorder="1" applyAlignment="1" applyProtection="1">
      <alignment horizontal="right" vertical="center"/>
    </xf>
    <xf numFmtId="0" fontId="14" fillId="11" borderId="0" xfId="1" applyFont="1" applyFill="1" applyProtection="1"/>
    <xf numFmtId="0" fontId="14" fillId="4" borderId="1" xfId="1" applyFont="1" applyFill="1" applyBorder="1" applyAlignment="1">
      <alignment vertical="center" wrapText="1"/>
    </xf>
    <xf numFmtId="0" fontId="6" fillId="4" borderId="1" xfId="1" applyFont="1" applyFill="1" applyBorder="1" applyAlignment="1">
      <alignment vertical="center" wrapText="1"/>
    </xf>
    <xf numFmtId="49" fontId="14" fillId="4" borderId="1" xfId="1" applyNumberFormat="1" applyFont="1" applyFill="1" applyBorder="1" applyAlignment="1" applyProtection="1">
      <alignment horizontal="center" vertical="center"/>
    </xf>
    <xf numFmtId="0" fontId="14" fillId="4" borderId="1" xfId="1" applyFont="1" applyFill="1" applyBorder="1" applyAlignment="1" applyProtection="1">
      <alignment vertical="center" wrapText="1"/>
    </xf>
    <xf numFmtId="1" fontId="14" fillId="4" borderId="1" xfId="1" applyNumberFormat="1" applyFont="1" applyFill="1" applyBorder="1" applyAlignment="1" applyProtection="1">
      <alignment horizontal="center" vertical="center"/>
    </xf>
    <xf numFmtId="0" fontId="6" fillId="0" borderId="1" xfId="1" applyFont="1" applyBorder="1" applyAlignment="1" applyProtection="1">
      <alignment horizontal="center" vertical="center"/>
    </xf>
    <xf numFmtId="0" fontId="14" fillId="11" borderId="1" xfId="1" applyFont="1" applyFill="1" applyBorder="1" applyAlignment="1" applyProtection="1"/>
    <xf numFmtId="0" fontId="6" fillId="7" borderId="1" xfId="1" applyNumberFormat="1" applyFont="1" applyFill="1" applyBorder="1" applyAlignment="1" applyProtection="1">
      <alignment vertical="center" wrapText="1"/>
    </xf>
    <xf numFmtId="0" fontId="6" fillId="4" borderId="1" xfId="1" applyFont="1" applyFill="1" applyBorder="1" applyAlignment="1">
      <alignment vertical="top" wrapText="1"/>
    </xf>
    <xf numFmtId="0" fontId="15" fillId="7" borderId="1" xfId="1" applyFont="1" applyFill="1" applyBorder="1" applyAlignment="1" applyProtection="1"/>
    <xf numFmtId="0" fontId="14" fillId="4" borderId="1" xfId="1" applyFont="1" applyFill="1" applyBorder="1" applyAlignment="1"/>
    <xf numFmtId="0" fontId="15" fillId="7" borderId="3" xfId="1" applyFont="1" applyFill="1" applyBorder="1" applyAlignment="1" applyProtection="1">
      <alignment vertical="top" wrapText="1"/>
    </xf>
    <xf numFmtId="0" fontId="12" fillId="0" borderId="1" xfId="1" applyFont="1" applyBorder="1" applyAlignment="1">
      <alignment wrapText="1"/>
    </xf>
    <xf numFmtId="0" fontId="12" fillId="0" borderId="1" xfId="1" applyFont="1" applyFill="1" applyBorder="1" applyAlignment="1">
      <alignment wrapText="1"/>
    </xf>
    <xf numFmtId="0" fontId="12" fillId="7" borderId="1" xfId="1" applyFont="1" applyFill="1" applyBorder="1" applyAlignment="1">
      <alignment wrapText="1"/>
    </xf>
    <xf numFmtId="0" fontId="6" fillId="0" borderId="1" xfId="5" applyNumberFormat="1" applyFont="1" applyFill="1" applyBorder="1" applyAlignment="1" applyProtection="1">
      <alignment vertical="center" wrapText="1"/>
      <protection hidden="1"/>
    </xf>
    <xf numFmtId="0" fontId="6" fillId="0" borderId="1" xfId="5" applyNumberFormat="1" applyFont="1" applyFill="1" applyBorder="1" applyAlignment="1" applyProtection="1">
      <alignment vertical="center" wrapText="1"/>
      <protection locked="0"/>
    </xf>
    <xf numFmtId="49" fontId="22" fillId="0" borderId="1" xfId="1" applyNumberFormat="1" applyFont="1" applyBorder="1" applyAlignment="1">
      <alignment vertical="center" wrapText="1"/>
    </xf>
    <xf numFmtId="49" fontId="22" fillId="0" borderId="1" xfId="1" applyNumberFormat="1" applyFont="1" applyBorder="1" applyAlignment="1">
      <alignment wrapText="1"/>
    </xf>
    <xf numFmtId="0" fontId="6" fillId="3" borderId="1" xfId="2" applyNumberFormat="1" applyFont="1" applyFill="1" applyBorder="1" applyAlignment="1">
      <alignment vertical="center" wrapText="1"/>
    </xf>
    <xf numFmtId="0" fontId="6" fillId="7" borderId="1" xfId="3" applyNumberFormat="1" applyFont="1" applyFill="1" applyBorder="1" applyAlignment="1">
      <alignment vertical="center" wrapText="1"/>
    </xf>
    <xf numFmtId="0" fontId="4" fillId="0" borderId="1" xfId="1" applyFont="1" applyBorder="1" applyAlignment="1">
      <alignment vertical="top" wrapText="1"/>
    </xf>
    <xf numFmtId="0" fontId="0" fillId="0" borderId="0" xfId="0"/>
    <xf numFmtId="0" fontId="6" fillId="0" borderId="1" xfId="0" applyFont="1" applyBorder="1" applyAlignment="1">
      <alignment vertical="center" wrapText="1"/>
    </xf>
    <xf numFmtId="0" fontId="0" fillId="0" borderId="1" xfId="0" applyBorder="1"/>
    <xf numFmtId="0" fontId="34" fillId="11" borderId="5" xfId="1" applyFont="1" applyFill="1" applyBorder="1" applyAlignment="1" applyProtection="1">
      <alignment horizontal="right"/>
    </xf>
    <xf numFmtId="0" fontId="14" fillId="11" borderId="5" xfId="1" applyFont="1" applyFill="1" applyBorder="1" applyAlignment="1" applyProtection="1">
      <alignment horizontal="center" vertical="center"/>
    </xf>
    <xf numFmtId="0" fontId="34" fillId="11" borderId="5" xfId="1" applyFont="1" applyFill="1" applyBorder="1" applyAlignment="1" applyProtection="1">
      <alignment horizontal="right" vertical="center"/>
    </xf>
    <xf numFmtId="0" fontId="14" fillId="6" borderId="5" xfId="1" applyFont="1" applyFill="1" applyBorder="1" applyProtection="1"/>
    <xf numFmtId="0" fontId="14" fillId="11" borderId="5" xfId="1" applyFont="1" applyFill="1" applyBorder="1" applyProtection="1"/>
    <xf numFmtId="0" fontId="1" fillId="0" borderId="1" xfId="1" applyBorder="1"/>
    <xf numFmtId="0" fontId="31" fillId="7" borderId="1" xfId="1" applyNumberFormat="1" applyFont="1" applyFill="1" applyBorder="1" applyAlignment="1" applyProtection="1">
      <alignment horizontal="left" vertical="top"/>
    </xf>
    <xf numFmtId="0" fontId="11" fillId="7" borderId="1" xfId="1" applyNumberFormat="1" applyFont="1" applyFill="1" applyBorder="1" applyAlignment="1" applyProtection="1">
      <alignment horizontal="left" vertical="center"/>
    </xf>
    <xf numFmtId="49" fontId="13" fillId="4" borderId="1" xfId="1" applyNumberFormat="1" applyFont="1" applyFill="1" applyBorder="1" applyAlignment="1" applyProtection="1">
      <alignment horizontal="center" vertical="center" wrapText="1"/>
    </xf>
    <xf numFmtId="1" fontId="13" fillId="4" borderId="1" xfId="1" applyNumberFormat="1" applyFont="1" applyFill="1" applyBorder="1" applyAlignment="1">
      <alignment horizontal="center" vertical="center" wrapText="1"/>
    </xf>
    <xf numFmtId="0" fontId="13" fillId="4" borderId="1" xfId="1" applyNumberFormat="1" applyFont="1" applyFill="1" applyBorder="1" applyAlignment="1" applyProtection="1">
      <alignment horizontal="left" vertical="top" wrapText="1"/>
    </xf>
    <xf numFmtId="0" fontId="13" fillId="4" borderId="1" xfId="1" applyNumberFormat="1" applyFont="1" applyFill="1" applyBorder="1" applyAlignment="1" applyProtection="1">
      <alignment vertical="top" wrapText="1"/>
    </xf>
    <xf numFmtId="49" fontId="13" fillId="3" borderId="1" xfId="1" applyNumberFormat="1" applyFont="1" applyFill="1" applyBorder="1" applyAlignment="1" applyProtection="1">
      <alignment horizontal="center" vertical="center" wrapText="1"/>
    </xf>
    <xf numFmtId="49" fontId="13" fillId="3" borderId="1" xfId="1" applyNumberFormat="1" applyFont="1" applyFill="1" applyBorder="1" applyAlignment="1">
      <alignment horizontal="center" vertical="center" wrapText="1"/>
    </xf>
    <xf numFmtId="0" fontId="6" fillId="4" borderId="1" xfId="1" applyFont="1" applyFill="1" applyBorder="1" applyAlignment="1" applyProtection="1">
      <alignment horizontal="left" vertical="center" wrapText="1"/>
    </xf>
    <xf numFmtId="0" fontId="6" fillId="4" borderId="1" xfId="1" applyFont="1" applyFill="1" applyBorder="1" applyAlignment="1" applyProtection="1">
      <alignment vertical="center" wrapText="1"/>
    </xf>
    <xf numFmtId="1" fontId="6" fillId="4" borderId="1" xfId="1" applyNumberFormat="1" applyFont="1" applyFill="1" applyBorder="1" applyAlignment="1" applyProtection="1">
      <alignment horizontal="center" vertical="center" wrapText="1"/>
    </xf>
    <xf numFmtId="49" fontId="6" fillId="3" borderId="4" xfId="2" applyNumberFormat="1" applyFont="1" applyFill="1" applyBorder="1" applyAlignment="1">
      <alignment vertical="top" wrapText="1"/>
    </xf>
    <xf numFmtId="49" fontId="6" fillId="3" borderId="4" xfId="1" applyNumberFormat="1" applyFont="1" applyFill="1" applyBorder="1" applyAlignment="1">
      <alignment horizontal="center" vertical="center"/>
    </xf>
    <xf numFmtId="0" fontId="14" fillId="0" borderId="1" xfId="0" applyFont="1" applyFill="1" applyBorder="1" applyAlignment="1">
      <alignment horizontal="left" vertical="center" wrapText="1"/>
    </xf>
    <xf numFmtId="0" fontId="11" fillId="7" borderId="1" xfId="1" applyFont="1" applyFill="1" applyBorder="1" applyAlignment="1" applyProtection="1">
      <alignment vertical="center"/>
    </xf>
    <xf numFmtId="0" fontId="14" fillId="11" borderId="5" xfId="1" applyFont="1" applyFill="1" applyBorder="1" applyAlignment="1" applyProtection="1">
      <alignment horizontal="center"/>
    </xf>
    <xf numFmtId="0" fontId="14" fillId="7" borderId="0" xfId="1" applyFont="1" applyFill="1" applyBorder="1" applyAlignment="1" applyProtection="1">
      <alignment horizontal="right" vertical="center"/>
    </xf>
    <xf numFmtId="0" fontId="15" fillId="7" borderId="0" xfId="1" applyFont="1" applyFill="1" applyProtection="1"/>
    <xf numFmtId="0" fontId="15" fillId="7" borderId="0" xfId="1" applyFont="1" applyFill="1" applyAlignment="1" applyProtection="1">
      <alignment horizontal="center"/>
    </xf>
    <xf numFmtId="0" fontId="15" fillId="7" borderId="0" xfId="1" applyFont="1" applyFill="1" applyAlignment="1" applyProtection="1">
      <alignment vertical="center"/>
    </xf>
    <xf numFmtId="0" fontId="15" fillId="7" borderId="0" xfId="1" applyFont="1" applyFill="1" applyAlignment="1" applyProtection="1">
      <alignment horizontal="center" vertical="center"/>
    </xf>
    <xf numFmtId="0" fontId="1" fillId="7" borderId="0" xfId="1" applyFill="1"/>
    <xf numFmtId="1" fontId="16" fillId="0" borderId="1" xfId="1" applyNumberFormat="1" applyFont="1" applyFill="1" applyBorder="1" applyAlignment="1">
      <alignment horizontal="center" vertical="center" wrapText="1"/>
    </xf>
    <xf numFmtId="0" fontId="14" fillId="6" borderId="1" xfId="1" applyFont="1" applyFill="1" applyBorder="1" applyAlignment="1" applyProtection="1">
      <alignment vertical="center"/>
    </xf>
    <xf numFmtId="0" fontId="6" fillId="0" borderId="0" xfId="1" applyFont="1" applyAlignment="1" applyProtection="1">
      <alignment vertical="center"/>
    </xf>
    <xf numFmtId="0" fontId="14" fillId="11" borderId="5" xfId="1" applyFont="1" applyFill="1" applyBorder="1" applyAlignment="1" applyProtection="1">
      <alignment vertical="center"/>
    </xf>
    <xf numFmtId="0" fontId="14" fillId="11" borderId="5" xfId="1" applyFont="1" applyFill="1" applyBorder="1" applyAlignment="1" applyProtection="1"/>
    <xf numFmtId="1" fontId="14" fillId="11" borderId="5" xfId="1" applyNumberFormat="1" applyFont="1" applyFill="1" applyBorder="1" applyAlignment="1" applyProtection="1">
      <alignment horizontal="center" vertical="center"/>
    </xf>
    <xf numFmtId="0" fontId="44" fillId="7" borderId="1" xfId="1" applyFont="1" applyFill="1" applyBorder="1" applyAlignment="1">
      <alignment horizontal="left" vertical="center"/>
    </xf>
    <xf numFmtId="0" fontId="43" fillId="7" borderId="1" xfId="1" applyFont="1" applyFill="1" applyBorder="1" applyAlignment="1">
      <alignment vertical="center"/>
    </xf>
    <xf numFmtId="0" fontId="14" fillId="7" borderId="1" xfId="1" applyFont="1" applyFill="1" applyBorder="1" applyAlignment="1">
      <alignment horizontal="center" vertical="center"/>
    </xf>
    <xf numFmtId="49" fontId="15" fillId="7" borderId="1" xfId="1" applyNumberFormat="1" applyFont="1" applyFill="1" applyBorder="1" applyAlignment="1" applyProtection="1">
      <alignment horizontal="left" vertical="center"/>
    </xf>
    <xf numFmtId="49" fontId="15" fillId="7" borderId="0" xfId="1" applyNumberFormat="1" applyFont="1" applyFill="1" applyAlignment="1" applyProtection="1">
      <alignment horizontal="center" vertical="center"/>
    </xf>
    <xf numFmtId="0" fontId="14" fillId="7" borderId="0" xfId="1" applyFont="1" applyFill="1" applyAlignment="1" applyProtection="1">
      <alignment horizontal="center" vertical="center"/>
    </xf>
    <xf numFmtId="1" fontId="14" fillId="7" borderId="0" xfId="1" applyNumberFormat="1" applyFont="1" applyFill="1" applyAlignment="1" applyProtection="1">
      <alignment horizontal="center" vertical="center"/>
    </xf>
    <xf numFmtId="0" fontId="14" fillId="7" borderId="0" xfId="1" applyFont="1" applyFill="1" applyAlignment="1" applyProtection="1">
      <alignment horizontal="center"/>
    </xf>
    <xf numFmtId="0" fontId="14" fillId="7" borderId="0" xfId="1" applyFont="1" applyFill="1" applyAlignment="1" applyProtection="1">
      <alignment horizontal="right" vertical="center"/>
    </xf>
    <xf numFmtId="0" fontId="6" fillId="4" borderId="1" xfId="0" applyFont="1" applyFill="1" applyBorder="1" applyAlignment="1">
      <alignment horizontal="left" vertical="center" wrapText="1"/>
    </xf>
    <xf numFmtId="0" fontId="15" fillId="7" borderId="0" xfId="1" applyFont="1" applyFill="1" applyAlignment="1" applyProtection="1"/>
    <xf numFmtId="1" fontId="15" fillId="7" borderId="0" xfId="1" applyNumberFormat="1" applyFont="1" applyFill="1" applyAlignment="1" applyProtection="1">
      <alignment horizontal="center" vertical="center"/>
    </xf>
    <xf numFmtId="0" fontId="15" fillId="7" borderId="0" xfId="1" applyFont="1" applyFill="1" applyAlignment="1" applyProtection="1">
      <alignment horizontal="right" vertical="center"/>
    </xf>
    <xf numFmtId="0" fontId="44" fillId="7" borderId="1" xfId="1" applyFont="1" applyFill="1" applyBorder="1" applyAlignment="1">
      <alignment horizontal="left" vertical="center" wrapText="1"/>
    </xf>
    <xf numFmtId="0" fontId="0" fillId="4" borderId="0" xfId="0" applyFill="1"/>
    <xf numFmtId="0" fontId="6" fillId="0" borderId="0" xfId="1" applyFont="1" applyFill="1" applyBorder="1" applyAlignment="1">
      <alignment horizontal="left" vertical="center" wrapText="1"/>
    </xf>
    <xf numFmtId="0" fontId="1" fillId="4" borderId="0" xfId="1" applyFill="1"/>
    <xf numFmtId="1" fontId="6" fillId="7" borderId="4" xfId="1" applyNumberFormat="1" applyFont="1" applyFill="1" applyBorder="1" applyAlignment="1">
      <alignment horizontal="center" vertical="center"/>
    </xf>
    <xf numFmtId="0" fontId="17" fillId="7" borderId="4" xfId="1" applyNumberFormat="1" applyFont="1" applyFill="1" applyBorder="1" applyAlignment="1">
      <alignment horizontal="center" vertical="center" wrapText="1"/>
    </xf>
    <xf numFmtId="0" fontId="14" fillId="7" borderId="4" xfId="1" applyFont="1" applyFill="1" applyBorder="1" applyAlignment="1" applyProtection="1">
      <alignment horizontal="center" vertical="center"/>
    </xf>
    <xf numFmtId="0" fontId="14" fillId="7" borderId="4" xfId="1" applyFont="1" applyFill="1" applyBorder="1" applyProtection="1"/>
    <xf numFmtId="0" fontId="6" fillId="7" borderId="0" xfId="1" applyFont="1" applyFill="1" applyAlignment="1" applyProtection="1"/>
    <xf numFmtId="0" fontId="34" fillId="7" borderId="5" xfId="1" applyFont="1" applyFill="1" applyBorder="1" applyAlignment="1" applyProtection="1">
      <alignment horizontal="right"/>
    </xf>
    <xf numFmtId="0" fontId="34" fillId="7" borderId="5" xfId="1" applyFont="1" applyFill="1" applyBorder="1" applyAlignment="1" applyProtection="1">
      <alignment horizontal="right" vertical="center"/>
    </xf>
    <xf numFmtId="0" fontId="11" fillId="7" borderId="1" xfId="1" applyFont="1" applyFill="1" applyBorder="1" applyAlignment="1">
      <alignment horizontal="center" vertical="center"/>
    </xf>
    <xf numFmtId="1" fontId="6" fillId="7" borderId="0" xfId="1" applyNumberFormat="1" applyFont="1" applyFill="1" applyBorder="1" applyAlignment="1">
      <alignment horizontal="center" vertical="center"/>
    </xf>
    <xf numFmtId="0" fontId="14" fillId="7" borderId="0" xfId="1" applyFont="1" applyFill="1" applyBorder="1" applyProtection="1"/>
    <xf numFmtId="0" fontId="14" fillId="7" borderId="0" xfId="1" applyFont="1" applyFill="1" applyBorder="1" applyAlignment="1" applyProtection="1">
      <alignment horizontal="center" vertical="center"/>
    </xf>
    <xf numFmtId="0" fontId="39" fillId="7" borderId="1" xfId="1" applyFont="1" applyFill="1" applyBorder="1" applyAlignment="1">
      <alignment vertical="center" wrapText="1"/>
    </xf>
    <xf numFmtId="0" fontId="39" fillId="7" borderId="1" xfId="1" applyFont="1" applyFill="1" applyBorder="1" applyAlignment="1">
      <alignment horizontal="center" vertical="center" wrapText="1"/>
    </xf>
    <xf numFmtId="1" fontId="39" fillId="7" borderId="1" xfId="1" applyNumberFormat="1" applyFont="1" applyFill="1" applyBorder="1" applyAlignment="1">
      <alignment horizontal="center" vertical="center"/>
    </xf>
    <xf numFmtId="49" fontId="11" fillId="7" borderId="0" xfId="1" applyNumberFormat="1" applyFont="1" applyFill="1" applyAlignment="1" applyProtection="1">
      <alignment horizontal="center" vertical="center"/>
    </xf>
    <xf numFmtId="0" fontId="6" fillId="7" borderId="0" xfId="1" applyFont="1" applyFill="1" applyAlignment="1" applyProtection="1">
      <alignment horizontal="center" vertical="center"/>
    </xf>
    <xf numFmtId="1" fontId="6" fillId="7" borderId="0" xfId="1" applyNumberFormat="1" applyFont="1" applyFill="1" applyAlignment="1" applyProtection="1">
      <alignment horizontal="center" vertical="center"/>
    </xf>
    <xf numFmtId="0" fontId="6" fillId="7" borderId="0" xfId="1" applyFont="1" applyFill="1" applyAlignment="1" applyProtection="1">
      <alignment horizontal="center"/>
    </xf>
    <xf numFmtId="0" fontId="7" fillId="7" borderId="1" xfId="1" applyFont="1" applyFill="1" applyBorder="1" applyAlignment="1">
      <alignment vertical="center" wrapText="1"/>
    </xf>
    <xf numFmtId="0" fontId="7" fillId="7" borderId="1" xfId="1" applyFont="1" applyFill="1" applyBorder="1" applyAlignment="1">
      <alignment horizontal="center" vertical="center" wrapText="1"/>
    </xf>
    <xf numFmtId="1" fontId="7" fillId="7" borderId="1" xfId="1" applyNumberFormat="1" applyFont="1" applyFill="1" applyBorder="1" applyAlignment="1">
      <alignment horizontal="center" vertical="center" wrapText="1"/>
    </xf>
    <xf numFmtId="49" fontId="15" fillId="7" borderId="4" xfId="1" applyNumberFormat="1" applyFont="1" applyFill="1" applyBorder="1" applyAlignment="1" applyProtection="1">
      <alignment horizontal="center" vertical="center"/>
    </xf>
    <xf numFmtId="0" fontId="11" fillId="7" borderId="4" xfId="1" applyFont="1" applyFill="1" applyBorder="1" applyAlignment="1" applyProtection="1">
      <alignment vertical="center"/>
    </xf>
    <xf numFmtId="0" fontId="6" fillId="7" borderId="0" xfId="1" applyFont="1" applyFill="1" applyProtection="1"/>
    <xf numFmtId="0" fontId="6" fillId="7" borderId="4" xfId="1" applyFont="1" applyFill="1" applyBorder="1" applyAlignment="1" applyProtection="1">
      <alignment horizontal="center" vertical="center"/>
    </xf>
    <xf numFmtId="1" fontId="6" fillId="7" borderId="4" xfId="1" applyNumberFormat="1" applyFont="1" applyFill="1" applyBorder="1" applyAlignment="1" applyProtection="1">
      <alignment horizontal="center" vertical="center"/>
    </xf>
    <xf numFmtId="0" fontId="14" fillId="7" borderId="4" xfId="1" applyFont="1" applyFill="1" applyBorder="1" applyAlignment="1" applyProtection="1">
      <alignment horizontal="center"/>
    </xf>
    <xf numFmtId="0" fontId="34" fillId="7" borderId="4" xfId="1" applyFont="1" applyFill="1" applyBorder="1" applyAlignment="1" applyProtection="1">
      <alignment horizontal="right"/>
    </xf>
    <xf numFmtId="0" fontId="34" fillId="7" borderId="4" xfId="1" applyFont="1" applyFill="1" applyBorder="1" applyAlignment="1" applyProtection="1">
      <alignment horizontal="right" vertical="center"/>
    </xf>
    <xf numFmtId="0" fontId="42" fillId="7" borderId="4" xfId="1" applyFont="1" applyFill="1" applyBorder="1" applyAlignment="1">
      <alignment vertical="center" wrapText="1"/>
    </xf>
    <xf numFmtId="0" fontId="6" fillId="4" borderId="1" xfId="1" applyFont="1" applyFill="1" applyBorder="1" applyAlignment="1" applyProtection="1">
      <alignment wrapText="1"/>
    </xf>
    <xf numFmtId="0" fontId="6" fillId="0" borderId="1" xfId="7" applyFont="1" applyFill="1" applyBorder="1" applyAlignment="1">
      <alignment vertical="center" wrapText="1"/>
    </xf>
    <xf numFmtId="0" fontId="6" fillId="0" borderId="1" xfId="7" applyFont="1" applyBorder="1" applyAlignment="1">
      <alignment vertical="center" wrapText="1"/>
    </xf>
    <xf numFmtId="0" fontId="6" fillId="0" borderId="1" xfId="0" applyFont="1" applyBorder="1" applyAlignment="1">
      <alignment vertical="center"/>
    </xf>
    <xf numFmtId="0" fontId="0" fillId="0" borderId="1" xfId="0" applyBorder="1" applyAlignment="1">
      <alignment vertical="center"/>
    </xf>
    <xf numFmtId="0" fontId="0" fillId="0" borderId="0" xfId="0" applyAlignment="1">
      <alignment vertical="center"/>
    </xf>
    <xf numFmtId="0" fontId="6" fillId="0" borderId="1" xfId="0" applyFont="1" applyFill="1" applyBorder="1" applyAlignment="1" applyProtection="1">
      <alignment vertical="center" wrapText="1"/>
    </xf>
    <xf numFmtId="0" fontId="6" fillId="0" borderId="1" xfId="0" applyFont="1" applyFill="1" applyBorder="1" applyAlignment="1" applyProtection="1">
      <alignment vertical="center"/>
    </xf>
    <xf numFmtId="0" fontId="6" fillId="0" borderId="1" xfId="0" applyFont="1" applyFill="1" applyBorder="1" applyAlignment="1">
      <alignment vertical="center" wrapText="1"/>
    </xf>
    <xf numFmtId="0" fontId="6" fillId="0" borderId="1" xfId="1" applyFont="1" applyBorder="1" applyAlignment="1" applyProtection="1">
      <alignment vertical="center"/>
    </xf>
    <xf numFmtId="0" fontId="1" fillId="0" borderId="0" xfId="1" applyAlignment="1">
      <alignment horizontal="center"/>
    </xf>
    <xf numFmtId="0" fontId="0" fillId="7" borderId="0" xfId="0" applyFill="1" applyAlignment="1">
      <alignment horizontal="center"/>
    </xf>
    <xf numFmtId="0" fontId="1" fillId="7" borderId="0" xfId="1" applyFill="1" applyAlignment="1">
      <alignment horizontal="center"/>
    </xf>
    <xf numFmtId="1" fontId="6" fillId="0" borderId="1" xfId="0" applyNumberFormat="1" applyFont="1" applyFill="1" applyBorder="1" applyAlignment="1">
      <alignment horizontal="center" vertical="center"/>
    </xf>
    <xf numFmtId="0" fontId="6" fillId="0" borderId="1" xfId="7" applyFont="1" applyBorder="1" applyAlignment="1">
      <alignment horizontal="center" vertical="center"/>
    </xf>
    <xf numFmtId="0" fontId="6" fillId="0" borderId="1" xfId="0" applyFont="1" applyBorder="1" applyAlignment="1">
      <alignment horizontal="center" vertical="center"/>
    </xf>
    <xf numFmtId="0" fontId="6" fillId="0" borderId="1" xfId="0" applyFont="1" applyFill="1" applyBorder="1" applyAlignment="1">
      <alignment horizontal="center" vertical="center"/>
    </xf>
    <xf numFmtId="0" fontId="0" fillId="0" borderId="0" xfId="0" applyAlignment="1">
      <alignment horizontal="center"/>
    </xf>
    <xf numFmtId="0" fontId="11" fillId="7" borderId="4" xfId="0" applyNumberFormat="1" applyFont="1" applyFill="1" applyBorder="1" applyAlignment="1">
      <alignment vertical="center"/>
    </xf>
    <xf numFmtId="49" fontId="6" fillId="7" borderId="4" xfId="0" applyNumberFormat="1" applyFont="1" applyFill="1" applyBorder="1" applyAlignment="1">
      <alignment horizontal="center" vertical="center"/>
    </xf>
    <xf numFmtId="1" fontId="6" fillId="7" borderId="4" xfId="0" applyNumberFormat="1" applyFont="1" applyFill="1" applyBorder="1" applyAlignment="1">
      <alignment horizontal="center" vertical="center"/>
    </xf>
    <xf numFmtId="0" fontId="14" fillId="7" borderId="0" xfId="0" applyFont="1" applyFill="1" applyProtection="1"/>
    <xf numFmtId="0" fontId="6" fillId="7" borderId="4" xfId="0" applyNumberFormat="1" applyFont="1" applyFill="1" applyBorder="1" applyAlignment="1">
      <alignment horizontal="right" vertical="center"/>
    </xf>
    <xf numFmtId="0" fontId="52" fillId="7" borderId="4" xfId="0" applyNumberFormat="1" applyFont="1" applyFill="1" applyBorder="1" applyAlignment="1">
      <alignment horizontal="center" vertical="center"/>
    </xf>
    <xf numFmtId="0" fontId="6" fillId="3" borderId="1" xfId="0" applyNumberFormat="1" applyFont="1" applyFill="1" applyBorder="1" applyAlignment="1">
      <alignment vertical="center" wrapText="1"/>
    </xf>
    <xf numFmtId="49" fontId="6" fillId="3" borderId="1" xfId="0" applyNumberFormat="1" applyFont="1" applyFill="1" applyBorder="1" applyAlignment="1">
      <alignment horizontal="center" vertical="center" wrapText="1"/>
    </xf>
    <xf numFmtId="0" fontId="52" fillId="0" borderId="1" xfId="0" applyNumberFormat="1" applyFont="1" applyBorder="1" applyAlignment="1">
      <alignment horizontal="right" vertical="center"/>
    </xf>
    <xf numFmtId="0" fontId="52" fillId="0" borderId="1" xfId="0" applyNumberFormat="1" applyFont="1" applyBorder="1" applyAlignment="1">
      <alignment horizontal="center" vertical="center"/>
    </xf>
    <xf numFmtId="1" fontId="6" fillId="4" borderId="1" xfId="0" applyNumberFormat="1" applyFont="1" applyFill="1" applyBorder="1" applyAlignment="1">
      <alignment horizontal="center" vertical="center"/>
    </xf>
    <xf numFmtId="49" fontId="15" fillId="11" borderId="1" xfId="0" applyNumberFormat="1" applyFont="1" applyFill="1" applyBorder="1" applyAlignment="1" applyProtection="1">
      <alignment horizontal="center" vertical="center"/>
    </xf>
    <xf numFmtId="0" fontId="14" fillId="11" borderId="1" xfId="0" applyFont="1" applyFill="1" applyBorder="1" applyAlignment="1" applyProtection="1">
      <alignment vertical="center"/>
    </xf>
    <xf numFmtId="0" fontId="14" fillId="11" borderId="1" xfId="0" applyFont="1" applyFill="1" applyBorder="1" applyAlignment="1" applyProtection="1"/>
    <xf numFmtId="0" fontId="14" fillId="11" borderId="1" xfId="0" applyFont="1" applyFill="1" applyBorder="1" applyAlignment="1" applyProtection="1">
      <alignment horizontal="center" vertical="center"/>
    </xf>
    <xf numFmtId="1" fontId="14" fillId="11" borderId="1" xfId="0" applyNumberFormat="1" applyFont="1" applyFill="1" applyBorder="1" applyAlignment="1" applyProtection="1">
      <alignment horizontal="center" vertical="center"/>
    </xf>
    <xf numFmtId="0" fontId="34" fillId="11" borderId="1" xfId="0" applyFont="1" applyFill="1" applyBorder="1" applyAlignment="1" applyProtection="1">
      <alignment horizontal="right"/>
    </xf>
    <xf numFmtId="0" fontId="14" fillId="11" borderId="1" xfId="0" applyFont="1" applyFill="1" applyBorder="1" applyProtection="1"/>
    <xf numFmtId="0" fontId="34" fillId="11" borderId="1" xfId="0" applyFont="1" applyFill="1" applyBorder="1" applyAlignment="1" applyProtection="1">
      <alignment horizontal="right" vertical="center"/>
    </xf>
    <xf numFmtId="49" fontId="15" fillId="7" borderId="1" xfId="0" applyNumberFormat="1" applyFont="1" applyFill="1" applyBorder="1" applyAlignment="1" applyProtection="1">
      <alignment horizontal="center" vertical="center"/>
    </xf>
    <xf numFmtId="0" fontId="14" fillId="7" borderId="1" xfId="0" applyFont="1" applyFill="1" applyBorder="1" applyAlignment="1" applyProtection="1"/>
    <xf numFmtId="0" fontId="14" fillId="7" borderId="1" xfId="0" applyFont="1" applyFill="1" applyBorder="1" applyAlignment="1" applyProtection="1">
      <alignment horizontal="center" vertical="center"/>
    </xf>
    <xf numFmtId="1" fontId="14" fillId="7" borderId="1" xfId="0" applyNumberFormat="1" applyFont="1" applyFill="1" applyBorder="1" applyAlignment="1" applyProtection="1">
      <alignment horizontal="center" vertical="center"/>
    </xf>
    <xf numFmtId="0" fontId="14" fillId="7" borderId="1" xfId="0" applyFont="1" applyFill="1" applyBorder="1" applyProtection="1"/>
    <xf numFmtId="0" fontId="34" fillId="7" borderId="1" xfId="0" applyFont="1" applyFill="1" applyBorder="1" applyAlignment="1" applyProtection="1">
      <alignment horizontal="right" vertical="center"/>
    </xf>
    <xf numFmtId="0" fontId="6" fillId="4" borderId="1" xfId="0" applyNumberFormat="1" applyFont="1" applyFill="1" applyBorder="1" applyAlignment="1">
      <alignment vertical="center" wrapText="1"/>
    </xf>
    <xf numFmtId="49" fontId="6" fillId="4" borderId="1" xfId="0" applyNumberFormat="1" applyFont="1" applyFill="1" applyBorder="1" applyAlignment="1">
      <alignment horizontal="center" vertical="center" wrapText="1"/>
    </xf>
    <xf numFmtId="1" fontId="6" fillId="4" borderId="1" xfId="0" applyNumberFormat="1" applyFont="1" applyFill="1" applyBorder="1" applyAlignment="1">
      <alignment horizontal="center" vertical="center" wrapText="1"/>
    </xf>
    <xf numFmtId="0" fontId="6" fillId="7" borderId="1" xfId="0" applyNumberFormat="1" applyFont="1" applyFill="1" applyBorder="1" applyAlignment="1">
      <alignment vertical="center" wrapText="1"/>
    </xf>
    <xf numFmtId="49" fontId="6" fillId="7" borderId="1" xfId="0" applyNumberFormat="1" applyFont="1" applyFill="1" applyBorder="1" applyAlignment="1">
      <alignment horizontal="center" vertical="center" wrapText="1"/>
    </xf>
    <xf numFmtId="1" fontId="6" fillId="7" borderId="1" xfId="0" applyNumberFormat="1" applyFont="1" applyFill="1" applyBorder="1" applyAlignment="1">
      <alignment horizontal="center" vertical="center" wrapText="1"/>
    </xf>
    <xf numFmtId="0" fontId="6" fillId="7" borderId="1" xfId="0" applyNumberFormat="1" applyFont="1" applyFill="1" applyBorder="1" applyAlignment="1">
      <alignment horizontal="right" vertical="center" wrapText="1"/>
    </xf>
    <xf numFmtId="0" fontId="52" fillId="7" borderId="1" xfId="0" applyNumberFormat="1" applyFont="1" applyFill="1" applyBorder="1" applyAlignment="1">
      <alignment horizontal="center" vertical="center"/>
    </xf>
    <xf numFmtId="0" fontId="6" fillId="0" borderId="1" xfId="0" applyNumberFormat="1" applyFont="1" applyFill="1" applyBorder="1" applyAlignment="1">
      <alignment vertical="center" wrapText="1"/>
    </xf>
    <xf numFmtId="0" fontId="53" fillId="0" borderId="1" xfId="0" applyNumberFormat="1" applyFont="1" applyFill="1" applyBorder="1" applyAlignment="1">
      <alignment horizontal="right" vertical="center"/>
    </xf>
    <xf numFmtId="49" fontId="6" fillId="0" borderId="1" xfId="0" applyNumberFormat="1" applyFont="1" applyFill="1" applyBorder="1" applyAlignment="1">
      <alignment horizontal="center" vertical="center" wrapText="1"/>
    </xf>
    <xf numFmtId="0" fontId="52" fillId="0" borderId="1" xfId="0" applyNumberFormat="1" applyFont="1" applyFill="1" applyBorder="1" applyAlignment="1">
      <alignment horizontal="right" vertical="center"/>
    </xf>
    <xf numFmtId="1" fontId="6" fillId="0" borderId="1" xfId="0" applyNumberFormat="1" applyFont="1" applyFill="1" applyBorder="1" applyAlignment="1">
      <alignment horizontal="center" vertical="center" wrapText="1"/>
    </xf>
    <xf numFmtId="0" fontId="11" fillId="7" borderId="1" xfId="0" applyNumberFormat="1" applyFont="1" applyFill="1" applyBorder="1" applyAlignment="1">
      <alignment vertical="center" wrapText="1"/>
    </xf>
    <xf numFmtId="49" fontId="11" fillId="7" borderId="1" xfId="0" applyNumberFormat="1" applyFont="1" applyFill="1" applyBorder="1" applyAlignment="1">
      <alignment horizontal="center" vertical="center" wrapText="1"/>
    </xf>
    <xf numFmtId="0" fontId="11" fillId="7" borderId="1" xfId="0" applyNumberFormat="1" applyFont="1" applyFill="1" applyBorder="1" applyAlignment="1">
      <alignment horizontal="right" vertical="center" wrapText="1"/>
    </xf>
    <xf numFmtId="0" fontId="6" fillId="4" borderId="1" xfId="0" applyFont="1" applyFill="1" applyBorder="1" applyAlignment="1">
      <alignment vertical="center" wrapText="1"/>
    </xf>
    <xf numFmtId="0" fontId="6" fillId="4" borderId="1" xfId="0" applyFont="1" applyFill="1" applyBorder="1" applyAlignment="1">
      <alignment horizontal="center" vertical="center" wrapText="1"/>
    </xf>
    <xf numFmtId="0" fontId="52" fillId="0" borderId="1" xfId="0" applyNumberFormat="1" applyFont="1" applyFill="1" applyBorder="1" applyAlignment="1">
      <alignment horizontal="center" vertical="center"/>
    </xf>
    <xf numFmtId="49" fontId="15" fillId="7" borderId="0" xfId="0" applyNumberFormat="1" applyFont="1" applyFill="1" applyAlignment="1" applyProtection="1">
      <alignment horizontal="center" vertical="center"/>
    </xf>
    <xf numFmtId="0" fontId="14" fillId="7" borderId="0" xfId="0" applyFont="1" applyFill="1" applyAlignment="1" applyProtection="1">
      <alignment horizontal="center" vertical="center"/>
    </xf>
    <xf numFmtId="49" fontId="14" fillId="0" borderId="1" xfId="0" applyNumberFormat="1" applyFont="1" applyBorder="1" applyAlignment="1" applyProtection="1">
      <alignment horizontal="center" vertical="center"/>
    </xf>
    <xf numFmtId="0" fontId="6" fillId="4" borderId="1" xfId="3" applyNumberFormat="1" applyFont="1" applyFill="1" applyBorder="1" applyAlignment="1">
      <alignment vertical="center" wrapText="1"/>
    </xf>
    <xf numFmtId="49" fontId="6" fillId="4" borderId="1" xfId="3" applyNumberFormat="1" applyFont="1" applyFill="1" applyBorder="1" applyAlignment="1">
      <alignment horizontal="center" vertical="center" wrapText="1"/>
    </xf>
    <xf numFmtId="1" fontId="6" fillId="4" borderId="1" xfId="3" applyNumberFormat="1" applyFont="1" applyFill="1" applyBorder="1" applyAlignment="1">
      <alignment horizontal="center" vertical="center" wrapText="1"/>
    </xf>
    <xf numFmtId="0" fontId="52" fillId="4" borderId="1" xfId="3" applyNumberFormat="1" applyFont="1" applyFill="1" applyBorder="1" applyAlignment="1">
      <alignment horizontal="right" vertical="center"/>
    </xf>
    <xf numFmtId="0" fontId="14" fillId="0" borderId="1" xfId="0" applyFont="1" applyBorder="1" applyAlignment="1" applyProtection="1">
      <alignment horizontal="center" vertical="center"/>
    </xf>
    <xf numFmtId="0" fontId="52" fillId="4" borderId="1" xfId="3" applyNumberFormat="1" applyFont="1" applyFill="1" applyBorder="1" applyAlignment="1">
      <alignment horizontal="right" vertical="center" wrapText="1"/>
    </xf>
    <xf numFmtId="1" fontId="54" fillId="4" borderId="1" xfId="3" applyNumberFormat="1" applyFont="1" applyFill="1" applyBorder="1" applyAlignment="1">
      <alignment horizontal="center" vertical="center" wrapText="1"/>
    </xf>
    <xf numFmtId="0" fontId="51" fillId="4" borderId="1" xfId="3" applyNumberFormat="1" applyFont="1" applyFill="1" applyBorder="1" applyAlignment="1">
      <alignment horizontal="right" vertical="center"/>
    </xf>
    <xf numFmtId="49" fontId="14" fillId="4" borderId="1" xfId="0" applyNumberFormat="1" applyFont="1" applyFill="1" applyBorder="1" applyAlignment="1" applyProtection="1">
      <alignment horizontal="center" vertical="center"/>
    </xf>
    <xf numFmtId="0" fontId="14" fillId="4" borderId="1" xfId="0" applyFont="1" applyFill="1" applyBorder="1" applyAlignment="1" applyProtection="1">
      <alignment horizontal="center" vertical="center"/>
    </xf>
    <xf numFmtId="0" fontId="11" fillId="7" borderId="4" xfId="3" applyNumberFormat="1" applyFont="1" applyFill="1" applyBorder="1" applyAlignment="1">
      <alignment vertical="top" wrapText="1"/>
    </xf>
    <xf numFmtId="0" fontId="34" fillId="7" borderId="0" xfId="0" applyFont="1" applyFill="1" applyBorder="1" applyAlignment="1" applyProtection="1">
      <alignment horizontal="right"/>
    </xf>
    <xf numFmtId="0" fontId="6" fillId="7" borderId="4" xfId="3" applyNumberFormat="1" applyFont="1" applyFill="1" applyBorder="1" applyAlignment="1">
      <alignment vertical="center" wrapText="1"/>
    </xf>
    <xf numFmtId="49" fontId="6" fillId="7" borderId="4" xfId="3" applyNumberFormat="1" applyFont="1" applyFill="1" applyBorder="1" applyAlignment="1">
      <alignment horizontal="center" vertical="center" wrapText="1"/>
    </xf>
    <xf numFmtId="1" fontId="6" fillId="7" borderId="10" xfId="3" applyNumberFormat="1" applyFont="1" applyFill="1" applyBorder="1" applyAlignment="1">
      <alignment horizontal="center" vertical="center" wrapText="1"/>
    </xf>
    <xf numFmtId="0" fontId="52" fillId="7" borderId="10" xfId="3" applyNumberFormat="1" applyFont="1" applyFill="1" applyBorder="1" applyAlignment="1">
      <alignment horizontal="right" vertical="center"/>
    </xf>
    <xf numFmtId="0" fontId="6" fillId="3" borderId="1" xfId="3" applyNumberFormat="1" applyFont="1" applyFill="1" applyBorder="1" applyAlignment="1">
      <alignment vertical="center" wrapText="1"/>
    </xf>
    <xf numFmtId="49" fontId="6" fillId="3" borderId="1" xfId="3" applyNumberFormat="1" applyFont="1" applyFill="1" applyBorder="1" applyAlignment="1">
      <alignment horizontal="center" vertical="center" wrapText="1"/>
    </xf>
    <xf numFmtId="1" fontId="6" fillId="3" borderId="1" xfId="3" applyNumberFormat="1" applyFont="1" applyFill="1" applyBorder="1" applyAlignment="1">
      <alignment horizontal="center" vertical="center" wrapText="1"/>
    </xf>
    <xf numFmtId="0" fontId="52" fillId="0" borderId="1" xfId="3" applyNumberFormat="1" applyFont="1" applyBorder="1" applyAlignment="1">
      <alignment horizontal="right" vertical="center"/>
    </xf>
    <xf numFmtId="1" fontId="0" fillId="0" borderId="1" xfId="0" applyNumberFormat="1" applyFont="1" applyBorder="1" applyAlignment="1">
      <alignment horizontal="center" vertical="center"/>
    </xf>
    <xf numFmtId="0" fontId="0" fillId="0" borderId="1" xfId="0" applyNumberFormat="1" applyBorder="1" applyAlignment="1">
      <alignment horizontal="right" vertical="center"/>
    </xf>
    <xf numFmtId="0" fontId="14" fillId="7" borderId="2" xfId="0" applyFont="1" applyFill="1" applyBorder="1" applyProtection="1"/>
    <xf numFmtId="0" fontId="14" fillId="6" borderId="2" xfId="0" applyFont="1" applyFill="1" applyBorder="1" applyProtection="1"/>
    <xf numFmtId="49" fontId="15" fillId="4" borderId="1" xfId="0" applyNumberFormat="1" applyFont="1" applyFill="1" applyBorder="1" applyAlignment="1" applyProtection="1">
      <alignment horizontal="center" vertical="center"/>
    </xf>
    <xf numFmtId="1" fontId="14" fillId="4" borderId="1" xfId="0" applyNumberFormat="1" applyFont="1" applyFill="1" applyBorder="1" applyAlignment="1" applyProtection="1">
      <alignment horizontal="center" vertical="center"/>
    </xf>
    <xf numFmtId="0" fontId="34" fillId="4" borderId="1" xfId="0" applyFont="1" applyFill="1" applyBorder="1" applyAlignment="1" applyProtection="1">
      <alignment horizontal="right" vertical="center"/>
    </xf>
    <xf numFmtId="0" fontId="14" fillId="4" borderId="1" xfId="0" applyFont="1" applyFill="1" applyBorder="1" applyAlignment="1" applyProtection="1">
      <alignment vertical="center"/>
    </xf>
    <xf numFmtId="0" fontId="14" fillId="4" borderId="2" xfId="0" applyFont="1" applyFill="1" applyBorder="1" applyAlignment="1" applyProtection="1">
      <alignment vertical="center"/>
    </xf>
    <xf numFmtId="0" fontId="0" fillId="4" borderId="1" xfId="0" applyFill="1" applyBorder="1" applyAlignment="1">
      <alignment vertical="center"/>
    </xf>
    <xf numFmtId="0" fontId="0" fillId="4" borderId="0" xfId="0" applyFill="1" applyAlignment="1">
      <alignment vertical="center"/>
    </xf>
    <xf numFmtId="0" fontId="12" fillId="4" borderId="1" xfId="3" applyNumberFormat="1" applyFont="1" applyFill="1" applyBorder="1" applyAlignment="1">
      <alignment vertical="center" wrapText="1"/>
    </xf>
    <xf numFmtId="0" fontId="14" fillId="6" borderId="2" xfId="0" applyFont="1" applyFill="1" applyBorder="1" applyAlignment="1" applyProtection="1">
      <alignment vertical="center"/>
    </xf>
    <xf numFmtId="0" fontId="11" fillId="7" borderId="4" xfId="3" applyNumberFormat="1" applyFont="1" applyFill="1" applyBorder="1" applyAlignment="1">
      <alignment vertical="center" wrapText="1"/>
    </xf>
    <xf numFmtId="0" fontId="14" fillId="7" borderId="0" xfId="0" applyFont="1" applyFill="1" applyAlignment="1" applyProtection="1">
      <alignment vertical="center"/>
    </xf>
    <xf numFmtId="0" fontId="0" fillId="7" borderId="1" xfId="0" applyFill="1" applyBorder="1" applyAlignment="1">
      <alignment vertical="center"/>
    </xf>
    <xf numFmtId="0" fontId="14" fillId="0" borderId="1" xfId="0" applyFont="1" applyBorder="1" applyAlignment="1" applyProtection="1">
      <alignment vertical="center"/>
    </xf>
    <xf numFmtId="0" fontId="14" fillId="0" borderId="2" xfId="0" applyFont="1" applyBorder="1" applyAlignment="1" applyProtection="1">
      <alignment vertical="center"/>
    </xf>
    <xf numFmtId="0" fontId="7" fillId="4" borderId="1" xfId="1" applyFont="1" applyFill="1" applyBorder="1" applyAlignment="1" applyProtection="1">
      <alignment vertical="center"/>
    </xf>
    <xf numFmtId="0" fontId="6" fillId="3" borderId="1" xfId="1" applyNumberFormat="1" applyFont="1" applyFill="1" applyBorder="1" applyAlignment="1" applyProtection="1">
      <alignment horizontal="left" vertical="center" wrapText="1"/>
    </xf>
    <xf numFmtId="0" fontId="14" fillId="4" borderId="1" xfId="1" applyFont="1" applyFill="1" applyBorder="1" applyAlignment="1" applyProtection="1">
      <alignment vertical="center"/>
    </xf>
    <xf numFmtId="0" fontId="11" fillId="7" borderId="8" xfId="0" applyFont="1" applyFill="1" applyBorder="1" applyAlignment="1" applyProtection="1">
      <alignment horizontal="left" vertical="center"/>
    </xf>
    <xf numFmtId="0" fontId="6" fillId="7" borderId="7" xfId="0" applyFont="1" applyFill="1" applyBorder="1" applyAlignment="1" applyProtection="1">
      <alignment vertical="center" wrapText="1"/>
    </xf>
    <xf numFmtId="0" fontId="6" fillId="7" borderId="9" xfId="0" applyFont="1" applyFill="1" applyBorder="1" applyAlignment="1" applyProtection="1">
      <alignment vertical="center" wrapText="1"/>
    </xf>
    <xf numFmtId="0" fontId="0" fillId="7" borderId="0" xfId="0" applyFill="1" applyAlignment="1">
      <alignment horizontal="center" vertical="center"/>
    </xf>
    <xf numFmtId="0" fontId="0" fillId="7" borderId="0" xfId="0" applyFill="1" applyAlignment="1">
      <alignment vertical="center"/>
    </xf>
    <xf numFmtId="0" fontId="11" fillId="4" borderId="4" xfId="0" applyNumberFormat="1" applyFont="1" applyFill="1" applyBorder="1" applyAlignment="1">
      <alignment vertical="center"/>
    </xf>
    <xf numFmtId="0" fontId="6" fillId="4" borderId="1" xfId="0" applyNumberFormat="1" applyFont="1" applyFill="1" applyBorder="1" applyAlignment="1">
      <alignment horizontal="left" vertical="center" wrapText="1"/>
    </xf>
    <xf numFmtId="0" fontId="11" fillId="7" borderId="1" xfId="0" applyNumberFormat="1" applyFont="1" applyFill="1" applyBorder="1" applyAlignment="1">
      <alignment vertical="center"/>
    </xf>
    <xf numFmtId="0" fontId="14" fillId="7" borderId="1" xfId="0" applyFont="1" applyFill="1" applyBorder="1" applyAlignment="1" applyProtection="1">
      <alignment vertical="center"/>
    </xf>
    <xf numFmtId="0" fontId="14" fillId="7" borderId="2" xfId="0" applyFont="1" applyFill="1" applyBorder="1" applyAlignment="1" applyProtection="1">
      <alignment vertical="center"/>
    </xf>
    <xf numFmtId="0" fontId="6" fillId="3" borderId="1" xfId="0" applyFont="1" applyFill="1" applyBorder="1" applyAlignment="1">
      <alignment vertical="center" wrapText="1"/>
    </xf>
    <xf numFmtId="49" fontId="11" fillId="7" borderId="1" xfId="0" applyNumberFormat="1" applyFont="1" applyFill="1" applyBorder="1" applyAlignment="1">
      <alignment vertical="center"/>
    </xf>
    <xf numFmtId="0" fontId="14" fillId="4" borderId="1" xfId="3" applyFont="1" applyFill="1" applyBorder="1" applyAlignment="1">
      <alignment vertical="center"/>
    </xf>
    <xf numFmtId="0" fontId="6" fillId="4" borderId="1" xfId="0" applyFont="1" applyFill="1" applyBorder="1" applyAlignment="1" applyProtection="1">
      <alignment vertical="center"/>
    </xf>
    <xf numFmtId="49" fontId="15" fillId="0" borderId="1" xfId="0" applyNumberFormat="1" applyFont="1" applyBorder="1" applyAlignment="1" applyProtection="1">
      <alignment horizontal="center" vertical="center"/>
    </xf>
    <xf numFmtId="49" fontId="14" fillId="0" borderId="0" xfId="1" applyNumberFormat="1" applyFont="1" applyAlignment="1" applyProtection="1">
      <alignment horizontal="center" vertical="center"/>
    </xf>
    <xf numFmtId="49" fontId="31" fillId="7" borderId="1" xfId="0" applyNumberFormat="1" applyFont="1" applyFill="1" applyBorder="1" applyAlignment="1">
      <alignment horizontal="center" vertical="center"/>
    </xf>
    <xf numFmtId="49" fontId="12" fillId="3" borderId="2" xfId="0" applyNumberFormat="1" applyFont="1" applyFill="1" applyBorder="1" applyAlignment="1">
      <alignment horizontal="center" vertical="center"/>
    </xf>
    <xf numFmtId="49" fontId="31" fillId="4" borderId="1" xfId="0" applyNumberFormat="1" applyFont="1" applyFill="1" applyBorder="1" applyAlignment="1">
      <alignment horizontal="center" vertical="center"/>
    </xf>
    <xf numFmtId="49" fontId="31" fillId="7" borderId="2" xfId="0" applyNumberFormat="1" applyFont="1" applyFill="1" applyBorder="1" applyAlignment="1">
      <alignment horizontal="center" vertical="center"/>
    </xf>
    <xf numFmtId="49" fontId="12" fillId="0" borderId="2" xfId="0" applyNumberFormat="1" applyFont="1" applyFill="1" applyBorder="1" applyAlignment="1">
      <alignment horizontal="center" vertical="center"/>
    </xf>
    <xf numFmtId="49" fontId="11" fillId="7" borderId="2" xfId="0" applyNumberFormat="1" applyFont="1" applyFill="1" applyBorder="1" applyAlignment="1">
      <alignment horizontal="center" vertical="center"/>
    </xf>
    <xf numFmtId="49" fontId="6" fillId="3" borderId="2" xfId="0" applyNumberFormat="1" applyFont="1" applyFill="1" applyBorder="1" applyAlignment="1">
      <alignment horizontal="center" vertical="center" wrapText="1"/>
    </xf>
    <xf numFmtId="49" fontId="6" fillId="0" borderId="2" xfId="0" applyNumberFormat="1" applyFont="1" applyFill="1" applyBorder="1" applyAlignment="1">
      <alignment horizontal="center" vertical="center" wrapText="1"/>
    </xf>
    <xf numFmtId="0" fontId="1" fillId="0" borderId="5" xfId="1" applyBorder="1"/>
    <xf numFmtId="0" fontId="14" fillId="0" borderId="0" xfId="1" applyFont="1" applyBorder="1" applyProtection="1"/>
    <xf numFmtId="0" fontId="14" fillId="0" borderId="5" xfId="1" applyFont="1" applyBorder="1" applyProtection="1"/>
    <xf numFmtId="49" fontId="14" fillId="0" borderId="1" xfId="0" applyNumberFormat="1" applyFont="1" applyBorder="1" applyAlignment="1" applyProtection="1">
      <alignment horizontal="left" vertical="center"/>
    </xf>
    <xf numFmtId="0" fontId="6" fillId="0" borderId="1" xfId="0" applyFont="1" applyFill="1" applyBorder="1" applyAlignment="1">
      <alignment wrapText="1"/>
    </xf>
    <xf numFmtId="1" fontId="14" fillId="0" borderId="1" xfId="0" applyNumberFormat="1" applyFont="1" applyBorder="1" applyAlignment="1" applyProtection="1">
      <alignment horizontal="center" vertical="center"/>
    </xf>
    <xf numFmtId="49" fontId="11" fillId="4" borderId="0" xfId="0" applyNumberFormat="1" applyFont="1" applyFill="1" applyAlignment="1" applyProtection="1">
      <alignment horizontal="center" vertical="center"/>
    </xf>
    <xf numFmtId="49" fontId="11" fillId="4" borderId="0" xfId="0" applyNumberFormat="1" applyFont="1" applyFill="1" applyAlignment="1" applyProtection="1">
      <alignment horizontal="left" vertical="center"/>
    </xf>
    <xf numFmtId="0" fontId="6" fillId="4" borderId="0" xfId="0" applyFont="1" applyFill="1" applyAlignment="1" applyProtection="1">
      <alignment vertical="center"/>
    </xf>
    <xf numFmtId="0" fontId="6" fillId="4" borderId="0" xfId="0" applyFont="1" applyFill="1" applyAlignment="1" applyProtection="1">
      <alignment horizontal="center" vertical="center"/>
    </xf>
    <xf numFmtId="1" fontId="6" fillId="4" borderId="0" xfId="0" applyNumberFormat="1" applyFont="1" applyFill="1" applyAlignment="1" applyProtection="1">
      <alignment horizontal="center" vertical="center"/>
    </xf>
    <xf numFmtId="0" fontId="6" fillId="4" borderId="0" xfId="0" applyFont="1" applyFill="1" applyAlignment="1" applyProtection="1">
      <alignment horizontal="right" vertical="center"/>
    </xf>
    <xf numFmtId="0" fontId="55" fillId="4" borderId="1" xfId="0" applyFont="1" applyFill="1" applyBorder="1" applyAlignment="1">
      <alignment vertical="center"/>
    </xf>
    <xf numFmtId="49" fontId="32" fillId="0" borderId="0" xfId="1" applyNumberFormat="1" applyFont="1" applyAlignment="1">
      <alignment horizontal="center" vertical="center"/>
    </xf>
    <xf numFmtId="0" fontId="0" fillId="7" borderId="1" xfId="0" applyFill="1" applyBorder="1"/>
    <xf numFmtId="49" fontId="14" fillId="0" borderId="1" xfId="1" applyNumberFormat="1" applyFont="1" applyBorder="1" applyAlignment="1">
      <alignment horizontal="center" vertical="center"/>
    </xf>
    <xf numFmtId="0" fontId="14" fillId="0" borderId="0" xfId="1" applyFont="1" applyAlignment="1">
      <alignment vertical="center"/>
    </xf>
    <xf numFmtId="0" fontId="6" fillId="0" borderId="0" xfId="1" applyFont="1" applyAlignment="1">
      <alignment vertical="center" wrapText="1"/>
    </xf>
    <xf numFmtId="0" fontId="1" fillId="0" borderId="0" xfId="1" applyAlignment="1">
      <alignment vertical="center"/>
    </xf>
    <xf numFmtId="49" fontId="56" fillId="0" borderId="1" xfId="1" applyNumberFormat="1" applyFont="1" applyBorder="1" applyAlignment="1" applyProtection="1">
      <alignment horizontal="center" vertical="center"/>
    </xf>
    <xf numFmtId="0" fontId="56" fillId="4" borderId="1" xfId="1" applyFont="1" applyFill="1" applyBorder="1" applyAlignment="1">
      <alignment vertical="center" wrapText="1"/>
    </xf>
    <xf numFmtId="0" fontId="56" fillId="0" borderId="1" xfId="1" applyFont="1" applyFill="1" applyBorder="1" applyAlignment="1">
      <alignment wrapText="1"/>
    </xf>
    <xf numFmtId="0" fontId="56" fillId="0" borderId="1" xfId="1" applyFont="1" applyBorder="1" applyAlignment="1" applyProtection="1">
      <alignment horizontal="center" vertical="center"/>
    </xf>
    <xf numFmtId="1" fontId="56" fillId="0" borderId="1" xfId="1" applyNumberFormat="1" applyFont="1" applyBorder="1" applyAlignment="1" applyProtection="1">
      <alignment horizontal="center" vertical="center"/>
    </xf>
    <xf numFmtId="0" fontId="6" fillId="0" borderId="1" xfId="1" applyFont="1" applyBorder="1" applyAlignment="1">
      <alignment horizontal="left" vertical="center" wrapText="1"/>
    </xf>
    <xf numFmtId="49" fontId="32" fillId="0" borderId="0" xfId="1" applyNumberFormat="1" applyFont="1" applyAlignment="1">
      <alignment horizontal="center" vertical="center"/>
    </xf>
    <xf numFmtId="0" fontId="14" fillId="0" borderId="1" xfId="1" applyFont="1" applyFill="1" applyBorder="1" applyAlignment="1" applyProtection="1">
      <alignment vertical="center" wrapText="1"/>
    </xf>
    <xf numFmtId="0" fontId="14" fillId="4" borderId="1" xfId="1" applyFont="1" applyFill="1" applyBorder="1" applyAlignment="1" applyProtection="1">
      <alignment horizontal="left" vertical="top" wrapText="1"/>
    </xf>
    <xf numFmtId="0" fontId="14" fillId="0" borderId="2" xfId="1" applyFont="1" applyBorder="1" applyAlignment="1" applyProtection="1">
      <alignment horizontal="left" wrapText="1"/>
    </xf>
    <xf numFmtId="0" fontId="14" fillId="0" borderId="6" xfId="1" applyFont="1" applyBorder="1" applyAlignment="1" applyProtection="1">
      <alignment horizontal="left" wrapText="1"/>
    </xf>
    <xf numFmtId="0" fontId="14" fillId="0" borderId="3" xfId="1" applyFont="1" applyBorder="1" applyAlignment="1" applyProtection="1">
      <alignment horizontal="left" wrapText="1"/>
    </xf>
    <xf numFmtId="0" fontId="14" fillId="0" borderId="1" xfId="1" applyFont="1" applyBorder="1" applyAlignment="1">
      <alignment horizontal="left" vertical="center"/>
    </xf>
    <xf numFmtId="0" fontId="6" fillId="0" borderId="3" xfId="1" applyFont="1" applyBorder="1" applyAlignment="1">
      <alignment horizontal="left" vertical="center" wrapText="1"/>
    </xf>
    <xf numFmtId="0" fontId="6" fillId="0" borderId="1" xfId="1" applyFont="1" applyBorder="1" applyAlignment="1">
      <alignment horizontal="left" vertical="center" wrapText="1"/>
    </xf>
    <xf numFmtId="49" fontId="33" fillId="0" borderId="0" xfId="1" applyNumberFormat="1" applyFont="1" applyAlignment="1" applyProtection="1">
      <alignment horizontal="center" vertical="center"/>
    </xf>
    <xf numFmtId="49" fontId="32" fillId="0" borderId="0" xfId="1" applyNumberFormat="1" applyFont="1" applyAlignment="1">
      <alignment horizontal="center" vertical="center"/>
    </xf>
    <xf numFmtId="0" fontId="14" fillId="0" borderId="3" xfId="1" applyFont="1" applyFill="1" applyBorder="1" applyAlignment="1" applyProtection="1">
      <alignment vertical="center" wrapText="1"/>
    </xf>
    <xf numFmtId="0" fontId="14" fillId="0" borderId="1" xfId="1" applyFont="1" applyFill="1" applyBorder="1" applyAlignment="1" applyProtection="1">
      <alignment vertical="center" wrapText="1"/>
    </xf>
    <xf numFmtId="0" fontId="14" fillId="0" borderId="3" xfId="1" applyFont="1" applyBorder="1" applyAlignment="1">
      <alignment horizontal="left" vertical="center"/>
    </xf>
    <xf numFmtId="49" fontId="14" fillId="0" borderId="3" xfId="1" applyNumberFormat="1" applyFont="1" applyBorder="1" applyAlignment="1">
      <alignment vertical="center"/>
    </xf>
    <xf numFmtId="49" fontId="14" fillId="0" borderId="1" xfId="1" applyNumberFormat="1" applyFont="1" applyBorder="1" applyAlignment="1">
      <alignment vertical="center"/>
    </xf>
    <xf numFmtId="0" fontId="14" fillId="0" borderId="3" xfId="1" applyFont="1" applyBorder="1" applyAlignment="1">
      <alignment vertical="center"/>
    </xf>
    <xf numFmtId="0" fontId="14" fillId="0" borderId="1" xfId="1" applyFont="1" applyBorder="1" applyAlignment="1">
      <alignment vertical="center"/>
    </xf>
    <xf numFmtId="0" fontId="14" fillId="0" borderId="3" xfId="1" applyFont="1" applyBorder="1" applyAlignment="1">
      <alignment vertical="center" wrapText="1"/>
    </xf>
    <xf numFmtId="0" fontId="14" fillId="0" borderId="1" xfId="1" applyFont="1" applyFill="1" applyBorder="1" applyAlignment="1" applyProtection="1">
      <alignment horizontal="center" vertical="center" wrapText="1"/>
    </xf>
    <xf numFmtId="9" fontId="14" fillId="0" borderId="1" xfId="1" applyNumberFormat="1" applyFont="1" applyFill="1" applyBorder="1" applyAlignment="1" applyProtection="1">
      <alignment horizontal="center" vertical="center" wrapText="1"/>
    </xf>
    <xf numFmtId="2" fontId="14" fillId="0" borderId="1" xfId="1" applyNumberFormat="1" applyFont="1" applyFill="1" applyBorder="1" applyAlignment="1" applyProtection="1">
      <alignment horizontal="center" vertical="center" wrapText="1"/>
    </xf>
    <xf numFmtId="2" fontId="14" fillId="0" borderId="1" xfId="1" applyNumberFormat="1" applyFont="1" applyFill="1" applyBorder="1" applyAlignment="1" applyProtection="1">
      <alignment horizontal="center" vertical="center"/>
    </xf>
    <xf numFmtId="9" fontId="14" fillId="0" borderId="1" xfId="1" applyNumberFormat="1" applyFont="1" applyFill="1" applyBorder="1" applyAlignment="1" applyProtection="1">
      <alignment horizontal="center" vertical="center"/>
    </xf>
    <xf numFmtId="0" fontId="6" fillId="0" borderId="1" xfId="1" applyFont="1" applyFill="1" applyBorder="1" applyAlignment="1" applyProtection="1">
      <alignment horizontal="center" vertical="center" wrapText="1"/>
    </xf>
    <xf numFmtId="2" fontId="6" fillId="0" borderId="1" xfId="1" applyNumberFormat="1" applyFont="1" applyFill="1" applyBorder="1" applyAlignment="1" applyProtection="1">
      <alignment horizontal="center" vertical="center"/>
    </xf>
    <xf numFmtId="9" fontId="6" fillId="0" borderId="1" xfId="1" applyNumberFormat="1" applyFont="1" applyFill="1" applyBorder="1" applyAlignment="1" applyProtection="1">
      <alignment horizontal="center" vertical="center"/>
    </xf>
    <xf numFmtId="0" fontId="6" fillId="0" borderId="1" xfId="1" applyFont="1" applyFill="1" applyBorder="1" applyAlignment="1" applyProtection="1">
      <alignment horizontal="center" vertical="center"/>
    </xf>
    <xf numFmtId="0" fontId="14" fillId="0" borderId="1" xfId="1" applyFont="1" applyFill="1" applyBorder="1" applyAlignment="1" applyProtection="1">
      <alignment wrapText="1"/>
    </xf>
    <xf numFmtId="0" fontId="4" fillId="0" borderId="3" xfId="0" applyFont="1" applyBorder="1" applyAlignment="1">
      <alignment horizontal="center" vertical="center" wrapText="1"/>
    </xf>
    <xf numFmtId="0" fontId="4" fillId="0" borderId="3" xfId="0" applyFont="1" applyBorder="1" applyAlignment="1">
      <alignment horizontal="center" vertical="center"/>
    </xf>
    <xf numFmtId="2" fontId="6" fillId="0" borderId="3" xfId="0" applyNumberFormat="1" applyFont="1" applyBorder="1" applyAlignment="1">
      <alignment horizontal="center" vertical="center"/>
    </xf>
    <xf numFmtId="9" fontId="6" fillId="0" borderId="3" xfId="0" applyNumberFormat="1" applyFont="1" applyBorder="1" applyAlignment="1">
      <alignment horizontal="center" vertical="center"/>
    </xf>
    <xf numFmtId="0" fontId="14" fillId="0" borderId="1" xfId="1" applyNumberFormat="1" applyFont="1" applyFill="1" applyBorder="1" applyAlignment="1" applyProtection="1">
      <alignment horizontal="center" vertical="center"/>
    </xf>
    <xf numFmtId="49" fontId="6" fillId="0" borderId="1" xfId="1" applyNumberFormat="1" applyFont="1" applyFill="1" applyBorder="1" applyAlignment="1" applyProtection="1">
      <alignment horizontal="center" vertical="center"/>
    </xf>
    <xf numFmtId="0" fontId="6" fillId="0" borderId="1" xfId="1" applyNumberFormat="1" applyFont="1" applyFill="1" applyBorder="1" applyAlignment="1" applyProtection="1">
      <alignment vertical="center" wrapText="1"/>
    </xf>
    <xf numFmtId="1" fontId="14" fillId="0" borderId="1" xfId="1" applyNumberFormat="1" applyFont="1" applyFill="1" applyBorder="1" applyAlignment="1" applyProtection="1">
      <alignment horizontal="center" vertical="center"/>
    </xf>
    <xf numFmtId="0" fontId="6" fillId="0" borderId="1" xfId="0" applyFont="1" applyFill="1" applyBorder="1" applyAlignment="1">
      <alignment horizontal="center" vertical="center" wrapText="1"/>
    </xf>
    <xf numFmtId="49" fontId="6" fillId="0" borderId="1" xfId="2" applyNumberFormat="1" applyFont="1" applyFill="1" applyBorder="1" applyAlignment="1">
      <alignment horizontal="left" vertical="top" wrapText="1"/>
    </xf>
    <xf numFmtId="49" fontId="6" fillId="0" borderId="1" xfId="2" applyNumberFormat="1" applyFont="1" applyFill="1" applyBorder="1" applyAlignment="1">
      <alignment vertical="top" wrapText="1"/>
    </xf>
    <xf numFmtId="49" fontId="6" fillId="0" borderId="1" xfId="1" applyNumberFormat="1" applyFont="1" applyFill="1" applyBorder="1" applyAlignment="1">
      <alignment horizontal="center" vertical="top"/>
    </xf>
    <xf numFmtId="49" fontId="6" fillId="0" borderId="1" xfId="1" applyNumberFormat="1" applyFont="1" applyFill="1" applyBorder="1" applyAlignment="1">
      <alignment horizontal="center" vertical="center"/>
    </xf>
    <xf numFmtId="49" fontId="6" fillId="0" borderId="1" xfId="0" applyNumberFormat="1" applyFont="1" applyBorder="1" applyAlignment="1">
      <alignment horizontal="center" vertical="center"/>
    </xf>
    <xf numFmtId="0" fontId="6" fillId="0" borderId="3" xfId="0" applyFont="1" applyBorder="1" applyAlignment="1">
      <alignment horizontal="left" vertical="center" wrapText="1"/>
    </xf>
    <xf numFmtId="0" fontId="6" fillId="0" borderId="3" xfId="0" applyFont="1" applyBorder="1" applyAlignment="1">
      <alignment vertical="center" wrapText="1"/>
    </xf>
    <xf numFmtId="1" fontId="6" fillId="0" borderId="3" xfId="0" applyNumberFormat="1" applyFont="1" applyBorder="1" applyAlignment="1">
      <alignment horizontal="center" vertical="center"/>
    </xf>
    <xf numFmtId="0" fontId="22" fillId="0" borderId="1" xfId="1" applyFont="1" applyFill="1" applyBorder="1" applyAlignment="1">
      <alignment vertical="center" wrapText="1"/>
    </xf>
    <xf numFmtId="49" fontId="31" fillId="0" borderId="11" xfId="1" applyNumberFormat="1" applyFont="1" applyBorder="1" applyAlignment="1" applyProtection="1">
      <alignment horizontal="center" vertical="center" wrapText="1"/>
    </xf>
    <xf numFmtId="0" fontId="31" fillId="0" borderId="11" xfId="1" applyFont="1" applyBorder="1" applyAlignment="1" applyProtection="1">
      <alignment horizontal="center" vertical="center"/>
    </xf>
    <xf numFmtId="1" fontId="31" fillId="0" borderId="11" xfId="1" applyNumberFormat="1" applyFont="1" applyBorder="1" applyAlignment="1" applyProtection="1">
      <alignment horizontal="center" vertical="center" wrapText="1"/>
    </xf>
    <xf numFmtId="0" fontId="31" fillId="0" borderId="11" xfId="1" applyFont="1" applyBorder="1" applyAlignment="1" applyProtection="1">
      <alignment horizontal="center" vertical="center" wrapText="1"/>
    </xf>
    <xf numFmtId="0" fontId="63" fillId="14" borderId="11" xfId="1" applyNumberFormat="1" applyFont="1" applyFill="1" applyBorder="1" applyAlignment="1">
      <alignment horizontal="center" vertical="center" wrapText="1"/>
    </xf>
    <xf numFmtId="0" fontId="11" fillId="14" borderId="11" xfId="6" applyFont="1" applyFill="1" applyBorder="1" applyAlignment="1">
      <alignment horizontal="center" vertical="center" wrapText="1"/>
    </xf>
    <xf numFmtId="0" fontId="11" fillId="14" borderId="11" xfId="1" applyFont="1" applyFill="1" applyBorder="1" applyAlignment="1">
      <alignment horizontal="center" vertical="center" wrapText="1"/>
    </xf>
    <xf numFmtId="0" fontId="63" fillId="14" borderId="12" xfId="1" applyNumberFormat="1" applyFont="1" applyFill="1" applyBorder="1" applyAlignment="1">
      <alignment horizontal="center" vertical="center" wrapText="1"/>
    </xf>
    <xf numFmtId="0" fontId="11" fillId="14" borderId="12" xfId="6" applyFont="1" applyFill="1" applyBorder="1" applyAlignment="1">
      <alignment horizontal="center" vertical="center" wrapText="1"/>
    </xf>
    <xf numFmtId="0" fontId="11" fillId="14" borderId="12" xfId="1" applyFont="1" applyFill="1" applyBorder="1" applyAlignment="1">
      <alignment horizontal="center" vertical="center" wrapText="1"/>
    </xf>
    <xf numFmtId="49" fontId="31" fillId="0" borderId="11" xfId="1" applyNumberFormat="1" applyFont="1" applyFill="1" applyBorder="1" applyAlignment="1" applyProtection="1">
      <alignment horizontal="center" vertical="center"/>
    </xf>
    <xf numFmtId="0" fontId="11" fillId="0" borderId="11" xfId="1" applyNumberFormat="1" applyFont="1" applyFill="1" applyBorder="1" applyAlignment="1" applyProtection="1">
      <alignment vertical="center"/>
    </xf>
    <xf numFmtId="0" fontId="6" fillId="0" borderId="11" xfId="1" applyNumberFormat="1" applyFont="1" applyFill="1" applyBorder="1" applyAlignment="1" applyProtection="1">
      <alignment vertical="center" wrapText="1"/>
    </xf>
    <xf numFmtId="0" fontId="12" fillId="0" borderId="11" xfId="1" applyFont="1" applyFill="1" applyBorder="1" applyAlignment="1" applyProtection="1">
      <alignment horizontal="center" vertical="center"/>
    </xf>
    <xf numFmtId="1" fontId="12" fillId="0" borderId="11" xfId="1" applyNumberFormat="1" applyFont="1" applyFill="1" applyBorder="1" applyAlignment="1" applyProtection="1">
      <alignment horizontal="center" vertical="center"/>
    </xf>
    <xf numFmtId="0" fontId="12" fillId="0" borderId="11" xfId="1" applyFont="1" applyFill="1" applyBorder="1" applyProtection="1"/>
    <xf numFmtId="0" fontId="12" fillId="0" borderId="11" xfId="1" applyFont="1" applyFill="1" applyBorder="1" applyAlignment="1" applyProtection="1">
      <alignment horizontal="right" vertical="center"/>
    </xf>
    <xf numFmtId="49" fontId="12" fillId="0" borderId="11" xfId="1" applyNumberFormat="1" applyFont="1" applyBorder="1" applyAlignment="1" applyProtection="1">
      <alignment horizontal="center" vertical="center"/>
    </xf>
    <xf numFmtId="0" fontId="6" fillId="14" borderId="11" xfId="1" applyNumberFormat="1" applyFont="1" applyFill="1" applyBorder="1" applyAlignment="1" applyProtection="1">
      <alignment vertical="center" wrapText="1"/>
    </xf>
    <xf numFmtId="49" fontId="12" fillId="14" borderId="11" xfId="1" applyNumberFormat="1" applyFont="1" applyFill="1" applyBorder="1" applyAlignment="1" applyProtection="1">
      <alignment horizontal="center" vertical="center" wrapText="1"/>
    </xf>
    <xf numFmtId="1" fontId="6" fillId="14" borderId="11" xfId="1" applyNumberFormat="1" applyFont="1" applyFill="1" applyBorder="1" applyAlignment="1" applyProtection="1">
      <alignment horizontal="center" vertical="center" wrapText="1"/>
    </xf>
    <xf numFmtId="49" fontId="6" fillId="14" borderId="11" xfId="1" applyNumberFormat="1" applyFont="1" applyFill="1" applyBorder="1" applyAlignment="1" applyProtection="1">
      <alignment horizontal="center" vertical="center" wrapText="1"/>
    </xf>
    <xf numFmtId="0" fontId="12" fillId="0" borderId="11" xfId="1" applyFont="1" applyBorder="1" applyProtection="1"/>
    <xf numFmtId="0" fontId="12" fillId="0" borderId="11" xfId="1" applyFont="1" applyBorder="1" applyAlignment="1" applyProtection="1">
      <alignment horizontal="right" vertical="center"/>
    </xf>
    <xf numFmtId="0" fontId="12" fillId="0" borderId="11" xfId="1" applyFont="1" applyBorder="1" applyAlignment="1" applyProtection="1">
      <alignment horizontal="center" vertical="center"/>
    </xf>
    <xf numFmtId="10" fontId="12" fillId="0" borderId="11" xfId="1" applyNumberFormat="1" applyFont="1" applyBorder="1" applyProtection="1"/>
    <xf numFmtId="0" fontId="12" fillId="14" borderId="11" xfId="1" applyNumberFormat="1" applyFont="1" applyFill="1" applyBorder="1" applyAlignment="1" applyProtection="1">
      <alignment vertical="center" wrapText="1"/>
    </xf>
    <xf numFmtId="1" fontId="12" fillId="14" borderId="11" xfId="1" applyNumberFormat="1" applyFont="1" applyFill="1" applyBorder="1" applyAlignment="1" applyProtection="1">
      <alignment horizontal="center" vertical="center" wrapText="1"/>
    </xf>
    <xf numFmtId="0" fontId="12" fillId="0" borderId="11" xfId="1" applyFont="1" applyFill="1" applyBorder="1" applyAlignment="1" applyProtection="1">
      <alignment vertical="center"/>
    </xf>
    <xf numFmtId="0" fontId="12" fillId="0" borderId="11" xfId="1" applyFont="1" applyFill="1" applyBorder="1" applyAlignment="1" applyProtection="1"/>
    <xf numFmtId="0" fontId="64" fillId="0" borderId="11" xfId="1" applyFont="1" applyFill="1" applyBorder="1" applyAlignment="1" applyProtection="1">
      <alignment horizontal="right"/>
    </xf>
    <xf numFmtId="0" fontId="12" fillId="0" borderId="0" xfId="1" applyFont="1" applyFill="1" applyProtection="1"/>
    <xf numFmtId="0" fontId="64" fillId="0" borderId="11" xfId="1" applyFont="1" applyFill="1" applyBorder="1" applyAlignment="1" applyProtection="1">
      <alignment horizontal="right" vertical="center"/>
    </xf>
    <xf numFmtId="0" fontId="11" fillId="0" borderId="11" xfId="1" applyFont="1" applyFill="1" applyBorder="1" applyAlignment="1">
      <alignment vertical="center"/>
    </xf>
    <xf numFmtId="0" fontId="6" fillId="0" borderId="11" xfId="1" applyFont="1" applyFill="1" applyBorder="1" applyAlignment="1">
      <alignment vertical="center" wrapText="1"/>
    </xf>
    <xf numFmtId="0" fontId="6" fillId="0" borderId="11" xfId="1" applyFont="1" applyFill="1" applyBorder="1" applyAlignment="1">
      <alignment horizontal="center" vertical="center" wrapText="1"/>
    </xf>
    <xf numFmtId="1" fontId="6" fillId="0" borderId="11" xfId="1" applyNumberFormat="1" applyFont="1" applyFill="1" applyBorder="1" applyAlignment="1">
      <alignment horizontal="center" vertical="center"/>
    </xf>
    <xf numFmtId="0" fontId="6" fillId="0" borderId="11" xfId="1" applyFont="1" applyFill="1" applyBorder="1" applyAlignment="1">
      <alignment horizontal="left" vertical="center" wrapText="1"/>
    </xf>
    <xf numFmtId="0" fontId="62" fillId="0" borderId="11" xfId="1" applyFont="1" applyBorder="1"/>
    <xf numFmtId="10" fontId="1" fillId="0" borderId="11" xfId="1" applyNumberFormat="1" applyBorder="1"/>
    <xf numFmtId="0" fontId="64" fillId="0" borderId="12" xfId="1" applyFont="1" applyFill="1" applyBorder="1" applyAlignment="1" applyProtection="1">
      <alignment horizontal="right"/>
    </xf>
    <xf numFmtId="0" fontId="12" fillId="0" borderId="12" xfId="1" applyFont="1" applyFill="1" applyBorder="1" applyAlignment="1" applyProtection="1">
      <alignment horizontal="center" vertical="center"/>
    </xf>
    <xf numFmtId="0" fontId="64" fillId="0" borderId="12" xfId="1" applyFont="1" applyFill="1" applyBorder="1" applyAlignment="1" applyProtection="1">
      <alignment horizontal="right" vertical="center"/>
    </xf>
    <xf numFmtId="0" fontId="12" fillId="0" borderId="12" xfId="1" applyFont="1" applyFill="1" applyBorder="1" applyProtection="1"/>
    <xf numFmtId="0" fontId="11" fillId="0" borderId="11" xfId="1" applyFont="1" applyFill="1" applyBorder="1" applyAlignment="1">
      <alignment horizontal="left" vertical="center"/>
    </xf>
    <xf numFmtId="0" fontId="11" fillId="0" borderId="11" xfId="1" applyFont="1" applyFill="1" applyBorder="1" applyAlignment="1">
      <alignment vertical="center" wrapText="1"/>
    </xf>
    <xf numFmtId="0" fontId="31" fillId="0" borderId="11" xfId="1" applyFont="1" applyFill="1" applyBorder="1" applyAlignment="1" applyProtection="1">
      <alignment horizontal="center" vertical="center"/>
    </xf>
    <xf numFmtId="0" fontId="31" fillId="0" borderId="11" xfId="1" applyFont="1" applyFill="1" applyBorder="1" applyProtection="1"/>
    <xf numFmtId="0" fontId="31" fillId="0" borderId="11" xfId="1" applyFont="1" applyFill="1" applyBorder="1" applyAlignment="1" applyProtection="1">
      <alignment horizontal="right" vertical="center"/>
    </xf>
    <xf numFmtId="0" fontId="6" fillId="0" borderId="11" xfId="1" applyFont="1" applyFill="1" applyBorder="1" applyAlignment="1">
      <alignment vertical="top" wrapText="1"/>
    </xf>
    <xf numFmtId="0" fontId="6" fillId="14" borderId="11" xfId="1" applyFont="1" applyFill="1" applyBorder="1" applyAlignment="1">
      <alignment horizontal="left" vertical="center" wrapText="1"/>
    </xf>
    <xf numFmtId="0" fontId="6" fillId="14" borderId="11" xfId="1" applyFont="1" applyFill="1" applyBorder="1" applyAlignment="1">
      <alignment vertical="top" wrapText="1"/>
    </xf>
    <xf numFmtId="1" fontId="6" fillId="14" borderId="11" xfId="1" applyNumberFormat="1" applyFont="1" applyFill="1" applyBorder="1" applyAlignment="1">
      <alignment horizontal="center" vertical="center" wrapText="1"/>
    </xf>
    <xf numFmtId="0" fontId="31" fillId="0" borderId="11" xfId="1" applyFont="1" applyFill="1" applyBorder="1" applyAlignment="1" applyProtection="1">
      <alignment vertical="center"/>
    </xf>
    <xf numFmtId="0" fontId="31" fillId="0" borderId="11" xfId="1" applyFont="1" applyFill="1" applyBorder="1" applyAlignment="1" applyProtection="1"/>
    <xf numFmtId="1" fontId="12" fillId="0" borderId="11" xfId="1" applyNumberFormat="1" applyFont="1" applyBorder="1" applyAlignment="1" applyProtection="1">
      <alignment horizontal="center" vertical="center"/>
    </xf>
    <xf numFmtId="0" fontId="27" fillId="0" borderId="0" xfId="5"/>
    <xf numFmtId="0" fontId="0" fillId="0" borderId="0" xfId="0" applyAlignment="1">
      <alignment horizontal="center" vertical="center"/>
    </xf>
    <xf numFmtId="2" fontId="14" fillId="0" borderId="1" xfId="1" applyNumberFormat="1" applyFont="1" applyBorder="1" applyAlignment="1" applyProtection="1">
      <alignment horizontal="center"/>
    </xf>
    <xf numFmtId="2" fontId="14" fillId="4" borderId="1" xfId="1" applyNumberFormat="1" applyFont="1" applyFill="1" applyBorder="1" applyAlignment="1" applyProtection="1">
      <alignment horizontal="center"/>
    </xf>
    <xf numFmtId="2" fontId="14" fillId="6" borderId="1" xfId="1" applyNumberFormat="1" applyFont="1" applyFill="1" applyBorder="1" applyProtection="1"/>
    <xf numFmtId="2" fontId="14" fillId="4" borderId="1" xfId="1" applyNumberFormat="1" applyFont="1" applyFill="1" applyBorder="1" applyAlignment="1" applyProtection="1">
      <alignment horizontal="center" vertical="center"/>
    </xf>
    <xf numFmtId="2" fontId="14" fillId="0" borderId="1" xfId="1" applyNumberFormat="1" applyFont="1" applyBorder="1" applyAlignment="1" applyProtection="1">
      <alignment horizontal="center" vertical="center"/>
    </xf>
    <xf numFmtId="0" fontId="14" fillId="0" borderId="1" xfId="1" applyFont="1" applyBorder="1" applyAlignment="1" applyProtection="1">
      <alignment horizontal="center" vertical="center" wrapText="1"/>
    </xf>
    <xf numFmtId="2" fontId="14" fillId="6" borderId="1" xfId="1" applyNumberFormat="1" applyFont="1" applyFill="1" applyBorder="1" applyAlignment="1" applyProtection="1">
      <alignment horizontal="center"/>
    </xf>
    <xf numFmtId="2" fontId="14" fillId="0" borderId="1" xfId="1" applyNumberFormat="1" applyFont="1" applyBorder="1" applyAlignment="1" applyProtection="1">
      <alignment horizontal="right" vertical="center"/>
    </xf>
    <xf numFmtId="0" fontId="6" fillId="0" borderId="1" xfId="1" applyFont="1" applyBorder="1" applyAlignment="1" applyProtection="1">
      <alignment horizontal="center"/>
    </xf>
    <xf numFmtId="164" fontId="14" fillId="11" borderId="1" xfId="1" applyNumberFormat="1" applyFont="1" applyFill="1" applyBorder="1" applyAlignment="1" applyProtection="1">
      <alignment horizontal="center" vertical="center"/>
    </xf>
    <xf numFmtId="0" fontId="1" fillId="0" borderId="1" xfId="1" applyBorder="1" applyAlignment="1">
      <alignment horizontal="center"/>
    </xf>
    <xf numFmtId="0" fontId="14" fillId="4" borderId="1" xfId="1" applyFont="1" applyFill="1" applyBorder="1" applyAlignment="1" applyProtection="1">
      <alignment horizontal="center" vertical="center" wrapText="1"/>
    </xf>
    <xf numFmtId="0" fontId="65" fillId="0" borderId="1" xfId="1" applyFont="1" applyFill="1" applyBorder="1" applyAlignment="1">
      <alignment vertical="center" wrapText="1"/>
    </xf>
    <xf numFmtId="2" fontId="14" fillId="6" borderId="1" xfId="1" applyNumberFormat="1" applyFont="1" applyFill="1" applyBorder="1" applyAlignment="1" applyProtection="1">
      <alignment horizontal="center" vertical="center"/>
    </xf>
    <xf numFmtId="0" fontId="34" fillId="11" borderId="1" xfId="1" applyFont="1" applyFill="1" applyBorder="1" applyAlignment="1" applyProtection="1">
      <alignment horizontal="center"/>
    </xf>
    <xf numFmtId="0" fontId="14" fillId="6" borderId="1" xfId="1" applyFont="1" applyFill="1" applyBorder="1" applyAlignment="1" applyProtection="1">
      <alignment horizontal="center"/>
    </xf>
    <xf numFmtId="0" fontId="14" fillId="0" borderId="1" xfId="1" applyFont="1" applyFill="1" applyBorder="1" applyAlignment="1" applyProtection="1">
      <alignment horizontal="center"/>
    </xf>
    <xf numFmtId="0" fontId="1" fillId="0" borderId="1" xfId="1" applyBorder="1" applyAlignment="1">
      <alignment horizontal="center" vertical="center"/>
    </xf>
    <xf numFmtId="2" fontId="1" fillId="0" borderId="1" xfId="1" applyNumberFormat="1" applyBorder="1" applyAlignment="1">
      <alignment horizontal="center" vertical="center"/>
    </xf>
    <xf numFmtId="2" fontId="14" fillId="6" borderId="5" xfId="1" applyNumberFormat="1" applyFont="1" applyFill="1" applyBorder="1" applyAlignment="1" applyProtection="1">
      <alignment horizontal="center"/>
    </xf>
    <xf numFmtId="0" fontId="6" fillId="7" borderId="1" xfId="1" applyFont="1" applyFill="1" applyBorder="1" applyAlignment="1" applyProtection="1">
      <alignment horizontal="center"/>
    </xf>
    <xf numFmtId="0" fontId="1" fillId="0" borderId="5" xfId="1" applyBorder="1" applyAlignment="1">
      <alignment horizontal="center"/>
    </xf>
    <xf numFmtId="0" fontId="14" fillId="7" borderId="0" xfId="1" applyFont="1" applyFill="1" applyBorder="1" applyAlignment="1" applyProtection="1">
      <alignment horizontal="center"/>
    </xf>
    <xf numFmtId="0" fontId="66" fillId="0" borderId="1" xfId="1" applyFont="1" applyBorder="1" applyAlignment="1">
      <alignment horizontal="center" vertical="center"/>
    </xf>
    <xf numFmtId="2" fontId="14" fillId="6" borderId="5" xfId="1" applyNumberFormat="1" applyFont="1" applyFill="1" applyBorder="1" applyProtection="1"/>
    <xf numFmtId="0" fontId="1" fillId="0" borderId="0" xfId="1" applyAlignment="1">
      <alignment horizontal="center" vertical="center"/>
    </xf>
    <xf numFmtId="165" fontId="14" fillId="0" borderId="1" xfId="1" applyNumberFormat="1" applyFont="1" applyBorder="1" applyAlignment="1" applyProtection="1">
      <alignment horizontal="center" vertical="center"/>
    </xf>
    <xf numFmtId="165" fontId="6" fillId="0" borderId="1" xfId="1" applyNumberFormat="1" applyFont="1" applyBorder="1" applyAlignment="1" applyProtection="1">
      <alignment horizontal="center" vertical="center"/>
    </xf>
    <xf numFmtId="1" fontId="1" fillId="0" borderId="1" xfId="1" applyNumberFormat="1" applyBorder="1" applyAlignment="1">
      <alignment horizontal="center"/>
    </xf>
    <xf numFmtId="0" fontId="14" fillId="7" borderId="5" xfId="1" applyFont="1" applyFill="1" applyBorder="1" applyAlignment="1" applyProtection="1">
      <alignment horizontal="center"/>
    </xf>
    <xf numFmtId="0" fontId="34" fillId="11" borderId="1" xfId="1" applyFont="1" applyFill="1" applyBorder="1" applyAlignment="1" applyProtection="1">
      <alignment horizontal="center" vertical="center"/>
    </xf>
    <xf numFmtId="0" fontId="14" fillId="11" borderId="0" xfId="1" applyFont="1" applyFill="1" applyAlignment="1" applyProtection="1">
      <alignment horizontal="center" vertical="center"/>
    </xf>
    <xf numFmtId="0" fontId="0" fillId="0" borderId="1" xfId="0" applyBorder="1" applyAlignment="1">
      <alignment horizontal="center" vertical="center"/>
    </xf>
    <xf numFmtId="0" fontId="34" fillId="11" borderId="1" xfId="0" applyFont="1" applyFill="1" applyBorder="1" applyAlignment="1" applyProtection="1">
      <alignment horizontal="center" vertical="center"/>
    </xf>
    <xf numFmtId="0" fontId="0" fillId="4" borderId="1" xfId="0" applyFill="1" applyBorder="1" applyAlignment="1">
      <alignment horizontal="center" vertical="center"/>
    </xf>
    <xf numFmtId="2" fontId="52" fillId="0" borderId="1" xfId="0" applyNumberFormat="1" applyFont="1" applyBorder="1" applyAlignment="1">
      <alignment horizontal="center" vertical="center"/>
    </xf>
    <xf numFmtId="2" fontId="14" fillId="0" borderId="1" xfId="0" applyNumberFormat="1" applyFont="1" applyBorder="1" applyAlignment="1" applyProtection="1">
      <alignment vertical="center"/>
    </xf>
    <xf numFmtId="2" fontId="14" fillId="0" borderId="2" xfId="0" applyNumberFormat="1" applyFont="1" applyBorder="1" applyAlignment="1" applyProtection="1">
      <alignment horizontal="center" vertical="center"/>
    </xf>
    <xf numFmtId="0" fontId="0" fillId="0" borderId="1" xfId="0" applyBorder="1" applyAlignment="1">
      <alignment horizontal="center" vertical="center" wrapText="1"/>
    </xf>
    <xf numFmtId="2" fontId="14" fillId="6" borderId="2" xfId="0" applyNumberFormat="1" applyFont="1" applyFill="1" applyBorder="1" applyAlignment="1" applyProtection="1">
      <alignment horizontal="center" vertical="center"/>
    </xf>
    <xf numFmtId="2" fontId="14" fillId="0" borderId="1" xfId="0" applyNumberFormat="1" applyFont="1" applyBorder="1" applyAlignment="1" applyProtection="1">
      <alignment horizontal="center" vertical="center"/>
    </xf>
    <xf numFmtId="0" fontId="14" fillId="6" borderId="2" xfId="0" applyFont="1" applyFill="1" applyBorder="1" applyAlignment="1" applyProtection="1">
      <alignment horizontal="center" vertical="center"/>
    </xf>
    <xf numFmtId="0" fontId="14" fillId="0" borderId="2" xfId="0" applyFont="1" applyBorder="1" applyAlignment="1" applyProtection="1">
      <alignment horizontal="center" vertical="center"/>
    </xf>
    <xf numFmtId="2" fontId="14" fillId="6" borderId="2" xfId="0" applyNumberFormat="1" applyFont="1" applyFill="1" applyBorder="1" applyAlignment="1" applyProtection="1">
      <alignment vertical="center"/>
    </xf>
    <xf numFmtId="2" fontId="52" fillId="0" borderId="1" xfId="0" applyNumberFormat="1" applyFont="1" applyFill="1" applyBorder="1" applyAlignment="1">
      <alignment horizontal="center" vertical="center"/>
    </xf>
    <xf numFmtId="2" fontId="0" fillId="0" borderId="1" xfId="0" applyNumberFormat="1" applyBorder="1" applyAlignment="1">
      <alignment horizontal="center" vertical="center"/>
    </xf>
    <xf numFmtId="0" fontId="61" fillId="0" borderId="0" xfId="0" applyFont="1" applyAlignment="1">
      <alignment horizontal="center"/>
    </xf>
    <xf numFmtId="0" fontId="1" fillId="0" borderId="0" xfId="1" applyAlignment="1">
      <alignment horizontal="left" vertical="center"/>
    </xf>
    <xf numFmtId="0" fontId="1" fillId="0" borderId="0" xfId="1" applyAlignment="1">
      <alignment horizontal="left" vertical="top"/>
    </xf>
    <xf numFmtId="49" fontId="68" fillId="0" borderId="0" xfId="0" applyNumberFormat="1" applyFont="1" applyAlignment="1" applyProtection="1">
      <alignment horizontal="center" vertical="top"/>
    </xf>
    <xf numFmtId="49" fontId="69" fillId="0" borderId="0" xfId="0" applyNumberFormat="1" applyFont="1" applyAlignment="1" applyProtection="1">
      <alignment horizontal="center" vertical="top"/>
    </xf>
    <xf numFmtId="49" fontId="70" fillId="0" borderId="0" xfId="0" applyNumberFormat="1" applyFont="1" applyAlignment="1">
      <alignment horizontal="center" vertical="top"/>
    </xf>
    <xf numFmtId="49" fontId="32" fillId="0" borderId="0" xfId="1" applyNumberFormat="1" applyFont="1" applyAlignment="1">
      <alignment horizontal="left" vertical="center"/>
    </xf>
    <xf numFmtId="49" fontId="32" fillId="0" borderId="0" xfId="1" applyNumberFormat="1" applyFont="1" applyAlignment="1">
      <alignment horizontal="left" vertical="top"/>
    </xf>
    <xf numFmtId="49" fontId="41" fillId="0" borderId="0" xfId="1" applyNumberFormat="1" applyFont="1" applyAlignment="1">
      <alignment horizontal="left" vertical="center"/>
    </xf>
    <xf numFmtId="49" fontId="41" fillId="0" borderId="0" xfId="1" applyNumberFormat="1" applyFont="1" applyAlignment="1">
      <alignment horizontal="left" vertical="top"/>
    </xf>
    <xf numFmtId="0" fontId="0" fillId="0" borderId="0" xfId="0" applyAlignment="1">
      <alignment horizontal="left" vertical="center"/>
    </xf>
    <xf numFmtId="0" fontId="14" fillId="0" borderId="1" xfId="1" applyFont="1" applyBorder="1" applyAlignment="1">
      <alignment horizontal="left" vertical="top"/>
    </xf>
    <xf numFmtId="0" fontId="6" fillId="0" borderId="3" xfId="1" applyFont="1" applyBorder="1" applyAlignment="1">
      <alignment horizontal="left" vertical="top" wrapText="1"/>
    </xf>
    <xf numFmtId="0" fontId="6" fillId="0" borderId="1" xfId="1" applyFont="1" applyBorder="1" applyAlignment="1">
      <alignment horizontal="left" vertical="top" wrapText="1"/>
    </xf>
    <xf numFmtId="0" fontId="6" fillId="0" borderId="0" xfId="1" applyFont="1" applyAlignment="1">
      <alignment horizontal="center" vertical="center" wrapText="1"/>
    </xf>
    <xf numFmtId="0" fontId="14" fillId="0" borderId="3" xfId="1" applyFont="1" applyBorder="1" applyAlignment="1">
      <alignment horizontal="left" vertical="top"/>
    </xf>
    <xf numFmtId="49" fontId="14" fillId="0" borderId="3" xfId="1" applyNumberFormat="1" applyFont="1" applyBorder="1" applyAlignment="1">
      <alignment vertical="top"/>
    </xf>
    <xf numFmtId="49" fontId="14" fillId="0" borderId="1" xfId="1" applyNumberFormat="1" applyFont="1" applyBorder="1" applyAlignment="1">
      <alignment vertical="top"/>
    </xf>
    <xf numFmtId="0" fontId="14" fillId="0" borderId="3" xfId="1" applyFont="1" applyBorder="1" applyAlignment="1">
      <alignment vertical="top"/>
    </xf>
    <xf numFmtId="0" fontId="14" fillId="0" borderId="1" xfId="1" applyFont="1" applyBorder="1" applyAlignment="1">
      <alignment vertical="top"/>
    </xf>
    <xf numFmtId="0" fontId="14" fillId="0" borderId="3" xfId="1" applyFont="1" applyBorder="1" applyAlignment="1">
      <alignment vertical="top" wrapText="1"/>
    </xf>
    <xf numFmtId="0" fontId="14" fillId="0" borderId="3" xfId="1" applyFont="1" applyFill="1" applyBorder="1" applyAlignment="1" applyProtection="1">
      <alignment vertical="top" wrapText="1"/>
    </xf>
    <xf numFmtId="0" fontId="14" fillId="0" borderId="1" xfId="1" applyFont="1" applyFill="1" applyBorder="1" applyAlignment="1" applyProtection="1">
      <alignment vertical="top" wrapText="1"/>
    </xf>
    <xf numFmtId="0" fontId="0" fillId="0" borderId="0" xfId="0" applyAlignment="1">
      <alignment horizontal="left" vertical="top"/>
    </xf>
    <xf numFmtId="0" fontId="15" fillId="0" borderId="1" xfId="1" applyFont="1" applyBorder="1" applyAlignment="1" applyProtection="1">
      <alignment horizontal="left" vertical="center"/>
    </xf>
    <xf numFmtId="0" fontId="15" fillId="0" borderId="1" xfId="1" applyFont="1" applyBorder="1" applyAlignment="1" applyProtection="1">
      <alignment horizontal="left" vertical="top"/>
    </xf>
    <xf numFmtId="0" fontId="30" fillId="8" borderId="2" xfId="1" applyFont="1" applyFill="1" applyBorder="1" applyAlignment="1" applyProtection="1">
      <alignment horizontal="left" vertical="center"/>
    </xf>
    <xf numFmtId="0" fontId="4" fillId="8" borderId="3" xfId="1" applyFont="1" applyFill="1" applyBorder="1" applyAlignment="1" applyProtection="1">
      <alignment horizontal="left" vertical="top"/>
    </xf>
    <xf numFmtId="0" fontId="14" fillId="0" borderId="1" xfId="1" applyFont="1" applyBorder="1" applyAlignment="1" applyProtection="1">
      <alignment horizontal="left" vertical="center"/>
    </xf>
    <xf numFmtId="0" fontId="14" fillId="0" borderId="1" xfId="1" applyFont="1" applyBorder="1" applyAlignment="1" applyProtection="1">
      <alignment horizontal="left" vertical="top" wrapText="1"/>
    </xf>
    <xf numFmtId="0" fontId="14" fillId="0" borderId="1" xfId="1" applyFont="1" applyBorder="1" applyAlignment="1" applyProtection="1">
      <alignment horizontal="left" vertical="center" wrapText="1"/>
    </xf>
    <xf numFmtId="0" fontId="14" fillId="11" borderId="1" xfId="1" applyFont="1" applyFill="1" applyBorder="1" applyAlignment="1" applyProtection="1">
      <alignment horizontal="left" vertical="center" wrapText="1"/>
    </xf>
    <xf numFmtId="0" fontId="14" fillId="11" borderId="1" xfId="1" applyFont="1" applyFill="1" applyBorder="1" applyAlignment="1" applyProtection="1">
      <alignment horizontal="left" vertical="top" wrapText="1"/>
    </xf>
    <xf numFmtId="0" fontId="14" fillId="11" borderId="1" xfId="1" applyFont="1" applyFill="1" applyBorder="1" applyAlignment="1" applyProtection="1">
      <alignment horizontal="left" vertical="center"/>
    </xf>
    <xf numFmtId="0" fontId="30" fillId="8" borderId="1" xfId="4" applyFont="1" applyFill="1" applyBorder="1" applyAlignment="1" applyProtection="1">
      <alignment horizontal="left" vertical="center"/>
    </xf>
    <xf numFmtId="0" fontId="4" fillId="8" borderId="1" xfId="4" applyFont="1" applyFill="1" applyBorder="1" applyAlignment="1" applyProtection="1">
      <alignment horizontal="left" vertical="top" wrapText="1"/>
    </xf>
    <xf numFmtId="0" fontId="6" fillId="0" borderId="1" xfId="1" applyFont="1" applyFill="1" applyBorder="1" applyAlignment="1" applyProtection="1">
      <alignment horizontal="left" vertical="top" wrapText="1"/>
    </xf>
    <xf numFmtId="0" fontId="11" fillId="10" borderId="2" xfId="1" applyFont="1" applyFill="1" applyBorder="1" applyAlignment="1" applyProtection="1">
      <alignment horizontal="left" vertical="center"/>
    </xf>
    <xf numFmtId="0" fontId="6" fillId="10" borderId="3" xfId="1" applyFont="1" applyFill="1" applyBorder="1" applyAlignment="1" applyProtection="1">
      <alignment horizontal="left" vertical="top"/>
    </xf>
    <xf numFmtId="0" fontId="14" fillId="11" borderId="1" xfId="1" applyFont="1" applyFill="1" applyBorder="1" applyAlignment="1" applyProtection="1">
      <alignment horizontal="left" vertical="top"/>
    </xf>
    <xf numFmtId="0" fontId="31" fillId="7" borderId="1" xfId="1" applyNumberFormat="1" applyFont="1" applyFill="1" applyBorder="1" applyAlignment="1" applyProtection="1">
      <alignment horizontal="left" vertical="center"/>
    </xf>
    <xf numFmtId="0" fontId="31" fillId="7" borderId="1" xfId="1" applyNumberFormat="1" applyFont="1" applyFill="1" applyBorder="1" applyAlignment="1" applyProtection="1">
      <alignment horizontal="left" vertical="top" wrapText="1"/>
    </xf>
    <xf numFmtId="0" fontId="6" fillId="3" borderId="1" xfId="1" applyNumberFormat="1" applyFont="1" applyFill="1" applyBorder="1" applyAlignment="1" applyProtection="1">
      <alignment horizontal="left" vertical="top" wrapText="1"/>
    </xf>
    <xf numFmtId="0" fontId="6" fillId="3" borderId="1" xfId="1" applyNumberFormat="1" applyFont="1" applyFill="1" applyBorder="1" applyAlignment="1">
      <alignment horizontal="left" vertical="top" wrapText="1"/>
    </xf>
    <xf numFmtId="0" fontId="16" fillId="7" borderId="1" xfId="1" applyNumberFormat="1" applyFont="1" applyFill="1" applyBorder="1" applyAlignment="1" applyProtection="1">
      <alignment horizontal="left" vertical="top" wrapText="1"/>
    </xf>
    <xf numFmtId="0" fontId="14" fillId="3" borderId="1" xfId="1" applyNumberFormat="1" applyFont="1" applyFill="1" applyBorder="1" applyAlignment="1" applyProtection="1">
      <alignment horizontal="left" vertical="center" wrapText="1"/>
    </xf>
    <xf numFmtId="0" fontId="34" fillId="6" borderId="1" xfId="1" applyFont="1" applyFill="1" applyBorder="1" applyAlignment="1" applyProtection="1">
      <alignment horizontal="center" vertical="center"/>
    </xf>
    <xf numFmtId="0" fontId="11" fillId="7" borderId="1" xfId="1" applyNumberFormat="1" applyFont="1" applyFill="1" applyBorder="1" applyAlignment="1" applyProtection="1">
      <alignment horizontal="left" vertical="top" wrapText="1"/>
    </xf>
    <xf numFmtId="0" fontId="13" fillId="0" borderId="1" xfId="1" applyNumberFormat="1" applyFont="1" applyFill="1" applyBorder="1" applyAlignment="1" applyProtection="1">
      <alignment horizontal="left" vertical="center" wrapText="1"/>
    </xf>
    <xf numFmtId="0" fontId="13" fillId="0" borderId="1" xfId="1" applyNumberFormat="1" applyFont="1" applyFill="1" applyBorder="1" applyAlignment="1" applyProtection="1">
      <alignment horizontal="left" vertical="top" wrapText="1"/>
    </xf>
    <xf numFmtId="0" fontId="34" fillId="11" borderId="2" xfId="1" applyFont="1" applyFill="1" applyBorder="1" applyAlignment="1" applyProtection="1">
      <alignment horizontal="center" vertical="center"/>
    </xf>
    <xf numFmtId="0" fontId="34" fillId="11" borderId="6" xfId="1" applyFont="1" applyFill="1" applyBorder="1" applyAlignment="1" applyProtection="1">
      <alignment horizontal="center" vertical="center"/>
    </xf>
    <xf numFmtId="0" fontId="34" fillId="11" borderId="3" xfId="1" applyFont="1" applyFill="1" applyBorder="1" applyAlignment="1" applyProtection="1">
      <alignment horizontal="center" vertical="center"/>
    </xf>
    <xf numFmtId="2" fontId="15" fillId="11" borderId="1" xfId="1" applyNumberFormat="1" applyFont="1" applyFill="1" applyBorder="1" applyAlignment="1" applyProtection="1">
      <alignment horizontal="center" vertical="center"/>
    </xf>
    <xf numFmtId="0" fontId="13" fillId="4" borderId="1" xfId="1" applyNumberFormat="1" applyFont="1" applyFill="1" applyBorder="1" applyAlignment="1" applyProtection="1">
      <alignment horizontal="left" vertical="center" wrapText="1"/>
    </xf>
    <xf numFmtId="0" fontId="13" fillId="3" borderId="1" xfId="1" applyNumberFormat="1" applyFont="1" applyFill="1" applyBorder="1" applyAlignment="1" applyProtection="1">
      <alignment horizontal="left" vertical="top" wrapText="1"/>
    </xf>
    <xf numFmtId="0" fontId="13" fillId="3" borderId="1" xfId="1" applyNumberFormat="1" applyFont="1" applyFill="1" applyBorder="1" applyAlignment="1" applyProtection="1">
      <alignment horizontal="left" vertical="center" wrapText="1"/>
    </xf>
    <xf numFmtId="0" fontId="13" fillId="7" borderId="1" xfId="1" applyNumberFormat="1" applyFont="1" applyFill="1" applyBorder="1" applyAlignment="1" applyProtection="1">
      <alignment horizontal="left" vertical="top" wrapText="1"/>
    </xf>
    <xf numFmtId="0" fontId="0" fillId="7" borderId="0" xfId="0" applyFill="1" applyAlignment="1">
      <alignment horizontal="left" vertical="top"/>
    </xf>
    <xf numFmtId="0" fontId="13" fillId="11" borderId="1" xfId="1" applyNumberFormat="1" applyFont="1" applyFill="1" applyBorder="1" applyAlignment="1" applyProtection="1">
      <alignment horizontal="left" vertical="center" wrapText="1"/>
    </xf>
    <xf numFmtId="0" fontId="13" fillId="11" borderId="1" xfId="1" applyNumberFormat="1" applyFont="1" applyFill="1" applyBorder="1" applyAlignment="1" applyProtection="1">
      <alignment horizontal="left" vertical="top" wrapText="1"/>
    </xf>
    <xf numFmtId="0" fontId="7" fillId="7" borderId="1" xfId="1" applyNumberFormat="1" applyFont="1" applyFill="1" applyBorder="1" applyAlignment="1" applyProtection="1">
      <alignment horizontal="left" vertical="top" wrapText="1"/>
    </xf>
    <xf numFmtId="0" fontId="6" fillId="4" borderId="1" xfId="1" applyFont="1" applyFill="1" applyBorder="1" applyAlignment="1" applyProtection="1">
      <alignment horizontal="left" vertical="top" wrapText="1"/>
    </xf>
    <xf numFmtId="49" fontId="6" fillId="3" borderId="1" xfId="2" applyNumberFormat="1" applyFont="1" applyFill="1" applyBorder="1" applyAlignment="1">
      <alignment horizontal="left" vertical="center" wrapText="1"/>
    </xf>
    <xf numFmtId="49" fontId="6" fillId="3" borderId="4" xfId="2" applyNumberFormat="1" applyFont="1" applyFill="1" applyBorder="1" applyAlignment="1">
      <alignment horizontal="left" vertical="top" wrapText="1"/>
    </xf>
    <xf numFmtId="0" fontId="13" fillId="11" borderId="1" xfId="1" applyFont="1" applyFill="1" applyBorder="1" applyAlignment="1" applyProtection="1">
      <alignment horizontal="left" vertical="top" wrapText="1"/>
    </xf>
    <xf numFmtId="0" fontId="6" fillId="7" borderId="1" xfId="1" applyNumberFormat="1" applyFont="1" applyFill="1" applyBorder="1" applyAlignment="1" applyProtection="1">
      <alignment horizontal="left" vertical="top" wrapText="1"/>
    </xf>
    <xf numFmtId="0" fontId="12" fillId="3" borderId="1" xfId="1" applyNumberFormat="1" applyFont="1" applyFill="1" applyBorder="1" applyAlignment="1" applyProtection="1">
      <alignment horizontal="left" vertical="center" wrapText="1"/>
    </xf>
    <xf numFmtId="0" fontId="12" fillId="3" borderId="1" xfId="1" applyNumberFormat="1" applyFont="1" applyFill="1" applyBorder="1" applyAlignment="1" applyProtection="1">
      <alignment horizontal="left" vertical="top" wrapText="1"/>
    </xf>
    <xf numFmtId="0" fontId="11" fillId="7" borderId="6" xfId="1" applyFont="1" applyFill="1" applyBorder="1" applyAlignment="1" applyProtection="1">
      <alignment horizontal="left" vertical="top"/>
    </xf>
    <xf numFmtId="0" fontId="6" fillId="0" borderId="1" xfId="1" applyFont="1" applyFill="1" applyBorder="1" applyAlignment="1">
      <alignment horizontal="left" vertical="top" wrapText="1"/>
    </xf>
    <xf numFmtId="0" fontId="15" fillId="7" borderId="2" xfId="1" applyFont="1" applyFill="1" applyBorder="1" applyAlignment="1">
      <alignment horizontal="left" vertical="center"/>
    </xf>
    <xf numFmtId="0" fontId="15" fillId="7" borderId="3" xfId="1" applyFont="1" applyFill="1" applyBorder="1" applyAlignment="1">
      <alignment horizontal="left" vertical="top"/>
    </xf>
    <xf numFmtId="0" fontId="18" fillId="7" borderId="1" xfId="1" applyFont="1" applyFill="1" applyBorder="1" applyAlignment="1">
      <alignment horizontal="left" vertical="top" wrapText="1"/>
    </xf>
    <xf numFmtId="0" fontId="6" fillId="7" borderId="1" xfId="1" applyFont="1" applyFill="1" applyBorder="1" applyAlignment="1">
      <alignment horizontal="left" vertical="top"/>
    </xf>
    <xf numFmtId="0" fontId="11" fillId="7" borderId="1" xfId="1" applyFont="1" applyFill="1" applyBorder="1" applyAlignment="1">
      <alignment horizontal="left" vertical="top" wrapText="1"/>
    </xf>
    <xf numFmtId="0" fontId="15" fillId="7" borderId="1" xfId="1" applyFont="1" applyFill="1" applyBorder="1" applyAlignment="1" applyProtection="1">
      <alignment horizontal="left" vertical="center"/>
    </xf>
    <xf numFmtId="0" fontId="6" fillId="7" borderId="1" xfId="1" applyFont="1" applyFill="1" applyBorder="1" applyAlignment="1">
      <alignment horizontal="left" vertical="top" wrapText="1"/>
    </xf>
    <xf numFmtId="0" fontId="11" fillId="7" borderId="1" xfId="1" applyFont="1" applyFill="1" applyBorder="1" applyAlignment="1" applyProtection="1">
      <alignment horizontal="left" vertical="center"/>
    </xf>
    <xf numFmtId="0" fontId="14" fillId="7" borderId="1" xfId="1" applyFont="1" applyFill="1" applyBorder="1" applyAlignment="1" applyProtection="1">
      <alignment horizontal="left" vertical="top"/>
    </xf>
    <xf numFmtId="0" fontId="34" fillId="7" borderId="1" xfId="1" applyFont="1" applyFill="1" applyBorder="1" applyAlignment="1" applyProtection="1">
      <alignment horizontal="center" vertical="center"/>
    </xf>
    <xf numFmtId="0" fontId="6" fillId="0" borderId="1" xfId="1" applyFont="1" applyFill="1" applyBorder="1" applyAlignment="1">
      <alignment horizontal="left" vertical="top"/>
    </xf>
    <xf numFmtId="0" fontId="6" fillId="4" borderId="1" xfId="1" applyFont="1" applyFill="1" applyBorder="1" applyAlignment="1">
      <alignment horizontal="left" vertical="top" wrapText="1"/>
    </xf>
    <xf numFmtId="0" fontId="11" fillId="7" borderId="1" xfId="1" applyFont="1" applyFill="1" applyBorder="1" applyAlignment="1">
      <alignment horizontal="left" vertical="top"/>
    </xf>
    <xf numFmtId="0" fontId="6" fillId="11" borderId="0" xfId="1" applyFont="1" applyFill="1" applyAlignment="1" applyProtection="1">
      <alignment horizontal="center" vertical="center"/>
    </xf>
    <xf numFmtId="0" fontId="38" fillId="11" borderId="1" xfId="1" applyFont="1" applyFill="1" applyBorder="1" applyAlignment="1" applyProtection="1">
      <alignment horizontal="center" vertical="center"/>
    </xf>
    <xf numFmtId="0" fontId="6" fillId="0" borderId="1" xfId="1" applyNumberFormat="1" applyFont="1" applyFill="1" applyBorder="1" applyAlignment="1">
      <alignment horizontal="left" vertical="top" wrapText="1"/>
    </xf>
    <xf numFmtId="0" fontId="34" fillId="11" borderId="5" xfId="1" applyFont="1" applyFill="1" applyBorder="1" applyAlignment="1" applyProtection="1">
      <alignment horizontal="center" vertical="center"/>
    </xf>
    <xf numFmtId="0" fontId="14" fillId="6" borderId="5" xfId="1" applyFont="1" applyFill="1" applyBorder="1" applyAlignment="1" applyProtection="1">
      <alignment horizontal="center" vertical="center"/>
    </xf>
    <xf numFmtId="0" fontId="14" fillId="11" borderId="5" xfId="1" applyFont="1" applyFill="1" applyBorder="1" applyAlignment="1" applyProtection="1">
      <alignment horizontal="left" vertical="center"/>
    </xf>
    <xf numFmtId="0" fontId="6" fillId="0" borderId="1" xfId="1" applyFont="1" applyBorder="1" applyAlignment="1">
      <alignment horizontal="left" vertical="top" wrapText="1"/>
    </xf>
    <xf numFmtId="0" fontId="14" fillId="0" borderId="0" xfId="1" applyFont="1" applyAlignment="1" applyProtection="1">
      <alignment horizontal="center" vertical="center"/>
    </xf>
    <xf numFmtId="0" fontId="14" fillId="11" borderId="0" xfId="1" applyFont="1" applyFill="1" applyAlignment="1" applyProtection="1">
      <alignment horizontal="left" vertical="center"/>
    </xf>
    <xf numFmtId="0" fontId="6" fillId="0" borderId="0" xfId="1" applyFont="1" applyAlignment="1" applyProtection="1">
      <alignment horizontal="left" vertical="top"/>
    </xf>
    <xf numFmtId="0" fontId="16" fillId="0" borderId="1" xfId="1" applyFont="1" applyFill="1" applyBorder="1" applyAlignment="1">
      <alignment horizontal="left" vertical="top" wrapText="1"/>
    </xf>
    <xf numFmtId="0" fontId="14" fillId="11" borderId="5" xfId="1" applyFont="1" applyFill="1" applyBorder="1" applyAlignment="1" applyProtection="1">
      <alignment horizontal="left" vertical="top"/>
    </xf>
    <xf numFmtId="0" fontId="43" fillId="7" borderId="1" xfId="1" applyFont="1" applyFill="1" applyBorder="1" applyAlignment="1" applyProtection="1">
      <alignment horizontal="left" vertical="center"/>
    </xf>
    <xf numFmtId="0" fontId="22" fillId="7" borderId="1" xfId="1" applyFont="1" applyFill="1" applyBorder="1" applyAlignment="1">
      <alignment horizontal="left" vertical="top" wrapText="1"/>
    </xf>
    <xf numFmtId="0" fontId="22" fillId="0" borderId="1" xfId="1" applyFont="1" applyBorder="1" applyAlignment="1">
      <alignment horizontal="left" vertical="top" wrapText="1"/>
    </xf>
    <xf numFmtId="0" fontId="43" fillId="7" borderId="0" xfId="1" applyFont="1" applyFill="1" applyAlignment="1" applyProtection="1">
      <alignment horizontal="left" vertical="center"/>
    </xf>
    <xf numFmtId="0" fontId="35" fillId="7" borderId="1" xfId="1" applyFont="1" applyFill="1" applyBorder="1" applyAlignment="1">
      <alignment horizontal="left" vertical="top"/>
    </xf>
    <xf numFmtId="0" fontId="43" fillId="7" borderId="1" xfId="1" applyFont="1" applyFill="1" applyBorder="1" applyAlignment="1">
      <alignment horizontal="left" vertical="center"/>
    </xf>
    <xf numFmtId="0" fontId="22" fillId="4" borderId="1" xfId="1" applyFont="1" applyFill="1" applyBorder="1" applyAlignment="1">
      <alignment horizontal="left" vertical="top" wrapText="1"/>
    </xf>
    <xf numFmtId="0" fontId="15" fillId="7" borderId="0" xfId="1" applyFont="1" applyFill="1" applyAlignment="1" applyProtection="1">
      <alignment horizontal="left" vertical="center"/>
    </xf>
    <xf numFmtId="0" fontId="14" fillId="7" borderId="0" xfId="1" applyFont="1" applyFill="1" applyAlignment="1" applyProtection="1">
      <alignment horizontal="left" vertical="top"/>
    </xf>
    <xf numFmtId="0" fontId="15" fillId="7" borderId="0" xfId="1" applyFont="1" applyFill="1" applyAlignment="1" applyProtection="1">
      <alignment horizontal="left" vertical="top"/>
    </xf>
    <xf numFmtId="0" fontId="6" fillId="11" borderId="1" xfId="1" applyFont="1" applyFill="1" applyBorder="1" applyAlignment="1">
      <alignment horizontal="left" vertical="top" wrapText="1"/>
    </xf>
    <xf numFmtId="0" fontId="14" fillId="0" borderId="1" xfId="1" applyFont="1" applyFill="1" applyBorder="1" applyAlignment="1" applyProtection="1">
      <alignment horizontal="left" vertical="center"/>
    </xf>
    <xf numFmtId="49" fontId="14" fillId="15" borderId="1" xfId="1" applyNumberFormat="1" applyFont="1" applyFill="1" applyBorder="1" applyAlignment="1" applyProtection="1">
      <alignment horizontal="center" vertical="center"/>
    </xf>
    <xf numFmtId="0" fontId="6" fillId="15" borderId="1" xfId="1" applyFont="1" applyFill="1" applyBorder="1" applyAlignment="1">
      <alignment horizontal="left" vertical="center" wrapText="1"/>
    </xf>
    <xf numFmtId="1" fontId="6" fillId="0" borderId="1" xfId="1" applyNumberFormat="1" applyFont="1" applyFill="1" applyBorder="1" applyAlignment="1">
      <alignment horizontal="left" vertical="top" wrapText="1"/>
    </xf>
    <xf numFmtId="0" fontId="1" fillId="0" borderId="5" xfId="1" applyBorder="1" applyAlignment="1">
      <alignment horizontal="center" vertical="center"/>
    </xf>
    <xf numFmtId="0" fontId="14" fillId="0" borderId="0" xfId="1" applyFont="1" applyBorder="1" applyAlignment="1" applyProtection="1">
      <alignment horizontal="center" vertical="center"/>
    </xf>
    <xf numFmtId="0" fontId="39" fillId="7" borderId="1" xfId="1" applyFont="1" applyFill="1" applyBorder="1" applyAlignment="1">
      <alignment horizontal="left" vertical="top" wrapText="1"/>
    </xf>
    <xf numFmtId="0" fontId="14" fillId="0" borderId="1" xfId="0" applyFont="1" applyFill="1" applyBorder="1" applyAlignment="1" applyProtection="1">
      <alignment horizontal="center" vertical="center"/>
    </xf>
    <xf numFmtId="2" fontId="14" fillId="0" borderId="1" xfId="0" applyNumberFormat="1" applyFont="1" applyFill="1" applyBorder="1" applyAlignment="1" applyProtection="1">
      <alignment horizontal="center" vertical="center"/>
    </xf>
    <xf numFmtId="2" fontId="15" fillId="11" borderId="5" xfId="1" applyNumberFormat="1" applyFont="1" applyFill="1" applyBorder="1" applyAlignment="1" applyProtection="1">
      <alignment horizontal="center" vertical="center"/>
    </xf>
    <xf numFmtId="0" fontId="1" fillId="7" borderId="0" xfId="1" applyFill="1" applyAlignment="1">
      <alignment horizontal="center" vertical="center"/>
    </xf>
    <xf numFmtId="0" fontId="12" fillId="0" borderId="1" xfId="1" applyFont="1" applyFill="1" applyBorder="1" applyAlignment="1">
      <alignment horizontal="left" vertical="top" wrapText="1"/>
    </xf>
    <xf numFmtId="0" fontId="21" fillId="7" borderId="1" xfId="1" applyFont="1" applyFill="1" applyBorder="1" applyAlignment="1">
      <alignment horizontal="left" vertical="top" wrapText="1"/>
    </xf>
    <xf numFmtId="0" fontId="12" fillId="0" borderId="1" xfId="0" applyNumberFormat="1" applyFont="1" applyFill="1" applyBorder="1" applyAlignment="1">
      <alignment horizontal="center" vertical="center" wrapText="1"/>
    </xf>
    <xf numFmtId="0" fontId="6" fillId="0" borderId="1" xfId="6" applyFont="1" applyFill="1" applyBorder="1" applyAlignment="1">
      <alignment horizontal="center" vertical="center" wrapText="1"/>
    </xf>
    <xf numFmtId="2" fontId="14" fillId="0" borderId="1" xfId="0" applyNumberFormat="1" applyFont="1" applyFill="1" applyBorder="1" applyAlignment="1" applyProtection="1">
      <alignment horizontal="center" vertical="center" wrapText="1"/>
    </xf>
    <xf numFmtId="2" fontId="6" fillId="0" borderId="1" xfId="1" applyNumberFormat="1" applyFont="1" applyFill="1" applyBorder="1" applyAlignment="1">
      <alignment horizontal="left" vertical="top" wrapText="1"/>
    </xf>
    <xf numFmtId="0" fontId="6" fillId="7" borderId="0" xfId="1" applyFont="1" applyFill="1" applyAlignment="1" applyProtection="1">
      <alignment horizontal="left" vertical="top"/>
    </xf>
    <xf numFmtId="0" fontId="7" fillId="7" borderId="1" xfId="1" applyFont="1" applyFill="1" applyBorder="1" applyAlignment="1">
      <alignment horizontal="left" vertical="top" wrapText="1"/>
    </xf>
    <xf numFmtId="0" fontId="14" fillId="0" borderId="1" xfId="1" applyFont="1" applyFill="1" applyBorder="1" applyAlignment="1">
      <alignment horizontal="left" vertical="top" wrapText="1"/>
    </xf>
    <xf numFmtId="0" fontId="15" fillId="7" borderId="8" xfId="1" applyFont="1" applyFill="1" applyBorder="1" applyAlignment="1">
      <alignment horizontal="left" vertical="center"/>
    </xf>
    <xf numFmtId="0" fontId="34" fillId="4" borderId="1" xfId="1" applyFont="1" applyFill="1" applyBorder="1" applyAlignment="1" applyProtection="1">
      <alignment horizontal="center" vertical="center"/>
    </xf>
    <xf numFmtId="0" fontId="4" fillId="4" borderId="1" xfId="1" applyFont="1" applyFill="1" applyBorder="1" applyAlignment="1">
      <alignment horizontal="left" vertical="center" wrapText="1"/>
    </xf>
    <xf numFmtId="0" fontId="4" fillId="0" borderId="1" xfId="1" applyFont="1" applyBorder="1" applyAlignment="1">
      <alignment horizontal="left" vertical="top" wrapText="1"/>
    </xf>
    <xf numFmtId="0" fontId="11" fillId="7" borderId="4" xfId="1" applyFont="1" applyFill="1" applyBorder="1" applyAlignment="1" applyProtection="1">
      <alignment horizontal="left" vertical="center"/>
    </xf>
    <xf numFmtId="0" fontId="34" fillId="7" borderId="4" xfId="1" applyFont="1" applyFill="1" applyBorder="1" applyAlignment="1" applyProtection="1">
      <alignment horizontal="center" vertical="center"/>
    </xf>
    <xf numFmtId="0" fontId="6" fillId="0" borderId="4" xfId="1" applyFont="1" applyFill="1" applyBorder="1" applyAlignment="1">
      <alignment horizontal="left" vertical="top" wrapText="1"/>
    </xf>
    <xf numFmtId="0" fontId="42" fillId="7" borderId="4" xfId="1" applyFont="1" applyFill="1" applyBorder="1" applyAlignment="1">
      <alignment horizontal="left" vertical="top" wrapText="1"/>
    </xf>
    <xf numFmtId="0" fontId="34" fillId="7" borderId="5" xfId="1" applyFont="1" applyFill="1" applyBorder="1" applyAlignment="1" applyProtection="1">
      <alignment horizontal="center" vertical="center"/>
    </xf>
    <xf numFmtId="0" fontId="6" fillId="0" borderId="5" xfId="1" applyFont="1" applyFill="1" applyBorder="1" applyAlignment="1">
      <alignment horizontal="left" vertical="top" wrapText="1"/>
    </xf>
    <xf numFmtId="0" fontId="34" fillId="0" borderId="1" xfId="1" applyFont="1" applyFill="1" applyBorder="1" applyAlignment="1" applyProtection="1">
      <alignment horizontal="center" vertical="center"/>
    </xf>
    <xf numFmtId="0" fontId="15" fillId="7" borderId="1" xfId="1" applyFont="1" applyFill="1" applyBorder="1" applyAlignment="1" applyProtection="1">
      <alignment horizontal="left" vertical="top"/>
    </xf>
    <xf numFmtId="0" fontId="14" fillId="0" borderId="1" xfId="1" applyFont="1" applyFill="1" applyBorder="1" applyAlignment="1">
      <alignment horizontal="left" vertical="top"/>
    </xf>
    <xf numFmtId="0" fontId="15" fillId="7" borderId="2" xfId="1" applyFont="1" applyFill="1" applyBorder="1" applyAlignment="1" applyProtection="1">
      <alignment horizontal="left" vertical="center"/>
    </xf>
    <xf numFmtId="0" fontId="15" fillId="7" borderId="3" xfId="1" applyFont="1" applyFill="1" applyBorder="1" applyAlignment="1" applyProtection="1">
      <alignment horizontal="left" vertical="top" wrapText="1"/>
    </xf>
    <xf numFmtId="0" fontId="12" fillId="4" borderId="1" xfId="1" applyFont="1" applyFill="1" applyBorder="1" applyAlignment="1">
      <alignment horizontal="left" vertical="center" wrapText="1"/>
    </xf>
    <xf numFmtId="0" fontId="12" fillId="0" borderId="1" xfId="1" applyFont="1" applyBorder="1" applyAlignment="1">
      <alignment horizontal="left" vertical="top" wrapText="1"/>
    </xf>
    <xf numFmtId="0" fontId="14" fillId="0" borderId="2" xfId="1" applyFont="1" applyBorder="1" applyAlignment="1" applyProtection="1">
      <alignment horizontal="left" vertical="top" wrapText="1"/>
    </xf>
    <xf numFmtId="0" fontId="14" fillId="0" borderId="6" xfId="1" applyFont="1" applyBorder="1" applyAlignment="1" applyProtection="1">
      <alignment horizontal="left" vertical="top" wrapText="1"/>
    </xf>
    <xf numFmtId="0" fontId="14" fillId="0" borderId="5" xfId="1" applyFont="1" applyBorder="1" applyAlignment="1" applyProtection="1">
      <alignment horizontal="left" vertical="center"/>
    </xf>
    <xf numFmtId="0" fontId="12" fillId="0" borderId="1" xfId="1" applyFont="1" applyBorder="1" applyAlignment="1">
      <alignment horizontal="left" vertical="center" wrapText="1"/>
    </xf>
    <xf numFmtId="0" fontId="6" fillId="15" borderId="1" xfId="1" applyNumberFormat="1" applyFont="1" applyFill="1" applyBorder="1" applyAlignment="1">
      <alignment horizontal="left" vertical="center" wrapText="1"/>
    </xf>
    <xf numFmtId="0" fontId="12" fillId="7" borderId="1" xfId="1" applyFont="1" applyFill="1" applyBorder="1" applyAlignment="1">
      <alignment horizontal="left" vertical="top" wrapText="1"/>
    </xf>
    <xf numFmtId="0" fontId="6" fillId="0" borderId="1" xfId="5" applyNumberFormat="1" applyFont="1" applyFill="1" applyBorder="1" applyAlignment="1" applyProtection="1">
      <alignment horizontal="left" vertical="top" wrapText="1"/>
      <protection hidden="1"/>
    </xf>
    <xf numFmtId="0" fontId="6" fillId="0" borderId="1" xfId="5" applyNumberFormat="1" applyFont="1" applyFill="1" applyBorder="1" applyAlignment="1" applyProtection="1">
      <alignment horizontal="left" vertical="top" wrapText="1"/>
      <protection locked="0"/>
    </xf>
    <xf numFmtId="49" fontId="22" fillId="0" borderId="1" xfId="1" applyNumberFormat="1" applyFont="1" applyFill="1" applyBorder="1" applyAlignment="1">
      <alignment horizontal="left" vertical="top" wrapText="1"/>
    </xf>
    <xf numFmtId="1" fontId="14" fillId="0" borderId="1" xfId="0" applyNumberFormat="1" applyFont="1" applyFill="1" applyBorder="1" applyAlignment="1" applyProtection="1">
      <alignment horizontal="center" vertical="center"/>
    </xf>
    <xf numFmtId="0" fontId="14" fillId="0" borderId="1" xfId="0" applyNumberFormat="1" applyFont="1" applyFill="1" applyBorder="1" applyAlignment="1" applyProtection="1">
      <alignment horizontal="center" vertical="center"/>
    </xf>
    <xf numFmtId="0" fontId="11" fillId="7" borderId="1" xfId="1" applyNumberFormat="1" applyFont="1" applyFill="1" applyBorder="1" applyAlignment="1">
      <alignment horizontal="left" vertical="center"/>
    </xf>
    <xf numFmtId="0" fontId="11" fillId="7" borderId="1" xfId="1" applyNumberFormat="1" applyFont="1" applyFill="1" applyBorder="1" applyAlignment="1">
      <alignment horizontal="left" vertical="top" wrapText="1"/>
    </xf>
    <xf numFmtId="0" fontId="12" fillId="3" borderId="1" xfId="1" applyNumberFormat="1" applyFont="1" applyFill="1" applyBorder="1" applyAlignment="1">
      <alignment horizontal="left" vertical="center" wrapText="1"/>
    </xf>
    <xf numFmtId="0" fontId="12" fillId="3" borderId="1" xfId="1" applyNumberFormat="1" applyFont="1" applyFill="1" applyBorder="1" applyAlignment="1">
      <alignment horizontal="left" vertical="top" wrapText="1"/>
    </xf>
    <xf numFmtId="0" fontId="12" fillId="0" borderId="1" xfId="1" applyNumberFormat="1" applyFont="1" applyFill="1" applyBorder="1" applyAlignment="1">
      <alignment horizontal="left" vertical="center" wrapText="1"/>
    </xf>
    <xf numFmtId="0" fontId="12" fillId="0" borderId="1" xfId="1" applyNumberFormat="1" applyFont="1" applyFill="1" applyBorder="1" applyAlignment="1">
      <alignment horizontal="left" vertical="top" wrapText="1"/>
    </xf>
    <xf numFmtId="0" fontId="13" fillId="3" borderId="1" xfId="1" applyNumberFormat="1" applyFont="1" applyFill="1" applyBorder="1" applyAlignment="1">
      <alignment horizontal="left" vertical="center" wrapText="1"/>
    </xf>
    <xf numFmtId="0" fontId="13" fillId="3" borderId="1" xfId="1" applyNumberFormat="1" applyFont="1" applyFill="1" applyBorder="1" applyAlignment="1">
      <alignment horizontal="left" vertical="top" wrapText="1"/>
    </xf>
    <xf numFmtId="49" fontId="11" fillId="7" borderId="1" xfId="1" applyNumberFormat="1" applyFont="1" applyFill="1" applyBorder="1" applyAlignment="1">
      <alignment horizontal="left" vertical="center"/>
    </xf>
    <xf numFmtId="0" fontId="6" fillId="7" borderId="1" xfId="1" applyNumberFormat="1" applyFont="1" applyFill="1" applyBorder="1" applyAlignment="1">
      <alignment horizontal="left" vertical="top" wrapText="1"/>
    </xf>
    <xf numFmtId="0" fontId="13" fillId="3" borderId="1" xfId="2" applyNumberFormat="1" applyFont="1" applyFill="1" applyBorder="1" applyAlignment="1">
      <alignment horizontal="left" vertical="center" wrapText="1"/>
    </xf>
    <xf numFmtId="0" fontId="13" fillId="3" borderId="1" xfId="2" applyNumberFormat="1" applyFont="1" applyFill="1" applyBorder="1" applyAlignment="1">
      <alignment horizontal="left" vertical="top" wrapText="1"/>
    </xf>
    <xf numFmtId="0" fontId="11" fillId="7" borderId="1" xfId="1" applyNumberFormat="1" applyFont="1" applyFill="1" applyBorder="1" applyAlignment="1">
      <alignment horizontal="left" vertical="center" wrapText="1"/>
    </xf>
    <xf numFmtId="0" fontId="12" fillId="15" borderId="1" xfId="1" applyNumberFormat="1" applyFont="1" applyFill="1" applyBorder="1" applyAlignment="1">
      <alignment horizontal="left" vertical="center" wrapText="1"/>
    </xf>
    <xf numFmtId="0" fontId="12" fillId="15" borderId="4" xfId="1" applyNumberFormat="1" applyFont="1" applyFill="1" applyBorder="1" applyAlignment="1">
      <alignment horizontal="left" vertical="center" wrapText="1"/>
    </xf>
    <xf numFmtId="0" fontId="12" fillId="3" borderId="4" xfId="1" applyNumberFormat="1" applyFont="1" applyFill="1" applyBorder="1" applyAlignment="1">
      <alignment horizontal="left" vertical="center" wrapText="1"/>
    </xf>
    <xf numFmtId="0" fontId="6" fillId="3" borderId="1" xfId="2" applyNumberFormat="1" applyFont="1" applyFill="1" applyBorder="1" applyAlignment="1">
      <alignment horizontal="left" vertical="top" wrapText="1"/>
    </xf>
    <xf numFmtId="0" fontId="6" fillId="7" borderId="1" xfId="3" applyNumberFormat="1" applyFont="1" applyFill="1" applyBorder="1" applyAlignment="1">
      <alignment horizontal="left" vertical="top" wrapText="1"/>
    </xf>
    <xf numFmtId="0" fontId="4" fillId="0" borderId="1" xfId="1" applyFont="1" applyBorder="1" applyAlignment="1">
      <alignment horizontal="left" vertical="center" wrapText="1"/>
    </xf>
    <xf numFmtId="0" fontId="6" fillId="0" borderId="1" xfId="1" applyFont="1" applyBorder="1" applyAlignment="1" applyProtection="1">
      <alignment horizontal="left" vertical="top"/>
    </xf>
    <xf numFmtId="0" fontId="6" fillId="7" borderId="7" xfId="0" applyFont="1" applyFill="1" applyBorder="1" applyAlignment="1" applyProtection="1">
      <alignment horizontal="left" vertical="top" wrapText="1"/>
    </xf>
    <xf numFmtId="0" fontId="6" fillId="7" borderId="9" xfId="0" applyFont="1" applyFill="1" applyBorder="1" applyAlignment="1" applyProtection="1">
      <alignment horizontal="center" vertical="center" wrapText="1"/>
    </xf>
    <xf numFmtId="0" fontId="6" fillId="0" borderId="1" xfId="7" applyFont="1" applyFill="1" applyBorder="1" applyAlignment="1">
      <alignment horizontal="left" vertical="center" wrapText="1"/>
    </xf>
    <xf numFmtId="0" fontId="6" fillId="0" borderId="1" xfId="7" applyFont="1" applyBorder="1" applyAlignment="1">
      <alignment horizontal="left" vertical="top" wrapText="1"/>
    </xf>
    <xf numFmtId="0" fontId="6" fillId="0" borderId="1" xfId="0" applyFont="1" applyBorder="1" applyAlignment="1">
      <alignment horizontal="center" vertical="center" wrapText="1"/>
    </xf>
    <xf numFmtId="0" fontId="6" fillId="0" borderId="1" xfId="0" applyFont="1" applyFill="1" applyBorder="1" applyAlignment="1" applyProtection="1">
      <alignment horizontal="left" vertical="center" wrapText="1"/>
    </xf>
    <xf numFmtId="0" fontId="6" fillId="0" borderId="1" xfId="0" applyFont="1" applyFill="1" applyBorder="1" applyAlignment="1" applyProtection="1">
      <alignment horizontal="left" vertical="center"/>
    </xf>
    <xf numFmtId="0" fontId="6" fillId="0" borderId="1" xfId="0" applyFont="1" applyBorder="1" applyAlignment="1">
      <alignment horizontal="left" vertical="top" wrapText="1"/>
    </xf>
    <xf numFmtId="0" fontId="6" fillId="0" borderId="1" xfId="0" applyFont="1" applyBorder="1" applyAlignment="1">
      <alignment horizontal="left" vertical="center" wrapText="1"/>
    </xf>
    <xf numFmtId="0" fontId="6" fillId="0" borderId="1" xfId="0" applyFont="1" applyFill="1" applyBorder="1" applyAlignment="1">
      <alignment horizontal="left" vertical="top" wrapText="1"/>
    </xf>
    <xf numFmtId="0" fontId="6" fillId="0" borderId="1" xfId="0" applyFont="1" applyBorder="1" applyAlignment="1">
      <alignment horizontal="left" vertical="center"/>
    </xf>
    <xf numFmtId="0" fontId="11" fillId="7" borderId="4" xfId="0" applyNumberFormat="1" applyFont="1" applyFill="1" applyBorder="1" applyAlignment="1">
      <alignment horizontal="left" vertical="center"/>
    </xf>
    <xf numFmtId="0" fontId="11" fillId="7" borderId="4" xfId="0" applyNumberFormat="1" applyFont="1" applyFill="1" applyBorder="1" applyAlignment="1">
      <alignment horizontal="left" vertical="top"/>
    </xf>
    <xf numFmtId="0" fontId="6" fillId="7" borderId="4" xfId="0" applyNumberFormat="1" applyFont="1" applyFill="1" applyBorder="1" applyAlignment="1">
      <alignment horizontal="center" vertical="center"/>
    </xf>
    <xf numFmtId="0" fontId="6" fillId="4" borderId="1" xfId="0" applyNumberFormat="1" applyFont="1" applyFill="1" applyBorder="1" applyAlignment="1">
      <alignment horizontal="left" vertical="top" wrapText="1"/>
    </xf>
    <xf numFmtId="0" fontId="6" fillId="4" borderId="1" xfId="0" applyFont="1" applyFill="1" applyBorder="1" applyAlignment="1" applyProtection="1">
      <alignment horizontal="center" vertical="center"/>
    </xf>
    <xf numFmtId="0" fontId="14" fillId="11" borderId="1" xfId="0" applyFont="1" applyFill="1" applyBorder="1" applyAlignment="1" applyProtection="1">
      <alignment horizontal="left" vertical="center"/>
    </xf>
    <xf numFmtId="0" fontId="14" fillId="11" borderId="1" xfId="0" applyFont="1" applyFill="1" applyBorder="1" applyAlignment="1" applyProtection="1">
      <alignment horizontal="left" vertical="top"/>
    </xf>
    <xf numFmtId="0" fontId="11" fillId="4" borderId="4" xfId="0" applyNumberFormat="1" applyFont="1" applyFill="1" applyBorder="1" applyAlignment="1">
      <alignment horizontal="left" vertical="center"/>
    </xf>
    <xf numFmtId="0" fontId="14" fillId="4" borderId="1" xfId="0" applyFont="1" applyFill="1" applyBorder="1" applyAlignment="1" applyProtection="1">
      <alignment horizontal="left" vertical="top"/>
    </xf>
    <xf numFmtId="0" fontId="34" fillId="4" borderId="1" xfId="0" applyFont="1" applyFill="1" applyBorder="1" applyAlignment="1" applyProtection="1">
      <alignment horizontal="center" vertical="center"/>
    </xf>
    <xf numFmtId="0" fontId="14" fillId="4" borderId="2" xfId="0" applyFont="1" applyFill="1" applyBorder="1" applyAlignment="1" applyProtection="1">
      <alignment horizontal="center" vertical="center"/>
    </xf>
    <xf numFmtId="0" fontId="11" fillId="7" borderId="1" xfId="0" applyNumberFormat="1" applyFont="1" applyFill="1" applyBorder="1" applyAlignment="1">
      <alignment horizontal="left" vertical="center"/>
    </xf>
    <xf numFmtId="0" fontId="6" fillId="7" borderId="1" xfId="0" applyNumberFormat="1" applyFont="1" applyFill="1" applyBorder="1" applyAlignment="1">
      <alignment horizontal="left" vertical="top" wrapText="1"/>
    </xf>
    <xf numFmtId="0" fontId="6" fillId="7" borderId="1" xfId="0" applyNumberFormat="1" applyFont="1" applyFill="1" applyBorder="1" applyAlignment="1">
      <alignment horizontal="center" vertical="center" wrapText="1"/>
    </xf>
    <xf numFmtId="0" fontId="14" fillId="7" borderId="2" xfId="0" applyFont="1" applyFill="1" applyBorder="1" applyAlignment="1" applyProtection="1">
      <alignment horizontal="center" vertical="center"/>
    </xf>
    <xf numFmtId="0" fontId="6" fillId="0" borderId="1" xfId="0" applyNumberFormat="1" applyFont="1" applyFill="1" applyBorder="1" applyAlignment="1">
      <alignment horizontal="left" vertical="center" wrapText="1"/>
    </xf>
    <xf numFmtId="0" fontId="6" fillId="0" borderId="1" xfId="0" applyNumberFormat="1" applyFont="1" applyFill="1" applyBorder="1" applyAlignment="1">
      <alignment horizontal="left" vertical="top" wrapText="1"/>
    </xf>
    <xf numFmtId="0" fontId="53" fillId="0" borderId="1" xfId="0" applyNumberFormat="1" applyFont="1" applyFill="1" applyBorder="1" applyAlignment="1">
      <alignment horizontal="center" vertical="center"/>
    </xf>
    <xf numFmtId="0" fontId="11" fillId="7" borderId="1" xfId="0" applyNumberFormat="1" applyFont="1" applyFill="1" applyBorder="1" applyAlignment="1">
      <alignment horizontal="left" vertical="top" wrapText="1"/>
    </xf>
    <xf numFmtId="0" fontId="11" fillId="7" borderId="1" xfId="0" applyNumberFormat="1" applyFont="1" applyFill="1" applyBorder="1" applyAlignment="1">
      <alignment horizontal="center" vertical="center" wrapText="1"/>
    </xf>
    <xf numFmtId="0" fontId="6" fillId="0" borderId="1" xfId="0" applyFont="1" applyFill="1" applyBorder="1" applyAlignment="1">
      <alignment horizontal="left" vertical="center" wrapText="1"/>
    </xf>
    <xf numFmtId="0" fontId="12" fillId="0" borderId="1" xfId="0" applyNumberFormat="1" applyFont="1" applyFill="1" applyBorder="1" applyAlignment="1">
      <alignment horizontal="center" vertical="center"/>
    </xf>
    <xf numFmtId="165" fontId="12" fillId="0" borderId="1" xfId="0" applyNumberFormat="1" applyFont="1" applyFill="1" applyBorder="1" applyAlignment="1">
      <alignment horizontal="center" vertical="center"/>
    </xf>
    <xf numFmtId="2" fontId="12" fillId="0" borderId="1" xfId="0" applyNumberFormat="1" applyFont="1" applyFill="1" applyBorder="1" applyAlignment="1">
      <alignment horizontal="center" vertical="center"/>
    </xf>
    <xf numFmtId="0" fontId="34" fillId="11" borderId="2" xfId="0" applyFont="1" applyFill="1" applyBorder="1" applyAlignment="1" applyProtection="1">
      <alignment horizontal="center" vertical="center"/>
    </xf>
    <xf numFmtId="0" fontId="34" fillId="11" borderId="6" xfId="0" applyFont="1" applyFill="1" applyBorder="1" applyAlignment="1" applyProtection="1">
      <alignment horizontal="center" vertical="center"/>
    </xf>
    <xf numFmtId="0" fontId="34" fillId="11" borderId="3" xfId="0" applyFont="1" applyFill="1" applyBorder="1" applyAlignment="1" applyProtection="1">
      <alignment horizontal="center" vertical="center"/>
    </xf>
    <xf numFmtId="2" fontId="15" fillId="11" borderId="2" xfId="0" applyNumberFormat="1" applyFont="1" applyFill="1" applyBorder="1" applyAlignment="1" applyProtection="1">
      <alignment horizontal="center" vertical="center"/>
    </xf>
    <xf numFmtId="49" fontId="11" fillId="7" borderId="1" xfId="0" applyNumberFormat="1" applyFont="1" applyFill="1" applyBorder="1" applyAlignment="1">
      <alignment horizontal="left" vertical="center"/>
    </xf>
    <xf numFmtId="49" fontId="6" fillId="15" borderId="2" xfId="0" applyNumberFormat="1" applyFont="1" applyFill="1" applyBorder="1" applyAlignment="1">
      <alignment horizontal="center" vertical="center" wrapText="1"/>
    </xf>
    <xf numFmtId="0" fontId="6" fillId="15" borderId="1" xfId="0" applyNumberFormat="1" applyFont="1" applyFill="1" applyBorder="1" applyAlignment="1">
      <alignment horizontal="left" vertical="center" wrapText="1"/>
    </xf>
    <xf numFmtId="0" fontId="6" fillId="3" borderId="1" xfId="0" applyNumberFormat="1" applyFont="1" applyFill="1" applyBorder="1" applyAlignment="1">
      <alignment horizontal="left" vertical="center" wrapText="1"/>
    </xf>
    <xf numFmtId="0" fontId="6" fillId="4" borderId="0" xfId="0" applyFont="1" applyFill="1" applyAlignment="1" applyProtection="1">
      <alignment horizontal="left" vertical="top"/>
    </xf>
    <xf numFmtId="0" fontId="12" fillId="4" borderId="1" xfId="3" applyNumberFormat="1" applyFont="1" applyFill="1" applyBorder="1" applyAlignment="1">
      <alignment horizontal="left" vertical="center" wrapText="1"/>
    </xf>
    <xf numFmtId="0" fontId="6" fillId="4" borderId="1" xfId="3" applyNumberFormat="1" applyFont="1" applyFill="1" applyBorder="1" applyAlignment="1">
      <alignment horizontal="left" vertical="top" wrapText="1"/>
    </xf>
    <xf numFmtId="0" fontId="52" fillId="4" borderId="1" xfId="3" applyNumberFormat="1" applyFont="1" applyFill="1" applyBorder="1" applyAlignment="1">
      <alignment horizontal="center" vertical="center"/>
    </xf>
    <xf numFmtId="0" fontId="6" fillId="4" borderId="1" xfId="3" applyNumberFormat="1" applyFont="1" applyFill="1" applyBorder="1" applyAlignment="1">
      <alignment horizontal="left" vertical="center" wrapText="1"/>
    </xf>
    <xf numFmtId="0" fontId="52" fillId="4" borderId="1" xfId="3" applyNumberFormat="1" applyFont="1" applyFill="1" applyBorder="1" applyAlignment="1">
      <alignment horizontal="center" vertical="center" wrapText="1"/>
    </xf>
    <xf numFmtId="0" fontId="51" fillId="4" borderId="1" xfId="3" applyNumberFormat="1" applyFont="1" applyFill="1" applyBorder="1" applyAlignment="1">
      <alignment horizontal="center" vertical="center"/>
    </xf>
    <xf numFmtId="0" fontId="14" fillId="4" borderId="1" xfId="3" applyFont="1" applyFill="1" applyBorder="1" applyAlignment="1">
      <alignment horizontal="left" vertical="center"/>
    </xf>
    <xf numFmtId="0" fontId="11" fillId="7" borderId="4" xfId="3" applyNumberFormat="1" applyFont="1" applyFill="1" applyBorder="1" applyAlignment="1">
      <alignment horizontal="left" vertical="center" wrapText="1"/>
    </xf>
    <xf numFmtId="0" fontId="14" fillId="7" borderId="1" xfId="0" applyFont="1" applyFill="1" applyBorder="1" applyAlignment="1" applyProtection="1">
      <alignment horizontal="left" vertical="top"/>
    </xf>
    <xf numFmtId="0" fontId="34" fillId="7" borderId="1" xfId="0" applyFont="1" applyFill="1" applyBorder="1" applyAlignment="1" applyProtection="1">
      <alignment horizontal="center" vertical="center"/>
    </xf>
    <xf numFmtId="0" fontId="6" fillId="7" borderId="4" xfId="3" applyNumberFormat="1" applyFont="1" applyFill="1" applyBorder="1" applyAlignment="1">
      <alignment horizontal="left" vertical="top" wrapText="1"/>
    </xf>
    <xf numFmtId="0" fontId="52" fillId="7" borderId="10" xfId="3" applyNumberFormat="1" applyFont="1" applyFill="1" applyBorder="1" applyAlignment="1">
      <alignment horizontal="center" vertical="center"/>
    </xf>
    <xf numFmtId="0" fontId="6" fillId="3" borderId="1" xfId="3" applyNumberFormat="1" applyFont="1" applyFill="1" applyBorder="1" applyAlignment="1">
      <alignment horizontal="left" vertical="center" wrapText="1"/>
    </xf>
    <xf numFmtId="0" fontId="6" fillId="3" borderId="1" xfId="3" applyNumberFormat="1" applyFont="1" applyFill="1" applyBorder="1" applyAlignment="1">
      <alignment horizontal="left" vertical="top" wrapText="1"/>
    </xf>
    <xf numFmtId="0" fontId="52" fillId="0" borderId="1" xfId="3" applyNumberFormat="1" applyFont="1" applyBorder="1" applyAlignment="1">
      <alignment horizontal="center" vertical="center"/>
    </xf>
    <xf numFmtId="0" fontId="0" fillId="0" borderId="1" xfId="0" applyNumberFormat="1" applyBorder="1" applyAlignment="1">
      <alignment horizontal="center" vertical="center"/>
    </xf>
    <xf numFmtId="0" fontId="6" fillId="3" borderId="1" xfId="0" applyNumberFormat="1" applyFont="1" applyFill="1" applyBorder="1" applyAlignment="1">
      <alignment horizontal="left" vertical="top" wrapText="1"/>
    </xf>
    <xf numFmtId="165" fontId="0" fillId="0" borderId="0" xfId="0" applyNumberFormat="1" applyAlignment="1">
      <alignment horizontal="center" vertical="center"/>
    </xf>
    <xf numFmtId="0" fontId="71" fillId="0" borderId="0" xfId="0" applyFont="1" applyAlignment="1">
      <alignment horizontal="center" vertical="top"/>
    </xf>
    <xf numFmtId="0" fontId="72" fillId="0" borderId="0" xfId="0" applyFont="1" applyAlignment="1">
      <alignment horizontal="center" vertical="center"/>
    </xf>
    <xf numFmtId="0" fontId="72" fillId="0" borderId="0" xfId="0" applyFont="1" applyAlignment="1">
      <alignment horizontal="center" vertical="center"/>
    </xf>
    <xf numFmtId="0" fontId="67" fillId="0" borderId="0" xfId="0" applyFont="1" applyAlignment="1">
      <alignment horizontal="left" vertical="top"/>
    </xf>
    <xf numFmtId="2" fontId="1" fillId="0" borderId="0" xfId="1" applyNumberFormat="1" applyAlignment="1">
      <alignment horizontal="center"/>
    </xf>
    <xf numFmtId="2" fontId="1" fillId="0" borderId="0" xfId="1" applyNumberFormat="1"/>
    <xf numFmtId="2" fontId="32" fillId="0" borderId="0" xfId="1" applyNumberFormat="1" applyFont="1" applyAlignment="1">
      <alignment horizontal="center" vertical="center"/>
    </xf>
    <xf numFmtId="2" fontId="36" fillId="0" borderId="0" xfId="1" applyNumberFormat="1" applyFont="1" applyAlignment="1">
      <alignment horizontal="center" vertical="center"/>
    </xf>
    <xf numFmtId="2" fontId="6" fillId="0" borderId="0" xfId="1" applyNumberFormat="1" applyFont="1" applyAlignment="1">
      <alignment vertical="center" wrapText="1"/>
    </xf>
    <xf numFmtId="2" fontId="0" fillId="0" borderId="0" xfId="0" applyNumberFormat="1" applyAlignment="1">
      <alignment horizontal="center"/>
    </xf>
    <xf numFmtId="2" fontId="0" fillId="0" borderId="0" xfId="0" applyNumberFormat="1"/>
    <xf numFmtId="2" fontId="11" fillId="4" borderId="1" xfId="6" applyNumberFormat="1" applyFont="1" applyFill="1" applyBorder="1" applyAlignment="1">
      <alignment horizontal="center" vertical="center" wrapText="1"/>
    </xf>
    <xf numFmtId="2" fontId="11" fillId="4" borderId="1" xfId="1" applyNumberFormat="1" applyFont="1" applyFill="1" applyBorder="1" applyAlignment="1">
      <alignment horizontal="center" vertical="center" wrapText="1"/>
    </xf>
    <xf numFmtId="2" fontId="15" fillId="0" borderId="1" xfId="1" applyNumberFormat="1" applyFont="1" applyBorder="1" applyAlignment="1" applyProtection="1">
      <alignment horizontal="center" vertical="center" wrapText="1"/>
    </xf>
    <xf numFmtId="2" fontId="11" fillId="4" borderId="5" xfId="6" applyNumberFormat="1" applyFont="1" applyFill="1" applyBorder="1" applyAlignment="1">
      <alignment horizontal="center" vertical="center" wrapText="1"/>
    </xf>
    <xf numFmtId="2" fontId="11" fillId="4" borderId="5" xfId="1" applyNumberFormat="1" applyFont="1" applyFill="1" applyBorder="1" applyAlignment="1">
      <alignment horizontal="center" vertical="center" wrapText="1"/>
    </xf>
    <xf numFmtId="2" fontId="14" fillId="7" borderId="5" xfId="1" applyNumberFormat="1" applyFont="1" applyFill="1" applyBorder="1" applyAlignment="1" applyProtection="1">
      <alignment horizontal="center" vertical="center"/>
    </xf>
    <xf numFmtId="2" fontId="14" fillId="7" borderId="1" xfId="1" applyNumberFormat="1" applyFont="1" applyFill="1" applyBorder="1" applyProtection="1"/>
    <xf numFmtId="2" fontId="14" fillId="0" borderId="1" xfId="1" applyNumberFormat="1" applyFont="1" applyBorder="1" applyProtection="1"/>
    <xf numFmtId="0" fontId="14" fillId="4" borderId="1" xfId="1" applyFont="1" applyFill="1" applyBorder="1" applyAlignment="1" applyProtection="1">
      <alignment wrapText="1"/>
    </xf>
    <xf numFmtId="2" fontId="14" fillId="11" borderId="0" xfId="1" applyNumberFormat="1" applyFont="1" applyFill="1" applyAlignment="1" applyProtection="1">
      <alignment horizontal="center"/>
    </xf>
    <xf numFmtId="2" fontId="14" fillId="7" borderId="1" xfId="1" applyNumberFormat="1" applyFont="1" applyFill="1" applyBorder="1" applyAlignment="1" applyProtection="1">
      <alignment horizontal="center" vertical="center"/>
    </xf>
    <xf numFmtId="2" fontId="34" fillId="11" borderId="1" xfId="1" applyNumberFormat="1" applyFont="1" applyFill="1" applyBorder="1" applyAlignment="1" applyProtection="1">
      <alignment horizontal="center" vertical="center"/>
    </xf>
    <xf numFmtId="2" fontId="14" fillId="7" borderId="1" xfId="1" applyNumberFormat="1" applyFont="1" applyFill="1" applyBorder="1" applyAlignment="1" applyProtection="1"/>
    <xf numFmtId="2" fontId="4" fillId="2" borderId="1" xfId="2" applyNumberFormat="1" applyFont="1" applyFill="1" applyBorder="1" applyAlignment="1" applyProtection="1">
      <alignment horizontal="center" vertical="center" wrapText="1"/>
    </xf>
    <xf numFmtId="2" fontId="4" fillId="2" borderId="1" xfId="2" applyNumberFormat="1" applyFont="1" applyFill="1" applyBorder="1" applyAlignment="1" applyProtection="1">
      <alignment horizontal="left" vertical="top" wrapText="1"/>
    </xf>
    <xf numFmtId="2" fontId="6" fillId="2" borderId="1" xfId="2" applyNumberFormat="1" applyFont="1" applyFill="1" applyBorder="1" applyAlignment="1" applyProtection="1">
      <alignment horizontal="center" vertical="center" wrapText="1"/>
    </xf>
    <xf numFmtId="2" fontId="4" fillId="5" borderId="1" xfId="2" applyNumberFormat="1" applyFont="1" applyFill="1" applyBorder="1" applyAlignment="1" applyProtection="1">
      <alignment horizontal="center" vertical="center" wrapText="1"/>
    </xf>
    <xf numFmtId="2" fontId="14" fillId="11" borderId="0" xfId="1" applyNumberFormat="1" applyFont="1" applyFill="1" applyAlignment="1" applyProtection="1">
      <alignment horizontal="center" vertical="center"/>
    </xf>
    <xf numFmtId="9" fontId="14" fillId="0" borderId="1" xfId="1" applyNumberFormat="1" applyFont="1" applyBorder="1" applyProtection="1"/>
    <xf numFmtId="9" fontId="14" fillId="4" borderId="1" xfId="1" applyNumberFormat="1" applyFont="1" applyFill="1" applyBorder="1" applyProtection="1"/>
    <xf numFmtId="2" fontId="34" fillId="6" borderId="1" xfId="1" applyNumberFormat="1" applyFont="1" applyFill="1" applyBorder="1" applyAlignment="1" applyProtection="1">
      <alignment horizontal="right" vertical="center"/>
    </xf>
    <xf numFmtId="2" fontId="0" fillId="7" borderId="0" xfId="0" applyNumberFormat="1" applyFill="1" applyAlignment="1">
      <alignment horizontal="center"/>
    </xf>
    <xf numFmtId="2" fontId="0" fillId="7" borderId="0" xfId="0" applyNumberFormat="1" applyFill="1"/>
    <xf numFmtId="2" fontId="14" fillId="11" borderId="0" xfId="1" applyNumberFormat="1" applyFont="1" applyFill="1" applyProtection="1"/>
    <xf numFmtId="2" fontId="15" fillId="7" borderId="1" xfId="1" applyNumberFormat="1" applyFont="1" applyFill="1" applyBorder="1" applyAlignment="1" applyProtection="1">
      <alignment horizontal="center" vertical="center"/>
    </xf>
    <xf numFmtId="2" fontId="15" fillId="7" borderId="1" xfId="1" applyNumberFormat="1" applyFont="1" applyFill="1" applyBorder="1" applyProtection="1"/>
    <xf numFmtId="0" fontId="34" fillId="7" borderId="1" xfId="1" applyFont="1" applyFill="1" applyBorder="1" applyAlignment="1" applyProtection="1">
      <alignment horizontal="center"/>
    </xf>
    <xf numFmtId="2" fontId="14" fillId="7" borderId="0" xfId="1" applyNumberFormat="1" applyFont="1" applyFill="1" applyAlignment="1" applyProtection="1">
      <alignment horizontal="center"/>
    </xf>
    <xf numFmtId="2" fontId="6" fillId="11" borderId="0" xfId="1" applyNumberFormat="1" applyFont="1" applyFill="1" applyAlignment="1" applyProtection="1">
      <alignment horizontal="center"/>
    </xf>
    <xf numFmtId="2" fontId="6" fillId="11" borderId="1" xfId="1" applyNumberFormat="1" applyFont="1" applyFill="1" applyBorder="1" applyAlignment="1" applyProtection="1">
      <alignment horizontal="center" vertical="center"/>
    </xf>
    <xf numFmtId="0" fontId="34" fillId="11" borderId="5" xfId="1" applyFont="1" applyFill="1" applyBorder="1" applyAlignment="1" applyProtection="1">
      <alignment horizontal="center"/>
    </xf>
    <xf numFmtId="2" fontId="14" fillId="11" borderId="1" xfId="1" applyNumberFormat="1" applyFont="1" applyFill="1" applyBorder="1" applyAlignment="1" applyProtection="1">
      <alignment horizontal="center"/>
    </xf>
    <xf numFmtId="2" fontId="14" fillId="11" borderId="5" xfId="1" applyNumberFormat="1" applyFont="1" applyFill="1" applyBorder="1" applyAlignment="1" applyProtection="1">
      <alignment horizontal="center" vertical="center"/>
    </xf>
    <xf numFmtId="2" fontId="14" fillId="7" borderId="0" xfId="1" applyNumberFormat="1" applyFont="1" applyFill="1" applyBorder="1" applyAlignment="1" applyProtection="1">
      <alignment horizontal="center" vertical="center"/>
    </xf>
    <xf numFmtId="2" fontId="6" fillId="0" borderId="1" xfId="1" applyNumberFormat="1" applyFont="1" applyBorder="1" applyAlignment="1" applyProtection="1">
      <alignment horizontal="center" vertical="center"/>
    </xf>
    <xf numFmtId="2" fontId="6" fillId="0" borderId="1" xfId="1" applyNumberFormat="1" applyFont="1" applyBorder="1" applyProtection="1"/>
    <xf numFmtId="0" fontId="6" fillId="0" borderId="1" xfId="1" applyFont="1" applyBorder="1" applyAlignment="1" applyProtection="1">
      <alignment wrapText="1"/>
    </xf>
    <xf numFmtId="2" fontId="14" fillId="11" borderId="1" xfId="1" applyNumberFormat="1" applyFont="1" applyFill="1" applyBorder="1" applyProtection="1"/>
    <xf numFmtId="2" fontId="1" fillId="7" borderId="0" xfId="1" applyNumberFormat="1" applyFill="1" applyAlignment="1">
      <alignment horizontal="center"/>
    </xf>
    <xf numFmtId="2" fontId="1" fillId="7" borderId="0" xfId="1" applyNumberFormat="1" applyFill="1"/>
    <xf numFmtId="2" fontId="14" fillId="11" borderId="1" xfId="1" applyNumberFormat="1" applyFont="1" applyFill="1" applyBorder="1" applyAlignment="1" applyProtection="1">
      <alignment vertical="center"/>
    </xf>
    <xf numFmtId="2" fontId="1" fillId="0" borderId="1" xfId="1" applyNumberFormat="1" applyBorder="1" applyAlignment="1">
      <alignment horizontal="center"/>
    </xf>
    <xf numFmtId="2" fontId="1" fillId="0" borderId="1" xfId="1" applyNumberFormat="1" applyBorder="1"/>
    <xf numFmtId="2" fontId="14" fillId="7" borderId="1" xfId="1" applyNumberFormat="1" applyFont="1" applyFill="1" applyBorder="1" applyAlignment="1" applyProtection="1">
      <alignment horizontal="center"/>
    </xf>
    <xf numFmtId="2" fontId="14" fillId="7" borderId="0" xfId="1" applyNumberFormat="1" applyFont="1" applyFill="1" applyAlignment="1" applyProtection="1">
      <alignment horizontal="center" vertical="center"/>
    </xf>
    <xf numFmtId="2" fontId="14" fillId="7" borderId="0" xfId="1" applyNumberFormat="1" applyFont="1" applyFill="1" applyProtection="1"/>
    <xf numFmtId="2" fontId="15" fillId="7" borderId="0" xfId="1" applyNumberFormat="1" applyFont="1" applyFill="1" applyAlignment="1" applyProtection="1">
      <alignment horizontal="center" vertical="center"/>
    </xf>
    <xf numFmtId="2" fontId="15" fillId="7" borderId="0" xfId="1" applyNumberFormat="1" applyFont="1" applyFill="1" applyProtection="1"/>
    <xf numFmtId="2" fontId="14" fillId="0" borderId="1" xfId="1" applyNumberFormat="1" applyFont="1" applyFill="1" applyBorder="1" applyProtection="1"/>
    <xf numFmtId="2" fontId="14" fillId="7" borderId="4" xfId="1" applyNumberFormat="1" applyFont="1" applyFill="1" applyBorder="1" applyAlignment="1" applyProtection="1">
      <alignment horizontal="center" vertical="center"/>
    </xf>
    <xf numFmtId="2" fontId="14" fillId="7" borderId="4" xfId="1" applyNumberFormat="1" applyFont="1" applyFill="1" applyBorder="1" applyProtection="1"/>
    <xf numFmtId="2" fontId="14" fillId="0" borderId="1" xfId="1" applyNumberFormat="1" applyFont="1" applyFill="1" applyBorder="1" applyAlignment="1" applyProtection="1">
      <alignment horizontal="center"/>
    </xf>
    <xf numFmtId="2" fontId="14" fillId="6" borderId="1" xfId="1" applyNumberFormat="1" applyFont="1" applyFill="1" applyBorder="1" applyAlignment="1" applyProtection="1">
      <alignment vertical="center"/>
    </xf>
    <xf numFmtId="2" fontId="6" fillId="7" borderId="1" xfId="1" applyNumberFormat="1" applyFont="1" applyFill="1" applyBorder="1" applyAlignment="1" applyProtection="1">
      <alignment horizontal="center" vertical="center"/>
    </xf>
    <xf numFmtId="2" fontId="6" fillId="7" borderId="1" xfId="1" applyNumberFormat="1" applyFont="1" applyFill="1" applyBorder="1" applyProtection="1"/>
    <xf numFmtId="2" fontId="6" fillId="0" borderId="1" xfId="1" applyNumberFormat="1" applyFont="1" applyFill="1" applyBorder="1" applyAlignment="1">
      <alignment horizontal="center" vertical="center" wrapText="1"/>
    </xf>
    <xf numFmtId="2" fontId="14" fillId="0" borderId="0" xfId="1" applyNumberFormat="1" applyFont="1" applyBorder="1" applyAlignment="1" applyProtection="1">
      <alignment horizontal="center"/>
    </xf>
    <xf numFmtId="2" fontId="14" fillId="0" borderId="5" xfId="1" applyNumberFormat="1" applyFont="1" applyBorder="1" applyProtection="1"/>
    <xf numFmtId="2" fontId="1" fillId="0" borderId="5" xfId="1" applyNumberFormat="1" applyBorder="1"/>
    <xf numFmtId="2" fontId="14" fillId="7" borderId="0" xfId="1" applyNumberFormat="1" applyFont="1" applyFill="1" applyBorder="1" applyProtection="1"/>
    <xf numFmtId="2" fontId="14" fillId="4" borderId="1" xfId="1" applyNumberFormat="1" applyFont="1" applyFill="1" applyBorder="1" applyProtection="1"/>
    <xf numFmtId="0" fontId="34" fillId="4" borderId="1" xfId="1" applyFont="1" applyFill="1" applyBorder="1" applyAlignment="1" applyProtection="1">
      <alignment horizontal="center"/>
    </xf>
    <xf numFmtId="0" fontId="34" fillId="7" borderId="4" xfId="1" applyFont="1" applyFill="1" applyBorder="1" applyAlignment="1" applyProtection="1">
      <alignment horizontal="center"/>
    </xf>
    <xf numFmtId="0" fontId="34" fillId="7" borderId="5" xfId="1" applyFont="1" applyFill="1" applyBorder="1" applyAlignment="1" applyProtection="1">
      <alignment horizontal="center"/>
    </xf>
    <xf numFmtId="2" fontId="14" fillId="7" borderId="5" xfId="1" applyNumberFormat="1" applyFont="1" applyFill="1" applyBorder="1" applyAlignment="1" applyProtection="1">
      <alignment horizontal="center"/>
    </xf>
    <xf numFmtId="2" fontId="14" fillId="7" borderId="5" xfId="1" applyNumberFormat="1" applyFont="1" applyFill="1" applyBorder="1" applyProtection="1"/>
    <xf numFmtId="0" fontId="34" fillId="0" borderId="1" xfId="1" applyFont="1" applyFill="1" applyBorder="1" applyAlignment="1" applyProtection="1">
      <alignment horizontal="center"/>
    </xf>
    <xf numFmtId="2" fontId="14" fillId="0" borderId="1" xfId="1" applyNumberFormat="1" applyFont="1" applyBorder="1" applyAlignment="1" applyProtection="1">
      <alignment vertical="center"/>
    </xf>
    <xf numFmtId="2" fontId="7" fillId="4" borderId="1" xfId="1" applyNumberFormat="1" applyFont="1" applyFill="1" applyBorder="1" applyAlignment="1" applyProtection="1">
      <alignment horizontal="center" vertical="center"/>
    </xf>
    <xf numFmtId="2" fontId="14" fillId="7" borderId="1" xfId="1" applyNumberFormat="1" applyFont="1" applyFill="1" applyBorder="1" applyAlignment="1" applyProtection="1">
      <alignment vertical="center"/>
    </xf>
    <xf numFmtId="2" fontId="15" fillId="7" borderId="1" xfId="1" applyNumberFormat="1" applyFont="1" applyFill="1" applyBorder="1" applyAlignment="1" applyProtection="1">
      <alignment vertical="center"/>
    </xf>
    <xf numFmtId="2" fontId="14" fillId="4" borderId="1" xfId="1" applyNumberFormat="1" applyFont="1" applyFill="1" applyBorder="1" applyAlignment="1" applyProtection="1">
      <alignment vertical="center"/>
    </xf>
    <xf numFmtId="2" fontId="0" fillId="7" borderId="0" xfId="0" applyNumberFormat="1" applyFill="1" applyAlignment="1">
      <alignment horizontal="center" vertical="center"/>
    </xf>
    <xf numFmtId="2" fontId="0" fillId="7" borderId="0" xfId="0" applyNumberFormat="1" applyFill="1" applyAlignment="1">
      <alignment vertical="center"/>
    </xf>
    <xf numFmtId="2" fontId="0" fillId="0" borderId="1" xfId="0" applyNumberFormat="1" applyBorder="1" applyAlignment="1">
      <alignment vertical="center"/>
    </xf>
    <xf numFmtId="2" fontId="52" fillId="7" borderId="4" xfId="0" applyNumberFormat="1" applyFont="1" applyFill="1" applyBorder="1" applyAlignment="1">
      <alignment horizontal="center" vertical="center"/>
    </xf>
    <xf numFmtId="2" fontId="14" fillId="7" borderId="0" xfId="0" applyNumberFormat="1" applyFont="1" applyFill="1" applyAlignment="1" applyProtection="1">
      <alignment vertical="center"/>
    </xf>
    <xf numFmtId="2" fontId="14" fillId="0" borderId="2" xfId="0" applyNumberFormat="1" applyFont="1" applyBorder="1" applyAlignment="1" applyProtection="1">
      <alignment vertical="center"/>
    </xf>
    <xf numFmtId="2" fontId="14" fillId="11" borderId="1" xfId="0" applyNumberFormat="1" applyFont="1" applyFill="1" applyBorder="1" applyAlignment="1" applyProtection="1">
      <alignment horizontal="center" vertical="center"/>
    </xf>
    <xf numFmtId="2" fontId="14" fillId="11" borderId="1" xfId="0" applyNumberFormat="1" applyFont="1" applyFill="1" applyBorder="1" applyAlignment="1" applyProtection="1">
      <alignment vertical="center"/>
    </xf>
    <xf numFmtId="2" fontId="14" fillId="4" borderId="1" xfId="0" applyNumberFormat="1" applyFont="1" applyFill="1" applyBorder="1" applyAlignment="1" applyProtection="1">
      <alignment horizontal="center" vertical="center"/>
    </xf>
    <xf numFmtId="2" fontId="34" fillId="4" borderId="1" xfId="0" applyNumberFormat="1" applyFont="1" applyFill="1" applyBorder="1" applyAlignment="1" applyProtection="1">
      <alignment horizontal="right" vertical="center"/>
    </xf>
    <xf numFmtId="2" fontId="14" fillId="4" borderId="2" xfId="0" applyNumberFormat="1" applyFont="1" applyFill="1" applyBorder="1" applyAlignment="1" applyProtection="1">
      <alignment vertical="center"/>
    </xf>
    <xf numFmtId="2" fontId="52" fillId="7" borderId="1" xfId="0" applyNumberFormat="1" applyFont="1" applyFill="1" applyBorder="1" applyAlignment="1">
      <alignment horizontal="center" vertical="center"/>
    </xf>
    <xf numFmtId="2" fontId="14" fillId="7" borderId="1" xfId="0" applyNumberFormat="1" applyFont="1" applyFill="1" applyBorder="1" applyAlignment="1" applyProtection="1">
      <alignment vertical="center"/>
    </xf>
    <xf numFmtId="2" fontId="14" fillId="7" borderId="2" xfId="0" applyNumberFormat="1" applyFont="1" applyFill="1" applyBorder="1" applyAlignment="1" applyProtection="1">
      <alignment vertical="center"/>
    </xf>
    <xf numFmtId="0" fontId="0" fillId="0" borderId="1" xfId="0" applyBorder="1" applyAlignment="1">
      <alignment horizontal="center"/>
    </xf>
    <xf numFmtId="2" fontId="0" fillId="0" borderId="1" xfId="0" applyNumberFormat="1" applyBorder="1" applyAlignment="1">
      <alignment horizontal="center"/>
    </xf>
    <xf numFmtId="2" fontId="0" fillId="0" borderId="1" xfId="0" applyNumberFormat="1" applyBorder="1"/>
    <xf numFmtId="2" fontId="6" fillId="4" borderId="0" xfId="0" applyNumberFormat="1" applyFont="1" applyFill="1" applyAlignment="1" applyProtection="1">
      <alignment horizontal="center" vertical="center"/>
    </xf>
    <xf numFmtId="2" fontId="6" fillId="4" borderId="0" xfId="0" applyNumberFormat="1" applyFont="1" applyFill="1" applyAlignment="1" applyProtection="1">
      <alignment vertical="center"/>
    </xf>
    <xf numFmtId="2" fontId="14" fillId="4" borderId="1" xfId="0" applyNumberFormat="1" applyFont="1" applyFill="1" applyBorder="1" applyAlignment="1" applyProtection="1">
      <alignment vertical="center"/>
    </xf>
    <xf numFmtId="0" fontId="14" fillId="11" borderId="1" xfId="0" applyFont="1" applyFill="1" applyBorder="1" applyAlignment="1" applyProtection="1">
      <alignment horizontal="center"/>
    </xf>
    <xf numFmtId="2" fontId="14" fillId="11" borderId="1" xfId="0" applyNumberFormat="1" applyFont="1" applyFill="1" applyBorder="1" applyProtection="1"/>
    <xf numFmtId="2" fontId="14" fillId="6" borderId="2" xfId="0" applyNumberFormat="1" applyFont="1" applyFill="1" applyBorder="1" applyProtection="1"/>
    <xf numFmtId="0" fontId="14" fillId="7" borderId="0" xfId="0" applyFont="1" applyFill="1" applyAlignment="1" applyProtection="1">
      <alignment horizontal="center"/>
    </xf>
    <xf numFmtId="2" fontId="14" fillId="7" borderId="1" xfId="0" applyNumberFormat="1" applyFont="1" applyFill="1" applyBorder="1" applyAlignment="1" applyProtection="1">
      <alignment horizontal="center" vertical="center"/>
    </xf>
    <xf numFmtId="2" fontId="34" fillId="7" borderId="1" xfId="0" applyNumberFormat="1" applyFont="1" applyFill="1" applyBorder="1" applyAlignment="1" applyProtection="1">
      <alignment horizontal="right" vertical="center"/>
    </xf>
    <xf numFmtId="2" fontId="14" fillId="7" borderId="2" xfId="0" applyNumberFormat="1" applyFont="1" applyFill="1" applyBorder="1" applyProtection="1"/>
    <xf numFmtId="2" fontId="14" fillId="7" borderId="0" xfId="0" applyNumberFormat="1" applyFont="1" applyFill="1" applyAlignment="1" applyProtection="1">
      <alignment horizontal="center" vertical="center"/>
    </xf>
    <xf numFmtId="165" fontId="14" fillId="0" borderId="1" xfId="1" applyNumberFormat="1" applyFont="1" applyBorder="1" applyAlignment="1" applyProtection="1">
      <alignment horizontal="right" vertical="center"/>
    </xf>
    <xf numFmtId="0" fontId="1" fillId="4" borderId="1" xfId="1" applyFill="1" applyBorder="1"/>
    <xf numFmtId="166" fontId="14" fillId="0" borderId="1" xfId="1" applyNumberFormat="1" applyFont="1" applyBorder="1" applyAlignment="1" applyProtection="1">
      <alignment horizontal="center" vertical="center"/>
    </xf>
    <xf numFmtId="165" fontId="14" fillId="4" borderId="1" xfId="1" applyNumberFormat="1" applyFont="1" applyFill="1" applyBorder="1" applyAlignment="1" applyProtection="1">
      <alignment horizontal="right" vertical="center"/>
    </xf>
    <xf numFmtId="0" fontId="0" fillId="0" borderId="0" xfId="0" applyAlignment="1">
      <alignment horizontal="left"/>
    </xf>
    <xf numFmtId="0" fontId="0" fillId="0" borderId="0" xfId="0" applyAlignment="1">
      <alignment horizontal="center"/>
    </xf>
    <xf numFmtId="9" fontId="14" fillId="0" borderId="1" xfId="1" applyNumberFormat="1" applyFont="1" applyBorder="1" applyAlignment="1" applyProtection="1">
      <alignment horizontal="center" vertical="center"/>
    </xf>
    <xf numFmtId="2" fontId="15" fillId="6" borderId="1" xfId="1" applyNumberFormat="1" applyFont="1" applyFill="1" applyBorder="1" applyAlignment="1" applyProtection="1">
      <alignment horizontal="center" vertical="center"/>
    </xf>
    <xf numFmtId="9" fontId="14" fillId="0" borderId="1" xfId="1" applyNumberFormat="1" applyFont="1" applyFill="1" applyBorder="1" applyAlignment="1">
      <alignment horizontal="center" vertical="center"/>
    </xf>
    <xf numFmtId="2" fontId="14" fillId="0" borderId="1" xfId="1" applyNumberFormat="1" applyFont="1" applyFill="1" applyBorder="1" applyAlignment="1">
      <alignment horizontal="center" vertical="center"/>
    </xf>
    <xf numFmtId="2" fontId="15" fillId="6" borderId="5" xfId="1" applyNumberFormat="1" applyFont="1" applyFill="1" applyBorder="1" applyAlignment="1" applyProtection="1">
      <alignment horizontal="center" vertical="center"/>
    </xf>
    <xf numFmtId="2" fontId="6" fillId="0" borderId="1" xfId="0" applyNumberFormat="1" applyFont="1" applyFill="1" applyBorder="1" applyAlignment="1">
      <alignment horizontal="center" vertical="center" wrapText="1"/>
    </xf>
    <xf numFmtId="2" fontId="15" fillId="6" borderId="0" xfId="0" applyNumberFormat="1" applyFont="1" applyFill="1" applyAlignment="1">
      <alignment horizontal="center" vertical="center"/>
    </xf>
    <xf numFmtId="0" fontId="15" fillId="6" borderId="5" xfId="1" applyFont="1" applyFill="1" applyBorder="1" applyAlignment="1" applyProtection="1">
      <alignment horizontal="center" vertical="center"/>
    </xf>
    <xf numFmtId="0" fontId="14" fillId="4" borderId="1" xfId="1" applyFont="1" applyFill="1" applyBorder="1" applyAlignment="1">
      <alignment horizontal="left" vertical="center"/>
    </xf>
    <xf numFmtId="2" fontId="14" fillId="0" borderId="0" xfId="0" applyNumberFormat="1" applyFont="1" applyAlignment="1">
      <alignment horizontal="center" vertical="center"/>
    </xf>
    <xf numFmtId="0" fontId="12" fillId="0" borderId="1" xfId="0" applyNumberFormat="1" applyFont="1" applyBorder="1" applyAlignment="1">
      <alignment horizontal="center" vertical="center"/>
    </xf>
    <xf numFmtId="2" fontId="12" fillId="0" borderId="1" xfId="0" applyNumberFormat="1" applyFont="1" applyBorder="1" applyAlignment="1">
      <alignment horizontal="center" vertical="center"/>
    </xf>
    <xf numFmtId="9" fontId="14" fillId="0" borderId="1" xfId="0" applyNumberFormat="1" applyFont="1" applyBorder="1" applyAlignment="1" applyProtection="1">
      <alignment horizontal="center" vertical="center"/>
    </xf>
    <xf numFmtId="0" fontId="6" fillId="4" borderId="1" xfId="0" applyFont="1" applyFill="1" applyBorder="1" applyAlignment="1" applyProtection="1">
      <alignment vertical="center" wrapText="1"/>
    </xf>
    <xf numFmtId="9" fontId="14" fillId="0" borderId="1" xfId="0" applyNumberFormat="1" applyFont="1" applyFill="1" applyBorder="1" applyAlignment="1" applyProtection="1">
      <alignment horizontal="center" vertical="center"/>
    </xf>
    <xf numFmtId="2" fontId="14" fillId="0" borderId="2" xfId="0" applyNumberFormat="1" applyFont="1" applyFill="1" applyBorder="1" applyAlignment="1" applyProtection="1">
      <alignment horizontal="center" vertical="center"/>
    </xf>
    <xf numFmtId="2" fontId="14" fillId="0" borderId="2" xfId="0" applyNumberFormat="1" applyFont="1" applyFill="1" applyBorder="1" applyAlignment="1" applyProtection="1">
      <alignment vertical="center"/>
    </xf>
    <xf numFmtId="0" fontId="14" fillId="0" borderId="2" xfId="0" applyFont="1" applyFill="1" applyBorder="1" applyAlignment="1" applyProtection="1">
      <alignment horizontal="center" vertical="center"/>
    </xf>
    <xf numFmtId="0" fontId="52" fillId="0" borderId="3" xfId="0" applyNumberFormat="1" applyFont="1" applyFill="1" applyBorder="1" applyAlignment="1">
      <alignment horizontal="center" vertical="center"/>
    </xf>
    <xf numFmtId="2" fontId="14" fillId="0" borderId="1" xfId="0" applyNumberFormat="1" applyFont="1" applyFill="1" applyBorder="1" applyAlignment="1" applyProtection="1">
      <alignment vertical="center"/>
    </xf>
    <xf numFmtId="2" fontId="52" fillId="0" borderId="1" xfId="0" applyNumberFormat="1" applyFont="1" applyFill="1" applyBorder="1" applyAlignment="1">
      <alignment horizontal="center" vertical="center" wrapText="1"/>
    </xf>
    <xf numFmtId="165" fontId="52" fillId="0" borderId="1" xfId="0" applyNumberFormat="1" applyFont="1" applyFill="1" applyBorder="1" applyAlignment="1">
      <alignment horizontal="center" vertical="center"/>
    </xf>
    <xf numFmtId="166" fontId="52" fillId="0" borderId="1" xfId="0" applyNumberFormat="1" applyFont="1" applyFill="1" applyBorder="1" applyAlignment="1">
      <alignment horizontal="center" vertical="center"/>
    </xf>
    <xf numFmtId="2" fontId="15" fillId="6" borderId="2" xfId="0" applyNumberFormat="1" applyFont="1" applyFill="1" applyBorder="1" applyAlignment="1" applyProtection="1">
      <alignment horizontal="center" vertical="center"/>
    </xf>
    <xf numFmtId="9" fontId="14" fillId="0" borderId="1" xfId="0" applyNumberFormat="1" applyFont="1" applyBorder="1" applyAlignment="1">
      <alignment horizontal="center" vertical="center"/>
    </xf>
    <xf numFmtId="2" fontId="14" fillId="0" borderId="1" xfId="0" applyNumberFormat="1" applyFont="1" applyBorder="1" applyAlignment="1">
      <alignment horizontal="center" vertical="center"/>
    </xf>
    <xf numFmtId="0" fontId="12" fillId="4" borderId="1" xfId="3" applyNumberFormat="1" applyFont="1" applyFill="1" applyBorder="1" applyAlignment="1">
      <alignment horizontal="center" vertical="center"/>
    </xf>
    <xf numFmtId="0" fontId="12" fillId="0" borderId="1" xfId="3" applyNumberFormat="1" applyFont="1" applyFill="1" applyBorder="1" applyAlignment="1">
      <alignment horizontal="center" vertical="center"/>
    </xf>
    <xf numFmtId="0" fontId="12" fillId="4" borderId="1" xfId="3" applyNumberFormat="1" applyFont="1" applyFill="1" applyBorder="1" applyAlignment="1">
      <alignment horizontal="right" vertical="center"/>
    </xf>
    <xf numFmtId="0" fontId="12" fillId="0" borderId="1" xfId="3" applyNumberFormat="1" applyFont="1" applyFill="1" applyBorder="1" applyAlignment="1">
      <alignment horizontal="right" vertical="center"/>
    </xf>
    <xf numFmtId="0" fontId="14" fillId="0" borderId="2" xfId="0" applyFont="1" applyFill="1" applyBorder="1" applyAlignment="1" applyProtection="1">
      <alignment vertical="center"/>
    </xf>
    <xf numFmtId="0" fontId="6" fillId="4" borderId="1" xfId="3" applyNumberFormat="1" applyFont="1" applyFill="1" applyBorder="1" applyAlignment="1">
      <alignment horizontal="right" vertical="center"/>
    </xf>
    <xf numFmtId="0" fontId="6" fillId="0" borderId="1" xfId="3" applyNumberFormat="1" applyFont="1" applyFill="1" applyBorder="1" applyAlignment="1">
      <alignment horizontal="center" vertical="center"/>
    </xf>
    <xf numFmtId="0" fontId="52" fillId="0" borderId="1" xfId="3" applyNumberFormat="1" applyFont="1" applyFill="1" applyBorder="1" applyAlignment="1">
      <alignment horizontal="center" vertical="center"/>
    </xf>
    <xf numFmtId="0" fontId="15" fillId="6" borderId="2" xfId="0" applyFont="1" applyFill="1" applyBorder="1" applyAlignment="1" applyProtection="1">
      <alignment horizontal="center" vertical="center"/>
    </xf>
    <xf numFmtId="0" fontId="14" fillId="4" borderId="1" xfId="0" applyFont="1" applyFill="1" applyBorder="1" applyAlignment="1" applyProtection="1">
      <alignment horizontal="center" vertical="center" wrapText="1"/>
    </xf>
    <xf numFmtId="0" fontId="12" fillId="0" borderId="1" xfId="3" applyNumberFormat="1" applyFont="1" applyFill="1" applyBorder="1" applyAlignment="1">
      <alignment horizontal="center" vertical="center" wrapText="1"/>
    </xf>
    <xf numFmtId="9" fontId="14" fillId="0" borderId="1" xfId="0" applyNumberFormat="1" applyFont="1" applyFill="1" applyBorder="1" applyAlignment="1" applyProtection="1">
      <alignment horizontal="center" vertical="center" wrapText="1"/>
    </xf>
    <xf numFmtId="2" fontId="14" fillId="0" borderId="2" xfId="0" applyNumberFormat="1" applyFont="1" applyFill="1" applyBorder="1" applyAlignment="1" applyProtection="1">
      <alignment horizontal="center" vertical="center" wrapText="1"/>
    </xf>
    <xf numFmtId="2" fontId="15" fillId="6" borderId="2" xfId="0" applyNumberFormat="1" applyFont="1" applyFill="1" applyBorder="1" applyAlignment="1" applyProtection="1">
      <alignment vertical="center"/>
    </xf>
    <xf numFmtId="0" fontId="12" fillId="0" borderId="1" xfId="0" applyNumberFormat="1" applyFont="1" applyBorder="1" applyAlignment="1">
      <alignment horizontal="right" vertical="center"/>
    </xf>
    <xf numFmtId="49" fontId="14" fillId="0" borderId="1" xfId="0" applyNumberFormat="1" applyFont="1" applyBorder="1" applyAlignment="1" applyProtection="1">
      <alignment horizontal="right" vertical="center"/>
    </xf>
    <xf numFmtId="49" fontId="4" fillId="0" borderId="0" xfId="10" applyNumberFormat="1" applyFont="1" applyAlignment="1" applyProtection="1">
      <alignment horizontal="center" vertical="center"/>
    </xf>
    <xf numFmtId="0" fontId="74" fillId="0" borderId="0" xfId="10" applyFont="1"/>
    <xf numFmtId="0" fontId="74" fillId="0" borderId="0" xfId="10" applyFont="1" applyAlignment="1">
      <alignment horizontal="center"/>
    </xf>
    <xf numFmtId="49" fontId="75" fillId="0" borderId="0" xfId="10" applyNumberFormat="1" applyFont="1" applyAlignment="1">
      <alignment horizontal="center" vertical="center"/>
    </xf>
    <xf numFmtId="49" fontId="75" fillId="0" borderId="0" xfId="10" applyNumberFormat="1" applyFont="1" applyAlignment="1">
      <alignment vertical="center"/>
    </xf>
    <xf numFmtId="1" fontId="76" fillId="0" borderId="0" xfId="10" applyNumberFormat="1" applyFont="1" applyAlignment="1">
      <alignment horizontal="center" vertical="center"/>
    </xf>
    <xf numFmtId="49" fontId="75" fillId="0" borderId="0" xfId="10" applyNumberFormat="1" applyFont="1" applyAlignment="1">
      <alignment horizontal="right" vertical="center"/>
    </xf>
    <xf numFmtId="49" fontId="77" fillId="0" borderId="0" xfId="10" applyNumberFormat="1" applyFont="1" applyAlignment="1">
      <alignment horizontal="center" vertical="center"/>
    </xf>
    <xf numFmtId="49" fontId="77" fillId="0" borderId="0" xfId="10" applyNumberFormat="1" applyFont="1" applyAlignment="1">
      <alignment vertical="center"/>
    </xf>
    <xf numFmtId="49" fontId="4" fillId="0" borderId="1" xfId="10" applyNumberFormat="1" applyFont="1" applyBorder="1" applyAlignment="1">
      <alignment horizontal="center" vertical="center"/>
    </xf>
    <xf numFmtId="0" fontId="4" fillId="0" borderId="1" xfId="10" applyFont="1" applyBorder="1" applyAlignment="1">
      <alignment horizontal="left" vertical="center"/>
    </xf>
    <xf numFmtId="0" fontId="78" fillId="0" borderId="0" xfId="10" applyFont="1" applyAlignment="1">
      <alignment horizontal="center" vertical="center"/>
    </xf>
    <xf numFmtId="0" fontId="6" fillId="0" borderId="3" xfId="10" applyFont="1" applyBorder="1" applyAlignment="1">
      <alignment horizontal="left" vertical="center" wrapText="1"/>
    </xf>
    <xf numFmtId="0" fontId="6" fillId="0" borderId="0" xfId="10" applyFont="1" applyAlignment="1">
      <alignment vertical="center" wrapText="1"/>
    </xf>
    <xf numFmtId="0" fontId="4" fillId="0" borderId="3" xfId="10" applyFont="1" applyBorder="1" applyAlignment="1">
      <alignment horizontal="left" vertical="center"/>
    </xf>
    <xf numFmtId="49" fontId="4" fillId="0" borderId="3" xfId="10" applyNumberFormat="1" applyFont="1" applyBorder="1" applyAlignment="1">
      <alignment vertical="center"/>
    </xf>
    <xf numFmtId="0" fontId="4" fillId="0" borderId="3" xfId="10" applyFont="1" applyBorder="1" applyAlignment="1">
      <alignment vertical="center"/>
    </xf>
    <xf numFmtId="0" fontId="4" fillId="0" borderId="3" xfId="10" applyFont="1" applyBorder="1" applyAlignment="1">
      <alignment vertical="center" wrapText="1"/>
    </xf>
    <xf numFmtId="0" fontId="4" fillId="0" borderId="3" xfId="10" applyFont="1" applyBorder="1" applyAlignment="1" applyProtection="1">
      <alignment vertical="center" wrapText="1"/>
    </xf>
    <xf numFmtId="49" fontId="30" fillId="0" borderId="1" xfId="10" applyNumberFormat="1" applyFont="1" applyBorder="1" applyAlignment="1" applyProtection="1">
      <alignment horizontal="center" vertical="center" wrapText="1"/>
    </xf>
    <xf numFmtId="0" fontId="30" fillId="0" borderId="1" xfId="10" applyFont="1" applyBorder="1" applyAlignment="1" applyProtection="1">
      <alignment horizontal="center" vertical="center"/>
    </xf>
    <xf numFmtId="1" fontId="30" fillId="0" borderId="1" xfId="10" applyNumberFormat="1" applyFont="1" applyBorder="1" applyAlignment="1" applyProtection="1">
      <alignment horizontal="center" vertical="center" wrapText="1"/>
    </xf>
    <xf numFmtId="0" fontId="30" fillId="0" borderId="1" xfId="10" applyFont="1" applyBorder="1" applyAlignment="1" applyProtection="1">
      <alignment horizontal="center" vertical="center" wrapText="1"/>
    </xf>
    <xf numFmtId="0" fontId="79" fillId="16" borderId="1" xfId="10" applyFont="1" applyFill="1" applyBorder="1" applyAlignment="1">
      <alignment horizontal="center" vertical="center" wrapText="1"/>
    </xf>
    <xf numFmtId="0" fontId="11" fillId="16" borderId="1" xfId="10" applyFont="1" applyFill="1" applyBorder="1" applyAlignment="1">
      <alignment horizontal="center" vertical="center" wrapText="1"/>
    </xf>
    <xf numFmtId="0" fontId="79" fillId="16" borderId="5" xfId="10" applyFont="1" applyFill="1" applyBorder="1" applyAlignment="1">
      <alignment horizontal="center" vertical="center" wrapText="1"/>
    </xf>
    <xf numFmtId="0" fontId="11" fillId="16" borderId="5" xfId="10" applyFont="1" applyFill="1" applyBorder="1" applyAlignment="1">
      <alignment horizontal="center" vertical="center" wrapText="1"/>
    </xf>
    <xf numFmtId="49" fontId="30" fillId="17" borderId="1" xfId="10" applyNumberFormat="1" applyFont="1" applyFill="1" applyBorder="1" applyAlignment="1" applyProtection="1">
      <alignment horizontal="center" vertical="center"/>
    </xf>
    <xf numFmtId="0" fontId="30" fillId="17" borderId="2" xfId="10" applyFont="1" applyFill="1" applyBorder="1" applyAlignment="1" applyProtection="1">
      <alignment vertical="center"/>
    </xf>
    <xf numFmtId="0" fontId="4" fillId="17" borderId="3" xfId="10" applyFont="1" applyFill="1" applyBorder="1" applyAlignment="1" applyProtection="1">
      <alignment vertical="top"/>
    </xf>
    <xf numFmtId="0" fontId="4" fillId="17" borderId="1" xfId="10" applyFont="1" applyFill="1" applyBorder="1" applyAlignment="1" applyProtection="1">
      <alignment horizontal="center" vertical="center"/>
    </xf>
    <xf numFmtId="1" fontId="4" fillId="17" borderId="1" xfId="10" applyNumberFormat="1" applyFont="1" applyFill="1" applyBorder="1" applyAlignment="1" applyProtection="1">
      <alignment horizontal="center" vertical="center"/>
    </xf>
    <xf numFmtId="0" fontId="4" fillId="17" borderId="5" xfId="10" applyFont="1" applyFill="1" applyBorder="1" applyProtection="1"/>
    <xf numFmtId="0" fontId="4" fillId="17" borderId="5" xfId="10" applyFont="1" applyFill="1" applyBorder="1" applyAlignment="1" applyProtection="1">
      <alignment horizontal="right" vertical="center"/>
    </xf>
    <xf numFmtId="0" fontId="4" fillId="17" borderId="5" xfId="10" applyFont="1" applyFill="1" applyBorder="1" applyAlignment="1" applyProtection="1">
      <alignment horizontal="center" vertical="center"/>
    </xf>
    <xf numFmtId="0" fontId="4" fillId="17" borderId="1" xfId="10" applyFont="1" applyFill="1" applyBorder="1" applyProtection="1"/>
    <xf numFmtId="49" fontId="4" fillId="0" borderId="1" xfId="10" applyNumberFormat="1" applyFont="1" applyBorder="1" applyAlignment="1" applyProtection="1">
      <alignment horizontal="center" vertical="center"/>
    </xf>
    <xf numFmtId="0" fontId="4" fillId="0" borderId="1" xfId="10" applyFont="1" applyBorder="1" applyAlignment="1" applyProtection="1">
      <alignment vertical="center"/>
    </xf>
    <xf numFmtId="0" fontId="4" fillId="0" borderId="1" xfId="10" applyFont="1" applyBorder="1" applyAlignment="1" applyProtection="1">
      <alignment wrapText="1"/>
    </xf>
    <xf numFmtId="49" fontId="4" fillId="16" borderId="1" xfId="10" applyNumberFormat="1" applyFont="1" applyFill="1" applyBorder="1" applyAlignment="1" applyProtection="1">
      <alignment horizontal="center" vertical="center" wrapText="1"/>
    </xf>
    <xf numFmtId="1" fontId="4" fillId="16" borderId="1" xfId="10" applyNumberFormat="1" applyFont="1" applyFill="1" applyBorder="1" applyAlignment="1" applyProtection="1">
      <alignment horizontal="center" vertical="center"/>
    </xf>
    <xf numFmtId="49" fontId="4" fillId="16" borderId="1" xfId="10" applyNumberFormat="1" applyFont="1" applyFill="1" applyBorder="1" applyAlignment="1" applyProtection="1">
      <alignment horizontal="center" vertical="center"/>
    </xf>
    <xf numFmtId="0" fontId="4" fillId="0" borderId="1" xfId="10" applyFont="1" applyBorder="1" applyProtection="1"/>
    <xf numFmtId="0" fontId="4" fillId="0" borderId="1" xfId="10" applyFont="1" applyBorder="1" applyAlignment="1" applyProtection="1">
      <alignment horizontal="right" vertical="center"/>
    </xf>
    <xf numFmtId="0" fontId="4" fillId="0" borderId="1" xfId="10" applyFont="1" applyBorder="1" applyAlignment="1" applyProtection="1">
      <alignment horizontal="center" vertical="center"/>
    </xf>
    <xf numFmtId="0" fontId="4" fillId="16" borderId="1" xfId="10" applyFont="1" applyFill="1" applyBorder="1" applyProtection="1"/>
    <xf numFmtId="1" fontId="4" fillId="16" borderId="1" xfId="10" applyNumberFormat="1" applyFont="1" applyFill="1" applyBorder="1" applyAlignment="1" applyProtection="1">
      <alignment horizontal="center" vertical="center" wrapText="1"/>
    </xf>
    <xf numFmtId="0" fontId="4" fillId="0" borderId="1" xfId="10" applyFont="1" applyBorder="1" applyAlignment="1" applyProtection="1">
      <alignment vertical="center" wrapText="1"/>
    </xf>
    <xf numFmtId="0" fontId="4" fillId="16" borderId="1" xfId="10" applyFont="1" applyFill="1" applyBorder="1" applyAlignment="1" applyProtection="1">
      <alignment horizontal="center" vertical="center"/>
    </xf>
    <xf numFmtId="49" fontId="30" fillId="18" borderId="1" xfId="10" applyNumberFormat="1" applyFont="1" applyFill="1" applyBorder="1" applyAlignment="1" applyProtection="1">
      <alignment horizontal="center" vertical="center"/>
    </xf>
    <xf numFmtId="0" fontId="4" fillId="18" borderId="1" xfId="10" applyFont="1" applyFill="1" applyBorder="1" applyAlignment="1" applyProtection="1">
      <alignment vertical="center" wrapText="1"/>
    </xf>
    <xf numFmtId="0" fontId="4" fillId="18" borderId="1" xfId="10" applyFont="1" applyFill="1" applyBorder="1" applyAlignment="1" applyProtection="1">
      <alignment wrapText="1"/>
    </xf>
    <xf numFmtId="49" fontId="4" fillId="18" borderId="1" xfId="10" applyNumberFormat="1" applyFont="1" applyFill="1" applyBorder="1" applyAlignment="1" applyProtection="1">
      <alignment horizontal="center" vertical="center" wrapText="1"/>
    </xf>
    <xf numFmtId="1" fontId="4" fillId="18" borderId="1" xfId="10" applyNumberFormat="1" applyFont="1" applyFill="1" applyBorder="1" applyAlignment="1" applyProtection="1">
      <alignment horizontal="center" vertical="center" wrapText="1"/>
    </xf>
    <xf numFmtId="0" fontId="80" fillId="18" borderId="1" xfId="10" applyFont="1" applyFill="1" applyBorder="1" applyAlignment="1" applyProtection="1">
      <alignment horizontal="right"/>
    </xf>
    <xf numFmtId="0" fontId="4" fillId="18" borderId="0" xfId="10" applyFont="1" applyFill="1" applyProtection="1"/>
    <xf numFmtId="2" fontId="4" fillId="18" borderId="1" xfId="10" applyNumberFormat="1" applyFont="1" applyFill="1" applyBorder="1" applyAlignment="1" applyProtection="1">
      <alignment horizontal="center" vertical="center"/>
    </xf>
    <xf numFmtId="0" fontId="80" fillId="18" borderId="1" xfId="10" applyFont="1" applyFill="1" applyBorder="1" applyAlignment="1" applyProtection="1">
      <alignment horizontal="right" vertical="center"/>
    </xf>
    <xf numFmtId="0" fontId="4" fillId="19" borderId="1" xfId="10" applyFont="1" applyFill="1" applyBorder="1" applyProtection="1"/>
    <xf numFmtId="0" fontId="4" fillId="18" borderId="1" xfId="10" applyFont="1" applyFill="1" applyBorder="1" applyProtection="1"/>
    <xf numFmtId="0" fontId="30" fillId="17" borderId="1" xfId="10" applyFont="1" applyFill="1" applyBorder="1" applyAlignment="1" applyProtection="1">
      <alignment vertical="center"/>
    </xf>
    <xf numFmtId="0" fontId="4" fillId="17" borderId="1" xfId="10" applyFont="1" applyFill="1" applyBorder="1" applyAlignment="1" applyProtection="1">
      <alignment vertical="center" wrapText="1"/>
    </xf>
    <xf numFmtId="49" fontId="4" fillId="17" borderId="1" xfId="10" applyNumberFormat="1" applyFont="1" applyFill="1" applyBorder="1" applyAlignment="1" applyProtection="1">
      <alignment horizontal="center" vertical="center" wrapText="1"/>
    </xf>
    <xf numFmtId="1" fontId="7" fillId="17" borderId="1" xfId="10" applyNumberFormat="1" applyFont="1" applyFill="1" applyBorder="1" applyAlignment="1" applyProtection="1">
      <alignment horizontal="center" vertical="center" wrapText="1"/>
    </xf>
    <xf numFmtId="0" fontId="4" fillId="17" borderId="1" xfId="10" applyFont="1" applyFill="1" applyBorder="1" applyAlignment="1" applyProtection="1">
      <alignment horizontal="right" vertical="center"/>
    </xf>
    <xf numFmtId="0" fontId="6" fillId="0" borderId="1" xfId="10" applyFont="1" applyBorder="1" applyAlignment="1" applyProtection="1">
      <alignment wrapText="1"/>
    </xf>
    <xf numFmtId="0" fontId="6" fillId="0" borderId="1" xfId="10" applyFont="1" applyBorder="1" applyAlignment="1" applyProtection="1">
      <alignment horizontal="left" vertical="center"/>
    </xf>
    <xf numFmtId="0" fontId="6" fillId="0" borderId="1" xfId="10" applyFont="1" applyBorder="1" applyAlignment="1" applyProtection="1">
      <alignment vertical="center" wrapText="1"/>
    </xf>
    <xf numFmtId="1" fontId="7" fillId="18" borderId="1" xfId="10" applyNumberFormat="1" applyFont="1" applyFill="1" applyBorder="1" applyAlignment="1" applyProtection="1">
      <alignment horizontal="center" vertical="center" wrapText="1"/>
    </xf>
    <xf numFmtId="0" fontId="11" fillId="17" borderId="2" xfId="10" applyFont="1" applyFill="1" applyBorder="1" applyAlignment="1" applyProtection="1">
      <alignment vertical="center"/>
    </xf>
    <xf numFmtId="0" fontId="6" fillId="17" borderId="3" xfId="10" applyFont="1" applyFill="1" applyBorder="1" applyAlignment="1" applyProtection="1">
      <alignment vertical="center"/>
    </xf>
    <xf numFmtId="49" fontId="4" fillId="17" borderId="1" xfId="10" applyNumberFormat="1" applyFont="1" applyFill="1" applyBorder="1" applyAlignment="1" applyProtection="1">
      <alignment horizontal="center" vertical="center"/>
    </xf>
    <xf numFmtId="0" fontId="4" fillId="17" borderId="1" xfId="10" applyFont="1" applyFill="1" applyBorder="1" applyAlignment="1" applyProtection="1"/>
    <xf numFmtId="49" fontId="4" fillId="16" borderId="1" xfId="10" applyNumberFormat="1" applyFont="1" applyFill="1" applyBorder="1" applyAlignment="1" applyProtection="1">
      <alignment horizontal="left" vertical="center" wrapText="1"/>
    </xf>
    <xf numFmtId="49" fontId="4" fillId="16" borderId="1" xfId="10" applyNumberFormat="1" applyFont="1" applyFill="1" applyBorder="1" applyAlignment="1" applyProtection="1">
      <alignment vertical="top" wrapText="1"/>
    </xf>
    <xf numFmtId="1" fontId="6" fillId="16" borderId="1" xfId="10" applyNumberFormat="1" applyFont="1" applyFill="1" applyBorder="1" applyAlignment="1" applyProtection="1">
      <alignment horizontal="center" vertical="center" wrapText="1"/>
    </xf>
    <xf numFmtId="49" fontId="6" fillId="16" borderId="1" xfId="10" applyNumberFormat="1" applyFont="1" applyFill="1" applyBorder="1" applyAlignment="1" applyProtection="1">
      <alignment horizontal="center" vertical="center" wrapText="1"/>
    </xf>
    <xf numFmtId="49" fontId="4" fillId="16" borderId="1" xfId="10" applyNumberFormat="1" applyFont="1" applyFill="1" applyBorder="1" applyAlignment="1" applyProtection="1">
      <alignment horizontal="left" vertical="top" wrapText="1"/>
    </xf>
    <xf numFmtId="49" fontId="6" fillId="16" borderId="1" xfId="10" applyNumberFormat="1" applyFont="1" applyFill="1" applyBorder="1" applyAlignment="1" applyProtection="1">
      <alignment horizontal="left" vertical="center" wrapText="1"/>
    </xf>
    <xf numFmtId="49" fontId="6" fillId="16" borderId="1" xfId="10" applyNumberFormat="1" applyFont="1" applyFill="1" applyBorder="1" applyAlignment="1" applyProtection="1">
      <alignment horizontal="left" vertical="top" wrapText="1"/>
    </xf>
    <xf numFmtId="49" fontId="4" fillId="16" borderId="1" xfId="10" applyNumberFormat="1" applyFont="1" applyFill="1" applyBorder="1" applyAlignment="1" applyProtection="1">
      <alignment horizontal="right" wrapText="1"/>
    </xf>
    <xf numFmtId="0" fontId="4" fillId="18" borderId="1" xfId="10" applyFont="1" applyFill="1" applyBorder="1" applyAlignment="1" applyProtection="1">
      <alignment vertical="center"/>
    </xf>
    <xf numFmtId="0" fontId="4" fillId="18" borderId="1" xfId="10" applyFont="1" applyFill="1" applyBorder="1" applyAlignment="1" applyProtection="1"/>
    <xf numFmtId="0" fontId="4" fillId="18" borderId="1" xfId="10" applyFont="1" applyFill="1" applyBorder="1" applyAlignment="1" applyProtection="1">
      <alignment horizontal="center" vertical="center"/>
    </xf>
    <xf numFmtId="1" fontId="4" fillId="18" borderId="1" xfId="10" applyNumberFormat="1" applyFont="1" applyFill="1" applyBorder="1" applyAlignment="1" applyProtection="1">
      <alignment horizontal="center" vertical="center"/>
    </xf>
    <xf numFmtId="0" fontId="4" fillId="18" borderId="0" xfId="10" applyFont="1" applyFill="1" applyAlignment="1" applyProtection="1">
      <alignment horizontal="right" vertical="center"/>
    </xf>
    <xf numFmtId="0" fontId="30" fillId="17" borderId="1" xfId="10" applyFont="1" applyFill="1" applyBorder="1" applyAlignment="1" applyProtection="1">
      <alignment horizontal="left" vertical="top"/>
    </xf>
    <xf numFmtId="0" fontId="30" fillId="17" borderId="1" xfId="10" applyFont="1" applyFill="1" applyBorder="1" applyAlignment="1" applyProtection="1">
      <alignment vertical="top" wrapText="1"/>
    </xf>
    <xf numFmtId="0" fontId="6" fillId="16" borderId="1" xfId="10" applyFont="1" applyFill="1" applyBorder="1" applyAlignment="1" applyProtection="1">
      <alignment vertical="center" wrapText="1"/>
    </xf>
    <xf numFmtId="1" fontId="4" fillId="0" borderId="1" xfId="10" applyNumberFormat="1" applyFont="1" applyBorder="1" applyAlignment="1" applyProtection="1">
      <alignment horizontal="center" vertical="center"/>
    </xf>
    <xf numFmtId="0" fontId="4" fillId="0" borderId="1" xfId="10" applyFont="1" applyBorder="1" applyAlignment="1" applyProtection="1">
      <alignment horizontal="center"/>
    </xf>
    <xf numFmtId="0" fontId="6" fillId="16" borderId="1" xfId="10" applyFont="1" applyFill="1" applyBorder="1" applyAlignment="1">
      <alignment vertical="center" wrapText="1"/>
    </xf>
    <xf numFmtId="0" fontId="11" fillId="17" borderId="1" xfId="10" applyFont="1" applyFill="1" applyBorder="1" applyAlignment="1" applyProtection="1">
      <alignment vertical="center"/>
    </xf>
    <xf numFmtId="0" fontId="16" fillId="17" borderId="1" xfId="10" applyFont="1" applyFill="1" applyBorder="1" applyAlignment="1" applyProtection="1">
      <alignment vertical="center" wrapText="1"/>
    </xf>
    <xf numFmtId="1" fontId="6" fillId="16" borderId="1" xfId="10" applyNumberFormat="1" applyFont="1" applyFill="1" applyBorder="1" applyAlignment="1">
      <alignment horizontal="center" vertical="center"/>
    </xf>
    <xf numFmtId="49" fontId="6" fillId="16" borderId="1" xfId="10" applyNumberFormat="1" applyFont="1" applyFill="1" applyBorder="1" applyAlignment="1">
      <alignment horizontal="center" vertical="center"/>
    </xf>
    <xf numFmtId="0" fontId="4" fillId="16" borderId="1" xfId="10" applyFont="1" applyFill="1" applyBorder="1" applyAlignment="1" applyProtection="1">
      <alignment vertical="center" wrapText="1"/>
    </xf>
    <xf numFmtId="0" fontId="80" fillId="19" borderId="1" xfId="10" applyFont="1" applyFill="1" applyBorder="1" applyAlignment="1" applyProtection="1">
      <alignment horizontal="right" vertical="center"/>
    </xf>
    <xf numFmtId="0" fontId="11" fillId="17" borderId="1" xfId="10" applyFont="1" applyFill="1" applyBorder="1" applyAlignment="1" applyProtection="1">
      <alignment horizontal="left" vertical="center"/>
    </xf>
    <xf numFmtId="0" fontId="11" fillId="17" borderId="1" xfId="10" applyFont="1" applyFill="1" applyBorder="1" applyAlignment="1" applyProtection="1">
      <alignment vertical="center" wrapText="1"/>
    </xf>
    <xf numFmtId="0" fontId="13" fillId="16" borderId="1" xfId="10" applyFont="1" applyFill="1" applyBorder="1" applyAlignment="1" applyProtection="1">
      <alignment vertical="center" wrapText="1"/>
    </xf>
    <xf numFmtId="1" fontId="6" fillId="16" borderId="1" xfId="10" applyNumberFormat="1" applyFont="1" applyFill="1" applyBorder="1" applyAlignment="1">
      <alignment horizontal="center" vertical="center" wrapText="1"/>
    </xf>
    <xf numFmtId="49" fontId="13" fillId="16" borderId="1" xfId="10" applyNumberFormat="1" applyFont="1" applyFill="1" applyBorder="1" applyAlignment="1" applyProtection="1">
      <alignment horizontal="center" vertical="center" wrapText="1"/>
    </xf>
    <xf numFmtId="1" fontId="13" fillId="16" borderId="1" xfId="10" applyNumberFormat="1" applyFont="1" applyFill="1" applyBorder="1" applyAlignment="1">
      <alignment horizontal="center" vertical="center" wrapText="1"/>
    </xf>
    <xf numFmtId="0" fontId="13" fillId="16" borderId="1" xfId="10" applyFont="1" applyFill="1" applyBorder="1" applyAlignment="1" applyProtection="1">
      <alignment horizontal="left" vertical="top" wrapText="1"/>
    </xf>
    <xf numFmtId="0" fontId="13" fillId="16" borderId="1" xfId="10" applyFont="1" applyFill="1" applyBorder="1" applyAlignment="1" applyProtection="1">
      <alignment vertical="top" wrapText="1"/>
    </xf>
    <xf numFmtId="49" fontId="13" fillId="16" borderId="1" xfId="10" applyNumberFormat="1" applyFont="1" applyFill="1" applyBorder="1" applyAlignment="1">
      <alignment horizontal="center" vertical="center" wrapText="1"/>
    </xf>
    <xf numFmtId="0" fontId="13" fillId="17" borderId="1" xfId="10" applyFont="1" applyFill="1" applyBorder="1" applyAlignment="1" applyProtection="1">
      <alignment vertical="center" wrapText="1"/>
    </xf>
    <xf numFmtId="49" fontId="6" fillId="17" borderId="1" xfId="10" applyNumberFormat="1" applyFont="1" applyFill="1" applyBorder="1" applyAlignment="1" applyProtection="1">
      <alignment horizontal="center" vertical="center" wrapText="1"/>
    </xf>
    <xf numFmtId="1" fontId="6" fillId="17" borderId="1" xfId="10" applyNumberFormat="1" applyFont="1" applyFill="1" applyBorder="1" applyAlignment="1">
      <alignment horizontal="center" vertical="center" wrapText="1"/>
    </xf>
    <xf numFmtId="0" fontId="0" fillId="17" borderId="0" xfId="0" applyFill="1"/>
    <xf numFmtId="0" fontId="0" fillId="17" borderId="0" xfId="0" applyFill="1" applyAlignment="1">
      <alignment horizontal="center"/>
    </xf>
    <xf numFmtId="0" fontId="13" fillId="18" borderId="1" xfId="10" applyFont="1" applyFill="1" applyBorder="1" applyAlignment="1" applyProtection="1">
      <alignment vertical="center" wrapText="1"/>
    </xf>
    <xf numFmtId="49" fontId="6" fillId="18" borderId="1" xfId="10" applyNumberFormat="1" applyFont="1" applyFill="1" applyBorder="1" applyAlignment="1" applyProtection="1">
      <alignment horizontal="center" vertical="center" wrapText="1"/>
    </xf>
    <xf numFmtId="1" fontId="6" fillId="18" borderId="1" xfId="10" applyNumberFormat="1" applyFont="1" applyFill="1" applyBorder="1" applyAlignment="1">
      <alignment horizontal="center" vertical="center" wrapText="1"/>
    </xf>
    <xf numFmtId="0" fontId="7" fillId="17" borderId="1" xfId="10" applyFont="1" applyFill="1" applyBorder="1" applyAlignment="1" applyProtection="1">
      <alignment vertical="center" wrapText="1"/>
    </xf>
    <xf numFmtId="1" fontId="4" fillId="17" borderId="1" xfId="10" applyNumberFormat="1" applyFont="1" applyFill="1" applyBorder="1" applyAlignment="1" applyProtection="1">
      <alignment horizontal="center" vertical="center" wrapText="1"/>
    </xf>
    <xf numFmtId="0" fontId="6" fillId="16" borderId="1" xfId="10" applyFont="1" applyFill="1" applyBorder="1" applyAlignment="1" applyProtection="1">
      <alignment horizontal="left" vertical="center" wrapText="1"/>
    </xf>
    <xf numFmtId="0" fontId="6" fillId="0" borderId="1" xfId="10" applyFont="1" applyBorder="1" applyAlignment="1">
      <alignment horizontal="center" vertical="center"/>
    </xf>
    <xf numFmtId="0" fontId="6" fillId="16" borderId="1" xfId="10" applyFont="1" applyFill="1" applyBorder="1" applyAlignment="1">
      <alignment horizontal="left" vertical="center" wrapText="1"/>
    </xf>
    <xf numFmtId="0" fontId="6" fillId="16" borderId="1" xfId="10" applyFont="1" applyFill="1" applyBorder="1" applyAlignment="1">
      <alignment horizontal="center" vertical="center" wrapText="1"/>
    </xf>
    <xf numFmtId="49" fontId="6" fillId="16" borderId="4" xfId="10" applyNumberFormat="1" applyFont="1" applyFill="1" applyBorder="1" applyAlignment="1" applyProtection="1">
      <alignment vertical="top" wrapText="1"/>
    </xf>
    <xf numFmtId="49" fontId="6" fillId="16" borderId="4" xfId="10" applyNumberFormat="1" applyFont="1" applyFill="1" applyBorder="1" applyAlignment="1">
      <alignment horizontal="center" vertical="center"/>
    </xf>
    <xf numFmtId="49" fontId="6" fillId="16" borderId="1" xfId="10" applyNumberFormat="1" applyFont="1" applyFill="1" applyBorder="1" applyAlignment="1" applyProtection="1">
      <alignment vertical="top" wrapText="1"/>
    </xf>
    <xf numFmtId="49" fontId="6" fillId="0" borderId="1" xfId="10" applyNumberFormat="1" applyFont="1" applyBorder="1" applyAlignment="1" applyProtection="1">
      <alignment horizontal="center" vertical="center"/>
    </xf>
    <xf numFmtId="0" fontId="6" fillId="18" borderId="1" xfId="10" applyFont="1" applyFill="1" applyBorder="1" applyAlignment="1">
      <alignment horizontal="left" vertical="center" wrapText="1"/>
    </xf>
    <xf numFmtId="0" fontId="4" fillId="18" borderId="1" xfId="10" applyFont="1" applyFill="1" applyBorder="1" applyAlignment="1">
      <alignment horizontal="center" vertical="center"/>
    </xf>
    <xf numFmtId="0" fontId="6" fillId="17" borderId="1" xfId="10" applyFont="1" applyFill="1" applyBorder="1" applyAlignment="1" applyProtection="1">
      <alignment vertical="center" wrapText="1"/>
    </xf>
    <xf numFmtId="0" fontId="11" fillId="17" borderId="2" xfId="10" applyFont="1" applyFill="1" applyBorder="1" applyAlignment="1" applyProtection="1">
      <alignment horizontal="left" vertical="center"/>
    </xf>
    <xf numFmtId="0" fontId="11" fillId="17" borderId="6" xfId="10" applyFont="1" applyFill="1" applyBorder="1" applyAlignment="1" applyProtection="1">
      <alignment vertical="center"/>
    </xf>
    <xf numFmtId="0" fontId="11" fillId="17" borderId="6" xfId="10" applyFont="1" applyFill="1" applyBorder="1" applyAlignment="1" applyProtection="1">
      <alignment horizontal="center" vertical="center"/>
    </xf>
    <xf numFmtId="1" fontId="6" fillId="17" borderId="3" xfId="10" applyNumberFormat="1" applyFont="1" applyFill="1" applyBorder="1" applyAlignment="1" applyProtection="1">
      <alignment horizontal="center" vertical="center"/>
    </xf>
    <xf numFmtId="0" fontId="6" fillId="0" borderId="1" xfId="10" applyFont="1" applyBorder="1" applyAlignment="1">
      <alignment horizontal="left" vertical="center" wrapText="1"/>
    </xf>
    <xf numFmtId="0" fontId="6" fillId="0" borderId="1" xfId="10" applyFont="1" applyBorder="1" applyAlignment="1">
      <alignment vertical="center" wrapText="1"/>
    </xf>
    <xf numFmtId="0" fontId="6" fillId="0" borderId="1" xfId="10" applyFont="1" applyBorder="1" applyAlignment="1">
      <alignment horizontal="center" vertical="center" wrapText="1"/>
    </xf>
    <xf numFmtId="1" fontId="6" fillId="0" borderId="1" xfId="10" applyNumberFormat="1" applyFont="1" applyBorder="1" applyAlignment="1">
      <alignment horizontal="center" vertical="center" wrapText="1"/>
    </xf>
    <xf numFmtId="1" fontId="6" fillId="0" borderId="1" xfId="10" applyNumberFormat="1" applyFont="1" applyBorder="1" applyAlignment="1">
      <alignment horizontal="center" vertical="center"/>
    </xf>
    <xf numFmtId="0" fontId="30" fillId="17" borderId="2" xfId="10" applyFont="1" applyFill="1" applyBorder="1" applyAlignment="1">
      <alignment vertical="center"/>
    </xf>
    <xf numFmtId="0" fontId="30" fillId="17" borderId="3" xfId="10" applyFont="1" applyFill="1" applyBorder="1" applyAlignment="1">
      <alignment vertical="center"/>
    </xf>
    <xf numFmtId="0" fontId="4" fillId="0" borderId="1" xfId="10" applyFont="1" applyBorder="1" applyAlignment="1">
      <alignment horizontal="left" vertical="center" wrapText="1"/>
    </xf>
    <xf numFmtId="0" fontId="81" fillId="17" borderId="1" xfId="10" applyFont="1" applyFill="1" applyBorder="1" applyAlignment="1">
      <alignment vertical="center" wrapText="1"/>
    </xf>
    <xf numFmtId="0" fontId="6" fillId="0" borderId="1" xfId="10" applyFont="1" applyBorder="1" applyAlignment="1" applyProtection="1">
      <alignment horizontal="center" vertical="center"/>
    </xf>
    <xf numFmtId="0" fontId="6" fillId="17" borderId="1" xfId="10" applyFont="1" applyFill="1" applyBorder="1" applyAlignment="1">
      <alignment vertical="center"/>
    </xf>
    <xf numFmtId="0" fontId="11" fillId="17" borderId="1" xfId="10" applyFont="1" applyFill="1" applyBorder="1" applyAlignment="1">
      <alignment vertical="center" wrapText="1"/>
    </xf>
    <xf numFmtId="0" fontId="30" fillId="17" borderId="1" xfId="10" applyFont="1" applyFill="1" applyBorder="1" applyAlignment="1" applyProtection="1">
      <alignment horizontal="center" vertical="center"/>
    </xf>
    <xf numFmtId="0" fontId="30" fillId="17" borderId="1" xfId="10" applyFont="1" applyFill="1" applyBorder="1" applyProtection="1"/>
    <xf numFmtId="0" fontId="30" fillId="17" borderId="1" xfId="10" applyFont="1" applyFill="1" applyBorder="1" applyAlignment="1" applyProtection="1">
      <alignment horizontal="right" vertical="center"/>
    </xf>
    <xf numFmtId="0" fontId="6" fillId="17" borderId="1" xfId="10" applyFont="1" applyFill="1" applyBorder="1" applyAlignment="1">
      <alignment vertical="center" wrapText="1"/>
    </xf>
    <xf numFmtId="0" fontId="4" fillId="0" borderId="1" xfId="0" applyFont="1" applyBorder="1" applyAlignment="1">
      <alignment horizontal="left" vertical="center" wrapText="1"/>
    </xf>
    <xf numFmtId="49" fontId="11" fillId="17" borderId="1" xfId="10" applyNumberFormat="1" applyFont="1" applyFill="1" applyBorder="1" applyAlignment="1" applyProtection="1">
      <alignment horizontal="center" vertical="center"/>
    </xf>
    <xf numFmtId="0" fontId="80" fillId="17" borderId="1" xfId="10" applyFont="1" applyFill="1" applyBorder="1" applyAlignment="1" applyProtection="1">
      <alignment horizontal="right"/>
    </xf>
    <xf numFmtId="0" fontId="4" fillId="17" borderId="0" xfId="10" applyFont="1" applyFill="1" applyProtection="1"/>
    <xf numFmtId="0" fontId="80" fillId="17" borderId="1" xfId="10" applyFont="1" applyFill="1" applyBorder="1" applyAlignment="1" applyProtection="1">
      <alignment horizontal="right" vertical="center"/>
    </xf>
    <xf numFmtId="0" fontId="6" fillId="0" borderId="1" xfId="10" applyFont="1" applyBorder="1" applyAlignment="1">
      <alignment vertical="center"/>
    </xf>
    <xf numFmtId="0" fontId="4" fillId="0" borderId="1" xfId="10" applyFont="1" applyBorder="1" applyAlignment="1">
      <alignment vertical="center" wrapText="1"/>
    </xf>
    <xf numFmtId="0" fontId="6" fillId="0" borderId="1" xfId="10" applyFont="1" applyBorder="1" applyAlignment="1">
      <alignment wrapText="1"/>
    </xf>
    <xf numFmtId="0" fontId="30" fillId="17" borderId="1" xfId="10" applyFont="1" applyFill="1" applyBorder="1" applyAlignment="1">
      <alignment horizontal="left" vertical="center"/>
    </xf>
    <xf numFmtId="0" fontId="11" fillId="17" borderId="1" xfId="10" applyFont="1" applyFill="1" applyBorder="1" applyAlignment="1">
      <alignment vertical="center"/>
    </xf>
    <xf numFmtId="1" fontId="6" fillId="17" borderId="1" xfId="10" applyNumberFormat="1" applyFont="1" applyFill="1" applyBorder="1" applyAlignment="1">
      <alignment horizontal="center" vertical="center"/>
    </xf>
    <xf numFmtId="1" fontId="11" fillId="17" borderId="1" xfId="10" applyNumberFormat="1" applyFont="1" applyFill="1" applyBorder="1" applyAlignment="1">
      <alignment horizontal="center" vertical="center"/>
    </xf>
    <xf numFmtId="0" fontId="6" fillId="18" borderId="0" xfId="10" applyFont="1" applyFill="1" applyProtection="1"/>
    <xf numFmtId="0" fontId="6" fillId="18" borderId="1" xfId="10" applyFont="1" applyFill="1" applyBorder="1" applyAlignment="1" applyProtection="1">
      <alignment horizontal="center" vertical="center"/>
    </xf>
    <xf numFmtId="0" fontId="38" fillId="18" borderId="1" xfId="10" applyFont="1" applyFill="1" applyBorder="1" applyAlignment="1" applyProtection="1">
      <alignment horizontal="right" vertical="center"/>
    </xf>
    <xf numFmtId="2" fontId="4" fillId="0" borderId="1" xfId="10" applyNumberFormat="1" applyFont="1" applyBorder="1" applyAlignment="1" applyProtection="1">
      <alignment vertical="center"/>
    </xf>
    <xf numFmtId="2" fontId="4" fillId="19" borderId="1" xfId="10" applyNumberFormat="1" applyFont="1" applyFill="1" applyBorder="1" applyProtection="1"/>
    <xf numFmtId="0" fontId="11" fillId="17" borderId="1" xfId="10" applyFont="1" applyFill="1" applyBorder="1" applyAlignment="1">
      <alignment horizontal="left" vertical="center"/>
    </xf>
    <xf numFmtId="0" fontId="80" fillId="18" borderId="5" xfId="10" applyFont="1" applyFill="1" applyBorder="1" applyAlignment="1" applyProtection="1">
      <alignment horizontal="right"/>
    </xf>
    <xf numFmtId="0" fontId="4" fillId="18" borderId="5" xfId="10" applyFont="1" applyFill="1" applyBorder="1" applyAlignment="1" applyProtection="1">
      <alignment horizontal="center" vertical="center"/>
    </xf>
    <xf numFmtId="0" fontId="80" fillId="18" borderId="5" xfId="10" applyFont="1" applyFill="1" applyBorder="1" applyAlignment="1" applyProtection="1">
      <alignment horizontal="right" vertical="center"/>
    </xf>
    <xf numFmtId="0" fontId="4" fillId="19" borderId="5" xfId="10" applyFont="1" applyFill="1" applyBorder="1" applyProtection="1"/>
    <xf numFmtId="0" fontId="30" fillId="17" borderId="0" xfId="10" applyFont="1" applyFill="1" applyAlignment="1" applyProtection="1">
      <alignment horizontal="center" vertical="center"/>
    </xf>
    <xf numFmtId="0" fontId="4" fillId="17" borderId="0" xfId="10" applyFont="1" applyFill="1" applyAlignment="1" applyProtection="1">
      <alignment horizontal="center"/>
    </xf>
    <xf numFmtId="0" fontId="4" fillId="17" borderId="0" xfId="10" applyFont="1" applyFill="1" applyBorder="1" applyAlignment="1" applyProtection="1">
      <alignment horizontal="right" vertical="center"/>
    </xf>
    <xf numFmtId="0" fontId="6" fillId="0" borderId="1" xfId="10" applyFont="1" applyBorder="1" applyProtection="1"/>
    <xf numFmtId="0" fontId="6" fillId="0" borderId="1" xfId="10" applyFont="1" applyBorder="1" applyAlignment="1" applyProtection="1">
      <alignment horizontal="right" vertical="center"/>
    </xf>
    <xf numFmtId="0" fontId="4" fillId="19" borderId="1" xfId="10" applyFont="1" applyFill="1" applyBorder="1" applyAlignment="1" applyProtection="1">
      <alignment horizontal="center" vertical="center"/>
    </xf>
    <xf numFmtId="0" fontId="30" fillId="17" borderId="0" xfId="10" applyFont="1" applyFill="1" applyAlignment="1" applyProtection="1">
      <alignment vertical="center"/>
    </xf>
    <xf numFmtId="0" fontId="4" fillId="17" borderId="0" xfId="10" applyFont="1" applyFill="1" applyAlignment="1" applyProtection="1"/>
    <xf numFmtId="0" fontId="74" fillId="17" borderId="0" xfId="10" applyFont="1" applyFill="1"/>
    <xf numFmtId="0" fontId="74" fillId="17" borderId="0" xfId="10" applyFont="1" applyFill="1" applyAlignment="1">
      <alignment horizontal="center"/>
    </xf>
    <xf numFmtId="0" fontId="16" fillId="0" borderId="1" xfId="10" applyFont="1" applyBorder="1" applyAlignment="1">
      <alignment vertical="center" wrapText="1"/>
    </xf>
    <xf numFmtId="0" fontId="17" fillId="17" borderId="1" xfId="10" applyFont="1" applyFill="1" applyBorder="1" applyAlignment="1">
      <alignment horizontal="center" vertical="center"/>
    </xf>
    <xf numFmtId="2" fontId="6" fillId="0" borderId="1" xfId="0" applyNumberFormat="1" applyFont="1" applyBorder="1" applyAlignment="1">
      <alignment horizontal="center" vertical="center"/>
    </xf>
    <xf numFmtId="0" fontId="4" fillId="0" borderId="0" xfId="10" applyFont="1" applyAlignment="1" applyProtection="1">
      <alignment horizontal="center" vertical="center"/>
    </xf>
    <xf numFmtId="2" fontId="4" fillId="19" borderId="5" xfId="10" applyNumberFormat="1" applyFont="1" applyFill="1" applyBorder="1" applyProtection="1"/>
    <xf numFmtId="2" fontId="6" fillId="17" borderId="1" xfId="10" applyNumberFormat="1" applyFont="1" applyFill="1" applyBorder="1" applyAlignment="1">
      <alignment horizontal="center" vertical="center"/>
    </xf>
    <xf numFmtId="1" fontId="6" fillId="0" borderId="1" xfId="10" applyNumberFormat="1" applyFont="1" applyBorder="1" applyAlignment="1" applyProtection="1">
      <alignment horizontal="center" vertical="center"/>
    </xf>
    <xf numFmtId="0" fontId="6" fillId="0" borderId="0" xfId="10" applyFont="1" applyAlignment="1" applyProtection="1">
      <alignment vertical="center"/>
    </xf>
    <xf numFmtId="0" fontId="74" fillId="0" borderId="1" xfId="10" applyFont="1" applyBorder="1"/>
    <xf numFmtId="0" fontId="4" fillId="18" borderId="5" xfId="10" applyFont="1" applyFill="1" applyBorder="1" applyAlignment="1" applyProtection="1">
      <alignment vertical="center"/>
    </xf>
    <xf numFmtId="0" fontId="4" fillId="18" borderId="5" xfId="10" applyFont="1" applyFill="1" applyBorder="1" applyAlignment="1" applyProtection="1"/>
    <xf numFmtId="1" fontId="4" fillId="18" borderId="5" xfId="10" applyNumberFormat="1" applyFont="1" applyFill="1" applyBorder="1" applyAlignment="1" applyProtection="1">
      <alignment horizontal="center" vertical="center"/>
    </xf>
    <xf numFmtId="0" fontId="79" fillId="17" borderId="1" xfId="10" applyFont="1" applyFill="1" applyBorder="1" applyAlignment="1" applyProtection="1">
      <alignment vertical="center"/>
    </xf>
    <xf numFmtId="2" fontId="4" fillId="0" borderId="1" xfId="10" applyNumberFormat="1" applyFont="1" applyBorder="1" applyAlignment="1" applyProtection="1">
      <alignment horizontal="right" vertical="center"/>
    </xf>
    <xf numFmtId="2" fontId="4" fillId="0" borderId="1" xfId="10" applyNumberFormat="1" applyFont="1" applyBorder="1" applyAlignment="1" applyProtection="1">
      <alignment horizontal="center" vertical="center"/>
    </xf>
    <xf numFmtId="0" fontId="22" fillId="17" borderId="1" xfId="10" applyFont="1" applyFill="1" applyBorder="1" applyAlignment="1">
      <alignment vertical="center" wrapText="1"/>
    </xf>
    <xf numFmtId="2" fontId="4" fillId="17" borderId="1" xfId="10" applyNumberFormat="1" applyFont="1" applyFill="1" applyBorder="1" applyProtection="1"/>
    <xf numFmtId="0" fontId="22" fillId="0" borderId="1" xfId="10" applyFont="1" applyBorder="1" applyAlignment="1">
      <alignment vertical="center" wrapText="1"/>
    </xf>
    <xf numFmtId="2" fontId="4" fillId="0" borderId="1" xfId="10" applyNumberFormat="1" applyFont="1" applyBorder="1" applyProtection="1"/>
    <xf numFmtId="0" fontId="79" fillId="17" borderId="0" xfId="10" applyFont="1" applyFill="1" applyProtection="1"/>
    <xf numFmtId="0" fontId="35" fillId="17" borderId="1" xfId="10" applyFont="1" applyFill="1" applyBorder="1" applyAlignment="1"/>
    <xf numFmtId="0" fontId="6" fillId="16" borderId="1" xfId="10" applyFont="1" applyFill="1" applyBorder="1" applyAlignment="1">
      <alignment horizontal="center" vertical="center"/>
    </xf>
    <xf numFmtId="0" fontId="6" fillId="17" borderId="1" xfId="10" applyFont="1" applyFill="1" applyBorder="1" applyAlignment="1">
      <alignment horizontal="center" vertical="center"/>
    </xf>
    <xf numFmtId="0" fontId="85" fillId="17" borderId="1" xfId="10" applyFont="1" applyFill="1" applyBorder="1" applyAlignment="1">
      <alignment horizontal="left" vertical="center"/>
    </xf>
    <xf numFmtId="0" fontId="4" fillId="16" borderId="1" xfId="10" applyFont="1" applyFill="1" applyBorder="1" applyAlignment="1">
      <alignment vertical="center" wrapText="1"/>
    </xf>
    <xf numFmtId="0" fontId="4" fillId="16" borderId="1" xfId="10" applyFont="1" applyFill="1" applyBorder="1" applyAlignment="1">
      <alignment horizontal="center" vertical="center"/>
    </xf>
    <xf numFmtId="0" fontId="79" fillId="17" borderId="1" xfId="10" applyFont="1" applyFill="1" applyBorder="1" applyAlignment="1">
      <alignment vertical="center"/>
    </xf>
    <xf numFmtId="0" fontId="4" fillId="17" borderId="1" xfId="10" applyFont="1" applyFill="1" applyBorder="1" applyAlignment="1">
      <alignment horizontal="center" vertical="center"/>
    </xf>
    <xf numFmtId="0" fontId="4" fillId="16" borderId="1" xfId="10" applyFont="1" applyFill="1" applyBorder="1" applyAlignment="1">
      <alignment horizontal="left" vertical="center"/>
    </xf>
    <xf numFmtId="0" fontId="22" fillId="16" borderId="1" xfId="10" applyFont="1" applyFill="1" applyBorder="1" applyAlignment="1">
      <alignment vertical="center" wrapText="1"/>
    </xf>
    <xf numFmtId="49" fontId="30" fillId="17" borderId="1" xfId="10" applyNumberFormat="1" applyFont="1" applyFill="1" applyBorder="1" applyAlignment="1" applyProtection="1">
      <alignment horizontal="left" vertical="center"/>
    </xf>
    <xf numFmtId="0" fontId="4" fillId="17" borderId="0" xfId="10" applyFont="1" applyFill="1" applyAlignment="1" applyProtection="1">
      <alignment horizontal="center" vertical="center"/>
    </xf>
    <xf numFmtId="1" fontId="4" fillId="17" borderId="0" xfId="10" applyNumberFormat="1" applyFont="1" applyFill="1" applyAlignment="1" applyProtection="1">
      <alignment horizontal="center" vertical="center"/>
    </xf>
    <xf numFmtId="0" fontId="4" fillId="17" borderId="0" xfId="10" applyFont="1" applyFill="1" applyAlignment="1" applyProtection="1">
      <alignment horizontal="right" vertical="center"/>
    </xf>
    <xf numFmtId="0" fontId="6" fillId="16" borderId="1" xfId="0" applyFont="1" applyFill="1" applyBorder="1" applyAlignment="1">
      <alignment horizontal="left" vertical="center" wrapText="1"/>
    </xf>
    <xf numFmtId="0" fontId="30" fillId="17" borderId="0" xfId="10" applyFont="1" applyFill="1" applyAlignment="1" applyProtection="1"/>
    <xf numFmtId="1" fontId="30" fillId="17" borderId="0" xfId="10" applyNumberFormat="1" applyFont="1" applyFill="1" applyAlignment="1" applyProtection="1">
      <alignment horizontal="center" vertical="center"/>
    </xf>
    <xf numFmtId="0" fontId="30" fillId="17" borderId="0" xfId="10" applyFont="1" applyFill="1" applyProtection="1"/>
    <xf numFmtId="0" fontId="30" fillId="17" borderId="0" xfId="10" applyFont="1" applyFill="1" applyAlignment="1" applyProtection="1">
      <alignment horizontal="right" vertical="center"/>
    </xf>
    <xf numFmtId="0" fontId="85" fillId="17" borderId="1" xfId="10" applyFont="1" applyFill="1" applyBorder="1" applyAlignment="1">
      <alignment horizontal="left" vertical="center" wrapText="1"/>
    </xf>
    <xf numFmtId="49" fontId="4" fillId="18" borderId="1" xfId="10" applyNumberFormat="1" applyFont="1" applyFill="1" applyBorder="1" applyAlignment="1" applyProtection="1">
      <alignment horizontal="center" vertical="center"/>
    </xf>
    <xf numFmtId="0" fontId="6" fillId="18" borderId="1" xfId="10" applyFont="1" applyFill="1" applyBorder="1" applyAlignment="1">
      <alignment vertical="center" wrapText="1"/>
    </xf>
    <xf numFmtId="0" fontId="6" fillId="18" borderId="1" xfId="10" applyFont="1" applyFill="1" applyBorder="1" applyAlignment="1">
      <alignment horizontal="center" vertical="center"/>
    </xf>
    <xf numFmtId="0" fontId="4" fillId="18" borderId="1" xfId="10" applyFont="1" applyFill="1" applyBorder="1" applyAlignment="1" applyProtection="1">
      <alignment horizontal="right" vertical="center"/>
    </xf>
    <xf numFmtId="0" fontId="6" fillId="17" borderId="1" xfId="10" applyFont="1" applyFill="1" applyBorder="1" applyAlignment="1">
      <alignment vertical="top" wrapText="1"/>
    </xf>
    <xf numFmtId="1" fontId="4" fillId="0" borderId="1" xfId="10" applyNumberFormat="1" applyFont="1" applyBorder="1" applyAlignment="1">
      <alignment horizontal="center" vertical="center" wrapText="1"/>
    </xf>
    <xf numFmtId="0" fontId="6" fillId="0" borderId="0" xfId="10" applyFont="1" applyBorder="1" applyAlignment="1">
      <alignment horizontal="left" vertical="center" wrapText="1"/>
    </xf>
    <xf numFmtId="1" fontId="17" fillId="0" borderId="1" xfId="10" applyNumberFormat="1" applyFont="1" applyBorder="1" applyAlignment="1">
      <alignment horizontal="center" vertical="center" wrapText="1"/>
    </xf>
    <xf numFmtId="49" fontId="30" fillId="17" borderId="0" xfId="10" applyNumberFormat="1" applyFont="1" applyFill="1" applyAlignment="1" applyProtection="1">
      <alignment horizontal="center" vertical="center"/>
    </xf>
    <xf numFmtId="0" fontId="6" fillId="0" borderId="2" xfId="10" applyFont="1" applyBorder="1" applyAlignment="1">
      <alignment horizontal="center" vertical="center" wrapText="1"/>
    </xf>
    <xf numFmtId="0" fontId="6" fillId="17" borderId="1" xfId="10" applyFont="1" applyFill="1" applyBorder="1" applyAlignment="1">
      <alignment horizontal="center" vertical="center" wrapText="1"/>
    </xf>
    <xf numFmtId="1" fontId="6" fillId="17" borderId="4" xfId="10" applyNumberFormat="1" applyFont="1" applyFill="1" applyBorder="1" applyAlignment="1">
      <alignment horizontal="center" vertical="center"/>
    </xf>
    <xf numFmtId="0" fontId="17" fillId="17" borderId="4" xfId="10" applyFont="1" applyFill="1" applyBorder="1" applyAlignment="1">
      <alignment horizontal="center" vertical="center" wrapText="1"/>
    </xf>
    <xf numFmtId="0" fontId="4" fillId="17" borderId="4" xfId="10" applyFont="1" applyFill="1" applyBorder="1" applyAlignment="1" applyProtection="1">
      <alignment horizontal="center" vertical="center"/>
    </xf>
    <xf numFmtId="0" fontId="4" fillId="17" borderId="4" xfId="10" applyFont="1" applyFill="1" applyBorder="1" applyProtection="1"/>
    <xf numFmtId="0" fontId="17" fillId="0" borderId="1" xfId="10" applyFont="1" applyBorder="1" applyAlignment="1">
      <alignment horizontal="center" vertical="center" wrapText="1"/>
    </xf>
    <xf numFmtId="0" fontId="4" fillId="19" borderId="1" xfId="10" applyFont="1" applyFill="1" applyBorder="1" applyAlignment="1" applyProtection="1">
      <alignment vertical="center"/>
    </xf>
    <xf numFmtId="0" fontId="11" fillId="17" borderId="1" xfId="10" applyFont="1" applyFill="1" applyBorder="1" applyAlignment="1">
      <alignment horizontal="center" vertical="center" wrapText="1"/>
    </xf>
    <xf numFmtId="0" fontId="6" fillId="17" borderId="1" xfId="10" applyFont="1" applyFill="1" applyBorder="1" applyProtection="1"/>
    <xf numFmtId="0" fontId="6" fillId="17" borderId="1" xfId="10" applyFont="1" applyFill="1" applyBorder="1" applyAlignment="1" applyProtection="1">
      <alignment horizontal="right" vertical="center"/>
    </xf>
    <xf numFmtId="0" fontId="6" fillId="17" borderId="1" xfId="10" applyFont="1" applyFill="1" applyBorder="1" applyAlignment="1" applyProtection="1">
      <alignment horizontal="center" vertical="center"/>
    </xf>
    <xf numFmtId="1" fontId="6" fillId="0" borderId="1" xfId="10" applyNumberFormat="1" applyFont="1" applyBorder="1" applyAlignment="1">
      <alignment vertical="center" wrapText="1"/>
    </xf>
    <xf numFmtId="0" fontId="17" fillId="0" borderId="1" xfId="10" applyFont="1" applyBorder="1" applyAlignment="1">
      <alignment horizontal="right" vertical="center" wrapText="1"/>
    </xf>
    <xf numFmtId="0" fontId="6" fillId="0" borderId="1" xfId="10" applyFont="1" applyBorder="1" applyAlignment="1">
      <alignment horizontal="right" vertical="center" wrapText="1"/>
    </xf>
    <xf numFmtId="0" fontId="74" fillId="0" borderId="5" xfId="10" applyFont="1" applyBorder="1"/>
    <xf numFmtId="0" fontId="4" fillId="0" borderId="0" xfId="10" applyFont="1" applyBorder="1" applyProtection="1"/>
    <xf numFmtId="0" fontId="4" fillId="0" borderId="5" xfId="10" applyFont="1" applyBorder="1" applyProtection="1"/>
    <xf numFmtId="0" fontId="6" fillId="0" borderId="1" xfId="10" applyFont="1" applyBorder="1" applyAlignment="1">
      <alignment vertical="top" wrapText="1"/>
    </xf>
    <xf numFmtId="0" fontId="11" fillId="17" borderId="1" xfId="10" applyFont="1" applyFill="1" applyBorder="1" applyAlignment="1">
      <alignment horizontal="center" vertical="center"/>
    </xf>
    <xf numFmtId="1" fontId="6" fillId="17" borderId="0" xfId="10" applyNumberFormat="1" applyFont="1" applyFill="1" applyBorder="1" applyAlignment="1">
      <alignment horizontal="center" vertical="center"/>
    </xf>
    <xf numFmtId="0" fontId="4" fillId="17" borderId="0" xfId="10" applyFont="1" applyFill="1" applyBorder="1" applyProtection="1"/>
    <xf numFmtId="0" fontId="4" fillId="17" borderId="0" xfId="10" applyFont="1" applyFill="1" applyBorder="1" applyAlignment="1" applyProtection="1">
      <alignment horizontal="center" vertical="center"/>
    </xf>
    <xf numFmtId="0" fontId="39" fillId="17" borderId="1" xfId="10" applyFont="1" applyFill="1" applyBorder="1" applyAlignment="1">
      <alignment vertical="center" wrapText="1"/>
    </xf>
    <xf numFmtId="0" fontId="39" fillId="17" borderId="1" xfId="10" applyFont="1" applyFill="1" applyBorder="1" applyAlignment="1">
      <alignment horizontal="center" vertical="center" wrapText="1"/>
    </xf>
    <xf numFmtId="1" fontId="39" fillId="17" borderId="1" xfId="10" applyNumberFormat="1" applyFont="1" applyFill="1" applyBorder="1" applyAlignment="1">
      <alignment horizontal="center" vertical="center"/>
    </xf>
    <xf numFmtId="0" fontId="6" fillId="0" borderId="3" xfId="10" applyFont="1" applyBorder="1" applyAlignment="1">
      <alignment horizontal="left" vertical="center" wrapText="1"/>
    </xf>
    <xf numFmtId="0" fontId="20" fillId="0" borderId="1" xfId="10" applyFont="1" applyBorder="1" applyAlignment="1">
      <alignment horizontal="center" vertical="center"/>
    </xf>
    <xf numFmtId="0" fontId="6" fillId="0" borderId="1" xfId="10" applyFont="1" applyBorder="1" applyAlignment="1">
      <alignment horizontal="left" vertical="center"/>
    </xf>
    <xf numFmtId="0" fontId="4" fillId="16" borderId="1" xfId="10" applyFont="1" applyFill="1" applyBorder="1" applyAlignment="1" applyProtection="1">
      <alignment horizontal="right" vertical="center"/>
    </xf>
    <xf numFmtId="0" fontId="21" fillId="17" borderId="1" xfId="10" applyFont="1" applyFill="1" applyBorder="1" applyAlignment="1">
      <alignment vertical="center" wrapText="1"/>
    </xf>
    <xf numFmtId="0" fontId="21" fillId="17" borderId="1" xfId="10" applyFont="1" applyFill="1" applyBorder="1" applyAlignment="1">
      <alignment horizontal="center" vertical="center" wrapText="1"/>
    </xf>
    <xf numFmtId="1" fontId="21" fillId="17" borderId="1" xfId="10" applyNumberFormat="1" applyFont="1" applyFill="1" applyBorder="1" applyAlignment="1">
      <alignment horizontal="center" vertical="center" wrapText="1"/>
    </xf>
    <xf numFmtId="2" fontId="6" fillId="0" borderId="1" xfId="10" applyNumberFormat="1" applyFont="1" applyBorder="1" applyAlignment="1">
      <alignment vertical="center" wrapText="1"/>
    </xf>
    <xf numFmtId="0" fontId="4" fillId="0" borderId="1" xfId="10" applyFont="1" applyBorder="1" applyAlignment="1">
      <alignment horizontal="center" vertical="center" wrapText="1"/>
    </xf>
    <xf numFmtId="49" fontId="11" fillId="17" borderId="0" xfId="10" applyNumberFormat="1" applyFont="1" applyFill="1" applyAlignment="1" applyProtection="1">
      <alignment horizontal="center" vertical="center"/>
    </xf>
    <xf numFmtId="0" fontId="6" fillId="17" borderId="0" xfId="10" applyFont="1" applyFill="1" applyAlignment="1" applyProtection="1"/>
    <xf numFmtId="0" fontId="6" fillId="17" borderId="0" xfId="10" applyFont="1" applyFill="1" applyAlignment="1" applyProtection="1">
      <alignment horizontal="center" vertical="center"/>
    </xf>
    <xf numFmtId="1" fontId="6" fillId="17" borderId="0" xfId="10" applyNumberFormat="1" applyFont="1" applyFill="1" applyAlignment="1" applyProtection="1">
      <alignment horizontal="center" vertical="center"/>
    </xf>
    <xf numFmtId="0" fontId="7" fillId="17" borderId="1" xfId="10" applyFont="1" applyFill="1" applyBorder="1" applyAlignment="1">
      <alignment vertical="center" wrapText="1"/>
    </xf>
    <xf numFmtId="0" fontId="7" fillId="17" borderId="1" xfId="10" applyFont="1" applyFill="1" applyBorder="1" applyAlignment="1">
      <alignment horizontal="center" vertical="center" wrapText="1"/>
    </xf>
    <xf numFmtId="1" fontId="7" fillId="17" borderId="1" xfId="10" applyNumberFormat="1" applyFont="1" applyFill="1" applyBorder="1" applyAlignment="1">
      <alignment horizontal="center" vertical="center" wrapText="1"/>
    </xf>
    <xf numFmtId="0" fontId="30" fillId="17" borderId="8" xfId="10" applyFont="1" applyFill="1" applyBorder="1" applyAlignment="1">
      <alignment vertical="center"/>
    </xf>
    <xf numFmtId="0" fontId="80" fillId="16" borderId="1" xfId="10" applyFont="1" applyFill="1" applyBorder="1" applyAlignment="1" applyProtection="1">
      <alignment horizontal="right"/>
    </xf>
    <xf numFmtId="0" fontId="80" fillId="16" borderId="1" xfId="10" applyFont="1" applyFill="1" applyBorder="1" applyAlignment="1" applyProtection="1">
      <alignment horizontal="right" vertical="center"/>
    </xf>
    <xf numFmtId="49" fontId="30" fillId="17" borderId="4" xfId="10" applyNumberFormat="1" applyFont="1" applyFill="1" applyBorder="1" applyAlignment="1" applyProtection="1">
      <alignment horizontal="center" vertical="center"/>
    </xf>
    <xf numFmtId="0" fontId="11" fillId="17" borderId="4" xfId="10" applyFont="1" applyFill="1" applyBorder="1" applyAlignment="1" applyProtection="1">
      <alignment vertical="center"/>
    </xf>
    <xf numFmtId="0" fontId="6" fillId="17" borderId="0" xfId="10" applyFont="1" applyFill="1" applyProtection="1"/>
    <xf numFmtId="0" fontId="6" fillId="17" borderId="4" xfId="10" applyFont="1" applyFill="1" applyBorder="1" applyAlignment="1" applyProtection="1">
      <alignment horizontal="center" vertical="center"/>
    </xf>
    <xf numFmtId="1" fontId="6" fillId="17" borderId="4" xfId="10" applyNumberFormat="1" applyFont="1" applyFill="1" applyBorder="1" applyAlignment="1" applyProtection="1">
      <alignment horizontal="center" vertical="center"/>
    </xf>
    <xf numFmtId="0" fontId="80" fillId="17" borderId="4" xfId="10" applyFont="1" applyFill="1" applyBorder="1" applyAlignment="1" applyProtection="1">
      <alignment horizontal="right"/>
    </xf>
    <xf numFmtId="0" fontId="80" fillId="17" borderId="4" xfId="10" applyFont="1" applyFill="1" applyBorder="1" applyAlignment="1" applyProtection="1">
      <alignment horizontal="right" vertical="center"/>
    </xf>
    <xf numFmtId="49" fontId="4" fillId="16" borderId="4" xfId="10" applyNumberFormat="1" applyFont="1" applyFill="1" applyBorder="1" applyAlignment="1" applyProtection="1">
      <alignment horizontal="center" vertical="center"/>
    </xf>
    <xf numFmtId="0" fontId="6" fillId="16" borderId="4" xfId="10" applyFont="1" applyFill="1" applyBorder="1" applyAlignment="1">
      <alignment horizontal="left" vertical="center" wrapText="1"/>
    </xf>
    <xf numFmtId="0" fontId="6" fillId="0" borderId="4" xfId="10" applyFont="1" applyBorder="1" applyAlignment="1">
      <alignment vertical="center" wrapText="1"/>
    </xf>
    <xf numFmtId="0" fontId="6" fillId="0" borderId="4" xfId="10" applyFont="1" applyBorder="1" applyAlignment="1" applyProtection="1">
      <alignment horizontal="center" vertical="center"/>
    </xf>
    <xf numFmtId="0" fontId="42" fillId="17" borderId="4" xfId="10" applyFont="1" applyFill="1" applyBorder="1" applyAlignment="1">
      <alignment vertical="center" wrapText="1"/>
    </xf>
    <xf numFmtId="0" fontId="80" fillId="17" borderId="5" xfId="10" applyFont="1" applyFill="1" applyBorder="1" applyAlignment="1" applyProtection="1">
      <alignment horizontal="right"/>
    </xf>
    <xf numFmtId="0" fontId="80" fillId="17" borderId="5" xfId="10" applyFont="1" applyFill="1" applyBorder="1" applyAlignment="1" applyProtection="1">
      <alignment horizontal="right" vertical="center"/>
    </xf>
    <xf numFmtId="49" fontId="4" fillId="16" borderId="5" xfId="10" applyNumberFormat="1" applyFont="1" applyFill="1" applyBorder="1" applyAlignment="1" applyProtection="1">
      <alignment horizontal="center" vertical="center"/>
    </xf>
    <xf numFmtId="0" fontId="6" fillId="16" borderId="5" xfId="10" applyFont="1" applyFill="1" applyBorder="1" applyAlignment="1">
      <alignment horizontal="left" vertical="center" wrapText="1"/>
    </xf>
    <xf numFmtId="0" fontId="6" fillId="0" borderId="5" xfId="10" applyFont="1" applyBorder="1" applyAlignment="1">
      <alignment vertical="center" wrapText="1"/>
    </xf>
    <xf numFmtId="0" fontId="4" fillId="0" borderId="5" xfId="10" applyFont="1" applyBorder="1" applyAlignment="1" applyProtection="1">
      <alignment horizontal="center" vertical="center"/>
    </xf>
    <xf numFmtId="0" fontId="80" fillId="0" borderId="1" xfId="10" applyFont="1" applyBorder="1" applyAlignment="1" applyProtection="1">
      <alignment horizontal="right"/>
    </xf>
    <xf numFmtId="0" fontId="80" fillId="0" borderId="1" xfId="10" applyFont="1" applyBorder="1" applyAlignment="1" applyProtection="1">
      <alignment horizontal="right" vertical="center"/>
    </xf>
    <xf numFmtId="0" fontId="6" fillId="16" borderId="1" xfId="10" applyFont="1" applyFill="1" applyBorder="1" applyAlignment="1">
      <alignment vertical="top" wrapText="1"/>
    </xf>
    <xf numFmtId="0" fontId="30" fillId="17" borderId="1" xfId="10" applyFont="1" applyFill="1" applyBorder="1" applyAlignment="1" applyProtection="1"/>
    <xf numFmtId="0" fontId="6" fillId="16" borderId="1" xfId="10" applyFont="1" applyFill="1" applyBorder="1" applyAlignment="1" applyProtection="1">
      <alignment wrapText="1"/>
    </xf>
    <xf numFmtId="0" fontId="4" fillId="16" borderId="1" xfId="10" applyFont="1" applyFill="1" applyBorder="1" applyAlignment="1">
      <alignment horizontal="left" vertical="center" wrapText="1"/>
    </xf>
    <xf numFmtId="1" fontId="4" fillId="16" borderId="1" xfId="10" applyNumberFormat="1" applyFont="1" applyFill="1" applyBorder="1" applyAlignment="1">
      <alignment horizontal="center" vertical="center" wrapText="1"/>
    </xf>
    <xf numFmtId="0" fontId="4" fillId="16" borderId="1" xfId="10" applyFont="1" applyFill="1" applyBorder="1" applyAlignment="1"/>
    <xf numFmtId="1" fontId="4" fillId="16" borderId="1" xfId="10" applyNumberFormat="1" applyFont="1" applyFill="1" applyBorder="1" applyAlignment="1">
      <alignment horizontal="center" vertical="center"/>
    </xf>
    <xf numFmtId="0" fontId="30" fillId="17" borderId="2" xfId="10" applyFont="1" applyFill="1" applyBorder="1" applyAlignment="1" applyProtection="1">
      <alignment horizontal="left" vertical="top"/>
    </xf>
    <xf numFmtId="0" fontId="30" fillId="17" borderId="3" xfId="10" applyFont="1" applyFill="1" applyBorder="1" applyAlignment="1" applyProtection="1">
      <alignment vertical="top" wrapText="1"/>
    </xf>
    <xf numFmtId="0" fontId="87" fillId="16" borderId="1" xfId="10" applyFont="1" applyFill="1" applyBorder="1" applyAlignment="1" applyProtection="1">
      <alignment horizontal="left" vertical="top" wrapText="1"/>
    </xf>
    <xf numFmtId="0" fontId="4" fillId="0" borderId="1" xfId="10" applyFont="1" applyBorder="1" applyAlignment="1">
      <alignment wrapText="1"/>
    </xf>
    <xf numFmtId="49" fontId="56" fillId="0" borderId="1" xfId="10" applyNumberFormat="1" applyFont="1" applyBorder="1" applyAlignment="1" applyProtection="1">
      <alignment horizontal="center" vertical="center"/>
    </xf>
    <xf numFmtId="0" fontId="56" fillId="16" borderId="1" xfId="10" applyFont="1" applyFill="1" applyBorder="1" applyAlignment="1">
      <alignment vertical="center" wrapText="1"/>
    </xf>
    <xf numFmtId="0" fontId="56" fillId="0" borderId="1" xfId="10" applyFont="1" applyBorder="1" applyAlignment="1">
      <alignment wrapText="1"/>
    </xf>
    <xf numFmtId="0" fontId="56" fillId="0" borderId="1" xfId="10" applyFont="1" applyBorder="1" applyAlignment="1" applyProtection="1">
      <alignment horizontal="center" vertical="center"/>
    </xf>
    <xf numFmtId="1" fontId="56" fillId="0" borderId="1" xfId="10" applyNumberFormat="1" applyFont="1" applyBorder="1" applyAlignment="1" applyProtection="1">
      <alignment horizontal="center" vertical="center"/>
    </xf>
    <xf numFmtId="0" fontId="4" fillId="0" borderId="1" xfId="10" applyFont="1" applyBorder="1" applyAlignment="1" applyProtection="1">
      <alignment horizontal="left" wrapText="1"/>
    </xf>
    <xf numFmtId="0" fontId="4" fillId="0" borderId="5" xfId="10" applyFont="1" applyBorder="1" applyAlignment="1" applyProtection="1">
      <alignment vertical="center"/>
    </xf>
    <xf numFmtId="0" fontId="4" fillId="17" borderId="1" xfId="10" applyFont="1" applyFill="1" applyBorder="1" applyAlignment="1">
      <alignment wrapText="1"/>
    </xf>
    <xf numFmtId="0" fontId="6" fillId="0" borderId="1" xfId="10" applyFont="1" applyBorder="1" applyAlignment="1" applyProtection="1">
      <alignment vertical="center" wrapText="1"/>
      <protection hidden="1"/>
    </xf>
    <xf numFmtId="0" fontId="6" fillId="0" borderId="1" xfId="10" applyFont="1" applyBorder="1" applyAlignment="1" applyProtection="1">
      <alignment vertical="center" wrapText="1"/>
      <protection locked="0"/>
    </xf>
    <xf numFmtId="49" fontId="22" fillId="0" borderId="1" xfId="10" applyNumberFormat="1" applyFont="1" applyBorder="1" applyAlignment="1">
      <alignment vertical="center" wrapText="1"/>
    </xf>
    <xf numFmtId="49" fontId="22" fillId="0" borderId="1" xfId="10" applyNumberFormat="1" applyFont="1" applyBorder="1" applyAlignment="1">
      <alignment wrapText="1"/>
    </xf>
    <xf numFmtId="1" fontId="4" fillId="0" borderId="1" xfId="10" applyNumberFormat="1" applyFont="1" applyBorder="1" applyAlignment="1">
      <alignment horizontal="center" vertical="center"/>
    </xf>
    <xf numFmtId="0" fontId="13" fillId="16" borderId="1" xfId="10" applyFont="1" applyFill="1" applyBorder="1" applyAlignment="1">
      <alignment vertical="center" wrapText="1"/>
    </xf>
    <xf numFmtId="49" fontId="11" fillId="17" borderId="1" xfId="10" applyNumberFormat="1" applyFont="1" applyFill="1" applyBorder="1" applyAlignment="1">
      <alignment vertical="center"/>
    </xf>
    <xf numFmtId="0" fontId="11" fillId="17" borderId="1" xfId="10" applyFont="1" applyFill="1" applyBorder="1" applyAlignment="1" applyProtection="1">
      <alignment horizontal="left" vertical="center"/>
      <protection locked="0"/>
    </xf>
    <xf numFmtId="0" fontId="6" fillId="0" borderId="1" xfId="10" applyFont="1" applyBorder="1" applyAlignment="1" applyProtection="1">
      <alignment horizontal="left" vertical="center" wrapText="1"/>
      <protection locked="0"/>
    </xf>
    <xf numFmtId="0" fontId="4" fillId="16" borderId="4" xfId="10" applyFont="1" applyFill="1" applyBorder="1" applyAlignment="1">
      <alignment vertical="center" wrapText="1"/>
    </xf>
    <xf numFmtId="0" fontId="4" fillId="0" borderId="1" xfId="10" applyFont="1" applyBorder="1" applyAlignment="1">
      <alignment vertical="top" wrapText="1"/>
    </xf>
    <xf numFmtId="0" fontId="7" fillId="16" borderId="1" xfId="10" applyFont="1" applyFill="1" applyBorder="1" applyAlignment="1" applyProtection="1">
      <alignment horizontal="center" vertical="center"/>
    </xf>
    <xf numFmtId="0" fontId="7" fillId="16" borderId="1" xfId="10" applyFont="1" applyFill="1" applyBorder="1" applyAlignment="1" applyProtection="1">
      <alignment vertical="center"/>
    </xf>
    <xf numFmtId="0" fontId="4" fillId="18" borderId="0" xfId="10" applyFont="1" applyFill="1" applyAlignment="1" applyProtection="1">
      <alignment vertical="center"/>
    </xf>
    <xf numFmtId="0" fontId="4" fillId="17" borderId="1" xfId="10" applyFont="1" applyFill="1" applyBorder="1" applyAlignment="1" applyProtection="1">
      <alignment vertical="center"/>
    </xf>
    <xf numFmtId="1" fontId="6" fillId="16" borderId="1" xfId="10" applyNumberFormat="1" applyFont="1" applyFill="1" applyBorder="1" applyAlignment="1" applyProtection="1">
      <alignment horizontal="center" vertical="center"/>
    </xf>
    <xf numFmtId="0" fontId="4" fillId="16" borderId="1" xfId="10" applyFont="1" applyFill="1" applyBorder="1" applyAlignment="1" applyProtection="1">
      <alignment vertical="center"/>
    </xf>
    <xf numFmtId="0" fontId="6" fillId="0" borderId="1" xfId="10" applyFont="1" applyBorder="1" applyAlignment="1" applyProtection="1">
      <alignment vertical="center"/>
    </xf>
    <xf numFmtId="0" fontId="11" fillId="17" borderId="8" xfId="0" applyFont="1" applyFill="1" applyBorder="1" applyAlignment="1" applyProtection="1">
      <alignment horizontal="left" vertical="center"/>
    </xf>
    <xf numFmtId="0" fontId="6" fillId="17" borderId="7" xfId="0" applyFont="1" applyFill="1" applyBorder="1" applyAlignment="1" applyProtection="1">
      <alignment vertical="center" wrapText="1"/>
    </xf>
    <xf numFmtId="0" fontId="6" fillId="17" borderId="9" xfId="0" applyFont="1" applyFill="1" applyBorder="1" applyAlignment="1" applyProtection="1">
      <alignment vertical="center" wrapText="1"/>
    </xf>
    <xf numFmtId="0" fontId="0" fillId="17" borderId="0" xfId="0" applyFill="1" applyAlignment="1">
      <alignment horizontal="center" vertical="center"/>
    </xf>
    <xf numFmtId="0" fontId="0" fillId="17" borderId="0" xfId="0" applyFill="1" applyAlignment="1">
      <alignment vertical="center"/>
    </xf>
    <xf numFmtId="1" fontId="6" fillId="0" borderId="1" xfId="0" applyNumberFormat="1" applyFont="1" applyBorder="1" applyAlignment="1">
      <alignment horizontal="center" vertical="center"/>
    </xf>
    <xf numFmtId="0" fontId="6" fillId="0" borderId="1" xfId="0" applyFont="1" applyBorder="1" applyAlignment="1" applyProtection="1">
      <alignment vertical="center" wrapText="1"/>
    </xf>
    <xf numFmtId="0" fontId="6" fillId="0" borderId="1" xfId="0" applyFont="1" applyBorder="1" applyAlignment="1" applyProtection="1">
      <alignment vertical="center"/>
    </xf>
    <xf numFmtId="49" fontId="30" fillId="17" borderId="1" xfId="0" applyNumberFormat="1" applyFont="1" applyFill="1" applyBorder="1" applyAlignment="1">
      <alignment horizontal="center" vertical="center"/>
    </xf>
    <xf numFmtId="0" fontId="11" fillId="17" borderId="4" xfId="0" applyFont="1" applyFill="1" applyBorder="1" applyAlignment="1">
      <alignment vertical="center"/>
    </xf>
    <xf numFmtId="49" fontId="6" fillId="17" borderId="4" xfId="0" applyNumberFormat="1" applyFont="1" applyFill="1" applyBorder="1" applyAlignment="1">
      <alignment horizontal="center" vertical="center"/>
    </xf>
    <xf numFmtId="1" fontId="6" fillId="17" borderId="4" xfId="0" applyNumberFormat="1" applyFont="1" applyFill="1" applyBorder="1" applyAlignment="1">
      <alignment horizontal="center" vertical="center"/>
    </xf>
    <xf numFmtId="0" fontId="4" fillId="17" borderId="0" xfId="0" applyFont="1" applyFill="1" applyAlignment="1" applyProtection="1">
      <alignment vertical="center"/>
    </xf>
    <xf numFmtId="0" fontId="6" fillId="17" borderId="4" xfId="0" applyFont="1" applyFill="1" applyBorder="1" applyAlignment="1">
      <alignment horizontal="right" vertical="center"/>
    </xf>
    <xf numFmtId="0" fontId="89" fillId="17" borderId="4" xfId="0" applyFont="1" applyFill="1" applyBorder="1" applyAlignment="1">
      <alignment horizontal="center" vertical="center"/>
    </xf>
    <xf numFmtId="49" fontId="4" fillId="16" borderId="2" xfId="0" applyNumberFormat="1" applyFont="1" applyFill="1" applyBorder="1" applyAlignment="1">
      <alignment horizontal="center" vertical="center"/>
    </xf>
    <xf numFmtId="0" fontId="6" fillId="16" borderId="1" xfId="0" applyFont="1" applyFill="1" applyBorder="1" applyAlignment="1">
      <alignment vertical="center" wrapText="1"/>
    </xf>
    <xf numFmtId="49" fontId="6" fillId="16" borderId="1" xfId="0" applyNumberFormat="1" applyFont="1" applyFill="1" applyBorder="1" applyAlignment="1">
      <alignment horizontal="center" vertical="center" wrapText="1"/>
    </xf>
    <xf numFmtId="1" fontId="6" fillId="16" borderId="1" xfId="0" applyNumberFormat="1" applyFont="1" applyFill="1" applyBorder="1" applyAlignment="1">
      <alignment horizontal="center" vertical="center"/>
    </xf>
    <xf numFmtId="0" fontId="89" fillId="0" borderId="1" xfId="0" applyFont="1" applyBorder="1" applyAlignment="1">
      <alignment horizontal="right" vertical="center"/>
    </xf>
    <xf numFmtId="0" fontId="89" fillId="0" borderId="1" xfId="0" applyFont="1" applyBorder="1" applyAlignment="1">
      <alignment horizontal="center" vertical="center"/>
    </xf>
    <xf numFmtId="0" fontId="4" fillId="0" borderId="1" xfId="0" applyFont="1" applyBorder="1" applyAlignment="1" applyProtection="1">
      <alignment vertical="center"/>
    </xf>
    <xf numFmtId="0" fontId="4" fillId="0" borderId="2" xfId="0" applyFont="1" applyBorder="1" applyAlignment="1" applyProtection="1">
      <alignment vertical="center"/>
    </xf>
    <xf numFmtId="1" fontId="6" fillId="16" borderId="1" xfId="0" applyNumberFormat="1" applyFont="1" applyFill="1" applyBorder="1" applyAlignment="1">
      <alignment horizontal="center" vertical="center" wrapText="1"/>
    </xf>
    <xf numFmtId="49" fontId="30" fillId="18" borderId="1" xfId="0" applyNumberFormat="1" applyFont="1" applyFill="1" applyBorder="1" applyAlignment="1" applyProtection="1">
      <alignment horizontal="center" vertical="center"/>
    </xf>
    <xf numFmtId="0" fontId="4" fillId="18" borderId="1" xfId="0" applyFont="1" applyFill="1" applyBorder="1" applyAlignment="1" applyProtection="1">
      <alignment vertical="center"/>
    </xf>
    <xf numFmtId="0" fontId="4" fillId="18" borderId="1" xfId="0" applyFont="1" applyFill="1" applyBorder="1" applyAlignment="1" applyProtection="1">
      <alignment horizontal="center" vertical="center"/>
    </xf>
    <xf numFmtId="1" fontId="4" fillId="18" borderId="1" xfId="0" applyNumberFormat="1" applyFont="1" applyFill="1" applyBorder="1" applyAlignment="1" applyProtection="1">
      <alignment horizontal="center" vertical="center"/>
    </xf>
    <xf numFmtId="0" fontId="80" fillId="18" borderId="1" xfId="0" applyFont="1" applyFill="1" applyBorder="1" applyAlignment="1" applyProtection="1">
      <alignment horizontal="right" vertical="center"/>
    </xf>
    <xf numFmtId="0" fontId="4" fillId="19" borderId="2" xfId="0" applyFont="1" applyFill="1" applyBorder="1" applyAlignment="1" applyProtection="1">
      <alignment vertical="center"/>
    </xf>
    <xf numFmtId="49" fontId="30" fillId="16" borderId="1" xfId="0" applyNumberFormat="1" applyFont="1" applyFill="1" applyBorder="1" applyAlignment="1" applyProtection="1">
      <alignment horizontal="center" vertical="center"/>
    </xf>
    <xf numFmtId="0" fontId="11" fillId="16" borderId="4" xfId="0" applyFont="1" applyFill="1" applyBorder="1" applyAlignment="1">
      <alignment vertical="center"/>
    </xf>
    <xf numFmtId="0" fontId="4" fillId="16" borderId="1" xfId="0" applyFont="1" applyFill="1" applyBorder="1" applyAlignment="1" applyProtection="1">
      <alignment vertical="center"/>
    </xf>
    <xf numFmtId="0" fontId="4" fillId="16" borderId="1" xfId="0" applyFont="1" applyFill="1" applyBorder="1" applyAlignment="1" applyProtection="1">
      <alignment horizontal="center" vertical="center"/>
    </xf>
    <xf numFmtId="1" fontId="4" fillId="16" borderId="1" xfId="0" applyNumberFormat="1" applyFont="1" applyFill="1" applyBorder="1" applyAlignment="1" applyProtection="1">
      <alignment horizontal="center" vertical="center"/>
    </xf>
    <xf numFmtId="0" fontId="80" fillId="16" borderId="1" xfId="0" applyFont="1" applyFill="1" applyBorder="1" applyAlignment="1" applyProtection="1">
      <alignment horizontal="right" vertical="center"/>
    </xf>
    <xf numFmtId="0" fontId="4" fillId="16" borderId="2" xfId="0" applyFont="1" applyFill="1" applyBorder="1" applyAlignment="1" applyProtection="1">
      <alignment vertical="center"/>
    </xf>
    <xf numFmtId="49" fontId="30" fillId="16" borderId="1" xfId="0" applyNumberFormat="1" applyFont="1" applyFill="1" applyBorder="1" applyAlignment="1">
      <alignment horizontal="center" vertical="center"/>
    </xf>
    <xf numFmtId="49" fontId="30" fillId="17" borderId="2" xfId="0" applyNumberFormat="1" applyFont="1" applyFill="1" applyBorder="1" applyAlignment="1">
      <alignment horizontal="center" vertical="center"/>
    </xf>
    <xf numFmtId="0" fontId="11" fillId="17" borderId="1" xfId="0" applyFont="1" applyFill="1" applyBorder="1" applyAlignment="1">
      <alignment vertical="center"/>
    </xf>
    <xf numFmtId="0" fontId="6" fillId="17" borderId="1" xfId="0" applyFont="1" applyFill="1" applyBorder="1" applyAlignment="1">
      <alignment vertical="center" wrapText="1"/>
    </xf>
    <xf numFmtId="49" fontId="6" fillId="17" borderId="1" xfId="0" applyNumberFormat="1" applyFont="1" applyFill="1" applyBorder="1" applyAlignment="1">
      <alignment horizontal="center" vertical="center" wrapText="1"/>
    </xf>
    <xf numFmtId="1" fontId="6" fillId="17" borderId="1" xfId="0" applyNumberFormat="1" applyFont="1" applyFill="1" applyBorder="1" applyAlignment="1">
      <alignment horizontal="center" vertical="center" wrapText="1"/>
    </xf>
    <xf numFmtId="0" fontId="4" fillId="17" borderId="1" xfId="0" applyFont="1" applyFill="1" applyBorder="1" applyAlignment="1" applyProtection="1">
      <alignment vertical="center"/>
    </xf>
    <xf numFmtId="0" fontId="6" fillId="17" borderId="1" xfId="0" applyFont="1" applyFill="1" applyBorder="1" applyAlignment="1">
      <alignment horizontal="right" vertical="center" wrapText="1"/>
    </xf>
    <xf numFmtId="0" fontId="89" fillId="17" borderId="1" xfId="0" applyFont="1" applyFill="1" applyBorder="1" applyAlignment="1">
      <alignment horizontal="center" vertical="center"/>
    </xf>
    <xf numFmtId="0" fontId="4" fillId="17" borderId="2" xfId="0" applyFont="1" applyFill="1" applyBorder="1" applyAlignment="1" applyProtection="1">
      <alignment vertical="center"/>
    </xf>
    <xf numFmtId="49" fontId="4" fillId="0" borderId="2" xfId="0" applyNumberFormat="1" applyFont="1" applyBorder="1" applyAlignment="1">
      <alignment horizontal="center" vertical="center"/>
    </xf>
    <xf numFmtId="0" fontId="91" fillId="0" borderId="1" xfId="0" applyFont="1" applyBorder="1" applyAlignment="1">
      <alignment horizontal="right" vertical="center"/>
    </xf>
    <xf numFmtId="49" fontId="6" fillId="0" borderId="1" xfId="0" applyNumberFormat="1" applyFont="1" applyBorder="1" applyAlignment="1">
      <alignment horizontal="center" vertical="center" wrapText="1"/>
    </xf>
    <xf numFmtId="1" fontId="6" fillId="0" borderId="1" xfId="0" applyNumberFormat="1" applyFont="1" applyBorder="1" applyAlignment="1">
      <alignment horizontal="center" vertical="center" wrapText="1"/>
    </xf>
    <xf numFmtId="49" fontId="11" fillId="17" borderId="2" xfId="0" applyNumberFormat="1" applyFont="1" applyFill="1" applyBorder="1" applyAlignment="1">
      <alignment horizontal="center" vertical="center"/>
    </xf>
    <xf numFmtId="0" fontId="11" fillId="17" borderId="1" xfId="0" applyFont="1" applyFill="1" applyBorder="1" applyAlignment="1">
      <alignment vertical="center" wrapText="1"/>
    </xf>
    <xf numFmtId="49" fontId="11" fillId="17" borderId="1" xfId="0" applyNumberFormat="1" applyFont="1" applyFill="1" applyBorder="1" applyAlignment="1">
      <alignment horizontal="center" vertical="center" wrapText="1"/>
    </xf>
    <xf numFmtId="0" fontId="11" fillId="17" borderId="1" xfId="0" applyFont="1" applyFill="1" applyBorder="1" applyAlignment="1">
      <alignment horizontal="right" vertical="center" wrapText="1"/>
    </xf>
    <xf numFmtId="49" fontId="6" fillId="16" borderId="2" xfId="0" applyNumberFormat="1" applyFont="1" applyFill="1" applyBorder="1" applyAlignment="1">
      <alignment horizontal="center" vertical="center" wrapText="1"/>
    </xf>
    <xf numFmtId="0" fontId="6" fillId="16" borderId="1" xfId="0" applyFont="1" applyFill="1" applyBorder="1" applyAlignment="1">
      <alignment horizontal="center" vertical="center" wrapText="1"/>
    </xf>
    <xf numFmtId="49" fontId="11" fillId="17" borderId="1" xfId="0" applyNumberFormat="1" applyFont="1" applyFill="1" applyBorder="1" applyAlignment="1">
      <alignment vertical="center"/>
    </xf>
    <xf numFmtId="49" fontId="6" fillId="0" borderId="2" xfId="0" applyNumberFormat="1" applyFont="1" applyBorder="1" applyAlignment="1">
      <alignment horizontal="center" vertical="center" wrapText="1"/>
    </xf>
    <xf numFmtId="49" fontId="11" fillId="16" borderId="0" xfId="0" applyNumberFormat="1" applyFont="1" applyFill="1" applyAlignment="1" applyProtection="1">
      <alignment horizontal="center" vertical="center"/>
    </xf>
    <xf numFmtId="49" fontId="11" fillId="16" borderId="0" xfId="0" applyNumberFormat="1" applyFont="1" applyFill="1" applyAlignment="1" applyProtection="1">
      <alignment horizontal="left" vertical="center"/>
    </xf>
    <xf numFmtId="0" fontId="6" fillId="16" borderId="0" xfId="0" applyFont="1" applyFill="1" applyAlignment="1" applyProtection="1">
      <alignment vertical="center"/>
    </xf>
    <xf numFmtId="0" fontId="6" fillId="16" borderId="0" xfId="0" applyFont="1" applyFill="1" applyAlignment="1" applyProtection="1">
      <alignment horizontal="center" vertical="center"/>
    </xf>
    <xf numFmtId="1" fontId="6" fillId="16" borderId="0" xfId="0" applyNumberFormat="1" applyFont="1" applyFill="1" applyAlignment="1" applyProtection="1">
      <alignment horizontal="center" vertical="center"/>
    </xf>
    <xf numFmtId="0" fontId="6" fillId="16" borderId="0" xfId="0" applyFont="1" applyFill="1" applyAlignment="1" applyProtection="1">
      <alignment horizontal="right" vertical="center"/>
    </xf>
    <xf numFmtId="49" fontId="30" fillId="0" borderId="1" xfId="0" applyNumberFormat="1" applyFont="1" applyBorder="1" applyAlignment="1" applyProtection="1">
      <alignment horizontal="center" vertical="center"/>
    </xf>
    <xf numFmtId="0" fontId="89" fillId="16" borderId="1" xfId="10" applyFont="1" applyFill="1" applyBorder="1" applyAlignment="1" applyProtection="1">
      <alignment horizontal="right" vertical="center"/>
    </xf>
    <xf numFmtId="0" fontId="4" fillId="0" borderId="1" xfId="0" applyFont="1" applyBorder="1" applyAlignment="1" applyProtection="1">
      <alignment horizontal="center" vertical="center"/>
    </xf>
    <xf numFmtId="0" fontId="89" fillId="16" borderId="1" xfId="10" applyFont="1" applyFill="1" applyBorder="1" applyAlignment="1" applyProtection="1">
      <alignment horizontal="right" vertical="center" wrapText="1"/>
    </xf>
    <xf numFmtId="1" fontId="54" fillId="16" borderId="1" xfId="10" applyNumberFormat="1" applyFont="1" applyFill="1" applyBorder="1" applyAlignment="1" applyProtection="1">
      <alignment horizontal="center" vertical="center" wrapText="1"/>
    </xf>
    <xf numFmtId="0" fontId="51" fillId="16" borderId="1" xfId="10" applyFont="1" applyFill="1" applyBorder="1" applyAlignment="1" applyProtection="1">
      <alignment horizontal="right" vertical="center"/>
    </xf>
    <xf numFmtId="0" fontId="4" fillId="18" borderId="1" xfId="0" applyFont="1" applyFill="1" applyBorder="1" applyAlignment="1" applyProtection="1"/>
    <xf numFmtId="0" fontId="4" fillId="18" borderId="1" xfId="0" applyFont="1" applyFill="1" applyBorder="1" applyProtection="1"/>
    <xf numFmtId="0" fontId="4" fillId="19" borderId="2" xfId="0" applyFont="1" applyFill="1" applyBorder="1" applyProtection="1"/>
    <xf numFmtId="49" fontId="30" fillId="17" borderId="1" xfId="0" applyNumberFormat="1" applyFont="1" applyFill="1" applyBorder="1" applyAlignment="1" applyProtection="1">
      <alignment horizontal="center" vertical="center"/>
    </xf>
    <xf numFmtId="0" fontId="11" fillId="17" borderId="4" xfId="10" applyFont="1" applyFill="1" applyBorder="1" applyAlignment="1" applyProtection="1">
      <alignment vertical="top" wrapText="1"/>
    </xf>
    <xf numFmtId="0" fontId="4" fillId="17" borderId="1" xfId="0" applyFont="1" applyFill="1" applyBorder="1" applyAlignment="1" applyProtection="1"/>
    <xf numFmtId="0" fontId="4" fillId="17" borderId="1" xfId="0" applyFont="1" applyFill="1" applyBorder="1" applyAlignment="1" applyProtection="1">
      <alignment horizontal="center" vertical="center"/>
    </xf>
    <xf numFmtId="1" fontId="4" fillId="17" borderId="1" xfId="0" applyNumberFormat="1" applyFont="1" applyFill="1" applyBorder="1" applyAlignment="1" applyProtection="1">
      <alignment horizontal="center" vertical="center"/>
    </xf>
    <xf numFmtId="0" fontId="4" fillId="17" borderId="0" xfId="0" applyFont="1" applyFill="1" applyProtection="1"/>
    <xf numFmtId="0" fontId="80" fillId="17" borderId="1" xfId="0" applyFont="1" applyFill="1" applyBorder="1" applyAlignment="1" applyProtection="1">
      <alignment horizontal="right" vertical="center"/>
    </xf>
    <xf numFmtId="0" fontId="4" fillId="17" borderId="1" xfId="0" applyFont="1" applyFill="1" applyBorder="1" applyProtection="1"/>
    <xf numFmtId="0" fontId="4" fillId="17" borderId="2" xfId="0" applyFont="1" applyFill="1" applyBorder="1" applyProtection="1"/>
    <xf numFmtId="49" fontId="4" fillId="16" borderId="1" xfId="0" applyNumberFormat="1" applyFont="1" applyFill="1" applyBorder="1" applyAlignment="1" applyProtection="1">
      <alignment horizontal="center" vertical="center"/>
    </xf>
    <xf numFmtId="49" fontId="30" fillId="17" borderId="0" xfId="0" applyNumberFormat="1" applyFont="1" applyFill="1" applyAlignment="1" applyProtection="1">
      <alignment horizontal="center" vertical="center"/>
    </xf>
    <xf numFmtId="0" fontId="11" fillId="17" borderId="4" xfId="10" applyFont="1" applyFill="1" applyBorder="1" applyAlignment="1" applyProtection="1">
      <alignment vertical="center" wrapText="1"/>
    </xf>
    <xf numFmtId="0" fontId="6" fillId="17" borderId="4" xfId="10" applyFont="1" applyFill="1" applyBorder="1" applyAlignment="1" applyProtection="1">
      <alignment vertical="center" wrapText="1"/>
    </xf>
    <xf numFmtId="49" fontId="6" fillId="17" borderId="4" xfId="10" applyNumberFormat="1" applyFont="1" applyFill="1" applyBorder="1" applyAlignment="1" applyProtection="1">
      <alignment horizontal="center" vertical="center" wrapText="1"/>
    </xf>
    <xf numFmtId="1" fontId="6" fillId="17" borderId="10" xfId="10" applyNumberFormat="1" applyFont="1" applyFill="1" applyBorder="1" applyAlignment="1" applyProtection="1">
      <alignment horizontal="center" vertical="center" wrapText="1"/>
    </xf>
    <xf numFmtId="0" fontId="89" fillId="17" borderId="10" xfId="10" applyFont="1" applyFill="1" applyBorder="1" applyAlignment="1" applyProtection="1">
      <alignment horizontal="right" vertical="center"/>
    </xf>
    <xf numFmtId="0" fontId="4" fillId="17" borderId="0" xfId="0" applyFont="1" applyFill="1" applyAlignment="1" applyProtection="1">
      <alignment horizontal="center" vertical="center"/>
    </xf>
    <xf numFmtId="49" fontId="4" fillId="0" borderId="1" xfId="0" applyNumberFormat="1" applyFont="1" applyBorder="1" applyAlignment="1" applyProtection="1">
      <alignment horizontal="center" vertical="center"/>
    </xf>
    <xf numFmtId="0" fontId="89" fillId="0" borderId="1" xfId="10" applyFont="1" applyBorder="1" applyAlignment="1" applyProtection="1">
      <alignment horizontal="right" vertical="center"/>
    </xf>
    <xf numFmtId="0" fontId="0" fillId="0" borderId="1" xfId="0" applyBorder="1" applyAlignment="1">
      <alignment horizontal="right" vertical="center"/>
    </xf>
    <xf numFmtId="0" fontId="4" fillId="16" borderId="1" xfId="10" applyFont="1" applyFill="1" applyBorder="1" applyAlignment="1" applyProtection="1">
      <alignment horizontal="left" vertical="top" wrapText="1"/>
    </xf>
    <xf numFmtId="49" fontId="4" fillId="0" borderId="1" xfId="0" applyNumberFormat="1" applyFont="1" applyBorder="1" applyAlignment="1" applyProtection="1">
      <alignment horizontal="left" vertical="center"/>
    </xf>
    <xf numFmtId="0" fontId="6" fillId="0" borderId="1" xfId="0" applyFont="1" applyBorder="1" applyAlignment="1">
      <alignment wrapText="1"/>
    </xf>
    <xf numFmtId="1" fontId="4" fillId="0" borderId="1" xfId="0" applyNumberFormat="1" applyFont="1" applyBorder="1" applyAlignment="1" applyProtection="1">
      <alignment horizontal="center" vertical="center"/>
    </xf>
    <xf numFmtId="0" fontId="92" fillId="0" borderId="0" xfId="1" applyFont="1" applyAlignment="1">
      <alignment horizontal="right" vertical="center" wrapText="1"/>
    </xf>
    <xf numFmtId="0" fontId="92" fillId="0" borderId="0" xfId="0" applyFont="1" applyAlignment="1">
      <alignment horizontal="right" vertical="center" wrapText="1"/>
    </xf>
    <xf numFmtId="49" fontId="41" fillId="0" borderId="0" xfId="1" applyNumberFormat="1" applyFont="1" applyAlignment="1">
      <alignment horizontal="left" vertical="center" wrapText="1"/>
    </xf>
    <xf numFmtId="49" fontId="61" fillId="0" borderId="1" xfId="1" applyNumberFormat="1" applyFont="1" applyBorder="1" applyAlignment="1">
      <alignment horizontal="center" vertical="center" wrapText="1"/>
    </xf>
    <xf numFmtId="0" fontId="61" fillId="0" borderId="1" xfId="1" applyFont="1" applyBorder="1" applyAlignment="1">
      <alignment horizontal="left" vertical="center" wrapText="1"/>
    </xf>
    <xf numFmtId="0" fontId="0" fillId="0" borderId="1" xfId="0" applyBorder="1" applyAlignment="1">
      <alignment horizontal="left" vertical="center" wrapText="1"/>
    </xf>
    <xf numFmtId="0" fontId="51" fillId="0" borderId="1" xfId="1" applyFont="1" applyBorder="1" applyAlignment="1">
      <alignment horizontal="left" vertical="center" wrapText="1"/>
    </xf>
    <xf numFmtId="49" fontId="61" fillId="0" borderId="1" xfId="1" applyNumberFormat="1" applyFont="1" applyBorder="1" applyAlignment="1">
      <alignment horizontal="left" vertical="center" wrapText="1"/>
    </xf>
    <xf numFmtId="0" fontId="61" fillId="0" borderId="1" xfId="1" applyFont="1" applyFill="1" applyBorder="1" applyAlignment="1" applyProtection="1">
      <alignment horizontal="left" vertical="center" wrapText="1"/>
    </xf>
    <xf numFmtId="49" fontId="93" fillId="7" borderId="1" xfId="1" applyNumberFormat="1" applyFont="1" applyFill="1" applyBorder="1" applyAlignment="1" applyProtection="1">
      <alignment horizontal="center" vertical="center"/>
    </xf>
    <xf numFmtId="0" fontId="94" fillId="7" borderId="1" xfId="1" applyFont="1" applyFill="1" applyBorder="1" applyAlignment="1">
      <alignment vertical="center"/>
    </xf>
    <xf numFmtId="0" fontId="13" fillId="7" borderId="1" xfId="1" applyFont="1" applyFill="1" applyBorder="1" applyAlignment="1">
      <alignment vertical="top" wrapText="1"/>
    </xf>
    <xf numFmtId="0" fontId="95" fillId="7" borderId="1" xfId="1" applyFont="1" applyFill="1" applyBorder="1" applyAlignment="1" applyProtection="1">
      <alignment horizontal="center" vertical="center"/>
    </xf>
    <xf numFmtId="1" fontId="95" fillId="7" borderId="1" xfId="1" applyNumberFormat="1" applyFont="1" applyFill="1" applyBorder="1" applyAlignment="1" applyProtection="1">
      <alignment horizontal="center" vertical="center"/>
    </xf>
    <xf numFmtId="0" fontId="95" fillId="7" borderId="1" xfId="1" applyFont="1" applyFill="1" applyBorder="1" applyProtection="1"/>
    <xf numFmtId="0" fontId="95" fillId="7" borderId="1" xfId="1" applyFont="1" applyFill="1" applyBorder="1" applyAlignment="1" applyProtection="1">
      <alignment horizontal="right" vertical="center"/>
    </xf>
    <xf numFmtId="49" fontId="96" fillId="0" borderId="1" xfId="1" applyNumberFormat="1" applyFont="1" applyBorder="1" applyAlignment="1" applyProtection="1">
      <alignment horizontal="center" vertical="center"/>
    </xf>
    <xf numFmtId="0" fontId="97" fillId="0" borderId="1" xfId="1" applyFont="1" applyFill="1" applyBorder="1" applyAlignment="1">
      <alignment horizontal="left" vertical="center" wrapText="1"/>
    </xf>
    <xf numFmtId="0" fontId="97" fillId="0" borderId="1" xfId="1" applyFont="1" applyFill="1" applyBorder="1" applyAlignment="1">
      <alignment horizontal="center" vertical="center" wrapText="1"/>
    </xf>
    <xf numFmtId="1" fontId="97" fillId="0" borderId="1" xfId="1" applyNumberFormat="1" applyFont="1" applyFill="1" applyBorder="1" applyAlignment="1">
      <alignment horizontal="center" vertical="center" wrapText="1"/>
    </xf>
    <xf numFmtId="0" fontId="96" fillId="0" borderId="1" xfId="1" applyFont="1" applyBorder="1" applyAlignment="1" applyProtection="1">
      <alignment horizontal="left" vertical="center" wrapText="1"/>
    </xf>
    <xf numFmtId="2" fontId="96" fillId="0" borderId="1" xfId="1" applyNumberFormat="1" applyFont="1" applyBorder="1" applyAlignment="1" applyProtection="1">
      <alignment horizontal="left" vertical="center" wrapText="1"/>
    </xf>
    <xf numFmtId="2" fontId="96" fillId="0" borderId="1" xfId="1" applyNumberFormat="1" applyFont="1" applyBorder="1" applyAlignment="1" applyProtection="1">
      <alignment horizontal="center" vertical="center" wrapText="1"/>
    </xf>
    <xf numFmtId="9" fontId="96" fillId="0" borderId="1" xfId="1" applyNumberFormat="1" applyFont="1" applyBorder="1" applyAlignment="1" applyProtection="1">
      <alignment horizontal="center" vertical="center" wrapText="1"/>
    </xf>
    <xf numFmtId="49" fontId="96" fillId="0" borderId="1" xfId="1" applyNumberFormat="1" applyFont="1" applyFill="1" applyBorder="1" applyAlignment="1" applyProtection="1">
      <alignment horizontal="center" vertical="center"/>
    </xf>
    <xf numFmtId="0" fontId="96" fillId="0" borderId="1" xfId="1" applyFont="1" applyFill="1" applyBorder="1" applyAlignment="1" applyProtection="1">
      <alignment horizontal="left" vertical="center" wrapText="1"/>
    </xf>
    <xf numFmtId="2" fontId="96" fillId="0" borderId="1" xfId="1" applyNumberFormat="1" applyFont="1" applyFill="1" applyBorder="1" applyAlignment="1" applyProtection="1">
      <alignment horizontal="left" vertical="center" wrapText="1"/>
    </xf>
    <xf numFmtId="2" fontId="96" fillId="0" borderId="1" xfId="1" applyNumberFormat="1" applyFont="1" applyFill="1" applyBorder="1" applyAlignment="1" applyProtection="1">
      <alignment horizontal="center" vertical="center" wrapText="1"/>
    </xf>
    <xf numFmtId="9" fontId="96" fillId="0" borderId="1" xfId="1" applyNumberFormat="1" applyFont="1" applyFill="1" applyBorder="1" applyAlignment="1" applyProtection="1">
      <alignment horizontal="center" vertical="center" wrapText="1"/>
    </xf>
    <xf numFmtId="0" fontId="97" fillId="0" borderId="0" xfId="1" applyFont="1" applyFill="1" applyBorder="1" applyAlignment="1">
      <alignment horizontal="left" vertical="center" wrapText="1"/>
    </xf>
    <xf numFmtId="49" fontId="93" fillId="11" borderId="1" xfId="1" applyNumberFormat="1" applyFont="1" applyFill="1" applyBorder="1" applyAlignment="1" applyProtection="1">
      <alignment horizontal="center" vertical="center"/>
    </xf>
    <xf numFmtId="0" fontId="96" fillId="11" borderId="1" xfId="1" applyFont="1" applyFill="1" applyBorder="1" applyAlignment="1" applyProtection="1">
      <alignment vertical="center"/>
    </xf>
    <xf numFmtId="0" fontId="96" fillId="11" borderId="1" xfId="1" applyFont="1" applyFill="1" applyBorder="1" applyAlignment="1" applyProtection="1"/>
    <xf numFmtId="0" fontId="96" fillId="11" borderId="1" xfId="1" applyFont="1" applyFill="1" applyBorder="1" applyAlignment="1" applyProtection="1">
      <alignment horizontal="center" vertical="center"/>
    </xf>
    <xf numFmtId="1" fontId="96" fillId="11" borderId="1" xfId="1" applyNumberFormat="1" applyFont="1" applyFill="1" applyBorder="1" applyAlignment="1" applyProtection="1">
      <alignment horizontal="center" vertical="center"/>
    </xf>
    <xf numFmtId="0" fontId="98" fillId="11" borderId="1" xfId="1" applyFont="1" applyFill="1" applyBorder="1" applyAlignment="1" applyProtection="1">
      <alignment horizontal="right"/>
    </xf>
    <xf numFmtId="2" fontId="93" fillId="6" borderId="1" xfId="1" applyNumberFormat="1" applyFont="1" applyFill="1" applyBorder="1" applyAlignment="1" applyProtection="1">
      <alignment horizontal="center" vertical="center" wrapText="1"/>
    </xf>
    <xf numFmtId="0" fontId="14" fillId="4" borderId="2" xfId="1" applyFont="1" applyFill="1" applyBorder="1" applyAlignment="1" applyProtection="1">
      <alignment horizontal="left" vertical="top" wrapText="1"/>
    </xf>
    <xf numFmtId="0" fontId="14" fillId="4" borderId="6" xfId="1" applyFont="1" applyFill="1" applyBorder="1" applyAlignment="1" applyProtection="1">
      <alignment horizontal="left" vertical="top" wrapText="1"/>
    </xf>
    <xf numFmtId="49" fontId="101" fillId="0" borderId="1" xfId="1" applyNumberFormat="1" applyFont="1" applyBorder="1" applyAlignment="1" applyProtection="1">
      <alignment horizontal="center" vertical="center"/>
    </xf>
    <xf numFmtId="0" fontId="101" fillId="4" borderId="1" xfId="1" applyFont="1" applyFill="1" applyBorder="1" applyAlignment="1">
      <alignment vertical="center" wrapText="1"/>
    </xf>
    <xf numFmtId="0" fontId="101" fillId="0" borderId="1" xfId="1" applyFont="1" applyFill="1" applyBorder="1" applyAlignment="1">
      <alignment horizontal="left" vertical="center" wrapText="1"/>
    </xf>
    <xf numFmtId="0" fontId="101" fillId="0" borderId="1" xfId="1" applyFont="1" applyBorder="1" applyAlignment="1" applyProtection="1">
      <alignment horizontal="center" vertical="center"/>
    </xf>
    <xf numFmtId="1" fontId="101" fillId="0" borderId="1" xfId="1" applyNumberFormat="1" applyFont="1" applyBorder="1" applyAlignment="1" applyProtection="1">
      <alignment horizontal="center" vertical="center"/>
    </xf>
    <xf numFmtId="49" fontId="33" fillId="7" borderId="1" xfId="1" applyNumberFormat="1" applyFont="1" applyFill="1" applyBorder="1" applyAlignment="1" applyProtection="1">
      <alignment horizontal="center" vertical="center"/>
    </xf>
    <xf numFmtId="0" fontId="103" fillId="7" borderId="1" xfId="1" applyNumberFormat="1" applyFont="1" applyFill="1" applyBorder="1" applyAlignment="1" applyProtection="1">
      <alignment vertical="center"/>
    </xf>
    <xf numFmtId="0" fontId="17" fillId="7" borderId="1" xfId="1" applyNumberFormat="1" applyFont="1" applyFill="1" applyBorder="1" applyAlignment="1" applyProtection="1">
      <alignment vertical="center" wrapText="1"/>
    </xf>
    <xf numFmtId="0" fontId="67" fillId="7" borderId="1" xfId="1" applyFont="1" applyFill="1" applyBorder="1" applyAlignment="1" applyProtection="1">
      <alignment horizontal="center" vertical="center"/>
    </xf>
    <xf numFmtId="1" fontId="67" fillId="7" borderId="1" xfId="1" applyNumberFormat="1" applyFont="1" applyFill="1" applyBorder="1" applyAlignment="1" applyProtection="1">
      <alignment horizontal="center" vertical="center"/>
    </xf>
    <xf numFmtId="0" fontId="67" fillId="7" borderId="1" xfId="1" applyFont="1" applyFill="1" applyBorder="1" applyAlignment="1" applyProtection="1">
      <alignment vertical="center"/>
    </xf>
    <xf numFmtId="0" fontId="67" fillId="7" borderId="1" xfId="1" applyFont="1" applyFill="1" applyBorder="1" applyAlignment="1" applyProtection="1">
      <alignment horizontal="right" vertical="center"/>
    </xf>
    <xf numFmtId="49" fontId="67" fillId="0" borderId="1" xfId="1" applyNumberFormat="1" applyFont="1" applyBorder="1" applyAlignment="1" applyProtection="1">
      <alignment horizontal="center" vertical="center"/>
    </xf>
    <xf numFmtId="0" fontId="17" fillId="3" borderId="1" xfId="1" applyNumberFormat="1" applyFont="1" applyFill="1" applyBorder="1" applyAlignment="1" applyProtection="1">
      <alignment horizontal="left" vertical="center" wrapText="1"/>
    </xf>
    <xf numFmtId="49" fontId="17" fillId="3" borderId="1" xfId="1" applyNumberFormat="1" applyFont="1" applyFill="1" applyBorder="1" applyAlignment="1" applyProtection="1">
      <alignment horizontal="center" vertical="center" wrapText="1"/>
    </xf>
    <xf numFmtId="1" fontId="17" fillId="3" borderId="1" xfId="1" applyNumberFormat="1" applyFont="1" applyFill="1" applyBorder="1" applyAlignment="1" applyProtection="1">
      <alignment horizontal="center" vertical="center" wrapText="1"/>
    </xf>
    <xf numFmtId="0" fontId="67" fillId="0" borderId="1" xfId="1" applyFont="1" applyBorder="1" applyAlignment="1" applyProtection="1">
      <alignment horizontal="left" vertical="center" wrapText="1"/>
    </xf>
    <xf numFmtId="2" fontId="67" fillId="0" borderId="1" xfId="1" applyNumberFormat="1" applyFont="1" applyBorder="1" applyAlignment="1" applyProtection="1">
      <alignment horizontal="left" vertical="center" wrapText="1"/>
    </xf>
    <xf numFmtId="2" fontId="67" fillId="0" borderId="1" xfId="1" applyNumberFormat="1" applyFont="1" applyBorder="1" applyAlignment="1" applyProtection="1">
      <alignment horizontal="center" vertical="center" wrapText="1"/>
    </xf>
    <xf numFmtId="9" fontId="67" fillId="0" borderId="1" xfId="1" applyNumberFormat="1" applyFont="1" applyBorder="1" applyAlignment="1" applyProtection="1">
      <alignment horizontal="center" vertical="center" wrapText="1"/>
    </xf>
    <xf numFmtId="49" fontId="67" fillId="0" borderId="1" xfId="1" applyNumberFormat="1" applyFont="1" applyFill="1" applyBorder="1" applyAlignment="1" applyProtection="1">
      <alignment horizontal="center" vertical="center"/>
    </xf>
    <xf numFmtId="0" fontId="17" fillId="0" borderId="1" xfId="1" applyNumberFormat="1" applyFont="1" applyFill="1" applyBorder="1" applyAlignment="1" applyProtection="1">
      <alignment horizontal="left" vertical="center" wrapText="1"/>
    </xf>
    <xf numFmtId="49" fontId="17" fillId="0" borderId="1" xfId="1" applyNumberFormat="1" applyFont="1" applyFill="1" applyBorder="1" applyAlignment="1" applyProtection="1">
      <alignment horizontal="center" vertical="center" wrapText="1"/>
    </xf>
    <xf numFmtId="1" fontId="17" fillId="0" borderId="1" xfId="1" applyNumberFormat="1" applyFont="1" applyFill="1" applyBorder="1" applyAlignment="1" applyProtection="1">
      <alignment horizontal="center" vertical="center" wrapText="1"/>
    </xf>
    <xf numFmtId="0" fontId="67" fillId="0" borderId="1" xfId="1" applyFont="1" applyFill="1" applyBorder="1" applyAlignment="1" applyProtection="1">
      <alignment horizontal="left" vertical="center" wrapText="1"/>
    </xf>
    <xf numFmtId="2" fontId="67" fillId="0" borderId="1" xfId="1" applyNumberFormat="1" applyFont="1" applyFill="1" applyBorder="1" applyAlignment="1" applyProtection="1">
      <alignment horizontal="left" vertical="center" wrapText="1"/>
    </xf>
    <xf numFmtId="2" fontId="67" fillId="0" borderId="1" xfId="1" applyNumberFormat="1" applyFont="1" applyFill="1" applyBorder="1" applyAlignment="1" applyProtection="1">
      <alignment horizontal="center" vertical="center" wrapText="1"/>
    </xf>
    <xf numFmtId="9" fontId="67" fillId="0" borderId="1" xfId="1" applyNumberFormat="1" applyFont="1" applyFill="1" applyBorder="1" applyAlignment="1" applyProtection="1">
      <alignment horizontal="center" vertical="center" wrapText="1"/>
    </xf>
    <xf numFmtId="2" fontId="67" fillId="4" borderId="1" xfId="1" applyNumberFormat="1" applyFont="1" applyFill="1" applyBorder="1" applyAlignment="1" applyProtection="1">
      <alignment horizontal="center" vertical="center" wrapText="1"/>
    </xf>
    <xf numFmtId="0" fontId="17" fillId="0" borderId="1" xfId="1" applyFont="1" applyBorder="1" applyAlignment="1" applyProtection="1">
      <alignment horizontal="left" vertical="center" wrapText="1"/>
    </xf>
    <xf numFmtId="0" fontId="17" fillId="0" borderId="1" xfId="1" applyFont="1" applyBorder="1" applyAlignment="1" applyProtection="1">
      <alignment horizontal="center" vertical="center" wrapText="1"/>
    </xf>
    <xf numFmtId="49" fontId="33" fillId="11" borderId="1" xfId="1" applyNumberFormat="1" applyFont="1" applyFill="1" applyBorder="1" applyAlignment="1" applyProtection="1">
      <alignment horizontal="center" vertical="center"/>
    </xf>
    <xf numFmtId="0" fontId="67" fillId="11" borderId="1" xfId="1" applyFont="1" applyFill="1" applyBorder="1" applyAlignment="1" applyProtection="1">
      <alignment vertical="center"/>
    </xf>
    <xf numFmtId="0" fontId="67" fillId="11" borderId="1" xfId="1" applyFont="1" applyFill="1" applyBorder="1" applyAlignment="1" applyProtection="1">
      <alignment horizontal="center" vertical="center"/>
    </xf>
    <xf numFmtId="1" fontId="67" fillId="11" borderId="1" xfId="1" applyNumberFormat="1" applyFont="1" applyFill="1" applyBorder="1" applyAlignment="1" applyProtection="1">
      <alignment horizontal="center" vertical="center"/>
    </xf>
    <xf numFmtId="0" fontId="41" fillId="11" borderId="1" xfId="1" applyFont="1" applyFill="1" applyBorder="1" applyAlignment="1" applyProtection="1">
      <alignment horizontal="right" vertical="center"/>
    </xf>
    <xf numFmtId="0" fontId="41" fillId="11" borderId="2" xfId="1" applyFont="1" applyFill="1" applyBorder="1" applyAlignment="1" applyProtection="1">
      <alignment horizontal="right" vertical="center" wrapText="1"/>
    </xf>
    <xf numFmtId="0" fontId="0" fillId="0" borderId="6" xfId="0" applyBorder="1" applyAlignment="1">
      <alignment horizontal="right" vertical="center" wrapText="1"/>
    </xf>
    <xf numFmtId="0" fontId="0" fillId="0" borderId="3" xfId="0" applyBorder="1" applyAlignment="1">
      <alignment horizontal="right" vertical="center" wrapText="1"/>
    </xf>
    <xf numFmtId="0" fontId="96" fillId="0" borderId="0" xfId="0" applyFont="1" applyAlignment="1">
      <alignment horizontal="left" wrapText="1"/>
    </xf>
    <xf numFmtId="0" fontId="96" fillId="0" borderId="0" xfId="0" applyFont="1" applyAlignment="1">
      <alignment horizontal="left" vertical="center" wrapText="1"/>
    </xf>
    <xf numFmtId="165" fontId="1" fillId="0" borderId="0" xfId="1" applyNumberFormat="1"/>
    <xf numFmtId="165" fontId="32" fillId="0" borderId="0" xfId="1" applyNumberFormat="1" applyFont="1" applyAlignment="1">
      <alignment horizontal="center" vertical="center"/>
    </xf>
    <xf numFmtId="49" fontId="14" fillId="20" borderId="1" xfId="1" applyNumberFormat="1" applyFont="1" applyFill="1" applyBorder="1" applyAlignment="1">
      <alignment horizontal="center" vertical="center"/>
    </xf>
    <xf numFmtId="0" fontId="14" fillId="20" borderId="1" xfId="1" applyFont="1" applyFill="1" applyBorder="1" applyAlignment="1">
      <alignment horizontal="left" vertical="center"/>
    </xf>
    <xf numFmtId="165" fontId="36" fillId="0" borderId="0" xfId="1" applyNumberFormat="1" applyFont="1" applyAlignment="1">
      <alignment horizontal="center" vertical="center"/>
    </xf>
    <xf numFmtId="165" fontId="6" fillId="0" borderId="0" xfId="1" applyNumberFormat="1" applyFont="1" applyAlignment="1">
      <alignment vertical="center" wrapText="1"/>
    </xf>
    <xf numFmtId="165" fontId="0" fillId="0" borderId="0" xfId="0" applyNumberFormat="1"/>
    <xf numFmtId="165" fontId="15" fillId="0" borderId="1" xfId="1" applyNumberFormat="1" applyFont="1" applyBorder="1" applyAlignment="1" applyProtection="1">
      <alignment horizontal="center" vertical="center" wrapText="1"/>
    </xf>
    <xf numFmtId="165" fontId="14" fillId="7" borderId="1" xfId="1" applyNumberFormat="1" applyFont="1" applyFill="1" applyBorder="1" applyProtection="1"/>
    <xf numFmtId="0" fontId="14" fillId="0" borderId="1" xfId="1" applyFont="1" applyFill="1" applyBorder="1" applyAlignment="1" applyProtection="1">
      <alignment vertical="center"/>
    </xf>
    <xf numFmtId="49" fontId="4" fillId="0" borderId="1" xfId="1" applyNumberFormat="1" applyFont="1" applyFill="1" applyBorder="1" applyAlignment="1" applyProtection="1">
      <alignment horizontal="center" vertical="center" wrapText="1"/>
    </xf>
    <xf numFmtId="1" fontId="14" fillId="0" borderId="1" xfId="2" applyNumberFormat="1" applyFont="1" applyFill="1" applyBorder="1" applyAlignment="1" applyProtection="1">
      <alignment horizontal="center" vertical="center"/>
    </xf>
    <xf numFmtId="165" fontId="14" fillId="0" borderId="1" xfId="1" applyNumberFormat="1" applyFont="1" applyFill="1" applyBorder="1" applyAlignment="1" applyProtection="1">
      <alignment horizontal="center" vertical="center"/>
    </xf>
    <xf numFmtId="1" fontId="14" fillId="0" borderId="1" xfId="1" applyNumberFormat="1" applyFont="1" applyFill="1" applyBorder="1" applyAlignment="1" applyProtection="1">
      <alignment horizontal="center" vertical="center" wrapText="1"/>
    </xf>
    <xf numFmtId="49" fontId="15" fillId="0" borderId="1" xfId="1" applyNumberFormat="1" applyFont="1" applyFill="1" applyBorder="1" applyAlignment="1" applyProtection="1">
      <alignment horizontal="center" vertical="center"/>
    </xf>
    <xf numFmtId="0" fontId="14" fillId="0" borderId="0" xfId="1" applyFont="1" applyFill="1" applyProtection="1"/>
    <xf numFmtId="165" fontId="14" fillId="0" borderId="1" xfId="1" applyNumberFormat="1" applyFont="1" applyFill="1" applyBorder="1" applyProtection="1"/>
    <xf numFmtId="0" fontId="30" fillId="0" borderId="1" xfId="4" applyFont="1" applyFill="1" applyBorder="1" applyAlignment="1" applyProtection="1">
      <alignment vertical="center"/>
    </xf>
    <xf numFmtId="0" fontId="4" fillId="0" borderId="1" xfId="4" applyFont="1" applyFill="1" applyBorder="1" applyAlignment="1" applyProtection="1">
      <alignment vertical="center" wrapText="1"/>
    </xf>
    <xf numFmtId="1" fontId="7" fillId="0" borderId="1" xfId="1" applyNumberFormat="1" applyFont="1" applyFill="1" applyBorder="1" applyAlignment="1" applyProtection="1">
      <alignment horizontal="center" vertical="center" wrapText="1"/>
    </xf>
    <xf numFmtId="0" fontId="6" fillId="0" borderId="1" xfId="1" applyFont="1" applyFill="1" applyBorder="1" applyAlignment="1" applyProtection="1">
      <alignment horizontal="left" vertical="center"/>
    </xf>
    <xf numFmtId="165" fontId="14" fillId="6" borderId="1" xfId="1" applyNumberFormat="1" applyFont="1" applyFill="1" applyBorder="1" applyProtection="1"/>
    <xf numFmtId="165" fontId="14" fillId="7" borderId="1" xfId="1" applyNumberFormat="1" applyFont="1" applyFill="1" applyBorder="1" applyAlignment="1" applyProtection="1"/>
    <xf numFmtId="165" fontId="4" fillId="2" borderId="1" xfId="2" applyNumberFormat="1" applyFont="1" applyFill="1" applyBorder="1" applyAlignment="1" applyProtection="1">
      <alignment horizontal="left" vertical="top" wrapText="1"/>
    </xf>
    <xf numFmtId="165" fontId="14" fillId="0" borderId="1" xfId="1" applyNumberFormat="1" applyFont="1" applyBorder="1" applyProtection="1"/>
    <xf numFmtId="49" fontId="60" fillId="13" borderId="1" xfId="9" applyNumberFormat="1" applyBorder="1" applyAlignment="1" applyProtection="1">
      <alignment horizontal="center" vertical="center"/>
    </xf>
    <xf numFmtId="0" fontId="60" fillId="13" borderId="1" xfId="9" applyNumberFormat="1" applyBorder="1" applyAlignment="1" applyProtection="1">
      <alignment vertical="center" wrapText="1"/>
    </xf>
    <xf numFmtId="0" fontId="60" fillId="13" borderId="1" xfId="9" applyBorder="1" applyAlignment="1" applyProtection="1">
      <alignment horizontal="center" vertical="center"/>
    </xf>
    <xf numFmtId="1" fontId="60" fillId="13" borderId="1" xfId="9" applyNumberFormat="1" applyBorder="1" applyAlignment="1">
      <alignment horizontal="center" vertical="center"/>
    </xf>
    <xf numFmtId="49" fontId="60" fillId="13" borderId="1" xfId="9" applyNumberFormat="1" applyBorder="1" applyAlignment="1">
      <alignment horizontal="center" vertical="center"/>
    </xf>
    <xf numFmtId="0" fontId="60" fillId="13" borderId="1" xfId="9" applyBorder="1" applyProtection="1"/>
    <xf numFmtId="0" fontId="60" fillId="13" borderId="1" xfId="9" applyBorder="1" applyAlignment="1" applyProtection="1">
      <alignment horizontal="right" vertical="center"/>
    </xf>
    <xf numFmtId="165" fontId="60" fillId="13" borderId="1" xfId="9" applyNumberFormat="1" applyBorder="1" applyProtection="1"/>
    <xf numFmtId="0" fontId="60" fillId="13" borderId="1" xfId="9" applyNumberFormat="1" applyBorder="1" applyAlignment="1">
      <alignment vertical="center" wrapText="1"/>
    </xf>
    <xf numFmtId="165" fontId="34" fillId="6" borderId="1" xfId="1" applyNumberFormat="1" applyFont="1" applyFill="1" applyBorder="1" applyAlignment="1" applyProtection="1">
      <alignment horizontal="right" vertical="center"/>
    </xf>
    <xf numFmtId="165" fontId="0" fillId="7" borderId="0" xfId="0" applyNumberFormat="1" applyFill="1"/>
    <xf numFmtId="49" fontId="60" fillId="0" borderId="1" xfId="9" applyNumberFormat="1" applyFill="1" applyBorder="1" applyAlignment="1" applyProtection="1">
      <alignment horizontal="center" vertical="center"/>
    </xf>
    <xf numFmtId="0" fontId="60" fillId="0" borderId="1" xfId="9" applyFill="1" applyBorder="1" applyAlignment="1">
      <alignment horizontal="left" vertical="center" wrapText="1"/>
    </xf>
    <xf numFmtId="0" fontId="60" fillId="0" borderId="1" xfId="9" applyFill="1" applyBorder="1" applyAlignment="1" applyProtection="1">
      <alignment vertical="center" wrapText="1"/>
    </xf>
    <xf numFmtId="0" fontId="60" fillId="0" borderId="1" xfId="9" applyFill="1" applyBorder="1" applyAlignment="1">
      <alignment horizontal="center" vertical="center"/>
    </xf>
    <xf numFmtId="0" fontId="60" fillId="0" borderId="1" xfId="9" applyFill="1" applyBorder="1" applyAlignment="1">
      <alignment horizontal="center" vertical="center" wrapText="1"/>
    </xf>
    <xf numFmtId="0" fontId="60" fillId="0" borderId="1" xfId="9" applyFill="1" applyBorder="1" applyProtection="1"/>
    <xf numFmtId="0" fontId="60" fillId="0" borderId="1" xfId="9" applyFill="1" applyBorder="1" applyAlignment="1" applyProtection="1">
      <alignment horizontal="right" vertical="center"/>
    </xf>
    <xf numFmtId="0" fontId="60" fillId="0" borderId="1" xfId="9" applyFill="1" applyBorder="1" applyAlignment="1" applyProtection="1">
      <alignment horizontal="center" vertical="center"/>
    </xf>
    <xf numFmtId="165" fontId="60" fillId="0" borderId="1" xfId="9" applyNumberFormat="1" applyFill="1" applyBorder="1" applyProtection="1"/>
    <xf numFmtId="49" fontId="60" fillId="0" borderId="1" xfId="9" applyNumberFormat="1" applyFill="1" applyBorder="1" applyAlignment="1">
      <alignment horizontal="left" vertical="top" wrapText="1"/>
    </xf>
    <xf numFmtId="49" fontId="60" fillId="0" borderId="4" xfId="9" applyNumberFormat="1" applyFill="1" applyBorder="1" applyAlignment="1">
      <alignment vertical="top" wrapText="1"/>
    </xf>
    <xf numFmtId="49" fontId="60" fillId="0" borderId="4" xfId="9" applyNumberFormat="1" applyFill="1" applyBorder="1" applyAlignment="1">
      <alignment horizontal="center" vertical="center"/>
    </xf>
    <xf numFmtId="49" fontId="60" fillId="0" borderId="1" xfId="9" applyNumberFormat="1" applyFill="1" applyBorder="1" applyAlignment="1">
      <alignment vertical="top" wrapText="1"/>
    </xf>
    <xf numFmtId="49" fontId="60" fillId="0" borderId="1" xfId="9" applyNumberFormat="1" applyFill="1" applyBorder="1" applyAlignment="1">
      <alignment horizontal="center" vertical="center"/>
    </xf>
    <xf numFmtId="2" fontId="60" fillId="0" borderId="1" xfId="9" applyNumberFormat="1" applyFill="1" applyBorder="1" applyAlignment="1" applyProtection="1">
      <alignment horizontal="center" vertical="center"/>
    </xf>
    <xf numFmtId="9" fontId="60" fillId="0" borderId="1" xfId="9" applyNumberFormat="1" applyFill="1" applyBorder="1" applyAlignment="1" applyProtection="1">
      <alignment horizontal="center" vertical="center"/>
    </xf>
    <xf numFmtId="165" fontId="60" fillId="0" borderId="1" xfId="9" applyNumberFormat="1" applyFill="1" applyBorder="1" applyAlignment="1" applyProtection="1">
      <alignment horizontal="center" vertical="center"/>
    </xf>
    <xf numFmtId="49" fontId="60" fillId="13" borderId="1" xfId="9" applyNumberFormat="1" applyBorder="1" applyAlignment="1">
      <alignment horizontal="left" vertical="top" wrapText="1"/>
    </xf>
    <xf numFmtId="49" fontId="60" fillId="13" borderId="1" xfId="9" applyNumberFormat="1" applyBorder="1" applyAlignment="1">
      <alignment vertical="top" wrapText="1"/>
    </xf>
    <xf numFmtId="0" fontId="60" fillId="13" borderId="1" xfId="9" applyBorder="1" applyAlignment="1">
      <alignment horizontal="center" vertical="center"/>
    </xf>
    <xf numFmtId="49" fontId="60" fillId="13" borderId="4" xfId="9" applyNumberFormat="1" applyBorder="1" applyAlignment="1">
      <alignment vertical="top" wrapText="1"/>
    </xf>
    <xf numFmtId="49" fontId="60" fillId="13" borderId="4" xfId="9" applyNumberFormat="1" applyBorder="1" applyAlignment="1">
      <alignment horizontal="center" vertical="center"/>
    </xf>
    <xf numFmtId="49" fontId="60" fillId="0" borderId="1" xfId="9" applyNumberFormat="1" applyFill="1" applyBorder="1" applyAlignment="1">
      <alignment horizontal="left" vertical="center" wrapText="1"/>
    </xf>
    <xf numFmtId="49" fontId="60" fillId="0" borderId="1" xfId="9" applyNumberFormat="1" applyFill="1" applyBorder="1" applyAlignment="1">
      <alignment vertical="center" wrapText="1"/>
    </xf>
    <xf numFmtId="0" fontId="60" fillId="0" borderId="1" xfId="9" applyFill="1" applyBorder="1" applyAlignment="1" applyProtection="1">
      <alignment vertical="center"/>
    </xf>
    <xf numFmtId="49" fontId="60" fillId="0" borderId="1" xfId="9" applyNumberFormat="1" applyFill="1" applyBorder="1" applyAlignment="1" applyProtection="1">
      <alignment horizontal="right" vertical="center"/>
    </xf>
    <xf numFmtId="165" fontId="15" fillId="7" borderId="1" xfId="1" applyNumberFormat="1" applyFont="1" applyFill="1" applyBorder="1" applyProtection="1"/>
    <xf numFmtId="0" fontId="60" fillId="0" borderId="1" xfId="9" applyFill="1" applyBorder="1" applyAlignment="1">
      <alignment vertical="center" wrapText="1"/>
    </xf>
    <xf numFmtId="1" fontId="60" fillId="0" borderId="1" xfId="9" applyNumberFormat="1" applyFill="1" applyBorder="1" applyAlignment="1">
      <alignment horizontal="center" vertical="center" wrapText="1"/>
    </xf>
    <xf numFmtId="165" fontId="14" fillId="6" borderId="5" xfId="1" applyNumberFormat="1" applyFont="1" applyFill="1" applyBorder="1" applyProtection="1"/>
    <xf numFmtId="165" fontId="14" fillId="6" borderId="1" xfId="1" applyNumberFormat="1" applyFont="1" applyFill="1" applyBorder="1" applyAlignment="1" applyProtection="1">
      <alignment horizontal="center" vertical="center"/>
    </xf>
    <xf numFmtId="165" fontId="1" fillId="7" borderId="0" xfId="1" applyNumberFormat="1" applyFill="1"/>
    <xf numFmtId="165" fontId="14" fillId="11" borderId="1" xfId="1" applyNumberFormat="1" applyFont="1" applyFill="1" applyBorder="1" applyAlignment="1" applyProtection="1">
      <alignment vertical="center"/>
    </xf>
    <xf numFmtId="165" fontId="1" fillId="0" borderId="1" xfId="1" applyNumberFormat="1" applyBorder="1"/>
    <xf numFmtId="0" fontId="11" fillId="0" borderId="1" xfId="1" applyFont="1" applyFill="1" applyBorder="1" applyAlignment="1">
      <alignment horizontal="left" vertical="center"/>
    </xf>
    <xf numFmtId="1" fontId="60" fillId="0" borderId="1" xfId="9" applyNumberFormat="1" applyFill="1" applyBorder="1" applyAlignment="1" applyProtection="1">
      <alignment horizontal="center" vertical="center"/>
    </xf>
    <xf numFmtId="0" fontId="60" fillId="0" borderId="1" xfId="9" applyFill="1" applyBorder="1" applyAlignment="1" applyProtection="1">
      <alignment wrapText="1"/>
    </xf>
    <xf numFmtId="0" fontId="60" fillId="0" borderId="1" xfId="9" applyFill="1" applyBorder="1"/>
    <xf numFmtId="165" fontId="60" fillId="0" borderId="1" xfId="9" applyNumberFormat="1" applyFill="1" applyBorder="1"/>
    <xf numFmtId="1" fontId="60" fillId="0" borderId="1" xfId="9" applyNumberFormat="1" applyFill="1" applyBorder="1" applyAlignment="1">
      <alignment horizontal="center" vertical="center"/>
    </xf>
    <xf numFmtId="0" fontId="60" fillId="13" borderId="1" xfId="9" applyBorder="1" applyAlignment="1" applyProtection="1">
      <alignment vertical="center"/>
    </xf>
    <xf numFmtId="0" fontId="60" fillId="13" borderId="1" xfId="9" applyBorder="1" applyAlignment="1" applyProtection="1"/>
    <xf numFmtId="1" fontId="60" fillId="13" borderId="1" xfId="9" applyNumberFormat="1" applyBorder="1" applyAlignment="1" applyProtection="1">
      <alignment horizontal="center" vertical="center"/>
    </xf>
    <xf numFmtId="0" fontId="60" fillId="13" borderId="1" xfId="9" applyBorder="1" applyAlignment="1" applyProtection="1">
      <alignment horizontal="right"/>
    </xf>
    <xf numFmtId="0" fontId="60" fillId="0" borderId="0" xfId="9" applyFill="1" applyBorder="1" applyAlignment="1" applyProtection="1">
      <alignment horizontal="right" vertical="center"/>
    </xf>
    <xf numFmtId="0" fontId="60" fillId="0" borderId="5" xfId="9" applyFill="1" applyBorder="1" applyAlignment="1" applyProtection="1">
      <alignment horizontal="center" vertical="center"/>
    </xf>
    <xf numFmtId="0" fontId="60" fillId="13" borderId="0" xfId="9" applyProtection="1"/>
    <xf numFmtId="0" fontId="60" fillId="0" borderId="1" xfId="9" applyFill="1" applyBorder="1" applyAlignment="1" applyProtection="1"/>
    <xf numFmtId="0" fontId="60" fillId="0" borderId="1" xfId="9" applyFill="1" applyBorder="1" applyAlignment="1" applyProtection="1">
      <alignment horizontal="right"/>
    </xf>
    <xf numFmtId="0" fontId="60" fillId="0" borderId="0" xfId="9" applyFill="1" applyProtection="1"/>
    <xf numFmtId="0" fontId="60" fillId="0" borderId="1" xfId="9" applyFill="1" applyBorder="1" applyAlignment="1">
      <alignment horizontal="left" vertical="center"/>
    </xf>
    <xf numFmtId="165" fontId="14" fillId="7" borderId="0" xfId="1" applyNumberFormat="1" applyFont="1" applyFill="1" applyProtection="1"/>
    <xf numFmtId="165" fontId="15" fillId="7" borderId="0" xfId="1" applyNumberFormat="1" applyFont="1" applyFill="1" applyProtection="1"/>
    <xf numFmtId="165" fontId="14" fillId="7" borderId="4" xfId="1" applyNumberFormat="1" applyFont="1" applyFill="1" applyBorder="1" applyProtection="1"/>
    <xf numFmtId="165" fontId="14" fillId="6" borderId="1" xfId="1" applyNumberFormat="1" applyFont="1" applyFill="1" applyBorder="1" applyAlignment="1" applyProtection="1">
      <alignment vertical="center"/>
    </xf>
    <xf numFmtId="165" fontId="6" fillId="0" borderId="1" xfId="1" applyNumberFormat="1" applyFont="1" applyFill="1" applyBorder="1" applyAlignment="1">
      <alignment horizontal="left" vertical="center" wrapText="1"/>
    </xf>
    <xf numFmtId="165" fontId="6" fillId="7" borderId="1" xfId="1" applyNumberFormat="1" applyFont="1" applyFill="1" applyBorder="1" applyProtection="1"/>
    <xf numFmtId="165" fontId="6" fillId="0" borderId="1" xfId="1" applyNumberFormat="1" applyFont="1" applyBorder="1" applyProtection="1"/>
    <xf numFmtId="165" fontId="1" fillId="0" borderId="5" xfId="1" applyNumberFormat="1" applyBorder="1"/>
    <xf numFmtId="165" fontId="14" fillId="7" borderId="0" xfId="1" applyNumberFormat="1" applyFont="1" applyFill="1" applyBorder="1" applyProtection="1"/>
    <xf numFmtId="165" fontId="15" fillId="6" borderId="1" xfId="1" applyNumberFormat="1" applyFont="1" applyFill="1" applyBorder="1" applyAlignment="1" applyProtection="1">
      <alignment horizontal="center" vertical="center"/>
    </xf>
    <xf numFmtId="0" fontId="1" fillId="0" borderId="0" xfId="1" applyFill="1"/>
    <xf numFmtId="0" fontId="1" fillId="0" borderId="1" xfId="1" applyFill="1" applyBorder="1"/>
    <xf numFmtId="165" fontId="1" fillId="0" borderId="1" xfId="1" applyNumberFormat="1" applyFill="1" applyBorder="1"/>
    <xf numFmtId="0" fontId="14" fillId="0" borderId="1" xfId="1" applyFont="1" applyFill="1" applyBorder="1" applyAlignment="1" applyProtection="1"/>
    <xf numFmtId="0" fontId="14" fillId="0" borderId="5" xfId="1" applyFont="1" applyFill="1" applyBorder="1" applyAlignment="1" applyProtection="1">
      <alignment horizontal="center" vertical="center"/>
    </xf>
    <xf numFmtId="0" fontId="34" fillId="0" borderId="5" xfId="1" applyFont="1" applyFill="1" applyBorder="1" applyAlignment="1" applyProtection="1">
      <alignment horizontal="right" vertical="center"/>
    </xf>
    <xf numFmtId="165" fontId="14" fillId="0" borderId="5" xfId="1" applyNumberFormat="1" applyFont="1" applyFill="1" applyBorder="1" applyProtection="1"/>
    <xf numFmtId="165" fontId="60" fillId="0" borderId="1" xfId="9" applyNumberFormat="1" applyFill="1" applyBorder="1" applyAlignment="1">
      <alignment horizontal="center" vertical="center"/>
    </xf>
    <xf numFmtId="165" fontId="15" fillId="6" borderId="5" xfId="1" applyNumberFormat="1" applyFont="1" applyFill="1" applyBorder="1" applyAlignment="1" applyProtection="1">
      <alignment horizontal="center" vertical="center"/>
    </xf>
    <xf numFmtId="165" fontId="14" fillId="4" borderId="1" xfId="1" applyNumberFormat="1" applyFont="1" applyFill="1" applyBorder="1" applyProtection="1"/>
    <xf numFmtId="0" fontId="1" fillId="0" borderId="0" xfId="1" applyFill="1" applyAlignment="1">
      <alignment horizontal="center" vertical="center"/>
    </xf>
    <xf numFmtId="165" fontId="14" fillId="7" borderId="5" xfId="1" applyNumberFormat="1" applyFont="1" applyFill="1" applyBorder="1" applyProtection="1"/>
    <xf numFmtId="0" fontId="14" fillId="0" borderId="1" xfId="1" applyFont="1" applyFill="1" applyBorder="1" applyAlignment="1" applyProtection="1">
      <alignment horizontal="left" vertical="top" wrapText="1"/>
    </xf>
    <xf numFmtId="49" fontId="56" fillId="0" borderId="1" xfId="1" applyNumberFormat="1" applyFont="1" applyFill="1" applyBorder="1" applyAlignment="1" applyProtection="1">
      <alignment horizontal="center" vertical="center"/>
    </xf>
    <xf numFmtId="0" fontId="56" fillId="0" borderId="1" xfId="1" applyFont="1" applyFill="1" applyBorder="1" applyAlignment="1">
      <alignment vertical="center" wrapText="1"/>
    </xf>
    <xf numFmtId="0" fontId="56" fillId="0" borderId="1" xfId="1" applyFont="1" applyFill="1" applyBorder="1" applyAlignment="1" applyProtection="1">
      <alignment horizontal="center" vertical="center"/>
    </xf>
    <xf numFmtId="1" fontId="56" fillId="0" borderId="1" xfId="1" applyNumberFormat="1" applyFont="1" applyFill="1" applyBorder="1" applyAlignment="1" applyProtection="1">
      <alignment horizontal="center" vertical="center"/>
    </xf>
    <xf numFmtId="49" fontId="14" fillId="0" borderId="1" xfId="1" applyNumberFormat="1" applyFont="1" applyFill="1" applyBorder="1" applyAlignment="1" applyProtection="1">
      <alignment horizontal="center" vertical="top"/>
    </xf>
    <xf numFmtId="0" fontId="14" fillId="0" borderId="2" xfId="1" applyFont="1" applyFill="1" applyBorder="1" applyAlignment="1" applyProtection="1">
      <alignment horizontal="left" wrapText="1"/>
    </xf>
    <xf numFmtId="0" fontId="14" fillId="0" borderId="6" xfId="1" applyFont="1" applyFill="1" applyBorder="1" applyAlignment="1" applyProtection="1">
      <alignment horizontal="left" wrapText="1"/>
    </xf>
    <xf numFmtId="0" fontId="14" fillId="0" borderId="5" xfId="1" applyFont="1" applyFill="1" applyBorder="1" applyAlignment="1" applyProtection="1">
      <alignment vertical="center"/>
    </xf>
    <xf numFmtId="49" fontId="22" fillId="0" borderId="1" xfId="1" applyNumberFormat="1" applyFont="1" applyFill="1" applyBorder="1" applyAlignment="1">
      <alignment vertical="center" wrapText="1"/>
    </xf>
    <xf numFmtId="49" fontId="22" fillId="0" borderId="1" xfId="1" applyNumberFormat="1" applyFont="1" applyFill="1" applyBorder="1" applyAlignment="1">
      <alignment wrapText="1"/>
    </xf>
    <xf numFmtId="0" fontId="15" fillId="0" borderId="1" xfId="1" applyFont="1" applyFill="1" applyBorder="1" applyAlignment="1" applyProtection="1">
      <alignment vertical="center"/>
    </xf>
    <xf numFmtId="0" fontId="11" fillId="0" borderId="1" xfId="1" applyNumberFormat="1" applyFont="1" applyFill="1" applyBorder="1" applyAlignment="1">
      <alignment vertical="center"/>
    </xf>
    <xf numFmtId="0" fontId="11" fillId="0" borderId="1" xfId="1" applyNumberFormat="1" applyFont="1" applyFill="1" applyBorder="1" applyAlignment="1">
      <alignment vertical="center" wrapText="1"/>
    </xf>
    <xf numFmtId="0" fontId="13" fillId="0" borderId="1" xfId="1" applyNumberFormat="1" applyFont="1" applyFill="1" applyBorder="1" applyAlignment="1">
      <alignment vertical="center" wrapText="1"/>
    </xf>
    <xf numFmtId="49" fontId="11" fillId="0" borderId="1" xfId="1" applyNumberFormat="1" applyFont="1" applyFill="1" applyBorder="1" applyAlignment="1">
      <alignment vertical="center"/>
    </xf>
    <xf numFmtId="0" fontId="11" fillId="0" borderId="1" xfId="5" applyNumberFormat="1" applyFont="1" applyFill="1" applyBorder="1" applyAlignment="1" applyProtection="1">
      <alignment horizontal="left" vertical="center"/>
      <protection locked="0"/>
    </xf>
    <xf numFmtId="9" fontId="14" fillId="0" borderId="1" xfId="1" applyNumberFormat="1" applyFont="1" applyFill="1" applyBorder="1" applyAlignment="1" applyProtection="1">
      <alignment vertical="center"/>
    </xf>
    <xf numFmtId="165" fontId="14" fillId="0" borderId="1" xfId="1" applyNumberFormat="1" applyFont="1" applyFill="1" applyBorder="1" applyAlignment="1" applyProtection="1">
      <alignment vertical="center"/>
    </xf>
    <xf numFmtId="0" fontId="12" fillId="0" borderId="4" xfId="1" applyNumberFormat="1" applyFont="1" applyFill="1" applyBorder="1" applyAlignment="1">
      <alignment vertical="center" wrapText="1"/>
    </xf>
    <xf numFmtId="0" fontId="6" fillId="0" borderId="1" xfId="2" applyNumberFormat="1" applyFont="1" applyFill="1" applyBorder="1" applyAlignment="1">
      <alignment vertical="center" wrapText="1"/>
    </xf>
    <xf numFmtId="165" fontId="14" fillId="0" borderId="1" xfId="1" applyNumberFormat="1" applyFont="1" applyBorder="1" applyAlignment="1" applyProtection="1">
      <alignment vertical="center"/>
    </xf>
    <xf numFmtId="165" fontId="14" fillId="7" borderId="1" xfId="1" applyNumberFormat="1" applyFont="1" applyFill="1" applyBorder="1" applyAlignment="1" applyProtection="1">
      <alignment vertical="center"/>
    </xf>
    <xf numFmtId="165" fontId="15" fillId="7" borderId="1" xfId="1" applyNumberFormat="1" applyFont="1" applyFill="1" applyBorder="1" applyAlignment="1" applyProtection="1">
      <alignment vertical="center"/>
    </xf>
    <xf numFmtId="165" fontId="14" fillId="4" borderId="1" xfId="1" applyNumberFormat="1" applyFont="1" applyFill="1" applyBorder="1" applyAlignment="1" applyProtection="1">
      <alignment vertical="center"/>
    </xf>
    <xf numFmtId="165" fontId="0" fillId="7" borderId="0" xfId="0" applyNumberFormat="1" applyFill="1" applyAlignment="1">
      <alignment vertical="center"/>
    </xf>
    <xf numFmtId="165" fontId="0" fillId="0" borderId="1" xfId="0" applyNumberFormat="1" applyBorder="1" applyAlignment="1">
      <alignment vertical="center"/>
    </xf>
    <xf numFmtId="165" fontId="14" fillId="7" borderId="0" xfId="0" applyNumberFormat="1" applyFont="1" applyFill="1" applyAlignment="1" applyProtection="1">
      <alignment vertical="center"/>
    </xf>
    <xf numFmtId="165" fontId="14" fillId="0" borderId="2" xfId="0" applyNumberFormat="1" applyFont="1" applyBorder="1" applyAlignment="1" applyProtection="1">
      <alignment vertical="center"/>
    </xf>
    <xf numFmtId="165" fontId="14" fillId="6" borderId="2" xfId="0" applyNumberFormat="1" applyFont="1" applyFill="1" applyBorder="1" applyAlignment="1" applyProtection="1">
      <alignment vertical="center"/>
    </xf>
    <xf numFmtId="165" fontId="14" fillId="4" borderId="2" xfId="0" applyNumberFormat="1" applyFont="1" applyFill="1" applyBorder="1" applyAlignment="1" applyProtection="1">
      <alignment vertical="center"/>
    </xf>
    <xf numFmtId="165" fontId="14" fillId="7" borderId="2" xfId="0" applyNumberFormat="1" applyFont="1" applyFill="1" applyBorder="1" applyAlignment="1" applyProtection="1">
      <alignment vertical="center"/>
    </xf>
    <xf numFmtId="165" fontId="0" fillId="0" borderId="1" xfId="0" applyNumberFormat="1" applyBorder="1"/>
    <xf numFmtId="165" fontId="6" fillId="4" borderId="0" xfId="0" applyNumberFormat="1" applyFont="1" applyFill="1" applyAlignment="1" applyProtection="1">
      <alignment vertical="center"/>
    </xf>
    <xf numFmtId="0" fontId="60" fillId="0" borderId="1" xfId="9" applyNumberFormat="1" applyFill="1" applyBorder="1" applyAlignment="1">
      <alignment vertical="center" wrapText="1"/>
    </xf>
    <xf numFmtId="49" fontId="60" fillId="0" borderId="1" xfId="9" applyNumberFormat="1" applyFill="1" applyBorder="1" applyAlignment="1">
      <alignment horizontal="center" vertical="center" wrapText="1"/>
    </xf>
    <xf numFmtId="0" fontId="60" fillId="0" borderId="1" xfId="9" applyNumberFormat="1" applyFill="1" applyBorder="1" applyAlignment="1">
      <alignment horizontal="right" vertical="center"/>
    </xf>
    <xf numFmtId="165" fontId="60" fillId="0" borderId="2" xfId="9" applyNumberFormat="1" applyFill="1" applyBorder="1" applyAlignment="1" applyProtection="1">
      <alignment vertical="center"/>
    </xf>
    <xf numFmtId="0" fontId="60" fillId="0" borderId="1" xfId="9" applyNumberFormat="1" applyFill="1" applyBorder="1" applyAlignment="1">
      <alignment horizontal="right" vertical="center" wrapText="1"/>
    </xf>
    <xf numFmtId="0" fontId="60" fillId="0" borderId="1" xfId="9" applyFill="1" applyBorder="1" applyAlignment="1">
      <alignment vertical="center"/>
    </xf>
    <xf numFmtId="165" fontId="60" fillId="0" borderId="2" xfId="9" applyNumberFormat="1" applyFill="1" applyBorder="1" applyProtection="1"/>
    <xf numFmtId="0" fontId="60" fillId="0" borderId="4" xfId="9" applyNumberFormat="1" applyFill="1" applyBorder="1" applyAlignment="1">
      <alignment vertical="top" wrapText="1"/>
    </xf>
    <xf numFmtId="49" fontId="60" fillId="0" borderId="0" xfId="9" applyNumberFormat="1" applyFill="1" applyAlignment="1" applyProtection="1">
      <alignment horizontal="center" vertical="center"/>
    </xf>
    <xf numFmtId="0" fontId="60" fillId="0" borderId="4" xfId="9" applyNumberFormat="1" applyFill="1" applyBorder="1" applyAlignment="1">
      <alignment vertical="center" wrapText="1"/>
    </xf>
    <xf numFmtId="49" fontId="60" fillId="0" borderId="4" xfId="9" applyNumberFormat="1" applyFill="1" applyBorder="1" applyAlignment="1">
      <alignment horizontal="center" vertical="center" wrapText="1"/>
    </xf>
    <xf numFmtId="1" fontId="60" fillId="0" borderId="10" xfId="9" applyNumberFormat="1" applyFill="1" applyBorder="1" applyAlignment="1">
      <alignment horizontal="center" vertical="center" wrapText="1"/>
    </xf>
    <xf numFmtId="0" fontId="60" fillId="0" borderId="0" xfId="9" applyFill="1" applyAlignment="1" applyProtection="1">
      <alignment vertical="center"/>
    </xf>
    <xf numFmtId="0" fontId="60" fillId="0" borderId="10" xfId="9" applyNumberFormat="1" applyFill="1" applyBorder="1" applyAlignment="1">
      <alignment horizontal="right" vertical="center"/>
    </xf>
    <xf numFmtId="0" fontId="60" fillId="0" borderId="0" xfId="9" applyFill="1" applyAlignment="1" applyProtection="1">
      <alignment horizontal="center" vertical="center"/>
    </xf>
    <xf numFmtId="165" fontId="60" fillId="0" borderId="0" xfId="9" applyNumberFormat="1" applyFill="1" applyAlignment="1" applyProtection="1">
      <alignment vertical="center"/>
    </xf>
    <xf numFmtId="49" fontId="60" fillId="13" borderId="2" xfId="9" applyNumberFormat="1" applyBorder="1" applyAlignment="1">
      <alignment horizontal="center" vertical="center" wrapText="1"/>
    </xf>
    <xf numFmtId="49" fontId="60" fillId="13" borderId="1" xfId="9" applyNumberFormat="1" applyBorder="1" applyAlignment="1">
      <alignment horizontal="center" vertical="center" wrapText="1"/>
    </xf>
    <xf numFmtId="1" fontId="60" fillId="13" borderId="1" xfId="9" applyNumberFormat="1" applyBorder="1" applyAlignment="1">
      <alignment horizontal="center" vertical="center" wrapText="1"/>
    </xf>
    <xf numFmtId="0" fontId="60" fillId="13" borderId="1" xfId="9" applyNumberFormat="1" applyBorder="1" applyAlignment="1">
      <alignment horizontal="right" vertical="center"/>
    </xf>
    <xf numFmtId="0" fontId="60" fillId="13" borderId="1" xfId="9" applyNumberFormat="1" applyBorder="1" applyAlignment="1">
      <alignment horizontal="center" vertical="center"/>
    </xf>
    <xf numFmtId="165" fontId="60" fillId="13" borderId="2" xfId="9" applyNumberFormat="1" applyBorder="1" applyAlignment="1" applyProtection="1">
      <alignment vertical="center"/>
    </xf>
    <xf numFmtId="165" fontId="14" fillId="0" borderId="1" xfId="0" applyNumberFormat="1" applyFont="1" applyBorder="1" applyAlignment="1" applyProtection="1">
      <alignment horizontal="center" vertical="center"/>
    </xf>
    <xf numFmtId="0" fontId="0" fillId="0" borderId="0" xfId="0" applyAlignment="1">
      <alignment horizontal="right"/>
    </xf>
    <xf numFmtId="0" fontId="12" fillId="0" borderId="1" xfId="1" applyNumberFormat="1" applyFont="1" applyFill="1" applyBorder="1" applyAlignment="1" applyProtection="1">
      <alignment vertical="center" wrapText="1"/>
    </xf>
    <xf numFmtId="2" fontId="15" fillId="6" borderId="1" xfId="1" applyNumberFormat="1" applyFont="1" applyFill="1" applyBorder="1" applyProtection="1"/>
    <xf numFmtId="0" fontId="14" fillId="0" borderId="1" xfId="1" applyFont="1" applyBorder="1" applyAlignment="1" applyProtection="1">
      <alignment horizontal="right" vertical="center" wrapText="1"/>
    </xf>
    <xf numFmtId="0" fontId="14" fillId="0" borderId="1" xfId="1" applyFont="1" applyFill="1" applyBorder="1" applyAlignment="1" applyProtection="1">
      <alignment vertical="top" wrapText="1"/>
    </xf>
    <xf numFmtId="0" fontId="14" fillId="0" borderId="1" xfId="1" applyFont="1" applyFill="1" applyBorder="1" applyAlignment="1" applyProtection="1">
      <alignment horizontal="right" vertical="center" wrapText="1"/>
    </xf>
    <xf numFmtId="0" fontId="73" fillId="0" borderId="1" xfId="1" applyFont="1" applyFill="1" applyBorder="1" applyAlignment="1" applyProtection="1">
      <alignment wrapText="1"/>
    </xf>
    <xf numFmtId="0" fontId="7" fillId="0" borderId="1" xfId="1" applyFont="1" applyFill="1" applyBorder="1" applyAlignment="1" applyProtection="1">
      <alignment horizontal="right" vertical="center"/>
    </xf>
    <xf numFmtId="2" fontId="14" fillId="0" borderId="1" xfId="1" applyNumberFormat="1" applyFont="1" applyFill="1" applyBorder="1" applyAlignment="1" applyProtection="1">
      <alignment horizontal="right" vertical="center"/>
    </xf>
    <xf numFmtId="0" fontId="11" fillId="6" borderId="1" xfId="1" applyFont="1" applyFill="1" applyBorder="1" applyAlignment="1">
      <alignment horizontal="left" vertical="center"/>
    </xf>
    <xf numFmtId="2" fontId="14" fillId="0" borderId="1" xfId="1" applyNumberFormat="1" applyFont="1" applyBorder="1" applyAlignment="1" applyProtection="1"/>
    <xf numFmtId="0" fontId="14" fillId="0" borderId="1" xfId="1" applyFont="1" applyBorder="1" applyAlignment="1" applyProtection="1"/>
    <xf numFmtId="49" fontId="6" fillId="0" borderId="1" xfId="1" applyNumberFormat="1" applyFont="1" applyFill="1" applyBorder="1" applyAlignment="1" applyProtection="1">
      <alignment horizontal="center" vertical="center" wrapText="1"/>
    </xf>
    <xf numFmtId="1" fontId="6" fillId="0" borderId="1" xfId="1" applyNumberFormat="1" applyFont="1" applyFill="1" applyBorder="1" applyAlignment="1" applyProtection="1">
      <alignment horizontal="center" vertical="center"/>
    </xf>
    <xf numFmtId="1" fontId="6" fillId="0" borderId="1" xfId="1" applyNumberFormat="1" applyFont="1" applyFill="1" applyBorder="1" applyAlignment="1" applyProtection="1">
      <alignment horizontal="center" vertical="center" wrapText="1"/>
    </xf>
    <xf numFmtId="0" fontId="6" fillId="0" borderId="1" xfId="1" applyNumberFormat="1" applyFont="1" applyFill="1" applyBorder="1" applyAlignment="1" applyProtection="1">
      <alignment horizontal="left" vertical="center" wrapText="1"/>
    </xf>
    <xf numFmtId="0" fontId="6" fillId="0" borderId="1" xfId="1" applyFont="1" applyFill="1" applyBorder="1" applyAlignment="1" applyProtection="1">
      <alignment vertical="center"/>
    </xf>
    <xf numFmtId="9" fontId="14" fillId="0" borderId="1" xfId="8" applyFont="1" applyBorder="1" applyAlignment="1" applyProtection="1">
      <alignment vertical="center"/>
    </xf>
    <xf numFmtId="0" fontId="12" fillId="7" borderId="1" xfId="0" applyNumberFormat="1" applyFont="1" applyFill="1" applyBorder="1" applyAlignment="1">
      <alignment horizontal="center" vertical="center"/>
    </xf>
    <xf numFmtId="0" fontId="61" fillId="0" borderId="0" xfId="0" applyFont="1" applyAlignment="1">
      <alignment horizontal="left"/>
    </xf>
    <xf numFmtId="0" fontId="61" fillId="0" borderId="0" xfId="0" applyFont="1"/>
    <xf numFmtId="0" fontId="0" fillId="0" borderId="0" xfId="0" applyAlignment="1">
      <alignment horizontal="left"/>
    </xf>
    <xf numFmtId="9" fontId="14" fillId="0" borderId="1" xfId="0" applyNumberFormat="1" applyFont="1" applyBorder="1" applyAlignment="1" applyProtection="1">
      <alignment vertical="center"/>
    </xf>
    <xf numFmtId="9" fontId="14" fillId="0" borderId="1" xfId="8" applyFont="1" applyBorder="1" applyAlignment="1" applyProtection="1">
      <alignment horizontal="center" vertical="center"/>
    </xf>
    <xf numFmtId="10" fontId="14" fillId="0" borderId="1" xfId="1" applyNumberFormat="1" applyFont="1" applyBorder="1" applyAlignment="1" applyProtection="1">
      <alignment horizontal="center" vertical="center"/>
    </xf>
    <xf numFmtId="2" fontId="14" fillId="0" borderId="1" xfId="1" applyNumberFormat="1" applyFont="1" applyBorder="1" applyAlignment="1" applyProtection="1">
      <alignment horizontal="center" vertical="center" wrapText="1"/>
    </xf>
    <xf numFmtId="166" fontId="14" fillId="0" borderId="1" xfId="0" applyNumberFormat="1" applyFont="1" applyBorder="1" applyAlignment="1" applyProtection="1">
      <alignment vertical="center"/>
    </xf>
    <xf numFmtId="165" fontId="14" fillId="0" borderId="1" xfId="0" applyNumberFormat="1" applyFont="1" applyBorder="1" applyAlignment="1" applyProtection="1">
      <alignment vertical="center"/>
    </xf>
    <xf numFmtId="49" fontId="14" fillId="4" borderId="0" xfId="1" applyNumberFormat="1" applyFont="1" applyFill="1" applyAlignment="1" applyProtection="1">
      <alignment horizontal="center" vertical="center"/>
    </xf>
    <xf numFmtId="0" fontId="1" fillId="4" borderId="0" xfId="1" applyFill="1" applyAlignment="1">
      <alignment horizontal="center"/>
    </xf>
    <xf numFmtId="49" fontId="32" fillId="4" borderId="0" xfId="1" applyNumberFormat="1" applyFont="1" applyFill="1" applyAlignment="1">
      <alignment horizontal="center" vertical="center"/>
    </xf>
    <xf numFmtId="49" fontId="32" fillId="4" borderId="0" xfId="1" applyNumberFormat="1" applyFont="1" applyFill="1" applyAlignment="1">
      <alignment vertical="center"/>
    </xf>
    <xf numFmtId="1" fontId="40" fillId="4" borderId="0" xfId="1" applyNumberFormat="1" applyFont="1" applyFill="1" applyAlignment="1">
      <alignment horizontal="center" vertical="center"/>
    </xf>
    <xf numFmtId="49" fontId="32" fillId="4" borderId="0" xfId="1" applyNumberFormat="1" applyFont="1" applyFill="1" applyAlignment="1">
      <alignment horizontal="right" vertical="center"/>
    </xf>
    <xf numFmtId="49" fontId="41" fillId="4" borderId="0" xfId="1" applyNumberFormat="1" applyFont="1" applyFill="1" applyAlignment="1">
      <alignment horizontal="center" vertical="center"/>
    </xf>
    <xf numFmtId="49" fontId="41" fillId="4" borderId="0" xfId="1" applyNumberFormat="1" applyFont="1" applyFill="1" applyAlignment="1">
      <alignment vertical="center"/>
    </xf>
    <xf numFmtId="49" fontId="14" fillId="4" borderId="1" xfId="1" applyNumberFormat="1" applyFont="1" applyFill="1" applyBorder="1" applyAlignment="1">
      <alignment horizontal="center" vertical="center"/>
    </xf>
    <xf numFmtId="0" fontId="14" fillId="4" borderId="1" xfId="1" applyFont="1" applyFill="1" applyBorder="1" applyAlignment="1">
      <alignment horizontal="left" vertical="center"/>
    </xf>
    <xf numFmtId="0" fontId="36" fillId="4" borderId="0" xfId="1" applyFont="1" applyFill="1" applyAlignment="1">
      <alignment horizontal="center" vertical="center"/>
    </xf>
    <xf numFmtId="0" fontId="6" fillId="4" borderId="3" xfId="1" applyFont="1" applyFill="1" applyBorder="1" applyAlignment="1">
      <alignment horizontal="left" vertical="center" wrapText="1"/>
    </xf>
    <xf numFmtId="0" fontId="6" fillId="4" borderId="1" xfId="1" applyFont="1" applyFill="1" applyBorder="1" applyAlignment="1">
      <alignment horizontal="left" vertical="center" wrapText="1"/>
    </xf>
    <xf numFmtId="0" fontId="6" fillId="4" borderId="0" xfId="1" applyFont="1" applyFill="1" applyAlignment="1">
      <alignment vertical="center" wrapText="1"/>
    </xf>
    <xf numFmtId="0" fontId="14" fillId="4" borderId="3" xfId="1" applyFont="1" applyFill="1" applyBorder="1" applyAlignment="1">
      <alignment horizontal="left" vertical="center"/>
    </xf>
    <xf numFmtId="49" fontId="14" fillId="4" borderId="3" xfId="1" applyNumberFormat="1" applyFont="1" applyFill="1" applyBorder="1" applyAlignment="1">
      <alignment vertical="center"/>
    </xf>
    <xf numFmtId="49" fontId="14" fillId="4" borderId="1" xfId="1" applyNumberFormat="1" applyFont="1" applyFill="1" applyBorder="1" applyAlignment="1">
      <alignment vertical="center"/>
    </xf>
    <xf numFmtId="0" fontId="14" fillId="4" borderId="3" xfId="1" applyFont="1" applyFill="1" applyBorder="1" applyAlignment="1">
      <alignment vertical="center"/>
    </xf>
    <xf numFmtId="0" fontId="14" fillId="4" borderId="1" xfId="1" applyFont="1" applyFill="1" applyBorder="1" applyAlignment="1">
      <alignment vertical="center"/>
    </xf>
    <xf numFmtId="0" fontId="14" fillId="4" borderId="3" xfId="1" applyFont="1" applyFill="1" applyBorder="1" applyAlignment="1">
      <alignment vertical="center" wrapText="1"/>
    </xf>
    <xf numFmtId="0" fontId="14" fillId="4" borderId="3" xfId="1" applyFont="1" applyFill="1" applyBorder="1" applyAlignment="1" applyProtection="1">
      <alignment vertical="center" wrapText="1"/>
    </xf>
    <xf numFmtId="0" fontId="14" fillId="4" borderId="1" xfId="1" applyFont="1" applyFill="1" applyBorder="1" applyAlignment="1" applyProtection="1">
      <alignment vertical="center" wrapText="1"/>
    </xf>
    <xf numFmtId="0" fontId="0" fillId="4" borderId="0" xfId="0" applyFill="1" applyAlignment="1">
      <alignment horizontal="center"/>
    </xf>
    <xf numFmtId="49" fontId="15" fillId="4" borderId="1" xfId="1" applyNumberFormat="1" applyFont="1" applyFill="1" applyBorder="1" applyAlignment="1" applyProtection="1">
      <alignment horizontal="center" vertical="center" wrapText="1"/>
    </xf>
    <xf numFmtId="0" fontId="15" fillId="4" borderId="1" xfId="1" applyFont="1" applyFill="1" applyBorder="1" applyAlignment="1" applyProtection="1">
      <alignment horizontal="center" vertical="center"/>
    </xf>
    <xf numFmtId="1" fontId="15" fillId="4" borderId="1" xfId="1" applyNumberFormat="1" applyFont="1" applyFill="1" applyBorder="1" applyAlignment="1" applyProtection="1">
      <alignment horizontal="center" vertical="center" wrapText="1"/>
    </xf>
    <xf numFmtId="0" fontId="15" fillId="4" borderId="1" xfId="1" applyFont="1" applyFill="1" applyBorder="1" applyAlignment="1" applyProtection="1">
      <alignment horizontal="center" vertical="center" wrapText="1"/>
    </xf>
    <xf numFmtId="49" fontId="15" fillId="4" borderId="1" xfId="1" applyNumberFormat="1" applyFont="1" applyFill="1" applyBorder="1" applyAlignment="1" applyProtection="1">
      <alignment horizontal="center" vertical="center"/>
    </xf>
    <xf numFmtId="0" fontId="30" fillId="21" borderId="1" xfId="1" applyFont="1" applyFill="1" applyBorder="1" applyAlignment="1" applyProtection="1">
      <alignment vertical="center"/>
    </xf>
    <xf numFmtId="0" fontId="4" fillId="21" borderId="1" xfId="1" applyFont="1" applyFill="1" applyBorder="1" applyAlignment="1" applyProtection="1">
      <alignment vertical="top"/>
    </xf>
    <xf numFmtId="1" fontId="14" fillId="5" borderId="1" xfId="2" applyNumberFormat="1" applyFont="1" applyFill="1" applyBorder="1" applyAlignment="1" applyProtection="1">
      <alignment horizontal="center" vertical="center"/>
    </xf>
    <xf numFmtId="0" fontId="30" fillId="21" borderId="1" xfId="4" applyFont="1" applyFill="1" applyBorder="1" applyAlignment="1" applyProtection="1">
      <alignment vertical="center"/>
    </xf>
    <xf numFmtId="0" fontId="4" fillId="21" borderId="1" xfId="4" applyFont="1" applyFill="1" applyBorder="1" applyAlignment="1" applyProtection="1">
      <alignment vertical="center" wrapText="1"/>
    </xf>
    <xf numFmtId="1" fontId="7" fillId="5" borderId="1" xfId="1" applyNumberFormat="1" applyFont="1" applyFill="1" applyBorder="1" applyAlignment="1" applyProtection="1">
      <alignment horizontal="center" vertical="center" wrapText="1"/>
    </xf>
    <xf numFmtId="0" fontId="6" fillId="4" borderId="1" xfId="1" applyFont="1" applyFill="1" applyBorder="1" applyAlignment="1" applyProtection="1">
      <alignment horizontal="left" vertical="center"/>
    </xf>
    <xf numFmtId="0" fontId="11" fillId="22" borderId="1" xfId="1" applyFont="1" applyFill="1" applyBorder="1" applyAlignment="1" applyProtection="1">
      <alignment vertical="center"/>
    </xf>
    <xf numFmtId="0" fontId="6" fillId="22" borderId="1" xfId="1" applyFont="1" applyFill="1" applyBorder="1" applyAlignment="1" applyProtection="1">
      <alignment vertical="center"/>
    </xf>
    <xf numFmtId="49" fontId="4" fillId="5" borderId="1" xfId="1" applyNumberFormat="1" applyFont="1" applyFill="1" applyBorder="1" applyAlignment="1" applyProtection="1">
      <alignment horizontal="center" vertical="center"/>
    </xf>
    <xf numFmtId="0" fontId="14" fillId="4" borderId="1" xfId="1" applyFont="1" applyFill="1" applyBorder="1" applyAlignment="1" applyProtection="1"/>
    <xf numFmtId="49" fontId="4" fillId="5" borderId="1" xfId="2" applyNumberFormat="1" applyFont="1" applyFill="1" applyBorder="1" applyAlignment="1" applyProtection="1">
      <alignment horizontal="left" vertical="center" wrapText="1"/>
    </xf>
    <xf numFmtId="49" fontId="4" fillId="5" borderId="1" xfId="2" applyNumberFormat="1" applyFont="1" applyFill="1" applyBorder="1" applyAlignment="1" applyProtection="1">
      <alignment vertical="top" wrapText="1"/>
    </xf>
    <xf numFmtId="1" fontId="6" fillId="5" borderId="1" xfId="2" applyNumberFormat="1" applyFont="1" applyFill="1" applyBorder="1" applyAlignment="1">
      <alignment horizontal="center" vertical="center" wrapText="1"/>
    </xf>
    <xf numFmtId="49" fontId="4" fillId="5" borderId="1" xfId="2" applyNumberFormat="1" applyFont="1" applyFill="1" applyBorder="1" applyAlignment="1" applyProtection="1">
      <alignment horizontal="left" vertical="top" wrapText="1"/>
    </xf>
    <xf numFmtId="49" fontId="6" fillId="5" borderId="1" xfId="2" applyNumberFormat="1" applyFont="1" applyFill="1" applyBorder="1" applyAlignment="1" applyProtection="1">
      <alignment horizontal="left" vertical="center" wrapText="1"/>
    </xf>
    <xf numFmtId="49" fontId="6" fillId="5" borderId="1" xfId="2" applyNumberFormat="1" applyFont="1" applyFill="1" applyBorder="1" applyAlignment="1" applyProtection="1">
      <alignment horizontal="center" vertical="center" wrapText="1"/>
    </xf>
    <xf numFmtId="49" fontId="6" fillId="5" borderId="1" xfId="2" applyNumberFormat="1" applyFont="1" applyFill="1" applyBorder="1" applyAlignment="1" applyProtection="1">
      <alignment horizontal="left" vertical="top" wrapText="1"/>
    </xf>
    <xf numFmtId="0" fontId="31" fillId="4" borderId="1" xfId="1" applyNumberFormat="1" applyFont="1" applyFill="1" applyBorder="1" applyAlignment="1" applyProtection="1">
      <alignment horizontal="left" vertical="top"/>
    </xf>
    <xf numFmtId="0" fontId="31" fillId="4" borderId="1" xfId="1" applyNumberFormat="1" applyFont="1" applyFill="1" applyBorder="1" applyAlignment="1" applyProtection="1">
      <alignment vertical="top" wrapText="1"/>
    </xf>
    <xf numFmtId="0" fontId="6" fillId="4" borderId="1" xfId="1" applyNumberFormat="1" applyFont="1" applyFill="1" applyBorder="1" applyAlignment="1" applyProtection="1">
      <alignment vertical="center" wrapText="1"/>
    </xf>
    <xf numFmtId="9" fontId="14" fillId="4" borderId="1" xfId="1" applyNumberFormat="1" applyFont="1" applyFill="1" applyBorder="1" applyAlignment="1" applyProtection="1">
      <alignment horizontal="center" vertical="center"/>
    </xf>
    <xf numFmtId="2" fontId="43" fillId="4" borderId="1" xfId="1" applyNumberFormat="1" applyFont="1" applyFill="1" applyBorder="1" applyProtection="1"/>
    <xf numFmtId="0" fontId="6" fillId="4" borderId="1" xfId="1" applyNumberFormat="1" applyFont="1" applyFill="1" applyBorder="1" applyAlignment="1">
      <alignment vertical="center" wrapText="1"/>
    </xf>
    <xf numFmtId="0" fontId="11" fillId="4" borderId="1" xfId="1" applyNumberFormat="1" applyFont="1" applyFill="1" applyBorder="1" applyAlignment="1" applyProtection="1">
      <alignment vertical="center"/>
    </xf>
    <xf numFmtId="0" fontId="16" fillId="4" borderId="1" xfId="1" applyNumberFormat="1" applyFont="1" applyFill="1" applyBorder="1" applyAlignment="1" applyProtection="1">
      <alignment vertical="center" wrapText="1"/>
    </xf>
    <xf numFmtId="49" fontId="6" fillId="4" borderId="1" xfId="1" applyNumberFormat="1" applyFont="1" applyFill="1" applyBorder="1" applyAlignment="1">
      <alignment horizontal="center" vertical="center"/>
    </xf>
    <xf numFmtId="0" fontId="14" fillId="4" borderId="1" xfId="1" applyNumberFormat="1" applyFont="1" applyFill="1" applyBorder="1" applyAlignment="1" applyProtection="1">
      <alignment vertical="center" wrapText="1"/>
    </xf>
    <xf numFmtId="0" fontId="11" fillId="4" borderId="1" xfId="1" applyNumberFormat="1" applyFont="1" applyFill="1" applyBorder="1" applyAlignment="1" applyProtection="1">
      <alignment horizontal="left" vertical="center"/>
    </xf>
    <xf numFmtId="0" fontId="11" fillId="4" borderId="1" xfId="1" applyNumberFormat="1" applyFont="1" applyFill="1" applyBorder="1" applyAlignment="1" applyProtection="1">
      <alignment vertical="center" wrapText="1"/>
    </xf>
    <xf numFmtId="49" fontId="6" fillId="4" borderId="1" xfId="1" applyNumberFormat="1" applyFont="1" applyFill="1" applyBorder="1" applyAlignment="1" applyProtection="1">
      <alignment horizontal="center" vertical="center" wrapText="1"/>
    </xf>
    <xf numFmtId="49" fontId="13" fillId="4" borderId="1" xfId="1" applyNumberFormat="1" applyFont="1" applyFill="1" applyBorder="1" applyAlignment="1">
      <alignment horizontal="center" vertical="center" wrapText="1"/>
    </xf>
    <xf numFmtId="0" fontId="0" fillId="4" borderId="1" xfId="0" applyFill="1" applyBorder="1"/>
    <xf numFmtId="0" fontId="0" fillId="4" borderId="1" xfId="0" applyFill="1" applyBorder="1" applyAlignment="1">
      <alignment horizontal="center"/>
    </xf>
    <xf numFmtId="0" fontId="31" fillId="4" borderId="1" xfId="1" applyNumberFormat="1" applyFont="1" applyFill="1" applyBorder="1" applyAlignment="1" applyProtection="1">
      <alignment vertical="center"/>
    </xf>
    <xf numFmtId="0" fontId="7" fillId="4" borderId="1" xfId="1" applyNumberFormat="1" applyFont="1" applyFill="1" applyBorder="1" applyAlignment="1" applyProtection="1">
      <alignment vertical="center" wrapText="1"/>
    </xf>
    <xf numFmtId="49" fontId="12" fillId="4" borderId="1" xfId="1" applyNumberFormat="1" applyFont="1" applyFill="1" applyBorder="1" applyAlignment="1" applyProtection="1">
      <alignment horizontal="center" vertical="center" wrapText="1"/>
    </xf>
    <xf numFmtId="1" fontId="12" fillId="4" borderId="1" xfId="1" applyNumberFormat="1" applyFont="1" applyFill="1" applyBorder="1" applyAlignment="1" applyProtection="1">
      <alignment horizontal="center" vertical="center" wrapText="1"/>
    </xf>
    <xf numFmtId="49" fontId="6" fillId="4" borderId="1" xfId="2" applyNumberFormat="1" applyFont="1" applyFill="1" applyBorder="1" applyAlignment="1">
      <alignment horizontal="left" vertical="top" wrapText="1"/>
    </xf>
    <xf numFmtId="49" fontId="6" fillId="4" borderId="1" xfId="2" applyNumberFormat="1" applyFont="1" applyFill="1" applyBorder="1" applyAlignment="1">
      <alignment vertical="top" wrapText="1"/>
    </xf>
    <xf numFmtId="49" fontId="6" fillId="4" borderId="1" xfId="1" applyNumberFormat="1" applyFont="1" applyFill="1" applyBorder="1" applyAlignment="1" applyProtection="1">
      <alignment horizontal="center" vertical="center"/>
    </xf>
    <xf numFmtId="0" fontId="13" fillId="4" borderId="1" xfId="1" applyFont="1" applyFill="1" applyBorder="1" applyAlignment="1" applyProtection="1">
      <alignment vertical="center" wrapText="1"/>
    </xf>
    <xf numFmtId="0" fontId="12" fillId="4" borderId="1" xfId="1" applyNumberFormat="1" applyFont="1" applyFill="1" applyBorder="1" applyAlignment="1" applyProtection="1">
      <alignment vertical="center" wrapText="1"/>
    </xf>
    <xf numFmtId="0" fontId="11" fillId="4" borderId="1" xfId="1" applyFont="1" applyFill="1" applyBorder="1" applyAlignment="1" applyProtection="1">
      <alignment horizontal="left" vertical="center"/>
    </xf>
    <xf numFmtId="0" fontId="11" fillId="4" borderId="1" xfId="1" applyFont="1" applyFill="1" applyBorder="1" applyAlignment="1" applyProtection="1">
      <alignment vertical="center"/>
    </xf>
    <xf numFmtId="0" fontId="11" fillId="4" borderId="1" xfId="1" applyFont="1" applyFill="1" applyBorder="1" applyAlignment="1" applyProtection="1">
      <alignment horizontal="center" vertical="center"/>
    </xf>
    <xf numFmtId="1" fontId="6" fillId="4" borderId="1" xfId="1" applyNumberFormat="1" applyFont="1" applyFill="1" applyBorder="1" applyAlignment="1" applyProtection="1">
      <alignment horizontal="center" vertical="center"/>
    </xf>
    <xf numFmtId="0" fontId="6" fillId="4" borderId="1" xfId="1" applyNumberFormat="1" applyFont="1" applyFill="1" applyBorder="1" applyAlignment="1">
      <alignment horizontal="left" vertical="center" wrapText="1"/>
    </xf>
    <xf numFmtId="0" fontId="15" fillId="4" borderId="1" xfId="1" applyFont="1" applyFill="1" applyBorder="1" applyAlignment="1">
      <alignment vertical="center"/>
    </xf>
    <xf numFmtId="0" fontId="18" fillId="4" borderId="1" xfId="1" applyFont="1" applyFill="1" applyBorder="1" applyAlignment="1">
      <alignment vertical="center" wrapText="1"/>
    </xf>
    <xf numFmtId="0" fontId="6" fillId="4" borderId="1" xfId="1" applyFont="1" applyFill="1" applyBorder="1" applyAlignment="1" applyProtection="1">
      <alignment horizontal="center" vertical="center"/>
    </xf>
    <xf numFmtId="0" fontId="6" fillId="4" borderId="1" xfId="1" applyFont="1" applyFill="1" applyBorder="1" applyAlignment="1">
      <alignment vertical="center"/>
    </xf>
    <xf numFmtId="0" fontId="11" fillId="4" borderId="1" xfId="1" applyFont="1" applyFill="1" applyBorder="1" applyAlignment="1">
      <alignment vertical="center" wrapText="1"/>
    </xf>
    <xf numFmtId="0" fontId="15" fillId="4" borderId="1" xfId="1" applyFont="1" applyFill="1" applyBorder="1" applyProtection="1"/>
    <xf numFmtId="0" fontId="15" fillId="4" borderId="1" xfId="1" applyFont="1" applyFill="1" applyBorder="1" applyAlignment="1" applyProtection="1">
      <alignment horizontal="right" vertical="center"/>
    </xf>
    <xf numFmtId="0" fontId="14" fillId="4" borderId="1" xfId="0" applyFont="1" applyFill="1" applyBorder="1" applyAlignment="1">
      <alignment horizontal="left" vertical="center" wrapText="1"/>
    </xf>
    <xf numFmtId="49" fontId="11" fillId="4" borderId="1" xfId="1" applyNumberFormat="1" applyFont="1" applyFill="1" applyBorder="1" applyAlignment="1" applyProtection="1">
      <alignment horizontal="center" vertical="center"/>
    </xf>
    <xf numFmtId="0" fontId="15" fillId="4" borderId="1" xfId="1" applyFont="1" applyFill="1" applyBorder="1" applyAlignment="1" applyProtection="1">
      <alignment vertical="center"/>
    </xf>
    <xf numFmtId="0" fontId="6" fillId="4" borderId="1" xfId="1" applyFont="1" applyFill="1" applyBorder="1" applyAlignment="1">
      <alignment wrapText="1"/>
    </xf>
    <xf numFmtId="0" fontId="15" fillId="4" borderId="1" xfId="1" applyFont="1" applyFill="1" applyBorder="1" applyAlignment="1">
      <alignment horizontal="left" vertical="center"/>
    </xf>
    <xf numFmtId="0" fontId="11" fillId="4" borderId="1" xfId="1" applyFont="1" applyFill="1" applyBorder="1" applyAlignment="1">
      <alignment vertical="center"/>
    </xf>
    <xf numFmtId="1" fontId="11" fillId="4" borderId="1" xfId="1" applyNumberFormat="1" applyFont="1" applyFill="1" applyBorder="1" applyAlignment="1">
      <alignment horizontal="center" vertical="center"/>
    </xf>
    <xf numFmtId="0" fontId="6" fillId="4" borderId="1" xfId="1" applyFont="1" applyFill="1" applyBorder="1" applyProtection="1"/>
    <xf numFmtId="0" fontId="38" fillId="4" borderId="1" xfId="1" applyFont="1" applyFill="1" applyBorder="1" applyAlignment="1" applyProtection="1">
      <alignment horizontal="right" vertical="center"/>
    </xf>
    <xf numFmtId="0" fontId="11" fillId="4" borderId="1" xfId="1" applyFont="1" applyFill="1" applyBorder="1" applyAlignment="1">
      <alignment horizontal="left" vertical="center"/>
    </xf>
    <xf numFmtId="2" fontId="6" fillId="4" borderId="1" xfId="1" applyNumberFormat="1" applyFont="1" applyFill="1" applyBorder="1" applyAlignment="1" applyProtection="1">
      <alignment horizontal="center" vertical="center"/>
    </xf>
    <xf numFmtId="9" fontId="6" fillId="4" borderId="1" xfId="1" applyNumberFormat="1" applyFont="1" applyFill="1" applyBorder="1" applyAlignment="1" applyProtection="1">
      <alignment horizontal="center" vertical="center"/>
    </xf>
    <xf numFmtId="2" fontId="43" fillId="4" borderId="1" xfId="1" applyNumberFormat="1" applyFont="1" applyFill="1" applyBorder="1" applyAlignment="1" applyProtection="1">
      <alignment horizontal="center" vertical="center"/>
    </xf>
    <xf numFmtId="0" fontId="1" fillId="4" borderId="1" xfId="1" applyFill="1" applyBorder="1" applyAlignment="1">
      <alignment horizontal="center"/>
    </xf>
    <xf numFmtId="0" fontId="17" fillId="4" borderId="1" xfId="1" applyFont="1" applyFill="1" applyBorder="1" applyAlignment="1">
      <alignment horizontal="center" vertical="center"/>
    </xf>
    <xf numFmtId="0" fontId="17" fillId="4" borderId="1" xfId="1" applyFont="1" applyFill="1" applyBorder="1" applyAlignment="1">
      <alignment horizontal="center" vertical="center" wrapText="1"/>
    </xf>
    <xf numFmtId="2" fontId="6" fillId="4" borderId="1" xfId="1" applyNumberFormat="1" applyFont="1" applyFill="1" applyBorder="1" applyAlignment="1">
      <alignment horizontal="center" vertical="center"/>
    </xf>
    <xf numFmtId="0" fontId="6" fillId="4" borderId="1" xfId="1" applyFont="1" applyFill="1" applyBorder="1" applyAlignment="1" applyProtection="1">
      <alignment vertical="center"/>
    </xf>
    <xf numFmtId="0" fontId="16" fillId="4" borderId="1" xfId="1" applyFont="1" applyFill="1" applyBorder="1" applyAlignment="1">
      <alignment vertical="center" wrapText="1"/>
    </xf>
    <xf numFmtId="0" fontId="43" fillId="4" borderId="1" xfId="1" applyFont="1" applyFill="1" applyBorder="1" applyAlignment="1" applyProtection="1">
      <alignment vertical="center"/>
    </xf>
    <xf numFmtId="0" fontId="43" fillId="4" borderId="1" xfId="1" applyFont="1" applyFill="1" applyBorder="1" applyProtection="1"/>
    <xf numFmtId="0" fontId="35" fillId="4" borderId="1" xfId="1" applyFont="1" applyFill="1" applyBorder="1" applyAlignment="1"/>
    <xf numFmtId="0" fontId="44" fillId="4" borderId="1" xfId="1" applyFont="1" applyFill="1" applyBorder="1" applyAlignment="1">
      <alignment horizontal="left" vertical="center"/>
    </xf>
    <xf numFmtId="0" fontId="43" fillId="4" borderId="1" xfId="1" applyFont="1" applyFill="1" applyBorder="1" applyAlignment="1">
      <alignment vertical="center"/>
    </xf>
    <xf numFmtId="49" fontId="15" fillId="4" borderId="1" xfId="1" applyNumberFormat="1" applyFont="1" applyFill="1" applyBorder="1" applyAlignment="1" applyProtection="1">
      <alignment horizontal="left" vertical="center"/>
    </xf>
    <xf numFmtId="0" fontId="15" fillId="4" borderId="1" xfId="1" applyFont="1" applyFill="1" applyBorder="1" applyAlignment="1" applyProtection="1"/>
    <xf numFmtId="1" fontId="15" fillId="4" borderId="1" xfId="1" applyNumberFormat="1" applyFont="1" applyFill="1" applyBorder="1" applyAlignment="1" applyProtection="1">
      <alignment horizontal="center" vertical="center"/>
    </xf>
    <xf numFmtId="0" fontId="44" fillId="4" borderId="1" xfId="1" applyFont="1" applyFill="1" applyBorder="1" applyAlignment="1">
      <alignment horizontal="left" vertical="center" wrapText="1"/>
    </xf>
    <xf numFmtId="1" fontId="12" fillId="4" borderId="1" xfId="1" applyNumberFormat="1" applyFont="1" applyFill="1" applyBorder="1" applyAlignment="1">
      <alignment horizontal="center" vertical="center" wrapText="1"/>
    </xf>
    <xf numFmtId="1" fontId="17" fillId="4" borderId="1" xfId="1" applyNumberFormat="1" applyFont="1" applyFill="1" applyBorder="1" applyAlignment="1">
      <alignment horizontal="center" vertical="center" wrapText="1"/>
    </xf>
    <xf numFmtId="0" fontId="17" fillId="4" borderId="1" xfId="1" applyNumberFormat="1" applyFont="1" applyFill="1" applyBorder="1" applyAlignment="1">
      <alignment horizontal="center" vertical="center" wrapText="1"/>
    </xf>
    <xf numFmtId="0" fontId="6" fillId="4" borderId="1" xfId="1" applyFont="1" applyFill="1" applyBorder="1" applyAlignment="1" applyProtection="1">
      <alignment horizontal="right" vertical="center"/>
    </xf>
    <xf numFmtId="1" fontId="6" fillId="4" borderId="1" xfId="1" applyNumberFormat="1" applyFont="1" applyFill="1" applyBorder="1" applyAlignment="1">
      <alignment vertical="center" wrapText="1"/>
    </xf>
    <xf numFmtId="1" fontId="106" fillId="4" borderId="1" xfId="1" applyNumberFormat="1" applyFont="1" applyFill="1" applyBorder="1" applyAlignment="1">
      <alignment horizontal="center" vertical="center" wrapText="1"/>
    </xf>
    <xf numFmtId="0" fontId="106" fillId="4" borderId="1" xfId="1" applyFont="1" applyFill="1" applyBorder="1" applyAlignment="1">
      <alignment horizontal="center" vertical="center" wrapText="1"/>
    </xf>
    <xf numFmtId="2" fontId="106" fillId="4" borderId="1" xfId="1" applyNumberFormat="1" applyFont="1" applyFill="1" applyBorder="1" applyAlignment="1">
      <alignment horizontal="center" vertical="center" wrapText="1"/>
    </xf>
    <xf numFmtId="2" fontId="106" fillId="4" borderId="1" xfId="1" applyNumberFormat="1" applyFont="1" applyFill="1" applyBorder="1" applyAlignment="1" applyProtection="1">
      <alignment horizontal="center" vertical="center"/>
    </xf>
    <xf numFmtId="9" fontId="106" fillId="4" borderId="1" xfId="1" applyNumberFormat="1" applyFont="1" applyFill="1" applyBorder="1" applyAlignment="1" applyProtection="1">
      <alignment horizontal="center" vertical="center"/>
    </xf>
    <xf numFmtId="0" fontId="107" fillId="4" borderId="1" xfId="1" applyFont="1" applyFill="1" applyBorder="1" applyAlignment="1">
      <alignment horizontal="center" vertical="center"/>
    </xf>
    <xf numFmtId="2" fontId="107" fillId="4" borderId="1" xfId="1" applyNumberFormat="1" applyFont="1" applyFill="1" applyBorder="1" applyAlignment="1" applyProtection="1">
      <alignment horizontal="center" vertical="center"/>
    </xf>
    <xf numFmtId="9" fontId="107" fillId="4" borderId="1" xfId="1" applyNumberFormat="1" applyFont="1" applyFill="1" applyBorder="1" applyAlignment="1">
      <alignment horizontal="center" vertical="center"/>
    </xf>
    <xf numFmtId="2" fontId="107" fillId="4" borderId="1" xfId="1" applyNumberFormat="1" applyFont="1" applyFill="1" applyBorder="1" applyAlignment="1">
      <alignment horizontal="center" vertical="center"/>
    </xf>
    <xf numFmtId="2" fontId="6" fillId="4" borderId="1" xfId="1" applyNumberFormat="1" applyFont="1" applyFill="1" applyBorder="1" applyAlignment="1">
      <alignment horizontal="center" vertical="center" wrapText="1"/>
    </xf>
    <xf numFmtId="2" fontId="14" fillId="4" borderId="1" xfId="1" applyNumberFormat="1" applyFont="1" applyFill="1" applyBorder="1" applyAlignment="1" applyProtection="1">
      <alignment horizontal="center" vertical="center" wrapText="1"/>
    </xf>
    <xf numFmtId="9" fontId="14" fillId="4" borderId="1" xfId="1" applyNumberFormat="1" applyFont="1" applyFill="1" applyBorder="1" applyAlignment="1" applyProtection="1">
      <alignment horizontal="center" vertical="center" wrapText="1"/>
    </xf>
    <xf numFmtId="0" fontId="109" fillId="4" borderId="1" xfId="1" applyFont="1" applyFill="1" applyBorder="1" applyAlignment="1">
      <alignment horizontal="center" vertical="center" wrapText="1"/>
    </xf>
    <xf numFmtId="2" fontId="109" fillId="4" borderId="1" xfId="1" applyNumberFormat="1" applyFont="1" applyFill="1" applyBorder="1" applyAlignment="1">
      <alignment horizontal="center" vertical="center" wrapText="1"/>
    </xf>
    <xf numFmtId="2" fontId="108" fillId="4" borderId="1" xfId="1" applyNumberFormat="1" applyFont="1" applyFill="1" applyBorder="1" applyAlignment="1" applyProtection="1">
      <alignment horizontal="center" vertical="center" wrapText="1"/>
    </xf>
    <xf numFmtId="9" fontId="108" fillId="4" borderId="1" xfId="1" applyNumberFormat="1" applyFont="1" applyFill="1" applyBorder="1" applyAlignment="1" applyProtection="1">
      <alignment horizontal="center" vertical="center" wrapText="1"/>
    </xf>
    <xf numFmtId="0" fontId="108" fillId="4" borderId="1" xfId="1" applyFont="1" applyFill="1" applyBorder="1" applyAlignment="1" applyProtection="1">
      <alignment horizontal="center" vertical="center" wrapText="1"/>
    </xf>
    <xf numFmtId="0" fontId="108" fillId="4" borderId="1" xfId="1" applyFont="1" applyFill="1" applyBorder="1" applyAlignment="1">
      <alignment horizontal="center" vertical="center" wrapText="1"/>
    </xf>
    <xf numFmtId="2" fontId="108" fillId="4" borderId="1" xfId="1" applyNumberFormat="1" applyFont="1" applyFill="1" applyBorder="1" applyAlignment="1">
      <alignment horizontal="center" vertical="center" wrapText="1"/>
    </xf>
    <xf numFmtId="9" fontId="108" fillId="4" borderId="1" xfId="1" applyNumberFormat="1" applyFont="1" applyFill="1" applyBorder="1" applyAlignment="1">
      <alignment horizontal="center" vertical="center" wrapText="1"/>
    </xf>
    <xf numFmtId="0" fontId="11" fillId="4" borderId="1" xfId="1" applyFont="1" applyFill="1" applyBorder="1" applyAlignment="1">
      <alignment horizontal="center" vertical="center"/>
    </xf>
    <xf numFmtId="0" fontId="43" fillId="4" borderId="1" xfId="1" applyFont="1" applyFill="1" applyBorder="1" applyAlignment="1" applyProtection="1">
      <alignment horizontal="center" vertical="center"/>
    </xf>
    <xf numFmtId="0" fontId="39" fillId="4" borderId="1" xfId="1" applyFont="1" applyFill="1" applyBorder="1" applyAlignment="1">
      <alignment vertical="center" wrapText="1"/>
    </xf>
    <xf numFmtId="0" fontId="39" fillId="4" borderId="1" xfId="1" applyFont="1" applyFill="1" applyBorder="1" applyAlignment="1">
      <alignment horizontal="center" vertical="center" wrapText="1"/>
    </xf>
    <xf numFmtId="1" fontId="39" fillId="4" borderId="1" xfId="1" applyNumberFormat="1" applyFont="1" applyFill="1" applyBorder="1" applyAlignment="1">
      <alignment horizontal="center" vertical="center"/>
    </xf>
    <xf numFmtId="0" fontId="1" fillId="4" borderId="1" xfId="1" applyFill="1" applyBorder="1" applyAlignment="1">
      <alignment horizontal="center" vertical="center"/>
    </xf>
    <xf numFmtId="2" fontId="1" fillId="4" borderId="1" xfId="1" applyNumberFormat="1" applyFill="1" applyBorder="1" applyAlignment="1">
      <alignment horizontal="center" vertical="center"/>
    </xf>
    <xf numFmtId="3" fontId="14" fillId="4" borderId="1" xfId="1" applyNumberFormat="1" applyFont="1" applyFill="1" applyBorder="1" applyAlignment="1" applyProtection="1">
      <alignment horizontal="center" vertical="center"/>
    </xf>
    <xf numFmtId="0" fontId="26" fillId="4" borderId="1" xfId="1" applyFont="1" applyFill="1" applyBorder="1" applyAlignment="1">
      <alignment horizontal="center" vertical="center"/>
    </xf>
    <xf numFmtId="0" fontId="6" fillId="4" borderId="1" xfId="1" applyFont="1" applyFill="1" applyBorder="1" applyAlignment="1">
      <alignment horizontal="left" vertical="center"/>
    </xf>
    <xf numFmtId="0" fontId="21" fillId="4" borderId="1" xfId="1" applyFont="1" applyFill="1" applyBorder="1" applyAlignment="1">
      <alignment vertical="center" wrapText="1"/>
    </xf>
    <xf numFmtId="0" fontId="21" fillId="4" borderId="1" xfId="1" applyFont="1" applyFill="1" applyBorder="1" applyAlignment="1">
      <alignment horizontal="center" vertical="center" wrapText="1"/>
    </xf>
    <xf numFmtId="1" fontId="21" fillId="4" borderId="1" xfId="1" applyNumberFormat="1" applyFont="1" applyFill="1" applyBorder="1" applyAlignment="1">
      <alignment horizontal="center" vertical="center" wrapText="1"/>
    </xf>
    <xf numFmtId="2" fontId="6" fillId="4" borderId="1" xfId="1" applyNumberFormat="1" applyFont="1" applyFill="1" applyBorder="1" applyAlignment="1">
      <alignment vertical="center" wrapText="1"/>
    </xf>
    <xf numFmtId="0" fontId="12" fillId="4" borderId="1" xfId="1" applyFont="1" applyFill="1" applyBorder="1" applyAlignment="1">
      <alignment horizontal="center" vertical="center" wrapText="1"/>
    </xf>
    <xf numFmtId="0" fontId="6" fillId="4" borderId="1" xfId="1" applyFont="1" applyFill="1" applyBorder="1" applyAlignment="1" applyProtection="1"/>
    <xf numFmtId="0" fontId="7" fillId="4" borderId="1" xfId="1" applyFont="1" applyFill="1" applyBorder="1" applyAlignment="1">
      <alignment vertical="center" wrapText="1"/>
    </xf>
    <xf numFmtId="0" fontId="7" fillId="4" borderId="1" xfId="1" applyFont="1" applyFill="1" applyBorder="1" applyAlignment="1">
      <alignment horizontal="center" vertical="center" wrapText="1"/>
    </xf>
    <xf numFmtId="1" fontId="7" fillId="4" borderId="1" xfId="1" applyNumberFormat="1" applyFont="1" applyFill="1" applyBorder="1" applyAlignment="1">
      <alignment horizontal="center" vertical="center" wrapText="1"/>
    </xf>
    <xf numFmtId="2" fontId="43" fillId="4" borderId="1" xfId="1" applyNumberFormat="1" applyFont="1" applyFill="1" applyBorder="1" applyAlignment="1" applyProtection="1">
      <alignment vertical="center"/>
    </xf>
    <xf numFmtId="0" fontId="110" fillId="4" borderId="1" xfId="1" applyFont="1" applyFill="1" applyBorder="1" applyAlignment="1">
      <alignment horizontal="center" vertical="center" wrapText="1"/>
    </xf>
    <xf numFmtId="2" fontId="110" fillId="4" borderId="1" xfId="1" applyNumberFormat="1" applyFont="1" applyFill="1" applyBorder="1" applyAlignment="1">
      <alignment horizontal="center" vertical="center" wrapText="1"/>
    </xf>
    <xf numFmtId="9" fontId="110" fillId="4" borderId="1" xfId="1" applyNumberFormat="1" applyFont="1" applyFill="1" applyBorder="1" applyAlignment="1">
      <alignment horizontal="center" vertical="center" wrapText="1"/>
    </xf>
    <xf numFmtId="0" fontId="42" fillId="4" borderId="1" xfId="1" applyFont="1" applyFill="1" applyBorder="1" applyAlignment="1">
      <alignment vertical="center" wrapText="1"/>
    </xf>
    <xf numFmtId="0" fontId="108" fillId="4" borderId="1" xfId="1" applyFont="1" applyFill="1" applyBorder="1" applyAlignment="1" applyProtection="1">
      <alignment horizontal="center" vertical="center"/>
    </xf>
    <xf numFmtId="2" fontId="108" fillId="4" borderId="1" xfId="1" applyNumberFormat="1" applyFont="1" applyFill="1" applyBorder="1" applyAlignment="1" applyProtection="1">
      <alignment horizontal="center" vertical="center"/>
    </xf>
    <xf numFmtId="9" fontId="108" fillId="4" borderId="1" xfId="1" applyNumberFormat="1" applyFont="1" applyFill="1" applyBorder="1" applyAlignment="1" applyProtection="1">
      <alignment horizontal="center" vertical="center"/>
    </xf>
    <xf numFmtId="0" fontId="15" fillId="4" borderId="1" xfId="1" applyFont="1" applyFill="1" applyBorder="1" applyAlignment="1" applyProtection="1">
      <alignment horizontal="left" vertical="top"/>
    </xf>
    <xf numFmtId="0" fontId="15" fillId="4" borderId="1" xfId="1" applyFont="1" applyFill="1" applyBorder="1" applyAlignment="1" applyProtection="1">
      <alignment vertical="top" wrapText="1"/>
    </xf>
    <xf numFmtId="0" fontId="12" fillId="4" borderId="1" xfId="1" applyFont="1" applyFill="1" applyBorder="1" applyAlignment="1">
      <alignment wrapText="1"/>
    </xf>
    <xf numFmtId="49" fontId="56" fillId="4" borderId="1" xfId="1" applyNumberFormat="1" applyFont="1" applyFill="1" applyBorder="1" applyAlignment="1" applyProtection="1">
      <alignment horizontal="center" vertical="center"/>
    </xf>
    <xf numFmtId="0" fontId="56" fillId="4" borderId="1" xfId="1" applyFont="1" applyFill="1" applyBorder="1" applyAlignment="1">
      <alignment wrapText="1"/>
    </xf>
    <xf numFmtId="0" fontId="56" fillId="4" borderId="1" xfId="1" applyFont="1" applyFill="1" applyBorder="1" applyAlignment="1" applyProtection="1">
      <alignment horizontal="center" vertical="center"/>
    </xf>
    <xf numFmtId="1" fontId="56" fillId="4" borderId="1" xfId="1" applyNumberFormat="1" applyFont="1" applyFill="1" applyBorder="1" applyAlignment="1" applyProtection="1">
      <alignment horizontal="center" vertical="center"/>
    </xf>
    <xf numFmtId="0" fontId="14" fillId="4" borderId="1" xfId="1" applyFont="1" applyFill="1" applyBorder="1" applyAlignment="1" applyProtection="1">
      <alignment horizontal="left" wrapText="1"/>
    </xf>
    <xf numFmtId="0" fontId="6" fillId="4" borderId="1" xfId="5" applyNumberFormat="1" applyFont="1" applyFill="1" applyBorder="1" applyAlignment="1" applyProtection="1">
      <alignment vertical="center" wrapText="1"/>
      <protection hidden="1"/>
    </xf>
    <xf numFmtId="0" fontId="6" fillId="4" borderId="1" xfId="5" applyNumberFormat="1" applyFont="1" applyFill="1" applyBorder="1" applyAlignment="1" applyProtection="1">
      <alignment vertical="center" wrapText="1"/>
      <protection locked="0"/>
    </xf>
    <xf numFmtId="49" fontId="22" fillId="4" borderId="1" xfId="1" applyNumberFormat="1" applyFont="1" applyFill="1" applyBorder="1" applyAlignment="1">
      <alignment vertical="center" wrapText="1"/>
    </xf>
    <xf numFmtId="49" fontId="22" fillId="4" borderId="1" xfId="1" applyNumberFormat="1" applyFont="1" applyFill="1" applyBorder="1" applyAlignment="1">
      <alignment wrapText="1"/>
    </xf>
    <xf numFmtId="2" fontId="43" fillId="4" borderId="1" xfId="1" applyNumberFormat="1" applyFont="1" applyFill="1" applyBorder="1" applyAlignment="1" applyProtection="1">
      <alignment horizontal="center"/>
    </xf>
    <xf numFmtId="0" fontId="11" fillId="4" borderId="1" xfId="1" applyNumberFormat="1" applyFont="1" applyFill="1" applyBorder="1" applyAlignment="1">
      <alignment vertical="center"/>
    </xf>
    <xf numFmtId="0" fontId="11" fillId="4" borderId="1" xfId="1" applyNumberFormat="1" applyFont="1" applyFill="1" applyBorder="1" applyAlignment="1">
      <alignment vertical="center" wrapText="1"/>
    </xf>
    <xf numFmtId="0" fontId="12" fillId="4" borderId="1" xfId="1" applyNumberFormat="1" applyFont="1" applyFill="1" applyBorder="1" applyAlignment="1">
      <alignment vertical="center" wrapText="1"/>
    </xf>
    <xf numFmtId="1" fontId="12" fillId="4" borderId="1" xfId="1" applyNumberFormat="1" applyFont="1" applyFill="1" applyBorder="1" applyAlignment="1">
      <alignment horizontal="center" vertical="center"/>
    </xf>
    <xf numFmtId="0" fontId="13" fillId="4" borderId="1" xfId="1" applyNumberFormat="1" applyFont="1" applyFill="1" applyBorder="1" applyAlignment="1">
      <alignment vertical="center" wrapText="1"/>
    </xf>
    <xf numFmtId="49" fontId="11" fillId="4" borderId="1" xfId="1" applyNumberFormat="1" applyFont="1" applyFill="1" applyBorder="1" applyAlignment="1">
      <alignment vertical="center"/>
    </xf>
    <xf numFmtId="0" fontId="11" fillId="4" borderId="1" xfId="5" applyNumberFormat="1" applyFont="1" applyFill="1" applyBorder="1" applyAlignment="1" applyProtection="1">
      <alignment horizontal="left" vertical="center"/>
      <protection locked="0"/>
    </xf>
    <xf numFmtId="0" fontId="6" fillId="4" borderId="1" xfId="5" applyNumberFormat="1" applyFont="1" applyFill="1" applyBorder="1" applyAlignment="1" applyProtection="1">
      <alignment horizontal="left" vertical="center" wrapText="1"/>
      <protection locked="0"/>
    </xf>
    <xf numFmtId="0" fontId="13" fillId="4" borderId="1" xfId="2" applyNumberFormat="1" applyFont="1" applyFill="1" applyBorder="1" applyAlignment="1">
      <alignment vertical="center" wrapText="1"/>
    </xf>
    <xf numFmtId="1" fontId="6" fillId="4" borderId="1" xfId="2" applyNumberFormat="1" applyFont="1" applyFill="1" applyBorder="1" applyAlignment="1">
      <alignment horizontal="center" vertical="center" wrapText="1"/>
    </xf>
    <xf numFmtId="0" fontId="6" fillId="4" borderId="1" xfId="2" applyNumberFormat="1" applyFont="1" applyFill="1" applyBorder="1" applyAlignment="1">
      <alignment vertical="center" wrapText="1"/>
    </xf>
    <xf numFmtId="0" fontId="4" fillId="4" borderId="1" xfId="1" applyFont="1" applyFill="1" applyBorder="1" applyAlignment="1">
      <alignment vertical="top" wrapText="1"/>
    </xf>
    <xf numFmtId="0" fontId="6" fillId="4" borderId="1" xfId="1" applyNumberFormat="1" applyFont="1" applyFill="1" applyBorder="1" applyAlignment="1" applyProtection="1">
      <alignment horizontal="left" vertical="center" wrapText="1"/>
    </xf>
    <xf numFmtId="0" fontId="11" fillId="4" borderId="1" xfId="0" applyFont="1" applyFill="1" applyBorder="1" applyAlignment="1" applyProtection="1">
      <alignment horizontal="left" vertical="center"/>
    </xf>
    <xf numFmtId="0" fontId="6" fillId="4" borderId="1" xfId="7" applyFont="1" applyFill="1" applyBorder="1" applyAlignment="1">
      <alignment vertical="center" wrapText="1"/>
    </xf>
    <xf numFmtId="0" fontId="6" fillId="4" borderId="1" xfId="7" applyFont="1" applyFill="1" applyBorder="1" applyAlignment="1">
      <alignment horizontal="center" vertical="center"/>
    </xf>
    <xf numFmtId="0" fontId="6" fillId="4" borderId="1" xfId="0" applyFont="1" applyFill="1" applyBorder="1" applyAlignment="1">
      <alignment vertical="center"/>
    </xf>
    <xf numFmtId="0" fontId="6" fillId="4" borderId="1" xfId="0" applyFont="1" applyFill="1" applyBorder="1" applyAlignment="1">
      <alignment horizontal="center" vertical="center"/>
    </xf>
    <xf numFmtId="0" fontId="11" fillId="4" borderId="1" xfId="0" applyNumberFormat="1" applyFont="1" applyFill="1" applyBorder="1" applyAlignment="1">
      <alignment vertical="center"/>
    </xf>
    <xf numFmtId="49" fontId="6" fillId="4" borderId="1" xfId="0" applyNumberFormat="1" applyFont="1" applyFill="1" applyBorder="1" applyAlignment="1">
      <alignment horizontal="center" vertical="center"/>
    </xf>
    <xf numFmtId="0" fontId="6" fillId="4" borderId="1" xfId="0" applyNumberFormat="1" applyFont="1" applyFill="1" applyBorder="1" applyAlignment="1">
      <alignment horizontal="right" vertical="center"/>
    </xf>
    <xf numFmtId="0" fontId="52" fillId="4" borderId="1" xfId="0" applyNumberFormat="1" applyFont="1" applyFill="1" applyBorder="1" applyAlignment="1">
      <alignment horizontal="center" vertical="center"/>
    </xf>
    <xf numFmtId="49" fontId="12" fillId="4" borderId="1" xfId="0" applyNumberFormat="1" applyFont="1" applyFill="1" applyBorder="1" applyAlignment="1">
      <alignment horizontal="center" vertical="center"/>
    </xf>
    <xf numFmtId="0" fontId="52" fillId="4" borderId="1" xfId="0" applyNumberFormat="1" applyFont="1" applyFill="1" applyBorder="1" applyAlignment="1">
      <alignment horizontal="center" vertical="center" wrapText="1"/>
    </xf>
    <xf numFmtId="2" fontId="52" fillId="4" borderId="1" xfId="0" applyNumberFormat="1" applyFont="1" applyFill="1" applyBorder="1" applyAlignment="1">
      <alignment horizontal="center" vertical="center" wrapText="1"/>
    </xf>
    <xf numFmtId="2" fontId="14" fillId="4" borderId="1" xfId="0" applyNumberFormat="1" applyFont="1" applyFill="1" applyBorder="1" applyAlignment="1" applyProtection="1">
      <alignment horizontal="center" vertical="center" wrapText="1"/>
    </xf>
    <xf numFmtId="9" fontId="14" fillId="4" borderId="1" xfId="0" applyNumberFormat="1" applyFont="1" applyFill="1" applyBorder="1" applyAlignment="1" applyProtection="1">
      <alignment horizontal="center" vertical="center" wrapText="1"/>
    </xf>
    <xf numFmtId="2" fontId="43" fillId="4" borderId="1" xfId="0" applyNumberFormat="1" applyFont="1" applyFill="1" applyBorder="1" applyAlignment="1" applyProtection="1">
      <alignment horizontal="center" vertical="center"/>
    </xf>
    <xf numFmtId="0" fontId="52" fillId="4" borderId="1" xfId="0" applyNumberFormat="1" applyFont="1" applyFill="1" applyBorder="1" applyAlignment="1">
      <alignment horizontal="right" vertical="center"/>
    </xf>
    <xf numFmtId="0" fontId="6" fillId="4" borderId="1" xfId="0" applyNumberFormat="1" applyFont="1" applyFill="1" applyBorder="1" applyAlignment="1">
      <alignment horizontal="right" vertical="center" wrapText="1"/>
    </xf>
    <xf numFmtId="0" fontId="53" fillId="4" borderId="1" xfId="0" applyNumberFormat="1" applyFont="1" applyFill="1" applyBorder="1" applyAlignment="1">
      <alignment horizontal="center" vertical="center" wrapText="1"/>
    </xf>
    <xf numFmtId="49" fontId="11" fillId="4" borderId="1" xfId="0" applyNumberFormat="1" applyFont="1" applyFill="1" applyBorder="1" applyAlignment="1">
      <alignment horizontal="center" vertical="center"/>
    </xf>
    <xf numFmtId="0" fontId="11" fillId="4" borderId="1" xfId="0" applyNumberFormat="1" applyFont="1" applyFill="1" applyBorder="1" applyAlignment="1">
      <alignment vertical="center" wrapText="1"/>
    </xf>
    <xf numFmtId="49" fontId="11" fillId="4" borderId="1" xfId="0" applyNumberFormat="1" applyFont="1" applyFill="1" applyBorder="1" applyAlignment="1">
      <alignment horizontal="center" vertical="center" wrapText="1"/>
    </xf>
    <xf numFmtId="0" fontId="11" fillId="4" borderId="1" xfId="0" applyNumberFormat="1" applyFont="1" applyFill="1" applyBorder="1" applyAlignment="1">
      <alignment horizontal="right" vertical="center" wrapText="1"/>
    </xf>
    <xf numFmtId="49" fontId="11" fillId="4" borderId="1" xfId="0" applyNumberFormat="1" applyFont="1" applyFill="1" applyBorder="1" applyAlignment="1">
      <alignment vertical="center"/>
    </xf>
    <xf numFmtId="49" fontId="11" fillId="4" borderId="1" xfId="0" applyNumberFormat="1" applyFont="1" applyFill="1" applyBorder="1" applyAlignment="1" applyProtection="1">
      <alignment horizontal="center" vertical="center"/>
    </xf>
    <xf numFmtId="49" fontId="11" fillId="4" borderId="1" xfId="0" applyNumberFormat="1" applyFont="1" applyFill="1" applyBorder="1" applyAlignment="1" applyProtection="1">
      <alignment horizontal="left" vertical="center"/>
    </xf>
    <xf numFmtId="1" fontId="6" fillId="4" borderId="1" xfId="0" applyNumberFormat="1" applyFont="1" applyFill="1" applyBorder="1" applyAlignment="1" applyProtection="1">
      <alignment horizontal="center" vertical="center"/>
    </xf>
    <xf numFmtId="0" fontId="6" fillId="4" borderId="1" xfId="0" applyFont="1" applyFill="1" applyBorder="1" applyAlignment="1" applyProtection="1">
      <alignment horizontal="right" vertical="center"/>
    </xf>
    <xf numFmtId="0" fontId="14" fillId="4" borderId="1" xfId="0" applyFont="1" applyFill="1" applyBorder="1" applyAlignment="1" applyProtection="1"/>
    <xf numFmtId="0" fontId="14" fillId="4" borderId="1" xfId="0" applyFont="1" applyFill="1" applyBorder="1" applyProtection="1"/>
    <xf numFmtId="0" fontId="11" fillId="4" borderId="1" xfId="3" applyNumberFormat="1" applyFont="1" applyFill="1" applyBorder="1" applyAlignment="1">
      <alignment vertical="top" wrapText="1"/>
    </xf>
    <xf numFmtId="0" fontId="11" fillId="4" borderId="1" xfId="3" applyNumberFormat="1" applyFont="1" applyFill="1" applyBorder="1" applyAlignment="1">
      <alignment vertical="center" wrapText="1"/>
    </xf>
    <xf numFmtId="49" fontId="14" fillId="4" borderId="1" xfId="0" applyNumberFormat="1" applyFont="1" applyFill="1" applyBorder="1" applyAlignment="1" applyProtection="1">
      <alignment horizontal="center" vertical="center" wrapText="1"/>
    </xf>
    <xf numFmtId="1" fontId="0" fillId="4" borderId="1" xfId="0" applyNumberFormat="1" applyFont="1" applyFill="1" applyBorder="1" applyAlignment="1">
      <alignment horizontal="center" vertical="center"/>
    </xf>
    <xf numFmtId="0" fontId="0" fillId="4" borderId="1" xfId="0" applyNumberFormat="1" applyFill="1" applyBorder="1" applyAlignment="1">
      <alignment horizontal="center" vertical="center" wrapText="1"/>
    </xf>
    <xf numFmtId="49" fontId="14" fillId="4" borderId="1" xfId="0" applyNumberFormat="1" applyFont="1" applyFill="1" applyBorder="1" applyAlignment="1" applyProtection="1">
      <alignment horizontal="left" vertical="center"/>
    </xf>
    <xf numFmtId="0" fontId="6" fillId="4" borderId="1" xfId="0" applyFont="1" applyFill="1" applyBorder="1" applyAlignment="1">
      <alignment wrapText="1"/>
    </xf>
    <xf numFmtId="49" fontId="111" fillId="0" borderId="0" xfId="1" applyNumberFormat="1" applyFont="1" applyAlignment="1" applyProtection="1">
      <alignment horizontal="center" vertical="center"/>
    </xf>
    <xf numFmtId="0" fontId="112" fillId="0" borderId="0" xfId="1" applyFont="1"/>
    <xf numFmtId="0" fontId="112" fillId="0" borderId="0" xfId="1" applyFont="1" applyAlignment="1">
      <alignment horizontal="center"/>
    </xf>
    <xf numFmtId="49" fontId="113" fillId="0" borderId="0" xfId="1" applyNumberFormat="1" applyFont="1" applyBorder="1" applyAlignment="1" applyProtection="1">
      <alignment horizontal="center" vertical="center"/>
    </xf>
    <xf numFmtId="49" fontId="114" fillId="0" borderId="0" xfId="1" applyNumberFormat="1" applyFont="1" applyBorder="1" applyAlignment="1">
      <alignment horizontal="center" vertical="center"/>
    </xf>
    <xf numFmtId="49" fontId="114" fillId="0" borderId="0" xfId="1" applyNumberFormat="1" applyFont="1" applyAlignment="1">
      <alignment horizontal="center" vertical="center"/>
    </xf>
    <xf numFmtId="49" fontId="114" fillId="0" borderId="0" xfId="1" applyNumberFormat="1" applyFont="1" applyAlignment="1">
      <alignment vertical="center"/>
    </xf>
    <xf numFmtId="1" fontId="115" fillId="0" borderId="0" xfId="1" applyNumberFormat="1" applyFont="1" applyAlignment="1">
      <alignment horizontal="center" vertical="center"/>
    </xf>
    <xf numFmtId="49" fontId="114" fillId="0" borderId="0" xfId="1" applyNumberFormat="1" applyFont="1" applyAlignment="1">
      <alignment horizontal="right" vertical="center"/>
    </xf>
    <xf numFmtId="49" fontId="116" fillId="0" borderId="0" xfId="1" applyNumberFormat="1" applyFont="1" applyAlignment="1">
      <alignment horizontal="center" vertical="center"/>
    </xf>
    <xf numFmtId="49" fontId="116" fillId="0" borderId="0" xfId="1" applyNumberFormat="1" applyFont="1" applyAlignment="1">
      <alignment vertical="center"/>
    </xf>
    <xf numFmtId="49" fontId="111" fillId="0" borderId="11" xfId="1" applyNumberFormat="1" applyFont="1" applyBorder="1" applyAlignment="1">
      <alignment horizontal="center" vertical="center"/>
    </xf>
    <xf numFmtId="0" fontId="111" fillId="0" borderId="11" xfId="1" applyFont="1" applyBorder="1" applyAlignment="1">
      <alignment horizontal="left" vertical="center"/>
    </xf>
    <xf numFmtId="0" fontId="117" fillId="0" borderId="0" xfId="1" applyFont="1" applyAlignment="1">
      <alignment horizontal="center" vertical="center"/>
    </xf>
    <xf numFmtId="0" fontId="118" fillId="0" borderId="13" xfId="1" applyFont="1" applyBorder="1" applyAlignment="1">
      <alignment horizontal="left" vertical="center" wrapText="1"/>
    </xf>
    <xf numFmtId="0" fontId="118" fillId="0" borderId="0" xfId="1" applyFont="1" applyAlignment="1">
      <alignment vertical="center" wrapText="1"/>
    </xf>
    <xf numFmtId="0" fontId="111" fillId="0" borderId="13" xfId="1" applyFont="1" applyBorder="1" applyAlignment="1">
      <alignment horizontal="left" vertical="center"/>
    </xf>
    <xf numFmtId="49" fontId="111" fillId="0" borderId="13" xfId="1" applyNumberFormat="1" applyFont="1" applyBorder="1" applyAlignment="1">
      <alignment vertical="center"/>
    </xf>
    <xf numFmtId="0" fontId="111" fillId="0" borderId="13" xfId="1" applyFont="1" applyBorder="1" applyAlignment="1">
      <alignment vertical="center"/>
    </xf>
    <xf numFmtId="0" fontId="111" fillId="0" borderId="13" xfId="1" applyFont="1" applyBorder="1" applyAlignment="1">
      <alignment vertical="center" wrapText="1"/>
    </xf>
    <xf numFmtId="0" fontId="111" fillId="0" borderId="13" xfId="1" applyFont="1" applyFill="1" applyBorder="1" applyAlignment="1" applyProtection="1">
      <alignment vertical="center" wrapText="1"/>
    </xf>
    <xf numFmtId="0" fontId="112" fillId="0" borderId="0" xfId="0" applyFont="1" applyAlignment="1">
      <alignment horizontal="center"/>
    </xf>
    <xf numFmtId="0" fontId="112" fillId="0" borderId="0" xfId="0" applyFont="1"/>
    <xf numFmtId="49" fontId="63" fillId="0" borderId="11" xfId="1" applyNumberFormat="1" applyFont="1" applyBorder="1" applyAlignment="1" applyProtection="1">
      <alignment horizontal="center" vertical="center" wrapText="1"/>
    </xf>
    <xf numFmtId="0" fontId="63" fillId="0" borderId="11" xfId="1" applyFont="1" applyBorder="1" applyAlignment="1" applyProtection="1">
      <alignment horizontal="center" vertical="center"/>
    </xf>
    <xf numFmtId="1" fontId="63" fillId="0" borderId="11" xfId="1" applyNumberFormat="1" applyFont="1" applyBorder="1" applyAlignment="1" applyProtection="1">
      <alignment horizontal="center" vertical="center" wrapText="1"/>
    </xf>
    <xf numFmtId="0" fontId="63" fillId="0" borderId="11" xfId="1" applyFont="1" applyBorder="1" applyAlignment="1" applyProtection="1">
      <alignment horizontal="center" vertical="center" wrapText="1"/>
    </xf>
    <xf numFmtId="0" fontId="85" fillId="14" borderId="11" xfId="6" applyFont="1" applyFill="1" applyBorder="1" applyAlignment="1">
      <alignment horizontal="center" vertical="center" wrapText="1"/>
    </xf>
    <xf numFmtId="0" fontId="85" fillId="14" borderId="11" xfId="1" applyFont="1" applyFill="1" applyBorder="1" applyAlignment="1">
      <alignment horizontal="center" vertical="center" wrapText="1"/>
    </xf>
    <xf numFmtId="0" fontId="85" fillId="14" borderId="12" xfId="6" applyFont="1" applyFill="1" applyBorder="1" applyAlignment="1">
      <alignment horizontal="center" vertical="center" wrapText="1"/>
    </xf>
    <xf numFmtId="0" fontId="85" fillId="14" borderId="12" xfId="1" applyFont="1" applyFill="1" applyBorder="1" applyAlignment="1">
      <alignment horizontal="center" vertical="center" wrapText="1"/>
    </xf>
    <xf numFmtId="49" fontId="63" fillId="23" borderId="11" xfId="1" applyNumberFormat="1" applyFont="1" applyFill="1" applyBorder="1" applyAlignment="1" applyProtection="1">
      <alignment horizontal="center" vertical="center"/>
    </xf>
    <xf numFmtId="0" fontId="63" fillId="23" borderId="14" xfId="1" applyFont="1" applyFill="1" applyBorder="1" applyAlignment="1" applyProtection="1">
      <alignment vertical="center"/>
    </xf>
    <xf numFmtId="0" fontId="111" fillId="23" borderId="13" xfId="1" applyFont="1" applyFill="1" applyBorder="1" applyAlignment="1" applyProtection="1">
      <alignment vertical="top"/>
    </xf>
    <xf numFmtId="0" fontId="111" fillId="23" borderId="11" xfId="1" applyFont="1" applyFill="1" applyBorder="1" applyAlignment="1" applyProtection="1">
      <alignment horizontal="center" vertical="center"/>
    </xf>
    <xf numFmtId="1" fontId="111" fillId="23" borderId="11" xfId="1" applyNumberFormat="1" applyFont="1" applyFill="1" applyBorder="1" applyAlignment="1" applyProtection="1">
      <alignment horizontal="center" vertical="center"/>
    </xf>
    <xf numFmtId="0" fontId="111" fillId="23" borderId="12" xfId="1" applyFont="1" applyFill="1" applyBorder="1" applyProtection="1"/>
    <xf numFmtId="0" fontId="111" fillId="23" borderId="12" xfId="1" applyFont="1" applyFill="1" applyBorder="1" applyAlignment="1" applyProtection="1">
      <alignment horizontal="right" vertical="center"/>
    </xf>
    <xf numFmtId="0" fontId="111" fillId="23" borderId="12" xfId="1" applyFont="1" applyFill="1" applyBorder="1" applyAlignment="1" applyProtection="1">
      <alignment horizontal="center" vertical="center"/>
    </xf>
    <xf numFmtId="0" fontId="111" fillId="23" borderId="11" xfId="1" applyFont="1" applyFill="1" applyBorder="1" applyProtection="1"/>
    <xf numFmtId="49" fontId="111" fillId="0" borderId="11" xfId="1" applyNumberFormat="1" applyFont="1" applyBorder="1" applyAlignment="1" applyProtection="1">
      <alignment horizontal="center" vertical="center"/>
    </xf>
    <xf numFmtId="0" fontId="111" fillId="0" borderId="11" xfId="1" applyFont="1" applyBorder="1" applyAlignment="1" applyProtection="1">
      <alignment vertical="center"/>
    </xf>
    <xf numFmtId="0" fontId="111" fillId="0" borderId="11" xfId="1" applyFont="1" applyBorder="1" applyAlignment="1" applyProtection="1">
      <alignment wrapText="1"/>
    </xf>
    <xf numFmtId="49" fontId="111" fillId="14" borderId="11" xfId="1" applyNumberFormat="1" applyFont="1" applyFill="1" applyBorder="1" applyAlignment="1" applyProtection="1">
      <alignment horizontal="center" vertical="center" wrapText="1"/>
    </xf>
    <xf numFmtId="1" fontId="111" fillId="14" borderId="11" xfId="2" applyNumberFormat="1" applyFont="1" applyFill="1" applyBorder="1" applyAlignment="1" applyProtection="1">
      <alignment horizontal="center" vertical="center"/>
    </xf>
    <xf numFmtId="0" fontId="111" fillId="0" borderId="11" xfId="1" applyFont="1" applyBorder="1" applyProtection="1"/>
    <xf numFmtId="0" fontId="111" fillId="0" borderId="11" xfId="1" applyFont="1" applyBorder="1" applyAlignment="1" applyProtection="1">
      <alignment horizontal="right" vertical="center"/>
    </xf>
    <xf numFmtId="0" fontId="111" fillId="0" borderId="11" xfId="1" applyFont="1" applyBorder="1" applyAlignment="1" applyProtection="1">
      <alignment horizontal="center" vertical="center"/>
    </xf>
    <xf numFmtId="0" fontId="111" fillId="14" borderId="11" xfId="1" applyFont="1" applyFill="1" applyBorder="1" applyProtection="1"/>
    <xf numFmtId="1" fontId="111" fillId="14" borderId="11" xfId="1" applyNumberFormat="1" applyFont="1" applyFill="1" applyBorder="1" applyAlignment="1" applyProtection="1">
      <alignment horizontal="center" vertical="center" wrapText="1"/>
    </xf>
    <xf numFmtId="0" fontId="111" fillId="0" borderId="11" xfId="1" applyFont="1" applyBorder="1" applyAlignment="1" applyProtection="1">
      <alignment vertical="center" wrapText="1"/>
    </xf>
    <xf numFmtId="0" fontId="111" fillId="14" borderId="11" xfId="1" applyFont="1" applyFill="1" applyBorder="1" applyAlignment="1" applyProtection="1">
      <alignment horizontal="center" vertical="center"/>
    </xf>
    <xf numFmtId="49" fontId="63" fillId="24" borderId="11" xfId="1" applyNumberFormat="1" applyFont="1" applyFill="1" applyBorder="1" applyAlignment="1" applyProtection="1">
      <alignment horizontal="center" vertical="center"/>
    </xf>
    <xf numFmtId="0" fontId="111" fillId="24" borderId="11" xfId="1" applyFont="1" applyFill="1" applyBorder="1" applyAlignment="1" applyProtection="1">
      <alignment vertical="center" wrapText="1"/>
    </xf>
    <xf numFmtId="0" fontId="111" fillId="24" borderId="11" xfId="1" applyFont="1" applyFill="1" applyBorder="1" applyAlignment="1" applyProtection="1">
      <alignment wrapText="1"/>
    </xf>
    <xf numFmtId="49" fontId="111" fillId="24" borderId="11" xfId="1" applyNumberFormat="1" applyFont="1" applyFill="1" applyBorder="1" applyAlignment="1" applyProtection="1">
      <alignment horizontal="center" vertical="center" wrapText="1"/>
    </xf>
    <xf numFmtId="1" fontId="111" fillId="24" borderId="11" xfId="1" applyNumberFormat="1" applyFont="1" applyFill="1" applyBorder="1" applyAlignment="1" applyProtection="1">
      <alignment horizontal="center" vertical="center" wrapText="1"/>
    </xf>
    <xf numFmtId="0" fontId="119" fillId="24" borderId="11" xfId="1" applyFont="1" applyFill="1" applyBorder="1" applyAlignment="1" applyProtection="1">
      <alignment horizontal="right"/>
    </xf>
    <xf numFmtId="0" fontId="111" fillId="24" borderId="0" xfId="1" applyFont="1" applyFill="1" applyProtection="1"/>
    <xf numFmtId="2" fontId="111" fillId="24" borderId="11" xfId="1" applyNumberFormat="1" applyFont="1" applyFill="1" applyBorder="1" applyAlignment="1" applyProtection="1">
      <alignment horizontal="center" vertical="center"/>
    </xf>
    <xf numFmtId="0" fontId="119" fillId="24" borderId="11" xfId="1" applyFont="1" applyFill="1" applyBorder="1" applyAlignment="1" applyProtection="1">
      <alignment horizontal="right" vertical="center"/>
    </xf>
    <xf numFmtId="0" fontId="111" fillId="25" borderId="11" xfId="1" applyFont="1" applyFill="1" applyBorder="1" applyProtection="1"/>
    <xf numFmtId="0" fontId="111" fillId="24" borderId="11" xfId="1" applyFont="1" applyFill="1" applyBorder="1" applyProtection="1"/>
    <xf numFmtId="0" fontId="63" fillId="23" borderId="11" xfId="4" applyNumberFormat="1" applyFont="1" applyFill="1" applyBorder="1" applyAlignment="1" applyProtection="1">
      <alignment vertical="center"/>
    </xf>
    <xf numFmtId="0" fontId="111" fillId="23" borderId="11" xfId="4" applyNumberFormat="1" applyFont="1" applyFill="1" applyBorder="1" applyAlignment="1" applyProtection="1">
      <alignment vertical="center" wrapText="1"/>
    </xf>
    <xf numFmtId="49" fontId="111" fillId="23" borderId="11" xfId="1" applyNumberFormat="1" applyFont="1" applyFill="1" applyBorder="1" applyAlignment="1" applyProtection="1">
      <alignment horizontal="center" vertical="center" wrapText="1"/>
    </xf>
    <xf numFmtId="1" fontId="120" fillId="23" borderId="11" xfId="1" applyNumberFormat="1" applyFont="1" applyFill="1" applyBorder="1" applyAlignment="1" applyProtection="1">
      <alignment horizontal="center" vertical="center" wrapText="1"/>
    </xf>
    <xf numFmtId="0" fontId="111" fillId="23" borderId="11" xfId="1" applyFont="1" applyFill="1" applyBorder="1" applyAlignment="1" applyProtection="1">
      <alignment horizontal="right" vertical="center"/>
    </xf>
    <xf numFmtId="0" fontId="118" fillId="0" borderId="11" xfId="1" applyFont="1" applyFill="1" applyBorder="1" applyAlignment="1" applyProtection="1">
      <alignment wrapText="1"/>
    </xf>
    <xf numFmtId="0" fontId="118" fillId="0" borderId="11" xfId="1" applyFont="1" applyBorder="1" applyAlignment="1" applyProtection="1">
      <alignment horizontal="left" vertical="center"/>
    </xf>
    <xf numFmtId="0" fontId="118" fillId="0" borderId="11" xfId="1" applyFont="1" applyFill="1" applyBorder="1" applyAlignment="1" applyProtection="1">
      <alignment vertical="center" wrapText="1"/>
    </xf>
    <xf numFmtId="1" fontId="120" fillId="24" borderId="11" xfId="1" applyNumberFormat="1" applyFont="1" applyFill="1" applyBorder="1" applyAlignment="1" applyProtection="1">
      <alignment horizontal="center" vertical="center" wrapText="1"/>
    </xf>
    <xf numFmtId="0" fontId="85" fillId="23" borderId="14" xfId="1" applyFont="1" applyFill="1" applyBorder="1" applyAlignment="1" applyProtection="1">
      <alignment vertical="center"/>
    </xf>
    <xf numFmtId="0" fontId="118" fillId="23" borderId="13" xfId="1" applyFont="1" applyFill="1" applyBorder="1" applyAlignment="1" applyProtection="1">
      <alignment vertical="center"/>
    </xf>
    <xf numFmtId="49" fontId="111" fillId="23" borderId="11" xfId="1" applyNumberFormat="1" applyFont="1" applyFill="1" applyBorder="1" applyAlignment="1" applyProtection="1">
      <alignment horizontal="center" vertical="center"/>
    </xf>
    <xf numFmtId="0" fontId="111" fillId="23" borderId="11" xfId="1" applyFont="1" applyFill="1" applyBorder="1" applyAlignment="1" applyProtection="1"/>
    <xf numFmtId="49" fontId="111" fillId="14" borderId="11" xfId="2" applyNumberFormat="1" applyFont="1" applyFill="1" applyBorder="1" applyAlignment="1" applyProtection="1">
      <alignment horizontal="left" vertical="center" wrapText="1"/>
    </xf>
    <xf numFmtId="49" fontId="12" fillId="14" borderId="11" xfId="2" applyNumberFormat="1" applyFont="1" applyFill="1" applyBorder="1" applyAlignment="1" applyProtection="1">
      <alignment vertical="top" wrapText="1"/>
    </xf>
    <xf numFmtId="1" fontId="118" fillId="14" borderId="11" xfId="2" applyNumberFormat="1" applyFont="1" applyFill="1" applyBorder="1" applyAlignment="1" applyProtection="1">
      <alignment horizontal="center" vertical="center" wrapText="1"/>
    </xf>
    <xf numFmtId="49" fontId="118" fillId="14" borderId="11" xfId="2" applyNumberFormat="1" applyFont="1" applyFill="1" applyBorder="1" applyAlignment="1" applyProtection="1">
      <alignment horizontal="center" vertical="center" wrapText="1"/>
    </xf>
    <xf numFmtId="49" fontId="111" fillId="14" borderId="11" xfId="2" applyNumberFormat="1" applyFont="1" applyFill="1" applyBorder="1" applyAlignment="1" applyProtection="1">
      <alignment horizontal="center" vertical="center" wrapText="1"/>
    </xf>
    <xf numFmtId="49" fontId="111" fillId="14" borderId="11" xfId="2" applyNumberFormat="1" applyFont="1" applyFill="1" applyBorder="1" applyAlignment="1" applyProtection="1">
      <alignment horizontal="left" vertical="top" wrapText="1"/>
    </xf>
    <xf numFmtId="49" fontId="118" fillId="14" borderId="11" xfId="2" applyNumberFormat="1" applyFont="1" applyFill="1" applyBorder="1" applyAlignment="1" applyProtection="1">
      <alignment horizontal="left" vertical="center" wrapText="1"/>
    </xf>
    <xf numFmtId="49" fontId="12" fillId="14" borderId="11" xfId="2" applyNumberFormat="1" applyFont="1" applyFill="1" applyBorder="1" applyAlignment="1" applyProtection="1">
      <alignment horizontal="left" vertical="center" wrapText="1"/>
    </xf>
    <xf numFmtId="49" fontId="118" fillId="14" borderId="11" xfId="2" applyNumberFormat="1" applyFont="1" applyFill="1" applyBorder="1" applyAlignment="1" applyProtection="1">
      <alignment horizontal="left" vertical="top" wrapText="1"/>
    </xf>
    <xf numFmtId="49" fontId="6" fillId="14" borderId="11" xfId="2" applyNumberFormat="1" applyFont="1" applyFill="1" applyBorder="1" applyAlignment="1" applyProtection="1">
      <alignment horizontal="left" vertical="center" wrapText="1"/>
    </xf>
    <xf numFmtId="49" fontId="111" fillId="14" borderId="11" xfId="2" applyNumberFormat="1" applyFont="1" applyFill="1" applyBorder="1" applyAlignment="1" applyProtection="1">
      <alignment horizontal="right" wrapText="1"/>
    </xf>
    <xf numFmtId="0" fontId="111" fillId="24" borderId="11" xfId="1" applyFont="1" applyFill="1" applyBorder="1" applyAlignment="1" applyProtection="1">
      <alignment vertical="center"/>
    </xf>
    <xf numFmtId="0" fontId="111" fillId="24" borderId="11" xfId="1" applyFont="1" applyFill="1" applyBorder="1" applyAlignment="1" applyProtection="1"/>
    <xf numFmtId="0" fontId="111" fillId="24" borderId="11" xfId="1" applyFont="1" applyFill="1" applyBorder="1" applyAlignment="1" applyProtection="1">
      <alignment horizontal="center" vertical="center"/>
    </xf>
    <xf numFmtId="1" fontId="111" fillId="24" borderId="11" xfId="1" applyNumberFormat="1" applyFont="1" applyFill="1" applyBorder="1" applyAlignment="1" applyProtection="1">
      <alignment horizontal="center" vertical="center"/>
    </xf>
    <xf numFmtId="0" fontId="111" fillId="24" borderId="0" xfId="1" applyFont="1" applyFill="1" applyAlignment="1" applyProtection="1">
      <alignment horizontal="right" vertical="center"/>
    </xf>
    <xf numFmtId="0" fontId="63" fillId="23" borderId="11" xfId="1" applyNumberFormat="1" applyFont="1" applyFill="1" applyBorder="1" applyAlignment="1" applyProtection="1">
      <alignment horizontal="left" vertical="top"/>
    </xf>
    <xf numFmtId="0" fontId="63" fillId="23" borderId="11" xfId="1" applyNumberFormat="1" applyFont="1" applyFill="1" applyBorder="1" applyAlignment="1" applyProtection="1">
      <alignment vertical="top" wrapText="1"/>
    </xf>
    <xf numFmtId="0" fontId="118" fillId="14" borderId="11" xfId="1" applyNumberFormat="1" applyFont="1" applyFill="1" applyBorder="1" applyAlignment="1" applyProtection="1">
      <alignment vertical="center" wrapText="1"/>
    </xf>
    <xf numFmtId="1" fontId="111" fillId="0" borderId="11" xfId="1" applyNumberFormat="1" applyFont="1" applyBorder="1" applyAlignment="1" applyProtection="1">
      <alignment horizontal="center" vertical="center"/>
    </xf>
    <xf numFmtId="0" fontId="118" fillId="14" borderId="11" xfId="1" applyNumberFormat="1" applyFont="1" applyFill="1" applyBorder="1" applyAlignment="1">
      <alignment vertical="center" wrapText="1"/>
    </xf>
    <xf numFmtId="0" fontId="111" fillId="0" borderId="11" xfId="0" applyFont="1" applyBorder="1" applyAlignment="1" applyProtection="1">
      <alignment horizontal="center"/>
    </xf>
    <xf numFmtId="0" fontId="111" fillId="0" borderId="11" xfId="0" applyFont="1" applyBorder="1" applyProtection="1"/>
    <xf numFmtId="0" fontId="111" fillId="0" borderId="11" xfId="0" applyFont="1" applyBorder="1" applyAlignment="1" applyProtection="1">
      <alignment horizontal="right" vertical="center"/>
    </xf>
    <xf numFmtId="0" fontId="111" fillId="0" borderId="11" xfId="0" applyFont="1" applyBorder="1" applyAlignment="1" applyProtection="1">
      <alignment horizontal="center" vertical="center"/>
    </xf>
    <xf numFmtId="10" fontId="111" fillId="0" borderId="11" xfId="0" applyNumberFormat="1" applyFont="1" applyBorder="1" applyProtection="1"/>
    <xf numFmtId="0" fontId="111" fillId="14" borderId="11" xfId="0" applyFont="1" applyFill="1" applyBorder="1" applyProtection="1"/>
    <xf numFmtId="0" fontId="111" fillId="14" borderId="11" xfId="0" applyFont="1" applyFill="1" applyBorder="1" applyAlignment="1" applyProtection="1">
      <alignment horizontal="center" vertical="center"/>
    </xf>
    <xf numFmtId="10" fontId="111" fillId="14" borderId="11" xfId="0" applyNumberFormat="1" applyFont="1" applyFill="1" applyBorder="1" applyProtection="1"/>
    <xf numFmtId="0" fontId="119" fillId="24" borderId="11" xfId="0" applyFont="1" applyFill="1" applyBorder="1" applyAlignment="1" applyProtection="1">
      <alignment horizontal="right"/>
    </xf>
    <xf numFmtId="0" fontId="119" fillId="24" borderId="11" xfId="0" applyFont="1" applyFill="1" applyBorder="1" applyAlignment="1" applyProtection="1">
      <alignment horizontal="right" vertical="center"/>
    </xf>
    <xf numFmtId="2" fontId="111" fillId="24" borderId="11" xfId="0" applyNumberFormat="1" applyFont="1" applyFill="1" applyBorder="1" applyAlignment="1" applyProtection="1">
      <alignment horizontal="center" vertical="center"/>
    </xf>
    <xf numFmtId="0" fontId="63" fillId="25" borderId="11" xfId="0" applyFont="1" applyFill="1" applyBorder="1" applyAlignment="1" applyProtection="1">
      <alignment horizontal="center"/>
    </xf>
    <xf numFmtId="0" fontId="111" fillId="24" borderId="11" xfId="0" applyFont="1" applyFill="1" applyBorder="1" applyProtection="1"/>
    <xf numFmtId="0" fontId="85" fillId="23" borderId="11" xfId="1" applyNumberFormat="1" applyFont="1" applyFill="1" applyBorder="1" applyAlignment="1" applyProtection="1">
      <alignment vertical="center"/>
    </xf>
    <xf numFmtId="0" fontId="124" fillId="23" borderId="11" xfId="1" applyNumberFormat="1" applyFont="1" applyFill="1" applyBorder="1" applyAlignment="1" applyProtection="1">
      <alignment vertical="center" wrapText="1"/>
    </xf>
    <xf numFmtId="1" fontId="118" fillId="14" borderId="11" xfId="1" applyNumberFormat="1" applyFont="1" applyFill="1" applyBorder="1" applyAlignment="1">
      <alignment horizontal="center" vertical="center"/>
    </xf>
    <xf numFmtId="0" fontId="111" fillId="14" borderId="11" xfId="1" applyNumberFormat="1" applyFont="1" applyFill="1" applyBorder="1" applyAlignment="1" applyProtection="1">
      <alignment vertical="center" wrapText="1"/>
    </xf>
    <xf numFmtId="0" fontId="63" fillId="25" borderId="11" xfId="0" applyFont="1" applyFill="1" applyBorder="1" applyAlignment="1" applyProtection="1">
      <alignment horizontal="center" vertical="center"/>
    </xf>
    <xf numFmtId="0" fontId="85" fillId="23" borderId="11" xfId="1" applyNumberFormat="1" applyFont="1" applyFill="1" applyBorder="1" applyAlignment="1" applyProtection="1">
      <alignment horizontal="left" vertical="center"/>
    </xf>
    <xf numFmtId="0" fontId="85" fillId="23" borderId="11" xfId="1" applyNumberFormat="1" applyFont="1" applyFill="1" applyBorder="1" applyAlignment="1" applyProtection="1">
      <alignment vertical="center" wrapText="1"/>
    </xf>
    <xf numFmtId="0" fontId="111" fillId="23" borderId="11" xfId="0" applyFont="1" applyFill="1" applyBorder="1" applyAlignment="1" applyProtection="1">
      <alignment horizontal="center"/>
    </xf>
    <xf numFmtId="0" fontId="111" fillId="23" borderId="11" xfId="0" applyFont="1" applyFill="1" applyBorder="1" applyProtection="1"/>
    <xf numFmtId="0" fontId="111" fillId="23" borderId="11" xfId="0" applyFont="1" applyFill="1" applyBorder="1" applyAlignment="1" applyProtection="1">
      <alignment horizontal="right" vertical="center"/>
    </xf>
    <xf numFmtId="0" fontId="111" fillId="23" borderId="11" xfId="0" applyFont="1" applyFill="1" applyBorder="1" applyAlignment="1" applyProtection="1">
      <alignment horizontal="center" vertical="center"/>
    </xf>
    <xf numFmtId="0" fontId="111" fillId="24" borderId="0" xfId="0" applyFont="1" applyFill="1" applyAlignment="1" applyProtection="1">
      <alignment horizontal="right" vertical="center"/>
    </xf>
    <xf numFmtId="49" fontId="118" fillId="14" borderId="11" xfId="1" applyNumberFormat="1" applyFont="1" applyFill="1" applyBorder="1" applyAlignment="1" applyProtection="1">
      <alignment horizontal="center" vertical="center" wrapText="1"/>
    </xf>
    <xf numFmtId="1" fontId="118" fillId="14" borderId="11" xfId="1" applyNumberFormat="1" applyFont="1" applyFill="1" applyBorder="1" applyAlignment="1">
      <alignment horizontal="center" vertical="center" wrapText="1"/>
    </xf>
    <xf numFmtId="49" fontId="118" fillId="14" borderId="11" xfId="1" applyNumberFormat="1" applyFont="1" applyFill="1" applyBorder="1" applyAlignment="1">
      <alignment horizontal="center" vertical="center" wrapText="1"/>
    </xf>
    <xf numFmtId="0" fontId="118" fillId="14" borderId="11" xfId="1" applyNumberFormat="1" applyFont="1" applyFill="1" applyBorder="1" applyAlignment="1" applyProtection="1">
      <alignment horizontal="left" vertical="top" wrapText="1"/>
    </xf>
    <xf numFmtId="0" fontId="118" fillId="14" borderId="11" xfId="1" applyNumberFormat="1" applyFont="1" applyFill="1" applyBorder="1" applyAlignment="1" applyProtection="1">
      <alignment vertical="top" wrapText="1"/>
    </xf>
    <xf numFmtId="0" fontId="118" fillId="23" borderId="11" xfId="1" applyNumberFormat="1" applyFont="1" applyFill="1" applyBorder="1" applyAlignment="1" applyProtection="1">
      <alignment vertical="center" wrapText="1"/>
    </xf>
    <xf numFmtId="49" fontId="118" fillId="23" borderId="11" xfId="1" applyNumberFormat="1" applyFont="1" applyFill="1" applyBorder="1" applyAlignment="1" applyProtection="1">
      <alignment horizontal="center" vertical="center" wrapText="1"/>
    </xf>
    <xf numFmtId="1" fontId="118" fillId="23" borderId="11" xfId="1" applyNumberFormat="1" applyFont="1" applyFill="1" applyBorder="1" applyAlignment="1">
      <alignment horizontal="center" vertical="center" wrapText="1"/>
    </xf>
    <xf numFmtId="0" fontId="112" fillId="23" borderId="0" xfId="0" applyFont="1" applyFill="1"/>
    <xf numFmtId="0" fontId="112" fillId="23" borderId="0" xfId="0" applyFont="1" applyFill="1" applyAlignment="1">
      <alignment horizontal="center"/>
    </xf>
    <xf numFmtId="0" fontId="118" fillId="24" borderId="11" xfId="1" applyNumberFormat="1" applyFont="1" applyFill="1" applyBorder="1" applyAlignment="1" applyProtection="1">
      <alignment vertical="center" wrapText="1"/>
    </xf>
    <xf numFmtId="49" fontId="118" fillId="24" borderId="11" xfId="1" applyNumberFormat="1" applyFont="1" applyFill="1" applyBorder="1" applyAlignment="1" applyProtection="1">
      <alignment horizontal="center" vertical="center" wrapText="1"/>
    </xf>
    <xf numFmtId="1" fontId="118" fillId="24" borderId="11" xfId="1" applyNumberFormat="1" applyFont="1" applyFill="1" applyBorder="1" applyAlignment="1">
      <alignment horizontal="center" vertical="center" wrapText="1"/>
    </xf>
    <xf numFmtId="0" fontId="63" fillId="23" borderId="11" xfId="1" applyNumberFormat="1" applyFont="1" applyFill="1" applyBorder="1" applyAlignment="1" applyProtection="1">
      <alignment vertical="center"/>
    </xf>
    <xf numFmtId="0" fontId="120" fillId="23" borderId="11" xfId="1" applyNumberFormat="1" applyFont="1" applyFill="1" applyBorder="1" applyAlignment="1" applyProtection="1">
      <alignment vertical="center" wrapText="1"/>
    </xf>
    <xf numFmtId="1" fontId="111" fillId="23" borderId="11" xfId="1" applyNumberFormat="1" applyFont="1" applyFill="1" applyBorder="1" applyAlignment="1" applyProtection="1">
      <alignment horizontal="center" vertical="center" wrapText="1"/>
    </xf>
    <xf numFmtId="0" fontId="118" fillId="14" borderId="11" xfId="1" applyFont="1" applyFill="1" applyBorder="1" applyAlignment="1" applyProtection="1">
      <alignment horizontal="left" vertical="center" wrapText="1"/>
    </xf>
    <xf numFmtId="0" fontId="118" fillId="14" borderId="11" xfId="1" applyFont="1" applyFill="1" applyBorder="1" applyAlignment="1" applyProtection="1">
      <alignment vertical="center" wrapText="1"/>
    </xf>
    <xf numFmtId="0" fontId="118" fillId="0" borderId="11" xfId="1" applyFont="1" applyBorder="1" applyAlignment="1">
      <alignment horizontal="center" vertical="center"/>
    </xf>
    <xf numFmtId="1" fontId="118" fillId="14" borderId="11" xfId="1" applyNumberFormat="1" applyFont="1" applyFill="1" applyBorder="1" applyAlignment="1" applyProtection="1">
      <alignment horizontal="center" vertical="center" wrapText="1"/>
    </xf>
    <xf numFmtId="0" fontId="118" fillId="14" borderId="11" xfId="1" applyFont="1" applyFill="1" applyBorder="1" applyAlignment="1">
      <alignment horizontal="left" vertical="center" wrapText="1"/>
    </xf>
    <xf numFmtId="0" fontId="118" fillId="14" borderId="11" xfId="1" applyFont="1" applyFill="1" applyBorder="1" applyAlignment="1">
      <alignment horizontal="center" vertical="center" wrapText="1"/>
    </xf>
    <xf numFmtId="49" fontId="118" fillId="14" borderId="15" xfId="2" applyNumberFormat="1" applyFont="1" applyFill="1" applyBorder="1" applyAlignment="1" applyProtection="1">
      <alignment vertical="top" wrapText="1"/>
    </xf>
    <xf numFmtId="49" fontId="118" fillId="14" borderId="15" xfId="1" applyNumberFormat="1" applyFont="1" applyFill="1" applyBorder="1" applyAlignment="1">
      <alignment horizontal="center" vertical="center"/>
    </xf>
    <xf numFmtId="49" fontId="118" fillId="14" borderId="11" xfId="2" applyNumberFormat="1" applyFont="1" applyFill="1" applyBorder="1" applyAlignment="1" applyProtection="1">
      <alignment vertical="top" wrapText="1"/>
    </xf>
    <xf numFmtId="49" fontId="118" fillId="14" borderId="11" xfId="1" applyNumberFormat="1" applyFont="1" applyFill="1" applyBorder="1" applyAlignment="1">
      <alignment horizontal="center" vertical="center"/>
    </xf>
    <xf numFmtId="49" fontId="118" fillId="0" borderId="11" xfId="1" applyNumberFormat="1" applyFont="1" applyBorder="1" applyAlignment="1" applyProtection="1">
      <alignment horizontal="center" vertical="center"/>
    </xf>
    <xf numFmtId="0" fontId="118" fillId="24" borderId="11" xfId="1" applyFont="1" applyFill="1" applyBorder="1" applyAlignment="1">
      <alignment horizontal="left" vertical="center" wrapText="1"/>
    </xf>
    <xf numFmtId="0" fontId="118" fillId="24" borderId="11" xfId="1" applyFont="1" applyFill="1" applyBorder="1" applyAlignment="1" applyProtection="1">
      <alignment vertical="center" wrapText="1"/>
    </xf>
    <xf numFmtId="0" fontId="111" fillId="24" borderId="11" xfId="1" applyFont="1" applyFill="1" applyBorder="1" applyAlignment="1">
      <alignment horizontal="center" vertical="center"/>
    </xf>
    <xf numFmtId="0" fontId="85" fillId="23" borderId="14" xfId="1" applyFont="1" applyFill="1" applyBorder="1" applyAlignment="1" applyProtection="1">
      <alignment horizontal="left" vertical="center"/>
    </xf>
    <xf numFmtId="0" fontId="85" fillId="23" borderId="16" xfId="1" applyFont="1" applyFill="1" applyBorder="1" applyAlignment="1" applyProtection="1">
      <alignment vertical="center"/>
    </xf>
    <xf numFmtId="0" fontId="85" fillId="23" borderId="16" xfId="1" applyFont="1" applyFill="1" applyBorder="1" applyAlignment="1" applyProtection="1">
      <alignment horizontal="center" vertical="center"/>
    </xf>
    <xf numFmtId="1" fontId="118" fillId="23" borderId="13" xfId="1" applyNumberFormat="1" applyFont="1" applyFill="1" applyBorder="1" applyAlignment="1" applyProtection="1">
      <alignment horizontal="center" vertical="center"/>
    </xf>
    <xf numFmtId="0" fontId="118" fillId="0" borderId="11" xfId="1" applyNumberFormat="1" applyFont="1" applyFill="1" applyBorder="1" applyAlignment="1">
      <alignment horizontal="left" vertical="center" wrapText="1"/>
    </xf>
    <xf numFmtId="0" fontId="118" fillId="0" borderId="11" xfId="1" applyFont="1" applyFill="1" applyBorder="1" applyAlignment="1">
      <alignment vertical="center" wrapText="1"/>
    </xf>
    <xf numFmtId="0" fontId="118" fillId="0" borderId="11" xfId="1" applyFont="1" applyFill="1" applyBorder="1" applyAlignment="1">
      <alignment horizontal="center" vertical="center" wrapText="1"/>
    </xf>
    <xf numFmtId="1" fontId="118" fillId="0" borderId="11" xfId="1" applyNumberFormat="1" applyFont="1" applyFill="1" applyBorder="1" applyAlignment="1">
      <alignment horizontal="center" vertical="center" wrapText="1"/>
    </xf>
    <xf numFmtId="0" fontId="111" fillId="0" borderId="11" xfId="0" applyFont="1" applyBorder="1" applyAlignment="1">
      <alignment wrapText="1"/>
    </xf>
    <xf numFmtId="2" fontId="111" fillId="0" borderId="11" xfId="0" applyNumberFormat="1" applyFont="1" applyBorder="1" applyAlignment="1">
      <alignment horizontal="right" vertical="center" wrapText="1"/>
    </xf>
    <xf numFmtId="2" fontId="111" fillId="0" borderId="11" xfId="0" applyNumberFormat="1" applyFont="1" applyBorder="1" applyAlignment="1">
      <alignment horizontal="center" vertical="center" wrapText="1"/>
    </xf>
    <xf numFmtId="0" fontId="118" fillId="0" borderId="11" xfId="1" applyFont="1" applyFill="1" applyBorder="1" applyAlignment="1">
      <alignment horizontal="left" vertical="center" wrapText="1"/>
    </xf>
    <xf numFmtId="1" fontId="118" fillId="0" borderId="11" xfId="1" applyNumberFormat="1" applyFont="1" applyFill="1" applyBorder="1" applyAlignment="1">
      <alignment horizontal="center" vertical="center"/>
    </xf>
    <xf numFmtId="1" fontId="118" fillId="14" borderId="11" xfId="0" applyNumberFormat="1" applyFont="1" applyFill="1" applyBorder="1" applyAlignment="1">
      <alignment horizontal="center" vertical="center" wrapText="1"/>
    </xf>
    <xf numFmtId="0" fontId="111" fillId="14" borderId="11" xfId="0" applyFont="1" applyFill="1" applyBorder="1" applyAlignment="1">
      <alignment wrapText="1"/>
    </xf>
    <xf numFmtId="2" fontId="111" fillId="14" borderId="11" xfId="0" applyNumberFormat="1" applyFont="1" applyFill="1" applyBorder="1" applyAlignment="1">
      <alignment horizontal="right" vertical="center" wrapText="1"/>
    </xf>
    <xf numFmtId="2" fontId="111" fillId="14" borderId="11" xfId="0" applyNumberFormat="1" applyFont="1" applyFill="1" applyBorder="1" applyAlignment="1">
      <alignment horizontal="center" vertical="center" wrapText="1"/>
    </xf>
    <xf numFmtId="2" fontId="63" fillId="25" borderId="11" xfId="0" applyNumberFormat="1" applyFont="1" applyFill="1" applyBorder="1"/>
    <xf numFmtId="0" fontId="63" fillId="23" borderId="14" xfId="1" applyFont="1" applyFill="1" applyBorder="1" applyAlignment="1">
      <alignment vertical="center"/>
    </xf>
    <xf numFmtId="0" fontId="63" fillId="23" borderId="13" xfId="1" applyFont="1" applyFill="1" applyBorder="1" applyAlignment="1">
      <alignment vertical="center"/>
    </xf>
    <xf numFmtId="0" fontId="111" fillId="0" borderId="11" xfId="1" applyFont="1" applyFill="1" applyBorder="1" applyAlignment="1">
      <alignment horizontal="left" vertical="center" wrapText="1"/>
    </xf>
    <xf numFmtId="0" fontId="111" fillId="0" borderId="11" xfId="0" applyFont="1" applyBorder="1"/>
    <xf numFmtId="2" fontId="111" fillId="0" borderId="11" xfId="0" applyNumberFormat="1" applyFont="1" applyBorder="1" applyAlignment="1">
      <alignment horizontal="right" vertical="center"/>
    </xf>
    <xf numFmtId="2" fontId="111" fillId="0" borderId="11" xfId="0" applyNumberFormat="1" applyFont="1" applyBorder="1" applyAlignment="1">
      <alignment horizontal="center" vertical="center"/>
    </xf>
    <xf numFmtId="0" fontId="111" fillId="14" borderId="11" xfId="0" applyFont="1" applyFill="1" applyBorder="1"/>
    <xf numFmtId="0" fontId="111" fillId="0" borderId="11" xfId="0" applyFont="1" applyBorder="1" applyAlignment="1">
      <alignment horizontal="justify"/>
    </xf>
    <xf numFmtId="0" fontId="125" fillId="23" borderId="11" xfId="1" applyFont="1" applyFill="1" applyBorder="1" applyAlignment="1">
      <alignment vertical="center" wrapText="1"/>
    </xf>
    <xf numFmtId="0" fontId="118" fillId="0" borderId="11" xfId="1" applyFont="1" applyFill="1" applyBorder="1" applyAlignment="1">
      <alignment horizontal="center" vertical="center"/>
    </xf>
    <xf numFmtId="0" fontId="118" fillId="0" borderId="11" xfId="1" applyFont="1" applyBorder="1" applyAlignment="1" applyProtection="1">
      <alignment horizontal="center" vertical="center"/>
    </xf>
    <xf numFmtId="0" fontId="118" fillId="23" borderId="11" xfId="1" applyFont="1" applyFill="1" applyBorder="1" applyAlignment="1">
      <alignment vertical="center"/>
    </xf>
    <xf numFmtId="0" fontId="85" fillId="23" borderId="11" xfId="1" applyFont="1" applyFill="1" applyBorder="1" applyAlignment="1">
      <alignment vertical="center" wrapText="1"/>
    </xf>
    <xf numFmtId="0" fontId="63" fillId="23" borderId="11" xfId="1" applyFont="1" applyFill="1" applyBorder="1" applyAlignment="1" applyProtection="1">
      <alignment horizontal="center" vertical="center"/>
    </xf>
    <xf numFmtId="0" fontId="63" fillId="23" borderId="11" xfId="1" applyFont="1" applyFill="1" applyBorder="1" applyProtection="1"/>
    <xf numFmtId="0" fontId="63" fillId="23" borderId="11" xfId="1" applyFont="1" applyFill="1" applyBorder="1" applyAlignment="1" applyProtection="1">
      <alignment horizontal="right" vertical="center"/>
    </xf>
    <xf numFmtId="0" fontId="118" fillId="23" borderId="11" xfId="1" applyFont="1" applyFill="1" applyBorder="1" applyAlignment="1">
      <alignment vertical="center" wrapText="1"/>
    </xf>
    <xf numFmtId="0" fontId="111" fillId="0" borderId="11" xfId="0" applyFont="1" applyFill="1" applyBorder="1" applyAlignment="1">
      <alignment horizontal="left" vertical="center" wrapText="1"/>
    </xf>
    <xf numFmtId="49" fontId="85" fillId="23" borderId="11" xfId="1" applyNumberFormat="1" applyFont="1" applyFill="1" applyBorder="1" applyAlignment="1" applyProtection="1">
      <alignment horizontal="center" vertical="center"/>
    </xf>
    <xf numFmtId="0" fontId="85" fillId="23" borderId="11" xfId="1" applyFont="1" applyFill="1" applyBorder="1" applyAlignment="1" applyProtection="1">
      <alignment vertical="center"/>
    </xf>
    <xf numFmtId="0" fontId="119" fillId="23" borderId="11" xfId="1" applyFont="1" applyFill="1" applyBorder="1" applyAlignment="1" applyProtection="1">
      <alignment horizontal="right"/>
    </xf>
    <xf numFmtId="0" fontId="111" fillId="23" borderId="0" xfId="1" applyFont="1" applyFill="1" applyProtection="1"/>
    <xf numFmtId="0" fontId="119" fillId="23" borderId="11" xfId="1" applyFont="1" applyFill="1" applyBorder="1" applyAlignment="1" applyProtection="1">
      <alignment horizontal="right" vertical="center"/>
    </xf>
    <xf numFmtId="0" fontId="118" fillId="0" borderId="11" xfId="1" applyFont="1" applyFill="1" applyBorder="1" applyAlignment="1">
      <alignment vertical="center"/>
    </xf>
    <xf numFmtId="0" fontId="118" fillId="14" borderId="11" xfId="1" applyFont="1" applyFill="1" applyBorder="1" applyAlignment="1">
      <alignment vertical="center" wrapText="1"/>
    </xf>
    <xf numFmtId="0" fontId="63" fillId="23" borderId="11" xfId="1" applyFont="1" applyFill="1" applyBorder="1" applyAlignment="1" applyProtection="1">
      <alignment vertical="center"/>
    </xf>
    <xf numFmtId="0" fontId="111" fillId="0" borderId="11" xfId="1" applyFont="1" applyFill="1" applyBorder="1" applyAlignment="1">
      <alignment vertical="center" wrapText="1"/>
    </xf>
    <xf numFmtId="0" fontId="118" fillId="0" borderId="11" xfId="1" applyFont="1" applyFill="1" applyBorder="1" applyAlignment="1">
      <alignment wrapText="1"/>
    </xf>
    <xf numFmtId="0" fontId="63" fillId="23" borderId="11" xfId="1" applyFont="1" applyFill="1" applyBorder="1" applyAlignment="1">
      <alignment horizontal="left" vertical="center"/>
    </xf>
    <xf numFmtId="0" fontId="85" fillId="23" borderId="11" xfId="1" applyFont="1" applyFill="1" applyBorder="1" applyAlignment="1">
      <alignment vertical="center"/>
    </xf>
    <xf numFmtId="1" fontId="118" fillId="23" borderId="11" xfId="1" applyNumberFormat="1" applyFont="1" applyFill="1" applyBorder="1" applyAlignment="1">
      <alignment horizontal="center" vertical="center"/>
    </xf>
    <xf numFmtId="1" fontId="85" fillId="23" borderId="11" xfId="1" applyNumberFormat="1" applyFont="1" applyFill="1" applyBorder="1" applyAlignment="1">
      <alignment horizontal="center" vertical="center"/>
    </xf>
    <xf numFmtId="0" fontId="118" fillId="24" borderId="0" xfId="1" applyFont="1" applyFill="1" applyProtection="1"/>
    <xf numFmtId="0" fontId="118" fillId="24" borderId="11" xfId="1" applyFont="1" applyFill="1" applyBorder="1" applyAlignment="1" applyProtection="1">
      <alignment horizontal="center" vertical="center"/>
    </xf>
    <xf numFmtId="0" fontId="126" fillId="24" borderId="11" xfId="1" applyFont="1" applyFill="1" applyBorder="1" applyAlignment="1" applyProtection="1">
      <alignment horizontal="right" vertical="center"/>
    </xf>
    <xf numFmtId="0" fontId="118" fillId="0" borderId="11" xfId="1" applyNumberFormat="1" applyFont="1" applyFill="1" applyBorder="1" applyAlignment="1">
      <alignment vertical="center" wrapText="1"/>
    </xf>
    <xf numFmtId="0" fontId="85" fillId="23" borderId="11" xfId="1" applyFont="1" applyFill="1" applyBorder="1" applyAlignment="1">
      <alignment horizontal="left" vertical="center"/>
    </xf>
    <xf numFmtId="0" fontId="119" fillId="24" borderId="12" xfId="1" applyFont="1" applyFill="1" applyBorder="1" applyAlignment="1" applyProtection="1">
      <alignment horizontal="right"/>
    </xf>
    <xf numFmtId="0" fontId="111" fillId="24" borderId="12" xfId="1" applyFont="1" applyFill="1" applyBorder="1" applyAlignment="1" applyProtection="1">
      <alignment horizontal="center" vertical="center"/>
    </xf>
    <xf numFmtId="0" fontId="119" fillId="24" borderId="12" xfId="1" applyFont="1" applyFill="1" applyBorder="1" applyAlignment="1" applyProtection="1">
      <alignment horizontal="right" vertical="center"/>
    </xf>
    <xf numFmtId="0" fontId="111" fillId="25" borderId="12" xfId="1" applyFont="1" applyFill="1" applyBorder="1" applyProtection="1"/>
    <xf numFmtId="0" fontId="63" fillId="23" borderId="0" xfId="1" applyFont="1" applyFill="1" applyAlignment="1" applyProtection="1">
      <alignment horizontal="center" vertical="center"/>
    </xf>
    <xf numFmtId="0" fontId="111" fillId="23" borderId="0" xfId="1" applyFont="1" applyFill="1" applyAlignment="1" applyProtection="1">
      <alignment horizontal="center"/>
    </xf>
    <xf numFmtId="0" fontId="111" fillId="23" borderId="0" xfId="1" applyFont="1" applyFill="1" applyBorder="1" applyAlignment="1" applyProtection="1">
      <alignment horizontal="right" vertical="center"/>
    </xf>
    <xf numFmtId="0" fontId="118" fillId="0" borderId="11" xfId="1" applyFont="1" applyBorder="1" applyAlignment="1" applyProtection="1">
      <alignment vertical="center" wrapText="1"/>
    </xf>
    <xf numFmtId="0" fontId="118" fillId="0" borderId="11" xfId="1" applyFont="1" applyBorder="1" applyProtection="1"/>
    <xf numFmtId="0" fontId="118" fillId="0" borderId="11" xfId="1" applyFont="1" applyBorder="1" applyAlignment="1" applyProtection="1">
      <alignment horizontal="right" vertical="center"/>
    </xf>
    <xf numFmtId="0" fontId="111" fillId="25" borderId="11" xfId="1" applyFont="1" applyFill="1" applyBorder="1" applyAlignment="1" applyProtection="1">
      <alignment horizontal="center" vertical="center"/>
    </xf>
    <xf numFmtId="0" fontId="63" fillId="23" borderId="0" xfId="1" applyFont="1" applyFill="1" applyAlignment="1" applyProtection="1">
      <alignment vertical="center"/>
    </xf>
    <xf numFmtId="0" fontId="111" fillId="23" borderId="0" xfId="1" applyFont="1" applyFill="1" applyAlignment="1" applyProtection="1"/>
    <xf numFmtId="0" fontId="112" fillId="23" borderId="0" xfId="1" applyFont="1" applyFill="1"/>
    <xf numFmtId="0" fontId="112" fillId="23" borderId="0" xfId="1" applyFont="1" applyFill="1" applyAlignment="1">
      <alignment horizontal="center"/>
    </xf>
    <xf numFmtId="0" fontId="16" fillId="0" borderId="11" xfId="1" applyFont="1" applyFill="1" applyBorder="1" applyAlignment="1">
      <alignment vertical="center" wrapText="1"/>
    </xf>
    <xf numFmtId="0" fontId="127" fillId="23" borderId="11" xfId="1" applyFont="1" applyFill="1" applyBorder="1" applyAlignment="1">
      <alignment horizontal="center" vertical="center"/>
    </xf>
    <xf numFmtId="0" fontId="111" fillId="0" borderId="11" xfId="0" applyFont="1" applyBorder="1" applyAlignment="1">
      <alignment horizontal="right" vertical="center"/>
    </xf>
    <xf numFmtId="0" fontId="111" fillId="0" borderId="11" xfId="0" applyFont="1" applyBorder="1" applyAlignment="1">
      <alignment horizontal="center" vertical="center"/>
    </xf>
    <xf numFmtId="2" fontId="111" fillId="0" borderId="11" xfId="0" applyNumberFormat="1" applyFont="1" applyBorder="1"/>
    <xf numFmtId="0" fontId="63" fillId="25" borderId="11" xfId="0" applyFont="1" applyFill="1" applyBorder="1"/>
    <xf numFmtId="2" fontId="63" fillId="24" borderId="11" xfId="0" applyNumberFormat="1" applyFont="1" applyFill="1" applyBorder="1" applyAlignment="1">
      <alignment vertical="center"/>
    </xf>
    <xf numFmtId="0" fontId="118" fillId="0" borderId="11" xfId="1" applyFont="1" applyBorder="1" applyAlignment="1">
      <alignment horizontal="left" vertical="center" wrapText="1"/>
    </xf>
    <xf numFmtId="0" fontId="118" fillId="0" borderId="11" xfId="1" applyFont="1" applyBorder="1" applyAlignment="1">
      <alignment vertical="center" wrapText="1"/>
    </xf>
    <xf numFmtId="1" fontId="118" fillId="0" borderId="11" xfId="1" applyNumberFormat="1" applyFont="1" applyBorder="1" applyAlignment="1">
      <alignment horizontal="center" vertical="center" wrapText="1"/>
    </xf>
    <xf numFmtId="0" fontId="111" fillId="0" borderId="0" xfId="1" applyFont="1" applyAlignment="1" applyProtection="1">
      <alignment horizontal="center"/>
    </xf>
    <xf numFmtId="0" fontId="127" fillId="0" borderId="11" xfId="1" applyFont="1" applyFill="1" applyBorder="1" applyAlignment="1">
      <alignment horizontal="center" vertical="center" wrapText="1"/>
    </xf>
    <xf numFmtId="0" fontId="112" fillId="0" borderId="11" xfId="1" applyFont="1" applyBorder="1"/>
    <xf numFmtId="0" fontId="111" fillId="0" borderId="11" xfId="0" applyFont="1" applyBorder="1" applyAlignment="1">
      <alignment horizontal="justify" vertical="center"/>
    </xf>
    <xf numFmtId="2" fontId="111" fillId="0" borderId="11" xfId="0" applyNumberFormat="1" applyFont="1" applyBorder="1" applyAlignment="1">
      <alignment horizontal="justify" vertical="center"/>
    </xf>
    <xf numFmtId="2" fontId="111" fillId="0" borderId="11" xfId="0" applyNumberFormat="1" applyFont="1" applyBorder="1" applyAlignment="1">
      <alignment horizontal="center"/>
    </xf>
    <xf numFmtId="2" fontId="128" fillId="25" borderId="0" xfId="0" applyNumberFormat="1" applyFont="1" applyFill="1"/>
    <xf numFmtId="2" fontId="118" fillId="23" borderId="11" xfId="1" applyNumberFormat="1" applyFont="1" applyFill="1" applyBorder="1" applyAlignment="1">
      <alignment horizontal="center" vertical="center"/>
    </xf>
    <xf numFmtId="1" fontId="118" fillId="0" borderId="11" xfId="1" applyNumberFormat="1" applyFont="1" applyBorder="1" applyAlignment="1" applyProtection="1">
      <alignment horizontal="center" vertical="center"/>
    </xf>
    <xf numFmtId="0" fontId="118" fillId="0" borderId="0" xfId="1" applyFont="1" applyAlignment="1" applyProtection="1">
      <alignment vertical="center"/>
    </xf>
    <xf numFmtId="2" fontId="111" fillId="0" borderId="11" xfId="1" applyNumberFormat="1" applyFont="1" applyBorder="1" applyAlignment="1" applyProtection="1">
      <alignment horizontal="right" vertical="center" wrapText="1"/>
    </xf>
    <xf numFmtId="2" fontId="111" fillId="0" borderId="11" xfId="1" applyNumberFormat="1" applyFont="1" applyBorder="1" applyAlignment="1" applyProtection="1">
      <alignment horizontal="center" vertical="center" wrapText="1"/>
    </xf>
    <xf numFmtId="2" fontId="111" fillId="0" borderId="11" xfId="1" applyNumberFormat="1" applyFont="1" applyBorder="1" applyAlignment="1" applyProtection="1">
      <alignment wrapText="1"/>
    </xf>
    <xf numFmtId="0" fontId="111" fillId="14" borderId="11" xfId="1" applyFont="1" applyFill="1" applyBorder="1" applyAlignment="1" applyProtection="1">
      <alignment wrapText="1"/>
    </xf>
    <xf numFmtId="2" fontId="111" fillId="14" borderId="11" xfId="1" applyNumberFormat="1" applyFont="1" applyFill="1" applyBorder="1" applyAlignment="1" applyProtection="1">
      <alignment horizontal="right" vertical="center" wrapText="1"/>
    </xf>
    <xf numFmtId="2" fontId="111" fillId="14" borderId="11" xfId="1" applyNumberFormat="1" applyFont="1" applyFill="1" applyBorder="1" applyAlignment="1" applyProtection="1">
      <alignment horizontal="center" vertical="center" wrapText="1"/>
    </xf>
    <xf numFmtId="2" fontId="111" fillId="14" borderId="11" xfId="1" applyNumberFormat="1" applyFont="1" applyFill="1" applyBorder="1" applyAlignment="1" applyProtection="1">
      <alignment wrapText="1"/>
    </xf>
    <xf numFmtId="0" fontId="111" fillId="24" borderId="12" xfId="1" applyFont="1" applyFill="1" applyBorder="1" applyAlignment="1" applyProtection="1">
      <alignment vertical="center"/>
    </xf>
    <xf numFmtId="0" fontId="111" fillId="24" borderId="12" xfId="1" applyFont="1" applyFill="1" applyBorder="1" applyAlignment="1" applyProtection="1"/>
    <xf numFmtId="1" fontId="111" fillId="24" borderId="12" xfId="1" applyNumberFormat="1" applyFont="1" applyFill="1" applyBorder="1" applyAlignment="1" applyProtection="1">
      <alignment horizontal="center" vertical="center"/>
    </xf>
    <xf numFmtId="0" fontId="119" fillId="24" borderId="12" xfId="1" applyFont="1" applyFill="1" applyBorder="1" applyAlignment="1" applyProtection="1">
      <alignment horizontal="right" wrapText="1"/>
    </xf>
    <xf numFmtId="0" fontId="111" fillId="24" borderId="0" xfId="1" applyFont="1" applyFill="1" applyAlignment="1" applyProtection="1">
      <alignment wrapText="1"/>
    </xf>
    <xf numFmtId="0" fontId="111" fillId="24" borderId="12" xfId="1" applyFont="1" applyFill="1" applyBorder="1" applyAlignment="1" applyProtection="1">
      <alignment horizontal="center" vertical="center" wrapText="1"/>
    </xf>
    <xf numFmtId="2" fontId="63" fillId="25" borderId="12" xfId="1" applyNumberFormat="1" applyFont="1" applyFill="1" applyBorder="1" applyAlignment="1" applyProtection="1">
      <alignment wrapText="1"/>
    </xf>
    <xf numFmtId="0" fontId="6" fillId="0" borderId="11" xfId="1" applyFont="1" applyBorder="1" applyAlignment="1">
      <alignment vertical="center" wrapText="1"/>
    </xf>
    <xf numFmtId="0" fontId="111" fillId="24" borderId="11" xfId="0" applyFont="1" applyFill="1" applyBorder="1" applyAlignment="1" applyProtection="1">
      <alignment horizontal="center" vertical="center"/>
    </xf>
    <xf numFmtId="0" fontId="129" fillId="23" borderId="11" xfId="1" applyFont="1" applyFill="1" applyBorder="1" applyAlignment="1">
      <alignment vertical="center" wrapText="1"/>
    </xf>
    <xf numFmtId="0" fontId="111" fillId="23" borderId="0" xfId="0" applyFont="1" applyFill="1" applyBorder="1" applyAlignment="1" applyProtection="1">
      <alignment horizontal="right" vertical="center"/>
    </xf>
    <xf numFmtId="0" fontId="111" fillId="23" borderId="12" xfId="0" applyFont="1" applyFill="1" applyBorder="1" applyAlignment="1" applyProtection="1">
      <alignment horizontal="center" vertical="center"/>
    </xf>
    <xf numFmtId="0" fontId="111" fillId="24" borderId="0" xfId="0" applyFont="1" applyFill="1" applyProtection="1"/>
    <xf numFmtId="0" fontId="130" fillId="0" borderId="11" xfId="1" applyFont="1" applyBorder="1" applyAlignment="1">
      <alignment vertical="center" wrapText="1"/>
    </xf>
    <xf numFmtId="0" fontId="119" fillId="23" borderId="11" xfId="0" applyFont="1" applyFill="1" applyBorder="1" applyAlignment="1" applyProtection="1">
      <alignment horizontal="right"/>
    </xf>
    <xf numFmtId="0" fontId="111" fillId="23" borderId="0" xfId="0" applyFont="1" applyFill="1" applyProtection="1"/>
    <xf numFmtId="0" fontId="119" fillId="23" borderId="11" xfId="0" applyFont="1" applyFill="1" applyBorder="1" applyAlignment="1" applyProtection="1">
      <alignment horizontal="right" vertical="center"/>
    </xf>
    <xf numFmtId="0" fontId="63" fillId="23" borderId="0" xfId="1" applyFont="1" applyFill="1" applyProtection="1"/>
    <xf numFmtId="0" fontId="132" fillId="23" borderId="11" xfId="1" applyFont="1" applyFill="1" applyBorder="1" applyAlignment="1"/>
    <xf numFmtId="0" fontId="118" fillId="14" borderId="11" xfId="1" applyFont="1" applyFill="1" applyBorder="1" applyAlignment="1">
      <alignment horizontal="center" vertical="center"/>
    </xf>
    <xf numFmtId="0" fontId="118" fillId="23" borderId="11" xfId="1" applyFont="1" applyFill="1" applyBorder="1" applyAlignment="1">
      <alignment horizontal="center" vertical="center"/>
    </xf>
    <xf numFmtId="0" fontId="119" fillId="24" borderId="11" xfId="0" applyFont="1" applyFill="1" applyBorder="1" applyAlignment="1">
      <alignment horizontal="right"/>
    </xf>
    <xf numFmtId="0" fontId="111" fillId="24" borderId="0" xfId="0" applyFont="1" applyFill="1" applyBorder="1"/>
    <xf numFmtId="0" fontId="111" fillId="24" borderId="11" xfId="0" applyFont="1" applyFill="1" applyBorder="1" applyAlignment="1">
      <alignment horizontal="center" vertical="center"/>
    </xf>
    <xf numFmtId="0" fontId="119" fillId="24" borderId="11" xfId="0" applyFont="1" applyFill="1" applyBorder="1" applyAlignment="1">
      <alignment horizontal="right" vertical="center"/>
    </xf>
    <xf numFmtId="0" fontId="111" fillId="14" borderId="11" xfId="1" applyFont="1" applyFill="1" applyBorder="1" applyAlignment="1">
      <alignment vertical="center" wrapText="1"/>
    </xf>
    <xf numFmtId="0" fontId="111" fillId="14" borderId="11" xfId="1" applyFont="1" applyFill="1" applyBorder="1" applyAlignment="1">
      <alignment horizontal="center" vertical="center"/>
    </xf>
    <xf numFmtId="0" fontId="63" fillId="23" borderId="11" xfId="1" applyFont="1" applyFill="1" applyBorder="1" applyAlignment="1">
      <alignment vertical="center"/>
    </xf>
    <xf numFmtId="0" fontId="111" fillId="23" borderId="11" xfId="1" applyFont="1" applyFill="1" applyBorder="1" applyAlignment="1">
      <alignment horizontal="center" vertical="center"/>
    </xf>
    <xf numFmtId="0" fontId="111" fillId="14" borderId="11" xfId="1" applyFont="1" applyFill="1" applyBorder="1" applyAlignment="1">
      <alignment horizontal="left" vertical="center"/>
    </xf>
    <xf numFmtId="0" fontId="129" fillId="14" borderId="11" xfId="1" applyFont="1" applyFill="1" applyBorder="1" applyAlignment="1">
      <alignment vertical="center" wrapText="1"/>
    </xf>
    <xf numFmtId="49" fontId="63" fillId="23" borderId="11" xfId="1" applyNumberFormat="1" applyFont="1" applyFill="1" applyBorder="1" applyAlignment="1" applyProtection="1">
      <alignment horizontal="left" vertical="center"/>
    </xf>
    <xf numFmtId="0" fontId="111" fillId="23" borderId="0" xfId="1" applyFont="1" applyFill="1" applyAlignment="1" applyProtection="1">
      <alignment horizontal="center" vertical="center"/>
    </xf>
    <xf numFmtId="1" fontId="111" fillId="23" borderId="0" xfId="1" applyNumberFormat="1" applyFont="1" applyFill="1" applyAlignment="1" applyProtection="1">
      <alignment horizontal="center" vertical="center"/>
    </xf>
    <xf numFmtId="0" fontId="111" fillId="23" borderId="0" xfId="1" applyFont="1" applyFill="1" applyAlignment="1" applyProtection="1">
      <alignment horizontal="right" vertical="center"/>
    </xf>
    <xf numFmtId="0" fontId="118" fillId="14" borderId="11" xfId="0" applyFont="1" applyFill="1" applyBorder="1" applyAlignment="1">
      <alignment horizontal="left" vertical="center" wrapText="1"/>
    </xf>
    <xf numFmtId="2" fontId="63" fillId="25" borderId="11" xfId="0" applyNumberFormat="1" applyFont="1" applyFill="1" applyBorder="1" applyAlignment="1">
      <alignment horizontal="center"/>
    </xf>
    <xf numFmtId="0" fontId="6" fillId="14" borderId="11" xfId="1" applyFont="1" applyFill="1" applyBorder="1" applyAlignment="1">
      <alignment vertical="center" wrapText="1"/>
    </xf>
    <xf numFmtId="0" fontId="63" fillId="23" borderId="0" xfId="1" applyFont="1" applyFill="1" applyAlignment="1" applyProtection="1"/>
    <xf numFmtId="1" fontId="63" fillId="23" borderId="0" xfId="1" applyNumberFormat="1" applyFont="1" applyFill="1" applyAlignment="1" applyProtection="1">
      <alignment horizontal="center" vertical="center"/>
    </xf>
    <xf numFmtId="0" fontId="63" fillId="23" borderId="0" xfId="1" applyFont="1" applyFill="1" applyAlignment="1" applyProtection="1">
      <alignment horizontal="right" vertical="center"/>
    </xf>
    <xf numFmtId="0" fontId="85" fillId="23" borderId="11" xfId="1" applyFont="1" applyFill="1" applyBorder="1" applyAlignment="1">
      <alignment horizontal="left" vertical="center" wrapText="1"/>
    </xf>
    <xf numFmtId="49" fontId="111" fillId="24" borderId="11" xfId="1" applyNumberFormat="1" applyFont="1" applyFill="1" applyBorder="1" applyAlignment="1" applyProtection="1">
      <alignment horizontal="center" vertical="center"/>
    </xf>
    <xf numFmtId="0" fontId="118" fillId="24" borderId="11" xfId="1" applyFont="1" applyFill="1" applyBorder="1" applyAlignment="1">
      <alignment vertical="center" wrapText="1"/>
    </xf>
    <xf numFmtId="0" fontId="118" fillId="24" borderId="11" xfId="1" applyFont="1" applyFill="1" applyBorder="1" applyAlignment="1">
      <alignment horizontal="center" vertical="center"/>
    </xf>
    <xf numFmtId="0" fontId="111" fillId="24" borderId="11" xfId="1" applyFont="1" applyFill="1" applyBorder="1" applyAlignment="1" applyProtection="1">
      <alignment horizontal="right" vertical="center"/>
    </xf>
    <xf numFmtId="0" fontId="118" fillId="23" borderId="11" xfId="1" applyFont="1" applyFill="1" applyBorder="1" applyAlignment="1">
      <alignment vertical="top" wrapText="1"/>
    </xf>
    <xf numFmtId="1" fontId="111" fillId="0" borderId="11" xfId="1" applyNumberFormat="1" applyFont="1" applyFill="1" applyBorder="1" applyAlignment="1">
      <alignment horizontal="center" vertical="center" wrapText="1"/>
    </xf>
    <xf numFmtId="0" fontId="118" fillId="0" borderId="0" xfId="1" applyFont="1" applyFill="1" applyBorder="1" applyAlignment="1">
      <alignment horizontal="left" vertical="center" wrapText="1"/>
    </xf>
    <xf numFmtId="1" fontId="127" fillId="0" borderId="11" xfId="1" applyNumberFormat="1" applyFont="1" applyFill="1" applyBorder="1" applyAlignment="1">
      <alignment horizontal="center" vertical="center" wrapText="1"/>
    </xf>
    <xf numFmtId="49" fontId="63" fillId="23" borderId="0" xfId="1" applyNumberFormat="1" applyFont="1" applyFill="1" applyAlignment="1" applyProtection="1">
      <alignment horizontal="center" vertical="center"/>
    </xf>
    <xf numFmtId="0" fontId="111" fillId="0" borderId="11" xfId="1" applyFont="1" applyFill="1" applyBorder="1" applyAlignment="1" applyProtection="1">
      <alignment horizontal="center" vertical="center"/>
    </xf>
    <xf numFmtId="0" fontId="118" fillId="0" borderId="14" xfId="1" applyFont="1" applyFill="1" applyBorder="1" applyAlignment="1">
      <alignment horizontal="center" vertical="center" wrapText="1"/>
    </xf>
    <xf numFmtId="0" fontId="111" fillId="0" borderId="11" xfId="1" applyFont="1" applyFill="1" applyBorder="1" applyProtection="1"/>
    <xf numFmtId="0" fontId="111" fillId="0" borderId="11" xfId="1" applyFont="1" applyFill="1" applyBorder="1" applyAlignment="1" applyProtection="1">
      <alignment horizontal="right" vertical="center"/>
    </xf>
    <xf numFmtId="0" fontId="118" fillId="23" borderId="11" xfId="1" applyFont="1" applyFill="1" applyBorder="1" applyAlignment="1">
      <alignment horizontal="center" vertical="center" wrapText="1"/>
    </xf>
    <xf numFmtId="1" fontId="118" fillId="23" borderId="15" xfId="1" applyNumberFormat="1" applyFont="1" applyFill="1" applyBorder="1" applyAlignment="1">
      <alignment horizontal="center" vertical="center"/>
    </xf>
    <xf numFmtId="0" fontId="127" fillId="23" borderId="15" xfId="1" applyNumberFormat="1" applyFont="1" applyFill="1" applyBorder="1" applyAlignment="1">
      <alignment horizontal="center" vertical="center" wrapText="1"/>
    </xf>
    <xf numFmtId="0" fontId="111" fillId="23" borderId="15" xfId="1" applyFont="1" applyFill="1" applyBorder="1" applyAlignment="1" applyProtection="1">
      <alignment horizontal="center" vertical="center"/>
    </xf>
    <xf numFmtId="0" fontId="111" fillId="23" borderId="15" xfId="1" applyFont="1" applyFill="1" applyBorder="1" applyProtection="1"/>
    <xf numFmtId="49" fontId="111" fillId="0" borderId="11" xfId="1" applyNumberFormat="1" applyFont="1" applyFill="1" applyBorder="1" applyAlignment="1" applyProtection="1">
      <alignment horizontal="center" vertical="center"/>
    </xf>
    <xf numFmtId="0" fontId="111" fillId="25" borderId="11" xfId="1" applyFont="1" applyFill="1" applyBorder="1" applyAlignment="1" applyProtection="1">
      <alignment vertical="center"/>
    </xf>
    <xf numFmtId="0" fontId="85" fillId="23" borderId="11" xfId="1" applyFont="1" applyFill="1" applyBorder="1" applyAlignment="1">
      <alignment horizontal="center" vertical="center" wrapText="1"/>
    </xf>
    <xf numFmtId="0" fontId="112" fillId="0" borderId="11" xfId="0" applyFont="1" applyBorder="1"/>
    <xf numFmtId="2" fontId="112" fillId="0" borderId="11" xfId="0" applyNumberFormat="1" applyFont="1" applyBorder="1"/>
    <xf numFmtId="0" fontId="119" fillId="24" borderId="12" xfId="0" applyFont="1" applyFill="1" applyBorder="1" applyAlignment="1">
      <alignment horizontal="right"/>
    </xf>
    <xf numFmtId="0" fontId="111" fillId="24" borderId="12" xfId="0" applyFont="1" applyFill="1" applyBorder="1" applyAlignment="1">
      <alignment horizontal="center" vertical="center"/>
    </xf>
    <xf numFmtId="0" fontId="119" fillId="24" borderId="12" xfId="0" applyFont="1" applyFill="1" applyBorder="1" applyAlignment="1">
      <alignment horizontal="right" vertical="center"/>
    </xf>
    <xf numFmtId="2" fontId="63" fillId="25" borderId="12" xfId="0" applyNumberFormat="1" applyFont="1" applyFill="1" applyBorder="1" applyAlignment="1">
      <alignment horizontal="center"/>
    </xf>
    <xf numFmtId="0" fontId="118" fillId="23" borderId="11" xfId="1" applyFont="1" applyFill="1" applyBorder="1" applyProtection="1"/>
    <xf numFmtId="0" fontId="118" fillId="23" borderId="11" xfId="1" applyFont="1" applyFill="1" applyBorder="1" applyAlignment="1" applyProtection="1">
      <alignment horizontal="right" vertical="center"/>
    </xf>
    <xf numFmtId="0" fontId="118" fillId="23" borderId="11" xfId="1" applyFont="1" applyFill="1" applyBorder="1" applyAlignment="1" applyProtection="1">
      <alignment horizontal="center" vertical="center"/>
    </xf>
    <xf numFmtId="1" fontId="118" fillId="0" borderId="11" xfId="1" applyNumberFormat="1" applyFont="1" applyFill="1" applyBorder="1" applyAlignment="1">
      <alignment vertical="center" wrapText="1"/>
    </xf>
    <xf numFmtId="0" fontId="127" fillId="0" borderId="11" xfId="1" applyFont="1" applyFill="1" applyBorder="1" applyAlignment="1">
      <alignment horizontal="right" vertical="center" wrapText="1"/>
    </xf>
    <xf numFmtId="0" fontId="118" fillId="0" borderId="11" xfId="1" applyFont="1" applyFill="1" applyBorder="1" applyAlignment="1">
      <alignment horizontal="right" vertical="center" wrapText="1"/>
    </xf>
    <xf numFmtId="0" fontId="112" fillId="0" borderId="12" xfId="1" applyFont="1" applyBorder="1"/>
    <xf numFmtId="0" fontId="111" fillId="0" borderId="0" xfId="1" applyFont="1" applyBorder="1" applyProtection="1"/>
    <xf numFmtId="0" fontId="111" fillId="0" borderId="12" xfId="1" applyFont="1" applyBorder="1" applyProtection="1"/>
    <xf numFmtId="0" fontId="118" fillId="0" borderId="11" xfId="1" applyFont="1" applyFill="1" applyBorder="1" applyAlignment="1">
      <alignment vertical="top" wrapText="1"/>
    </xf>
    <xf numFmtId="0" fontId="85" fillId="23" borderId="11" xfId="1" applyFont="1" applyFill="1" applyBorder="1" applyAlignment="1">
      <alignment horizontal="center" vertical="center"/>
    </xf>
    <xf numFmtId="1" fontId="118" fillId="23" borderId="0" xfId="1" applyNumberFormat="1" applyFont="1" applyFill="1" applyBorder="1" applyAlignment="1">
      <alignment horizontal="center" vertical="center"/>
    </xf>
    <xf numFmtId="0" fontId="111" fillId="23" borderId="0" xfId="1" applyFont="1" applyFill="1" applyBorder="1" applyProtection="1"/>
    <xf numFmtId="0" fontId="111" fillId="23" borderId="0" xfId="1" applyFont="1" applyFill="1" applyBorder="1" applyAlignment="1" applyProtection="1">
      <alignment horizontal="center" vertical="center"/>
    </xf>
    <xf numFmtId="0" fontId="133" fillId="23" borderId="11" xfId="1" applyFont="1" applyFill="1" applyBorder="1" applyAlignment="1">
      <alignment vertical="center" wrapText="1"/>
    </xf>
    <xf numFmtId="0" fontId="133" fillId="23" borderId="11" xfId="1" applyFont="1" applyFill="1" applyBorder="1" applyAlignment="1">
      <alignment horizontal="center" vertical="center" wrapText="1"/>
    </xf>
    <xf numFmtId="1" fontId="133" fillId="23" borderId="11" xfId="1" applyNumberFormat="1" applyFont="1" applyFill="1" applyBorder="1" applyAlignment="1">
      <alignment horizontal="center" vertical="center"/>
    </xf>
    <xf numFmtId="0" fontId="111" fillId="0" borderId="11" xfId="0" applyFont="1" applyBorder="1" applyAlignment="1" applyProtection="1">
      <alignment horizontal="left"/>
    </xf>
    <xf numFmtId="165" fontId="111" fillId="0" borderId="11" xfId="0" applyNumberFormat="1" applyFont="1" applyBorder="1" applyAlignment="1" applyProtection="1">
      <alignment horizontal="left" vertical="center"/>
    </xf>
    <xf numFmtId="165" fontId="111" fillId="0" borderId="11" xfId="0" applyNumberFormat="1" applyFont="1" applyBorder="1" applyAlignment="1" applyProtection="1">
      <alignment horizontal="left"/>
    </xf>
    <xf numFmtId="165" fontId="111" fillId="0" borderId="11" xfId="0" applyNumberFormat="1" applyFont="1" applyBorder="1" applyAlignment="1" applyProtection="1">
      <alignment horizontal="center"/>
    </xf>
    <xf numFmtId="0" fontId="111" fillId="0" borderId="11" xfId="0" applyFont="1" applyBorder="1" applyAlignment="1">
      <alignment horizontal="left"/>
    </xf>
    <xf numFmtId="165" fontId="111" fillId="0" borderId="11" xfId="0" applyNumberFormat="1" applyFont="1" applyBorder="1" applyAlignment="1">
      <alignment horizontal="left"/>
    </xf>
    <xf numFmtId="165" fontId="111" fillId="0" borderId="11" xfId="0" applyNumberFormat="1" applyFont="1" applyBorder="1" applyAlignment="1">
      <alignment horizontal="center"/>
    </xf>
    <xf numFmtId="0" fontId="119" fillId="24" borderId="12" xfId="0" applyFont="1" applyFill="1" applyBorder="1" applyAlignment="1" applyProtection="1">
      <alignment horizontal="right"/>
    </xf>
    <xf numFmtId="0" fontId="111" fillId="24" borderId="12" xfId="0" applyFont="1" applyFill="1" applyBorder="1" applyAlignment="1" applyProtection="1">
      <alignment horizontal="center" vertical="center"/>
    </xf>
    <xf numFmtId="0" fontId="119" fillId="24" borderId="12" xfId="0" applyFont="1" applyFill="1" applyBorder="1" applyAlignment="1" applyProtection="1">
      <alignment horizontal="right" vertical="center"/>
    </xf>
    <xf numFmtId="165" fontId="63" fillId="25" borderId="12" xfId="0" applyNumberFormat="1" applyFont="1" applyFill="1" applyBorder="1" applyAlignment="1" applyProtection="1">
      <alignment horizontal="center"/>
    </xf>
    <xf numFmtId="0" fontId="118" fillId="0" borderId="13" xfId="1" applyFont="1" applyFill="1" applyBorder="1" applyAlignment="1">
      <alignment horizontal="left" vertical="center" wrapText="1"/>
    </xf>
    <xf numFmtId="165" fontId="111" fillId="0" borderId="11" xfId="0" applyNumberFormat="1" applyFont="1" applyBorder="1" applyAlignment="1" applyProtection="1">
      <alignment horizontal="right" vertical="center"/>
    </xf>
    <xf numFmtId="165" fontId="111" fillId="0" borderId="11" xfId="0" applyNumberFormat="1" applyFont="1" applyBorder="1" applyAlignment="1" applyProtection="1">
      <alignment horizontal="center" vertical="center"/>
    </xf>
    <xf numFmtId="165" fontId="111" fillId="0" borderId="11" xfId="0" applyNumberFormat="1" applyFont="1" applyBorder="1" applyProtection="1"/>
    <xf numFmtId="165" fontId="112" fillId="0" borderId="11" xfId="0" applyNumberFormat="1" applyFont="1" applyBorder="1"/>
    <xf numFmtId="2" fontId="63" fillId="25" borderId="12" xfId="0" applyNumberFormat="1" applyFont="1" applyFill="1" applyBorder="1" applyProtection="1"/>
    <xf numFmtId="0" fontId="118" fillId="0" borderId="11" xfId="1" applyFont="1" applyFill="1" applyBorder="1" applyAlignment="1">
      <alignment horizontal="left" vertical="center"/>
    </xf>
    <xf numFmtId="0" fontId="111" fillId="14" borderId="11" xfId="1" applyFont="1" applyFill="1" applyBorder="1" applyAlignment="1" applyProtection="1">
      <alignment horizontal="right" vertical="center"/>
    </xf>
    <xf numFmtId="49" fontId="111" fillId="14" borderId="11" xfId="1" applyNumberFormat="1" applyFont="1" applyFill="1" applyBorder="1" applyAlignment="1" applyProtection="1">
      <alignment horizontal="center" vertical="center"/>
    </xf>
    <xf numFmtId="166" fontId="111" fillId="0" borderId="11" xfId="0" applyNumberFormat="1" applyFont="1" applyBorder="1" applyAlignment="1" applyProtection="1">
      <alignment horizontal="right" vertical="center"/>
    </xf>
    <xf numFmtId="2" fontId="118" fillId="0" borderId="11" xfId="1" applyNumberFormat="1" applyFont="1" applyFill="1" applyBorder="1" applyAlignment="1">
      <alignment vertical="center" wrapText="1"/>
    </xf>
    <xf numFmtId="2" fontId="128" fillId="24" borderId="0" xfId="0" applyNumberFormat="1" applyFont="1" applyFill="1"/>
    <xf numFmtId="0" fontId="111" fillId="14" borderId="11" xfId="0" applyFont="1" applyFill="1" applyBorder="1" applyAlignment="1" applyProtection="1">
      <alignment horizontal="center"/>
    </xf>
    <xf numFmtId="0" fontId="111" fillId="0" borderId="11" xfId="1" applyFont="1" applyFill="1" applyBorder="1" applyAlignment="1">
      <alignment horizontal="center" vertical="center" wrapText="1"/>
    </xf>
    <xf numFmtId="0" fontId="111" fillId="0" borderId="0" xfId="0" applyFont="1" applyAlignment="1">
      <alignment horizontal="center"/>
    </xf>
    <xf numFmtId="49" fontId="85" fillId="23" borderId="0" xfId="1" applyNumberFormat="1" applyFont="1" applyFill="1" applyAlignment="1" applyProtection="1">
      <alignment horizontal="center" vertical="center"/>
    </xf>
    <xf numFmtId="0" fontId="118" fillId="23" borderId="0" xfId="1" applyFont="1" applyFill="1" applyAlignment="1" applyProtection="1"/>
    <xf numFmtId="0" fontId="118" fillId="23" borderId="0" xfId="1" applyFont="1" applyFill="1" applyAlignment="1" applyProtection="1">
      <alignment horizontal="center" vertical="center"/>
    </xf>
    <xf numFmtId="1" fontId="118" fillId="23" borderId="0" xfId="1" applyNumberFormat="1" applyFont="1" applyFill="1" applyAlignment="1" applyProtection="1">
      <alignment horizontal="center" vertical="center"/>
    </xf>
    <xf numFmtId="0" fontId="120" fillId="23" borderId="11" xfId="1" applyFont="1" applyFill="1" applyBorder="1" applyAlignment="1">
      <alignment vertical="center" wrapText="1"/>
    </xf>
    <xf numFmtId="0" fontId="120" fillId="23" borderId="11" xfId="1" applyFont="1" applyFill="1" applyBorder="1" applyAlignment="1">
      <alignment horizontal="center" vertical="center" wrapText="1"/>
    </xf>
    <xf numFmtId="1" fontId="120" fillId="23" borderId="11" xfId="1" applyNumberFormat="1" applyFont="1" applyFill="1" applyBorder="1" applyAlignment="1">
      <alignment horizontal="center" vertical="center" wrapText="1"/>
    </xf>
    <xf numFmtId="0" fontId="118" fillId="0" borderId="11" xfId="0" applyFont="1" applyBorder="1"/>
    <xf numFmtId="165" fontId="118" fillId="0" borderId="11" xfId="0" applyNumberFormat="1" applyFont="1" applyBorder="1" applyProtection="1"/>
    <xf numFmtId="165" fontId="118" fillId="0" borderId="11" xfId="0" applyNumberFormat="1" applyFont="1" applyBorder="1"/>
    <xf numFmtId="0" fontId="63" fillId="23" borderId="17" xfId="1" applyFont="1" applyFill="1" applyBorder="1" applyAlignment="1">
      <alignment vertical="center"/>
    </xf>
    <xf numFmtId="0" fontId="119" fillId="14" borderId="11" xfId="1" applyFont="1" applyFill="1" applyBorder="1" applyAlignment="1" applyProtection="1">
      <alignment horizontal="right"/>
    </xf>
    <xf numFmtId="0" fontId="119" fillId="14" borderId="11" xfId="1" applyFont="1" applyFill="1" applyBorder="1" applyAlignment="1" applyProtection="1">
      <alignment horizontal="right" vertical="center"/>
    </xf>
    <xf numFmtId="0" fontId="111" fillId="0" borderId="11" xfId="1" applyFont="1" applyBorder="1" applyAlignment="1">
      <alignment vertical="center" wrapText="1"/>
    </xf>
    <xf numFmtId="49" fontId="63" fillId="23" borderId="15" xfId="1" applyNumberFormat="1" applyFont="1" applyFill="1" applyBorder="1" applyAlignment="1" applyProtection="1">
      <alignment horizontal="center" vertical="center"/>
    </xf>
    <xf numFmtId="0" fontId="85" fillId="23" borderId="15" xfId="1" applyFont="1" applyFill="1" applyBorder="1" applyAlignment="1" applyProtection="1">
      <alignment vertical="center"/>
    </xf>
    <xf numFmtId="0" fontId="118" fillId="23" borderId="0" xfId="1" applyFont="1" applyFill="1" applyProtection="1"/>
    <xf numFmtId="0" fontId="118" fillId="23" borderId="15" xfId="1" applyFont="1" applyFill="1" applyBorder="1" applyAlignment="1" applyProtection="1">
      <alignment horizontal="center" vertical="center"/>
    </xf>
    <xf numFmtId="1" fontId="118" fillId="23" borderId="15" xfId="1" applyNumberFormat="1" applyFont="1" applyFill="1" applyBorder="1" applyAlignment="1" applyProtection="1">
      <alignment horizontal="center" vertical="center"/>
    </xf>
    <xf numFmtId="0" fontId="119" fillId="23" borderId="15" xfId="1" applyFont="1" applyFill="1" applyBorder="1" applyAlignment="1" applyProtection="1">
      <alignment horizontal="right"/>
    </xf>
    <xf numFmtId="0" fontId="119" fillId="23" borderId="15" xfId="1" applyFont="1" applyFill="1" applyBorder="1" applyAlignment="1" applyProtection="1">
      <alignment horizontal="right" vertical="center"/>
    </xf>
    <xf numFmtId="49" fontId="111" fillId="14" borderId="15" xfId="1" applyNumberFormat="1" applyFont="1" applyFill="1" applyBorder="1" applyAlignment="1" applyProtection="1">
      <alignment horizontal="center" vertical="center"/>
    </xf>
    <xf numFmtId="0" fontId="118" fillId="14" borderId="15" xfId="1" applyFont="1" applyFill="1" applyBorder="1" applyAlignment="1">
      <alignment horizontal="left" vertical="center" wrapText="1"/>
    </xf>
    <xf numFmtId="0" fontId="118" fillId="0" borderId="15" xfId="1" applyFont="1" applyFill="1" applyBorder="1" applyAlignment="1">
      <alignment vertical="center" wrapText="1"/>
    </xf>
    <xf numFmtId="0" fontId="118" fillId="0" borderId="15" xfId="1" applyFont="1" applyBorder="1" applyAlignment="1" applyProtection="1">
      <alignment horizontal="center" vertical="center"/>
    </xf>
    <xf numFmtId="0" fontId="119" fillId="14" borderId="11" xfId="0" applyFont="1" applyFill="1" applyBorder="1" applyAlignment="1" applyProtection="1">
      <alignment horizontal="right"/>
    </xf>
    <xf numFmtId="0" fontId="119" fillId="14" borderId="11" xfId="0" applyFont="1" applyFill="1" applyBorder="1" applyAlignment="1" applyProtection="1">
      <alignment horizontal="right" vertical="center"/>
    </xf>
    <xf numFmtId="2" fontId="63" fillId="25" borderId="11" xfId="0" applyNumberFormat="1" applyFont="1" applyFill="1" applyBorder="1" applyProtection="1"/>
    <xf numFmtId="0" fontId="135" fillId="23" borderId="15" xfId="1" applyFont="1" applyFill="1" applyBorder="1" applyAlignment="1">
      <alignment vertical="center" wrapText="1"/>
    </xf>
    <xf numFmtId="0" fontId="119" fillId="23" borderId="12" xfId="1" applyFont="1" applyFill="1" applyBorder="1" applyAlignment="1" applyProtection="1">
      <alignment horizontal="right"/>
    </xf>
    <xf numFmtId="0" fontId="119" fillId="23" borderId="12" xfId="1" applyFont="1" applyFill="1" applyBorder="1" applyAlignment="1" applyProtection="1">
      <alignment horizontal="right" vertical="center"/>
    </xf>
    <xf numFmtId="49" fontId="111" fillId="14" borderId="12" xfId="1" applyNumberFormat="1" applyFont="1" applyFill="1" applyBorder="1" applyAlignment="1" applyProtection="1">
      <alignment horizontal="center" vertical="center"/>
    </xf>
    <xf numFmtId="0" fontId="118" fillId="14" borderId="12" xfId="1" applyFont="1" applyFill="1" applyBorder="1" applyAlignment="1">
      <alignment horizontal="left" vertical="center" wrapText="1"/>
    </xf>
    <xf numFmtId="0" fontId="118" fillId="0" borderId="12" xfId="1" applyFont="1" applyFill="1" applyBorder="1" applyAlignment="1">
      <alignment vertical="center" wrapText="1"/>
    </xf>
    <xf numFmtId="0" fontId="111" fillId="0" borderId="12" xfId="1" applyFont="1" applyBorder="1" applyAlignment="1" applyProtection="1">
      <alignment horizontal="center" vertical="center"/>
    </xf>
    <xf numFmtId="0" fontId="119" fillId="0" borderId="11" xfId="1" applyFont="1" applyFill="1" applyBorder="1" applyAlignment="1" applyProtection="1">
      <alignment horizontal="right"/>
    </xf>
    <xf numFmtId="0" fontId="119" fillId="0" borderId="11" xfId="1" applyFont="1" applyFill="1" applyBorder="1" applyAlignment="1" applyProtection="1">
      <alignment horizontal="right" vertical="center"/>
    </xf>
    <xf numFmtId="0" fontId="118" fillId="14" borderId="11" xfId="1" applyFont="1" applyFill="1" applyBorder="1" applyAlignment="1">
      <alignment vertical="top" wrapText="1"/>
    </xf>
    <xf numFmtId="0" fontId="63" fillId="23" borderId="11" xfId="1" applyFont="1" applyFill="1" applyBorder="1" applyAlignment="1" applyProtection="1"/>
    <xf numFmtId="0" fontId="118" fillId="14" borderId="11" xfId="1" applyFont="1" applyFill="1" applyBorder="1" applyAlignment="1" applyProtection="1">
      <alignment wrapText="1"/>
    </xf>
    <xf numFmtId="0" fontId="111" fillId="14" borderId="11" xfId="1" applyFont="1" applyFill="1" applyBorder="1" applyAlignment="1">
      <alignment horizontal="left" vertical="center" wrapText="1"/>
    </xf>
    <xf numFmtId="1" fontId="111" fillId="14" borderId="11" xfId="1" applyNumberFormat="1" applyFont="1" applyFill="1" applyBorder="1" applyAlignment="1">
      <alignment horizontal="center" vertical="center" wrapText="1"/>
    </xf>
    <xf numFmtId="0" fontId="111" fillId="14" borderId="11" xfId="1" applyFont="1" applyFill="1" applyBorder="1" applyAlignment="1"/>
    <xf numFmtId="1" fontId="111" fillId="14" borderId="11" xfId="1" applyNumberFormat="1" applyFont="1" applyFill="1" applyBorder="1" applyAlignment="1">
      <alignment horizontal="center" vertical="center"/>
    </xf>
    <xf numFmtId="0" fontId="63" fillId="23" borderId="14" xfId="1" applyFont="1" applyFill="1" applyBorder="1" applyAlignment="1" applyProtection="1">
      <alignment horizontal="left" vertical="top"/>
    </xf>
    <xf numFmtId="0" fontId="63" fillId="23" borderId="13" xfId="1" applyFont="1" applyFill="1" applyBorder="1" applyAlignment="1" applyProtection="1">
      <alignment vertical="top" wrapText="1"/>
    </xf>
    <xf numFmtId="0" fontId="136" fillId="14" borderId="11" xfId="1" applyFont="1" applyFill="1" applyBorder="1" applyAlignment="1" applyProtection="1">
      <alignment horizontal="left" vertical="top" wrapText="1"/>
    </xf>
    <xf numFmtId="0" fontId="12" fillId="0" borderId="11" xfId="1" applyFont="1" applyBorder="1" applyAlignment="1">
      <alignment wrapText="1"/>
    </xf>
    <xf numFmtId="2" fontId="111" fillId="0" borderId="11" xfId="1" applyNumberFormat="1" applyFont="1" applyBorder="1" applyAlignment="1" applyProtection="1">
      <alignment horizontal="center" vertical="center"/>
    </xf>
    <xf numFmtId="10" fontId="111" fillId="0" borderId="11" xfId="1" applyNumberFormat="1" applyFont="1" applyBorder="1" applyProtection="1"/>
    <xf numFmtId="2" fontId="111" fillId="0" borderId="11" xfId="1" applyNumberFormat="1" applyFont="1" applyBorder="1" applyProtection="1"/>
    <xf numFmtId="0" fontId="12" fillId="0" borderId="11" xfId="1" applyFont="1" applyFill="1" applyBorder="1" applyAlignment="1">
      <alignment wrapText="1"/>
    </xf>
    <xf numFmtId="49" fontId="137" fillId="0" borderId="11" xfId="1" applyNumberFormat="1" applyFont="1" applyBorder="1" applyAlignment="1" applyProtection="1">
      <alignment horizontal="center" vertical="center"/>
    </xf>
    <xf numFmtId="0" fontId="137" fillId="14" borderId="11" xfId="1" applyFont="1" applyFill="1" applyBorder="1" applyAlignment="1">
      <alignment vertical="center" wrapText="1"/>
    </xf>
    <xf numFmtId="0" fontId="138" fillId="0" borderId="11" xfId="1" applyFont="1" applyFill="1" applyBorder="1" applyAlignment="1">
      <alignment wrapText="1"/>
    </xf>
    <xf numFmtId="0" fontId="137" fillId="0" borderId="11" xfId="1" applyFont="1" applyBorder="1" applyAlignment="1" applyProtection="1">
      <alignment horizontal="center" vertical="center"/>
    </xf>
    <xf numFmtId="1" fontId="137" fillId="0" borderId="11" xfId="1" applyNumberFormat="1" applyFont="1" applyBorder="1" applyAlignment="1" applyProtection="1">
      <alignment horizontal="center" vertical="center"/>
    </xf>
    <xf numFmtId="0" fontId="111" fillId="0" borderId="11" xfId="1" applyFont="1" applyBorder="1" applyAlignment="1">
      <alignment wrapText="1"/>
    </xf>
    <xf numFmtId="2" fontId="111" fillId="0" borderId="11" xfId="1" applyNumberFormat="1" applyFont="1" applyBorder="1" applyAlignment="1" applyProtection="1">
      <alignment horizontal="right" vertical="center"/>
    </xf>
    <xf numFmtId="0" fontId="12" fillId="0" borderId="11" xfId="1" applyFont="1" applyBorder="1" applyAlignment="1" applyProtection="1">
      <alignment horizontal="left" wrapText="1"/>
    </xf>
    <xf numFmtId="0" fontId="111" fillId="0" borderId="12" xfId="1" applyFont="1" applyBorder="1" applyAlignment="1" applyProtection="1">
      <alignment vertical="center"/>
    </xf>
    <xf numFmtId="2" fontId="128" fillId="25" borderId="11" xfId="1" applyNumberFormat="1" applyFont="1" applyFill="1" applyBorder="1" applyProtection="1"/>
    <xf numFmtId="0" fontId="118" fillId="14" borderId="11" xfId="1" applyNumberFormat="1" applyFont="1" applyFill="1" applyBorder="1" applyAlignment="1">
      <alignment horizontal="left" vertical="center" wrapText="1"/>
    </xf>
    <xf numFmtId="0" fontId="111" fillId="23" borderId="11" xfId="1" applyFont="1" applyFill="1" applyBorder="1" applyAlignment="1">
      <alignment wrapText="1"/>
    </xf>
    <xf numFmtId="0" fontId="118" fillId="0" borderId="11" xfId="5" applyNumberFormat="1" applyFont="1" applyFill="1" applyBorder="1" applyAlignment="1" applyProtection="1">
      <alignment vertical="center" wrapText="1"/>
      <protection hidden="1"/>
    </xf>
    <xf numFmtId="0" fontId="118" fillId="0" borderId="11" xfId="5" applyNumberFormat="1" applyFont="1" applyFill="1" applyBorder="1" applyAlignment="1" applyProtection="1">
      <alignment vertical="center" wrapText="1"/>
      <protection locked="0"/>
    </xf>
    <xf numFmtId="49" fontId="129" fillId="0" borderId="11" xfId="1" applyNumberFormat="1" applyFont="1" applyBorder="1" applyAlignment="1">
      <alignment vertical="center" wrapText="1"/>
    </xf>
    <xf numFmtId="49" fontId="129" fillId="0" borderId="11" xfId="1" applyNumberFormat="1" applyFont="1" applyBorder="1" applyAlignment="1">
      <alignment wrapText="1"/>
    </xf>
    <xf numFmtId="0" fontId="6" fillId="0" borderId="11" xfId="5" applyNumberFormat="1" applyFont="1" applyFill="1" applyBorder="1" applyAlignment="1" applyProtection="1">
      <alignment vertical="center" wrapText="1"/>
      <protection locked="0"/>
    </xf>
    <xf numFmtId="0" fontId="85" fillId="23" borderId="11" xfId="1" applyNumberFormat="1" applyFont="1" applyFill="1" applyBorder="1" applyAlignment="1">
      <alignment vertical="center"/>
    </xf>
    <xf numFmtId="0" fontId="85" fillId="23" borderId="11" xfId="1" applyNumberFormat="1" applyFont="1" applyFill="1" applyBorder="1" applyAlignment="1">
      <alignment vertical="center" wrapText="1"/>
    </xf>
    <xf numFmtId="0" fontId="111" fillId="14" borderId="11" xfId="1" applyNumberFormat="1" applyFont="1" applyFill="1" applyBorder="1" applyAlignment="1">
      <alignment vertical="center" wrapText="1"/>
    </xf>
    <xf numFmtId="0" fontId="111" fillId="0" borderId="11" xfId="1" applyNumberFormat="1" applyFont="1" applyFill="1" applyBorder="1" applyAlignment="1">
      <alignment vertical="center" wrapText="1"/>
    </xf>
    <xf numFmtId="1" fontId="111" fillId="0" borderId="11" xfId="1" applyNumberFormat="1" applyFont="1" applyFill="1" applyBorder="1" applyAlignment="1">
      <alignment horizontal="center" vertical="center"/>
    </xf>
    <xf numFmtId="49" fontId="85" fillId="23" borderId="11" xfId="1" applyNumberFormat="1" applyFont="1" applyFill="1" applyBorder="1" applyAlignment="1">
      <alignment vertical="center"/>
    </xf>
    <xf numFmtId="0" fontId="118" fillId="23" borderId="11" xfId="1" applyNumberFormat="1" applyFont="1" applyFill="1" applyBorder="1" applyAlignment="1">
      <alignment vertical="center" wrapText="1"/>
    </xf>
    <xf numFmtId="0" fontId="85" fillId="23" borderId="11" xfId="5" applyNumberFormat="1" applyFont="1" applyFill="1" applyBorder="1" applyAlignment="1" applyProtection="1">
      <alignment horizontal="left" vertical="center"/>
      <protection locked="0"/>
    </xf>
    <xf numFmtId="0" fontId="118" fillId="0" borderId="11" xfId="5" applyNumberFormat="1" applyFont="1" applyFill="1" applyBorder="1" applyAlignment="1" applyProtection="1">
      <alignment horizontal="left" vertical="center" wrapText="1"/>
      <protection locked="0"/>
    </xf>
    <xf numFmtId="1" fontId="111" fillId="0" borderId="11" xfId="1" applyNumberFormat="1" applyFont="1" applyBorder="1" applyAlignment="1">
      <alignment horizontal="center" vertical="center"/>
    </xf>
    <xf numFmtId="0" fontId="118" fillId="14" borderId="11" xfId="2" applyNumberFormat="1" applyFont="1" applyFill="1" applyBorder="1" applyAlignment="1" applyProtection="1">
      <alignment vertical="center" wrapText="1"/>
    </xf>
    <xf numFmtId="0" fontId="111" fillId="14" borderId="15" xfId="1" applyNumberFormat="1" applyFont="1" applyFill="1" applyBorder="1" applyAlignment="1">
      <alignment vertical="center" wrapText="1"/>
    </xf>
    <xf numFmtId="0" fontId="6" fillId="14" borderId="11" xfId="1" applyNumberFormat="1" applyFont="1" applyFill="1" applyBorder="1" applyAlignment="1">
      <alignment vertical="center" wrapText="1"/>
    </xf>
    <xf numFmtId="0" fontId="13" fillId="14" borderId="11" xfId="1" applyNumberFormat="1" applyFont="1" applyFill="1" applyBorder="1" applyAlignment="1">
      <alignment vertical="center" wrapText="1"/>
    </xf>
    <xf numFmtId="0" fontId="118" fillId="23" borderId="11" xfId="3" applyNumberFormat="1" applyFont="1" applyFill="1" applyBorder="1" applyAlignment="1" applyProtection="1">
      <alignment vertical="center" wrapText="1"/>
    </xf>
    <xf numFmtId="0" fontId="111" fillId="0" borderId="11" xfId="1" applyFont="1" applyBorder="1" applyAlignment="1">
      <alignment vertical="top" wrapText="1"/>
    </xf>
    <xf numFmtId="0" fontId="111" fillId="0" borderId="11" xfId="0" applyFont="1" applyBorder="1" applyAlignment="1" applyProtection="1">
      <alignment vertical="center"/>
    </xf>
    <xf numFmtId="0" fontId="111" fillId="14" borderId="11" xfId="0" applyFont="1" applyFill="1" applyBorder="1" applyAlignment="1" applyProtection="1">
      <alignment vertical="center"/>
    </xf>
    <xf numFmtId="0" fontId="111" fillId="24" borderId="0" xfId="0" applyFont="1" applyFill="1" applyAlignment="1" applyProtection="1">
      <alignment vertical="center"/>
    </xf>
    <xf numFmtId="2" fontId="63" fillId="24" borderId="11" xfId="0" applyNumberFormat="1" applyFont="1" applyFill="1" applyBorder="1" applyAlignment="1" applyProtection="1">
      <alignment vertical="center" wrapText="1"/>
    </xf>
    <xf numFmtId="0" fontId="111" fillId="23" borderId="11" xfId="1" applyFont="1" applyFill="1" applyBorder="1" applyAlignment="1" applyProtection="1">
      <alignment vertical="center"/>
    </xf>
    <xf numFmtId="1" fontId="118" fillId="14" borderId="11" xfId="1" applyNumberFormat="1" applyFont="1" applyFill="1" applyBorder="1" applyAlignment="1" applyProtection="1">
      <alignment horizontal="center" vertical="center"/>
    </xf>
    <xf numFmtId="0" fontId="118" fillId="14" borderId="11" xfId="1" applyNumberFormat="1" applyFont="1" applyFill="1" applyBorder="1" applyAlignment="1" applyProtection="1">
      <alignment horizontal="left" vertical="center" wrapText="1"/>
    </xf>
    <xf numFmtId="0" fontId="111" fillId="14" borderId="11" xfId="1" applyFont="1" applyFill="1" applyBorder="1" applyAlignment="1" applyProtection="1">
      <alignment vertical="center"/>
    </xf>
    <xf numFmtId="0" fontId="118" fillId="0" borderId="11" xfId="1" applyFont="1" applyBorder="1" applyAlignment="1" applyProtection="1">
      <alignment vertical="center"/>
    </xf>
    <xf numFmtId="0" fontId="111" fillId="24" borderId="0" xfId="1" applyFont="1" applyFill="1" applyAlignment="1" applyProtection="1">
      <alignment vertical="center"/>
    </xf>
    <xf numFmtId="0" fontId="111" fillId="14" borderId="11" xfId="1" applyFont="1" applyFill="1" applyBorder="1" applyAlignment="1" applyProtection="1">
      <alignment vertical="center" wrapText="1"/>
    </xf>
    <xf numFmtId="1" fontId="111" fillId="14" borderId="11" xfId="1" applyNumberFormat="1" applyFont="1" applyFill="1" applyBorder="1" applyAlignment="1" applyProtection="1">
      <alignment horizontal="center" vertical="center"/>
    </xf>
    <xf numFmtId="0" fontId="85" fillId="23" borderId="17" xfId="0" applyFont="1" applyFill="1" applyBorder="1" applyAlignment="1" applyProtection="1">
      <alignment horizontal="left" vertical="center"/>
    </xf>
    <xf numFmtId="0" fontId="118" fillId="23" borderId="18" xfId="0" applyFont="1" applyFill="1" applyBorder="1" applyAlignment="1" applyProtection="1">
      <alignment vertical="center" wrapText="1"/>
    </xf>
    <xf numFmtId="0" fontId="118" fillId="23" borderId="19" xfId="0" applyFont="1" applyFill="1" applyBorder="1" applyAlignment="1" applyProtection="1">
      <alignment vertical="center" wrapText="1"/>
    </xf>
    <xf numFmtId="0" fontId="112" fillId="23" borderId="0" xfId="0" applyFont="1" applyFill="1" applyAlignment="1">
      <alignment horizontal="center" vertical="center"/>
    </xf>
    <xf numFmtId="0" fontId="112" fillId="23" borderId="0" xfId="0" applyFont="1" applyFill="1" applyAlignment="1">
      <alignment vertical="center"/>
    </xf>
    <xf numFmtId="0" fontId="118" fillId="0" borderId="11" xfId="7" applyFont="1" applyFill="1" applyBorder="1" applyAlignment="1">
      <alignment vertical="center" wrapText="1"/>
    </xf>
    <xf numFmtId="0" fontId="118" fillId="0" borderId="11" xfId="7" applyFont="1" applyBorder="1" applyAlignment="1">
      <alignment vertical="center" wrapText="1"/>
    </xf>
    <xf numFmtId="0" fontId="118" fillId="0" borderId="11" xfId="0" applyFont="1" applyBorder="1" applyAlignment="1">
      <alignment vertical="center" wrapText="1"/>
    </xf>
    <xf numFmtId="1" fontId="118" fillId="0" borderId="11" xfId="0" applyNumberFormat="1" applyFont="1" applyFill="1" applyBorder="1" applyAlignment="1">
      <alignment horizontal="center" vertical="center"/>
    </xf>
    <xf numFmtId="0" fontId="112" fillId="14" borderId="11" xfId="0" applyFont="1" applyFill="1" applyBorder="1" applyAlignment="1">
      <alignment horizontal="justify" vertical="center"/>
    </xf>
    <xf numFmtId="2" fontId="112" fillId="14" borderId="11" xfId="0" applyNumberFormat="1" applyFont="1" applyFill="1" applyBorder="1" applyAlignment="1">
      <alignment horizontal="justify" vertical="center"/>
    </xf>
    <xf numFmtId="2" fontId="112" fillId="14" borderId="11" xfId="0" applyNumberFormat="1" applyFont="1" applyFill="1" applyBorder="1" applyAlignment="1">
      <alignment horizontal="center" vertical="center"/>
    </xf>
    <xf numFmtId="0" fontId="118" fillId="0" borderId="11" xfId="7" applyFont="1" applyBorder="1" applyAlignment="1">
      <alignment horizontal="center" vertical="center"/>
    </xf>
    <xf numFmtId="0" fontId="118" fillId="0" borderId="11" xfId="0" applyFont="1" applyFill="1" applyBorder="1" applyAlignment="1" applyProtection="1">
      <alignment vertical="center" wrapText="1"/>
    </xf>
    <xf numFmtId="0" fontId="118" fillId="0" borderId="11" xfId="0" applyFont="1" applyBorder="1" applyAlignment="1">
      <alignment vertical="center"/>
    </xf>
    <xf numFmtId="0" fontId="118" fillId="0" borderId="11" xfId="0" applyFont="1" applyFill="1" applyBorder="1" applyAlignment="1" applyProtection="1">
      <alignment vertical="center"/>
    </xf>
    <xf numFmtId="0" fontId="118" fillId="0" borderId="11" xfId="0" applyFont="1" applyBorder="1" applyAlignment="1">
      <alignment horizontal="center" vertical="center"/>
    </xf>
    <xf numFmtId="0" fontId="118" fillId="0" borderId="11" xfId="0" applyFont="1" applyFill="1" applyBorder="1" applyAlignment="1">
      <alignment vertical="center" wrapText="1"/>
    </xf>
    <xf numFmtId="0" fontId="118" fillId="0" borderId="11" xfId="0" applyFont="1" applyFill="1" applyBorder="1" applyAlignment="1">
      <alignment horizontal="center" vertical="center"/>
    </xf>
    <xf numFmtId="0" fontId="111" fillId="24" borderId="11" xfId="0" applyFont="1" applyFill="1" applyBorder="1" applyAlignment="1">
      <alignment vertical="center"/>
    </xf>
    <xf numFmtId="2" fontId="63" fillId="25" borderId="11" xfId="0" applyNumberFormat="1" applyFont="1" applyFill="1" applyBorder="1" applyAlignment="1">
      <alignment horizontal="center" vertical="center"/>
    </xf>
    <xf numFmtId="49" fontId="63" fillId="23" borderId="11" xfId="0" applyNumberFormat="1" applyFont="1" applyFill="1" applyBorder="1" applyAlignment="1">
      <alignment horizontal="center" vertical="center"/>
    </xf>
    <xf numFmtId="0" fontId="85" fillId="23" borderId="15" xfId="0" applyNumberFormat="1" applyFont="1" applyFill="1" applyBorder="1" applyAlignment="1">
      <alignment vertical="center"/>
    </xf>
    <xf numFmtId="49" fontId="118" fillId="23" borderId="15" xfId="0" applyNumberFormat="1" applyFont="1" applyFill="1" applyBorder="1" applyAlignment="1">
      <alignment horizontal="center" vertical="center"/>
    </xf>
    <xf numFmtId="1" fontId="118" fillId="23" borderId="15" xfId="0" applyNumberFormat="1" applyFont="1" applyFill="1" applyBorder="1" applyAlignment="1">
      <alignment horizontal="center" vertical="center"/>
    </xf>
    <xf numFmtId="0" fontId="111" fillId="23" borderId="0" xfId="0" applyFont="1" applyFill="1" applyAlignment="1" applyProtection="1">
      <alignment vertical="center"/>
    </xf>
    <xf numFmtId="0" fontId="118" fillId="23" borderId="15" xfId="0" applyNumberFormat="1" applyFont="1" applyFill="1" applyBorder="1" applyAlignment="1">
      <alignment horizontal="right" vertical="center"/>
    </xf>
    <xf numFmtId="0" fontId="112" fillId="23" borderId="15" xfId="0" applyNumberFormat="1" applyFont="1" applyFill="1" applyBorder="1" applyAlignment="1">
      <alignment horizontal="center" vertical="center"/>
    </xf>
    <xf numFmtId="49" fontId="111" fillId="14" borderId="14" xfId="0" applyNumberFormat="1" applyFont="1" applyFill="1" applyBorder="1" applyAlignment="1">
      <alignment horizontal="center" vertical="center"/>
    </xf>
    <xf numFmtId="0" fontId="118" fillId="14" borderId="11" xfId="0" applyNumberFormat="1" applyFont="1" applyFill="1" applyBorder="1" applyAlignment="1">
      <alignment vertical="center" wrapText="1"/>
    </xf>
    <xf numFmtId="49" fontId="118" fillId="14" borderId="11" xfId="0" applyNumberFormat="1" applyFont="1" applyFill="1" applyBorder="1" applyAlignment="1">
      <alignment horizontal="center" vertical="center" wrapText="1"/>
    </xf>
    <xf numFmtId="1" fontId="118" fillId="14" borderId="11" xfId="0" applyNumberFormat="1" applyFont="1" applyFill="1" applyBorder="1" applyAlignment="1">
      <alignment horizontal="center" vertical="center"/>
    </xf>
    <xf numFmtId="0" fontId="112" fillId="0" borderId="11" xfId="0" applyNumberFormat="1" applyFont="1" applyBorder="1" applyAlignment="1">
      <alignment horizontal="right" vertical="center"/>
    </xf>
    <xf numFmtId="0" fontId="112" fillId="0" borderId="11" xfId="0" applyNumberFormat="1" applyFont="1" applyBorder="1" applyAlignment="1">
      <alignment horizontal="center" vertical="center"/>
    </xf>
    <xf numFmtId="0" fontId="111" fillId="0" borderId="14" xfId="0" applyFont="1" applyBorder="1" applyAlignment="1" applyProtection="1">
      <alignment vertical="center"/>
    </xf>
    <xf numFmtId="0" fontId="112" fillId="0" borderId="11" xfId="0" applyFont="1" applyBorder="1" applyAlignment="1">
      <alignment vertical="center"/>
    </xf>
    <xf numFmtId="0" fontId="6" fillId="14" borderId="11" xfId="0" applyNumberFormat="1" applyFont="1" applyFill="1" applyBorder="1" applyAlignment="1">
      <alignment vertical="center" wrapText="1"/>
    </xf>
    <xf numFmtId="49" fontId="63" fillId="24" borderId="11" xfId="0" applyNumberFormat="1" applyFont="1" applyFill="1" applyBorder="1" applyAlignment="1" applyProtection="1">
      <alignment horizontal="center" vertical="center"/>
    </xf>
    <xf numFmtId="0" fontId="111" fillId="24" borderId="11" xfId="0" applyFont="1" applyFill="1" applyBorder="1" applyAlignment="1" applyProtection="1">
      <alignment vertical="center"/>
    </xf>
    <xf numFmtId="1" fontId="111" fillId="24" borderId="11" xfId="0" applyNumberFormat="1" applyFont="1" applyFill="1" applyBorder="1" applyAlignment="1" applyProtection="1">
      <alignment horizontal="center" vertical="center"/>
    </xf>
    <xf numFmtId="0" fontId="111" fillId="25" borderId="14" xfId="0" applyFont="1" applyFill="1" applyBorder="1" applyAlignment="1" applyProtection="1">
      <alignment vertical="center"/>
    </xf>
    <xf numFmtId="49" fontId="63" fillId="14" borderId="11" xfId="0" applyNumberFormat="1" applyFont="1" applyFill="1" applyBorder="1" applyAlignment="1" applyProtection="1">
      <alignment horizontal="center" vertical="center"/>
    </xf>
    <xf numFmtId="0" fontId="85" fillId="14" borderId="15" xfId="0" applyNumberFormat="1" applyFont="1" applyFill="1" applyBorder="1" applyAlignment="1">
      <alignment vertical="center"/>
    </xf>
    <xf numFmtId="1" fontId="111" fillId="14" borderId="11" xfId="0" applyNumberFormat="1" applyFont="1" applyFill="1" applyBorder="1" applyAlignment="1" applyProtection="1">
      <alignment horizontal="center" vertical="center"/>
    </xf>
    <xf numFmtId="0" fontId="111" fillId="14" borderId="14" xfId="0" applyFont="1" applyFill="1" applyBorder="1" applyAlignment="1" applyProtection="1">
      <alignment vertical="center"/>
    </xf>
    <xf numFmtId="49" fontId="63" fillId="14" borderId="11" xfId="0" applyNumberFormat="1" applyFont="1" applyFill="1" applyBorder="1" applyAlignment="1">
      <alignment horizontal="center" vertical="center"/>
    </xf>
    <xf numFmtId="2" fontId="112" fillId="0" borderId="11" xfId="0" applyNumberFormat="1" applyFont="1" applyBorder="1" applyAlignment="1">
      <alignment horizontal="center" vertical="center"/>
    </xf>
    <xf numFmtId="2" fontId="111" fillId="0" borderId="11" xfId="0" applyNumberFormat="1" applyFont="1" applyBorder="1" applyAlignment="1" applyProtection="1">
      <alignment vertical="center"/>
    </xf>
    <xf numFmtId="2" fontId="111" fillId="0" borderId="14" xfId="0" applyNumberFormat="1" applyFont="1" applyBorder="1" applyAlignment="1" applyProtection="1">
      <alignment vertical="center"/>
    </xf>
    <xf numFmtId="2" fontId="63" fillId="25" borderId="14" xfId="0" applyNumberFormat="1" applyFont="1" applyFill="1" applyBorder="1" applyAlignment="1" applyProtection="1">
      <alignment vertical="center"/>
    </xf>
    <xf numFmtId="0" fontId="118" fillId="14" borderId="11" xfId="0" applyNumberFormat="1" applyFont="1" applyFill="1" applyBorder="1" applyAlignment="1">
      <alignment horizontal="left" vertical="center" wrapText="1"/>
    </xf>
    <xf numFmtId="49" fontId="63" fillId="23" borderId="14" xfId="0" applyNumberFormat="1" applyFont="1" applyFill="1" applyBorder="1" applyAlignment="1">
      <alignment horizontal="center" vertical="center"/>
    </xf>
    <xf numFmtId="0" fontId="85" fillId="23" borderId="11" xfId="0" applyNumberFormat="1" applyFont="1" applyFill="1" applyBorder="1" applyAlignment="1">
      <alignment vertical="center"/>
    </xf>
    <xf numFmtId="0" fontId="118" fillId="23" borderId="11" xfId="0" applyNumberFormat="1" applyFont="1" applyFill="1" applyBorder="1" applyAlignment="1">
      <alignment vertical="center" wrapText="1"/>
    </xf>
    <xf numFmtId="49" fontId="118" fillId="23" borderId="11" xfId="0" applyNumberFormat="1" applyFont="1" applyFill="1" applyBorder="1" applyAlignment="1">
      <alignment horizontal="center" vertical="center" wrapText="1"/>
    </xf>
    <xf numFmtId="1" fontId="118" fillId="23" borderId="11" xfId="0" applyNumberFormat="1" applyFont="1" applyFill="1" applyBorder="1" applyAlignment="1">
      <alignment horizontal="center" vertical="center" wrapText="1"/>
    </xf>
    <xf numFmtId="0" fontId="118" fillId="23" borderId="11" xfId="0" applyNumberFormat="1" applyFont="1" applyFill="1" applyBorder="1" applyAlignment="1">
      <alignment horizontal="right" vertical="center" wrapText="1"/>
    </xf>
    <xf numFmtId="0" fontId="112" fillId="23" borderId="11" xfId="0" applyNumberFormat="1" applyFont="1" applyFill="1" applyBorder="1" applyAlignment="1">
      <alignment horizontal="center" vertical="center"/>
    </xf>
    <xf numFmtId="0" fontId="111" fillId="23" borderId="11" xfId="0" applyFont="1" applyFill="1" applyBorder="1" applyAlignment="1" applyProtection="1">
      <alignment vertical="center"/>
    </xf>
    <xf numFmtId="0" fontId="111" fillId="23" borderId="14" xfId="0" applyFont="1" applyFill="1" applyBorder="1" applyAlignment="1" applyProtection="1">
      <alignment vertical="center"/>
    </xf>
    <xf numFmtId="49" fontId="111" fillId="0" borderId="14" xfId="0" applyNumberFormat="1" applyFont="1" applyFill="1" applyBorder="1" applyAlignment="1">
      <alignment horizontal="center" vertical="center"/>
    </xf>
    <xf numFmtId="0" fontId="6" fillId="0" borderId="11" xfId="0" applyNumberFormat="1" applyFont="1" applyFill="1" applyBorder="1" applyAlignment="1">
      <alignment vertical="center" wrapText="1"/>
    </xf>
    <xf numFmtId="0" fontId="118" fillId="0" borderId="11" xfId="0" applyNumberFormat="1" applyFont="1" applyFill="1" applyBorder="1" applyAlignment="1">
      <alignment vertical="center" wrapText="1"/>
    </xf>
    <xf numFmtId="0" fontId="112" fillId="0" borderId="11" xfId="0" applyNumberFormat="1" applyFont="1" applyFill="1" applyBorder="1" applyAlignment="1">
      <alignment horizontal="right" vertical="center"/>
    </xf>
    <xf numFmtId="165" fontId="111" fillId="0" borderId="14" xfId="0" applyNumberFormat="1" applyFont="1" applyBorder="1" applyAlignment="1" applyProtection="1">
      <alignment vertical="center"/>
    </xf>
    <xf numFmtId="49" fontId="118" fillId="0" borderId="11" xfId="0" applyNumberFormat="1" applyFont="1" applyFill="1" applyBorder="1" applyAlignment="1">
      <alignment horizontal="center" vertical="center" wrapText="1"/>
    </xf>
    <xf numFmtId="0" fontId="111" fillId="0" borderId="11" xfId="0" applyNumberFormat="1" applyFont="1" applyFill="1" applyBorder="1" applyAlignment="1">
      <alignment horizontal="right" vertical="center"/>
    </xf>
    <xf numFmtId="1" fontId="118" fillId="0" borderId="11" xfId="0" applyNumberFormat="1" applyFont="1" applyFill="1" applyBorder="1" applyAlignment="1">
      <alignment horizontal="center" vertical="center" wrapText="1"/>
    </xf>
    <xf numFmtId="0" fontId="112" fillId="14" borderId="11" xfId="0" applyNumberFormat="1" applyFont="1" applyFill="1" applyBorder="1" applyAlignment="1">
      <alignment horizontal="right" vertical="center"/>
    </xf>
    <xf numFmtId="2" fontId="111" fillId="14" borderId="11" xfId="0" applyNumberFormat="1" applyFont="1" applyFill="1" applyBorder="1" applyAlignment="1" applyProtection="1">
      <alignment vertical="center"/>
    </xf>
    <xf numFmtId="165" fontId="111" fillId="14" borderId="14" xfId="0" applyNumberFormat="1" applyFont="1" applyFill="1" applyBorder="1" applyAlignment="1" applyProtection="1">
      <alignment vertical="center"/>
    </xf>
    <xf numFmtId="49" fontId="85" fillId="23" borderId="14" xfId="0" applyNumberFormat="1" applyFont="1" applyFill="1" applyBorder="1" applyAlignment="1">
      <alignment horizontal="center" vertical="center"/>
    </xf>
    <xf numFmtId="0" fontId="85" fillId="23" borderId="11" xfId="0" applyNumberFormat="1" applyFont="1" applyFill="1" applyBorder="1" applyAlignment="1">
      <alignment vertical="center" wrapText="1"/>
    </xf>
    <xf numFmtId="49" fontId="85" fillId="23" borderId="11" xfId="0" applyNumberFormat="1" applyFont="1" applyFill="1" applyBorder="1" applyAlignment="1">
      <alignment horizontal="center" vertical="center" wrapText="1"/>
    </xf>
    <xf numFmtId="0" fontId="85" fillId="23" borderId="11" xfId="0" applyNumberFormat="1" applyFont="1" applyFill="1" applyBorder="1" applyAlignment="1">
      <alignment horizontal="right" vertical="center" wrapText="1"/>
    </xf>
    <xf numFmtId="49" fontId="118" fillId="14" borderId="14" xfId="0" applyNumberFormat="1" applyFont="1" applyFill="1" applyBorder="1" applyAlignment="1">
      <alignment horizontal="center" vertical="center" wrapText="1"/>
    </xf>
    <xf numFmtId="0" fontId="118" fillId="14" borderId="11" xfId="0" applyFont="1" applyFill="1" applyBorder="1" applyAlignment="1">
      <alignment vertical="center" wrapText="1"/>
    </xf>
    <xf numFmtId="0" fontId="118" fillId="14" borderId="11" xfId="0" applyFont="1" applyFill="1" applyBorder="1" applyAlignment="1">
      <alignment horizontal="center" vertical="center" wrapText="1"/>
    </xf>
    <xf numFmtId="49" fontId="85" fillId="23" borderId="11" xfId="0" applyNumberFormat="1" applyFont="1" applyFill="1" applyBorder="1" applyAlignment="1">
      <alignment vertical="center"/>
    </xf>
    <xf numFmtId="49" fontId="118" fillId="0" borderId="14" xfId="0" applyNumberFormat="1" applyFont="1" applyFill="1" applyBorder="1" applyAlignment="1">
      <alignment horizontal="center" vertical="center" wrapText="1"/>
    </xf>
    <xf numFmtId="2" fontId="112" fillId="0" borderId="11" xfId="0" applyNumberFormat="1" applyFont="1" applyFill="1" applyBorder="1" applyAlignment="1">
      <alignment horizontal="center" vertical="center"/>
    </xf>
    <xf numFmtId="49" fontId="85" fillId="14" borderId="0" xfId="0" applyNumberFormat="1" applyFont="1" applyFill="1" applyAlignment="1" applyProtection="1">
      <alignment horizontal="center" vertical="center"/>
    </xf>
    <xf numFmtId="49" fontId="85" fillId="14" borderId="0" xfId="0" applyNumberFormat="1" applyFont="1" applyFill="1" applyAlignment="1" applyProtection="1">
      <alignment horizontal="left" vertical="center"/>
    </xf>
    <xf numFmtId="0" fontId="118" fillId="14" borderId="0" xfId="0" applyFont="1" applyFill="1" applyAlignment="1" applyProtection="1">
      <alignment vertical="center"/>
    </xf>
    <xf numFmtId="0" fontId="118" fillId="14" borderId="0" xfId="0" applyFont="1" applyFill="1" applyAlignment="1" applyProtection="1">
      <alignment horizontal="center" vertical="center"/>
    </xf>
    <xf numFmtId="1" fontId="118" fillId="14" borderId="0" xfId="0" applyNumberFormat="1" applyFont="1" applyFill="1" applyAlignment="1" applyProtection="1">
      <alignment horizontal="center" vertical="center"/>
    </xf>
    <xf numFmtId="0" fontId="118" fillId="14" borderId="0" xfId="0" applyFont="1" applyFill="1" applyAlignment="1" applyProtection="1">
      <alignment horizontal="right" vertical="center"/>
    </xf>
    <xf numFmtId="49" fontId="63" fillId="0" borderId="11" xfId="0" applyNumberFormat="1" applyFont="1" applyBorder="1" applyAlignment="1" applyProtection="1">
      <alignment horizontal="center" vertical="center"/>
    </xf>
    <xf numFmtId="0" fontId="111" fillId="14" borderId="11" xfId="3" applyNumberFormat="1" applyFont="1" applyFill="1" applyBorder="1" applyAlignment="1" applyProtection="1">
      <alignment vertical="center" wrapText="1"/>
    </xf>
    <xf numFmtId="0" fontId="118" fillId="14" borderId="11" xfId="3" applyNumberFormat="1" applyFont="1" applyFill="1" applyBorder="1" applyAlignment="1" applyProtection="1">
      <alignment vertical="center" wrapText="1"/>
    </xf>
    <xf numFmtId="49" fontId="118" fillId="14" borderId="11" xfId="3" applyNumberFormat="1" applyFont="1" applyFill="1" applyBorder="1" applyAlignment="1" applyProtection="1">
      <alignment horizontal="center" vertical="center" wrapText="1"/>
    </xf>
    <xf numFmtId="1" fontId="118" fillId="14" borderId="11" xfId="3" applyNumberFormat="1" applyFont="1" applyFill="1" applyBorder="1" applyAlignment="1" applyProtection="1">
      <alignment horizontal="center" vertical="center" wrapText="1"/>
    </xf>
    <xf numFmtId="0" fontId="112" fillId="14" borderId="11" xfId="3" applyNumberFormat="1" applyFont="1" applyFill="1" applyBorder="1" applyAlignment="1" applyProtection="1">
      <alignment horizontal="right" vertical="center"/>
    </xf>
    <xf numFmtId="0" fontId="112" fillId="14" borderId="11" xfId="3" applyNumberFormat="1" applyFont="1" applyFill="1" applyBorder="1" applyAlignment="1" applyProtection="1">
      <alignment horizontal="right" vertical="center" wrapText="1"/>
    </xf>
    <xf numFmtId="1" fontId="141" fillId="14" borderId="11" xfId="3" applyNumberFormat="1" applyFont="1" applyFill="1" applyBorder="1" applyAlignment="1" applyProtection="1">
      <alignment horizontal="center" vertical="center" wrapText="1"/>
    </xf>
    <xf numFmtId="0" fontId="140" fillId="14" borderId="11" xfId="3" applyNumberFormat="1" applyFont="1" applyFill="1" applyBorder="1" applyAlignment="1" applyProtection="1">
      <alignment horizontal="right" vertical="center"/>
    </xf>
    <xf numFmtId="0" fontId="111" fillId="14" borderId="11" xfId="3" applyNumberFormat="1" applyFont="1" applyFill="1" applyBorder="1" applyAlignment="1" applyProtection="1">
      <alignment vertical="center"/>
    </xf>
    <xf numFmtId="0" fontId="111" fillId="24" borderId="11" xfId="0" applyFont="1" applyFill="1" applyBorder="1" applyAlignment="1" applyProtection="1"/>
    <xf numFmtId="0" fontId="111" fillId="25" borderId="14" xfId="0" applyFont="1" applyFill="1" applyBorder="1" applyProtection="1"/>
    <xf numFmtId="49" fontId="63" fillId="23" borderId="11" xfId="0" applyNumberFormat="1" applyFont="1" applyFill="1" applyBorder="1" applyAlignment="1" applyProtection="1">
      <alignment horizontal="center" vertical="center"/>
    </xf>
    <xf numFmtId="0" fontId="85" fillId="23" borderId="15" xfId="3" applyNumberFormat="1" applyFont="1" applyFill="1" applyBorder="1" applyAlignment="1" applyProtection="1">
      <alignment vertical="top" wrapText="1"/>
    </xf>
    <xf numFmtId="0" fontId="111" fillId="23" borderId="11" xfId="0" applyFont="1" applyFill="1" applyBorder="1" applyAlignment="1" applyProtection="1"/>
    <xf numFmtId="1" fontId="111" fillId="23" borderId="11" xfId="0" applyNumberFormat="1" applyFont="1" applyFill="1" applyBorder="1" applyAlignment="1" applyProtection="1">
      <alignment horizontal="center" vertical="center"/>
    </xf>
    <xf numFmtId="0" fontId="111" fillId="23" borderId="14" xfId="0" applyFont="1" applyFill="1" applyBorder="1" applyProtection="1"/>
    <xf numFmtId="49" fontId="111" fillId="14" borderId="11" xfId="0" applyNumberFormat="1" applyFont="1" applyFill="1" applyBorder="1" applyAlignment="1" applyProtection="1">
      <alignment horizontal="center" vertical="center"/>
    </xf>
    <xf numFmtId="49" fontId="63" fillId="23" borderId="0" xfId="0" applyNumberFormat="1" applyFont="1" applyFill="1" applyAlignment="1" applyProtection="1">
      <alignment horizontal="center" vertical="center"/>
    </xf>
    <xf numFmtId="0" fontId="85" fillId="23" borderId="15" xfId="3" applyNumberFormat="1" applyFont="1" applyFill="1" applyBorder="1" applyAlignment="1" applyProtection="1">
      <alignment vertical="center" wrapText="1"/>
    </xf>
    <xf numFmtId="0" fontId="118" fillId="23" borderId="15" xfId="3" applyNumberFormat="1" applyFont="1" applyFill="1" applyBorder="1" applyAlignment="1" applyProtection="1">
      <alignment vertical="center" wrapText="1"/>
    </xf>
    <xf numFmtId="49" fontId="118" fillId="23" borderId="15" xfId="3" applyNumberFormat="1" applyFont="1" applyFill="1" applyBorder="1" applyAlignment="1" applyProtection="1">
      <alignment horizontal="center" vertical="center" wrapText="1"/>
    </xf>
    <xf numFmtId="1" fontId="118" fillId="23" borderId="20" xfId="3" applyNumberFormat="1" applyFont="1" applyFill="1" applyBorder="1" applyAlignment="1" applyProtection="1">
      <alignment horizontal="center" vertical="center" wrapText="1"/>
    </xf>
    <xf numFmtId="0" fontId="112" fillId="23" borderId="20" xfId="3" applyNumberFormat="1" applyFont="1" applyFill="1" applyBorder="1" applyAlignment="1" applyProtection="1">
      <alignment horizontal="right" vertical="center"/>
    </xf>
    <xf numFmtId="0" fontId="111" fillId="23" borderId="0" xfId="0" applyFont="1" applyFill="1" applyAlignment="1" applyProtection="1">
      <alignment horizontal="center" vertical="center"/>
    </xf>
    <xf numFmtId="49" fontId="111" fillId="0" borderId="11" xfId="0" applyNumberFormat="1" applyFont="1" applyBorder="1" applyAlignment="1" applyProtection="1">
      <alignment horizontal="center" vertical="center"/>
    </xf>
    <xf numFmtId="0" fontId="112" fillId="0" borderId="11" xfId="3" applyNumberFormat="1" applyFont="1" applyBorder="1" applyAlignment="1" applyProtection="1">
      <alignment horizontal="right" vertical="center"/>
    </xf>
    <xf numFmtId="1" fontId="112" fillId="0" borderId="11" xfId="0" applyNumberFormat="1" applyFont="1" applyBorder="1" applyAlignment="1">
      <alignment horizontal="center" vertical="center"/>
    </xf>
    <xf numFmtId="0" fontId="112" fillId="0" borderId="11" xfId="0" applyNumberFormat="1" applyFont="1" applyFill="1" applyBorder="1" applyAlignment="1">
      <alignment horizontal="center" vertical="center"/>
    </xf>
    <xf numFmtId="0" fontId="12" fillId="14" borderId="11" xfId="1" applyFont="1" applyFill="1" applyBorder="1" applyAlignment="1" applyProtection="1">
      <alignment horizontal="left" vertical="top" wrapText="1"/>
    </xf>
    <xf numFmtId="49" fontId="111" fillId="0" borderId="11" xfId="0" applyNumberFormat="1" applyFont="1" applyBorder="1" applyAlignment="1" applyProtection="1">
      <alignment horizontal="left" vertical="center"/>
    </xf>
    <xf numFmtId="0" fontId="118" fillId="0" borderId="11" xfId="0" applyFont="1" applyBorder="1" applyAlignment="1">
      <alignment wrapText="1"/>
    </xf>
    <xf numFmtId="1" fontId="111" fillId="0" borderId="11" xfId="0" applyNumberFormat="1" applyFont="1" applyBorder="1" applyAlignment="1" applyProtection="1">
      <alignment horizontal="center" vertical="center"/>
    </xf>
    <xf numFmtId="2" fontId="63" fillId="25" borderId="14" xfId="0" applyNumberFormat="1" applyFont="1" applyFill="1" applyBorder="1" applyAlignment="1" applyProtection="1">
      <alignment horizontal="center" vertical="center"/>
    </xf>
    <xf numFmtId="0" fontId="142" fillId="0" borderId="0" xfId="0" applyFont="1"/>
    <xf numFmtId="0" fontId="0" fillId="0" borderId="0" xfId="0" applyBorder="1"/>
    <xf numFmtId="0" fontId="14" fillId="0" borderId="0" xfId="1" applyFont="1" applyAlignment="1">
      <alignment horizontal="center" vertical="center"/>
    </xf>
    <xf numFmtId="165" fontId="14" fillId="4" borderId="1" xfId="1" applyNumberFormat="1" applyFont="1" applyFill="1" applyBorder="1" applyAlignment="1" applyProtection="1">
      <alignment horizontal="center" vertical="center"/>
    </xf>
    <xf numFmtId="166" fontId="12" fillId="0" borderId="1" xfId="0" applyNumberFormat="1" applyFont="1" applyBorder="1" applyAlignment="1">
      <alignment horizontal="center" vertical="center"/>
    </xf>
    <xf numFmtId="166" fontId="52" fillId="0" borderId="1" xfId="0" applyNumberFormat="1" applyFont="1" applyBorder="1" applyAlignment="1">
      <alignment horizontal="center" vertical="center"/>
    </xf>
    <xf numFmtId="49" fontId="6" fillId="3" borderId="1" xfId="0" applyNumberFormat="1" applyFont="1" applyFill="1" applyBorder="1" applyAlignment="1">
      <alignment horizontal="center" vertical="center"/>
    </xf>
    <xf numFmtId="49" fontId="6" fillId="26" borderId="1" xfId="0" applyNumberFormat="1" applyFont="1" applyFill="1" applyBorder="1" applyAlignment="1">
      <alignment horizontal="center" vertical="center"/>
    </xf>
    <xf numFmtId="0" fontId="6" fillId="26" borderId="1" xfId="0" applyNumberFormat="1" applyFont="1" applyFill="1" applyBorder="1" applyAlignment="1">
      <alignment horizontal="center" vertical="center"/>
    </xf>
    <xf numFmtId="0" fontId="6" fillId="3" borderId="1" xfId="0" applyNumberFormat="1" applyFont="1" applyFill="1" applyBorder="1" applyAlignment="1">
      <alignment horizontal="center" vertical="center"/>
    </xf>
    <xf numFmtId="0" fontId="14" fillId="0" borderId="1" xfId="0" applyFont="1" applyBorder="1" applyAlignment="1" applyProtection="1">
      <alignment horizontal="right" vertical="center"/>
    </xf>
    <xf numFmtId="49" fontId="14" fillId="6" borderId="5" xfId="1" applyNumberFormat="1" applyFont="1" applyFill="1" applyBorder="1" applyProtection="1"/>
    <xf numFmtId="0" fontId="14" fillId="4" borderId="1" xfId="0" applyFont="1" applyFill="1" applyBorder="1" applyAlignment="1" applyProtection="1">
      <alignment horizontal="right" vertical="center"/>
    </xf>
    <xf numFmtId="2" fontId="14" fillId="4" borderId="1" xfId="1" applyNumberFormat="1" applyFont="1" applyFill="1" applyBorder="1" applyAlignment="1" applyProtection="1">
      <alignment horizontal="right" vertical="center"/>
    </xf>
    <xf numFmtId="0" fontId="15" fillId="0" borderId="2" xfId="0" applyFont="1" applyBorder="1" applyAlignment="1" applyProtection="1">
      <alignment vertical="center"/>
    </xf>
    <xf numFmtId="0" fontId="52" fillId="4" borderId="1" xfId="3" applyNumberFormat="1" applyFont="1" applyFill="1" applyBorder="1" applyAlignment="1">
      <alignment vertical="center"/>
    </xf>
    <xf numFmtId="167" fontId="1" fillId="0" borderId="0" xfId="1" applyNumberFormat="1"/>
    <xf numFmtId="167" fontId="32" fillId="0" borderId="0" xfId="1" applyNumberFormat="1" applyFont="1" applyAlignment="1">
      <alignment horizontal="center" vertical="center"/>
    </xf>
    <xf numFmtId="167" fontId="36" fillId="0" borderId="0" xfId="1" applyNumberFormat="1" applyFont="1" applyAlignment="1">
      <alignment horizontal="center" vertical="center"/>
    </xf>
    <xf numFmtId="167" fontId="6" fillId="0" borderId="0" xfId="1" applyNumberFormat="1" applyFont="1" applyAlignment="1">
      <alignment vertical="center" wrapText="1"/>
    </xf>
    <xf numFmtId="167" fontId="0" fillId="0" borderId="0" xfId="0" applyNumberFormat="1"/>
    <xf numFmtId="167" fontId="15" fillId="0" borderId="1" xfId="1" applyNumberFormat="1" applyFont="1" applyBorder="1" applyAlignment="1" applyProtection="1">
      <alignment horizontal="center" vertical="center" wrapText="1"/>
    </xf>
    <xf numFmtId="167" fontId="14" fillId="7" borderId="1" xfId="1" applyNumberFormat="1" applyFont="1" applyFill="1" applyBorder="1" applyProtection="1"/>
    <xf numFmtId="167" fontId="14" fillId="0" borderId="1" xfId="1" applyNumberFormat="1" applyFont="1" applyBorder="1" applyProtection="1"/>
    <xf numFmtId="167" fontId="14" fillId="6" borderId="1" xfId="1" applyNumberFormat="1" applyFont="1" applyFill="1" applyBorder="1" applyProtection="1"/>
    <xf numFmtId="167" fontId="14" fillId="7" borderId="1" xfId="1" applyNumberFormat="1" applyFont="1" applyFill="1" applyBorder="1" applyAlignment="1" applyProtection="1"/>
    <xf numFmtId="167" fontId="4" fillId="2" borderId="1" xfId="2" applyNumberFormat="1" applyFont="1" applyFill="1" applyBorder="1" applyAlignment="1" applyProtection="1">
      <alignment horizontal="left" vertical="top" wrapText="1"/>
    </xf>
    <xf numFmtId="49" fontId="14" fillId="27" borderId="1" xfId="1" applyNumberFormat="1" applyFont="1" applyFill="1" applyBorder="1" applyAlignment="1" applyProtection="1">
      <alignment horizontal="center" vertical="center"/>
    </xf>
    <xf numFmtId="167" fontId="14" fillId="0" borderId="1" xfId="1" applyNumberFormat="1" applyFont="1" applyBorder="1" applyAlignment="1" applyProtection="1">
      <alignment horizontal="center" vertical="center"/>
    </xf>
    <xf numFmtId="167" fontId="43" fillId="6" borderId="1" xfId="1" applyNumberFormat="1" applyFont="1" applyFill="1" applyBorder="1" applyProtection="1"/>
    <xf numFmtId="167" fontId="43" fillId="6" borderId="1" xfId="1" applyNumberFormat="1" applyFont="1" applyFill="1" applyBorder="1" applyAlignment="1" applyProtection="1">
      <alignment horizontal="right" vertical="center"/>
    </xf>
    <xf numFmtId="49" fontId="14" fillId="28" borderId="1" xfId="1" applyNumberFormat="1" applyFont="1" applyFill="1" applyBorder="1" applyAlignment="1" applyProtection="1">
      <alignment horizontal="center" vertical="center"/>
    </xf>
    <xf numFmtId="0" fontId="14" fillId="0" borderId="1" xfId="1" applyNumberFormat="1" applyFont="1" applyBorder="1" applyAlignment="1" applyProtection="1">
      <alignment horizontal="center" vertical="center"/>
    </xf>
    <xf numFmtId="167" fontId="0" fillId="7" borderId="0" xfId="0" applyNumberFormat="1" applyFill="1"/>
    <xf numFmtId="49" fontId="14" fillId="29" borderId="1" xfId="1" applyNumberFormat="1" applyFont="1" applyFill="1" applyBorder="1" applyAlignment="1" applyProtection="1">
      <alignment horizontal="center" vertical="center"/>
    </xf>
    <xf numFmtId="167" fontId="15" fillId="7" borderId="1" xfId="1" applyNumberFormat="1" applyFont="1" applyFill="1" applyBorder="1" applyProtection="1"/>
    <xf numFmtId="167" fontId="14" fillId="6" borderId="5" xfId="1" applyNumberFormat="1" applyFont="1" applyFill="1" applyBorder="1" applyProtection="1"/>
    <xf numFmtId="167" fontId="6" fillId="0" borderId="1" xfId="1" applyNumberFormat="1" applyFont="1" applyBorder="1" applyProtection="1"/>
    <xf numFmtId="167" fontId="14" fillId="6" borderId="1" xfId="1" applyNumberFormat="1" applyFont="1" applyFill="1" applyBorder="1" applyAlignment="1" applyProtection="1">
      <alignment horizontal="center" vertical="center"/>
    </xf>
    <xf numFmtId="167" fontId="1" fillId="7" borderId="0" xfId="1" applyNumberFormat="1" applyFill="1"/>
    <xf numFmtId="167" fontId="14" fillId="11" borderId="1" xfId="1" applyNumberFormat="1" applyFont="1" applyFill="1" applyBorder="1" applyAlignment="1" applyProtection="1">
      <alignment vertical="center"/>
    </xf>
    <xf numFmtId="167" fontId="1" fillId="0" borderId="1" xfId="1" applyNumberFormat="1" applyBorder="1"/>
    <xf numFmtId="167" fontId="14" fillId="7" borderId="0" xfId="1" applyNumberFormat="1" applyFont="1" applyFill="1" applyProtection="1"/>
    <xf numFmtId="167" fontId="15" fillId="7" borderId="0" xfId="1" applyNumberFormat="1" applyFont="1" applyFill="1" applyProtection="1"/>
    <xf numFmtId="167" fontId="14" fillId="0" borderId="1" xfId="1" applyNumberFormat="1" applyFont="1" applyFill="1" applyBorder="1" applyProtection="1"/>
    <xf numFmtId="167" fontId="14" fillId="7" borderId="4" xfId="1" applyNumberFormat="1" applyFont="1" applyFill="1" applyBorder="1" applyProtection="1"/>
    <xf numFmtId="167" fontId="14" fillId="6" borderId="1" xfId="1" applyNumberFormat="1" applyFont="1" applyFill="1" applyBorder="1" applyAlignment="1" applyProtection="1">
      <alignment vertical="center"/>
    </xf>
    <xf numFmtId="167" fontId="6" fillId="7" borderId="1" xfId="1" applyNumberFormat="1" applyFont="1" applyFill="1" applyBorder="1" applyProtection="1"/>
    <xf numFmtId="167" fontId="1" fillId="0" borderId="5" xfId="1" applyNumberFormat="1" applyBorder="1"/>
    <xf numFmtId="49" fontId="14" fillId="30" borderId="1" xfId="1" applyNumberFormat="1" applyFont="1" applyFill="1" applyBorder="1" applyAlignment="1" applyProtection="1">
      <alignment horizontal="center" vertical="center"/>
    </xf>
    <xf numFmtId="167" fontId="14" fillId="7" borderId="0" xfId="1" applyNumberFormat="1" applyFont="1" applyFill="1" applyBorder="1" applyProtection="1"/>
    <xf numFmtId="167" fontId="14" fillId="0" borderId="1" xfId="1" applyNumberFormat="1" applyFont="1" applyBorder="1" applyAlignment="1" applyProtection="1">
      <alignment horizontal="right" vertical="center"/>
    </xf>
    <xf numFmtId="167" fontId="108" fillId="0" borderId="1" xfId="1" applyNumberFormat="1" applyFont="1" applyBorder="1" applyAlignment="1" applyProtection="1">
      <alignment horizontal="center" vertical="center"/>
    </xf>
    <xf numFmtId="167" fontId="43" fillId="6" borderId="5" xfId="1" applyNumberFormat="1" applyFont="1" applyFill="1" applyBorder="1" applyProtection="1"/>
    <xf numFmtId="167" fontId="14" fillId="4" borderId="1" xfId="1" applyNumberFormat="1" applyFont="1" applyFill="1" applyBorder="1" applyProtection="1"/>
    <xf numFmtId="167" fontId="14" fillId="7" borderId="5" xfId="1" applyNumberFormat="1" applyFont="1" applyFill="1" applyBorder="1" applyProtection="1"/>
    <xf numFmtId="0" fontId="108" fillId="0" borderId="1" xfId="1" applyFont="1" applyBorder="1" applyAlignment="1" applyProtection="1">
      <alignment horizontal="center" vertical="center"/>
    </xf>
    <xf numFmtId="0" fontId="108" fillId="0" borderId="1" xfId="1" applyNumberFormat="1" applyFont="1" applyBorder="1" applyAlignment="1" applyProtection="1">
      <alignment horizontal="center" vertical="center"/>
    </xf>
    <xf numFmtId="49" fontId="14" fillId="31" borderId="1" xfId="1" applyNumberFormat="1" applyFont="1" applyFill="1" applyBorder="1" applyAlignment="1" applyProtection="1">
      <alignment horizontal="center" vertical="center"/>
    </xf>
    <xf numFmtId="167" fontId="14" fillId="0" borderId="1" xfId="1" applyNumberFormat="1" applyFont="1" applyBorder="1" applyAlignment="1" applyProtection="1">
      <alignment vertical="center"/>
    </xf>
    <xf numFmtId="167" fontId="14" fillId="7" borderId="1" xfId="1" applyNumberFormat="1" applyFont="1" applyFill="1" applyBorder="1" applyAlignment="1" applyProtection="1">
      <alignment vertical="center"/>
    </xf>
    <xf numFmtId="167" fontId="15" fillId="7" borderId="1" xfId="1" applyNumberFormat="1" applyFont="1" applyFill="1" applyBorder="1" applyAlignment="1" applyProtection="1">
      <alignment vertical="center"/>
    </xf>
    <xf numFmtId="167" fontId="14" fillId="4" borderId="1" xfId="1" applyNumberFormat="1" applyFont="1" applyFill="1" applyBorder="1" applyAlignment="1" applyProtection="1">
      <alignment vertical="center"/>
    </xf>
    <xf numFmtId="167" fontId="0" fillId="7" borderId="0" xfId="0" applyNumberFormat="1" applyFill="1" applyAlignment="1">
      <alignment vertical="center"/>
    </xf>
    <xf numFmtId="167" fontId="0" fillId="0" borderId="1" xfId="0" applyNumberFormat="1" applyBorder="1" applyAlignment="1">
      <alignment vertical="center"/>
    </xf>
    <xf numFmtId="167" fontId="14" fillId="7" borderId="0" xfId="0" applyNumberFormat="1" applyFont="1" applyFill="1" applyAlignment="1" applyProtection="1">
      <alignment vertical="center"/>
    </xf>
    <xf numFmtId="167" fontId="14" fillId="0" borderId="2" xfId="0" applyNumberFormat="1" applyFont="1" applyBorder="1" applyAlignment="1" applyProtection="1">
      <alignment vertical="center"/>
    </xf>
    <xf numFmtId="167" fontId="14" fillId="6" borderId="2" xfId="0" applyNumberFormat="1" applyFont="1" applyFill="1" applyBorder="1" applyAlignment="1" applyProtection="1">
      <alignment vertical="center"/>
    </xf>
    <xf numFmtId="167" fontId="14" fillId="4" borderId="2" xfId="0" applyNumberFormat="1" applyFont="1" applyFill="1" applyBorder="1" applyAlignment="1" applyProtection="1">
      <alignment vertical="center"/>
    </xf>
    <xf numFmtId="49" fontId="31" fillId="29" borderId="1" xfId="0" applyNumberFormat="1" applyFont="1" applyFill="1" applyBorder="1" applyAlignment="1">
      <alignment horizontal="center" vertical="center"/>
    </xf>
    <xf numFmtId="167" fontId="108" fillId="0" borderId="1" xfId="1" applyNumberFormat="1" applyFont="1" applyBorder="1" applyAlignment="1" applyProtection="1">
      <alignment horizontal="center" vertical="center" wrapText="1"/>
    </xf>
    <xf numFmtId="167" fontId="43" fillId="6" borderId="2" xfId="0" applyNumberFormat="1" applyFont="1" applyFill="1" applyBorder="1" applyAlignment="1" applyProtection="1">
      <alignment vertical="center"/>
    </xf>
    <xf numFmtId="167" fontId="14" fillId="7" borderId="2" xfId="0" applyNumberFormat="1" applyFont="1" applyFill="1" applyBorder="1" applyAlignment="1" applyProtection="1">
      <alignment vertical="center"/>
    </xf>
    <xf numFmtId="49" fontId="6" fillId="29" borderId="2" xfId="0" applyNumberFormat="1" applyFont="1" applyFill="1" applyBorder="1" applyAlignment="1">
      <alignment horizontal="center" vertical="center" wrapText="1"/>
    </xf>
    <xf numFmtId="167" fontId="6" fillId="4" borderId="0" xfId="0" applyNumberFormat="1" applyFont="1" applyFill="1" applyAlignment="1" applyProtection="1">
      <alignment vertical="center"/>
    </xf>
    <xf numFmtId="167" fontId="14" fillId="6" borderId="2" xfId="0" applyNumberFormat="1" applyFont="1" applyFill="1" applyBorder="1" applyProtection="1"/>
    <xf numFmtId="167" fontId="14" fillId="7" borderId="2" xfId="0" applyNumberFormat="1" applyFont="1" applyFill="1" applyBorder="1" applyProtection="1"/>
    <xf numFmtId="168" fontId="108" fillId="0" borderId="1" xfId="1" applyNumberFormat="1" applyFont="1" applyBorder="1" applyAlignment="1" applyProtection="1">
      <alignment horizontal="center" vertical="center" wrapText="1"/>
    </xf>
    <xf numFmtId="167" fontId="14" fillId="0" borderId="1" xfId="0" applyNumberFormat="1" applyFont="1" applyBorder="1" applyAlignment="1" applyProtection="1">
      <alignment horizontal="center" vertical="center"/>
    </xf>
    <xf numFmtId="49" fontId="12" fillId="0" borderId="0" xfId="1" applyNumberFormat="1" applyFont="1" applyAlignment="1" applyProtection="1">
      <alignment horizontal="center" vertical="center"/>
    </xf>
    <xf numFmtId="49" fontId="143" fillId="0" borderId="0" xfId="1" applyNumberFormat="1" applyFont="1" applyAlignment="1">
      <alignment horizontal="center" vertical="center"/>
    </xf>
    <xf numFmtId="49" fontId="143" fillId="0" borderId="0" xfId="1" applyNumberFormat="1" applyFont="1" applyAlignment="1">
      <alignment vertical="center"/>
    </xf>
    <xf numFmtId="1" fontId="144" fillId="0" borderId="0" xfId="1" applyNumberFormat="1" applyFont="1" applyAlignment="1">
      <alignment horizontal="center" vertical="center"/>
    </xf>
    <xf numFmtId="49" fontId="143" fillId="0" borderId="0" xfId="1" applyNumberFormat="1" applyFont="1" applyAlignment="1">
      <alignment horizontal="right" vertical="center"/>
    </xf>
    <xf numFmtId="49" fontId="145" fillId="0" borderId="0" xfId="1" applyNumberFormat="1" applyFont="1" applyAlignment="1">
      <alignment horizontal="center" vertical="center"/>
    </xf>
    <xf numFmtId="49" fontId="145" fillId="0" borderId="0" xfId="1" applyNumberFormat="1" applyFont="1" applyAlignment="1">
      <alignment vertical="center"/>
    </xf>
    <xf numFmtId="49" fontId="12" fillId="0" borderId="1" xfId="1" applyNumberFormat="1" applyFont="1" applyBorder="1" applyAlignment="1">
      <alignment horizontal="center" vertical="center"/>
    </xf>
    <xf numFmtId="0" fontId="12" fillId="0" borderId="1" xfId="1" applyFont="1" applyBorder="1" applyAlignment="1">
      <alignment horizontal="left" vertical="center"/>
    </xf>
    <xf numFmtId="0" fontId="146" fillId="0" borderId="0" xfId="1" applyFont="1" applyAlignment="1">
      <alignment horizontal="center" vertical="center"/>
    </xf>
    <xf numFmtId="0" fontId="12" fillId="0" borderId="3" xfId="1" applyFont="1" applyBorder="1" applyAlignment="1">
      <alignment horizontal="left" vertical="center"/>
    </xf>
    <xf numFmtId="49" fontId="12" fillId="0" borderId="3" xfId="1" applyNumberFormat="1" applyFont="1" applyBorder="1" applyAlignment="1">
      <alignment vertical="center"/>
    </xf>
    <xf numFmtId="49" fontId="12" fillId="0" borderId="1" xfId="1" applyNumberFormat="1" applyFont="1" applyBorder="1" applyAlignment="1">
      <alignment vertical="center"/>
    </xf>
    <xf numFmtId="0" fontId="12" fillId="0" borderId="3" xfId="1" applyFont="1" applyBorder="1" applyAlignment="1">
      <alignment vertical="center"/>
    </xf>
    <xf numFmtId="0" fontId="12" fillId="0" borderId="1" xfId="1" applyFont="1" applyBorder="1" applyAlignment="1">
      <alignment vertical="center"/>
    </xf>
    <xf numFmtId="0" fontId="12" fillId="0" borderId="3" xfId="1" applyFont="1" applyBorder="1" applyAlignment="1">
      <alignment vertical="center" wrapText="1"/>
    </xf>
    <xf numFmtId="0" fontId="12" fillId="0" borderId="3" xfId="1" applyFont="1" applyFill="1" applyBorder="1" applyAlignment="1" applyProtection="1">
      <alignment vertical="center" wrapText="1"/>
    </xf>
    <xf numFmtId="0" fontId="12" fillId="0" borderId="1" xfId="1" applyFont="1" applyFill="1" applyBorder="1" applyAlignment="1" applyProtection="1">
      <alignment vertical="center" wrapText="1"/>
    </xf>
    <xf numFmtId="49" fontId="31" fillId="0" borderId="1" xfId="1" applyNumberFormat="1" applyFont="1" applyBorder="1" applyAlignment="1" applyProtection="1">
      <alignment horizontal="center" vertical="center" wrapText="1"/>
    </xf>
    <xf numFmtId="0" fontId="31" fillId="0" borderId="1" xfId="1" applyFont="1" applyBorder="1" applyAlignment="1" applyProtection="1">
      <alignment horizontal="center" vertical="center"/>
    </xf>
    <xf numFmtId="1" fontId="31" fillId="0" borderId="1" xfId="1" applyNumberFormat="1" applyFont="1" applyBorder="1" applyAlignment="1" applyProtection="1">
      <alignment horizontal="center" vertical="center" wrapText="1"/>
    </xf>
    <xf numFmtId="0" fontId="31" fillId="0" borderId="1" xfId="1" applyFont="1" applyBorder="1" applyAlignment="1" applyProtection="1">
      <alignment horizontal="center" vertical="center" wrapText="1"/>
    </xf>
    <xf numFmtId="0" fontId="37" fillId="3" borderId="1" xfId="1" applyNumberFormat="1" applyFont="1" applyFill="1" applyBorder="1" applyAlignment="1">
      <alignment horizontal="center" vertical="center" wrapText="1"/>
    </xf>
    <xf numFmtId="0" fontId="11" fillId="3" borderId="1" xfId="6" applyFont="1" applyFill="1" applyBorder="1" applyAlignment="1">
      <alignment horizontal="center" vertical="center" wrapText="1"/>
    </xf>
    <xf numFmtId="0" fontId="11" fillId="3" borderId="1" xfId="1" applyFont="1" applyFill="1" applyBorder="1" applyAlignment="1">
      <alignment horizontal="center" vertical="center" wrapText="1"/>
    </xf>
    <xf numFmtId="0" fontId="37" fillId="3" borderId="5" xfId="1" applyNumberFormat="1" applyFont="1" applyFill="1" applyBorder="1" applyAlignment="1">
      <alignment horizontal="center" vertical="center" wrapText="1"/>
    </xf>
    <xf numFmtId="0" fontId="11" fillId="3" borderId="5" xfId="6" applyFont="1" applyFill="1" applyBorder="1" applyAlignment="1">
      <alignment horizontal="center" vertical="center" wrapText="1"/>
    </xf>
    <xf numFmtId="0" fontId="11" fillId="3" borderId="5" xfId="1" applyFont="1" applyFill="1" applyBorder="1" applyAlignment="1">
      <alignment horizontal="center" vertical="center" wrapText="1"/>
    </xf>
    <xf numFmtId="49" fontId="31" fillId="32" borderId="1" xfId="1" applyNumberFormat="1" applyFont="1" applyFill="1" applyBorder="1" applyAlignment="1" applyProtection="1">
      <alignment horizontal="center" vertical="center"/>
    </xf>
    <xf numFmtId="0" fontId="31" fillId="33" borderId="2" xfId="1" applyFont="1" applyFill="1" applyBorder="1" applyAlignment="1" applyProtection="1">
      <alignment vertical="center"/>
    </xf>
    <xf numFmtId="0" fontId="12" fillId="33" borderId="3" xfId="1" applyFont="1" applyFill="1" applyBorder="1" applyAlignment="1" applyProtection="1">
      <alignment vertical="top"/>
    </xf>
    <xf numFmtId="0" fontId="12" fillId="32" borderId="1" xfId="1" applyFont="1" applyFill="1" applyBorder="1" applyAlignment="1" applyProtection="1">
      <alignment horizontal="center" vertical="center"/>
    </xf>
    <xf numFmtId="1" fontId="12" fillId="32" borderId="1" xfId="1" applyNumberFormat="1" applyFont="1" applyFill="1" applyBorder="1" applyAlignment="1" applyProtection="1">
      <alignment horizontal="center" vertical="center"/>
    </xf>
    <xf numFmtId="0" fontId="12" fillId="32" borderId="5" xfId="1" applyFont="1" applyFill="1" applyBorder="1" applyProtection="1"/>
    <xf numFmtId="0" fontId="12" fillId="32" borderId="5" xfId="1" applyFont="1" applyFill="1" applyBorder="1" applyAlignment="1" applyProtection="1">
      <alignment horizontal="right" vertical="center"/>
    </xf>
    <xf numFmtId="0" fontId="12" fillId="32" borderId="5" xfId="1" applyFont="1" applyFill="1" applyBorder="1" applyAlignment="1" applyProtection="1">
      <alignment horizontal="center" vertical="center"/>
    </xf>
    <xf numFmtId="0" fontId="12" fillId="32" borderId="1" xfId="1" applyFont="1" applyFill="1" applyBorder="1" applyProtection="1"/>
    <xf numFmtId="49" fontId="12" fillId="0" borderId="1" xfId="1" applyNumberFormat="1" applyFont="1" applyBorder="1" applyAlignment="1" applyProtection="1">
      <alignment horizontal="center" vertical="center"/>
    </xf>
    <xf numFmtId="0" fontId="12" fillId="0" borderId="1" xfId="1" applyFont="1" applyBorder="1" applyAlignment="1" applyProtection="1">
      <alignment vertical="center"/>
    </xf>
    <xf numFmtId="0" fontId="12" fillId="0" borderId="1" xfId="1" applyFont="1" applyBorder="1" applyAlignment="1" applyProtection="1">
      <alignment wrapText="1"/>
    </xf>
    <xf numFmtId="49" fontId="12" fillId="34" borderId="1" xfId="1" applyNumberFormat="1" applyFont="1" applyFill="1" applyBorder="1" applyAlignment="1" applyProtection="1">
      <alignment horizontal="center" vertical="center" wrapText="1"/>
    </xf>
    <xf numFmtId="1" fontId="12" fillId="34" borderId="1" xfId="2" applyNumberFormat="1" applyFont="1" applyFill="1" applyBorder="1" applyAlignment="1" applyProtection="1">
      <alignment horizontal="center" vertical="center"/>
    </xf>
    <xf numFmtId="0" fontId="12" fillId="0" borderId="1" xfId="1" applyFont="1" applyBorder="1" applyProtection="1"/>
    <xf numFmtId="0" fontId="12" fillId="0" borderId="1" xfId="1" applyFont="1" applyBorder="1" applyAlignment="1" applyProtection="1">
      <alignment horizontal="right" vertical="center"/>
    </xf>
    <xf numFmtId="0" fontId="12" fillId="0" borderId="1" xfId="1" applyFont="1" applyBorder="1" applyAlignment="1" applyProtection="1">
      <alignment horizontal="center" vertical="center"/>
    </xf>
    <xf numFmtId="0" fontId="12" fillId="3" borderId="1" xfId="1" applyFont="1" applyFill="1" applyBorder="1" applyProtection="1"/>
    <xf numFmtId="1" fontId="12" fillId="34" borderId="1" xfId="1" applyNumberFormat="1" applyFont="1" applyFill="1" applyBorder="1" applyAlignment="1" applyProtection="1">
      <alignment horizontal="center" vertical="center" wrapText="1"/>
    </xf>
    <xf numFmtId="0" fontId="12" fillId="0" borderId="1" xfId="1" applyFont="1" applyBorder="1" applyAlignment="1" applyProtection="1">
      <alignment vertical="center" wrapText="1"/>
    </xf>
    <xf numFmtId="0" fontId="12" fillId="3" borderId="1" xfId="1" applyFont="1" applyFill="1" applyBorder="1" applyAlignment="1" applyProtection="1">
      <alignment horizontal="center" vertical="center"/>
    </xf>
    <xf numFmtId="49" fontId="31" fillId="35" borderId="1" xfId="1" applyNumberFormat="1" applyFont="1" applyFill="1" applyBorder="1" applyAlignment="1" applyProtection="1">
      <alignment horizontal="center" vertical="center"/>
    </xf>
    <xf numFmtId="0" fontId="12" fillId="35" borderId="1" xfId="1" applyFont="1" applyFill="1" applyBorder="1" applyAlignment="1" applyProtection="1">
      <alignment vertical="center" wrapText="1"/>
    </xf>
    <xf numFmtId="0" fontId="12" fillId="35" borderId="1" xfId="1" applyFont="1" applyFill="1" applyBorder="1" applyAlignment="1" applyProtection="1">
      <alignment wrapText="1"/>
    </xf>
    <xf numFmtId="49" fontId="12" fillId="36" borderId="1" xfId="1" applyNumberFormat="1" applyFont="1" applyFill="1" applyBorder="1" applyAlignment="1" applyProtection="1">
      <alignment horizontal="center" vertical="center" wrapText="1"/>
    </xf>
    <xf numFmtId="1" fontId="12" fillId="36" borderId="1" xfId="1" applyNumberFormat="1" applyFont="1" applyFill="1" applyBorder="1" applyAlignment="1" applyProtection="1">
      <alignment horizontal="center" vertical="center" wrapText="1"/>
    </xf>
    <xf numFmtId="0" fontId="64" fillId="35" borderId="1" xfId="1" applyFont="1" applyFill="1" applyBorder="1" applyAlignment="1" applyProtection="1">
      <alignment horizontal="right"/>
    </xf>
    <xf numFmtId="0" fontId="12" fillId="35" borderId="0" xfId="1" applyFont="1" applyFill="1" applyProtection="1"/>
    <xf numFmtId="2" fontId="12" fillId="35" borderId="1" xfId="1" applyNumberFormat="1" applyFont="1" applyFill="1" applyBorder="1" applyAlignment="1" applyProtection="1">
      <alignment horizontal="center" vertical="center"/>
    </xf>
    <xf numFmtId="0" fontId="64" fillId="35" borderId="1" xfId="1" applyFont="1" applyFill="1" applyBorder="1" applyAlignment="1" applyProtection="1">
      <alignment horizontal="right" vertical="center"/>
    </xf>
    <xf numFmtId="0" fontId="12" fillId="37" borderId="1" xfId="1" applyFont="1" applyFill="1" applyBorder="1" applyProtection="1"/>
    <xf numFmtId="0" fontId="12" fillId="35" borderId="1" xfId="1" applyFont="1" applyFill="1" applyBorder="1" applyProtection="1"/>
    <xf numFmtId="0" fontId="31" fillId="33" borderId="1" xfId="4" applyFont="1" applyFill="1" applyBorder="1" applyAlignment="1" applyProtection="1">
      <alignment vertical="center"/>
    </xf>
    <xf numFmtId="0" fontId="12" fillId="33" borderId="1" xfId="4" applyFont="1" applyFill="1" applyBorder="1" applyAlignment="1" applyProtection="1">
      <alignment vertical="center" wrapText="1"/>
    </xf>
    <xf numFmtId="49" fontId="12" fillId="38" borderId="1" xfId="1" applyNumberFormat="1" applyFont="1" applyFill="1" applyBorder="1" applyAlignment="1" applyProtection="1">
      <alignment horizontal="center" vertical="center" wrapText="1"/>
    </xf>
    <xf numFmtId="1" fontId="29" fillId="38" borderId="1" xfId="1" applyNumberFormat="1" applyFont="1" applyFill="1" applyBorder="1" applyAlignment="1" applyProtection="1">
      <alignment horizontal="center" vertical="center" wrapText="1"/>
    </xf>
    <xf numFmtId="0" fontId="12" fillId="32" borderId="1" xfId="1" applyFont="1" applyFill="1" applyBorder="1" applyAlignment="1" applyProtection="1">
      <alignment horizontal="right" vertical="center"/>
    </xf>
    <xf numFmtId="1" fontId="29" fillId="36" borderId="1" xfId="1" applyNumberFormat="1" applyFont="1" applyFill="1" applyBorder="1" applyAlignment="1" applyProtection="1">
      <alignment horizontal="center" vertical="center" wrapText="1"/>
    </xf>
    <xf numFmtId="0" fontId="11" fillId="39" borderId="2" xfId="1" applyFont="1" applyFill="1" applyBorder="1" applyAlignment="1" applyProtection="1">
      <alignment vertical="center"/>
    </xf>
    <xf numFmtId="0" fontId="6" fillId="39" borderId="3" xfId="1" applyFont="1" applyFill="1" applyBorder="1" applyAlignment="1" applyProtection="1">
      <alignment vertical="center"/>
    </xf>
    <xf numFmtId="49" fontId="12" fillId="38" borderId="1" xfId="1" applyNumberFormat="1" applyFont="1" applyFill="1" applyBorder="1" applyAlignment="1" applyProtection="1">
      <alignment horizontal="center" vertical="center"/>
    </xf>
    <xf numFmtId="0" fontId="12" fillId="32" borderId="1" xfId="1" applyFont="1" applyFill="1" applyBorder="1" applyAlignment="1" applyProtection="1"/>
    <xf numFmtId="49" fontId="12" fillId="34" borderId="1" xfId="2" applyNumberFormat="1" applyFont="1" applyFill="1" applyBorder="1" applyAlignment="1" applyProtection="1">
      <alignment horizontal="left" vertical="center" wrapText="1"/>
    </xf>
    <xf numFmtId="49" fontId="12" fillId="34" borderId="1" xfId="2" applyNumberFormat="1" applyFont="1" applyFill="1" applyBorder="1" applyAlignment="1" applyProtection="1">
      <alignment vertical="top" wrapText="1"/>
    </xf>
    <xf numFmtId="1" fontId="6" fillId="34" borderId="1" xfId="2" applyNumberFormat="1" applyFont="1" applyFill="1" applyBorder="1" applyAlignment="1">
      <alignment horizontal="center" vertical="center" wrapText="1"/>
    </xf>
    <xf numFmtId="49" fontId="12" fillId="34" borderId="1" xfId="2" applyNumberFormat="1" applyFont="1" applyFill="1" applyBorder="1" applyAlignment="1" applyProtection="1">
      <alignment horizontal="center" vertical="center" wrapText="1"/>
    </xf>
    <xf numFmtId="49" fontId="12" fillId="34" borderId="1" xfId="2" applyNumberFormat="1" applyFont="1" applyFill="1" applyBorder="1" applyAlignment="1" applyProtection="1">
      <alignment horizontal="left" vertical="top" wrapText="1"/>
    </xf>
    <xf numFmtId="49" fontId="6" fillId="34" borderId="1" xfId="2" applyNumberFormat="1" applyFont="1" applyFill="1" applyBorder="1" applyAlignment="1" applyProtection="1">
      <alignment horizontal="left" vertical="center" wrapText="1"/>
    </xf>
    <xf numFmtId="49" fontId="6" fillId="34" borderId="1" xfId="2" applyNumberFormat="1" applyFont="1" applyFill="1" applyBorder="1" applyAlignment="1" applyProtection="1">
      <alignment horizontal="center" vertical="center" wrapText="1"/>
    </xf>
    <xf numFmtId="49" fontId="6" fillId="34" borderId="1" xfId="2" applyNumberFormat="1" applyFont="1" applyFill="1" applyBorder="1" applyAlignment="1" applyProtection="1">
      <alignment horizontal="left" vertical="top" wrapText="1"/>
    </xf>
    <xf numFmtId="49" fontId="12" fillId="34" borderId="1" xfId="2" applyNumberFormat="1" applyFont="1" applyFill="1" applyBorder="1" applyAlignment="1" applyProtection="1">
      <alignment horizontal="right" wrapText="1"/>
    </xf>
    <xf numFmtId="0" fontId="12" fillId="35" borderId="1" xfId="1" applyFont="1" applyFill="1" applyBorder="1" applyAlignment="1" applyProtection="1">
      <alignment vertical="center"/>
    </xf>
    <xf numFmtId="0" fontId="12" fillId="35" borderId="1" xfId="1" applyFont="1" applyFill="1" applyBorder="1" applyAlignment="1" applyProtection="1"/>
    <xf numFmtId="0" fontId="12" fillId="35" borderId="1" xfId="1" applyFont="1" applyFill="1" applyBorder="1" applyAlignment="1" applyProtection="1">
      <alignment horizontal="center" vertical="center"/>
    </xf>
    <xf numFmtId="1" fontId="12" fillId="35" borderId="1" xfId="1" applyNumberFormat="1" applyFont="1" applyFill="1" applyBorder="1" applyAlignment="1" applyProtection="1">
      <alignment horizontal="center" vertical="center"/>
    </xf>
    <xf numFmtId="0" fontId="12" fillId="35" borderId="0" xfId="1" applyFont="1" applyFill="1" applyAlignment="1" applyProtection="1">
      <alignment horizontal="right" vertical="center"/>
    </xf>
    <xf numFmtId="0" fontId="31" fillId="32" borderId="1" xfId="1" applyNumberFormat="1" applyFont="1" applyFill="1" applyBorder="1" applyAlignment="1" applyProtection="1">
      <alignment horizontal="left" vertical="top"/>
    </xf>
    <xf numFmtId="0" fontId="31" fillId="32" borderId="1" xfId="1" applyNumberFormat="1" applyFont="1" applyFill="1" applyBorder="1" applyAlignment="1" applyProtection="1">
      <alignment vertical="top" wrapText="1"/>
    </xf>
    <xf numFmtId="1" fontId="12" fillId="0" borderId="1" xfId="1" applyNumberFormat="1" applyFont="1" applyBorder="1" applyAlignment="1" applyProtection="1">
      <alignment horizontal="center" vertical="center"/>
    </xf>
    <xf numFmtId="0" fontId="11" fillId="32" borderId="1" xfId="1" applyNumberFormat="1" applyFont="1" applyFill="1" applyBorder="1" applyAlignment="1" applyProtection="1">
      <alignment vertical="center"/>
    </xf>
    <xf numFmtId="0" fontId="16" fillId="32" borderId="1" xfId="1" applyNumberFormat="1" applyFont="1" applyFill="1" applyBorder="1" applyAlignment="1" applyProtection="1">
      <alignment vertical="center" wrapText="1"/>
    </xf>
    <xf numFmtId="0" fontId="64" fillId="37" borderId="1" xfId="1" applyFont="1" applyFill="1" applyBorder="1" applyAlignment="1" applyProtection="1">
      <alignment horizontal="right" vertical="center"/>
    </xf>
    <xf numFmtId="0" fontId="11" fillId="32" borderId="1" xfId="1" applyNumberFormat="1" applyFont="1" applyFill="1" applyBorder="1" applyAlignment="1" applyProtection="1">
      <alignment horizontal="left" vertical="center"/>
    </xf>
    <xf numFmtId="0" fontId="11" fillId="32" borderId="1" xfId="1" applyNumberFormat="1" applyFont="1" applyFill="1" applyBorder="1" applyAlignment="1" applyProtection="1">
      <alignment vertical="center" wrapText="1"/>
    </xf>
    <xf numFmtId="1" fontId="13" fillId="3" borderId="1" xfId="1" applyNumberFormat="1" applyFont="1" applyFill="1" applyBorder="1" applyAlignment="1">
      <alignment horizontal="center" vertical="center" wrapText="1"/>
    </xf>
    <xf numFmtId="0" fontId="13" fillId="3" borderId="1" xfId="1" applyNumberFormat="1" applyFont="1" applyFill="1" applyBorder="1" applyAlignment="1" applyProtection="1">
      <alignment vertical="top" wrapText="1"/>
    </xf>
    <xf numFmtId="0" fontId="13" fillId="32" borderId="1" xfId="1" applyNumberFormat="1" applyFont="1" applyFill="1" applyBorder="1" applyAlignment="1" applyProtection="1">
      <alignment vertical="center" wrapText="1"/>
    </xf>
    <xf numFmtId="49" fontId="6" fillId="32" borderId="1" xfId="1" applyNumberFormat="1" applyFont="1" applyFill="1" applyBorder="1" applyAlignment="1" applyProtection="1">
      <alignment horizontal="center" vertical="center" wrapText="1"/>
    </xf>
    <xf numFmtId="1" fontId="6" fillId="32" borderId="1" xfId="1" applyNumberFormat="1" applyFont="1" applyFill="1" applyBorder="1" applyAlignment="1">
      <alignment horizontal="center" vertical="center" wrapText="1"/>
    </xf>
    <xf numFmtId="0" fontId="0" fillId="32" borderId="0" xfId="0" applyFill="1"/>
    <xf numFmtId="0" fontId="0" fillId="32" borderId="0" xfId="0" applyFill="1" applyAlignment="1">
      <alignment horizontal="center"/>
    </xf>
    <xf numFmtId="0" fontId="13" fillId="35" borderId="1" xfId="1" applyNumberFormat="1" applyFont="1" applyFill="1" applyBorder="1" applyAlignment="1" applyProtection="1">
      <alignment vertical="center" wrapText="1"/>
    </xf>
    <xf numFmtId="49" fontId="6" fillId="35" borderId="1" xfId="1" applyNumberFormat="1" applyFont="1" applyFill="1" applyBorder="1" applyAlignment="1" applyProtection="1">
      <alignment horizontal="center" vertical="center" wrapText="1"/>
    </xf>
    <xf numFmtId="1" fontId="6" fillId="35" borderId="1" xfId="1" applyNumberFormat="1" applyFont="1" applyFill="1" applyBorder="1" applyAlignment="1">
      <alignment horizontal="center" vertical="center" wrapText="1"/>
    </xf>
    <xf numFmtId="0" fontId="31" fillId="32" borderId="1" xfId="1" applyNumberFormat="1" applyFont="1" applyFill="1" applyBorder="1" applyAlignment="1" applyProtection="1">
      <alignment vertical="center"/>
    </xf>
    <xf numFmtId="0" fontId="29" fillId="32" borderId="1" xfId="1" applyNumberFormat="1" applyFont="1" applyFill="1" applyBorder="1" applyAlignment="1" applyProtection="1">
      <alignment vertical="center" wrapText="1"/>
    </xf>
    <xf numFmtId="49" fontId="12" fillId="32" borderId="1" xfId="1" applyNumberFormat="1" applyFont="1" applyFill="1" applyBorder="1" applyAlignment="1" applyProtection="1">
      <alignment horizontal="center" vertical="center" wrapText="1"/>
    </xf>
    <xf numFmtId="1" fontId="12" fillId="32" borderId="1" xfId="1" applyNumberFormat="1" applyFont="1" applyFill="1" applyBorder="1" applyAlignment="1" applyProtection="1">
      <alignment horizontal="center" vertical="center" wrapText="1"/>
    </xf>
    <xf numFmtId="0" fontId="6" fillId="3" borderId="1" xfId="1" applyFont="1" applyFill="1" applyBorder="1" applyAlignment="1" applyProtection="1">
      <alignment horizontal="left" vertical="center" wrapText="1"/>
    </xf>
    <xf numFmtId="0" fontId="6" fillId="3" borderId="1" xfId="1" applyFont="1" applyFill="1" applyBorder="1" applyAlignment="1" applyProtection="1">
      <alignment vertical="center" wrapText="1"/>
    </xf>
    <xf numFmtId="0" fontId="6" fillId="3" borderId="1" xfId="1" applyFont="1" applyFill="1" applyBorder="1" applyAlignment="1">
      <alignment horizontal="left" vertical="center" wrapText="1"/>
    </xf>
    <xf numFmtId="0" fontId="6" fillId="3" borderId="1" xfId="1" applyFont="1" applyFill="1" applyBorder="1" applyAlignment="1">
      <alignment horizontal="center" vertical="center" wrapText="1"/>
    </xf>
    <xf numFmtId="49" fontId="147" fillId="32" borderId="1" xfId="1" applyNumberFormat="1" applyFont="1" applyFill="1" applyBorder="1" applyAlignment="1" applyProtection="1">
      <alignment horizontal="center" vertical="center"/>
    </xf>
    <xf numFmtId="0" fontId="147" fillId="32" borderId="1" xfId="1" applyNumberFormat="1" applyFont="1" applyFill="1" applyBorder="1" applyAlignment="1" applyProtection="1">
      <alignment vertical="center"/>
    </xf>
    <xf numFmtId="0" fontId="148" fillId="32" borderId="1" xfId="1" applyNumberFormat="1" applyFont="1" applyFill="1" applyBorder="1" applyAlignment="1" applyProtection="1">
      <alignment vertical="center" wrapText="1"/>
    </xf>
    <xf numFmtId="49" fontId="52" fillId="32" borderId="1" xfId="1" applyNumberFormat="1" applyFont="1" applyFill="1" applyBorder="1" applyAlignment="1" applyProtection="1">
      <alignment horizontal="center" vertical="center" wrapText="1"/>
    </xf>
    <xf numFmtId="1" fontId="52" fillId="32" borderId="1" xfId="1" applyNumberFormat="1" applyFont="1" applyFill="1" applyBorder="1" applyAlignment="1" applyProtection="1">
      <alignment horizontal="center" vertical="center" wrapText="1"/>
    </xf>
    <xf numFmtId="0" fontId="52" fillId="32" borderId="1" xfId="1" applyFont="1" applyFill="1" applyBorder="1" applyProtection="1"/>
    <xf numFmtId="0" fontId="52" fillId="32" borderId="1" xfId="1" applyFont="1" applyFill="1" applyBorder="1" applyAlignment="1" applyProtection="1">
      <alignment horizontal="right" vertical="center"/>
    </xf>
    <xf numFmtId="0" fontId="52" fillId="32" borderId="1" xfId="1" applyFont="1" applyFill="1" applyBorder="1" applyAlignment="1" applyProtection="1">
      <alignment horizontal="center" vertical="center"/>
    </xf>
    <xf numFmtId="49" fontId="51" fillId="0" borderId="1" xfId="1" applyNumberFormat="1" applyFont="1" applyBorder="1" applyAlignment="1" applyProtection="1">
      <alignment horizontal="center" vertical="center"/>
    </xf>
    <xf numFmtId="49" fontId="51" fillId="3" borderId="1" xfId="2" applyNumberFormat="1" applyFont="1" applyFill="1" applyBorder="1" applyAlignment="1">
      <alignment horizontal="left" vertical="center" wrapText="1"/>
    </xf>
    <xf numFmtId="49" fontId="51" fillId="3" borderId="1" xfId="2" applyNumberFormat="1" applyFont="1" applyFill="1" applyBorder="1" applyAlignment="1">
      <alignment vertical="center" wrapText="1"/>
    </xf>
    <xf numFmtId="0" fontId="51" fillId="0" borderId="1" xfId="1" applyFont="1" applyBorder="1" applyAlignment="1">
      <alignment horizontal="center" vertical="center"/>
    </xf>
    <xf numFmtId="49" fontId="51" fillId="3" borderId="1" xfId="1" applyNumberFormat="1" applyFont="1" applyFill="1" applyBorder="1" applyAlignment="1">
      <alignment horizontal="center" vertical="center"/>
    </xf>
    <xf numFmtId="0" fontId="52" fillId="0" borderId="1" xfId="1" applyFont="1" applyBorder="1" applyAlignment="1" applyProtection="1">
      <alignment horizontal="center" vertical="center" wrapText="1"/>
    </xf>
    <xf numFmtId="2" fontId="52" fillId="0" borderId="1" xfId="1" applyNumberFormat="1" applyFont="1" applyBorder="1" applyAlignment="1" applyProtection="1">
      <alignment horizontal="center" vertical="center"/>
    </xf>
    <xf numFmtId="2" fontId="52" fillId="0" borderId="1" xfId="1" applyNumberFormat="1" applyFont="1" applyBorder="1" applyAlignment="1" applyProtection="1">
      <alignment horizontal="center" vertical="center" wrapText="1"/>
    </xf>
    <xf numFmtId="49" fontId="51" fillId="3" borderId="4" xfId="2" applyNumberFormat="1" applyFont="1" applyFill="1" applyBorder="1" applyAlignment="1">
      <alignment vertical="center" wrapText="1"/>
    </xf>
    <xf numFmtId="49" fontId="51" fillId="3" borderId="4" xfId="1" applyNumberFormat="1" applyFont="1" applyFill="1" applyBorder="1" applyAlignment="1">
      <alignment horizontal="center" vertical="center"/>
    </xf>
    <xf numFmtId="49" fontId="147" fillId="35" borderId="1" xfId="1" applyNumberFormat="1" applyFont="1" applyFill="1" applyBorder="1" applyAlignment="1" applyProtection="1">
      <alignment horizontal="center" vertical="center"/>
    </xf>
    <xf numFmtId="0" fontId="149" fillId="35" borderId="1" xfId="1" applyNumberFormat="1" applyFont="1" applyFill="1" applyBorder="1" applyAlignment="1" applyProtection="1">
      <alignment vertical="center" wrapText="1"/>
    </xf>
    <xf numFmtId="49" fontId="51" fillId="35" borderId="1" xfId="1" applyNumberFormat="1" applyFont="1" applyFill="1" applyBorder="1" applyAlignment="1" applyProtection="1">
      <alignment horizontal="center" vertical="center" wrapText="1"/>
    </xf>
    <xf numFmtId="1" fontId="51" fillId="35" borderId="1" xfId="1" applyNumberFormat="1" applyFont="1" applyFill="1" applyBorder="1" applyAlignment="1">
      <alignment horizontal="center" vertical="center" wrapText="1"/>
    </xf>
    <xf numFmtId="0" fontId="150" fillId="35" borderId="1" xfId="1" applyFont="1" applyFill="1" applyBorder="1" applyAlignment="1" applyProtection="1">
      <alignment horizontal="right"/>
    </xf>
    <xf numFmtId="0" fontId="52" fillId="35" borderId="1" xfId="1" applyFont="1" applyFill="1" applyBorder="1" applyAlignment="1" applyProtection="1">
      <alignment horizontal="right" vertical="center"/>
    </xf>
    <xf numFmtId="0" fontId="52" fillId="35" borderId="1" xfId="1" applyFont="1" applyFill="1" applyBorder="1" applyAlignment="1" applyProtection="1">
      <alignment horizontal="center" vertical="center"/>
    </xf>
    <xf numFmtId="0" fontId="150" fillId="35" borderId="1" xfId="1" applyFont="1" applyFill="1" applyBorder="1" applyAlignment="1" applyProtection="1">
      <alignment horizontal="right" vertical="center"/>
    </xf>
    <xf numFmtId="2" fontId="147" fillId="37" borderId="1" xfId="1" applyNumberFormat="1" applyFont="1" applyFill="1" applyBorder="1" applyAlignment="1" applyProtection="1">
      <alignment horizontal="center" vertical="center" wrapText="1"/>
    </xf>
    <xf numFmtId="0" fontId="6" fillId="35" borderId="1" xfId="1" applyFont="1" applyFill="1" applyBorder="1" applyAlignment="1">
      <alignment horizontal="left" vertical="center" wrapText="1"/>
    </xf>
    <xf numFmtId="0" fontId="13" fillId="35" borderId="1" xfId="1" applyFont="1" applyFill="1" applyBorder="1" applyAlignment="1" applyProtection="1">
      <alignment vertical="center" wrapText="1"/>
    </xf>
    <xf numFmtId="0" fontId="12" fillId="35" borderId="1" xfId="1" applyFont="1" applyFill="1" applyBorder="1" applyAlignment="1">
      <alignment horizontal="center" vertical="center"/>
    </xf>
    <xf numFmtId="0" fontId="6" fillId="32" borderId="1" xfId="1" applyNumberFormat="1" applyFont="1" applyFill="1" applyBorder="1" applyAlignment="1" applyProtection="1">
      <alignment vertical="center" wrapText="1"/>
    </xf>
    <xf numFmtId="0" fontId="11" fillId="32" borderId="2" xfId="1" applyFont="1" applyFill="1" applyBorder="1" applyAlignment="1" applyProtection="1">
      <alignment horizontal="left" vertical="center"/>
    </xf>
    <xf numFmtId="0" fontId="11" fillId="32" borderId="6" xfId="1" applyFont="1" applyFill="1" applyBorder="1" applyAlignment="1" applyProtection="1">
      <alignment vertical="center"/>
    </xf>
    <xf numFmtId="0" fontId="11" fillId="32" borderId="6" xfId="1" applyFont="1" applyFill="1" applyBorder="1" applyAlignment="1" applyProtection="1">
      <alignment horizontal="center" vertical="center"/>
    </xf>
    <xf numFmtId="1" fontId="6" fillId="32" borderId="3" xfId="1" applyNumberFormat="1" applyFont="1" applyFill="1" applyBorder="1" applyAlignment="1" applyProtection="1">
      <alignment horizontal="center" vertical="center"/>
    </xf>
    <xf numFmtId="0" fontId="31" fillId="32" borderId="2" xfId="1" applyFont="1" applyFill="1" applyBorder="1" applyAlignment="1">
      <alignment vertical="center"/>
    </xf>
    <xf numFmtId="0" fontId="31" fillId="32" borderId="3" xfId="1" applyFont="1" applyFill="1" applyBorder="1" applyAlignment="1">
      <alignment vertical="center"/>
    </xf>
    <xf numFmtId="0" fontId="18" fillId="32" borderId="1" xfId="1" applyFont="1" applyFill="1" applyBorder="1" applyAlignment="1">
      <alignment vertical="center" wrapText="1"/>
    </xf>
    <xf numFmtId="0" fontId="6" fillId="32" borderId="1" xfId="1" applyFont="1" applyFill="1" applyBorder="1" applyAlignment="1">
      <alignment vertical="center"/>
    </xf>
    <xf numFmtId="0" fontId="11" fillId="32" borderId="1" xfId="1" applyFont="1" applyFill="1" applyBorder="1" applyAlignment="1">
      <alignment vertical="center" wrapText="1"/>
    </xf>
    <xf numFmtId="0" fontId="31" fillId="32" borderId="1" xfId="1" applyFont="1" applyFill="1" applyBorder="1" applyAlignment="1" applyProtection="1">
      <alignment horizontal="center" vertical="center"/>
    </xf>
    <xf numFmtId="0" fontId="31" fillId="32" borderId="1" xfId="1" applyFont="1" applyFill="1" applyBorder="1" applyProtection="1"/>
    <xf numFmtId="0" fontId="31" fillId="32" borderId="1" xfId="1" applyFont="1" applyFill="1" applyBorder="1" applyAlignment="1" applyProtection="1">
      <alignment horizontal="right" vertical="center"/>
    </xf>
    <xf numFmtId="0" fontId="6" fillId="32" borderId="1" xfId="1" applyFont="1" applyFill="1" applyBorder="1" applyAlignment="1">
      <alignment vertical="center" wrapText="1"/>
    </xf>
    <xf numFmtId="0" fontId="12" fillId="0" borderId="1" xfId="0" applyFont="1" applyFill="1" applyBorder="1" applyAlignment="1">
      <alignment horizontal="left" vertical="center" wrapText="1"/>
    </xf>
    <xf numFmtId="49" fontId="11" fillId="32" borderId="1" xfId="1" applyNumberFormat="1" applyFont="1" applyFill="1" applyBorder="1" applyAlignment="1" applyProtection="1">
      <alignment horizontal="center" vertical="center"/>
    </xf>
    <xf numFmtId="0" fontId="11" fillId="32" borderId="1" xfId="1" applyFont="1" applyFill="1" applyBorder="1" applyAlignment="1" applyProtection="1">
      <alignment vertical="center"/>
    </xf>
    <xf numFmtId="0" fontId="64" fillId="32" borderId="1" xfId="1" applyFont="1" applyFill="1" applyBorder="1" applyAlignment="1" applyProtection="1">
      <alignment horizontal="right"/>
    </xf>
    <xf numFmtId="0" fontId="12" fillId="32" borderId="0" xfId="1" applyFont="1" applyFill="1" applyProtection="1"/>
    <xf numFmtId="0" fontId="64" fillId="32" borderId="1" xfId="1" applyFont="1" applyFill="1" applyBorder="1" applyAlignment="1" applyProtection="1">
      <alignment horizontal="right" vertical="center"/>
    </xf>
    <xf numFmtId="0" fontId="6" fillId="3" borderId="1" xfId="1" applyFont="1" applyFill="1" applyBorder="1" applyAlignment="1">
      <alignment vertical="center" wrapText="1"/>
    </xf>
    <xf numFmtId="0" fontId="31" fillId="32" borderId="1" xfId="1" applyFont="1" applyFill="1" applyBorder="1" applyAlignment="1" applyProtection="1">
      <alignment vertical="center"/>
    </xf>
    <xf numFmtId="0" fontId="31" fillId="32" borderId="1" xfId="1" applyFont="1" applyFill="1" applyBorder="1" applyAlignment="1">
      <alignment horizontal="left" vertical="center"/>
    </xf>
    <xf numFmtId="0" fontId="11" fillId="32" borderId="1" xfId="1" applyFont="1" applyFill="1" applyBorder="1" applyAlignment="1">
      <alignment vertical="center"/>
    </xf>
    <xf numFmtId="1" fontId="6" fillId="32" borderId="1" xfId="1" applyNumberFormat="1" applyFont="1" applyFill="1" applyBorder="1" applyAlignment="1">
      <alignment horizontal="center" vertical="center"/>
    </xf>
    <xf numFmtId="1" fontId="11" fillId="32" borderId="1" xfId="1" applyNumberFormat="1" applyFont="1" applyFill="1" applyBorder="1" applyAlignment="1">
      <alignment horizontal="center" vertical="center"/>
    </xf>
    <xf numFmtId="0" fontId="6" fillId="35" borderId="0" xfId="1" applyFont="1" applyFill="1" applyProtection="1"/>
    <xf numFmtId="0" fontId="6" fillId="35" borderId="1" xfId="1" applyFont="1" applyFill="1" applyBorder="1" applyAlignment="1" applyProtection="1">
      <alignment horizontal="center" vertical="center"/>
    </xf>
    <xf numFmtId="0" fontId="38" fillId="35" borderId="1" xfId="1" applyFont="1" applyFill="1" applyBorder="1" applyAlignment="1" applyProtection="1">
      <alignment horizontal="right" vertical="center"/>
    </xf>
    <xf numFmtId="0" fontId="11" fillId="32" borderId="1" xfId="1" applyFont="1" applyFill="1" applyBorder="1" applyAlignment="1">
      <alignment horizontal="left" vertical="center"/>
    </xf>
    <xf numFmtId="0" fontId="64" fillId="35" borderId="5" xfId="1" applyFont="1" applyFill="1" applyBorder="1" applyAlignment="1" applyProtection="1">
      <alignment horizontal="right"/>
    </xf>
    <xf numFmtId="0" fontId="12" fillId="35" borderId="5" xfId="1" applyFont="1" applyFill="1" applyBorder="1" applyAlignment="1" applyProtection="1">
      <alignment horizontal="center" vertical="center"/>
    </xf>
    <xf numFmtId="0" fontId="64" fillId="35" borderId="5" xfId="1" applyFont="1" applyFill="1" applyBorder="1" applyAlignment="1" applyProtection="1">
      <alignment horizontal="right" vertical="center"/>
    </xf>
    <xf numFmtId="0" fontId="12" fillId="37" borderId="5" xfId="1" applyFont="1" applyFill="1" applyBorder="1" applyProtection="1"/>
    <xf numFmtId="0" fontId="31" fillId="32" borderId="0" xfId="1" applyFont="1" applyFill="1" applyAlignment="1" applyProtection="1">
      <alignment horizontal="center" vertical="center"/>
    </xf>
    <xf numFmtId="0" fontId="12" fillId="32" borderId="0" xfId="1" applyFont="1" applyFill="1" applyAlignment="1" applyProtection="1">
      <alignment horizontal="center"/>
    </xf>
    <xf numFmtId="0" fontId="12" fillId="32" borderId="0" xfId="1" applyFont="1" applyFill="1" applyBorder="1" applyAlignment="1" applyProtection="1">
      <alignment horizontal="right" vertical="center"/>
    </xf>
    <xf numFmtId="0" fontId="12" fillId="37" borderId="1" xfId="1" applyFont="1" applyFill="1" applyBorder="1" applyAlignment="1" applyProtection="1">
      <alignment horizontal="center" vertical="center"/>
    </xf>
    <xf numFmtId="0" fontId="31" fillId="32" borderId="0" xfId="1" applyFont="1" applyFill="1" applyAlignment="1" applyProtection="1">
      <alignment vertical="center"/>
    </xf>
    <xf numFmtId="0" fontId="12" fillId="32" borderId="0" xfId="1" applyFont="1" applyFill="1" applyAlignment="1" applyProtection="1"/>
    <xf numFmtId="0" fontId="1" fillId="32" borderId="0" xfId="1" applyFill="1"/>
    <xf numFmtId="0" fontId="1" fillId="32" borderId="0" xfId="1" applyFill="1" applyAlignment="1">
      <alignment horizontal="center"/>
    </xf>
    <xf numFmtId="0" fontId="17" fillId="32" borderId="1" xfId="1" applyFont="1" applyFill="1" applyBorder="1" applyAlignment="1">
      <alignment horizontal="center" vertical="center"/>
    </xf>
    <xf numFmtId="0" fontId="12" fillId="0" borderId="0" xfId="1" applyFont="1" applyAlignment="1" applyProtection="1">
      <alignment horizontal="center"/>
    </xf>
    <xf numFmtId="2" fontId="6" fillId="32" borderId="1" xfId="1" applyNumberFormat="1" applyFont="1" applyFill="1" applyBorder="1" applyAlignment="1">
      <alignment horizontal="center" vertical="center"/>
    </xf>
    <xf numFmtId="0" fontId="12" fillId="35" borderId="5" xfId="1" applyFont="1" applyFill="1" applyBorder="1" applyAlignment="1" applyProtection="1">
      <alignment vertical="center"/>
    </xf>
    <xf numFmtId="0" fontId="12" fillId="35" borderId="5" xfId="1" applyFont="1" applyFill="1" applyBorder="1" applyAlignment="1" applyProtection="1"/>
    <xf numFmtId="1" fontId="12" fillId="35" borderId="5" xfId="1" applyNumberFormat="1" applyFont="1" applyFill="1" applyBorder="1" applyAlignment="1" applyProtection="1">
      <alignment horizontal="center" vertical="center"/>
    </xf>
    <xf numFmtId="0" fontId="37" fillId="32" borderId="1" xfId="1" applyFont="1" applyFill="1" applyBorder="1" applyAlignment="1" applyProtection="1">
      <alignment vertical="center"/>
    </xf>
    <xf numFmtId="0" fontId="24" fillId="32" borderId="1" xfId="1" applyFont="1" applyFill="1" applyBorder="1" applyAlignment="1">
      <alignment vertical="center" wrapText="1"/>
    </xf>
    <xf numFmtId="0" fontId="24" fillId="0" borderId="1" xfId="1" applyFont="1" applyBorder="1" applyAlignment="1">
      <alignment vertical="center" wrapText="1"/>
    </xf>
    <xf numFmtId="0" fontId="37" fillId="32" borderId="0" xfId="1" applyFont="1" applyFill="1" applyProtection="1"/>
    <xf numFmtId="0" fontId="152" fillId="32" borderId="1" xfId="1" applyFont="1" applyFill="1" applyBorder="1" applyAlignment="1"/>
    <xf numFmtId="0" fontId="6" fillId="3" borderId="1" xfId="1" applyFont="1" applyFill="1" applyBorder="1" applyAlignment="1">
      <alignment horizontal="center" vertical="center"/>
    </xf>
    <xf numFmtId="0" fontId="6" fillId="32" borderId="1" xfId="1" applyFont="1" applyFill="1" applyBorder="1" applyAlignment="1">
      <alignment horizontal="center" vertical="center"/>
    </xf>
    <xf numFmtId="0" fontId="44" fillId="32" borderId="1" xfId="1" applyFont="1" applyFill="1" applyBorder="1" applyAlignment="1">
      <alignment horizontal="left" vertical="center"/>
    </xf>
    <xf numFmtId="0" fontId="12" fillId="3" borderId="1" xfId="1" applyFont="1" applyFill="1" applyBorder="1" applyAlignment="1">
      <alignment vertical="center" wrapText="1"/>
    </xf>
    <xf numFmtId="0" fontId="12" fillId="3" borderId="1" xfId="1" applyFont="1" applyFill="1" applyBorder="1" applyAlignment="1">
      <alignment horizontal="center" vertical="center"/>
    </xf>
    <xf numFmtId="0" fontId="37" fillId="32" borderId="1" xfId="1" applyFont="1" applyFill="1" applyBorder="1" applyAlignment="1">
      <alignment vertical="center"/>
    </xf>
    <xf numFmtId="0" fontId="12" fillId="32" borderId="1" xfId="1" applyFont="1" applyFill="1" applyBorder="1" applyAlignment="1">
      <alignment horizontal="center" vertical="center"/>
    </xf>
    <xf numFmtId="0" fontId="12" fillId="3" borderId="1" xfId="1" applyFont="1" applyFill="1" applyBorder="1" applyAlignment="1">
      <alignment horizontal="left" vertical="center"/>
    </xf>
    <xf numFmtId="0" fontId="24" fillId="3" borderId="1" xfId="1" applyFont="1" applyFill="1" applyBorder="1" applyAlignment="1">
      <alignment vertical="center" wrapText="1"/>
    </xf>
    <xf numFmtId="49" fontId="31" fillId="32" borderId="1" xfId="1" applyNumberFormat="1" applyFont="1" applyFill="1" applyBorder="1" applyAlignment="1" applyProtection="1">
      <alignment horizontal="left" vertical="center"/>
    </xf>
    <xf numFmtId="0" fontId="12" fillId="32" borderId="0" xfId="1" applyFont="1" applyFill="1" applyAlignment="1" applyProtection="1">
      <alignment horizontal="center" vertical="center"/>
    </xf>
    <xf numFmtId="1" fontId="12" fillId="32" borderId="0" xfId="1" applyNumberFormat="1" applyFont="1" applyFill="1" applyAlignment="1" applyProtection="1">
      <alignment horizontal="center" vertical="center"/>
    </xf>
    <xf numFmtId="0" fontId="12" fillId="32" borderId="0" xfId="1" applyFont="1" applyFill="1" applyAlignment="1" applyProtection="1">
      <alignment horizontal="right" vertical="center"/>
    </xf>
    <xf numFmtId="0" fontId="6" fillId="3" borderId="1" xfId="0" applyFont="1" applyFill="1" applyBorder="1" applyAlignment="1">
      <alignment horizontal="left" vertical="center" wrapText="1"/>
    </xf>
    <xf numFmtId="0" fontId="31" fillId="32" borderId="0" xfId="1" applyFont="1" applyFill="1" applyAlignment="1" applyProtection="1"/>
    <xf numFmtId="1" fontId="31" fillId="32" borderId="0" xfId="1" applyNumberFormat="1" applyFont="1" applyFill="1" applyAlignment="1" applyProtection="1">
      <alignment horizontal="center" vertical="center"/>
    </xf>
    <xf numFmtId="0" fontId="31" fillId="32" borderId="0" xfId="1" applyFont="1" applyFill="1" applyProtection="1"/>
    <xf numFmtId="0" fontId="31" fillId="32" borderId="0" xfId="1" applyFont="1" applyFill="1" applyAlignment="1" applyProtection="1">
      <alignment horizontal="right" vertical="center"/>
    </xf>
    <xf numFmtId="0" fontId="44" fillId="32" borderId="1" xfId="1" applyFont="1" applyFill="1" applyBorder="1" applyAlignment="1">
      <alignment horizontal="left" vertical="center" wrapText="1"/>
    </xf>
    <xf numFmtId="49" fontId="12" fillId="35" borderId="1" xfId="1" applyNumberFormat="1" applyFont="1" applyFill="1" applyBorder="1" applyAlignment="1" applyProtection="1">
      <alignment horizontal="center" vertical="center"/>
    </xf>
    <xf numFmtId="0" fontId="6" fillId="35" borderId="1" xfId="1" applyFont="1" applyFill="1" applyBorder="1" applyAlignment="1">
      <alignment vertical="center" wrapText="1"/>
    </xf>
    <xf numFmtId="0" fontId="6" fillId="35" borderId="1" xfId="1" applyFont="1" applyFill="1" applyBorder="1" applyAlignment="1">
      <alignment horizontal="center" vertical="center"/>
    </xf>
    <xf numFmtId="0" fontId="12" fillId="35" borderId="1" xfId="1" applyFont="1" applyFill="1" applyBorder="1" applyAlignment="1" applyProtection="1">
      <alignment horizontal="right" vertical="center"/>
    </xf>
    <xf numFmtId="0" fontId="6" fillId="32" borderId="1" xfId="1" applyFont="1" applyFill="1" applyBorder="1" applyAlignment="1">
      <alignment vertical="top" wrapText="1"/>
    </xf>
    <xf numFmtId="49" fontId="31" fillId="32" borderId="0" xfId="1" applyNumberFormat="1" applyFont="1" applyFill="1" applyAlignment="1" applyProtection="1">
      <alignment horizontal="center" vertical="center"/>
    </xf>
    <xf numFmtId="0" fontId="12" fillId="0" borderId="1" xfId="1" applyFont="1" applyFill="1" applyBorder="1" applyAlignment="1" applyProtection="1">
      <alignment horizontal="center" vertical="center"/>
    </xf>
    <xf numFmtId="0" fontId="12" fillId="0" borderId="1" xfId="1" applyFont="1" applyFill="1" applyBorder="1" applyProtection="1"/>
    <xf numFmtId="0" fontId="12" fillId="0" borderId="1" xfId="1" applyFont="1" applyFill="1" applyBorder="1" applyAlignment="1" applyProtection="1">
      <alignment horizontal="right" vertical="center"/>
    </xf>
    <xf numFmtId="0" fontId="6" fillId="32" borderId="1" xfId="1" applyFont="1" applyFill="1" applyBorder="1" applyAlignment="1">
      <alignment horizontal="center" vertical="center" wrapText="1"/>
    </xf>
    <xf numFmtId="1" fontId="6" fillId="32" borderId="4" xfId="1" applyNumberFormat="1" applyFont="1" applyFill="1" applyBorder="1" applyAlignment="1">
      <alignment horizontal="center" vertical="center"/>
    </xf>
    <xf numFmtId="0" fontId="17" fillId="32" borderId="4" xfId="1" applyNumberFormat="1" applyFont="1" applyFill="1" applyBorder="1" applyAlignment="1">
      <alignment horizontal="center" vertical="center" wrapText="1"/>
    </xf>
    <xf numFmtId="0" fontId="12" fillId="32" borderId="4" xfId="1" applyFont="1" applyFill="1" applyBorder="1" applyAlignment="1" applyProtection="1">
      <alignment horizontal="center" vertical="center"/>
    </xf>
    <xf numFmtId="0" fontId="12" fillId="32" borderId="4" xfId="1" applyFont="1" applyFill="1" applyBorder="1" applyProtection="1"/>
    <xf numFmtId="49" fontId="12" fillId="0" borderId="1" xfId="1" applyNumberFormat="1" applyFont="1" applyFill="1" applyBorder="1" applyAlignment="1" applyProtection="1">
      <alignment horizontal="center" vertical="center"/>
    </xf>
    <xf numFmtId="0" fontId="12" fillId="37" borderId="1" xfId="1" applyFont="1" applyFill="1" applyBorder="1" applyAlignment="1" applyProtection="1">
      <alignment vertical="center"/>
    </xf>
    <xf numFmtId="0" fontId="11" fillId="32" borderId="1" xfId="1" applyFont="1" applyFill="1" applyBorder="1" applyAlignment="1">
      <alignment horizontal="center" vertical="center" wrapText="1"/>
    </xf>
    <xf numFmtId="0" fontId="6" fillId="32" borderId="1" xfId="1" applyFont="1" applyFill="1" applyBorder="1" applyProtection="1"/>
    <xf numFmtId="0" fontId="6" fillId="32" borderId="1" xfId="1" applyFont="1" applyFill="1" applyBorder="1" applyAlignment="1" applyProtection="1">
      <alignment horizontal="right" vertical="center"/>
    </xf>
    <xf numFmtId="0" fontId="6" fillId="32" borderId="1" xfId="1" applyFont="1" applyFill="1" applyBorder="1" applyAlignment="1" applyProtection="1">
      <alignment horizontal="center" vertical="center"/>
    </xf>
    <xf numFmtId="0" fontId="12" fillId="0" borderId="0" xfId="1" applyFont="1" applyBorder="1" applyProtection="1"/>
    <xf numFmtId="0" fontId="12" fillId="0" borderId="5" xfId="1" applyFont="1" applyBorder="1" applyProtection="1"/>
    <xf numFmtId="0" fontId="11" fillId="32" borderId="1" xfId="1" applyFont="1" applyFill="1" applyBorder="1" applyAlignment="1">
      <alignment horizontal="center" vertical="center"/>
    </xf>
    <xf numFmtId="1" fontId="6" fillId="32" borderId="0" xfId="1" applyNumberFormat="1" applyFont="1" applyFill="1" applyBorder="1" applyAlignment="1">
      <alignment horizontal="center" vertical="center"/>
    </xf>
    <xf numFmtId="0" fontId="12" fillId="32" borderId="0" xfId="1" applyFont="1" applyFill="1" applyBorder="1" applyProtection="1"/>
    <xf numFmtId="0" fontId="12" fillId="32" borderId="0" xfId="1" applyFont="1" applyFill="1" applyBorder="1" applyAlignment="1" applyProtection="1">
      <alignment horizontal="center" vertical="center"/>
    </xf>
    <xf numFmtId="0" fontId="153" fillId="32" borderId="1" xfId="1" applyFont="1" applyFill="1" applyBorder="1" applyAlignment="1">
      <alignment vertical="center" wrapText="1"/>
    </xf>
    <xf numFmtId="0" fontId="153" fillId="32" borderId="1" xfId="1" applyFont="1" applyFill="1" applyBorder="1" applyAlignment="1">
      <alignment horizontal="center" vertical="center" wrapText="1"/>
    </xf>
    <xf numFmtId="1" fontId="153" fillId="32" borderId="1" xfId="1" applyNumberFormat="1" applyFont="1" applyFill="1" applyBorder="1" applyAlignment="1">
      <alignment horizontal="center" vertical="center"/>
    </xf>
    <xf numFmtId="0" fontId="20" fillId="0" borderId="1" xfId="1" applyFont="1" applyFill="1" applyBorder="1" applyAlignment="1">
      <alignment horizontal="center" vertical="center"/>
    </xf>
    <xf numFmtId="0" fontId="12" fillId="3" borderId="1" xfId="1" applyFont="1" applyFill="1" applyBorder="1" applyAlignment="1" applyProtection="1">
      <alignment horizontal="right" vertical="center"/>
    </xf>
    <xf numFmtId="49" fontId="12" fillId="3" borderId="1" xfId="1" applyNumberFormat="1" applyFont="1" applyFill="1" applyBorder="1" applyAlignment="1" applyProtection="1">
      <alignment horizontal="center" vertical="center"/>
    </xf>
    <xf numFmtId="0" fontId="21" fillId="32" borderId="1" xfId="1" applyFont="1" applyFill="1" applyBorder="1" applyAlignment="1">
      <alignment vertical="center" wrapText="1"/>
    </xf>
    <xf numFmtId="0" fontId="21" fillId="32" borderId="1" xfId="1" applyFont="1" applyFill="1" applyBorder="1" applyAlignment="1">
      <alignment horizontal="center" vertical="center" wrapText="1"/>
    </xf>
    <xf numFmtId="1" fontId="21" fillId="32" borderId="1" xfId="1" applyNumberFormat="1" applyFont="1" applyFill="1" applyBorder="1" applyAlignment="1">
      <alignment horizontal="center" vertical="center" wrapText="1"/>
    </xf>
    <xf numFmtId="49" fontId="11" fillId="32" borderId="0" xfId="1" applyNumberFormat="1" applyFont="1" applyFill="1" applyAlignment="1" applyProtection="1">
      <alignment horizontal="center" vertical="center"/>
    </xf>
    <xf numFmtId="0" fontId="6" fillId="32" borderId="0" xfId="1" applyFont="1" applyFill="1" applyAlignment="1" applyProtection="1"/>
    <xf numFmtId="0" fontId="6" fillId="32" borderId="0" xfId="1" applyFont="1" applyFill="1" applyAlignment="1" applyProtection="1">
      <alignment horizontal="center" vertical="center"/>
    </xf>
    <xf numFmtId="1" fontId="6" fillId="32" borderId="0" xfId="1" applyNumberFormat="1" applyFont="1" applyFill="1" applyAlignment="1" applyProtection="1">
      <alignment horizontal="center" vertical="center"/>
    </xf>
    <xf numFmtId="0" fontId="29" fillId="32" borderId="1" xfId="1" applyFont="1" applyFill="1" applyBorder="1" applyAlignment="1">
      <alignment vertical="center" wrapText="1"/>
    </xf>
    <xf numFmtId="0" fontId="29" fillId="32" borderId="1" xfId="1" applyFont="1" applyFill="1" applyBorder="1" applyAlignment="1">
      <alignment horizontal="center" vertical="center" wrapText="1"/>
    </xf>
    <xf numFmtId="1" fontId="29" fillId="32" borderId="1" xfId="1" applyNumberFormat="1" applyFont="1" applyFill="1" applyBorder="1" applyAlignment="1">
      <alignment horizontal="center" vertical="center" wrapText="1"/>
    </xf>
    <xf numFmtId="0" fontId="31" fillId="32" borderId="8" xfId="1" applyFont="1" applyFill="1" applyBorder="1" applyAlignment="1">
      <alignment vertical="center"/>
    </xf>
    <xf numFmtId="0" fontId="64" fillId="3" borderId="1" xfId="1" applyFont="1" applyFill="1" applyBorder="1" applyAlignment="1" applyProtection="1">
      <alignment horizontal="right"/>
    </xf>
    <xf numFmtId="0" fontId="64" fillId="3" borderId="1" xfId="1" applyFont="1" applyFill="1" applyBorder="1" applyAlignment="1" applyProtection="1">
      <alignment horizontal="right" vertical="center"/>
    </xf>
    <xf numFmtId="49" fontId="31" fillId="32" borderId="4" xfId="1" applyNumberFormat="1" applyFont="1" applyFill="1" applyBorder="1" applyAlignment="1" applyProtection="1">
      <alignment horizontal="center" vertical="center"/>
    </xf>
    <xf numFmtId="0" fontId="11" fillId="32" borderId="4" xfId="1" applyFont="1" applyFill="1" applyBorder="1" applyAlignment="1" applyProtection="1">
      <alignment vertical="center"/>
    </xf>
    <xf numFmtId="0" fontId="6" fillId="32" borderId="0" xfId="1" applyFont="1" applyFill="1" applyProtection="1"/>
    <xf numFmtId="0" fontId="6" fillId="32" borderId="4" xfId="1" applyFont="1" applyFill="1" applyBorder="1" applyAlignment="1" applyProtection="1">
      <alignment horizontal="center" vertical="center"/>
    </xf>
    <xf numFmtId="1" fontId="6" fillId="32" borderId="4" xfId="1" applyNumberFormat="1" applyFont="1" applyFill="1" applyBorder="1" applyAlignment="1" applyProtection="1">
      <alignment horizontal="center" vertical="center"/>
    </xf>
    <xf numFmtId="0" fontId="64" fillId="32" borderId="4" xfId="1" applyFont="1" applyFill="1" applyBorder="1" applyAlignment="1" applyProtection="1">
      <alignment horizontal="right"/>
    </xf>
    <xf numFmtId="0" fontId="64" fillId="32" borderId="4" xfId="1" applyFont="1" applyFill="1" applyBorder="1" applyAlignment="1" applyProtection="1">
      <alignment horizontal="right" vertical="center"/>
    </xf>
    <xf numFmtId="49" fontId="12" fillId="3" borderId="4" xfId="1" applyNumberFormat="1" applyFont="1" applyFill="1" applyBorder="1" applyAlignment="1" applyProtection="1">
      <alignment horizontal="center" vertical="center"/>
    </xf>
    <xf numFmtId="0" fontId="6" fillId="3" borderId="4" xfId="1" applyFont="1" applyFill="1" applyBorder="1" applyAlignment="1">
      <alignment horizontal="left" vertical="center" wrapText="1"/>
    </xf>
    <xf numFmtId="0" fontId="154" fillId="32" borderId="4" xfId="1" applyFont="1" applyFill="1" applyBorder="1" applyAlignment="1">
      <alignment vertical="center" wrapText="1"/>
    </xf>
    <xf numFmtId="0" fontId="64" fillId="32" borderId="5" xfId="1" applyFont="1" applyFill="1" applyBorder="1" applyAlignment="1" applyProtection="1">
      <alignment horizontal="right"/>
    </xf>
    <xf numFmtId="0" fontId="64" fillId="32" borderId="5" xfId="1" applyFont="1" applyFill="1" applyBorder="1" applyAlignment="1" applyProtection="1">
      <alignment horizontal="right" vertical="center"/>
    </xf>
    <xf numFmtId="49" fontId="12" fillId="3" borderId="5" xfId="1" applyNumberFormat="1" applyFont="1" applyFill="1" applyBorder="1" applyAlignment="1" applyProtection="1">
      <alignment horizontal="center" vertical="center"/>
    </xf>
    <xf numFmtId="0" fontId="6" fillId="3" borderId="5" xfId="1" applyFont="1" applyFill="1" applyBorder="1" applyAlignment="1">
      <alignment horizontal="left" vertical="center" wrapText="1"/>
    </xf>
    <xf numFmtId="0" fontId="12" fillId="0" borderId="5" xfId="1" applyFont="1" applyBorder="1" applyAlignment="1" applyProtection="1">
      <alignment horizontal="center" vertical="center"/>
    </xf>
    <xf numFmtId="0" fontId="64" fillId="0" borderId="1" xfId="1" applyFont="1" applyFill="1" applyBorder="1" applyAlignment="1" applyProtection="1">
      <alignment horizontal="right"/>
    </xf>
    <xf numFmtId="0" fontId="64" fillId="0" borderId="1" xfId="1" applyFont="1" applyFill="1" applyBorder="1" applyAlignment="1" applyProtection="1">
      <alignment horizontal="right" vertical="center"/>
    </xf>
    <xf numFmtId="0" fontId="6" fillId="3" borderId="1" xfId="1" applyFont="1" applyFill="1" applyBorder="1" applyAlignment="1">
      <alignment vertical="top" wrapText="1"/>
    </xf>
    <xf numFmtId="0" fontId="31" fillId="32" borderId="1" xfId="1" applyFont="1" applyFill="1" applyBorder="1" applyAlignment="1" applyProtection="1"/>
    <xf numFmtId="0" fontId="6" fillId="3" borderId="1" xfId="1" applyFont="1" applyFill="1" applyBorder="1" applyAlignment="1" applyProtection="1">
      <alignment wrapText="1"/>
    </xf>
    <xf numFmtId="0" fontId="12" fillId="3" borderId="1" xfId="1" applyFont="1" applyFill="1" applyBorder="1" applyAlignment="1">
      <alignment horizontal="left" vertical="center" wrapText="1"/>
    </xf>
    <xf numFmtId="0" fontId="12" fillId="3" borderId="1" xfId="1" applyFont="1" applyFill="1" applyBorder="1" applyAlignment="1"/>
    <xf numFmtId="1" fontId="12" fillId="3" borderId="1" xfId="1" applyNumberFormat="1" applyFont="1" applyFill="1" applyBorder="1" applyAlignment="1">
      <alignment horizontal="center" vertical="center"/>
    </xf>
    <xf numFmtId="0" fontId="31" fillId="32" borderId="2" xfId="1" applyFont="1" applyFill="1" applyBorder="1" applyAlignment="1" applyProtection="1">
      <alignment horizontal="left" vertical="top"/>
    </xf>
    <xf numFmtId="0" fontId="31" fillId="32" borderId="3" xfId="1" applyFont="1" applyFill="1" applyBorder="1" applyAlignment="1" applyProtection="1">
      <alignment vertical="top" wrapText="1"/>
    </xf>
    <xf numFmtId="0" fontId="12" fillId="3" borderId="1" xfId="1" applyFont="1" applyFill="1" applyBorder="1" applyAlignment="1" applyProtection="1">
      <alignment horizontal="left" vertical="top" wrapText="1"/>
    </xf>
    <xf numFmtId="49" fontId="138" fillId="0" borderId="1" xfId="1" applyNumberFormat="1" applyFont="1" applyBorder="1" applyAlignment="1" applyProtection="1">
      <alignment horizontal="center" vertical="center"/>
    </xf>
    <xf numFmtId="0" fontId="138" fillId="3" borderId="1" xfId="1" applyFont="1" applyFill="1" applyBorder="1" applyAlignment="1">
      <alignment vertical="center" wrapText="1"/>
    </xf>
    <xf numFmtId="0" fontId="138" fillId="0" borderId="1" xfId="1" applyFont="1" applyFill="1" applyBorder="1" applyAlignment="1">
      <alignment wrapText="1"/>
    </xf>
    <xf numFmtId="0" fontId="138" fillId="0" borderId="1" xfId="1" applyFont="1" applyBorder="1" applyAlignment="1" applyProtection="1">
      <alignment horizontal="center" vertical="center"/>
    </xf>
    <xf numFmtId="1" fontId="138" fillId="0" borderId="1" xfId="1" applyNumberFormat="1" applyFont="1" applyBorder="1" applyAlignment="1" applyProtection="1">
      <alignment horizontal="center" vertical="center"/>
    </xf>
    <xf numFmtId="0" fontId="12" fillId="0" borderId="2" xfId="1" applyFont="1" applyBorder="1" applyAlignment="1" applyProtection="1">
      <alignment horizontal="left" wrapText="1"/>
    </xf>
    <xf numFmtId="0" fontId="12" fillId="0" borderId="6" xfId="1" applyFont="1" applyBorder="1" applyAlignment="1" applyProtection="1">
      <alignment horizontal="left" wrapText="1"/>
    </xf>
    <xf numFmtId="0" fontId="12" fillId="0" borderId="5" xfId="1" applyFont="1" applyBorder="1" applyAlignment="1" applyProtection="1">
      <alignment vertical="center"/>
    </xf>
    <xf numFmtId="0" fontId="12" fillId="32" borderId="1" xfId="1" applyFont="1" applyFill="1" applyBorder="1" applyAlignment="1">
      <alignment wrapText="1"/>
    </xf>
    <xf numFmtId="49" fontId="24" fillId="0" borderId="1" xfId="1" applyNumberFormat="1" applyFont="1" applyBorder="1" applyAlignment="1">
      <alignment vertical="center" wrapText="1"/>
    </xf>
    <xf numFmtId="49" fontId="24" fillId="0" borderId="1" xfId="1" applyNumberFormat="1" applyFont="1" applyBorder="1" applyAlignment="1">
      <alignment wrapText="1"/>
    </xf>
    <xf numFmtId="0" fontId="11" fillId="32" borderId="1" xfId="1" applyNumberFormat="1" applyFont="1" applyFill="1" applyBorder="1" applyAlignment="1">
      <alignment vertical="center"/>
    </xf>
    <xf numFmtId="0" fontId="11" fillId="32" borderId="1" xfId="1" applyNumberFormat="1" applyFont="1" applyFill="1" applyBorder="1" applyAlignment="1">
      <alignment vertical="center" wrapText="1"/>
    </xf>
    <xf numFmtId="49" fontId="11" fillId="32" borderId="1" xfId="1" applyNumberFormat="1" applyFont="1" applyFill="1" applyBorder="1" applyAlignment="1">
      <alignment vertical="center"/>
    </xf>
    <xf numFmtId="0" fontId="6" fillId="32" borderId="1" xfId="1" applyNumberFormat="1" applyFont="1" applyFill="1" applyBorder="1" applyAlignment="1">
      <alignment vertical="center" wrapText="1"/>
    </xf>
    <xf numFmtId="0" fontId="11" fillId="32" borderId="1" xfId="5" applyNumberFormat="1" applyFont="1" applyFill="1" applyBorder="1" applyAlignment="1" applyProtection="1">
      <alignment horizontal="left" vertical="center"/>
      <protection locked="0"/>
    </xf>
    <xf numFmtId="1" fontId="12" fillId="0" borderId="1" xfId="1" applyNumberFormat="1" applyFont="1" applyBorder="1" applyAlignment="1">
      <alignment horizontal="center" vertical="center"/>
    </xf>
    <xf numFmtId="0" fontId="6" fillId="32" borderId="1" xfId="3" applyNumberFormat="1" applyFont="1" applyFill="1" applyBorder="1" applyAlignment="1">
      <alignment vertical="center" wrapText="1"/>
    </xf>
    <xf numFmtId="0" fontId="12" fillId="0" borderId="1" xfId="1" applyFont="1" applyBorder="1" applyAlignment="1">
      <alignment vertical="top" wrapText="1"/>
    </xf>
    <xf numFmtId="0" fontId="29" fillId="3" borderId="1" xfId="1" applyFont="1" applyFill="1" applyBorder="1" applyAlignment="1" applyProtection="1">
      <alignment horizontal="center" vertical="center"/>
    </xf>
    <xf numFmtId="0" fontId="29" fillId="3" borderId="1" xfId="1" applyFont="1" applyFill="1" applyBorder="1" applyAlignment="1" applyProtection="1">
      <alignment vertical="center"/>
    </xf>
    <xf numFmtId="0" fontId="12" fillId="35" borderId="0" xfId="1" applyFont="1" applyFill="1" applyAlignment="1" applyProtection="1">
      <alignment vertical="center"/>
    </xf>
    <xf numFmtId="0" fontId="12" fillId="32" borderId="1" xfId="1" applyFont="1" applyFill="1" applyBorder="1" applyAlignment="1" applyProtection="1">
      <alignment vertical="center"/>
    </xf>
    <xf numFmtId="0" fontId="12" fillId="3" borderId="1" xfId="1" applyFont="1" applyFill="1" applyBorder="1" applyAlignment="1" applyProtection="1">
      <alignment vertical="center"/>
    </xf>
    <xf numFmtId="0" fontId="12" fillId="3" borderId="1" xfId="1" applyFont="1" applyFill="1" applyBorder="1" applyAlignment="1" applyProtection="1">
      <alignment vertical="center" wrapText="1"/>
    </xf>
    <xf numFmtId="1" fontId="12" fillId="3" borderId="1" xfId="1" applyNumberFormat="1" applyFont="1" applyFill="1" applyBorder="1" applyAlignment="1" applyProtection="1">
      <alignment horizontal="center" vertical="center"/>
    </xf>
    <xf numFmtId="0" fontId="11" fillId="32" borderId="8" xfId="0" applyFont="1" applyFill="1" applyBorder="1" applyAlignment="1" applyProtection="1">
      <alignment horizontal="left" vertical="center"/>
    </xf>
    <xf numFmtId="0" fontId="6" fillId="32" borderId="7" xfId="0" applyFont="1" applyFill="1" applyBorder="1" applyAlignment="1" applyProtection="1">
      <alignment vertical="center" wrapText="1"/>
    </xf>
    <xf numFmtId="0" fontId="6" fillId="32" borderId="9" xfId="0" applyFont="1" applyFill="1" applyBorder="1" applyAlignment="1" applyProtection="1">
      <alignment vertical="center" wrapText="1"/>
    </xf>
    <xf numFmtId="0" fontId="0" fillId="32" borderId="0" xfId="0" applyFill="1" applyAlignment="1">
      <alignment horizontal="center" vertical="center"/>
    </xf>
    <xf numFmtId="0" fontId="0" fillId="32" borderId="0" xfId="0" applyFill="1" applyAlignment="1">
      <alignment vertical="center"/>
    </xf>
    <xf numFmtId="49" fontId="31" fillId="32" borderId="1" xfId="0" applyNumberFormat="1" applyFont="1" applyFill="1" applyBorder="1" applyAlignment="1">
      <alignment horizontal="center" vertical="center"/>
    </xf>
    <xf numFmtId="0" fontId="11" fillId="32" borderId="4" xfId="0" applyNumberFormat="1" applyFont="1" applyFill="1" applyBorder="1" applyAlignment="1">
      <alignment vertical="center"/>
    </xf>
    <xf numFmtId="49" fontId="6" fillId="32" borderId="4" xfId="0" applyNumberFormat="1" applyFont="1" applyFill="1" applyBorder="1" applyAlignment="1">
      <alignment horizontal="center" vertical="center"/>
    </xf>
    <xf numFmtId="1" fontId="6" fillId="32" borderId="4" xfId="0" applyNumberFormat="1" applyFont="1" applyFill="1" applyBorder="1" applyAlignment="1">
      <alignment horizontal="center" vertical="center"/>
    </xf>
    <xf numFmtId="0" fontId="12" fillId="32" borderId="0" xfId="0" applyFont="1" applyFill="1" applyAlignment="1" applyProtection="1">
      <alignment vertical="center"/>
    </xf>
    <xf numFmtId="0" fontId="6" fillId="32" borderId="4" xfId="0" applyNumberFormat="1" applyFont="1" applyFill="1" applyBorder="1" applyAlignment="1">
      <alignment horizontal="right" vertical="center"/>
    </xf>
    <xf numFmtId="0" fontId="52" fillId="32" borderId="4" xfId="0" applyNumberFormat="1" applyFont="1" applyFill="1" applyBorder="1" applyAlignment="1">
      <alignment horizontal="center" vertical="center"/>
    </xf>
    <xf numFmtId="1" fontId="6" fillId="3" borderId="1" xfId="0" applyNumberFormat="1" applyFont="1" applyFill="1" applyBorder="1" applyAlignment="1">
      <alignment horizontal="center" vertical="center"/>
    </xf>
    <xf numFmtId="0" fontId="12" fillId="0" borderId="1" xfId="0" applyFont="1" applyBorder="1" applyAlignment="1" applyProtection="1">
      <alignment vertical="center"/>
    </xf>
    <xf numFmtId="0" fontId="12" fillId="0" borderId="2" xfId="0" applyFont="1" applyBorder="1" applyAlignment="1" applyProtection="1">
      <alignment vertical="center"/>
    </xf>
    <xf numFmtId="1" fontId="6" fillId="3" borderId="1" xfId="0" applyNumberFormat="1" applyFont="1" applyFill="1" applyBorder="1" applyAlignment="1">
      <alignment horizontal="center" vertical="center" wrapText="1"/>
    </xf>
    <xf numFmtId="49" fontId="31" fillId="35" borderId="1" xfId="0" applyNumberFormat="1" applyFont="1" applyFill="1" applyBorder="1" applyAlignment="1" applyProtection="1">
      <alignment horizontal="center" vertical="center"/>
    </xf>
    <xf numFmtId="0" fontId="12" fillId="35" borderId="1" xfId="0" applyFont="1" applyFill="1" applyBorder="1" applyAlignment="1" applyProtection="1">
      <alignment vertical="center"/>
    </xf>
    <xf numFmtId="0" fontId="12" fillId="35" borderId="1" xfId="0" applyFont="1" applyFill="1" applyBorder="1" applyAlignment="1" applyProtection="1">
      <alignment horizontal="center" vertical="center"/>
    </xf>
    <xf numFmtId="1" fontId="12" fillId="35" borderId="1" xfId="0" applyNumberFormat="1" applyFont="1" applyFill="1" applyBorder="1" applyAlignment="1" applyProtection="1">
      <alignment horizontal="center" vertical="center"/>
    </xf>
    <xf numFmtId="0" fontId="64" fillId="35" borderId="1" xfId="0" applyFont="1" applyFill="1" applyBorder="1" applyAlignment="1" applyProtection="1">
      <alignment horizontal="right" vertical="center"/>
    </xf>
    <xf numFmtId="0" fontId="12" fillId="37" borderId="2" xfId="0" applyFont="1" applyFill="1" applyBorder="1" applyAlignment="1" applyProtection="1">
      <alignment vertical="center"/>
    </xf>
    <xf numFmtId="49" fontId="31" fillId="3" borderId="1" xfId="0" applyNumberFormat="1" applyFont="1" applyFill="1" applyBorder="1" applyAlignment="1" applyProtection="1">
      <alignment horizontal="center" vertical="center"/>
    </xf>
    <xf numFmtId="0" fontId="11" fillId="3" borderId="4" xfId="0" applyNumberFormat="1" applyFont="1" applyFill="1" applyBorder="1" applyAlignment="1">
      <alignment vertical="center"/>
    </xf>
    <xf numFmtId="0" fontId="12" fillId="3" borderId="1" xfId="0" applyFont="1" applyFill="1" applyBorder="1" applyAlignment="1" applyProtection="1">
      <alignment vertical="center"/>
    </xf>
    <xf numFmtId="0" fontId="12" fillId="3" borderId="1" xfId="0" applyFont="1" applyFill="1" applyBorder="1" applyAlignment="1" applyProtection="1">
      <alignment horizontal="center" vertical="center"/>
    </xf>
    <xf numFmtId="1" fontId="12" fillId="3" borderId="1" xfId="0" applyNumberFormat="1" applyFont="1" applyFill="1" applyBorder="1" applyAlignment="1" applyProtection="1">
      <alignment horizontal="center" vertical="center"/>
    </xf>
    <xf numFmtId="0" fontId="64" fillId="3" borderId="1" xfId="0" applyFont="1" applyFill="1" applyBorder="1" applyAlignment="1" applyProtection="1">
      <alignment horizontal="right" vertical="center"/>
    </xf>
    <xf numFmtId="0" fontId="12" fillId="3" borderId="2" xfId="0" applyFont="1" applyFill="1" applyBorder="1" applyAlignment="1" applyProtection="1">
      <alignment vertical="center"/>
    </xf>
    <xf numFmtId="49" fontId="31" fillId="3" borderId="1" xfId="0" applyNumberFormat="1" applyFont="1" applyFill="1" applyBorder="1" applyAlignment="1">
      <alignment horizontal="center" vertical="center"/>
    </xf>
    <xf numFmtId="49" fontId="31" fillId="32" borderId="2" xfId="0" applyNumberFormat="1" applyFont="1" applyFill="1" applyBorder="1" applyAlignment="1">
      <alignment horizontal="center" vertical="center"/>
    </xf>
    <xf numFmtId="0" fontId="11" fillId="32" borderId="1" xfId="0" applyNumberFormat="1" applyFont="1" applyFill="1" applyBorder="1" applyAlignment="1">
      <alignment vertical="center"/>
    </xf>
    <xf numFmtId="0" fontId="6" fillId="32" borderId="1" xfId="0" applyNumberFormat="1" applyFont="1" applyFill="1" applyBorder="1" applyAlignment="1">
      <alignment vertical="center" wrapText="1"/>
    </xf>
    <xf numFmtId="49" fontId="6" fillId="32" borderId="1" xfId="0" applyNumberFormat="1" applyFont="1" applyFill="1" applyBorder="1" applyAlignment="1">
      <alignment horizontal="center" vertical="center" wrapText="1"/>
    </xf>
    <xf numFmtId="1" fontId="6" fillId="32" borderId="1" xfId="0" applyNumberFormat="1" applyFont="1" applyFill="1" applyBorder="1" applyAlignment="1">
      <alignment horizontal="center" vertical="center" wrapText="1"/>
    </xf>
    <xf numFmtId="0" fontId="12" fillId="32" borderId="1" xfId="0" applyFont="1" applyFill="1" applyBorder="1" applyAlignment="1" applyProtection="1">
      <alignment vertical="center"/>
    </xf>
    <xf numFmtId="0" fontId="6" fillId="32" borderId="1" xfId="0" applyNumberFormat="1" applyFont="1" applyFill="1" applyBorder="1" applyAlignment="1">
      <alignment horizontal="right" vertical="center" wrapText="1"/>
    </xf>
    <xf numFmtId="0" fontId="52" fillId="32" borderId="1" xfId="0" applyNumberFormat="1" applyFont="1" applyFill="1" applyBorder="1" applyAlignment="1">
      <alignment horizontal="center" vertical="center"/>
    </xf>
    <xf numFmtId="0" fontId="12" fillId="32" borderId="2" xfId="0" applyFont="1" applyFill="1" applyBorder="1" applyAlignment="1" applyProtection="1">
      <alignment vertical="center"/>
    </xf>
    <xf numFmtId="49" fontId="11" fillId="32" borderId="2" xfId="0" applyNumberFormat="1" applyFont="1" applyFill="1" applyBorder="1" applyAlignment="1">
      <alignment horizontal="center" vertical="center"/>
    </xf>
    <xf numFmtId="0" fontId="11" fillId="32" borderId="1" xfId="0" applyNumberFormat="1" applyFont="1" applyFill="1" applyBorder="1" applyAlignment="1">
      <alignment vertical="center" wrapText="1"/>
    </xf>
    <xf numFmtId="49" fontId="11" fillId="32" borderId="1" xfId="0" applyNumberFormat="1" applyFont="1" applyFill="1" applyBorder="1" applyAlignment="1">
      <alignment horizontal="center" vertical="center" wrapText="1"/>
    </xf>
    <xf numFmtId="0" fontId="11" fillId="32" borderId="1" xfId="0" applyNumberFormat="1" applyFont="1" applyFill="1" applyBorder="1" applyAlignment="1">
      <alignment horizontal="right" vertical="center" wrapText="1"/>
    </xf>
    <xf numFmtId="0" fontId="6" fillId="3" borderId="1" xfId="0" applyFont="1" applyFill="1" applyBorder="1" applyAlignment="1">
      <alignment horizontal="center" vertical="center" wrapText="1"/>
    </xf>
    <xf numFmtId="49" fontId="11" fillId="32" borderId="1" xfId="0" applyNumberFormat="1" applyFont="1" applyFill="1" applyBorder="1" applyAlignment="1">
      <alignment vertical="center"/>
    </xf>
    <xf numFmtId="49" fontId="11" fillId="3" borderId="0" xfId="0" applyNumberFormat="1" applyFont="1" applyFill="1" applyAlignment="1" applyProtection="1">
      <alignment horizontal="center" vertical="center"/>
    </xf>
    <xf numFmtId="49" fontId="11" fillId="3" borderId="0" xfId="0" applyNumberFormat="1" applyFont="1" applyFill="1" applyAlignment="1" applyProtection="1">
      <alignment horizontal="left" vertical="center"/>
    </xf>
    <xf numFmtId="0" fontId="6" fillId="3" borderId="0" xfId="0" applyFont="1" applyFill="1" applyAlignment="1" applyProtection="1">
      <alignment vertical="center"/>
    </xf>
    <xf numFmtId="0" fontId="6" fillId="3" borderId="0" xfId="0" applyFont="1" applyFill="1" applyAlignment="1" applyProtection="1">
      <alignment horizontal="center" vertical="center"/>
    </xf>
    <xf numFmtId="1" fontId="6" fillId="3" borderId="0" xfId="0" applyNumberFormat="1" applyFont="1" applyFill="1" applyAlignment="1" applyProtection="1">
      <alignment horizontal="center" vertical="center"/>
    </xf>
    <xf numFmtId="0" fontId="6" fillId="3" borderId="0" xfId="0" applyFont="1" applyFill="1" applyAlignment="1" applyProtection="1">
      <alignment horizontal="right" vertical="center"/>
    </xf>
    <xf numFmtId="49" fontId="31" fillId="0" borderId="1" xfId="0" applyNumberFormat="1" applyFont="1" applyBorder="1" applyAlignment="1" applyProtection="1">
      <alignment horizontal="center" vertical="center"/>
    </xf>
    <xf numFmtId="0" fontId="12" fillId="3" borderId="1" xfId="3" applyNumberFormat="1" applyFont="1" applyFill="1" applyBorder="1" applyAlignment="1">
      <alignment vertical="center" wrapText="1"/>
    </xf>
    <xf numFmtId="0" fontId="52" fillId="3" borderId="1" xfId="3" applyNumberFormat="1" applyFont="1" applyFill="1" applyBorder="1" applyAlignment="1">
      <alignment horizontal="right" vertical="center"/>
    </xf>
    <xf numFmtId="0" fontId="12" fillId="0" borderId="1" xfId="0" applyFont="1" applyBorder="1" applyAlignment="1" applyProtection="1">
      <alignment horizontal="center" vertical="center"/>
    </xf>
    <xf numFmtId="0" fontId="52" fillId="3" borderId="1" xfId="3" applyNumberFormat="1" applyFont="1" applyFill="1" applyBorder="1" applyAlignment="1">
      <alignment horizontal="right" vertical="center" wrapText="1"/>
    </xf>
    <xf numFmtId="1" fontId="155" fillId="3" borderId="1" xfId="3" applyNumberFormat="1" applyFont="1" applyFill="1" applyBorder="1" applyAlignment="1">
      <alignment horizontal="center" vertical="center" wrapText="1"/>
    </xf>
    <xf numFmtId="0" fontId="51" fillId="3" borderId="1" xfId="3" applyNumberFormat="1" applyFont="1" applyFill="1" applyBorder="1" applyAlignment="1">
      <alignment horizontal="right" vertical="center"/>
    </xf>
    <xf numFmtId="0" fontId="12" fillId="3" borderId="1" xfId="3" applyFont="1" applyFill="1" applyBorder="1" applyAlignment="1">
      <alignment vertical="center"/>
    </xf>
    <xf numFmtId="0" fontId="12" fillId="35" borderId="1" xfId="0" applyFont="1" applyFill="1" applyBorder="1" applyAlignment="1" applyProtection="1"/>
    <xf numFmtId="0" fontId="12" fillId="35" borderId="1" xfId="0" applyFont="1" applyFill="1" applyBorder="1" applyProtection="1"/>
    <xf numFmtId="0" fontId="12" fillId="37" borderId="2" xfId="0" applyFont="1" applyFill="1" applyBorder="1" applyProtection="1"/>
    <xf numFmtId="49" fontId="31" fillId="32" borderId="1" xfId="0" applyNumberFormat="1" applyFont="1" applyFill="1" applyBorder="1" applyAlignment="1" applyProtection="1">
      <alignment horizontal="center" vertical="center"/>
    </xf>
    <xf numFmtId="0" fontId="11" fillId="32" borderId="4" xfId="3" applyNumberFormat="1" applyFont="1" applyFill="1" applyBorder="1" applyAlignment="1">
      <alignment vertical="top" wrapText="1"/>
    </xf>
    <xf numFmtId="0" fontId="12" fillId="32" borderId="1" xfId="0" applyFont="1" applyFill="1" applyBorder="1" applyAlignment="1" applyProtection="1"/>
    <xf numFmtId="0" fontId="12" fillId="32" borderId="1" xfId="0" applyFont="1" applyFill="1" applyBorder="1" applyAlignment="1" applyProtection="1">
      <alignment horizontal="center" vertical="center"/>
    </xf>
    <xf numFmtId="1" fontId="12" fillId="32" borderId="1" xfId="0" applyNumberFormat="1" applyFont="1" applyFill="1" applyBorder="1" applyAlignment="1" applyProtection="1">
      <alignment horizontal="center" vertical="center"/>
    </xf>
    <xf numFmtId="0" fontId="12" fillId="32" borderId="0" xfId="0" applyFont="1" applyFill="1" applyProtection="1"/>
    <xf numFmtId="0" fontId="64" fillId="32" borderId="1" xfId="0" applyFont="1" applyFill="1" applyBorder="1" applyAlignment="1" applyProtection="1">
      <alignment horizontal="right" vertical="center"/>
    </xf>
    <xf numFmtId="0" fontId="12" fillId="32" borderId="1" xfId="0" applyFont="1" applyFill="1" applyBorder="1" applyProtection="1"/>
    <xf numFmtId="0" fontId="12" fillId="32" borderId="2" xfId="0" applyFont="1" applyFill="1" applyBorder="1" applyProtection="1"/>
    <xf numFmtId="49" fontId="12" fillId="3" borderId="1" xfId="0" applyNumberFormat="1" applyFont="1" applyFill="1" applyBorder="1" applyAlignment="1" applyProtection="1">
      <alignment horizontal="center" vertical="center"/>
    </xf>
    <xf numFmtId="49" fontId="31" fillId="32" borderId="0" xfId="0" applyNumberFormat="1" applyFont="1" applyFill="1" applyAlignment="1" applyProtection="1">
      <alignment horizontal="center" vertical="center"/>
    </xf>
    <xf numFmtId="0" fontId="11" fillId="32" borderId="4" xfId="3" applyNumberFormat="1" applyFont="1" applyFill="1" applyBorder="1" applyAlignment="1">
      <alignment vertical="center" wrapText="1"/>
    </xf>
    <xf numFmtId="0" fontId="6" fillId="32" borderId="4" xfId="3" applyNumberFormat="1" applyFont="1" applyFill="1" applyBorder="1" applyAlignment="1">
      <alignment vertical="center" wrapText="1"/>
    </xf>
    <xf numFmtId="49" fontId="6" fillId="32" borderId="4" xfId="3" applyNumberFormat="1" applyFont="1" applyFill="1" applyBorder="1" applyAlignment="1">
      <alignment horizontal="center" vertical="center" wrapText="1"/>
    </xf>
    <xf numFmtId="1" fontId="6" fillId="32" borderId="10" xfId="3" applyNumberFormat="1" applyFont="1" applyFill="1" applyBorder="1" applyAlignment="1">
      <alignment horizontal="center" vertical="center" wrapText="1"/>
    </xf>
    <xf numFmtId="0" fontId="52" fillId="32" borderId="10" xfId="3" applyNumberFormat="1" applyFont="1" applyFill="1" applyBorder="1" applyAlignment="1">
      <alignment horizontal="right" vertical="center"/>
    </xf>
    <xf numFmtId="0" fontId="12" fillId="32" borderId="0" xfId="0" applyFont="1" applyFill="1" applyAlignment="1" applyProtection="1">
      <alignment horizontal="center" vertical="center"/>
    </xf>
    <xf numFmtId="49" fontId="12" fillId="0" borderId="1" xfId="0" applyNumberFormat="1" applyFont="1" applyBorder="1" applyAlignment="1" applyProtection="1">
      <alignment horizontal="center" vertical="center"/>
    </xf>
    <xf numFmtId="49" fontId="12" fillId="0" borderId="1" xfId="0" applyNumberFormat="1" applyFont="1" applyBorder="1" applyAlignment="1" applyProtection="1">
      <alignment horizontal="left" vertical="center"/>
    </xf>
    <xf numFmtId="1" fontId="12" fillId="0" borderId="1" xfId="0" applyNumberFormat="1" applyFont="1" applyBorder="1" applyAlignment="1" applyProtection="1">
      <alignment horizontal="center" vertical="center"/>
    </xf>
    <xf numFmtId="49" fontId="111" fillId="0" borderId="0" xfId="1" applyNumberFormat="1" applyFont="1" applyAlignment="1" applyProtection="1">
      <alignment horizontal="center" vertical="center"/>
      <protection hidden="1"/>
    </xf>
    <xf numFmtId="0" fontId="112" fillId="0" borderId="0" xfId="1" applyFont="1" applyProtection="1">
      <protection hidden="1"/>
    </xf>
    <xf numFmtId="0" fontId="112" fillId="0" borderId="0" xfId="1" applyFont="1" applyAlignment="1" applyProtection="1">
      <alignment horizontal="center"/>
      <protection hidden="1"/>
    </xf>
    <xf numFmtId="165" fontId="112" fillId="0" borderId="0" xfId="1" applyNumberFormat="1" applyFont="1" applyProtection="1">
      <protection hidden="1"/>
    </xf>
    <xf numFmtId="49" fontId="113" fillId="0" borderId="0" xfId="1" applyNumberFormat="1" applyFont="1" applyBorder="1" applyAlignment="1" applyProtection="1">
      <alignment horizontal="center" vertical="center"/>
      <protection hidden="1"/>
    </xf>
    <xf numFmtId="49" fontId="114" fillId="0" borderId="0" xfId="1" applyNumberFormat="1" applyFont="1" applyBorder="1" applyAlignment="1" applyProtection="1">
      <alignment horizontal="center" vertical="center"/>
      <protection hidden="1"/>
    </xf>
    <xf numFmtId="49" fontId="114" fillId="0" borderId="0" xfId="1" applyNumberFormat="1" applyFont="1" applyAlignment="1" applyProtection="1">
      <alignment horizontal="center" vertical="center"/>
      <protection hidden="1"/>
    </xf>
    <xf numFmtId="49" fontId="114" fillId="0" borderId="0" xfId="1" applyNumberFormat="1" applyFont="1" applyAlignment="1" applyProtection="1">
      <alignment vertical="center"/>
      <protection hidden="1"/>
    </xf>
    <xf numFmtId="1" fontId="115" fillId="0" borderId="0" xfId="1" applyNumberFormat="1" applyFont="1" applyAlignment="1" applyProtection="1">
      <alignment horizontal="center" vertical="center"/>
      <protection hidden="1"/>
    </xf>
    <xf numFmtId="165" fontId="114" fillId="0" borderId="0" xfId="1" applyNumberFormat="1" applyFont="1" applyAlignment="1" applyProtection="1">
      <alignment horizontal="right" vertical="center"/>
      <protection hidden="1"/>
    </xf>
    <xf numFmtId="165" fontId="114" fillId="0" borderId="0" xfId="1" applyNumberFormat="1" applyFont="1" applyAlignment="1" applyProtection="1">
      <alignment horizontal="center" vertical="center"/>
      <protection hidden="1"/>
    </xf>
    <xf numFmtId="49" fontId="116" fillId="0" borderId="0" xfId="1" applyNumberFormat="1" applyFont="1" applyAlignment="1" applyProtection="1">
      <alignment horizontal="center" vertical="center"/>
      <protection hidden="1"/>
    </xf>
    <xf numFmtId="49" fontId="116" fillId="0" borderId="0" xfId="1" applyNumberFormat="1" applyFont="1" applyAlignment="1" applyProtection="1">
      <alignment vertical="center"/>
      <protection hidden="1"/>
    </xf>
    <xf numFmtId="49" fontId="111" fillId="0" borderId="11" xfId="1" applyNumberFormat="1" applyFont="1" applyBorder="1" applyAlignment="1" applyProtection="1">
      <alignment horizontal="center" vertical="center"/>
      <protection hidden="1"/>
    </xf>
    <xf numFmtId="0" fontId="111" fillId="0" borderId="11" xfId="1" applyFont="1" applyBorder="1" applyAlignment="1" applyProtection="1">
      <alignment horizontal="left" vertical="center"/>
      <protection hidden="1"/>
    </xf>
    <xf numFmtId="0" fontId="117" fillId="0" borderId="0" xfId="1" applyFont="1" applyAlignment="1" applyProtection="1">
      <alignment horizontal="center" vertical="center"/>
      <protection hidden="1"/>
    </xf>
    <xf numFmtId="165" fontId="117" fillId="0" borderId="0" xfId="1" applyNumberFormat="1" applyFont="1" applyAlignment="1" applyProtection="1">
      <alignment horizontal="center" vertical="center"/>
      <protection hidden="1"/>
    </xf>
    <xf numFmtId="0" fontId="118" fillId="0" borderId="13" xfId="1" applyFont="1" applyBorder="1" applyAlignment="1" applyProtection="1">
      <alignment horizontal="left" vertical="center" wrapText="1"/>
      <protection hidden="1"/>
    </xf>
    <xf numFmtId="0" fontId="118" fillId="0" borderId="0" xfId="1" applyFont="1" applyAlignment="1" applyProtection="1">
      <alignment vertical="center" wrapText="1"/>
      <protection hidden="1"/>
    </xf>
    <xf numFmtId="165" fontId="118" fillId="0" borderId="0" xfId="1" applyNumberFormat="1" applyFont="1" applyAlignment="1" applyProtection="1">
      <alignment vertical="center" wrapText="1"/>
      <protection hidden="1"/>
    </xf>
    <xf numFmtId="0" fontId="111" fillId="0" borderId="13" xfId="1" applyFont="1" applyBorder="1" applyAlignment="1" applyProtection="1">
      <alignment horizontal="left" vertical="center"/>
      <protection hidden="1"/>
    </xf>
    <xf numFmtId="49" fontId="111" fillId="0" borderId="13" xfId="1" applyNumberFormat="1" applyFont="1" applyBorder="1" applyAlignment="1" applyProtection="1">
      <alignment vertical="center"/>
      <protection hidden="1"/>
    </xf>
    <xf numFmtId="0" fontId="111" fillId="0" borderId="13" xfId="1" applyFont="1" applyBorder="1" applyAlignment="1" applyProtection="1">
      <alignment vertical="center"/>
      <protection hidden="1"/>
    </xf>
    <xf numFmtId="0" fontId="111" fillId="0" borderId="13" xfId="1" applyFont="1" applyBorder="1" applyAlignment="1" applyProtection="1">
      <alignment vertical="center" wrapText="1"/>
      <protection hidden="1"/>
    </xf>
    <xf numFmtId="0" fontId="111" fillId="0" borderId="13" xfId="1" applyFont="1" applyFill="1" applyBorder="1" applyAlignment="1" applyProtection="1">
      <alignment vertical="center" wrapText="1"/>
      <protection hidden="1"/>
    </xf>
    <xf numFmtId="0" fontId="112" fillId="0" borderId="0" xfId="0" applyFont="1" applyAlignment="1" applyProtection="1">
      <alignment horizontal="center"/>
      <protection hidden="1"/>
    </xf>
    <xf numFmtId="0" fontId="112" fillId="0" borderId="0" xfId="0" applyFont="1" applyProtection="1">
      <protection hidden="1"/>
    </xf>
    <xf numFmtId="165" fontId="112" fillId="0" borderId="0" xfId="0" applyNumberFormat="1" applyFont="1" applyProtection="1">
      <protection hidden="1"/>
    </xf>
    <xf numFmtId="165" fontId="85" fillId="14" borderId="11" xfId="6" applyNumberFormat="1" applyFont="1" applyFill="1" applyBorder="1" applyAlignment="1">
      <alignment horizontal="center" vertical="center" wrapText="1"/>
    </xf>
    <xf numFmtId="165" fontId="85" fillId="14" borderId="11" xfId="1" applyNumberFormat="1" applyFont="1" applyFill="1" applyBorder="1" applyAlignment="1">
      <alignment horizontal="center" vertical="center" wrapText="1"/>
    </xf>
    <xf numFmtId="165" fontId="63" fillId="0" borderId="11" xfId="1" applyNumberFormat="1" applyFont="1" applyBorder="1" applyAlignment="1" applyProtection="1">
      <alignment horizontal="center" vertical="center" wrapText="1"/>
    </xf>
    <xf numFmtId="49" fontId="85" fillId="14" borderId="12" xfId="6" applyNumberFormat="1" applyFont="1" applyFill="1" applyBorder="1" applyAlignment="1">
      <alignment horizontal="center" vertical="center" wrapText="1"/>
    </xf>
    <xf numFmtId="49" fontId="85" fillId="14" borderId="12" xfId="1" applyNumberFormat="1" applyFont="1" applyFill="1" applyBorder="1" applyAlignment="1">
      <alignment horizontal="center" vertical="center" wrapText="1"/>
    </xf>
    <xf numFmtId="49" fontId="63" fillId="40" borderId="11" xfId="1" applyNumberFormat="1" applyFont="1" applyFill="1" applyBorder="1" applyAlignment="1" applyProtection="1">
      <alignment horizontal="center" vertical="center"/>
    </xf>
    <xf numFmtId="0" fontId="63" fillId="40" borderId="14" xfId="1" applyFont="1" applyFill="1" applyBorder="1" applyAlignment="1" applyProtection="1">
      <alignment vertical="center"/>
    </xf>
    <xf numFmtId="0" fontId="111" fillId="40" borderId="13" xfId="1" applyFont="1" applyFill="1" applyBorder="1" applyAlignment="1" applyProtection="1">
      <alignment vertical="top"/>
    </xf>
    <xf numFmtId="0" fontId="111" fillId="40" borderId="11" xfId="1" applyFont="1" applyFill="1" applyBorder="1" applyAlignment="1" applyProtection="1">
      <alignment horizontal="center" vertical="center"/>
    </xf>
    <xf numFmtId="1" fontId="111" fillId="40" borderId="11" xfId="1" applyNumberFormat="1" applyFont="1" applyFill="1" applyBorder="1" applyAlignment="1" applyProtection="1">
      <alignment horizontal="center" vertical="center"/>
    </xf>
    <xf numFmtId="0" fontId="111" fillId="40" borderId="12" xfId="1" applyFont="1" applyFill="1" applyBorder="1" applyProtection="1"/>
    <xf numFmtId="165" fontId="111" fillId="40" borderId="12" xfId="1" applyNumberFormat="1" applyFont="1" applyFill="1" applyBorder="1" applyAlignment="1" applyProtection="1">
      <alignment horizontal="right" vertical="center"/>
    </xf>
    <xf numFmtId="165" fontId="111" fillId="40" borderId="12" xfId="1" applyNumberFormat="1" applyFont="1" applyFill="1" applyBorder="1" applyAlignment="1" applyProtection="1">
      <alignment horizontal="center" vertical="center"/>
    </xf>
    <xf numFmtId="0" fontId="111" fillId="40" borderId="11" xfId="1" applyFont="1" applyFill="1" applyBorder="1" applyProtection="1"/>
    <xf numFmtId="165" fontId="111" fillId="40" borderId="11" xfId="1" applyNumberFormat="1" applyFont="1" applyFill="1" applyBorder="1" applyProtection="1"/>
    <xf numFmtId="165" fontId="111" fillId="0" borderId="11" xfId="1" applyNumberFormat="1" applyFont="1" applyBorder="1" applyAlignment="1" applyProtection="1">
      <alignment horizontal="right" vertical="center"/>
    </xf>
    <xf numFmtId="165" fontId="111" fillId="0" borderId="11" xfId="1" applyNumberFormat="1" applyFont="1" applyBorder="1" applyAlignment="1" applyProtection="1">
      <alignment horizontal="center" vertical="center"/>
    </xf>
    <xf numFmtId="165" fontId="111" fillId="0" borderId="11" xfId="1" applyNumberFormat="1" applyFont="1" applyBorder="1" applyProtection="1"/>
    <xf numFmtId="165" fontId="111" fillId="14" borderId="11" xfId="1" applyNumberFormat="1" applyFont="1" applyFill="1" applyBorder="1" applyAlignment="1" applyProtection="1">
      <alignment horizontal="center" vertical="center"/>
    </xf>
    <xf numFmtId="165" fontId="111" fillId="24" borderId="0" xfId="1" applyNumberFormat="1" applyFont="1" applyFill="1" applyProtection="1"/>
    <xf numFmtId="165" fontId="111" fillId="24" borderId="11" xfId="1" applyNumberFormat="1" applyFont="1" applyFill="1" applyBorder="1" applyAlignment="1" applyProtection="1">
      <alignment horizontal="center" vertical="center"/>
    </xf>
    <xf numFmtId="165" fontId="111" fillId="25" borderId="11" xfId="1" applyNumberFormat="1" applyFont="1" applyFill="1" applyBorder="1" applyProtection="1"/>
    <xf numFmtId="0" fontId="63" fillId="40" borderId="11" xfId="4" applyNumberFormat="1" applyFont="1" applyFill="1" applyBorder="1" applyAlignment="1" applyProtection="1">
      <alignment vertical="center"/>
    </xf>
    <xf numFmtId="0" fontId="111" fillId="40" borderId="11" xfId="4" applyNumberFormat="1" applyFont="1" applyFill="1" applyBorder="1" applyAlignment="1" applyProtection="1">
      <alignment vertical="center" wrapText="1"/>
    </xf>
    <xf numFmtId="49" fontId="111" fillId="40" borderId="11" xfId="1" applyNumberFormat="1" applyFont="1" applyFill="1" applyBorder="1" applyAlignment="1" applyProtection="1">
      <alignment horizontal="center" vertical="center" wrapText="1"/>
    </xf>
    <xf numFmtId="1" fontId="120" fillId="40" borderId="11" xfId="1" applyNumberFormat="1" applyFont="1" applyFill="1" applyBorder="1" applyAlignment="1" applyProtection="1">
      <alignment horizontal="center" vertical="center" wrapText="1"/>
    </xf>
    <xf numFmtId="165" fontId="111" fillId="40" borderId="11" xfId="1" applyNumberFormat="1" applyFont="1" applyFill="1" applyBorder="1" applyAlignment="1" applyProtection="1">
      <alignment horizontal="right" vertical="center"/>
    </xf>
    <xf numFmtId="165" fontId="111" fillId="40" borderId="11" xfId="1" applyNumberFormat="1" applyFont="1" applyFill="1" applyBorder="1" applyAlignment="1" applyProtection="1">
      <alignment horizontal="center" vertical="center"/>
    </xf>
    <xf numFmtId="165" fontId="119" fillId="24" borderId="11" xfId="1" applyNumberFormat="1" applyFont="1" applyFill="1" applyBorder="1" applyAlignment="1" applyProtection="1">
      <alignment horizontal="right" vertical="center"/>
    </xf>
    <xf numFmtId="0" fontId="85" fillId="40" borderId="14" xfId="1" applyFont="1" applyFill="1" applyBorder="1" applyAlignment="1" applyProtection="1">
      <alignment vertical="center"/>
    </xf>
    <xf numFmtId="0" fontId="118" fillId="40" borderId="13" xfId="1" applyFont="1" applyFill="1" applyBorder="1" applyAlignment="1" applyProtection="1">
      <alignment vertical="center"/>
    </xf>
    <xf numFmtId="49" fontId="111" fillId="40" borderId="11" xfId="1" applyNumberFormat="1" applyFont="1" applyFill="1" applyBorder="1" applyAlignment="1" applyProtection="1">
      <alignment horizontal="center" vertical="center"/>
    </xf>
    <xf numFmtId="0" fontId="111" fillId="40" borderId="11" xfId="1" applyFont="1" applyFill="1" applyBorder="1" applyAlignment="1" applyProtection="1"/>
    <xf numFmtId="165" fontId="111" fillId="40" borderId="11" xfId="1" applyNumberFormat="1" applyFont="1" applyFill="1" applyBorder="1" applyAlignment="1" applyProtection="1"/>
    <xf numFmtId="49" fontId="111" fillId="14" borderId="11" xfId="2" applyNumberFormat="1" applyFont="1" applyFill="1" applyBorder="1" applyAlignment="1" applyProtection="1">
      <alignment vertical="top" wrapText="1"/>
    </xf>
    <xf numFmtId="165" fontId="111" fillId="14" borderId="11" xfId="2" applyNumberFormat="1" applyFont="1" applyFill="1" applyBorder="1" applyAlignment="1" applyProtection="1">
      <alignment horizontal="center" vertical="center" wrapText="1"/>
    </xf>
    <xf numFmtId="165" fontId="111" fillId="14" borderId="11" xfId="2" applyNumberFormat="1" applyFont="1" applyFill="1" applyBorder="1" applyAlignment="1" applyProtection="1">
      <alignment horizontal="left" vertical="top" wrapText="1"/>
    </xf>
    <xf numFmtId="165" fontId="118" fillId="14" borderId="11" xfId="2" applyNumberFormat="1" applyFont="1" applyFill="1" applyBorder="1" applyAlignment="1" applyProtection="1">
      <alignment horizontal="center" vertical="center" wrapText="1"/>
    </xf>
    <xf numFmtId="165" fontId="111" fillId="24" borderId="0" xfId="1" applyNumberFormat="1" applyFont="1" applyFill="1" applyAlignment="1" applyProtection="1">
      <alignment horizontal="right" vertical="center"/>
    </xf>
    <xf numFmtId="0" fontId="63" fillId="40" borderId="11" xfId="1" applyNumberFormat="1" applyFont="1" applyFill="1" applyBorder="1" applyAlignment="1" applyProtection="1">
      <alignment horizontal="left" vertical="top"/>
    </xf>
    <xf numFmtId="0" fontId="63" fillId="40" borderId="11" xfId="1" applyNumberFormat="1" applyFont="1" applyFill="1" applyBorder="1" applyAlignment="1" applyProtection="1">
      <alignment vertical="top" wrapText="1"/>
    </xf>
    <xf numFmtId="0" fontId="85" fillId="40" borderId="11" xfId="1" applyNumberFormat="1" applyFont="1" applyFill="1" applyBorder="1" applyAlignment="1" applyProtection="1">
      <alignment vertical="center"/>
    </xf>
    <xf numFmtId="0" fontId="124" fillId="40" borderId="11" xfId="1" applyNumberFormat="1" applyFont="1" applyFill="1" applyBorder="1" applyAlignment="1" applyProtection="1">
      <alignment vertical="center" wrapText="1"/>
    </xf>
    <xf numFmtId="165" fontId="119" fillId="25" borderId="11" xfId="1" applyNumberFormat="1" applyFont="1" applyFill="1" applyBorder="1" applyAlignment="1" applyProtection="1">
      <alignment horizontal="right" vertical="center"/>
    </xf>
    <xf numFmtId="0" fontId="85" fillId="40" borderId="11" xfId="1" applyNumberFormat="1" applyFont="1" applyFill="1" applyBorder="1" applyAlignment="1" applyProtection="1">
      <alignment horizontal="left" vertical="center"/>
    </xf>
    <xf numFmtId="0" fontId="85" fillId="40" borderId="11" xfId="1" applyNumberFormat="1" applyFont="1" applyFill="1" applyBorder="1" applyAlignment="1" applyProtection="1">
      <alignment vertical="center" wrapText="1"/>
    </xf>
    <xf numFmtId="0" fontId="118" fillId="40" borderId="11" xfId="1" applyNumberFormat="1" applyFont="1" applyFill="1" applyBorder="1" applyAlignment="1" applyProtection="1">
      <alignment vertical="center" wrapText="1"/>
    </xf>
    <xf numFmtId="49" fontId="118" fillId="40" borderId="11" xfId="1" applyNumberFormat="1" applyFont="1" applyFill="1" applyBorder="1" applyAlignment="1" applyProtection="1">
      <alignment horizontal="center" vertical="center" wrapText="1"/>
    </xf>
    <xf numFmtId="1" fontId="118" fillId="40" borderId="11" xfId="1" applyNumberFormat="1" applyFont="1" applyFill="1" applyBorder="1" applyAlignment="1">
      <alignment horizontal="center" vertical="center" wrapText="1"/>
    </xf>
    <xf numFmtId="0" fontId="112" fillId="40" borderId="0" xfId="0" applyFont="1" applyFill="1"/>
    <xf numFmtId="0" fontId="112" fillId="40" borderId="0" xfId="0" applyFont="1" applyFill="1" applyAlignment="1">
      <alignment horizontal="center"/>
    </xf>
    <xf numFmtId="165" fontId="112" fillId="40" borderId="0" xfId="0" applyNumberFormat="1" applyFont="1" applyFill="1"/>
    <xf numFmtId="0" fontId="63" fillId="40" borderId="11" xfId="1" applyNumberFormat="1" applyFont="1" applyFill="1" applyBorder="1" applyAlignment="1" applyProtection="1">
      <alignment vertical="center"/>
    </xf>
    <xf numFmtId="0" fontId="120" fillId="40" borderId="11" xfId="1" applyNumberFormat="1" applyFont="1" applyFill="1" applyBorder="1" applyAlignment="1" applyProtection="1">
      <alignment vertical="center" wrapText="1"/>
    </xf>
    <xf numFmtId="1" fontId="111" fillId="40" borderId="11" xfId="1" applyNumberFormat="1" applyFont="1" applyFill="1" applyBorder="1" applyAlignment="1" applyProtection="1">
      <alignment horizontal="center" vertical="center" wrapText="1"/>
    </xf>
    <xf numFmtId="0" fontId="85" fillId="40" borderId="14" xfId="1" applyFont="1" applyFill="1" applyBorder="1" applyAlignment="1" applyProtection="1">
      <alignment horizontal="left" vertical="center"/>
    </xf>
    <xf numFmtId="0" fontId="85" fillId="40" borderId="16" xfId="1" applyFont="1" applyFill="1" applyBorder="1" applyAlignment="1" applyProtection="1">
      <alignment vertical="center"/>
    </xf>
    <xf numFmtId="0" fontId="85" fillId="40" borderId="16" xfId="1" applyFont="1" applyFill="1" applyBorder="1" applyAlignment="1" applyProtection="1">
      <alignment horizontal="center" vertical="center"/>
    </xf>
    <xf numFmtId="1" fontId="118" fillId="40" borderId="13" xfId="1" applyNumberFormat="1" applyFont="1" applyFill="1" applyBorder="1" applyAlignment="1" applyProtection="1">
      <alignment horizontal="center" vertical="center"/>
    </xf>
    <xf numFmtId="2" fontId="111" fillId="25" borderId="11" xfId="1" applyNumberFormat="1" applyFont="1" applyFill="1" applyBorder="1" applyProtection="1"/>
    <xf numFmtId="0" fontId="63" fillId="40" borderId="14" xfId="1" applyFont="1" applyFill="1" applyBorder="1" applyAlignment="1">
      <alignment vertical="center"/>
    </xf>
    <xf numFmtId="0" fontId="63" fillId="40" borderId="13" xfId="1" applyFont="1" applyFill="1" applyBorder="1" applyAlignment="1">
      <alignment vertical="center"/>
    </xf>
    <xf numFmtId="0" fontId="125" fillId="40" borderId="11" xfId="1" applyFont="1" applyFill="1" applyBorder="1" applyAlignment="1">
      <alignment vertical="center" wrapText="1"/>
    </xf>
    <xf numFmtId="0" fontId="118" fillId="40" borderId="11" xfId="1" applyFont="1" applyFill="1" applyBorder="1" applyAlignment="1">
      <alignment vertical="center"/>
    </xf>
    <xf numFmtId="0" fontId="85" fillId="40" borderId="11" xfId="1" applyFont="1" applyFill="1" applyBorder="1" applyAlignment="1">
      <alignment vertical="center" wrapText="1"/>
    </xf>
    <xf numFmtId="0" fontId="63" fillId="40" borderId="11" xfId="1" applyFont="1" applyFill="1" applyBorder="1" applyAlignment="1" applyProtection="1">
      <alignment horizontal="center" vertical="center"/>
    </xf>
    <xf numFmtId="0" fontId="63" fillId="40" borderId="11" xfId="1" applyFont="1" applyFill="1" applyBorder="1" applyProtection="1"/>
    <xf numFmtId="165" fontId="63" fillId="40" borderId="11" xfId="1" applyNumberFormat="1" applyFont="1" applyFill="1" applyBorder="1" applyAlignment="1" applyProtection="1">
      <alignment horizontal="right" vertical="center"/>
    </xf>
    <xf numFmtId="165" fontId="63" fillId="40" borderId="11" xfId="1" applyNumberFormat="1" applyFont="1" applyFill="1" applyBorder="1" applyAlignment="1" applyProtection="1">
      <alignment horizontal="center" vertical="center"/>
    </xf>
    <xf numFmtId="165" fontId="63" fillId="40" borderId="11" xfId="1" applyNumberFormat="1" applyFont="1" applyFill="1" applyBorder="1" applyProtection="1"/>
    <xf numFmtId="0" fontId="118" fillId="40" borderId="11" xfId="1" applyFont="1" applyFill="1" applyBorder="1" applyAlignment="1">
      <alignment vertical="center" wrapText="1"/>
    </xf>
    <xf numFmtId="49" fontId="85" fillId="40" borderId="11" xfId="1" applyNumberFormat="1" applyFont="1" applyFill="1" applyBorder="1" applyAlignment="1" applyProtection="1">
      <alignment horizontal="center" vertical="center"/>
    </xf>
    <xf numFmtId="0" fontId="85" fillId="40" borderId="11" xfId="1" applyFont="1" applyFill="1" applyBorder="1" applyAlignment="1" applyProtection="1">
      <alignment vertical="center"/>
    </xf>
    <xf numFmtId="0" fontId="119" fillId="40" borderId="11" xfId="1" applyFont="1" applyFill="1" applyBorder="1" applyAlignment="1" applyProtection="1">
      <alignment horizontal="right"/>
    </xf>
    <xf numFmtId="165" fontId="111" fillId="40" borderId="0" xfId="1" applyNumberFormat="1" applyFont="1" applyFill="1" applyProtection="1"/>
    <xf numFmtId="0" fontId="119" fillId="40" borderId="11" xfId="1" applyFont="1" applyFill="1" applyBorder="1" applyAlignment="1" applyProtection="1">
      <alignment horizontal="right" vertical="center"/>
    </xf>
    <xf numFmtId="0" fontId="63" fillId="40" borderId="11" xfId="1" applyFont="1" applyFill="1" applyBorder="1" applyAlignment="1" applyProtection="1">
      <alignment vertical="center"/>
    </xf>
    <xf numFmtId="0" fontId="63" fillId="40" borderId="11" xfId="1" applyFont="1" applyFill="1" applyBorder="1" applyAlignment="1">
      <alignment horizontal="left" vertical="center"/>
    </xf>
    <xf numFmtId="0" fontId="85" fillId="40" borderId="11" xfId="1" applyFont="1" applyFill="1" applyBorder="1" applyAlignment="1">
      <alignment vertical="center"/>
    </xf>
    <xf numFmtId="1" fontId="118" fillId="40" borderId="11" xfId="1" applyNumberFormat="1" applyFont="1" applyFill="1" applyBorder="1" applyAlignment="1">
      <alignment horizontal="center" vertical="center"/>
    </xf>
    <xf numFmtId="1" fontId="85" fillId="40" borderId="11" xfId="1" applyNumberFormat="1" applyFont="1" applyFill="1" applyBorder="1" applyAlignment="1">
      <alignment horizontal="center" vertical="center"/>
    </xf>
    <xf numFmtId="165" fontId="118" fillId="24" borderId="0" xfId="1" applyNumberFormat="1" applyFont="1" applyFill="1" applyProtection="1"/>
    <xf numFmtId="165" fontId="118" fillId="24" borderId="11" xfId="1" applyNumberFormat="1" applyFont="1" applyFill="1" applyBorder="1" applyAlignment="1" applyProtection="1">
      <alignment horizontal="center" vertical="center"/>
    </xf>
    <xf numFmtId="0" fontId="85" fillId="40" borderId="11" xfId="1" applyFont="1" applyFill="1" applyBorder="1" applyAlignment="1">
      <alignment horizontal="left" vertical="center"/>
    </xf>
    <xf numFmtId="165" fontId="111" fillId="24" borderId="11" xfId="1" applyNumberFormat="1" applyFont="1" applyFill="1" applyBorder="1" applyProtection="1"/>
    <xf numFmtId="165" fontId="111" fillId="24" borderId="12" xfId="1" applyNumberFormat="1" applyFont="1" applyFill="1" applyBorder="1" applyAlignment="1" applyProtection="1">
      <alignment horizontal="center" vertical="center"/>
    </xf>
    <xf numFmtId="2" fontId="111" fillId="25" borderId="12" xfId="1" applyNumberFormat="1" applyFont="1" applyFill="1" applyBorder="1" applyProtection="1"/>
    <xf numFmtId="0" fontId="63" fillId="40" borderId="0" xfId="1" applyFont="1" applyFill="1" applyAlignment="1" applyProtection="1">
      <alignment horizontal="center" vertical="center"/>
    </xf>
    <xf numFmtId="0" fontId="111" fillId="40" borderId="0" xfId="1" applyFont="1" applyFill="1" applyAlignment="1" applyProtection="1">
      <alignment horizontal="center"/>
    </xf>
    <xf numFmtId="165" fontId="111" fillId="40" borderId="0" xfId="1" applyNumberFormat="1" applyFont="1" applyFill="1" applyBorder="1" applyAlignment="1" applyProtection="1">
      <alignment horizontal="right" vertical="center"/>
    </xf>
    <xf numFmtId="165" fontId="118" fillId="0" borderId="11" xfId="1" applyNumberFormat="1" applyFont="1" applyBorder="1" applyAlignment="1" applyProtection="1">
      <alignment horizontal="right" vertical="center"/>
    </xf>
    <xf numFmtId="165" fontId="118" fillId="0" borderId="11" xfId="1" applyNumberFormat="1" applyFont="1" applyBorder="1" applyAlignment="1" applyProtection="1">
      <alignment horizontal="center" vertical="center"/>
    </xf>
    <xf numFmtId="165" fontId="118" fillId="0" borderId="11" xfId="1" applyNumberFormat="1" applyFont="1" applyBorder="1" applyProtection="1"/>
    <xf numFmtId="165" fontId="111" fillId="25" borderId="11" xfId="1" applyNumberFormat="1" applyFont="1" applyFill="1" applyBorder="1" applyAlignment="1" applyProtection="1">
      <alignment horizontal="center" vertical="center"/>
    </xf>
    <xf numFmtId="0" fontId="63" fillId="40" borderId="0" xfId="1" applyFont="1" applyFill="1" applyAlignment="1" applyProtection="1">
      <alignment vertical="center"/>
    </xf>
    <xf numFmtId="0" fontId="111" fillId="40" borderId="0" xfId="1" applyFont="1" applyFill="1" applyAlignment="1" applyProtection="1"/>
    <xf numFmtId="0" fontId="112" fillId="40" borderId="0" xfId="1" applyFont="1" applyFill="1"/>
    <xf numFmtId="0" fontId="112" fillId="40" borderId="0" xfId="1" applyFont="1" applyFill="1" applyAlignment="1">
      <alignment horizontal="center"/>
    </xf>
    <xf numFmtId="165" fontId="112" fillId="40" borderId="0" xfId="1" applyNumberFormat="1" applyFont="1" applyFill="1"/>
    <xf numFmtId="0" fontId="124" fillId="0" borderId="11" xfId="1" applyFont="1" applyFill="1" applyBorder="1" applyAlignment="1">
      <alignment vertical="center" wrapText="1"/>
    </xf>
    <xf numFmtId="2" fontId="111" fillId="25" borderId="11" xfId="1" applyNumberFormat="1" applyFont="1" applyFill="1" applyBorder="1" applyAlignment="1" applyProtection="1">
      <alignment horizontal="center" vertical="center"/>
    </xf>
    <xf numFmtId="0" fontId="127" fillId="40" borderId="11" xfId="1" applyFont="1" applyFill="1" applyBorder="1" applyAlignment="1">
      <alignment horizontal="center" vertical="center"/>
    </xf>
    <xf numFmtId="165" fontId="111" fillId="24" borderId="11" xfId="1" applyNumberFormat="1" applyFont="1" applyFill="1" applyBorder="1" applyAlignment="1" applyProtection="1">
      <alignment vertical="center"/>
    </xf>
    <xf numFmtId="165" fontId="112" fillId="0" borderId="11" xfId="1" applyNumberFormat="1" applyFont="1" applyBorder="1"/>
    <xf numFmtId="165" fontId="111" fillId="25" borderId="12" xfId="1" applyNumberFormat="1" applyFont="1" applyFill="1" applyBorder="1" applyProtection="1"/>
    <xf numFmtId="2" fontId="118" fillId="40" borderId="11" xfId="1" applyNumberFormat="1" applyFont="1" applyFill="1" applyBorder="1" applyAlignment="1">
      <alignment horizontal="center" vertical="center"/>
    </xf>
    <xf numFmtId="0" fontId="156" fillId="40" borderId="11" xfId="1" applyFont="1" applyFill="1" applyBorder="1" applyAlignment="1">
      <alignment vertical="center" wrapText="1"/>
    </xf>
    <xf numFmtId="0" fontId="156" fillId="0" borderId="11" xfId="1" applyFont="1" applyBorder="1" applyAlignment="1">
      <alignment vertical="center" wrapText="1"/>
    </xf>
    <xf numFmtId="0" fontId="63" fillId="40" borderId="0" xfId="1" applyFont="1" applyFill="1" applyProtection="1"/>
    <xf numFmtId="0" fontId="158" fillId="40" borderId="11" xfId="1" applyFont="1" applyFill="1" applyBorder="1" applyAlignment="1"/>
    <xf numFmtId="0" fontId="118" fillId="40" borderId="11" xfId="1" applyFont="1" applyFill="1" applyBorder="1" applyAlignment="1">
      <alignment horizontal="center" vertical="center"/>
    </xf>
    <xf numFmtId="0" fontId="63" fillId="40" borderId="11" xfId="1" applyFont="1" applyFill="1" applyBorder="1" applyAlignment="1">
      <alignment vertical="center"/>
    </xf>
    <xf numFmtId="0" fontId="111" fillId="40" borderId="11" xfId="1" applyFont="1" applyFill="1" applyBorder="1" applyAlignment="1">
      <alignment horizontal="center" vertical="center"/>
    </xf>
    <xf numFmtId="0" fontId="156" fillId="14" borderId="11" xfId="1" applyFont="1" applyFill="1" applyBorder="1" applyAlignment="1">
      <alignment vertical="center" wrapText="1"/>
    </xf>
    <xf numFmtId="49" fontId="63" fillId="40" borderId="11" xfId="1" applyNumberFormat="1" applyFont="1" applyFill="1" applyBorder="1" applyAlignment="1" applyProtection="1">
      <alignment horizontal="left" vertical="center"/>
    </xf>
    <xf numFmtId="0" fontId="111" fillId="40" borderId="0" xfId="1" applyFont="1" applyFill="1" applyAlignment="1" applyProtection="1">
      <alignment horizontal="center" vertical="center"/>
    </xf>
    <xf numFmtId="1" fontId="111" fillId="40" borderId="0" xfId="1" applyNumberFormat="1" applyFont="1" applyFill="1" applyAlignment="1" applyProtection="1">
      <alignment horizontal="center" vertical="center"/>
    </xf>
    <xf numFmtId="0" fontId="111" fillId="40" borderId="0" xfId="1" applyFont="1" applyFill="1" applyProtection="1"/>
    <xf numFmtId="165" fontId="111" fillId="40" borderId="0" xfId="1" applyNumberFormat="1" applyFont="1" applyFill="1" applyAlignment="1" applyProtection="1">
      <alignment horizontal="right" vertical="center"/>
    </xf>
    <xf numFmtId="165" fontId="111" fillId="40" borderId="0" xfId="1" applyNumberFormat="1" applyFont="1" applyFill="1" applyAlignment="1" applyProtection="1">
      <alignment horizontal="center" vertical="center"/>
    </xf>
    <xf numFmtId="165" fontId="111" fillId="0" borderId="11" xfId="1" applyNumberFormat="1" applyFont="1" applyFill="1" applyBorder="1" applyAlignment="1" applyProtection="1">
      <alignment horizontal="right" vertical="center"/>
    </xf>
    <xf numFmtId="165" fontId="111" fillId="0" borderId="11" xfId="1" applyNumberFormat="1" applyFont="1" applyFill="1" applyBorder="1" applyAlignment="1" applyProtection="1">
      <alignment horizontal="center" vertical="center"/>
    </xf>
    <xf numFmtId="0" fontId="63" fillId="40" borderId="0" xfId="1" applyFont="1" applyFill="1" applyAlignment="1" applyProtection="1"/>
    <xf numFmtId="1" fontId="63" fillId="40" borderId="0" xfId="1" applyNumberFormat="1" applyFont="1" applyFill="1" applyAlignment="1" applyProtection="1">
      <alignment horizontal="center" vertical="center"/>
    </xf>
    <xf numFmtId="165" fontId="63" fillId="40" borderId="0" xfId="1" applyNumberFormat="1" applyFont="1" applyFill="1" applyAlignment="1" applyProtection="1">
      <alignment horizontal="right" vertical="center"/>
    </xf>
    <xf numFmtId="165" fontId="63" fillId="40" borderId="0" xfId="1" applyNumberFormat="1" applyFont="1" applyFill="1" applyAlignment="1" applyProtection="1">
      <alignment horizontal="center" vertical="center"/>
    </xf>
    <xf numFmtId="165" fontId="63" fillId="40" borderId="0" xfId="1" applyNumberFormat="1" applyFont="1" applyFill="1" applyProtection="1"/>
    <xf numFmtId="0" fontId="111" fillId="0" borderId="11" xfId="1" applyFont="1" applyBorder="1"/>
    <xf numFmtId="0" fontId="85" fillId="40" borderId="11" xfId="1" applyFont="1" applyFill="1" applyBorder="1" applyAlignment="1">
      <alignment horizontal="left" vertical="center" wrapText="1"/>
    </xf>
    <xf numFmtId="1" fontId="118" fillId="14" borderId="14" xfId="1" applyNumberFormat="1" applyFont="1" applyFill="1" applyBorder="1" applyAlignment="1">
      <alignment horizontal="center" vertical="center" wrapText="1"/>
    </xf>
    <xf numFmtId="0" fontId="111" fillId="0" borderId="13" xfId="1" applyFont="1" applyBorder="1" applyProtection="1"/>
    <xf numFmtId="165" fontId="111" fillId="24" borderId="11" xfId="1" applyNumberFormat="1" applyFont="1" applyFill="1" applyBorder="1" applyAlignment="1" applyProtection="1">
      <alignment horizontal="right" vertical="center"/>
    </xf>
    <xf numFmtId="0" fontId="118" fillId="40" borderId="11" xfId="1" applyFont="1" applyFill="1" applyBorder="1" applyAlignment="1">
      <alignment vertical="top" wrapText="1"/>
    </xf>
    <xf numFmtId="49" fontId="63" fillId="40" borderId="0" xfId="1" applyNumberFormat="1" applyFont="1" applyFill="1" applyAlignment="1" applyProtection="1">
      <alignment horizontal="center" vertical="center"/>
    </xf>
    <xf numFmtId="165" fontId="111" fillId="0" borderId="11" xfId="1" applyNumberFormat="1" applyFont="1" applyFill="1" applyBorder="1" applyProtection="1"/>
    <xf numFmtId="0" fontId="118" fillId="40" borderId="11" xfId="1" applyFont="1" applyFill="1" applyBorder="1" applyAlignment="1">
      <alignment horizontal="center" vertical="center" wrapText="1"/>
    </xf>
    <xf numFmtId="1" fontId="118" fillId="40" borderId="15" xfId="1" applyNumberFormat="1" applyFont="1" applyFill="1" applyBorder="1" applyAlignment="1">
      <alignment horizontal="center" vertical="center"/>
    </xf>
    <xf numFmtId="0" fontId="127" fillId="40" borderId="15" xfId="1" applyNumberFormat="1" applyFont="1" applyFill="1" applyBorder="1" applyAlignment="1">
      <alignment horizontal="center" vertical="center" wrapText="1"/>
    </xf>
    <xf numFmtId="165" fontId="111" fillId="40" borderId="15" xfId="1" applyNumberFormat="1" applyFont="1" applyFill="1" applyBorder="1" applyAlignment="1" applyProtection="1">
      <alignment horizontal="center" vertical="center"/>
    </xf>
    <xf numFmtId="0" fontId="111" fillId="40" borderId="15" xfId="1" applyFont="1" applyFill="1" applyBorder="1" applyProtection="1"/>
    <xf numFmtId="165" fontId="111" fillId="40" borderId="15" xfId="1" applyNumberFormat="1" applyFont="1" applyFill="1" applyBorder="1" applyProtection="1"/>
    <xf numFmtId="2" fontId="111" fillId="25" borderId="11" xfId="1" applyNumberFormat="1" applyFont="1" applyFill="1" applyBorder="1" applyAlignment="1" applyProtection="1">
      <alignment vertical="center"/>
    </xf>
    <xf numFmtId="0" fontId="111" fillId="0" borderId="11" xfId="1" applyFont="1" applyBorder="1" applyAlignment="1">
      <alignment horizontal="center" vertical="center"/>
    </xf>
    <xf numFmtId="165" fontId="111" fillId="0" borderId="11" xfId="1" applyNumberFormat="1" applyFont="1" applyBorder="1" applyAlignment="1">
      <alignment horizontal="center" vertical="center"/>
    </xf>
    <xf numFmtId="0" fontId="85" fillId="40" borderId="11" xfId="1" applyFont="1" applyFill="1" applyBorder="1" applyAlignment="1">
      <alignment horizontal="center" vertical="center" wrapText="1"/>
    </xf>
    <xf numFmtId="0" fontId="118" fillId="0" borderId="11" xfId="1" applyFont="1" applyBorder="1" applyAlignment="1">
      <alignment wrapText="1"/>
    </xf>
    <xf numFmtId="165" fontId="111" fillId="0" borderId="11" xfId="1" applyNumberFormat="1" applyFont="1" applyBorder="1"/>
    <xf numFmtId="0" fontId="118" fillId="40" borderId="11" xfId="1" applyFont="1" applyFill="1" applyBorder="1" applyProtection="1"/>
    <xf numFmtId="165" fontId="118" fillId="40" borderId="11" xfId="1" applyNumberFormat="1" applyFont="1" applyFill="1" applyBorder="1" applyAlignment="1" applyProtection="1">
      <alignment horizontal="right" vertical="center"/>
    </xf>
    <xf numFmtId="165" fontId="118" fillId="40" borderId="11" xfId="1" applyNumberFormat="1" applyFont="1" applyFill="1" applyBorder="1" applyAlignment="1" applyProtection="1">
      <alignment horizontal="center" vertical="center"/>
    </xf>
    <xf numFmtId="165" fontId="118" fillId="40" borderId="11" xfId="1" applyNumberFormat="1" applyFont="1" applyFill="1" applyBorder="1" applyProtection="1"/>
    <xf numFmtId="165" fontId="127" fillId="0" borderId="11" xfId="1" applyNumberFormat="1" applyFont="1" applyFill="1" applyBorder="1" applyAlignment="1">
      <alignment horizontal="right" vertical="center" wrapText="1"/>
    </xf>
    <xf numFmtId="165" fontId="118" fillId="0" borderId="11" xfId="1" applyNumberFormat="1" applyFont="1" applyFill="1" applyBorder="1" applyAlignment="1">
      <alignment horizontal="right" vertical="center" wrapText="1"/>
    </xf>
    <xf numFmtId="165" fontId="111" fillId="0" borderId="0" xfId="1" applyNumberFormat="1" applyFont="1" applyBorder="1" applyProtection="1"/>
    <xf numFmtId="165" fontId="111" fillId="0" borderId="12" xfId="1" applyNumberFormat="1" applyFont="1" applyBorder="1" applyProtection="1"/>
    <xf numFmtId="165" fontId="112" fillId="0" borderId="12" xfId="1" applyNumberFormat="1" applyFont="1" applyBorder="1"/>
    <xf numFmtId="0" fontId="85" fillId="40" borderId="11" xfId="1" applyFont="1" applyFill="1" applyBorder="1" applyAlignment="1">
      <alignment horizontal="center" vertical="center"/>
    </xf>
    <xf numFmtId="1" fontId="118" fillId="40" borderId="0" xfId="1" applyNumberFormat="1" applyFont="1" applyFill="1" applyBorder="1" applyAlignment="1">
      <alignment horizontal="center" vertical="center"/>
    </xf>
    <xf numFmtId="0" fontId="111" fillId="40" borderId="0" xfId="1" applyFont="1" applyFill="1" applyBorder="1" applyProtection="1"/>
    <xf numFmtId="165" fontId="111" fillId="40" borderId="0" xfId="1" applyNumberFormat="1" applyFont="1" applyFill="1" applyBorder="1" applyAlignment="1" applyProtection="1">
      <alignment horizontal="center" vertical="center"/>
    </xf>
    <xf numFmtId="165" fontId="111" fillId="40" borderId="0" xfId="1" applyNumberFormat="1" applyFont="1" applyFill="1" applyBorder="1" applyProtection="1"/>
    <xf numFmtId="0" fontId="133" fillId="40" borderId="11" xfId="1" applyFont="1" applyFill="1" applyBorder="1" applyAlignment="1">
      <alignment vertical="center" wrapText="1"/>
    </xf>
    <xf numFmtId="0" fontId="133" fillId="40" borderId="11" xfId="1" applyFont="1" applyFill="1" applyBorder="1" applyAlignment="1">
      <alignment horizontal="center" vertical="center" wrapText="1"/>
    </xf>
    <xf numFmtId="1" fontId="133" fillId="40" borderId="11" xfId="1" applyNumberFormat="1" applyFont="1" applyFill="1" applyBorder="1" applyAlignment="1">
      <alignment horizontal="center" vertical="center"/>
    </xf>
    <xf numFmtId="165" fontId="111" fillId="14" borderId="11" xfId="1" applyNumberFormat="1" applyFont="1" applyFill="1" applyBorder="1" applyAlignment="1" applyProtection="1">
      <alignment horizontal="right" vertical="center"/>
    </xf>
    <xf numFmtId="165" fontId="111" fillId="14" borderId="11" xfId="1" applyNumberFormat="1" applyFont="1" applyFill="1" applyBorder="1" applyProtection="1"/>
    <xf numFmtId="49" fontId="85" fillId="40" borderId="0" xfId="1" applyNumberFormat="1" applyFont="1" applyFill="1" applyAlignment="1" applyProtection="1">
      <alignment horizontal="center" vertical="center"/>
    </xf>
    <xf numFmtId="0" fontId="118" fillId="40" borderId="0" xfId="1" applyFont="1" applyFill="1" applyAlignment="1" applyProtection="1"/>
    <xf numFmtId="0" fontId="118" fillId="40" borderId="0" xfId="1" applyFont="1" applyFill="1" applyAlignment="1" applyProtection="1">
      <alignment horizontal="center" vertical="center"/>
    </xf>
    <xf numFmtId="1" fontId="118" fillId="40" borderId="0" xfId="1" applyNumberFormat="1" applyFont="1" applyFill="1" applyAlignment="1" applyProtection="1">
      <alignment horizontal="center" vertical="center"/>
    </xf>
    <xf numFmtId="0" fontId="120" fillId="40" borderId="11" xfId="1" applyFont="1" applyFill="1" applyBorder="1" applyAlignment="1">
      <alignment vertical="center" wrapText="1"/>
    </xf>
    <xf numFmtId="0" fontId="120" fillId="40" borderId="11" xfId="1" applyFont="1" applyFill="1" applyBorder="1" applyAlignment="1">
      <alignment horizontal="center" vertical="center" wrapText="1"/>
    </xf>
    <xf numFmtId="1" fontId="120" fillId="40" borderId="11" xfId="1" applyNumberFormat="1" applyFont="1" applyFill="1" applyBorder="1" applyAlignment="1">
      <alignment horizontal="center" vertical="center" wrapText="1"/>
    </xf>
    <xf numFmtId="0" fontId="63" fillId="40" borderId="17" xfId="1" applyFont="1" applyFill="1" applyBorder="1" applyAlignment="1">
      <alignment vertical="center"/>
    </xf>
    <xf numFmtId="49" fontId="63" fillId="40" borderId="15" xfId="1" applyNumberFormat="1" applyFont="1" applyFill="1" applyBorder="1" applyAlignment="1" applyProtection="1">
      <alignment horizontal="center" vertical="center"/>
    </xf>
    <xf numFmtId="0" fontId="85" fillId="40" borderId="15" xfId="1" applyFont="1" applyFill="1" applyBorder="1" applyAlignment="1" applyProtection="1">
      <alignment vertical="center"/>
    </xf>
    <xf numFmtId="0" fontId="118" fillId="40" borderId="0" xfId="1" applyFont="1" applyFill="1" applyProtection="1"/>
    <xf numFmtId="0" fontId="118" fillId="40" borderId="15" xfId="1" applyFont="1" applyFill="1" applyBorder="1" applyAlignment="1" applyProtection="1">
      <alignment horizontal="center" vertical="center"/>
    </xf>
    <xf numFmtId="1" fontId="118" fillId="40" borderId="15" xfId="1" applyNumberFormat="1" applyFont="1" applyFill="1" applyBorder="1" applyAlignment="1" applyProtection="1">
      <alignment horizontal="center" vertical="center"/>
    </xf>
    <xf numFmtId="0" fontId="119" fillId="40" borderId="15" xfId="1" applyFont="1" applyFill="1" applyBorder="1" applyAlignment="1" applyProtection="1">
      <alignment horizontal="right"/>
    </xf>
    <xf numFmtId="0" fontId="119" fillId="40" borderId="15" xfId="1" applyFont="1" applyFill="1" applyBorder="1" applyAlignment="1" applyProtection="1">
      <alignment horizontal="right" vertical="center"/>
    </xf>
    <xf numFmtId="0" fontId="160" fillId="40" borderId="15" xfId="1" applyFont="1" applyFill="1" applyBorder="1" applyAlignment="1">
      <alignment vertical="center" wrapText="1"/>
    </xf>
    <xf numFmtId="0" fontId="111" fillId="40" borderId="15" xfId="1" applyFont="1" applyFill="1" applyBorder="1" applyAlignment="1" applyProtection="1">
      <alignment horizontal="center" vertical="center"/>
    </xf>
    <xf numFmtId="0" fontId="119" fillId="40" borderId="12" xfId="1" applyFont="1" applyFill="1" applyBorder="1" applyAlignment="1" applyProtection="1">
      <alignment horizontal="right"/>
    </xf>
    <xf numFmtId="165" fontId="111" fillId="40" borderId="12" xfId="1" applyNumberFormat="1" applyFont="1" applyFill="1" applyBorder="1" applyProtection="1"/>
    <xf numFmtId="0" fontId="119" fillId="40" borderId="12" xfId="1" applyFont="1" applyFill="1" applyBorder="1" applyAlignment="1" applyProtection="1">
      <alignment horizontal="right" vertical="center"/>
    </xf>
    <xf numFmtId="0" fontId="63" fillId="40" borderId="11" xfId="1" applyFont="1" applyFill="1" applyBorder="1" applyAlignment="1" applyProtection="1"/>
    <xf numFmtId="0" fontId="63" fillId="40" borderId="14" xfId="1" applyFont="1" applyFill="1" applyBorder="1" applyAlignment="1" applyProtection="1">
      <alignment horizontal="left" vertical="top"/>
    </xf>
    <xf numFmtId="0" fontId="63" fillId="40" borderId="13" xfId="1" applyFont="1" applyFill="1" applyBorder="1" applyAlignment="1" applyProtection="1">
      <alignment vertical="top" wrapText="1"/>
    </xf>
    <xf numFmtId="0" fontId="161" fillId="14" borderId="11" xfId="1" applyFont="1" applyFill="1" applyBorder="1" applyAlignment="1" applyProtection="1">
      <alignment horizontal="left" vertical="top" wrapText="1"/>
    </xf>
    <xf numFmtId="0" fontId="111" fillId="0" borderId="11" xfId="1" applyFont="1" applyFill="1" applyBorder="1" applyAlignment="1">
      <alignment wrapText="1"/>
    </xf>
    <xf numFmtId="0" fontId="137" fillId="0" borderId="11" xfId="1" applyFont="1" applyFill="1" applyBorder="1" applyAlignment="1">
      <alignment wrapText="1"/>
    </xf>
    <xf numFmtId="0" fontId="111" fillId="0" borderId="11" xfId="1" applyFont="1" applyBorder="1" applyAlignment="1" applyProtection="1">
      <alignment horizontal="left" wrapText="1"/>
    </xf>
    <xf numFmtId="0" fontId="111" fillId="40" borderId="11" xfId="1" applyFont="1" applyFill="1" applyBorder="1" applyAlignment="1">
      <alignment wrapText="1"/>
    </xf>
    <xf numFmtId="49" fontId="156" fillId="0" borderId="11" xfId="1" applyNumberFormat="1" applyFont="1" applyBorder="1" applyAlignment="1">
      <alignment vertical="center" wrapText="1"/>
    </xf>
    <xf numFmtId="49" fontId="156" fillId="0" borderId="11" xfId="1" applyNumberFormat="1" applyFont="1" applyBorder="1" applyAlignment="1">
      <alignment wrapText="1"/>
    </xf>
    <xf numFmtId="0" fontId="85" fillId="40" borderId="11" xfId="1" applyNumberFormat="1" applyFont="1" applyFill="1" applyBorder="1" applyAlignment="1">
      <alignment vertical="center"/>
    </xf>
    <xf numFmtId="0" fontId="85" fillId="40" borderId="11" xfId="1" applyNumberFormat="1" applyFont="1" applyFill="1" applyBorder="1" applyAlignment="1">
      <alignment vertical="center" wrapText="1"/>
    </xf>
    <xf numFmtId="49" fontId="85" fillId="40" borderId="11" xfId="1" applyNumberFormat="1" applyFont="1" applyFill="1" applyBorder="1" applyAlignment="1">
      <alignment vertical="center"/>
    </xf>
    <xf numFmtId="0" fontId="118" fillId="40" borderId="11" xfId="1" applyNumberFormat="1" applyFont="1" applyFill="1" applyBorder="1" applyAlignment="1">
      <alignment vertical="center" wrapText="1"/>
    </xf>
    <xf numFmtId="0" fontId="85" fillId="40" borderId="11" xfId="5" applyNumberFormat="1" applyFont="1" applyFill="1" applyBorder="1" applyAlignment="1" applyProtection="1">
      <alignment horizontal="left" vertical="center"/>
      <protection locked="0"/>
    </xf>
    <xf numFmtId="0" fontId="118" fillId="40" borderId="11" xfId="3" applyNumberFormat="1" applyFont="1" applyFill="1" applyBorder="1" applyAlignment="1" applyProtection="1">
      <alignment vertical="center" wrapText="1"/>
    </xf>
    <xf numFmtId="165" fontId="111" fillId="0" borderId="11" xfId="1" applyNumberFormat="1" applyFont="1" applyBorder="1" applyAlignment="1" applyProtection="1">
      <alignment vertical="center"/>
    </xf>
    <xf numFmtId="165" fontId="120" fillId="14" borderId="11" xfId="1" applyNumberFormat="1" applyFont="1" applyFill="1" applyBorder="1" applyAlignment="1" applyProtection="1">
      <alignment horizontal="center" vertical="center"/>
    </xf>
    <xf numFmtId="0" fontId="120" fillId="14" borderId="11" xfId="1" applyFont="1" applyFill="1" applyBorder="1" applyAlignment="1" applyProtection="1">
      <alignment vertical="center"/>
    </xf>
    <xf numFmtId="165" fontId="111" fillId="24" borderId="0" xfId="1" applyNumberFormat="1" applyFont="1" applyFill="1" applyAlignment="1" applyProtection="1">
      <alignment vertical="center"/>
    </xf>
    <xf numFmtId="165" fontId="111" fillId="25" borderId="11" xfId="1" applyNumberFormat="1" applyFont="1" applyFill="1" applyBorder="1" applyAlignment="1" applyProtection="1">
      <alignment vertical="center"/>
    </xf>
    <xf numFmtId="0" fontId="111" fillId="40" borderId="11" xfId="1" applyFont="1" applyFill="1" applyBorder="1" applyAlignment="1" applyProtection="1">
      <alignment vertical="center"/>
    </xf>
    <xf numFmtId="165" fontId="111" fillId="40" borderId="11" xfId="1" applyNumberFormat="1" applyFont="1" applyFill="1" applyBorder="1" applyAlignment="1" applyProtection="1">
      <alignment vertical="center"/>
    </xf>
    <xf numFmtId="165" fontId="63" fillId="40" borderId="11" xfId="1" applyNumberFormat="1" applyFont="1" applyFill="1" applyBorder="1" applyAlignment="1" applyProtection="1">
      <alignment vertical="center"/>
    </xf>
    <xf numFmtId="165" fontId="111" fillId="14" borderId="11" xfId="1" applyNumberFormat="1" applyFont="1" applyFill="1" applyBorder="1" applyAlignment="1" applyProtection="1">
      <alignment vertical="center"/>
    </xf>
    <xf numFmtId="0" fontId="85" fillId="40" borderId="17" xfId="0" applyFont="1" applyFill="1" applyBorder="1" applyAlignment="1" applyProtection="1">
      <alignment horizontal="left" vertical="center"/>
    </xf>
    <xf numFmtId="0" fontId="118" fillId="40" borderId="18" xfId="0" applyFont="1" applyFill="1" applyBorder="1" applyAlignment="1" applyProtection="1">
      <alignment vertical="center" wrapText="1"/>
    </xf>
    <xf numFmtId="0" fontId="118" fillId="40" borderId="19" xfId="0" applyFont="1" applyFill="1" applyBorder="1" applyAlignment="1" applyProtection="1">
      <alignment vertical="center" wrapText="1"/>
    </xf>
    <xf numFmtId="0" fontId="112" fillId="40" borderId="0" xfId="0" applyFont="1" applyFill="1" applyAlignment="1">
      <alignment horizontal="center" vertical="center"/>
    </xf>
    <xf numFmtId="0" fontId="112" fillId="40" borderId="0" xfId="0" applyFont="1" applyFill="1" applyAlignment="1">
      <alignment vertical="center"/>
    </xf>
    <xf numFmtId="165" fontId="112" fillId="40" borderId="0" xfId="0" applyNumberFormat="1" applyFont="1" applyFill="1" applyAlignment="1">
      <alignment vertical="center"/>
    </xf>
    <xf numFmtId="165" fontId="112" fillId="0" borderId="11" xfId="0" applyNumberFormat="1" applyFont="1" applyBorder="1" applyAlignment="1">
      <alignment vertical="center"/>
    </xf>
    <xf numFmtId="49" fontId="63" fillId="40" borderId="11" xfId="0" applyNumberFormat="1" applyFont="1" applyFill="1" applyBorder="1" applyAlignment="1">
      <alignment horizontal="center" vertical="center"/>
    </xf>
    <xf numFmtId="0" fontId="85" fillId="40" borderId="15" xfId="0" applyNumberFormat="1" applyFont="1" applyFill="1" applyBorder="1" applyAlignment="1">
      <alignment vertical="center"/>
    </xf>
    <xf numFmtId="49" fontId="118" fillId="40" borderId="15" xfId="0" applyNumberFormat="1" applyFont="1" applyFill="1" applyBorder="1" applyAlignment="1">
      <alignment horizontal="center" vertical="center"/>
    </xf>
    <xf numFmtId="1" fontId="118" fillId="40" borderId="15" xfId="0" applyNumberFormat="1" applyFont="1" applyFill="1" applyBorder="1" applyAlignment="1">
      <alignment horizontal="center" vertical="center"/>
    </xf>
    <xf numFmtId="0" fontId="111" fillId="40" borderId="0" xfId="0" applyFont="1" applyFill="1" applyAlignment="1" applyProtection="1">
      <alignment vertical="center"/>
    </xf>
    <xf numFmtId="0" fontId="118" fillId="40" borderId="15" xfId="0" applyNumberFormat="1" applyFont="1" applyFill="1" applyBorder="1" applyAlignment="1">
      <alignment horizontal="right" vertical="center"/>
    </xf>
    <xf numFmtId="165" fontId="112" fillId="40" borderId="15" xfId="0" applyNumberFormat="1" applyFont="1" applyFill="1" applyBorder="1" applyAlignment="1">
      <alignment horizontal="center" vertical="center"/>
    </xf>
    <xf numFmtId="165" fontId="111" fillId="40" borderId="0" xfId="0" applyNumberFormat="1" applyFont="1" applyFill="1" applyAlignment="1" applyProtection="1">
      <alignment vertical="center"/>
    </xf>
    <xf numFmtId="165" fontId="112" fillId="0" borderId="11" xfId="0" applyNumberFormat="1" applyFont="1" applyBorder="1" applyAlignment="1">
      <alignment horizontal="center" vertical="center"/>
    </xf>
    <xf numFmtId="165" fontId="111" fillId="0" borderId="11" xfId="0" applyNumberFormat="1" applyFont="1" applyBorder="1" applyAlignment="1" applyProtection="1">
      <alignment vertical="center"/>
    </xf>
    <xf numFmtId="165" fontId="111" fillId="24" borderId="11" xfId="0" applyNumberFormat="1" applyFont="1" applyFill="1" applyBorder="1" applyAlignment="1" applyProtection="1">
      <alignment horizontal="center" vertical="center"/>
    </xf>
    <xf numFmtId="165" fontId="111" fillId="24" borderId="11" xfId="0" applyNumberFormat="1" applyFont="1" applyFill="1" applyBorder="1" applyAlignment="1" applyProtection="1">
      <alignment vertical="center"/>
    </xf>
    <xf numFmtId="165" fontId="111" fillId="25" borderId="14" xfId="0" applyNumberFormat="1" applyFont="1" applyFill="1" applyBorder="1" applyAlignment="1" applyProtection="1">
      <alignment vertical="center"/>
    </xf>
    <xf numFmtId="165" fontId="111" fillId="14" borderId="11" xfId="0" applyNumberFormat="1" applyFont="1" applyFill="1" applyBorder="1" applyAlignment="1" applyProtection="1">
      <alignment horizontal="center" vertical="center"/>
    </xf>
    <xf numFmtId="165" fontId="119" fillId="14" borderId="11" xfId="0" applyNumberFormat="1" applyFont="1" applyFill="1" applyBorder="1" applyAlignment="1" applyProtection="1">
      <alignment horizontal="right" vertical="center"/>
    </xf>
    <xf numFmtId="49" fontId="63" fillId="40" borderId="14" xfId="0" applyNumberFormat="1" applyFont="1" applyFill="1" applyBorder="1" applyAlignment="1">
      <alignment horizontal="center" vertical="center"/>
    </xf>
    <xf numFmtId="0" fontId="85" fillId="40" borderId="11" xfId="0" applyNumberFormat="1" applyFont="1" applyFill="1" applyBorder="1" applyAlignment="1">
      <alignment vertical="center"/>
    </xf>
    <xf numFmtId="0" fontId="118" fillId="40" borderId="11" xfId="0" applyNumberFormat="1" applyFont="1" applyFill="1" applyBorder="1" applyAlignment="1">
      <alignment vertical="center" wrapText="1"/>
    </xf>
    <xf numFmtId="49" fontId="118" fillId="40" borderId="11" xfId="0" applyNumberFormat="1" applyFont="1" applyFill="1" applyBorder="1" applyAlignment="1">
      <alignment horizontal="center" vertical="center" wrapText="1"/>
    </xf>
    <xf numFmtId="1" fontId="118" fillId="40" borderId="11" xfId="0" applyNumberFormat="1" applyFont="1" applyFill="1" applyBorder="1" applyAlignment="1">
      <alignment horizontal="center" vertical="center" wrapText="1"/>
    </xf>
    <xf numFmtId="0" fontId="111" fillId="40" borderId="11" xfId="0" applyFont="1" applyFill="1" applyBorder="1" applyAlignment="1" applyProtection="1">
      <alignment vertical="center"/>
    </xf>
    <xf numFmtId="0" fontId="118" fillId="40" borderId="11" xfId="0" applyNumberFormat="1" applyFont="1" applyFill="1" applyBorder="1" applyAlignment="1">
      <alignment horizontal="right" vertical="center" wrapText="1"/>
    </xf>
    <xf numFmtId="165" fontId="112" fillId="40" borderId="11" xfId="0" applyNumberFormat="1" applyFont="1" applyFill="1" applyBorder="1" applyAlignment="1">
      <alignment horizontal="center" vertical="center"/>
    </xf>
    <xf numFmtId="165" fontId="111" fillId="40" borderId="11" xfId="0" applyNumberFormat="1" applyFont="1" applyFill="1" applyBorder="1" applyAlignment="1" applyProtection="1">
      <alignment vertical="center"/>
    </xf>
    <xf numFmtId="165" fontId="111" fillId="40" borderId="14" xfId="0" applyNumberFormat="1" applyFont="1" applyFill="1" applyBorder="1" applyAlignment="1" applyProtection="1">
      <alignment vertical="center"/>
    </xf>
    <xf numFmtId="49" fontId="85" fillId="40" borderId="14" xfId="0" applyNumberFormat="1" applyFont="1" applyFill="1" applyBorder="1" applyAlignment="1">
      <alignment horizontal="center" vertical="center"/>
    </xf>
    <xf numFmtId="0" fontId="85" fillId="40" borderId="11" xfId="0" applyNumberFormat="1" applyFont="1" applyFill="1" applyBorder="1" applyAlignment="1">
      <alignment vertical="center" wrapText="1"/>
    </xf>
    <xf numFmtId="49" fontId="85" fillId="40" borderId="11" xfId="0" applyNumberFormat="1" applyFont="1" applyFill="1" applyBorder="1" applyAlignment="1">
      <alignment horizontal="center" vertical="center" wrapText="1"/>
    </xf>
    <xf numFmtId="0" fontId="85" fillId="40" borderId="11" xfId="0" applyNumberFormat="1" applyFont="1" applyFill="1" applyBorder="1" applyAlignment="1">
      <alignment horizontal="right" vertical="center" wrapText="1"/>
    </xf>
    <xf numFmtId="49" fontId="85" fillId="40" borderId="11" xfId="0" applyNumberFormat="1" applyFont="1" applyFill="1" applyBorder="1" applyAlignment="1">
      <alignment vertical="center"/>
    </xf>
    <xf numFmtId="165" fontId="112" fillId="0" borderId="11" xfId="0" applyNumberFormat="1" applyFont="1" applyFill="1" applyBorder="1" applyAlignment="1">
      <alignment horizontal="center" vertical="center"/>
    </xf>
    <xf numFmtId="165" fontId="118" fillId="14" borderId="0" xfId="0" applyNumberFormat="1" applyFont="1" applyFill="1" applyAlignment="1" applyProtection="1">
      <alignment horizontal="center" vertical="center"/>
    </xf>
    <xf numFmtId="165" fontId="118" fillId="14" borderId="0" xfId="0" applyNumberFormat="1" applyFont="1" applyFill="1" applyAlignment="1" applyProtection="1">
      <alignment vertical="center"/>
    </xf>
    <xf numFmtId="1" fontId="162" fillId="14" borderId="11" xfId="3" applyNumberFormat="1" applyFont="1" applyFill="1" applyBorder="1" applyAlignment="1" applyProtection="1">
      <alignment horizontal="center" vertical="center" wrapText="1"/>
    </xf>
    <xf numFmtId="165" fontId="111" fillId="14" borderId="11" xfId="0" applyNumberFormat="1" applyFont="1" applyFill="1" applyBorder="1" applyAlignment="1" applyProtection="1">
      <alignment vertical="center"/>
    </xf>
    <xf numFmtId="165" fontId="111" fillId="24" borderId="11" xfId="0" applyNumberFormat="1" applyFont="1" applyFill="1" applyBorder="1" applyProtection="1"/>
    <xf numFmtId="165" fontId="111" fillId="25" borderId="14" xfId="0" applyNumberFormat="1" applyFont="1" applyFill="1" applyBorder="1" applyProtection="1"/>
    <xf numFmtId="49" fontId="63" fillId="40" borderId="11" xfId="0" applyNumberFormat="1" applyFont="1" applyFill="1" applyBorder="1" applyAlignment="1" applyProtection="1">
      <alignment horizontal="center" vertical="center"/>
    </xf>
    <xf numFmtId="0" fontId="85" fillId="40" borderId="15" xfId="3" applyNumberFormat="1" applyFont="1" applyFill="1" applyBorder="1" applyAlignment="1" applyProtection="1">
      <alignment vertical="top" wrapText="1"/>
    </xf>
    <xf numFmtId="0" fontId="111" fillId="40" borderId="11" xfId="0" applyFont="1" applyFill="1" applyBorder="1" applyAlignment="1" applyProtection="1"/>
    <xf numFmtId="0" fontId="111" fillId="40" borderId="11" xfId="0" applyFont="1" applyFill="1" applyBorder="1" applyAlignment="1" applyProtection="1">
      <alignment horizontal="center" vertical="center"/>
    </xf>
    <xf numFmtId="1" fontId="111" fillId="40" borderId="11" xfId="0" applyNumberFormat="1" applyFont="1" applyFill="1" applyBorder="1" applyAlignment="1" applyProtection="1">
      <alignment horizontal="center" vertical="center"/>
    </xf>
    <xf numFmtId="0" fontId="111" fillId="40" borderId="0" xfId="0" applyFont="1" applyFill="1" applyProtection="1"/>
    <xf numFmtId="165" fontId="111" fillId="40" borderId="11" xfId="0" applyNumberFormat="1" applyFont="1" applyFill="1" applyBorder="1" applyAlignment="1" applyProtection="1">
      <alignment horizontal="center" vertical="center"/>
    </xf>
    <xf numFmtId="165" fontId="119" fillId="40" borderId="11" xfId="0" applyNumberFormat="1" applyFont="1" applyFill="1" applyBorder="1" applyAlignment="1" applyProtection="1">
      <alignment horizontal="right" vertical="center"/>
    </xf>
    <xf numFmtId="0" fontId="111" fillId="40" borderId="11" xfId="0" applyFont="1" applyFill="1" applyBorder="1" applyProtection="1"/>
    <xf numFmtId="165" fontId="111" fillId="40" borderId="14" xfId="0" applyNumberFormat="1" applyFont="1" applyFill="1" applyBorder="1" applyProtection="1"/>
    <xf numFmtId="49" fontId="63" fillId="40" borderId="0" xfId="0" applyNumberFormat="1" applyFont="1" applyFill="1" applyAlignment="1" applyProtection="1">
      <alignment horizontal="center" vertical="center"/>
    </xf>
    <xf numFmtId="0" fontId="85" fillId="40" borderId="15" xfId="3" applyNumberFormat="1" applyFont="1" applyFill="1" applyBorder="1" applyAlignment="1" applyProtection="1">
      <alignment vertical="center" wrapText="1"/>
    </xf>
    <xf numFmtId="0" fontId="118" fillId="40" borderId="15" xfId="3" applyNumberFormat="1" applyFont="1" applyFill="1" applyBorder="1" applyAlignment="1" applyProtection="1">
      <alignment vertical="center" wrapText="1"/>
    </xf>
    <xf numFmtId="49" fontId="118" fillId="40" borderId="15" xfId="3" applyNumberFormat="1" applyFont="1" applyFill="1" applyBorder="1" applyAlignment="1" applyProtection="1">
      <alignment horizontal="center" vertical="center" wrapText="1"/>
    </xf>
    <xf numFmtId="1" fontId="118" fillId="40" borderId="20" xfId="3" applyNumberFormat="1" applyFont="1" applyFill="1" applyBorder="1" applyAlignment="1" applyProtection="1">
      <alignment horizontal="center" vertical="center" wrapText="1"/>
    </xf>
    <xf numFmtId="0" fontId="112" fillId="40" borderId="20" xfId="3" applyNumberFormat="1" applyFont="1" applyFill="1" applyBorder="1" applyAlignment="1" applyProtection="1">
      <alignment horizontal="right" vertical="center"/>
    </xf>
    <xf numFmtId="165" fontId="111" fillId="40" borderId="0" xfId="0" applyNumberFormat="1" applyFont="1" applyFill="1" applyAlignment="1" applyProtection="1">
      <alignment horizontal="center" vertical="center"/>
    </xf>
    <xf numFmtId="0" fontId="111" fillId="14" borderId="11" xfId="1" applyFont="1" applyFill="1" applyBorder="1" applyAlignment="1" applyProtection="1">
      <alignment horizontal="left" vertical="top" wrapText="1"/>
    </xf>
    <xf numFmtId="0" fontId="118" fillId="0" borderId="11" xfId="0" applyFont="1" applyFill="1" applyBorder="1" applyAlignment="1">
      <alignment wrapText="1"/>
    </xf>
    <xf numFmtId="165" fontId="112" fillId="0" borderId="0" xfId="0" applyNumberFormat="1" applyFont="1"/>
    <xf numFmtId="49" fontId="14" fillId="0" borderId="1" xfId="1" applyNumberFormat="1" applyFont="1" applyBorder="1" applyProtection="1"/>
    <xf numFmtId="49" fontId="14" fillId="6" borderId="1" xfId="1" applyNumberFormat="1" applyFont="1" applyFill="1" applyBorder="1" applyAlignment="1" applyProtection="1">
      <alignment horizontal="right"/>
    </xf>
    <xf numFmtId="0" fontId="15" fillId="4" borderId="0" xfId="1" applyFont="1" applyFill="1" applyAlignment="1" applyProtection="1">
      <alignment horizontal="center" vertical="center"/>
    </xf>
    <xf numFmtId="49" fontId="15" fillId="4" borderId="0" xfId="1" applyNumberFormat="1" applyFont="1" applyFill="1" applyAlignment="1" applyProtection="1">
      <alignment horizontal="center" vertical="center"/>
    </xf>
    <xf numFmtId="9" fontId="1" fillId="0" borderId="1" xfId="1" applyNumberFormat="1" applyBorder="1"/>
    <xf numFmtId="0" fontId="14" fillId="0" borderId="1" xfId="1" applyFont="1" applyBorder="1"/>
    <xf numFmtId="49" fontId="11" fillId="4" borderId="0" xfId="1" applyNumberFormat="1" applyFont="1" applyFill="1" applyAlignment="1" applyProtection="1">
      <alignment horizontal="center" vertical="center"/>
    </xf>
    <xf numFmtId="49" fontId="15" fillId="4" borderId="4" xfId="1" applyNumberFormat="1" applyFont="1" applyFill="1" applyBorder="1" applyAlignment="1" applyProtection="1">
      <alignment horizontal="center" vertical="center"/>
    </xf>
    <xf numFmtId="0" fontId="14" fillId="0" borderId="1" xfId="0" applyFont="1" applyBorder="1"/>
    <xf numFmtId="49" fontId="12" fillId="4" borderId="2" xfId="0" applyNumberFormat="1" applyFont="1" applyFill="1" applyBorder="1" applyAlignment="1">
      <alignment horizontal="center" vertical="center"/>
    </xf>
    <xf numFmtId="49" fontId="31" fillId="4" borderId="2" xfId="0" applyNumberFormat="1" applyFont="1" applyFill="1" applyBorder="1" applyAlignment="1">
      <alignment horizontal="center" vertical="center"/>
    </xf>
    <xf numFmtId="49" fontId="11" fillId="4" borderId="2" xfId="0" applyNumberFormat="1" applyFont="1" applyFill="1" applyBorder="1" applyAlignment="1">
      <alignment horizontal="center" vertical="center"/>
    </xf>
    <xf numFmtId="49" fontId="6" fillId="4" borderId="2" xfId="0" applyNumberFormat="1" applyFont="1" applyFill="1" applyBorder="1" applyAlignment="1">
      <alignment horizontal="center" vertical="center" wrapText="1"/>
    </xf>
    <xf numFmtId="49" fontId="15" fillId="4" borderId="0" xfId="0" applyNumberFormat="1" applyFont="1" applyFill="1" applyAlignment="1" applyProtection="1">
      <alignment horizontal="center" vertical="center"/>
    </xf>
    <xf numFmtId="0" fontId="14" fillId="0" borderId="0" xfId="0" applyFont="1"/>
    <xf numFmtId="49" fontId="15" fillId="0" borderId="1" xfId="1" applyNumberFormat="1" applyFont="1" applyBorder="1" applyAlignment="1" applyProtection="1">
      <alignment horizontal="center" vertical="center" wrapText="1"/>
      <protection locked="0"/>
    </xf>
    <xf numFmtId="0" fontId="15" fillId="0" borderId="1" xfId="1" applyFont="1" applyBorder="1" applyAlignment="1" applyProtection="1">
      <alignment horizontal="center" vertical="center"/>
      <protection locked="0"/>
    </xf>
    <xf numFmtId="1" fontId="15" fillId="0" borderId="1" xfId="1" applyNumberFormat="1" applyFont="1" applyBorder="1" applyAlignment="1" applyProtection="1">
      <alignment horizontal="center" vertical="center" wrapText="1"/>
      <protection locked="0"/>
    </xf>
    <xf numFmtId="0" fontId="15" fillId="0" borderId="1" xfId="1" applyFont="1" applyBorder="1" applyAlignment="1" applyProtection="1">
      <alignment horizontal="center" vertical="center" wrapText="1"/>
      <protection locked="0"/>
    </xf>
    <xf numFmtId="0" fontId="37" fillId="4" borderId="1" xfId="1" applyNumberFormat="1" applyFont="1" applyFill="1" applyBorder="1" applyAlignment="1" applyProtection="1">
      <alignment horizontal="center" vertical="center" wrapText="1"/>
      <protection locked="0"/>
    </xf>
    <xf numFmtId="0" fontId="11" fillId="4" borderId="1" xfId="6" applyFont="1" applyFill="1" applyBorder="1" applyAlignment="1" applyProtection="1">
      <alignment horizontal="center" vertical="center" wrapText="1"/>
      <protection locked="0"/>
    </xf>
    <xf numFmtId="0" fontId="11" fillId="4" borderId="1" xfId="1" applyFont="1" applyFill="1" applyBorder="1" applyAlignment="1" applyProtection="1">
      <alignment horizontal="center" vertical="center" wrapText="1"/>
      <protection locked="0"/>
    </xf>
    <xf numFmtId="0" fontId="37" fillId="4" borderId="5" xfId="1" applyNumberFormat="1" applyFont="1" applyFill="1" applyBorder="1" applyAlignment="1" applyProtection="1">
      <alignment horizontal="center" vertical="center" wrapText="1"/>
      <protection locked="0"/>
    </xf>
    <xf numFmtId="0" fontId="11" fillId="4" borderId="5" xfId="6" applyFont="1" applyFill="1" applyBorder="1" applyAlignment="1" applyProtection="1">
      <alignment horizontal="center" vertical="center" wrapText="1"/>
      <protection locked="0"/>
    </xf>
    <xf numFmtId="0" fontId="11" fillId="4" borderId="5" xfId="1" applyFont="1" applyFill="1" applyBorder="1" applyAlignment="1" applyProtection="1">
      <alignment horizontal="center" vertical="center" wrapText="1"/>
      <protection locked="0"/>
    </xf>
    <xf numFmtId="49" fontId="15" fillId="7" borderId="1" xfId="1" applyNumberFormat="1" applyFont="1" applyFill="1" applyBorder="1" applyAlignment="1" applyProtection="1">
      <alignment horizontal="center" vertical="center"/>
      <protection locked="0"/>
    </xf>
    <xf numFmtId="0" fontId="30" fillId="8" borderId="2" xfId="1" applyFont="1" applyFill="1" applyBorder="1" applyAlignment="1" applyProtection="1">
      <alignment vertical="center"/>
      <protection locked="0"/>
    </xf>
    <xf numFmtId="0" fontId="4" fillId="8" borderId="3" xfId="1" applyFont="1" applyFill="1" applyBorder="1" applyAlignment="1" applyProtection="1">
      <alignment vertical="top"/>
      <protection locked="0"/>
    </xf>
    <xf numFmtId="0" fontId="14" fillId="7" borderId="1" xfId="1" applyFont="1" applyFill="1" applyBorder="1" applyAlignment="1" applyProtection="1">
      <alignment horizontal="center" vertical="center"/>
      <protection locked="0"/>
    </xf>
    <xf numFmtId="1" fontId="14" fillId="7" borderId="1" xfId="1" applyNumberFormat="1" applyFont="1" applyFill="1" applyBorder="1" applyAlignment="1" applyProtection="1">
      <alignment horizontal="center" vertical="center"/>
      <protection locked="0"/>
    </xf>
    <xf numFmtId="0" fontId="14" fillId="7" borderId="5" xfId="1" applyFont="1" applyFill="1" applyBorder="1" applyProtection="1">
      <protection locked="0"/>
    </xf>
    <xf numFmtId="0" fontId="14" fillId="7" borderId="5" xfId="1" applyFont="1" applyFill="1" applyBorder="1" applyAlignment="1" applyProtection="1">
      <alignment horizontal="right" vertical="center"/>
      <protection locked="0"/>
    </xf>
    <xf numFmtId="0" fontId="14" fillId="7" borderId="5" xfId="1" applyFont="1" applyFill="1" applyBorder="1" applyAlignment="1" applyProtection="1">
      <alignment horizontal="center" vertical="center"/>
      <protection locked="0"/>
    </xf>
    <xf numFmtId="0" fontId="14" fillId="7" borderId="1" xfId="1" applyFont="1" applyFill="1" applyBorder="1" applyProtection="1">
      <protection locked="0"/>
    </xf>
    <xf numFmtId="165" fontId="15" fillId="0" borderId="1" xfId="1" applyNumberFormat="1" applyFont="1" applyBorder="1" applyAlignment="1" applyProtection="1">
      <alignment vertical="center"/>
    </xf>
    <xf numFmtId="165" fontId="15" fillId="6" borderId="1" xfId="1" applyNumberFormat="1" applyFont="1" applyFill="1" applyBorder="1" applyProtection="1"/>
    <xf numFmtId="1" fontId="14" fillId="0" borderId="1" xfId="1" applyNumberFormat="1" applyFont="1" applyBorder="1" applyAlignment="1" applyProtection="1">
      <alignment vertical="center"/>
    </xf>
    <xf numFmtId="4" fontId="4" fillId="2" borderId="1" xfId="2" applyNumberFormat="1" applyFont="1" applyFill="1" applyBorder="1" applyAlignment="1" applyProtection="1">
      <alignment horizontal="center" vertical="center" wrapText="1"/>
    </xf>
    <xf numFmtId="4" fontId="15" fillId="41" borderId="0" xfId="0" applyNumberFormat="1" applyFont="1" applyFill="1" applyAlignment="1">
      <alignment horizontal="center" vertical="center"/>
    </xf>
    <xf numFmtId="2" fontId="15" fillId="6" borderId="5" xfId="1" applyNumberFormat="1" applyFont="1" applyFill="1" applyBorder="1" applyProtection="1"/>
    <xf numFmtId="9" fontId="14" fillId="0" borderId="1" xfId="1" applyNumberFormat="1" applyFont="1" applyBorder="1" applyAlignment="1" applyProtection="1">
      <alignment horizontal="center" vertical="center" wrapText="1"/>
    </xf>
    <xf numFmtId="165" fontId="0" fillId="0" borderId="1" xfId="0" applyNumberFormat="1" applyBorder="1" applyAlignment="1">
      <alignment horizontal="center" vertical="center"/>
    </xf>
    <xf numFmtId="1" fontId="0" fillId="0" borderId="1" xfId="0" applyNumberFormat="1" applyBorder="1" applyAlignment="1">
      <alignment horizontal="center" vertical="center"/>
    </xf>
    <xf numFmtId="165" fontId="15" fillId="6" borderId="1" xfId="1" applyNumberFormat="1" applyFont="1" applyFill="1" applyBorder="1" applyAlignment="1" applyProtection="1">
      <alignment vertical="center"/>
    </xf>
  </cellXfs>
  <cellStyles count="11">
    <cellStyle name="Excel Built-in Normal 1" xfId="7"/>
    <cellStyle name="Good" xfId="9" builtinId="26"/>
    <cellStyle name="Normal" xfId="0" builtinId="0"/>
    <cellStyle name="Normal 2" xfId="6"/>
    <cellStyle name="Normal 3" xfId="3"/>
    <cellStyle name="Normal 4" xfId="4"/>
    <cellStyle name="Normal 5" xfId="1"/>
    <cellStyle name="Normal_Sheet1" xfId="2"/>
    <cellStyle name="Normal_Sheet1_1" xfId="5"/>
    <cellStyle name="Percent" xfId="8" builtinId="5"/>
    <cellStyle name="TableStyleLight1" xfId="10"/>
  </cellStyles>
  <dxfs count="0"/>
  <tableStyles count="0" defaultTableStyle="TableStyleMedium2" defaultPivotStyle="PivotStyleLight16"/>
  <colors>
    <mruColors>
      <color rgb="FF00FFCC"/>
      <color rgb="FFCC66FF"/>
      <color rgb="FFFF9900"/>
      <color rgb="FFFF00FF"/>
      <color rgb="FF66FF33"/>
      <color rgb="FFCCECFF"/>
      <color rgb="FFFF3399"/>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8</xdr:col>
      <xdr:colOff>238125</xdr:colOff>
      <xdr:row>0</xdr:row>
      <xdr:rowOff>66675</xdr:rowOff>
    </xdr:from>
    <xdr:to>
      <xdr:col>12</xdr:col>
      <xdr:colOff>5121</xdr:colOff>
      <xdr:row>4</xdr:row>
      <xdr:rowOff>2347</xdr:rowOff>
    </xdr:to>
    <xdr:pic>
      <xdr:nvPicPr>
        <xdr:cNvPr id="2" name="Picture 1"/>
        <xdr:cNvPicPr>
          <a:picLocks noChangeAspect="1"/>
        </xdr:cNvPicPr>
      </xdr:nvPicPr>
      <xdr:blipFill>
        <a:blip xmlns:r="http://schemas.openxmlformats.org/officeDocument/2006/relationships" r:embed="rId1"/>
        <a:stretch>
          <a:fillRect/>
        </a:stretch>
      </xdr:blipFill>
      <xdr:spPr>
        <a:xfrm>
          <a:off x="9563100" y="66675"/>
          <a:ext cx="1900596" cy="697672"/>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3.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1204"/>
  <sheetViews>
    <sheetView zoomScale="130" zoomScaleNormal="130" workbookViewId="0">
      <selection activeCell="M17" sqref="M17"/>
    </sheetView>
  </sheetViews>
  <sheetFormatPr defaultRowHeight="15"/>
  <cols>
    <col min="1" max="1" width="9.140625" style="502"/>
    <col min="2" max="2" width="27.85546875" customWidth="1"/>
    <col min="3" max="3" width="66.85546875" customWidth="1"/>
    <col min="4" max="4" width="9.85546875" customWidth="1"/>
    <col min="5" max="5" width="9.140625" style="502"/>
  </cols>
  <sheetData>
    <row r="1" spans="1:17">
      <c r="A1" s="606"/>
      <c r="B1" s="1"/>
      <c r="C1" s="1"/>
      <c r="D1" s="1"/>
      <c r="E1" s="495"/>
      <c r="F1" s="1"/>
      <c r="G1" s="1"/>
      <c r="H1" s="1"/>
      <c r="I1" s="1"/>
      <c r="J1" s="1"/>
      <c r="K1" s="1"/>
      <c r="L1" s="1"/>
      <c r="M1" s="1"/>
      <c r="N1" s="1"/>
      <c r="O1" s="1"/>
      <c r="P1" s="1"/>
      <c r="Q1" s="1"/>
    </row>
    <row r="2" spans="1:17" ht="15.75">
      <c r="A2" s="649" t="s">
        <v>0</v>
      </c>
      <c r="B2" s="649"/>
      <c r="C2" s="649"/>
      <c r="D2" s="649"/>
      <c r="E2" s="649"/>
      <c r="F2" s="649"/>
      <c r="G2" s="649"/>
      <c r="H2" s="649"/>
      <c r="I2" s="649"/>
      <c r="J2" s="649"/>
      <c r="K2" s="649"/>
      <c r="L2" s="649"/>
      <c r="M2" s="649"/>
      <c r="N2" s="1"/>
      <c r="O2" s="1"/>
      <c r="P2" s="1"/>
      <c r="Q2" s="1"/>
    </row>
    <row r="3" spans="1:17">
      <c r="A3" s="606"/>
      <c r="B3" s="1"/>
      <c r="C3" s="1"/>
      <c r="D3" s="1"/>
      <c r="E3" s="495"/>
      <c r="F3" s="1"/>
      <c r="G3" s="1"/>
      <c r="H3" s="1"/>
      <c r="I3" s="1"/>
      <c r="J3" s="1"/>
      <c r="K3" s="1"/>
      <c r="L3" s="1"/>
      <c r="M3" s="1"/>
      <c r="N3" s="1"/>
      <c r="O3" s="1"/>
      <c r="P3" s="1"/>
      <c r="Q3" s="1"/>
    </row>
    <row r="4" spans="1:17" ht="15.75">
      <c r="A4" s="650" t="s">
        <v>1</v>
      </c>
      <c r="B4" s="650"/>
      <c r="C4" s="650"/>
      <c r="D4" s="650"/>
      <c r="E4" s="650"/>
      <c r="F4" s="650"/>
      <c r="G4" s="650"/>
      <c r="H4" s="650"/>
      <c r="I4" s="650"/>
      <c r="J4" s="650"/>
      <c r="K4" s="650"/>
      <c r="L4" s="650"/>
      <c r="M4" s="650"/>
      <c r="N4" s="1"/>
      <c r="O4" s="1"/>
      <c r="P4" s="1"/>
      <c r="Q4" s="1"/>
    </row>
    <row r="5" spans="1:17" ht="15.75">
      <c r="A5" s="116"/>
      <c r="B5" s="63"/>
      <c r="C5" s="64"/>
      <c r="D5" s="63"/>
      <c r="E5" s="96"/>
      <c r="F5" s="63"/>
      <c r="G5" s="63"/>
      <c r="H5" s="82"/>
      <c r="I5" s="63"/>
      <c r="J5" s="63"/>
      <c r="K5" s="63"/>
      <c r="L5" s="63"/>
      <c r="M5" s="1"/>
      <c r="N5" s="1"/>
      <c r="O5" s="1"/>
      <c r="P5" s="1"/>
      <c r="Q5" s="1"/>
    </row>
    <row r="6" spans="1:17" ht="15.75">
      <c r="A6" s="116"/>
      <c r="B6" s="114" t="s">
        <v>2</v>
      </c>
      <c r="C6" s="115"/>
      <c r="D6" s="63"/>
      <c r="E6" s="96"/>
      <c r="F6" s="63"/>
      <c r="G6" s="63"/>
      <c r="H6" s="82"/>
      <c r="I6" s="63"/>
      <c r="J6" s="63"/>
      <c r="K6" s="63"/>
      <c r="L6" s="490"/>
      <c r="M6" s="1"/>
      <c r="N6" s="1"/>
      <c r="O6" s="1"/>
      <c r="P6" s="1"/>
      <c r="Q6" s="1"/>
    </row>
    <row r="7" spans="1:17" ht="9.75" customHeight="1">
      <c r="A7" s="116"/>
      <c r="B7" s="63"/>
      <c r="C7" s="64"/>
      <c r="D7" s="63"/>
      <c r="E7" s="96"/>
      <c r="F7" s="63"/>
      <c r="G7" s="63"/>
      <c r="H7" s="82"/>
      <c r="I7" s="63"/>
      <c r="J7" s="63"/>
      <c r="K7" s="63"/>
      <c r="L7" s="490"/>
      <c r="M7" s="1"/>
      <c r="N7" s="1"/>
      <c r="O7" s="1"/>
      <c r="P7" s="1"/>
      <c r="Q7" s="1"/>
    </row>
    <row r="8" spans="1:17" s="490" customFormat="1" ht="24" customHeight="1">
      <c r="A8" s="630" t="s">
        <v>3</v>
      </c>
      <c r="B8" s="646" t="s">
        <v>4</v>
      </c>
      <c r="C8" s="646"/>
      <c r="D8" s="646"/>
      <c r="E8" s="646"/>
      <c r="F8" s="646"/>
      <c r="G8" s="646"/>
      <c r="H8" s="646"/>
      <c r="I8" s="646"/>
      <c r="J8" s="75"/>
      <c r="K8" s="75"/>
      <c r="M8" s="75"/>
      <c r="N8" s="75"/>
      <c r="O8" s="75"/>
      <c r="P8" s="75"/>
      <c r="Q8" s="631"/>
    </row>
    <row r="9" spans="1:17" s="490" customFormat="1" ht="35.25" customHeight="1">
      <c r="A9" s="630" t="s">
        <v>5</v>
      </c>
      <c r="B9" s="647" t="s">
        <v>6</v>
      </c>
      <c r="C9" s="648"/>
      <c r="D9" s="648"/>
      <c r="E9" s="648"/>
      <c r="F9" s="648"/>
      <c r="G9" s="648"/>
      <c r="H9" s="648"/>
      <c r="I9" s="648"/>
      <c r="J9" s="632"/>
      <c r="K9" s="632"/>
      <c r="M9" s="632"/>
      <c r="N9" s="632"/>
      <c r="O9" s="632"/>
      <c r="P9" s="632"/>
      <c r="Q9" s="632"/>
    </row>
    <row r="10" spans="1:17" s="490" customFormat="1">
      <c r="A10" s="630" t="s">
        <v>7</v>
      </c>
      <c r="B10" s="653" t="s">
        <v>8</v>
      </c>
      <c r="C10" s="646"/>
      <c r="D10" s="646"/>
      <c r="E10" s="646"/>
      <c r="F10" s="646"/>
      <c r="G10" s="646"/>
      <c r="H10" s="646"/>
      <c r="I10" s="646"/>
      <c r="J10" s="75"/>
      <c r="K10" s="75"/>
      <c r="M10" s="75"/>
      <c r="N10" s="75"/>
      <c r="O10" s="75"/>
      <c r="P10" s="75"/>
      <c r="Q10" s="631"/>
    </row>
    <row r="11" spans="1:17" s="490" customFormat="1">
      <c r="A11" s="630" t="s">
        <v>9</v>
      </c>
      <c r="B11" s="654" t="s">
        <v>10</v>
      </c>
      <c r="C11" s="655"/>
      <c r="D11" s="655"/>
      <c r="E11" s="655"/>
      <c r="F11" s="655"/>
      <c r="G11" s="655"/>
      <c r="H11" s="655"/>
      <c r="I11" s="655"/>
      <c r="J11" s="75"/>
      <c r="K11" s="75"/>
      <c r="M11" s="75"/>
      <c r="N11" s="75"/>
      <c r="O11" s="75"/>
      <c r="P11" s="75"/>
      <c r="Q11" s="631"/>
    </row>
    <row r="12" spans="1:17" s="490" customFormat="1">
      <c r="A12" s="630" t="s">
        <v>11</v>
      </c>
      <c r="B12" s="656" t="s">
        <v>12</v>
      </c>
      <c r="C12" s="657"/>
      <c r="D12" s="657"/>
      <c r="E12" s="657"/>
      <c r="F12" s="657"/>
      <c r="G12" s="657"/>
      <c r="H12" s="657"/>
      <c r="I12" s="657"/>
      <c r="J12" s="75"/>
      <c r="K12" s="75"/>
      <c r="M12" s="75"/>
      <c r="N12" s="75"/>
      <c r="O12" s="75"/>
      <c r="P12" s="75"/>
      <c r="Q12" s="631"/>
    </row>
    <row r="13" spans="1:17" s="490" customFormat="1" ht="30" customHeight="1">
      <c r="A13" s="630" t="s">
        <v>13</v>
      </c>
      <c r="B13" s="658" t="s">
        <v>2797</v>
      </c>
      <c r="C13" s="657"/>
      <c r="D13" s="657"/>
      <c r="E13" s="657"/>
      <c r="F13" s="657"/>
      <c r="G13" s="657"/>
      <c r="H13" s="657"/>
      <c r="I13" s="657"/>
      <c r="J13" s="75"/>
      <c r="K13" s="75"/>
      <c r="L13" s="75"/>
      <c r="M13" s="75"/>
      <c r="N13" s="75"/>
      <c r="O13" s="75"/>
      <c r="P13" s="75"/>
      <c r="Q13" s="631"/>
    </row>
    <row r="14" spans="1:17" s="490" customFormat="1" ht="31.5" customHeight="1">
      <c r="A14" s="630" t="s">
        <v>1410</v>
      </c>
      <c r="B14" s="651" t="s">
        <v>2652</v>
      </c>
      <c r="C14" s="652"/>
      <c r="D14" s="652"/>
      <c r="E14" s="652"/>
      <c r="F14" s="652"/>
      <c r="G14" s="652"/>
      <c r="H14" s="652"/>
      <c r="I14" s="652"/>
      <c r="J14" s="628"/>
      <c r="K14" s="628"/>
      <c r="L14" s="628"/>
      <c r="M14" s="633"/>
      <c r="N14" s="633"/>
      <c r="O14" s="633"/>
      <c r="P14" s="633"/>
      <c r="Q14" s="633"/>
    </row>
    <row r="15" spans="1:17" ht="15.75">
      <c r="A15" s="116"/>
      <c r="B15" s="63"/>
      <c r="C15" s="64"/>
      <c r="D15" s="63"/>
      <c r="E15" s="96"/>
      <c r="F15" s="63"/>
      <c r="G15" s="63"/>
      <c r="H15" s="82"/>
      <c r="I15" s="63"/>
      <c r="J15" s="63"/>
      <c r="K15" s="63"/>
      <c r="L15" s="63"/>
      <c r="M15" s="1"/>
      <c r="N15" s="1"/>
      <c r="O15" s="1"/>
      <c r="P15" s="1"/>
      <c r="Q15" s="1"/>
    </row>
    <row r="17" spans="1:12" ht="63.75">
      <c r="A17" s="46" t="s">
        <v>14</v>
      </c>
      <c r="B17" s="14" t="s">
        <v>15</v>
      </c>
      <c r="C17" s="14" t="s">
        <v>16</v>
      </c>
      <c r="D17" s="14" t="s">
        <v>17</v>
      </c>
      <c r="E17" s="67" t="s">
        <v>18</v>
      </c>
      <c r="F17" s="13" t="s">
        <v>19</v>
      </c>
      <c r="G17" s="90" t="s">
        <v>20</v>
      </c>
      <c r="H17" s="91" t="s">
        <v>21</v>
      </c>
      <c r="I17" s="92" t="s">
        <v>22</v>
      </c>
      <c r="J17" s="13" t="s">
        <v>23</v>
      </c>
      <c r="K17" s="13" t="s">
        <v>24</v>
      </c>
      <c r="L17" s="13" t="s">
        <v>25</v>
      </c>
    </row>
    <row r="18" spans="1:12">
      <c r="A18" s="46" t="s">
        <v>26</v>
      </c>
      <c r="B18" s="14">
        <v>2</v>
      </c>
      <c r="C18" s="14">
        <v>3</v>
      </c>
      <c r="D18" s="14">
        <v>4</v>
      </c>
      <c r="E18" s="67">
        <v>5</v>
      </c>
      <c r="F18" s="13">
        <v>6</v>
      </c>
      <c r="G18" s="93">
        <v>7</v>
      </c>
      <c r="H18" s="94">
        <v>8</v>
      </c>
      <c r="I18" s="95">
        <v>9</v>
      </c>
      <c r="J18" s="13">
        <v>10</v>
      </c>
      <c r="K18" s="13">
        <v>11</v>
      </c>
      <c r="L18" s="13">
        <v>12</v>
      </c>
    </row>
    <row r="19" spans="1:12">
      <c r="A19" s="330">
        <v>1</v>
      </c>
      <c r="B19" s="51" t="s">
        <v>27</v>
      </c>
      <c r="C19" s="99"/>
      <c r="D19" s="47"/>
      <c r="E19" s="357"/>
      <c r="F19" s="26"/>
      <c r="G19" s="65"/>
      <c r="H19" s="83"/>
      <c r="I19" s="76"/>
      <c r="J19" s="25"/>
      <c r="K19" s="25"/>
      <c r="L19" s="25"/>
    </row>
    <row r="20" spans="1:12" ht="26.25">
      <c r="A20" s="331" t="s">
        <v>28</v>
      </c>
      <c r="B20" s="50" t="s">
        <v>29</v>
      </c>
      <c r="C20" s="100" t="s">
        <v>30</v>
      </c>
      <c r="D20" s="16" t="s">
        <v>31</v>
      </c>
      <c r="E20" s="68" t="s">
        <v>32</v>
      </c>
      <c r="F20" s="17"/>
      <c r="G20" s="9"/>
      <c r="H20" s="84"/>
      <c r="I20" s="48"/>
      <c r="J20" s="9"/>
      <c r="K20" s="9"/>
      <c r="L20" s="15"/>
    </row>
    <row r="21" spans="1:12" ht="26.25">
      <c r="A21" s="331" t="s">
        <v>33</v>
      </c>
      <c r="B21" s="50" t="s">
        <v>34</v>
      </c>
      <c r="C21" s="100" t="s">
        <v>30</v>
      </c>
      <c r="D21" s="16" t="s">
        <v>31</v>
      </c>
      <c r="E21" s="68" t="s">
        <v>32</v>
      </c>
      <c r="F21" s="17"/>
      <c r="G21" s="9"/>
      <c r="H21" s="84"/>
      <c r="I21" s="48"/>
      <c r="J21" s="9"/>
      <c r="K21" s="9"/>
      <c r="L21" s="15"/>
    </row>
    <row r="22" spans="1:12">
      <c r="A22" s="331" t="s">
        <v>35</v>
      </c>
      <c r="B22" s="50" t="s">
        <v>36</v>
      </c>
      <c r="C22" s="100" t="s">
        <v>37</v>
      </c>
      <c r="D22" s="16" t="s">
        <v>31</v>
      </c>
      <c r="E22" s="69" t="s">
        <v>38</v>
      </c>
      <c r="F22" s="18"/>
      <c r="G22" s="9"/>
      <c r="H22" s="84"/>
      <c r="I22" s="48"/>
      <c r="J22" s="9"/>
      <c r="K22" s="9"/>
      <c r="L22" s="15"/>
    </row>
    <row r="23" spans="1:12">
      <c r="A23" s="331" t="s">
        <v>39</v>
      </c>
      <c r="B23" s="50" t="s">
        <v>40</v>
      </c>
      <c r="C23" s="100" t="s">
        <v>37</v>
      </c>
      <c r="D23" s="16" t="s">
        <v>31</v>
      </c>
      <c r="E23" s="69" t="s">
        <v>38</v>
      </c>
      <c r="F23" s="18"/>
      <c r="G23" s="9"/>
      <c r="H23" s="84"/>
      <c r="I23" s="48"/>
      <c r="J23" s="9"/>
      <c r="K23" s="9"/>
      <c r="L23" s="15"/>
    </row>
    <row r="24" spans="1:12" ht="25.5">
      <c r="A24" s="331" t="s">
        <v>41</v>
      </c>
      <c r="B24" s="52" t="s">
        <v>42</v>
      </c>
      <c r="C24" s="52" t="s">
        <v>43</v>
      </c>
      <c r="D24" s="19" t="s">
        <v>31</v>
      </c>
      <c r="E24" s="70" t="s">
        <v>44</v>
      </c>
      <c r="F24" s="20"/>
      <c r="G24" s="9"/>
      <c r="H24" s="84"/>
      <c r="I24" s="77"/>
      <c r="J24" s="15"/>
      <c r="K24" s="9"/>
      <c r="L24" s="15"/>
    </row>
    <row r="25" spans="1:12">
      <c r="A25" s="332"/>
      <c r="B25" s="53"/>
      <c r="C25" s="101"/>
      <c r="D25" s="36"/>
      <c r="E25" s="71"/>
      <c r="F25" s="37"/>
      <c r="G25" s="45"/>
      <c r="H25" s="86"/>
      <c r="I25" s="87"/>
      <c r="J25" s="81" t="s">
        <v>45</v>
      </c>
      <c r="K25" s="21"/>
      <c r="L25" s="33"/>
    </row>
    <row r="26" spans="1:12">
      <c r="A26" s="330">
        <v>2</v>
      </c>
      <c r="B26" s="54" t="s">
        <v>46</v>
      </c>
      <c r="C26" s="102"/>
      <c r="D26" s="27"/>
      <c r="E26" s="97"/>
      <c r="F26" s="28"/>
      <c r="G26" s="25"/>
      <c r="H26" s="85"/>
      <c r="I26" s="47"/>
      <c r="J26" s="25"/>
      <c r="K26" s="25"/>
      <c r="L26" s="25"/>
    </row>
    <row r="27" spans="1:12" ht="26.25">
      <c r="A27" s="331" t="s">
        <v>47</v>
      </c>
      <c r="B27" s="52" t="s">
        <v>48</v>
      </c>
      <c r="C27" s="103" t="s">
        <v>2654</v>
      </c>
      <c r="D27" s="19" t="s">
        <v>49</v>
      </c>
      <c r="E27" s="70" t="s">
        <v>50</v>
      </c>
      <c r="F27" s="20"/>
      <c r="G27" s="9"/>
      <c r="H27" s="84"/>
      <c r="I27" s="9"/>
      <c r="J27" s="9"/>
      <c r="K27" s="9"/>
      <c r="L27" s="15"/>
    </row>
    <row r="28" spans="1:12" ht="25.5">
      <c r="A28" s="331" t="s">
        <v>51</v>
      </c>
      <c r="B28" s="55" t="s">
        <v>52</v>
      </c>
      <c r="C28" s="104" t="s">
        <v>2653</v>
      </c>
      <c r="D28" s="19" t="s">
        <v>49</v>
      </c>
      <c r="E28" s="70" t="s">
        <v>50</v>
      </c>
      <c r="F28" s="20"/>
      <c r="G28" s="9"/>
      <c r="H28" s="84"/>
      <c r="I28" s="9"/>
      <c r="J28" s="15"/>
      <c r="K28" s="9"/>
      <c r="L28" s="15"/>
    </row>
    <row r="29" spans="1:12">
      <c r="A29" s="332"/>
      <c r="B29" s="53"/>
      <c r="C29" s="101"/>
      <c r="D29" s="36"/>
      <c r="E29" s="98"/>
      <c r="F29" s="38"/>
      <c r="G29" s="45"/>
      <c r="H29" s="81"/>
      <c r="I29" s="87"/>
      <c r="J29" s="81" t="s">
        <v>53</v>
      </c>
      <c r="K29" s="21"/>
      <c r="L29" s="33"/>
    </row>
    <row r="30" spans="1:12">
      <c r="A30" s="330">
        <v>3</v>
      </c>
      <c r="B30" s="31" t="s">
        <v>54</v>
      </c>
      <c r="C30" s="105"/>
      <c r="D30" s="30"/>
      <c r="E30" s="357"/>
      <c r="F30" s="26"/>
      <c r="G30" s="29"/>
      <c r="H30" s="85"/>
      <c r="I30" s="47"/>
      <c r="J30" s="29"/>
      <c r="K30" s="29"/>
      <c r="L30" s="29"/>
    </row>
    <row r="31" spans="1:12" ht="38.25">
      <c r="A31" s="331" t="s">
        <v>55</v>
      </c>
      <c r="B31" s="56" t="s">
        <v>56</v>
      </c>
      <c r="C31" s="106" t="s">
        <v>57</v>
      </c>
      <c r="D31" s="16" t="s">
        <v>31</v>
      </c>
      <c r="E31" s="72" t="s">
        <v>58</v>
      </c>
      <c r="F31" s="23"/>
      <c r="G31" s="9"/>
      <c r="H31" s="84"/>
      <c r="I31" s="78"/>
      <c r="J31" s="22"/>
      <c r="K31" s="22"/>
      <c r="L31" s="9"/>
    </row>
    <row r="32" spans="1:12" ht="38.25">
      <c r="A32" s="331" t="s">
        <v>59</v>
      </c>
      <c r="B32" s="57" t="s">
        <v>60</v>
      </c>
      <c r="C32" s="56" t="s">
        <v>61</v>
      </c>
      <c r="D32" s="16" t="s">
        <v>31</v>
      </c>
      <c r="E32" s="72" t="s">
        <v>62</v>
      </c>
      <c r="F32" s="23"/>
      <c r="G32" s="9"/>
      <c r="H32" s="84"/>
      <c r="I32" s="79"/>
      <c r="J32" s="24"/>
      <c r="K32" s="22"/>
      <c r="L32" s="9"/>
    </row>
    <row r="33" spans="1:12" ht="25.5">
      <c r="A33" s="331" t="s">
        <v>63</v>
      </c>
      <c r="B33" s="56" t="s">
        <v>64</v>
      </c>
      <c r="C33" s="106" t="s">
        <v>65</v>
      </c>
      <c r="D33" s="16" t="s">
        <v>31</v>
      </c>
      <c r="E33" s="72" t="s">
        <v>66</v>
      </c>
      <c r="F33" s="23"/>
      <c r="G33" s="9"/>
      <c r="H33" s="84"/>
      <c r="I33" s="78"/>
      <c r="J33" s="22"/>
      <c r="K33" s="22"/>
      <c r="L33" s="9"/>
    </row>
    <row r="34" spans="1:12" ht="38.25">
      <c r="A34" s="331" t="s">
        <v>67</v>
      </c>
      <c r="B34" s="56" t="s">
        <v>68</v>
      </c>
      <c r="C34" s="106" t="s">
        <v>69</v>
      </c>
      <c r="D34" s="16" t="s">
        <v>31</v>
      </c>
      <c r="E34" s="72" t="s">
        <v>50</v>
      </c>
      <c r="F34" s="23"/>
      <c r="G34" s="9"/>
      <c r="H34" s="84"/>
      <c r="I34" s="78"/>
      <c r="J34" s="22"/>
      <c r="K34" s="22"/>
      <c r="L34" s="9"/>
    </row>
    <row r="35" spans="1:12">
      <c r="A35" s="331" t="s">
        <v>70</v>
      </c>
      <c r="B35" s="56" t="s">
        <v>71</v>
      </c>
      <c r="C35" s="106" t="s">
        <v>2655</v>
      </c>
      <c r="D35" s="16" t="s">
        <v>31</v>
      </c>
      <c r="E35" s="72" t="s">
        <v>72</v>
      </c>
      <c r="F35" s="23"/>
      <c r="G35" s="9"/>
      <c r="H35" s="84"/>
      <c r="I35" s="78"/>
      <c r="J35" s="22"/>
      <c r="K35" s="22"/>
      <c r="L35" s="9"/>
    </row>
    <row r="36" spans="1:12" ht="25.5">
      <c r="A36" s="331" t="s">
        <v>73</v>
      </c>
      <c r="B36" s="56" t="s">
        <v>74</v>
      </c>
      <c r="C36" s="106" t="s">
        <v>2656</v>
      </c>
      <c r="D36" s="16" t="s">
        <v>31</v>
      </c>
      <c r="E36" s="72" t="s">
        <v>75</v>
      </c>
      <c r="F36" s="23"/>
      <c r="G36" s="9"/>
      <c r="H36" s="84"/>
      <c r="I36" s="78"/>
      <c r="J36" s="22"/>
      <c r="K36" s="22"/>
      <c r="L36" s="9"/>
    </row>
    <row r="37" spans="1:12" ht="51">
      <c r="A37" s="331" t="s">
        <v>76</v>
      </c>
      <c r="B37" s="56" t="s">
        <v>77</v>
      </c>
      <c r="C37" s="106" t="s">
        <v>2657</v>
      </c>
      <c r="D37" s="16" t="s">
        <v>31</v>
      </c>
      <c r="E37" s="72" t="s">
        <v>38</v>
      </c>
      <c r="F37" s="23"/>
      <c r="G37" s="9"/>
      <c r="H37" s="84"/>
      <c r="I37" s="78"/>
      <c r="J37" s="22"/>
      <c r="K37" s="22"/>
      <c r="L37" s="9"/>
    </row>
    <row r="38" spans="1:12" ht="25.5">
      <c r="A38" s="331" t="s">
        <v>78</v>
      </c>
      <c r="B38" s="56" t="s">
        <v>79</v>
      </c>
      <c r="C38" s="106" t="s">
        <v>80</v>
      </c>
      <c r="D38" s="48" t="s">
        <v>31</v>
      </c>
      <c r="E38" s="72" t="s">
        <v>81</v>
      </c>
      <c r="F38" s="23"/>
      <c r="G38" s="9"/>
      <c r="H38" s="84"/>
      <c r="I38" s="78"/>
      <c r="J38" s="22"/>
      <c r="K38" s="22"/>
      <c r="L38" s="9"/>
    </row>
    <row r="39" spans="1:12" ht="38.25">
      <c r="A39" s="331" t="s">
        <v>82</v>
      </c>
      <c r="B39" s="56" t="s">
        <v>83</v>
      </c>
      <c r="C39" s="106" t="s">
        <v>2658</v>
      </c>
      <c r="D39" s="48" t="s">
        <v>49</v>
      </c>
      <c r="E39" s="72" t="s">
        <v>84</v>
      </c>
      <c r="F39" s="23"/>
      <c r="G39" s="9"/>
      <c r="H39" s="84"/>
      <c r="I39" s="78"/>
      <c r="J39" s="22"/>
      <c r="K39" s="22"/>
      <c r="L39" s="9"/>
    </row>
    <row r="40" spans="1:12" ht="51">
      <c r="A40" s="331" t="s">
        <v>85</v>
      </c>
      <c r="B40" s="56" t="s">
        <v>86</v>
      </c>
      <c r="C40" s="106" t="s">
        <v>2659</v>
      </c>
      <c r="D40" s="48" t="s">
        <v>87</v>
      </c>
      <c r="E40" s="72" t="s">
        <v>88</v>
      </c>
      <c r="F40" s="23"/>
      <c r="G40" s="9"/>
      <c r="H40" s="84"/>
      <c r="I40" s="80"/>
      <c r="J40" s="44"/>
      <c r="K40" s="22"/>
      <c r="L40" s="9"/>
    </row>
    <row r="41" spans="1:12">
      <c r="A41" s="332"/>
      <c r="B41" s="58"/>
      <c r="C41" s="107"/>
      <c r="D41" s="49"/>
      <c r="E41" s="358"/>
      <c r="F41" s="35"/>
      <c r="G41" s="45"/>
      <c r="H41" s="88"/>
      <c r="I41" s="87"/>
      <c r="J41" s="81" t="s">
        <v>89</v>
      </c>
      <c r="K41" s="21"/>
      <c r="L41" s="33"/>
    </row>
    <row r="42" spans="1:12">
      <c r="A42" s="330" t="s">
        <v>38</v>
      </c>
      <c r="B42" s="410" t="s">
        <v>90</v>
      </c>
      <c r="C42" s="108"/>
      <c r="D42" s="47"/>
      <c r="E42" s="357"/>
      <c r="F42" s="26"/>
      <c r="G42" s="25"/>
      <c r="H42" s="85"/>
      <c r="I42" s="47"/>
      <c r="J42" s="25"/>
      <c r="K42" s="25"/>
      <c r="L42" s="25"/>
    </row>
    <row r="43" spans="1:12" ht="38.25">
      <c r="A43" s="331" t="s">
        <v>91</v>
      </c>
      <c r="B43" s="2" t="s">
        <v>2636</v>
      </c>
      <c r="C43" s="2" t="s">
        <v>2660</v>
      </c>
      <c r="D43" s="48" t="s">
        <v>31</v>
      </c>
      <c r="E43" s="360">
        <v>300</v>
      </c>
      <c r="F43" s="12"/>
      <c r="G43" s="9"/>
      <c r="H43" s="84"/>
      <c r="I43" s="48"/>
      <c r="J43" s="9"/>
      <c r="K43" s="9"/>
      <c r="L43" s="15"/>
    </row>
    <row r="44" spans="1:12" ht="38.25">
      <c r="A44" s="331" t="s">
        <v>92</v>
      </c>
      <c r="B44" s="2" t="s">
        <v>2637</v>
      </c>
      <c r="C44" s="2" t="s">
        <v>2661</v>
      </c>
      <c r="D44" s="48" t="s">
        <v>31</v>
      </c>
      <c r="E44" s="360">
        <v>300</v>
      </c>
      <c r="F44" s="12"/>
      <c r="G44" s="9"/>
      <c r="H44" s="84"/>
      <c r="I44" s="77"/>
      <c r="J44" s="15"/>
      <c r="K44" s="9"/>
      <c r="L44" s="15"/>
    </row>
    <row r="45" spans="1:12">
      <c r="A45" s="332"/>
      <c r="B45" s="58"/>
      <c r="C45" s="107"/>
      <c r="D45" s="49"/>
      <c r="E45" s="358"/>
      <c r="F45" s="35"/>
      <c r="G45" s="45"/>
      <c r="H45" s="88"/>
      <c r="I45" s="87"/>
      <c r="J45" s="81" t="s">
        <v>93</v>
      </c>
      <c r="K45" s="21"/>
      <c r="L45" s="33"/>
    </row>
    <row r="46" spans="1:12">
      <c r="A46" s="330" t="s">
        <v>11</v>
      </c>
      <c r="B46" s="410" t="s">
        <v>94</v>
      </c>
      <c r="C46" s="108"/>
      <c r="D46" s="47"/>
      <c r="E46" s="357"/>
      <c r="F46" s="26"/>
      <c r="G46" s="25"/>
      <c r="H46" s="85"/>
      <c r="I46" s="47"/>
      <c r="J46" s="25"/>
      <c r="K46" s="25"/>
      <c r="L46" s="25"/>
    </row>
    <row r="47" spans="1:12" ht="25.5">
      <c r="A47" s="331" t="s">
        <v>95</v>
      </c>
      <c r="B47" s="2" t="s">
        <v>96</v>
      </c>
      <c r="C47" s="8" t="s">
        <v>97</v>
      </c>
      <c r="D47" s="48" t="s">
        <v>31</v>
      </c>
      <c r="E47" s="360">
        <v>4000</v>
      </c>
      <c r="F47" s="12"/>
      <c r="G47" s="9"/>
      <c r="H47" s="84"/>
      <c r="I47" s="48"/>
      <c r="J47" s="9"/>
      <c r="K47" s="9"/>
      <c r="L47" s="15"/>
    </row>
    <row r="48" spans="1:12" ht="25.5">
      <c r="A48" s="331" t="s">
        <v>98</v>
      </c>
      <c r="B48" s="2" t="s">
        <v>96</v>
      </c>
      <c r="C48" s="2" t="s">
        <v>99</v>
      </c>
      <c r="D48" s="48" t="s">
        <v>31</v>
      </c>
      <c r="E48" s="360">
        <v>500</v>
      </c>
      <c r="F48" s="12"/>
      <c r="G48" s="9"/>
      <c r="H48" s="84"/>
      <c r="I48" s="77"/>
      <c r="J48" s="15"/>
      <c r="K48" s="9"/>
      <c r="L48" s="15"/>
    </row>
    <row r="49" spans="1:12">
      <c r="A49" s="332"/>
      <c r="B49" s="58"/>
      <c r="C49" s="107"/>
      <c r="D49" s="49"/>
      <c r="E49" s="358"/>
      <c r="F49" s="35"/>
      <c r="G49" s="45"/>
      <c r="H49" s="81"/>
      <c r="I49" s="87"/>
      <c r="J49" s="81" t="s">
        <v>100</v>
      </c>
      <c r="K49" s="21"/>
      <c r="L49" s="33"/>
    </row>
    <row r="50" spans="1:12">
      <c r="A50" s="330" t="s">
        <v>88</v>
      </c>
      <c r="B50" s="59" t="s">
        <v>101</v>
      </c>
      <c r="C50" s="109"/>
      <c r="D50" s="47"/>
      <c r="E50" s="357"/>
      <c r="F50" s="26"/>
      <c r="G50" s="25"/>
      <c r="H50" s="85"/>
      <c r="I50" s="47"/>
      <c r="J50" s="25"/>
      <c r="K50" s="25"/>
      <c r="L50" s="25"/>
    </row>
    <row r="51" spans="1:12" ht="25.5">
      <c r="A51" s="331" t="s">
        <v>102</v>
      </c>
      <c r="B51" s="2" t="s">
        <v>103</v>
      </c>
      <c r="C51" s="2" t="s">
        <v>2577</v>
      </c>
      <c r="D51" s="48" t="s">
        <v>31</v>
      </c>
      <c r="E51" s="73">
        <v>240</v>
      </c>
      <c r="F51" s="11"/>
      <c r="G51" s="9"/>
      <c r="H51" s="84"/>
      <c r="I51" s="48"/>
      <c r="J51" s="9"/>
      <c r="K51" s="9"/>
      <c r="L51" s="15"/>
    </row>
    <row r="52" spans="1:12" ht="25.5">
      <c r="A52" s="331" t="s">
        <v>104</v>
      </c>
      <c r="B52" s="8" t="s">
        <v>105</v>
      </c>
      <c r="C52" s="8" t="s">
        <v>106</v>
      </c>
      <c r="D52" s="48" t="s">
        <v>31</v>
      </c>
      <c r="E52" s="73">
        <v>90</v>
      </c>
      <c r="F52" s="11"/>
      <c r="G52" s="9"/>
      <c r="H52" s="84"/>
      <c r="I52" s="48"/>
      <c r="J52" s="9"/>
      <c r="K52" s="9"/>
      <c r="L52" s="15"/>
    </row>
    <row r="53" spans="1:12">
      <c r="A53" s="331" t="s">
        <v>107</v>
      </c>
      <c r="B53" s="60" t="s">
        <v>108</v>
      </c>
      <c r="C53" s="2" t="s">
        <v>109</v>
      </c>
      <c r="D53" s="48" t="s">
        <v>31</v>
      </c>
      <c r="E53" s="73">
        <v>90</v>
      </c>
      <c r="F53" s="11"/>
      <c r="G53" s="9"/>
      <c r="H53" s="84"/>
      <c r="I53" s="48"/>
      <c r="J53" s="9"/>
      <c r="K53" s="9"/>
      <c r="L53" s="15"/>
    </row>
    <row r="54" spans="1:12" ht="25.5">
      <c r="A54" s="331" t="s">
        <v>110</v>
      </c>
      <c r="B54" s="60" t="s">
        <v>111</v>
      </c>
      <c r="C54" s="2" t="s">
        <v>112</v>
      </c>
      <c r="D54" s="48" t="s">
        <v>31</v>
      </c>
      <c r="E54" s="73">
        <v>90</v>
      </c>
      <c r="F54" s="11"/>
      <c r="G54" s="9"/>
      <c r="H54" s="84"/>
      <c r="I54" s="77"/>
      <c r="J54" s="15"/>
      <c r="K54" s="9"/>
      <c r="L54" s="15"/>
    </row>
    <row r="55" spans="1:12">
      <c r="A55" s="332"/>
      <c r="B55" s="58"/>
      <c r="C55" s="107"/>
      <c r="D55" s="49"/>
      <c r="E55" s="358"/>
      <c r="F55" s="35"/>
      <c r="G55" s="45"/>
      <c r="H55" s="81"/>
      <c r="I55" s="87"/>
      <c r="J55" s="81" t="s">
        <v>113</v>
      </c>
      <c r="K55" s="89"/>
      <c r="L55" s="33"/>
    </row>
    <row r="56" spans="1:12">
      <c r="A56" s="330" t="s">
        <v>114</v>
      </c>
      <c r="B56" s="411" t="s">
        <v>115</v>
      </c>
      <c r="C56" s="110"/>
      <c r="D56" s="47"/>
      <c r="E56" s="357"/>
      <c r="F56" s="26"/>
      <c r="G56" s="25"/>
      <c r="H56" s="85"/>
      <c r="I56" s="47"/>
      <c r="J56" s="25"/>
      <c r="K56" s="25"/>
      <c r="L56" s="25"/>
    </row>
    <row r="57" spans="1:12" ht="25.5">
      <c r="A57" s="331" t="s">
        <v>116</v>
      </c>
      <c r="B57" s="3" t="s">
        <v>117</v>
      </c>
      <c r="C57" s="3" t="s">
        <v>118</v>
      </c>
      <c r="D57" s="48" t="s">
        <v>87</v>
      </c>
      <c r="E57" s="360">
        <v>9</v>
      </c>
      <c r="F57" s="12"/>
      <c r="G57" s="9"/>
      <c r="H57" s="84"/>
      <c r="I57" s="48"/>
      <c r="J57" s="9"/>
      <c r="K57" s="9"/>
      <c r="L57" s="15"/>
    </row>
    <row r="58" spans="1:12" ht="25.5">
      <c r="A58" s="331" t="s">
        <v>119</v>
      </c>
      <c r="B58" s="3" t="s">
        <v>120</v>
      </c>
      <c r="C58" s="3" t="s">
        <v>121</v>
      </c>
      <c r="D58" s="48" t="s">
        <v>87</v>
      </c>
      <c r="E58" s="360">
        <v>6</v>
      </c>
      <c r="F58" s="12"/>
      <c r="G58" s="9"/>
      <c r="H58" s="84"/>
      <c r="I58" s="77"/>
      <c r="J58" s="15"/>
      <c r="K58" s="9"/>
      <c r="L58" s="9"/>
    </row>
    <row r="59" spans="1:12">
      <c r="A59" s="332"/>
      <c r="B59" s="58"/>
      <c r="C59" s="107"/>
      <c r="D59" s="49"/>
      <c r="E59" s="358"/>
      <c r="F59" s="35"/>
      <c r="G59" s="45"/>
      <c r="H59" s="88"/>
      <c r="I59" s="87"/>
      <c r="J59" s="81" t="s">
        <v>122</v>
      </c>
      <c r="K59" s="21"/>
      <c r="L59" s="33"/>
    </row>
    <row r="60" spans="1:12">
      <c r="A60" s="330" t="s">
        <v>123</v>
      </c>
      <c r="B60" s="59" t="s">
        <v>1411</v>
      </c>
      <c r="C60" s="109"/>
      <c r="D60" s="47"/>
      <c r="E60" s="357"/>
      <c r="F60" s="26"/>
      <c r="G60" s="25"/>
      <c r="H60" s="85"/>
      <c r="I60" s="47"/>
      <c r="J60" s="25"/>
      <c r="K60" s="25"/>
      <c r="L60" s="25"/>
    </row>
    <row r="61" spans="1:12" ht="25.5">
      <c r="A61" s="331" t="s">
        <v>124</v>
      </c>
      <c r="B61" s="61" t="s">
        <v>125</v>
      </c>
      <c r="C61" s="3" t="s">
        <v>126</v>
      </c>
      <c r="D61" s="4" t="s">
        <v>87</v>
      </c>
      <c r="E61" s="359">
        <v>16</v>
      </c>
      <c r="F61" s="10"/>
      <c r="G61" s="9"/>
      <c r="H61" s="84"/>
      <c r="I61" s="48"/>
      <c r="J61" s="9"/>
      <c r="K61" s="9"/>
      <c r="L61" s="9"/>
    </row>
    <row r="62" spans="1:12" ht="25.5">
      <c r="A62" s="331" t="s">
        <v>127</v>
      </c>
      <c r="B62" s="3" t="s">
        <v>128</v>
      </c>
      <c r="C62" s="3" t="s">
        <v>129</v>
      </c>
      <c r="D62" s="4" t="s">
        <v>87</v>
      </c>
      <c r="E62" s="359">
        <v>8</v>
      </c>
      <c r="F62" s="10"/>
      <c r="G62" s="9"/>
      <c r="H62" s="84"/>
      <c r="I62" s="48"/>
      <c r="J62" s="9"/>
      <c r="K62" s="9"/>
      <c r="L62" s="9"/>
    </row>
    <row r="63" spans="1:12" ht="25.5">
      <c r="A63" s="331" t="s">
        <v>130</v>
      </c>
      <c r="B63" s="3" t="s">
        <v>131</v>
      </c>
      <c r="C63" s="3" t="s">
        <v>132</v>
      </c>
      <c r="D63" s="4" t="s">
        <v>87</v>
      </c>
      <c r="E63" s="359">
        <v>6</v>
      </c>
      <c r="F63" s="10"/>
      <c r="G63" s="9"/>
      <c r="H63" s="84"/>
      <c r="I63" s="48"/>
      <c r="J63" s="9"/>
      <c r="K63" s="9"/>
      <c r="L63" s="9"/>
    </row>
    <row r="64" spans="1:12" ht="25.5">
      <c r="A64" s="331" t="s">
        <v>133</v>
      </c>
      <c r="B64" s="61" t="s">
        <v>131</v>
      </c>
      <c r="C64" s="61" t="s">
        <v>134</v>
      </c>
      <c r="D64" s="412" t="s">
        <v>87</v>
      </c>
      <c r="E64" s="413">
        <v>6</v>
      </c>
      <c r="F64" s="10"/>
      <c r="G64" s="9"/>
      <c r="H64" s="84"/>
      <c r="I64" s="48"/>
      <c r="J64" s="9"/>
      <c r="K64" s="9"/>
      <c r="L64" s="9"/>
    </row>
    <row r="65" spans="1:12">
      <c r="A65" s="331" t="s">
        <v>135</v>
      </c>
      <c r="B65" s="3" t="s">
        <v>136</v>
      </c>
      <c r="C65" s="3" t="s">
        <v>137</v>
      </c>
      <c r="D65" s="4" t="s">
        <v>31</v>
      </c>
      <c r="E65" s="359">
        <v>6</v>
      </c>
      <c r="F65" s="10"/>
      <c r="G65" s="9"/>
      <c r="H65" s="84"/>
      <c r="I65" s="48"/>
      <c r="J65" s="9"/>
      <c r="K65" s="9"/>
      <c r="L65" s="9"/>
    </row>
    <row r="66" spans="1:12" ht="25.5">
      <c r="A66" s="331" t="s">
        <v>138</v>
      </c>
      <c r="B66" s="3" t="s">
        <v>139</v>
      </c>
      <c r="C66" s="3" t="s">
        <v>140</v>
      </c>
      <c r="D66" s="4" t="s">
        <v>31</v>
      </c>
      <c r="E66" s="359">
        <v>30</v>
      </c>
      <c r="F66" s="10"/>
      <c r="G66" s="9"/>
      <c r="H66" s="84"/>
      <c r="I66" s="48"/>
      <c r="J66" s="9"/>
      <c r="K66" s="9"/>
      <c r="L66" s="9"/>
    </row>
    <row r="67" spans="1:12">
      <c r="A67" s="331" t="s">
        <v>141</v>
      </c>
      <c r="B67" s="61" t="s">
        <v>142</v>
      </c>
      <c r="C67" s="3" t="s">
        <v>143</v>
      </c>
      <c r="D67" s="4" t="s">
        <v>87</v>
      </c>
      <c r="E67" s="359">
        <v>14</v>
      </c>
      <c r="F67" s="10"/>
      <c r="G67" s="9"/>
      <c r="H67" s="84"/>
      <c r="I67" s="48"/>
      <c r="J67" s="9"/>
      <c r="K67" s="9"/>
      <c r="L67" s="9"/>
    </row>
    <row r="68" spans="1:12" ht="25.5">
      <c r="A68" s="331" t="s">
        <v>144</v>
      </c>
      <c r="B68" s="414" t="s">
        <v>145</v>
      </c>
      <c r="C68" s="415" t="s">
        <v>2578</v>
      </c>
      <c r="D68" s="416" t="s">
        <v>31</v>
      </c>
      <c r="E68" s="417" t="s">
        <v>88</v>
      </c>
      <c r="F68" s="10"/>
      <c r="G68" s="9"/>
      <c r="H68" s="84"/>
      <c r="I68" s="48"/>
      <c r="J68" s="9"/>
      <c r="K68" s="9"/>
      <c r="L68" s="9"/>
    </row>
    <row r="69" spans="1:12" ht="25.5">
      <c r="A69" s="331" t="s">
        <v>146</v>
      </c>
      <c r="B69" s="3" t="s">
        <v>147</v>
      </c>
      <c r="C69" s="3" t="s">
        <v>148</v>
      </c>
      <c r="D69" s="4" t="s">
        <v>31</v>
      </c>
      <c r="E69" s="359">
        <v>8</v>
      </c>
      <c r="F69" s="10"/>
      <c r="G69" s="9"/>
      <c r="H69" s="84"/>
      <c r="I69" s="48"/>
      <c r="J69" s="9"/>
      <c r="K69" s="9"/>
      <c r="L69" s="9"/>
    </row>
    <row r="70" spans="1:12" ht="25.5">
      <c r="A70" s="331" t="s">
        <v>149</v>
      </c>
      <c r="B70" s="3" t="s">
        <v>150</v>
      </c>
      <c r="C70" s="3" t="s">
        <v>151</v>
      </c>
      <c r="D70" s="4" t="s">
        <v>31</v>
      </c>
      <c r="E70" s="359">
        <v>20</v>
      </c>
      <c r="F70" s="10"/>
      <c r="G70" s="9"/>
      <c r="H70" s="84"/>
      <c r="I70" s="77"/>
      <c r="J70" s="15"/>
      <c r="K70" s="9"/>
      <c r="L70" s="9"/>
    </row>
    <row r="71" spans="1:12" s="401" customFormat="1">
      <c r="A71" s="332"/>
      <c r="B71" s="341"/>
      <c r="C71" s="385"/>
      <c r="D71" s="335"/>
      <c r="E71" s="358"/>
      <c r="F71" s="328"/>
      <c r="G71" s="329"/>
      <c r="H71" s="88"/>
      <c r="I71" s="87"/>
      <c r="J71" s="373" t="s">
        <v>152</v>
      </c>
      <c r="K71" s="319"/>
      <c r="L71" s="327"/>
    </row>
    <row r="72" spans="1:12">
      <c r="A72" s="330" t="s">
        <v>153</v>
      </c>
      <c r="B72" s="59" t="s">
        <v>154</v>
      </c>
      <c r="C72" s="109"/>
      <c r="D72" s="47"/>
      <c r="E72" s="357"/>
      <c r="F72" s="26"/>
      <c r="G72" s="25"/>
      <c r="H72" s="85"/>
      <c r="I72" s="47"/>
      <c r="J72" s="25"/>
      <c r="K72" s="25"/>
      <c r="L72" s="25"/>
    </row>
    <row r="73" spans="1:12" ht="38.25">
      <c r="A73" s="331" t="s">
        <v>155</v>
      </c>
      <c r="B73" s="61" t="s">
        <v>156</v>
      </c>
      <c r="C73" s="3" t="s">
        <v>2662</v>
      </c>
      <c r="D73" s="4" t="s">
        <v>31</v>
      </c>
      <c r="E73" s="359">
        <v>4</v>
      </c>
      <c r="F73" s="10"/>
      <c r="G73" s="9"/>
      <c r="H73" s="84"/>
      <c r="I73" s="48"/>
      <c r="J73" s="9"/>
      <c r="K73" s="9"/>
      <c r="L73" s="9"/>
    </row>
    <row r="74" spans="1:12" ht="25.5">
      <c r="A74" s="331" t="s">
        <v>160</v>
      </c>
      <c r="B74" s="61" t="s">
        <v>161</v>
      </c>
      <c r="C74" s="3" t="s">
        <v>2663</v>
      </c>
      <c r="D74" s="4" t="s">
        <v>87</v>
      </c>
      <c r="E74" s="359" t="s">
        <v>162</v>
      </c>
      <c r="F74" s="10"/>
      <c r="G74" s="9"/>
      <c r="H74" s="84"/>
      <c r="I74" s="48"/>
      <c r="J74" s="9"/>
      <c r="K74" s="9"/>
      <c r="L74" s="9"/>
    </row>
    <row r="75" spans="1:12" ht="25.5">
      <c r="A75" s="331" t="s">
        <v>165</v>
      </c>
      <c r="B75" s="61" t="s">
        <v>166</v>
      </c>
      <c r="C75" s="3" t="s">
        <v>2664</v>
      </c>
      <c r="D75" s="4" t="s">
        <v>87</v>
      </c>
      <c r="E75" s="359" t="s">
        <v>162</v>
      </c>
      <c r="F75" s="10"/>
      <c r="G75" s="9"/>
      <c r="H75" s="84"/>
      <c r="I75" s="48"/>
      <c r="J75" s="9"/>
      <c r="K75" s="9"/>
      <c r="L75" s="9"/>
    </row>
    <row r="76" spans="1:12" ht="25.5">
      <c r="A76" s="331" t="s">
        <v>176</v>
      </c>
      <c r="B76" s="61" t="s">
        <v>177</v>
      </c>
      <c r="C76" s="3" t="s">
        <v>178</v>
      </c>
      <c r="D76" s="4" t="s">
        <v>174</v>
      </c>
      <c r="E76" s="359">
        <v>3</v>
      </c>
      <c r="F76" s="10"/>
      <c r="G76" s="9"/>
      <c r="H76" s="84"/>
      <c r="I76" s="48"/>
      <c r="J76" s="9"/>
      <c r="K76" s="9"/>
      <c r="L76" s="9"/>
    </row>
    <row r="77" spans="1:12" ht="51">
      <c r="A77" s="331" t="s">
        <v>179</v>
      </c>
      <c r="B77" s="61" t="s">
        <v>180</v>
      </c>
      <c r="C77" s="3" t="s">
        <v>2665</v>
      </c>
      <c r="D77" s="4" t="s">
        <v>31</v>
      </c>
      <c r="E77" s="359">
        <v>10</v>
      </c>
      <c r="F77" s="10"/>
      <c r="G77" s="9"/>
      <c r="H77" s="84"/>
      <c r="I77" s="77"/>
      <c r="J77" s="15"/>
      <c r="K77" s="9"/>
      <c r="L77" s="9"/>
    </row>
    <row r="78" spans="1:12">
      <c r="A78" s="332"/>
      <c r="B78" s="125"/>
      <c r="C78" s="128"/>
      <c r="D78" s="124"/>
      <c r="E78" s="358"/>
      <c r="F78" s="121"/>
      <c r="G78" s="122"/>
      <c r="H78" s="88"/>
      <c r="I78" s="124"/>
      <c r="J78" s="126" t="s">
        <v>181</v>
      </c>
      <c r="K78" s="118"/>
      <c r="L78" s="120"/>
    </row>
    <row r="79" spans="1:12">
      <c r="A79" s="330" t="s">
        <v>182</v>
      </c>
      <c r="B79" s="59" t="s">
        <v>1124</v>
      </c>
      <c r="C79" s="129"/>
      <c r="D79" s="130"/>
      <c r="E79" s="187"/>
      <c r="F79" s="66"/>
      <c r="G79" s="119"/>
      <c r="H79" s="127"/>
      <c r="I79" s="123"/>
      <c r="J79" s="119"/>
      <c r="K79" s="119"/>
      <c r="L79" s="119"/>
    </row>
    <row r="80" spans="1:12" ht="38.25">
      <c r="A80" s="331" t="s">
        <v>183</v>
      </c>
      <c r="B80" s="61" t="s">
        <v>157</v>
      </c>
      <c r="C80" s="3" t="s">
        <v>158</v>
      </c>
      <c r="D80" s="4" t="s">
        <v>87</v>
      </c>
      <c r="E80" s="359">
        <v>4</v>
      </c>
      <c r="F80" s="10"/>
      <c r="G80" s="9"/>
      <c r="H80" s="84"/>
      <c r="I80" s="48"/>
      <c r="J80" s="9"/>
      <c r="K80" s="9"/>
      <c r="L80" s="9"/>
    </row>
    <row r="81" spans="1:12" ht="38.25">
      <c r="A81" s="331" t="s">
        <v>186</v>
      </c>
      <c r="B81" s="61" t="s">
        <v>157</v>
      </c>
      <c r="C81" s="3" t="s">
        <v>159</v>
      </c>
      <c r="D81" s="4" t="s">
        <v>87</v>
      </c>
      <c r="E81" s="359">
        <v>3</v>
      </c>
      <c r="F81" s="10"/>
      <c r="G81" s="9"/>
      <c r="H81" s="84"/>
      <c r="I81" s="48"/>
      <c r="J81" s="9"/>
      <c r="K81" s="9"/>
      <c r="L81" s="9"/>
    </row>
    <row r="82" spans="1:12">
      <c r="A82" s="332"/>
      <c r="B82" s="58"/>
      <c r="C82" s="107"/>
      <c r="D82" s="49"/>
      <c r="E82" s="358"/>
      <c r="F82" s="35"/>
      <c r="G82" s="45"/>
      <c r="H82" s="88"/>
      <c r="I82" s="49"/>
      <c r="J82" s="81" t="s">
        <v>230</v>
      </c>
      <c r="K82" s="21"/>
      <c r="L82" s="33"/>
    </row>
    <row r="83" spans="1:12">
      <c r="A83" s="330">
        <v>11</v>
      </c>
      <c r="B83" s="59" t="s">
        <v>1125</v>
      </c>
      <c r="C83" s="131"/>
      <c r="D83" s="131"/>
      <c r="E83" s="496"/>
      <c r="F83" s="131"/>
      <c r="G83" s="131"/>
      <c r="H83" s="131"/>
      <c r="I83" s="131"/>
      <c r="J83" s="131"/>
      <c r="K83" s="131"/>
      <c r="L83" s="131"/>
    </row>
    <row r="84" spans="1:12" ht="25.5">
      <c r="A84" s="331" t="s">
        <v>231</v>
      </c>
      <c r="B84" s="61" t="s">
        <v>163</v>
      </c>
      <c r="C84" s="3" t="s">
        <v>164</v>
      </c>
      <c r="D84" s="4" t="s">
        <v>87</v>
      </c>
      <c r="E84" s="359" t="s">
        <v>162</v>
      </c>
      <c r="F84" s="10"/>
      <c r="G84" s="9"/>
      <c r="H84" s="84"/>
      <c r="I84" s="48"/>
      <c r="J84" s="9"/>
      <c r="K84" s="9"/>
      <c r="L84" s="9"/>
    </row>
    <row r="85" spans="1:12" s="401" customFormat="1">
      <c r="A85" s="332"/>
      <c r="B85" s="341"/>
      <c r="C85" s="385"/>
      <c r="D85" s="335"/>
      <c r="E85" s="358"/>
      <c r="F85" s="328"/>
      <c r="G85" s="329"/>
      <c r="H85" s="88"/>
      <c r="I85" s="335"/>
      <c r="J85" s="373" t="s">
        <v>245</v>
      </c>
      <c r="K85" s="319"/>
      <c r="L85" s="327"/>
    </row>
    <row r="86" spans="1:12" s="401" customFormat="1">
      <c r="A86" s="330" t="s">
        <v>246</v>
      </c>
      <c r="B86" s="342" t="s">
        <v>1412</v>
      </c>
      <c r="C86" s="131"/>
      <c r="D86" s="131"/>
      <c r="E86" s="496"/>
      <c r="F86" s="131"/>
      <c r="G86" s="131"/>
      <c r="H86" s="131"/>
      <c r="I86" s="131"/>
      <c r="J86" s="131"/>
      <c r="K86" s="131"/>
      <c r="L86" s="131"/>
    </row>
    <row r="87" spans="1:12" ht="25.5">
      <c r="A87" s="331" t="s">
        <v>247</v>
      </c>
      <c r="B87" s="61" t="s">
        <v>167</v>
      </c>
      <c r="C87" s="3" t="s">
        <v>168</v>
      </c>
      <c r="D87" s="4" t="s">
        <v>87</v>
      </c>
      <c r="E87" s="359">
        <v>6</v>
      </c>
      <c r="F87" s="10"/>
      <c r="G87" s="9"/>
      <c r="H87" s="84"/>
      <c r="I87" s="48"/>
      <c r="J87" s="9"/>
      <c r="K87" s="9"/>
      <c r="L87" s="9"/>
    </row>
    <row r="88" spans="1:12" s="401" customFormat="1">
      <c r="A88" s="332"/>
      <c r="B88" s="341"/>
      <c r="C88" s="385"/>
      <c r="D88" s="335"/>
      <c r="E88" s="358"/>
      <c r="F88" s="328"/>
      <c r="G88" s="329"/>
      <c r="H88" s="88"/>
      <c r="I88" s="335"/>
      <c r="J88" s="373" t="s">
        <v>266</v>
      </c>
      <c r="K88" s="319"/>
      <c r="L88" s="327"/>
    </row>
    <row r="89" spans="1:12" s="401" customFormat="1">
      <c r="A89" s="330" t="s">
        <v>267</v>
      </c>
      <c r="B89" s="342" t="s">
        <v>1413</v>
      </c>
      <c r="C89" s="131"/>
      <c r="D89" s="131"/>
      <c r="E89" s="496"/>
      <c r="F89" s="131"/>
      <c r="G89" s="131"/>
      <c r="H89" s="131"/>
      <c r="I89" s="131"/>
      <c r="J89" s="131"/>
      <c r="K89" s="131"/>
      <c r="L89" s="131"/>
    </row>
    <row r="90" spans="1:12" ht="25.5">
      <c r="A90" s="331" t="s">
        <v>268</v>
      </c>
      <c r="B90" s="61" t="s">
        <v>169</v>
      </c>
      <c r="C90" s="3" t="s">
        <v>170</v>
      </c>
      <c r="D90" s="4" t="s">
        <v>87</v>
      </c>
      <c r="E90" s="359">
        <v>4</v>
      </c>
      <c r="F90" s="10"/>
      <c r="G90" s="9"/>
      <c r="H90" s="84"/>
      <c r="I90" s="48"/>
      <c r="J90" s="9"/>
      <c r="K90" s="9"/>
      <c r="L90" s="9"/>
    </row>
    <row r="91" spans="1:12" s="401" customFormat="1">
      <c r="A91" s="332"/>
      <c r="B91" s="341"/>
      <c r="C91" s="385"/>
      <c r="D91" s="335"/>
      <c r="E91" s="358"/>
      <c r="F91" s="328"/>
      <c r="G91" s="329"/>
      <c r="H91" s="88"/>
      <c r="I91" s="335"/>
      <c r="J91" s="373" t="s">
        <v>271</v>
      </c>
      <c r="K91" s="319"/>
      <c r="L91" s="327"/>
    </row>
    <row r="92" spans="1:12" s="401" customFormat="1">
      <c r="A92" s="330" t="s">
        <v>272</v>
      </c>
      <c r="B92" s="342" t="s">
        <v>1414</v>
      </c>
      <c r="C92" s="131"/>
      <c r="D92" s="131"/>
      <c r="E92" s="496"/>
      <c r="F92" s="131"/>
      <c r="G92" s="131"/>
      <c r="H92" s="131"/>
      <c r="I92" s="131"/>
      <c r="J92" s="131"/>
      <c r="K92" s="131"/>
      <c r="L92" s="131"/>
    </row>
    <row r="93" spans="1:12" ht="25.5">
      <c r="A93" s="331" t="s">
        <v>273</v>
      </c>
      <c r="B93" s="61" t="s">
        <v>171</v>
      </c>
      <c r="C93" s="3" t="s">
        <v>172</v>
      </c>
      <c r="D93" s="4" t="s">
        <v>87</v>
      </c>
      <c r="E93" s="359">
        <v>10</v>
      </c>
      <c r="F93" s="10"/>
      <c r="G93" s="9"/>
      <c r="H93" s="84"/>
      <c r="I93" s="48"/>
      <c r="J93" s="9"/>
      <c r="K93" s="9"/>
      <c r="L93" s="9"/>
    </row>
    <row r="94" spans="1:12" s="401" customFormat="1">
      <c r="A94" s="332"/>
      <c r="B94" s="341"/>
      <c r="C94" s="385"/>
      <c r="D94" s="335"/>
      <c r="E94" s="358"/>
      <c r="F94" s="328"/>
      <c r="G94" s="329"/>
      <c r="H94" s="88"/>
      <c r="I94" s="335"/>
      <c r="J94" s="373" t="s">
        <v>283</v>
      </c>
      <c r="K94" s="319"/>
      <c r="L94" s="327"/>
    </row>
    <row r="95" spans="1:12" s="401" customFormat="1">
      <c r="A95" s="330" t="s">
        <v>284</v>
      </c>
      <c r="B95" s="342" t="s">
        <v>1415</v>
      </c>
      <c r="C95" s="131"/>
      <c r="D95" s="131"/>
      <c r="E95" s="496"/>
      <c r="F95" s="131"/>
      <c r="G95" s="131"/>
      <c r="H95" s="131"/>
      <c r="I95" s="131"/>
      <c r="J95" s="131"/>
      <c r="K95" s="131"/>
      <c r="L95" s="131"/>
    </row>
    <row r="96" spans="1:12" ht="25.5">
      <c r="A96" s="331" t="s">
        <v>285</v>
      </c>
      <c r="B96" s="61" t="s">
        <v>173</v>
      </c>
      <c r="C96" s="3" t="s">
        <v>2666</v>
      </c>
      <c r="D96" s="4" t="s">
        <v>174</v>
      </c>
      <c r="E96" s="359">
        <v>3</v>
      </c>
      <c r="F96" s="10"/>
      <c r="G96" s="9"/>
      <c r="H96" s="84"/>
      <c r="I96" s="48"/>
      <c r="J96" s="9"/>
      <c r="K96" s="9"/>
      <c r="L96" s="9"/>
    </row>
    <row r="97" spans="1:12" s="401" customFormat="1">
      <c r="A97" s="332"/>
      <c r="B97" s="341"/>
      <c r="C97" s="385"/>
      <c r="D97" s="335"/>
      <c r="E97" s="358"/>
      <c r="F97" s="328"/>
      <c r="G97" s="329"/>
      <c r="H97" s="88"/>
      <c r="I97" s="335"/>
      <c r="J97" s="373" t="s">
        <v>308</v>
      </c>
      <c r="K97" s="319"/>
      <c r="L97" s="327"/>
    </row>
    <row r="98" spans="1:12" s="401" customFormat="1">
      <c r="A98" s="330" t="s">
        <v>309</v>
      </c>
      <c r="B98" s="342" t="s">
        <v>1416</v>
      </c>
      <c r="C98" s="131"/>
      <c r="D98" s="131"/>
      <c r="E98" s="496"/>
      <c r="F98" s="131"/>
      <c r="G98" s="131"/>
      <c r="H98" s="131"/>
      <c r="I98" s="131"/>
      <c r="J98" s="131"/>
      <c r="K98" s="131"/>
      <c r="L98" s="131"/>
    </row>
    <row r="99" spans="1:12" ht="25.5">
      <c r="A99" s="331" t="s">
        <v>310</v>
      </c>
      <c r="B99" s="61" t="s">
        <v>175</v>
      </c>
      <c r="C99" s="3" t="s">
        <v>2667</v>
      </c>
      <c r="D99" s="4" t="s">
        <v>174</v>
      </c>
      <c r="E99" s="359">
        <v>3</v>
      </c>
      <c r="F99" s="10"/>
      <c r="G99" s="9"/>
      <c r="H99" s="84"/>
      <c r="I99" s="48"/>
      <c r="J99" s="9"/>
      <c r="K99" s="9"/>
      <c r="L99" s="9"/>
    </row>
    <row r="100" spans="1:12">
      <c r="A100" s="332"/>
      <c r="B100" s="39"/>
      <c r="C100" s="39"/>
      <c r="D100" s="40"/>
      <c r="E100" s="176"/>
      <c r="F100" s="41"/>
      <c r="G100" s="45"/>
      <c r="H100" s="88"/>
      <c r="I100" s="49"/>
      <c r="J100" s="81" t="s">
        <v>319</v>
      </c>
      <c r="K100" s="21"/>
      <c r="L100" s="33"/>
    </row>
    <row r="101" spans="1:12">
      <c r="A101" s="330" t="s">
        <v>320</v>
      </c>
      <c r="B101" s="62" t="s">
        <v>2579</v>
      </c>
      <c r="C101" s="111"/>
      <c r="D101" s="32"/>
      <c r="E101" s="74"/>
      <c r="F101" s="32"/>
      <c r="G101" s="25"/>
      <c r="H101" s="85"/>
      <c r="I101" s="47"/>
      <c r="J101" s="25"/>
      <c r="K101" s="25"/>
      <c r="L101" s="25"/>
    </row>
    <row r="102" spans="1:12" ht="25.5">
      <c r="A102" s="331" t="s">
        <v>321</v>
      </c>
      <c r="B102" s="418" t="s">
        <v>184</v>
      </c>
      <c r="C102" s="419" t="s">
        <v>185</v>
      </c>
      <c r="D102" s="134" t="s">
        <v>31</v>
      </c>
      <c r="E102" s="420">
        <v>150</v>
      </c>
      <c r="F102" s="6"/>
      <c r="G102" s="9"/>
      <c r="H102" s="84"/>
      <c r="I102" s="48"/>
      <c r="J102" s="9"/>
      <c r="K102" s="9"/>
      <c r="L102" s="9"/>
    </row>
    <row r="103" spans="1:12" ht="38.25">
      <c r="A103" s="331" t="s">
        <v>324</v>
      </c>
      <c r="B103" s="418" t="s">
        <v>187</v>
      </c>
      <c r="C103" s="419" t="s">
        <v>185</v>
      </c>
      <c r="D103" s="134" t="s">
        <v>31</v>
      </c>
      <c r="E103" s="420">
        <v>150</v>
      </c>
      <c r="F103" s="6"/>
      <c r="G103" s="9"/>
      <c r="H103" s="84"/>
      <c r="I103" s="48"/>
      <c r="J103" s="9"/>
      <c r="K103" s="9"/>
      <c r="L103" s="9"/>
    </row>
    <row r="104" spans="1:12" ht="38.25">
      <c r="A104" s="331" t="s">
        <v>326</v>
      </c>
      <c r="B104" s="418" t="s">
        <v>188</v>
      </c>
      <c r="C104" s="419" t="s">
        <v>185</v>
      </c>
      <c r="D104" s="134" t="s">
        <v>31</v>
      </c>
      <c r="E104" s="420">
        <v>150</v>
      </c>
      <c r="F104" s="6"/>
      <c r="G104" s="9"/>
      <c r="H104" s="84"/>
      <c r="I104" s="48"/>
      <c r="J104" s="9"/>
      <c r="K104" s="9"/>
      <c r="L104" s="9"/>
    </row>
    <row r="105" spans="1:12">
      <c r="A105" s="332"/>
      <c r="B105" s="39"/>
      <c r="C105" s="39"/>
      <c r="D105" s="40"/>
      <c r="E105" s="176"/>
      <c r="F105" s="41"/>
      <c r="G105" s="122"/>
      <c r="H105" s="88"/>
      <c r="I105" s="124"/>
      <c r="J105" s="126" t="s">
        <v>1417</v>
      </c>
      <c r="K105" s="118"/>
      <c r="L105" s="120"/>
    </row>
    <row r="106" spans="1:12">
      <c r="A106" s="330" t="s">
        <v>335</v>
      </c>
      <c r="B106" s="62" t="s">
        <v>1418</v>
      </c>
      <c r="C106" s="111"/>
      <c r="D106" s="32"/>
      <c r="E106" s="74"/>
      <c r="F106" s="32"/>
      <c r="G106" s="119"/>
      <c r="H106" s="127"/>
      <c r="I106" s="123"/>
      <c r="J106" s="119"/>
      <c r="K106" s="119"/>
      <c r="L106" s="119"/>
    </row>
    <row r="107" spans="1:12" ht="25.5">
      <c r="A107" s="331" t="s">
        <v>336</v>
      </c>
      <c r="B107" s="297" t="s">
        <v>189</v>
      </c>
      <c r="C107" s="419" t="s">
        <v>190</v>
      </c>
      <c r="D107" s="134" t="s">
        <v>31</v>
      </c>
      <c r="E107" s="139">
        <v>330</v>
      </c>
      <c r="F107" s="6"/>
      <c r="G107" s="9"/>
      <c r="H107" s="84"/>
      <c r="I107" s="48"/>
      <c r="J107" s="9"/>
      <c r="K107" s="9"/>
      <c r="L107" s="9"/>
    </row>
    <row r="108" spans="1:12" ht="25.5">
      <c r="A108" s="331" t="s">
        <v>338</v>
      </c>
      <c r="B108" s="297" t="s">
        <v>191</v>
      </c>
      <c r="C108" s="419" t="s">
        <v>190</v>
      </c>
      <c r="D108" s="134" t="s">
        <v>31</v>
      </c>
      <c r="E108" s="139">
        <v>150</v>
      </c>
      <c r="F108" s="6"/>
      <c r="G108" s="9"/>
      <c r="H108" s="84"/>
      <c r="I108" s="48"/>
      <c r="J108" s="9"/>
      <c r="K108" s="9"/>
      <c r="L108" s="9"/>
    </row>
    <row r="109" spans="1:12" ht="25.5">
      <c r="A109" s="331" t="s">
        <v>340</v>
      </c>
      <c r="B109" s="132" t="s">
        <v>222</v>
      </c>
      <c r="C109" s="421" t="s">
        <v>223</v>
      </c>
      <c r="D109" s="134" t="s">
        <v>87</v>
      </c>
      <c r="E109" s="422" t="s">
        <v>162</v>
      </c>
      <c r="F109" s="6"/>
      <c r="G109" s="9"/>
      <c r="H109" s="84"/>
      <c r="I109" s="48"/>
      <c r="J109" s="9"/>
      <c r="K109" s="9"/>
      <c r="L109" s="9"/>
    </row>
    <row r="110" spans="1:12" ht="25.5">
      <c r="A110" s="331" t="s">
        <v>342</v>
      </c>
      <c r="B110" s="132" t="s">
        <v>224</v>
      </c>
      <c r="C110" s="421" t="s">
        <v>225</v>
      </c>
      <c r="D110" s="134" t="s">
        <v>87</v>
      </c>
      <c r="E110" s="422" t="s">
        <v>162</v>
      </c>
      <c r="F110" s="6"/>
      <c r="G110" s="9"/>
      <c r="H110" s="84"/>
      <c r="I110" s="48"/>
      <c r="J110" s="9"/>
      <c r="K110" s="9"/>
      <c r="L110" s="9"/>
    </row>
    <row r="111" spans="1:12" ht="25.5">
      <c r="A111" s="331" t="s">
        <v>345</v>
      </c>
      <c r="B111" s="132" t="s">
        <v>192</v>
      </c>
      <c r="C111" s="133" t="s">
        <v>193</v>
      </c>
      <c r="D111" s="134" t="s">
        <v>87</v>
      </c>
      <c r="E111" s="11">
        <v>12</v>
      </c>
      <c r="F111" s="6"/>
      <c r="G111" s="9"/>
      <c r="H111" s="84"/>
      <c r="I111" s="48"/>
      <c r="J111" s="9"/>
      <c r="K111" s="9"/>
      <c r="L111" s="9"/>
    </row>
    <row r="112" spans="1:12" ht="25.5">
      <c r="A112" s="331" t="s">
        <v>348</v>
      </c>
      <c r="B112" s="132" t="s">
        <v>194</v>
      </c>
      <c r="C112" s="133" t="s">
        <v>195</v>
      </c>
      <c r="D112" s="134" t="s">
        <v>87</v>
      </c>
      <c r="E112" s="11">
        <v>2</v>
      </c>
      <c r="F112" s="6"/>
      <c r="G112" s="9"/>
      <c r="H112" s="84"/>
      <c r="I112" s="48"/>
      <c r="J112" s="9"/>
      <c r="K112" s="9"/>
      <c r="L112" s="9"/>
    </row>
    <row r="113" spans="1:12" ht="25.5">
      <c r="A113" s="331" t="s">
        <v>350</v>
      </c>
      <c r="B113" s="132" t="s">
        <v>196</v>
      </c>
      <c r="C113" s="133" t="s">
        <v>197</v>
      </c>
      <c r="D113" s="134" t="s">
        <v>87</v>
      </c>
      <c r="E113" s="11">
        <v>2</v>
      </c>
      <c r="F113" s="6"/>
      <c r="G113" s="9"/>
      <c r="H113" s="84"/>
      <c r="I113" s="48"/>
      <c r="J113" s="9"/>
      <c r="K113" s="9"/>
      <c r="L113" s="9"/>
    </row>
    <row r="114" spans="1:12" ht="38.25">
      <c r="A114" s="331" t="s">
        <v>1419</v>
      </c>
      <c r="B114" s="132" t="s">
        <v>226</v>
      </c>
      <c r="C114" s="133" t="s">
        <v>227</v>
      </c>
      <c r="D114" s="134" t="s">
        <v>87</v>
      </c>
      <c r="E114" s="139">
        <v>2</v>
      </c>
      <c r="F114" s="6"/>
      <c r="G114" s="9"/>
      <c r="H114" s="84"/>
      <c r="I114" s="48"/>
      <c r="J114" s="9"/>
      <c r="K114" s="9"/>
      <c r="L114" s="9"/>
    </row>
    <row r="115" spans="1:12" ht="38.25">
      <c r="A115" s="331" t="s">
        <v>1420</v>
      </c>
      <c r="B115" s="132" t="s">
        <v>228</v>
      </c>
      <c r="C115" s="133" t="s">
        <v>229</v>
      </c>
      <c r="D115" s="134" t="s">
        <v>87</v>
      </c>
      <c r="E115" s="139">
        <v>2</v>
      </c>
      <c r="F115" s="6"/>
      <c r="G115" s="9"/>
      <c r="H115" s="84"/>
      <c r="I115" s="48"/>
      <c r="J115" s="9"/>
      <c r="K115" s="9"/>
      <c r="L115" s="9"/>
    </row>
    <row r="116" spans="1:12">
      <c r="A116" s="332"/>
      <c r="B116" s="39"/>
      <c r="C116" s="39"/>
      <c r="D116" s="40"/>
      <c r="E116" s="176"/>
      <c r="F116" s="41"/>
      <c r="G116" s="122"/>
      <c r="H116" s="88"/>
      <c r="I116" s="124"/>
      <c r="J116" s="126" t="s">
        <v>352</v>
      </c>
      <c r="K116" s="118"/>
      <c r="L116" s="120"/>
    </row>
    <row r="117" spans="1:12">
      <c r="A117" s="330" t="s">
        <v>353</v>
      </c>
      <c r="B117" s="62" t="s">
        <v>1421</v>
      </c>
      <c r="C117" s="111"/>
      <c r="D117" s="32"/>
      <c r="E117" s="74"/>
      <c r="F117" s="32"/>
      <c r="G117" s="119"/>
      <c r="H117" s="127"/>
      <c r="I117" s="123"/>
      <c r="J117" s="119"/>
      <c r="K117" s="119"/>
      <c r="L117" s="119"/>
    </row>
    <row r="118" spans="1:12" ht="25.5">
      <c r="A118" s="267" t="s">
        <v>354</v>
      </c>
      <c r="B118" s="132" t="s">
        <v>202</v>
      </c>
      <c r="C118" s="133" t="s">
        <v>203</v>
      </c>
      <c r="D118" s="134" t="s">
        <v>87</v>
      </c>
      <c r="E118" s="11">
        <v>3</v>
      </c>
      <c r="F118" s="6"/>
      <c r="G118" s="9"/>
      <c r="H118" s="84"/>
      <c r="I118" s="48"/>
      <c r="J118" s="9"/>
      <c r="K118" s="9"/>
      <c r="L118" s="9"/>
    </row>
    <row r="119" spans="1:12" ht="25.5">
      <c r="A119" s="267" t="s">
        <v>357</v>
      </c>
      <c r="B119" s="132" t="s">
        <v>208</v>
      </c>
      <c r="C119" s="133" t="s">
        <v>209</v>
      </c>
      <c r="D119" s="134" t="s">
        <v>87</v>
      </c>
      <c r="E119" s="11">
        <v>3</v>
      </c>
      <c r="F119" s="6"/>
      <c r="G119" s="9"/>
      <c r="H119" s="84"/>
      <c r="I119" s="48"/>
      <c r="J119" s="9"/>
      <c r="K119" s="9"/>
      <c r="L119" s="9"/>
    </row>
    <row r="120" spans="1:12" ht="25.5">
      <c r="A120" s="267" t="s">
        <v>397</v>
      </c>
      <c r="B120" s="132" t="s">
        <v>212</v>
      </c>
      <c r="C120" s="133" t="s">
        <v>213</v>
      </c>
      <c r="D120" s="134" t="s">
        <v>87</v>
      </c>
      <c r="E120" s="11">
        <v>3</v>
      </c>
      <c r="F120" s="6"/>
      <c r="G120" s="9"/>
      <c r="H120" s="84"/>
      <c r="I120" s="48"/>
      <c r="J120" s="9"/>
      <c r="K120" s="9"/>
      <c r="L120" s="9"/>
    </row>
    <row r="121" spans="1:12" ht="25.5">
      <c r="A121" s="267" t="s">
        <v>1422</v>
      </c>
      <c r="B121" s="132" t="s">
        <v>214</v>
      </c>
      <c r="C121" s="133" t="s">
        <v>215</v>
      </c>
      <c r="D121" s="134" t="s">
        <v>87</v>
      </c>
      <c r="E121" s="11">
        <v>12</v>
      </c>
      <c r="F121" s="6"/>
      <c r="G121" s="9"/>
      <c r="H121" s="84"/>
      <c r="I121" s="48"/>
      <c r="J121" s="9"/>
      <c r="K121" s="9"/>
      <c r="L121" s="9"/>
    </row>
    <row r="122" spans="1:12" ht="25.5">
      <c r="A122" s="267" t="s">
        <v>1423</v>
      </c>
      <c r="B122" s="132" t="s">
        <v>216</v>
      </c>
      <c r="C122" s="421" t="s">
        <v>217</v>
      </c>
      <c r="D122" s="134" t="s">
        <v>87</v>
      </c>
      <c r="E122" s="422">
        <v>20</v>
      </c>
      <c r="F122" s="6"/>
      <c r="G122" s="9"/>
      <c r="H122" s="84"/>
      <c r="I122" s="48"/>
      <c r="J122" s="9"/>
      <c r="K122" s="9"/>
      <c r="L122" s="9"/>
    </row>
    <row r="123" spans="1:12">
      <c r="A123" s="332"/>
      <c r="B123" s="39"/>
      <c r="C123" s="39"/>
      <c r="D123" s="40"/>
      <c r="E123" s="176"/>
      <c r="F123" s="41"/>
      <c r="G123" s="122"/>
      <c r="H123" s="88"/>
      <c r="I123" s="124"/>
      <c r="J123" s="126" t="s">
        <v>359</v>
      </c>
      <c r="K123" s="118"/>
      <c r="L123" s="120"/>
    </row>
    <row r="124" spans="1:12">
      <c r="A124" s="330" t="s">
        <v>360</v>
      </c>
      <c r="B124" s="62" t="s">
        <v>1424</v>
      </c>
      <c r="C124" s="111"/>
      <c r="D124" s="32"/>
      <c r="E124" s="74"/>
      <c r="F124" s="32"/>
      <c r="G124" s="119"/>
      <c r="H124" s="127"/>
      <c r="I124" s="123"/>
      <c r="J124" s="119"/>
      <c r="K124" s="119"/>
      <c r="L124" s="119"/>
    </row>
    <row r="125" spans="1:12" ht="25.5">
      <c r="A125" s="331" t="s">
        <v>362</v>
      </c>
      <c r="B125" s="132" t="s">
        <v>218</v>
      </c>
      <c r="C125" s="421" t="s">
        <v>219</v>
      </c>
      <c r="D125" s="134" t="s">
        <v>87</v>
      </c>
      <c r="E125" s="422" t="s">
        <v>162</v>
      </c>
      <c r="F125" s="6"/>
      <c r="G125" s="9"/>
      <c r="H125" s="84"/>
      <c r="I125" s="48"/>
      <c r="J125" s="9"/>
      <c r="K125" s="9"/>
      <c r="L125" s="9"/>
    </row>
    <row r="126" spans="1:12" ht="38.25">
      <c r="A126" s="331" t="s">
        <v>365</v>
      </c>
      <c r="B126" s="132" t="s">
        <v>220</v>
      </c>
      <c r="C126" s="421" t="s">
        <v>221</v>
      </c>
      <c r="D126" s="134" t="s">
        <v>87</v>
      </c>
      <c r="E126" s="422" t="s">
        <v>162</v>
      </c>
      <c r="F126" s="6"/>
      <c r="G126" s="9"/>
      <c r="H126" s="84"/>
      <c r="I126" s="48"/>
      <c r="J126" s="9"/>
      <c r="K126" s="9"/>
      <c r="L126" s="9"/>
    </row>
    <row r="127" spans="1:12">
      <c r="A127" s="332"/>
      <c r="B127" s="39"/>
      <c r="C127" s="39"/>
      <c r="D127" s="40"/>
      <c r="E127" s="176"/>
      <c r="F127" s="41"/>
      <c r="G127" s="122"/>
      <c r="H127" s="88"/>
      <c r="I127" s="124"/>
      <c r="J127" s="126" t="s">
        <v>370</v>
      </c>
      <c r="K127" s="118"/>
      <c r="L127" s="120"/>
    </row>
    <row r="128" spans="1:12">
      <c r="A128" s="330" t="s">
        <v>371</v>
      </c>
      <c r="B128" s="62" t="s">
        <v>1428</v>
      </c>
      <c r="C128" s="111"/>
      <c r="D128" s="32"/>
      <c r="E128" s="74"/>
      <c r="F128" s="32"/>
      <c r="G128" s="119"/>
      <c r="H128" s="127"/>
      <c r="I128" s="123"/>
      <c r="J128" s="119"/>
      <c r="K128" s="119"/>
      <c r="L128" s="119"/>
    </row>
    <row r="129" spans="1:12" ht="38.25">
      <c r="A129" s="331" t="s">
        <v>1425</v>
      </c>
      <c r="B129" s="132" t="s">
        <v>198</v>
      </c>
      <c r="C129" s="133" t="s">
        <v>199</v>
      </c>
      <c r="D129" s="134" t="s">
        <v>87</v>
      </c>
      <c r="E129" s="11">
        <v>3</v>
      </c>
      <c r="F129" s="6"/>
      <c r="G129" s="9"/>
      <c r="H129" s="84"/>
      <c r="I129" s="48"/>
      <c r="J129" s="9"/>
      <c r="K129" s="9"/>
      <c r="L129" s="9"/>
    </row>
    <row r="130" spans="1:12" ht="38.25">
      <c r="A130" s="331" t="s">
        <v>1426</v>
      </c>
      <c r="B130" s="132" t="s">
        <v>200</v>
      </c>
      <c r="C130" s="133" t="s">
        <v>201</v>
      </c>
      <c r="D130" s="134" t="s">
        <v>87</v>
      </c>
      <c r="E130" s="11" t="s">
        <v>162</v>
      </c>
      <c r="F130" s="6"/>
      <c r="G130" s="9"/>
      <c r="H130" s="84"/>
      <c r="I130" s="48"/>
      <c r="J130" s="9"/>
      <c r="K130" s="9"/>
      <c r="L130" s="9"/>
    </row>
    <row r="131" spans="1:12">
      <c r="A131" s="332"/>
      <c r="B131" s="39"/>
      <c r="C131" s="39"/>
      <c r="D131" s="40"/>
      <c r="E131" s="176"/>
      <c r="F131" s="41"/>
      <c r="G131" s="122"/>
      <c r="H131" s="88"/>
      <c r="I131" s="124"/>
      <c r="J131" s="126" t="s">
        <v>378</v>
      </c>
      <c r="K131" s="118"/>
      <c r="L131" s="120"/>
    </row>
    <row r="132" spans="1:12">
      <c r="A132" s="330" t="s">
        <v>379</v>
      </c>
      <c r="B132" s="62" t="s">
        <v>1427</v>
      </c>
      <c r="C132" s="111"/>
      <c r="D132" s="32"/>
      <c r="E132" s="74"/>
      <c r="F132" s="32"/>
      <c r="G132" s="119"/>
      <c r="H132" s="127"/>
      <c r="I132" s="123"/>
      <c r="J132" s="119"/>
      <c r="K132" s="119"/>
      <c r="L132" s="119"/>
    </row>
    <row r="133" spans="1:12" ht="25.5">
      <c r="A133" s="331" t="s">
        <v>372</v>
      </c>
      <c r="B133" s="132" t="s">
        <v>204</v>
      </c>
      <c r="C133" s="133" t="s">
        <v>205</v>
      </c>
      <c r="D133" s="134" t="s">
        <v>87</v>
      </c>
      <c r="E133" s="11">
        <v>3</v>
      </c>
      <c r="F133" s="6"/>
      <c r="G133" s="9"/>
      <c r="H133" s="84"/>
      <c r="I133" s="48"/>
      <c r="J133" s="9"/>
      <c r="K133" s="9"/>
      <c r="L133" s="9"/>
    </row>
    <row r="134" spans="1:12" ht="25.5">
      <c r="A134" s="331" t="s">
        <v>375</v>
      </c>
      <c r="B134" s="132" t="s">
        <v>206</v>
      </c>
      <c r="C134" s="133" t="s">
        <v>207</v>
      </c>
      <c r="D134" s="134" t="s">
        <v>87</v>
      </c>
      <c r="E134" s="11">
        <v>3</v>
      </c>
      <c r="F134" s="6"/>
      <c r="G134" s="9"/>
      <c r="H134" s="84"/>
      <c r="I134" s="48"/>
      <c r="J134" s="9"/>
      <c r="K134" s="9"/>
      <c r="L134" s="9"/>
    </row>
    <row r="135" spans="1:12">
      <c r="A135" s="332"/>
      <c r="B135" s="39"/>
      <c r="C135" s="39"/>
      <c r="D135" s="40"/>
      <c r="E135" s="176"/>
      <c r="F135" s="41"/>
      <c r="G135" s="122"/>
      <c r="H135" s="88"/>
      <c r="I135" s="124"/>
      <c r="J135" s="126" t="s">
        <v>400</v>
      </c>
      <c r="K135" s="118"/>
      <c r="L135" s="120"/>
    </row>
    <row r="136" spans="1:12">
      <c r="A136" s="330" t="s">
        <v>404</v>
      </c>
      <c r="B136" s="62" t="s">
        <v>2580</v>
      </c>
      <c r="C136" s="111"/>
      <c r="D136" s="32"/>
      <c r="E136" s="74"/>
      <c r="F136" s="32"/>
      <c r="G136" s="119"/>
      <c r="H136" s="127"/>
      <c r="I136" s="123"/>
      <c r="J136" s="119"/>
      <c r="K136" s="119"/>
      <c r="L136" s="119"/>
    </row>
    <row r="137" spans="1:12" ht="25.5">
      <c r="A137" s="331" t="s">
        <v>405</v>
      </c>
      <c r="B137" s="132" t="s">
        <v>210</v>
      </c>
      <c r="C137" s="133" t="s">
        <v>211</v>
      </c>
      <c r="D137" s="134" t="s">
        <v>87</v>
      </c>
      <c r="E137" s="11">
        <v>8</v>
      </c>
      <c r="F137" s="6"/>
      <c r="G137" s="9"/>
      <c r="H137" s="84"/>
      <c r="I137" s="48"/>
      <c r="J137" s="9"/>
      <c r="K137" s="9"/>
      <c r="L137" s="9"/>
    </row>
    <row r="138" spans="1:12">
      <c r="A138" s="332"/>
      <c r="B138" s="42"/>
      <c r="C138" s="112"/>
      <c r="D138" s="34"/>
      <c r="E138" s="176"/>
      <c r="F138" s="43"/>
      <c r="G138" s="45"/>
      <c r="H138" s="81"/>
      <c r="I138" s="49"/>
      <c r="J138" s="81" t="s">
        <v>410</v>
      </c>
      <c r="K138" s="21"/>
      <c r="L138" s="33"/>
    </row>
    <row r="139" spans="1:12">
      <c r="A139" s="330" t="s">
        <v>411</v>
      </c>
      <c r="B139" s="59" t="s">
        <v>2581</v>
      </c>
      <c r="C139" s="113"/>
      <c r="D139" s="47"/>
      <c r="E139" s="357"/>
      <c r="F139" s="26"/>
      <c r="G139" s="25"/>
      <c r="H139" s="85"/>
      <c r="I139" s="47"/>
      <c r="J139" s="25"/>
      <c r="K139" s="25"/>
      <c r="L139" s="25"/>
    </row>
    <row r="140" spans="1:12">
      <c r="A140" s="331" t="s">
        <v>2583</v>
      </c>
      <c r="B140" s="2" t="s">
        <v>232</v>
      </c>
      <c r="C140" s="2" t="s">
        <v>233</v>
      </c>
      <c r="D140" s="5" t="s">
        <v>31</v>
      </c>
      <c r="E140" s="361" t="s">
        <v>234</v>
      </c>
      <c r="F140" s="4"/>
      <c r="G140" s="9"/>
      <c r="H140" s="84"/>
      <c r="I140" s="48"/>
      <c r="J140" s="9"/>
      <c r="K140" s="9"/>
      <c r="L140" s="9"/>
    </row>
    <row r="141" spans="1:12">
      <c r="A141" s="331" t="s">
        <v>2582</v>
      </c>
      <c r="B141" s="2" t="s">
        <v>235</v>
      </c>
      <c r="C141" s="2" t="s">
        <v>236</v>
      </c>
      <c r="D141" s="5" t="s">
        <v>31</v>
      </c>
      <c r="E141" s="361" t="s">
        <v>88</v>
      </c>
      <c r="F141" s="4"/>
      <c r="G141" s="9"/>
      <c r="H141" s="84"/>
      <c r="I141" s="48"/>
      <c r="J141" s="9"/>
      <c r="K141" s="9"/>
      <c r="L141" s="9"/>
    </row>
    <row r="142" spans="1:12" ht="25.5">
      <c r="A142" s="331" t="s">
        <v>2584</v>
      </c>
      <c r="B142" s="2" t="s">
        <v>237</v>
      </c>
      <c r="C142" s="2" t="s">
        <v>238</v>
      </c>
      <c r="D142" s="4" t="s">
        <v>87</v>
      </c>
      <c r="E142" s="361" t="s">
        <v>88</v>
      </c>
      <c r="F142" s="4"/>
      <c r="G142" s="9"/>
      <c r="H142" s="84"/>
      <c r="I142" s="48"/>
      <c r="J142" s="9"/>
      <c r="K142" s="9"/>
      <c r="L142" s="9"/>
    </row>
    <row r="143" spans="1:12">
      <c r="A143" s="331" t="s">
        <v>2585</v>
      </c>
      <c r="B143" s="7" t="s">
        <v>239</v>
      </c>
      <c r="C143" s="7" t="s">
        <v>240</v>
      </c>
      <c r="D143" s="5" t="s">
        <v>31</v>
      </c>
      <c r="E143" s="362" t="s">
        <v>241</v>
      </c>
      <c r="F143" s="5"/>
      <c r="G143" s="9"/>
      <c r="H143" s="84"/>
      <c r="I143" s="48"/>
      <c r="J143" s="9"/>
      <c r="K143" s="9"/>
      <c r="L143" s="9"/>
    </row>
    <row r="144" spans="1:12">
      <c r="A144" s="331" t="s">
        <v>2586</v>
      </c>
      <c r="B144" s="7" t="s">
        <v>242</v>
      </c>
      <c r="C144" s="7" t="s">
        <v>243</v>
      </c>
      <c r="D144" s="5" t="s">
        <v>31</v>
      </c>
      <c r="E144" s="362" t="s">
        <v>234</v>
      </c>
      <c r="F144" s="5"/>
      <c r="G144" s="9"/>
      <c r="H144" s="84"/>
      <c r="I144" s="48"/>
      <c r="J144" s="9"/>
      <c r="K144" s="9"/>
      <c r="L144" s="9"/>
    </row>
    <row r="145" spans="1:12">
      <c r="A145" s="331" t="s">
        <v>2587</v>
      </c>
      <c r="B145" s="7" t="s">
        <v>244</v>
      </c>
      <c r="C145" s="7" t="s">
        <v>243</v>
      </c>
      <c r="D145" s="5" t="s">
        <v>31</v>
      </c>
      <c r="E145" s="362" t="s">
        <v>234</v>
      </c>
      <c r="F145" s="5"/>
      <c r="G145" s="9"/>
      <c r="H145" s="84"/>
      <c r="I145" s="77"/>
      <c r="J145" s="15"/>
      <c r="K145" s="9"/>
      <c r="L145" s="9"/>
    </row>
    <row r="146" spans="1:12" ht="14.25" customHeight="1">
      <c r="A146" s="332"/>
      <c r="B146" s="58"/>
      <c r="C146" s="107"/>
      <c r="D146" s="49"/>
      <c r="E146" s="358"/>
      <c r="F146" s="35"/>
      <c r="G146" s="45"/>
      <c r="H146" s="86"/>
      <c r="I146" s="49"/>
      <c r="J146" s="81" t="s">
        <v>1429</v>
      </c>
      <c r="K146" s="21"/>
      <c r="L146" s="33"/>
    </row>
    <row r="147" spans="1:12">
      <c r="A147" s="330" t="s">
        <v>434</v>
      </c>
      <c r="B147" s="217" t="s">
        <v>1126</v>
      </c>
      <c r="C147" s="230"/>
      <c r="D147" s="202"/>
      <c r="E147" s="227"/>
      <c r="F147" s="203"/>
      <c r="G147" s="169"/>
      <c r="H147" s="212"/>
      <c r="I147" s="193"/>
      <c r="J147" s="169"/>
      <c r="K147" s="169"/>
      <c r="L147" s="169"/>
    </row>
    <row r="148" spans="1:12" ht="102">
      <c r="A148" s="331" t="s">
        <v>435</v>
      </c>
      <c r="B148" s="162" t="s">
        <v>248</v>
      </c>
      <c r="C148" s="161" t="s">
        <v>2668</v>
      </c>
      <c r="D148" s="141" t="s">
        <v>31</v>
      </c>
      <c r="E148" s="299">
        <v>6</v>
      </c>
      <c r="F148" s="142"/>
      <c r="G148" s="158"/>
      <c r="H148" s="211"/>
      <c r="I148" s="194"/>
      <c r="J148" s="158"/>
      <c r="K148" s="158"/>
      <c r="L148" s="158"/>
    </row>
    <row r="149" spans="1:12" ht="89.25">
      <c r="A149" s="331" t="s">
        <v>438</v>
      </c>
      <c r="B149" s="147" t="s">
        <v>250</v>
      </c>
      <c r="C149" s="161" t="s">
        <v>2669</v>
      </c>
      <c r="D149" s="141" t="s">
        <v>31</v>
      </c>
      <c r="E149" s="299">
        <v>3</v>
      </c>
      <c r="F149" s="142"/>
      <c r="G149" s="158"/>
      <c r="H149" s="211"/>
      <c r="I149" s="194"/>
      <c r="J149" s="158"/>
      <c r="K149" s="158"/>
      <c r="L149" s="158"/>
    </row>
    <row r="150" spans="1:12" ht="140.25">
      <c r="A150" s="331" t="s">
        <v>441</v>
      </c>
      <c r="B150" s="147" t="s">
        <v>251</v>
      </c>
      <c r="C150" s="161" t="s">
        <v>2670</v>
      </c>
      <c r="D150" s="141" t="s">
        <v>31</v>
      </c>
      <c r="E150" s="300">
        <v>9</v>
      </c>
      <c r="F150" s="143"/>
      <c r="G150" s="158"/>
      <c r="H150" s="211"/>
      <c r="I150" s="194"/>
      <c r="J150" s="158"/>
      <c r="K150" s="158"/>
      <c r="L150" s="158"/>
    </row>
    <row r="151" spans="1:12" ht="76.5">
      <c r="A151" s="331" t="s">
        <v>443</v>
      </c>
      <c r="B151" s="147" t="s">
        <v>252</v>
      </c>
      <c r="C151" s="161" t="s">
        <v>2671</v>
      </c>
      <c r="D151" s="141" t="s">
        <v>31</v>
      </c>
      <c r="E151" s="300">
        <v>6</v>
      </c>
      <c r="F151" s="143"/>
      <c r="G151" s="158"/>
      <c r="H151" s="211"/>
      <c r="I151" s="194"/>
      <c r="J151" s="158"/>
      <c r="K151" s="158"/>
      <c r="L151" s="158"/>
    </row>
    <row r="152" spans="1:12" ht="89.25">
      <c r="A152" s="331" t="s">
        <v>446</v>
      </c>
      <c r="B152" s="147" t="s">
        <v>253</v>
      </c>
      <c r="C152" s="161" t="s">
        <v>254</v>
      </c>
      <c r="D152" s="141" t="s">
        <v>31</v>
      </c>
      <c r="E152" s="300">
        <v>12</v>
      </c>
      <c r="F152" s="143"/>
      <c r="G152" s="158"/>
      <c r="H152" s="211"/>
      <c r="I152" s="194"/>
      <c r="J152" s="158"/>
      <c r="K152" s="158"/>
      <c r="L152" s="158"/>
    </row>
    <row r="153" spans="1:12" ht="102">
      <c r="A153" s="331" t="s">
        <v>1430</v>
      </c>
      <c r="B153" s="147" t="s">
        <v>255</v>
      </c>
      <c r="C153" s="161" t="s">
        <v>2675</v>
      </c>
      <c r="D153" s="141" t="s">
        <v>31</v>
      </c>
      <c r="E153" s="299">
        <v>6</v>
      </c>
      <c r="F153" s="142"/>
      <c r="G153" s="158"/>
      <c r="H153" s="211"/>
      <c r="I153" s="194"/>
      <c r="J153" s="158"/>
      <c r="K153" s="158"/>
      <c r="L153" s="158"/>
    </row>
    <row r="154" spans="1:12" ht="114.75">
      <c r="A154" s="331" t="s">
        <v>1431</v>
      </c>
      <c r="B154" s="147" t="s">
        <v>256</v>
      </c>
      <c r="C154" s="161" t="s">
        <v>2672</v>
      </c>
      <c r="D154" s="141" t="s">
        <v>31</v>
      </c>
      <c r="E154" s="300">
        <v>120</v>
      </c>
      <c r="F154" s="143"/>
      <c r="G154" s="158"/>
      <c r="H154" s="211"/>
      <c r="I154" s="194"/>
      <c r="J154" s="158"/>
      <c r="K154" s="158"/>
      <c r="L154" s="158"/>
    </row>
    <row r="155" spans="1:12" ht="51" customHeight="1">
      <c r="A155" s="331" t="s">
        <v>1432</v>
      </c>
      <c r="B155" s="147" t="s">
        <v>257</v>
      </c>
      <c r="C155" s="161" t="s">
        <v>2673</v>
      </c>
      <c r="D155" s="141" t="s">
        <v>31</v>
      </c>
      <c r="E155" s="300">
        <v>3</v>
      </c>
      <c r="F155" s="143"/>
      <c r="G155" s="158"/>
      <c r="H155" s="211"/>
      <c r="I155" s="194"/>
      <c r="J155" s="158"/>
      <c r="K155" s="158"/>
      <c r="L155" s="158"/>
    </row>
    <row r="156" spans="1:12" ht="102">
      <c r="A156" s="331" t="s">
        <v>1433</v>
      </c>
      <c r="B156" s="147" t="s">
        <v>258</v>
      </c>
      <c r="C156" s="161" t="s">
        <v>2674</v>
      </c>
      <c r="D156" s="141" t="s">
        <v>31</v>
      </c>
      <c r="E156" s="300">
        <v>3</v>
      </c>
      <c r="F156" s="143"/>
      <c r="G156" s="158"/>
      <c r="H156" s="211"/>
      <c r="I156" s="194"/>
      <c r="J156" s="158"/>
      <c r="K156" s="158"/>
      <c r="L156" s="158"/>
    </row>
    <row r="157" spans="1:12" ht="51">
      <c r="A157" s="331" t="s">
        <v>1434</v>
      </c>
      <c r="B157" s="147" t="s">
        <v>259</v>
      </c>
      <c r="C157" s="161" t="s">
        <v>2676</v>
      </c>
      <c r="D157" s="141" t="s">
        <v>31</v>
      </c>
      <c r="E157" s="300">
        <v>12</v>
      </c>
      <c r="F157" s="143"/>
      <c r="G157" s="158"/>
      <c r="H157" s="211"/>
      <c r="I157" s="194"/>
      <c r="J157" s="158"/>
      <c r="K157" s="158"/>
      <c r="L157" s="158"/>
    </row>
    <row r="158" spans="1:12" ht="38.25" customHeight="1">
      <c r="A158" s="331" t="s">
        <v>1435</v>
      </c>
      <c r="B158" s="147" t="s">
        <v>260</v>
      </c>
      <c r="C158" s="161" t="s">
        <v>261</v>
      </c>
      <c r="D158" s="141" t="s">
        <v>249</v>
      </c>
      <c r="E158" s="300">
        <v>12</v>
      </c>
      <c r="F158" s="143"/>
      <c r="G158" s="158"/>
      <c r="H158" s="211"/>
      <c r="I158" s="194"/>
      <c r="J158" s="158"/>
      <c r="K158" s="158"/>
      <c r="L158" s="158"/>
    </row>
    <row r="159" spans="1:12" ht="35.25" customHeight="1">
      <c r="A159" s="331" t="s">
        <v>1436</v>
      </c>
      <c r="B159" s="147" t="s">
        <v>262</v>
      </c>
      <c r="C159" s="161" t="s">
        <v>263</v>
      </c>
      <c r="D159" s="141" t="s">
        <v>249</v>
      </c>
      <c r="E159" s="299">
        <v>24</v>
      </c>
      <c r="F159" s="142"/>
      <c r="G159" s="158"/>
      <c r="H159" s="211"/>
      <c r="I159" s="194"/>
      <c r="J159" s="158"/>
      <c r="K159" s="158"/>
      <c r="L159" s="158"/>
    </row>
    <row r="160" spans="1:12" ht="63.75">
      <c r="A160" s="331" t="s">
        <v>1437</v>
      </c>
      <c r="B160" s="147" t="s">
        <v>264</v>
      </c>
      <c r="C160" s="161" t="s">
        <v>2677</v>
      </c>
      <c r="D160" s="141" t="s">
        <v>31</v>
      </c>
      <c r="E160" s="300">
        <v>30</v>
      </c>
      <c r="F160" s="143"/>
      <c r="G160" s="158"/>
      <c r="H160" s="211"/>
      <c r="I160" s="194"/>
      <c r="J160" s="158"/>
      <c r="K160" s="158"/>
      <c r="L160" s="158"/>
    </row>
    <row r="161" spans="1:12" ht="102" customHeight="1">
      <c r="A161" s="331" t="s">
        <v>1438</v>
      </c>
      <c r="B161" s="147" t="s">
        <v>265</v>
      </c>
      <c r="C161" s="161" t="s">
        <v>2678</v>
      </c>
      <c r="D161" s="141" t="s">
        <v>31</v>
      </c>
      <c r="E161" s="300">
        <v>6</v>
      </c>
      <c r="F161" s="143"/>
      <c r="G161" s="158"/>
      <c r="H161" s="211"/>
      <c r="I161" s="194"/>
      <c r="J161" s="158"/>
      <c r="K161" s="158"/>
      <c r="L161" s="158"/>
    </row>
    <row r="162" spans="1:12">
      <c r="A162" s="332"/>
      <c r="B162" s="199"/>
      <c r="C162" s="229"/>
      <c r="D162" s="195"/>
      <c r="E162" s="358"/>
      <c r="F162" s="175"/>
      <c r="G162" s="191"/>
      <c r="H162" s="218"/>
      <c r="I162" s="218"/>
      <c r="J162" s="209" t="s">
        <v>448</v>
      </c>
      <c r="K162" s="166"/>
      <c r="L162" s="174"/>
    </row>
    <row r="163" spans="1:12">
      <c r="A163" s="330" t="s">
        <v>449</v>
      </c>
      <c r="B163" s="177" t="s">
        <v>2796</v>
      </c>
      <c r="C163" s="231"/>
      <c r="D163" s="193"/>
      <c r="E163" s="357"/>
      <c r="F163" s="170"/>
      <c r="G163" s="169"/>
      <c r="H163" s="212"/>
      <c r="I163" s="193"/>
      <c r="J163" s="169"/>
      <c r="K163" s="169"/>
      <c r="L163" s="169"/>
    </row>
    <row r="164" spans="1:12" ht="102" customHeight="1">
      <c r="A164" s="331" t="s">
        <v>450</v>
      </c>
      <c r="B164" s="148" t="s">
        <v>269</v>
      </c>
      <c r="C164" s="161" t="s">
        <v>1127</v>
      </c>
      <c r="D164" s="141" t="s">
        <v>31</v>
      </c>
      <c r="E164" s="360">
        <v>3</v>
      </c>
      <c r="F164" s="164"/>
      <c r="G164" s="158"/>
      <c r="H164" s="211"/>
      <c r="I164" s="194"/>
      <c r="J164" s="158"/>
      <c r="K164" s="158"/>
      <c r="L164" s="158"/>
    </row>
    <row r="165" spans="1:12" ht="25.5">
      <c r="A165" s="331" t="s">
        <v>452</v>
      </c>
      <c r="B165" s="148" t="s">
        <v>270</v>
      </c>
      <c r="C165" s="161" t="s">
        <v>1128</v>
      </c>
      <c r="D165" s="141" t="s">
        <v>1129</v>
      </c>
      <c r="E165" s="360">
        <v>3</v>
      </c>
      <c r="F165" s="164"/>
      <c r="G165" s="158"/>
      <c r="H165" s="211"/>
      <c r="I165" s="194"/>
      <c r="J165" s="158"/>
      <c r="K165" s="158"/>
      <c r="L165" s="158"/>
    </row>
    <row r="166" spans="1:12">
      <c r="A166" s="332"/>
      <c r="B166" s="199"/>
      <c r="C166" s="229"/>
      <c r="D166" s="195"/>
      <c r="E166" s="358"/>
      <c r="F166" s="175"/>
      <c r="G166" s="191"/>
      <c r="H166" s="218"/>
      <c r="I166" s="195"/>
      <c r="J166" s="209" t="s">
        <v>1439</v>
      </c>
      <c r="K166" s="166"/>
      <c r="L166" s="174"/>
    </row>
    <row r="167" spans="1:12">
      <c r="A167" s="330" t="s">
        <v>454</v>
      </c>
      <c r="B167" s="177" t="s">
        <v>2795</v>
      </c>
      <c r="C167" s="232"/>
      <c r="D167" s="193"/>
      <c r="E167" s="357"/>
      <c r="F167" s="170"/>
      <c r="G167" s="169"/>
      <c r="H167" s="212"/>
      <c r="I167" s="193"/>
      <c r="J167" s="169"/>
      <c r="K167" s="169"/>
      <c r="L167" s="169"/>
    </row>
    <row r="168" spans="1:12" ht="25.5">
      <c r="A168" s="331" t="s">
        <v>456</v>
      </c>
      <c r="B168" s="148" t="s">
        <v>274</v>
      </c>
      <c r="C168" s="161" t="s">
        <v>2679</v>
      </c>
      <c r="D168" s="194" t="s">
        <v>31</v>
      </c>
      <c r="E168" s="300">
        <v>12</v>
      </c>
      <c r="F168" s="143"/>
      <c r="G168" s="158"/>
      <c r="H168" s="211"/>
      <c r="I168" s="194"/>
      <c r="J168" s="158"/>
      <c r="K168" s="158"/>
      <c r="L168" s="158"/>
    </row>
    <row r="169" spans="1:12" ht="38.25">
      <c r="A169" s="331" t="s">
        <v>459</v>
      </c>
      <c r="B169" s="148" t="s">
        <v>275</v>
      </c>
      <c r="C169" s="161" t="s">
        <v>276</v>
      </c>
      <c r="D169" s="194" t="s">
        <v>31</v>
      </c>
      <c r="E169" s="300">
        <v>18</v>
      </c>
      <c r="F169" s="144"/>
      <c r="G169" s="158"/>
      <c r="H169" s="211"/>
      <c r="I169" s="194"/>
      <c r="J169" s="158"/>
      <c r="K169" s="158"/>
      <c r="L169" s="158"/>
    </row>
    <row r="170" spans="1:12">
      <c r="A170" s="331" t="s">
        <v>461</v>
      </c>
      <c r="B170" s="147" t="s">
        <v>277</v>
      </c>
      <c r="C170" s="161" t="s">
        <v>2680</v>
      </c>
      <c r="D170" s="194" t="s">
        <v>31</v>
      </c>
      <c r="E170" s="144">
        <v>18</v>
      </c>
      <c r="F170" s="144"/>
      <c r="G170" s="158"/>
      <c r="H170" s="211"/>
      <c r="I170" s="194"/>
      <c r="J170" s="158"/>
      <c r="K170" s="158"/>
      <c r="L170" s="158"/>
    </row>
    <row r="171" spans="1:12" ht="25.5">
      <c r="A171" s="331" t="s">
        <v>1440</v>
      </c>
      <c r="B171" s="147" t="s">
        <v>278</v>
      </c>
      <c r="C171" s="161" t="s">
        <v>2681</v>
      </c>
      <c r="D171" s="228" t="s">
        <v>31</v>
      </c>
      <c r="E171" s="144">
        <v>12</v>
      </c>
      <c r="F171" s="144"/>
      <c r="G171" s="158"/>
      <c r="H171" s="211"/>
      <c r="I171" s="194"/>
      <c r="J171" s="158"/>
      <c r="K171" s="158"/>
      <c r="L171" s="158"/>
    </row>
    <row r="172" spans="1:12" ht="31.5" customHeight="1">
      <c r="A172" s="331" t="s">
        <v>1441</v>
      </c>
      <c r="B172" s="148" t="s">
        <v>279</v>
      </c>
      <c r="C172" s="161" t="s">
        <v>280</v>
      </c>
      <c r="D172" s="194" t="s">
        <v>249</v>
      </c>
      <c r="E172" s="300">
        <v>30</v>
      </c>
      <c r="F172" s="144"/>
      <c r="G172" s="158"/>
      <c r="H172" s="211"/>
      <c r="I172" s="194"/>
      <c r="J172" s="158"/>
      <c r="K172" s="158"/>
      <c r="L172" s="158"/>
    </row>
    <row r="173" spans="1:12" ht="35.25" customHeight="1">
      <c r="A173" s="331" t="s">
        <v>1442</v>
      </c>
      <c r="B173" s="148" t="s">
        <v>281</v>
      </c>
      <c r="C173" s="161" t="s">
        <v>282</v>
      </c>
      <c r="D173" s="194" t="s">
        <v>249</v>
      </c>
      <c r="E173" s="300">
        <v>30</v>
      </c>
      <c r="F173" s="144"/>
      <c r="G173" s="158"/>
      <c r="H173" s="211"/>
      <c r="I173" s="194"/>
      <c r="J173" s="158"/>
      <c r="K173" s="158"/>
      <c r="L173" s="158"/>
    </row>
    <row r="174" spans="1:12">
      <c r="A174" s="332"/>
      <c r="B174" s="199"/>
      <c r="C174" s="229"/>
      <c r="D174" s="195"/>
      <c r="E174" s="358"/>
      <c r="F174" s="175"/>
      <c r="G174" s="191"/>
      <c r="H174" s="218"/>
      <c r="I174" s="195"/>
      <c r="J174" s="209" t="s">
        <v>463</v>
      </c>
      <c r="K174" s="166"/>
      <c r="L174" s="174"/>
    </row>
    <row r="175" spans="1:12">
      <c r="A175" s="330" t="s">
        <v>464</v>
      </c>
      <c r="B175" s="177" t="s">
        <v>1130</v>
      </c>
      <c r="C175" s="233"/>
      <c r="D175" s="193"/>
      <c r="E175" s="357"/>
      <c r="F175" s="170"/>
      <c r="G175" s="169"/>
      <c r="H175" s="212"/>
      <c r="I175" s="193"/>
      <c r="J175" s="169"/>
      <c r="K175" s="169"/>
      <c r="L175" s="169"/>
    </row>
    <row r="176" spans="1:12" ht="51">
      <c r="A176" s="331" t="s">
        <v>465</v>
      </c>
      <c r="B176" s="148" t="s">
        <v>286</v>
      </c>
      <c r="C176" s="161" t="s">
        <v>2682</v>
      </c>
      <c r="D176" s="194" t="s">
        <v>31</v>
      </c>
      <c r="E176" s="300">
        <v>9</v>
      </c>
      <c r="F176" s="143"/>
      <c r="G176" s="158"/>
      <c r="H176" s="211"/>
      <c r="I176" s="194"/>
      <c r="J176" s="158"/>
      <c r="K176" s="158"/>
      <c r="L176" s="158"/>
    </row>
    <row r="177" spans="1:12" ht="89.25">
      <c r="A177" s="331" t="s">
        <v>1443</v>
      </c>
      <c r="B177" s="148" t="s">
        <v>287</v>
      </c>
      <c r="C177" s="161" t="s">
        <v>2683</v>
      </c>
      <c r="D177" s="194" t="s">
        <v>31</v>
      </c>
      <c r="E177" s="300">
        <v>3</v>
      </c>
      <c r="F177" s="143"/>
      <c r="G177" s="158"/>
      <c r="H177" s="211"/>
      <c r="I177" s="194"/>
      <c r="J177" s="158"/>
      <c r="K177" s="158"/>
      <c r="L177" s="158"/>
    </row>
    <row r="178" spans="1:12" ht="114.75">
      <c r="A178" s="331" t="s">
        <v>468</v>
      </c>
      <c r="B178" s="148" t="s">
        <v>288</v>
      </c>
      <c r="C178" s="161" t="s">
        <v>289</v>
      </c>
      <c r="D178" s="194" t="s">
        <v>31</v>
      </c>
      <c r="E178" s="299">
        <v>3</v>
      </c>
      <c r="F178" s="142"/>
      <c r="G178" s="158"/>
      <c r="H178" s="211"/>
      <c r="I178" s="194"/>
      <c r="J178" s="158"/>
      <c r="K178" s="158"/>
      <c r="L178" s="158"/>
    </row>
    <row r="179" spans="1:12" ht="51">
      <c r="A179" s="331" t="s">
        <v>471</v>
      </c>
      <c r="B179" s="148" t="s">
        <v>290</v>
      </c>
      <c r="C179" s="161" t="s">
        <v>291</v>
      </c>
      <c r="D179" s="194" t="s">
        <v>31</v>
      </c>
      <c r="E179" s="300">
        <v>36</v>
      </c>
      <c r="F179" s="143"/>
      <c r="G179" s="158"/>
      <c r="H179" s="211"/>
      <c r="I179" s="194"/>
      <c r="J179" s="158"/>
      <c r="K179" s="158"/>
      <c r="L179" s="158"/>
    </row>
    <row r="180" spans="1:12" ht="102">
      <c r="A180" s="331" t="s">
        <v>474</v>
      </c>
      <c r="B180" s="148" t="s">
        <v>292</v>
      </c>
      <c r="C180" s="161" t="s">
        <v>293</v>
      </c>
      <c r="D180" s="194" t="s">
        <v>31</v>
      </c>
      <c r="E180" s="300">
        <v>24</v>
      </c>
      <c r="F180" s="143"/>
      <c r="G180" s="158"/>
      <c r="H180" s="211"/>
      <c r="I180" s="194"/>
      <c r="J180" s="158"/>
      <c r="K180" s="158"/>
      <c r="L180" s="158"/>
    </row>
    <row r="181" spans="1:12" ht="89.25">
      <c r="A181" s="331" t="s">
        <v>477</v>
      </c>
      <c r="B181" s="148" t="s">
        <v>294</v>
      </c>
      <c r="C181" s="161" t="s">
        <v>295</v>
      </c>
      <c r="D181" s="194" t="s">
        <v>31</v>
      </c>
      <c r="E181" s="299">
        <v>3</v>
      </c>
      <c r="F181" s="141"/>
      <c r="G181" s="158"/>
      <c r="H181" s="211"/>
      <c r="I181" s="194"/>
      <c r="J181" s="158"/>
      <c r="K181" s="158"/>
      <c r="L181" s="158"/>
    </row>
    <row r="182" spans="1:12" ht="89.25" customHeight="1">
      <c r="A182" s="331" t="s">
        <v>480</v>
      </c>
      <c r="B182" s="148" t="s">
        <v>296</v>
      </c>
      <c r="C182" s="161" t="s">
        <v>297</v>
      </c>
      <c r="D182" s="194" t="s">
        <v>31</v>
      </c>
      <c r="E182" s="299">
        <v>15</v>
      </c>
      <c r="F182" s="141"/>
      <c r="G182" s="158"/>
      <c r="H182" s="211"/>
      <c r="I182" s="194"/>
      <c r="J182" s="158"/>
      <c r="K182" s="158"/>
      <c r="L182" s="158"/>
    </row>
    <row r="183" spans="1:12" ht="38.25">
      <c r="A183" s="331" t="s">
        <v>482</v>
      </c>
      <c r="B183" s="148" t="s">
        <v>298</v>
      </c>
      <c r="C183" s="161" t="s">
        <v>299</v>
      </c>
      <c r="D183" s="194" t="s">
        <v>31</v>
      </c>
      <c r="E183" s="299">
        <v>24</v>
      </c>
      <c r="F183" s="141"/>
      <c r="G183" s="158"/>
      <c r="H183" s="211"/>
      <c r="I183" s="194"/>
      <c r="J183" s="158"/>
      <c r="K183" s="158"/>
      <c r="L183" s="158"/>
    </row>
    <row r="184" spans="1:12" ht="102">
      <c r="A184" s="331" t="s">
        <v>485</v>
      </c>
      <c r="B184" s="148" t="s">
        <v>300</v>
      </c>
      <c r="C184" s="161" t="s">
        <v>301</v>
      </c>
      <c r="D184" s="194" t="s">
        <v>31</v>
      </c>
      <c r="E184" s="300">
        <v>18</v>
      </c>
      <c r="F184" s="143"/>
      <c r="G184" s="158"/>
      <c r="H184" s="211"/>
      <c r="I184" s="194"/>
      <c r="J184" s="158"/>
      <c r="K184" s="158"/>
      <c r="L184" s="158"/>
    </row>
    <row r="185" spans="1:12" ht="51">
      <c r="A185" s="331" t="s">
        <v>488</v>
      </c>
      <c r="B185" s="148" t="s">
        <v>302</v>
      </c>
      <c r="C185" s="161" t="s">
        <v>1131</v>
      </c>
      <c r="D185" s="194" t="s">
        <v>31</v>
      </c>
      <c r="E185" s="299">
        <v>9</v>
      </c>
      <c r="F185" s="142"/>
      <c r="G185" s="158"/>
      <c r="H185" s="211"/>
      <c r="I185" s="194"/>
      <c r="J185" s="158"/>
      <c r="K185" s="158"/>
      <c r="L185" s="158"/>
    </row>
    <row r="186" spans="1:12" ht="38.25">
      <c r="A186" s="331" t="s">
        <v>491</v>
      </c>
      <c r="B186" s="148" t="s">
        <v>303</v>
      </c>
      <c r="C186" s="161" t="s">
        <v>304</v>
      </c>
      <c r="D186" s="194" t="s">
        <v>31</v>
      </c>
      <c r="E186" s="299">
        <v>9</v>
      </c>
      <c r="F186" s="142"/>
      <c r="G186" s="158"/>
      <c r="H186" s="211"/>
      <c r="I186" s="194"/>
      <c r="J186" s="158"/>
      <c r="K186" s="158"/>
      <c r="L186" s="158"/>
    </row>
    <row r="187" spans="1:12" ht="102">
      <c r="A187" s="331" t="s">
        <v>494</v>
      </c>
      <c r="B187" s="148" t="s">
        <v>305</v>
      </c>
      <c r="C187" s="161" t="s">
        <v>1132</v>
      </c>
      <c r="D187" s="194" t="s">
        <v>31</v>
      </c>
      <c r="E187" s="299">
        <v>9</v>
      </c>
      <c r="F187" s="142"/>
      <c r="G187" s="158"/>
      <c r="H187" s="211"/>
      <c r="I187" s="194"/>
      <c r="J187" s="158"/>
      <c r="K187" s="158"/>
      <c r="L187" s="158"/>
    </row>
    <row r="188" spans="1:12" ht="89.25">
      <c r="A188" s="331" t="s">
        <v>496</v>
      </c>
      <c r="B188" s="148" t="s">
        <v>306</v>
      </c>
      <c r="C188" s="161" t="s">
        <v>307</v>
      </c>
      <c r="D188" s="194" t="s">
        <v>31</v>
      </c>
      <c r="E188" s="299">
        <v>24</v>
      </c>
      <c r="F188" s="141"/>
      <c r="G188" s="158"/>
      <c r="H188" s="211"/>
      <c r="I188" s="194"/>
      <c r="J188" s="158"/>
      <c r="K188" s="158"/>
      <c r="L188" s="158"/>
    </row>
    <row r="189" spans="1:12">
      <c r="A189" s="332"/>
      <c r="B189" s="199"/>
      <c r="C189" s="229"/>
      <c r="D189" s="195"/>
      <c r="E189" s="358"/>
      <c r="F189" s="175"/>
      <c r="G189" s="191"/>
      <c r="H189" s="218"/>
      <c r="I189" s="195"/>
      <c r="J189" s="209" t="s">
        <v>519</v>
      </c>
      <c r="K189" s="166"/>
      <c r="L189" s="174"/>
    </row>
    <row r="190" spans="1:12">
      <c r="A190" s="330" t="s">
        <v>520</v>
      </c>
      <c r="B190" s="177" t="s">
        <v>1444</v>
      </c>
      <c r="C190" s="234"/>
      <c r="D190" s="196"/>
      <c r="E190" s="357"/>
      <c r="F190" s="173"/>
      <c r="G190" s="172"/>
      <c r="H190" s="213"/>
      <c r="I190" s="196"/>
      <c r="J190" s="172"/>
      <c r="K190" s="172"/>
      <c r="L190" s="172"/>
    </row>
    <row r="191" spans="1:12" ht="114.75" customHeight="1">
      <c r="A191" s="331" t="s">
        <v>521</v>
      </c>
      <c r="B191" s="148" t="s">
        <v>311</v>
      </c>
      <c r="C191" s="161" t="s">
        <v>312</v>
      </c>
      <c r="D191" s="194" t="s">
        <v>31</v>
      </c>
      <c r="E191" s="299">
        <v>12</v>
      </c>
      <c r="F191" s="142"/>
      <c r="G191" s="158"/>
      <c r="H191" s="211"/>
      <c r="I191" s="194"/>
      <c r="J191" s="158"/>
      <c r="K191" s="158"/>
      <c r="L191" s="158"/>
    </row>
    <row r="192" spans="1:12" ht="51">
      <c r="A192" s="331" t="s">
        <v>524</v>
      </c>
      <c r="B192" s="148" t="s">
        <v>313</v>
      </c>
      <c r="C192" s="161" t="s">
        <v>314</v>
      </c>
      <c r="D192" s="194" t="s">
        <v>87</v>
      </c>
      <c r="E192" s="299">
        <v>12</v>
      </c>
      <c r="F192" s="142"/>
      <c r="G192" s="158"/>
      <c r="H192" s="211"/>
      <c r="I192" s="194"/>
      <c r="J192" s="158"/>
      <c r="K192" s="158"/>
      <c r="L192" s="158"/>
    </row>
    <row r="193" spans="1:12" ht="51">
      <c r="A193" s="331" t="s">
        <v>527</v>
      </c>
      <c r="B193" s="148" t="s">
        <v>315</v>
      </c>
      <c r="C193" s="161" t="s">
        <v>316</v>
      </c>
      <c r="D193" s="194" t="s">
        <v>87</v>
      </c>
      <c r="E193" s="299">
        <v>36</v>
      </c>
      <c r="F193" s="141"/>
      <c r="G193" s="158"/>
      <c r="H193" s="211"/>
      <c r="I193" s="194"/>
      <c r="J193" s="158"/>
      <c r="K193" s="158"/>
      <c r="L193" s="158"/>
    </row>
    <row r="194" spans="1:12" ht="37.5" customHeight="1">
      <c r="A194" s="331" t="s">
        <v>530</v>
      </c>
      <c r="B194" s="148" t="s">
        <v>317</v>
      </c>
      <c r="C194" s="161" t="s">
        <v>318</v>
      </c>
      <c r="D194" s="194" t="s">
        <v>87</v>
      </c>
      <c r="E194" s="299">
        <v>12</v>
      </c>
      <c r="F194" s="141"/>
      <c r="G194" s="158"/>
      <c r="H194" s="211"/>
      <c r="I194" s="194"/>
      <c r="J194" s="158"/>
      <c r="K194" s="158"/>
      <c r="L194" s="158"/>
    </row>
    <row r="195" spans="1:12">
      <c r="A195" s="332"/>
      <c r="B195" s="199"/>
      <c r="C195" s="229"/>
      <c r="D195" s="195"/>
      <c r="E195" s="358"/>
      <c r="F195" s="175"/>
      <c r="G195" s="191"/>
      <c r="H195" s="218"/>
      <c r="I195" s="195"/>
      <c r="J195" s="209" t="s">
        <v>557</v>
      </c>
      <c r="K195" s="166"/>
      <c r="L195" s="174"/>
    </row>
    <row r="196" spans="1:12">
      <c r="A196" s="330" t="s">
        <v>558</v>
      </c>
      <c r="B196" s="177" t="s">
        <v>1446</v>
      </c>
      <c r="C196" s="235"/>
      <c r="D196" s="193"/>
      <c r="E196" s="357"/>
      <c r="F196" s="170"/>
      <c r="G196" s="169"/>
      <c r="H196" s="212"/>
      <c r="I196" s="193"/>
      <c r="J196" s="169"/>
      <c r="K196" s="169"/>
      <c r="L196" s="169"/>
    </row>
    <row r="197" spans="1:12" ht="34.5" customHeight="1">
      <c r="A197" s="331" t="s">
        <v>559</v>
      </c>
      <c r="B197" s="148" t="s">
        <v>322</v>
      </c>
      <c r="C197" s="161" t="s">
        <v>323</v>
      </c>
      <c r="D197" s="141" t="s">
        <v>31</v>
      </c>
      <c r="E197" s="300">
        <v>3</v>
      </c>
      <c r="F197" s="143"/>
      <c r="G197" s="158"/>
      <c r="H197" s="211"/>
      <c r="I197" s="194"/>
      <c r="J197" s="158"/>
      <c r="K197" s="158"/>
      <c r="L197" s="158"/>
    </row>
    <row r="198" spans="1:12" ht="15" customHeight="1">
      <c r="A198" s="332"/>
      <c r="B198" s="199"/>
      <c r="C198" s="229"/>
      <c r="D198" s="195"/>
      <c r="E198" s="358"/>
      <c r="F198" s="175"/>
      <c r="G198" s="191"/>
      <c r="H198" s="218"/>
      <c r="I198" s="195"/>
      <c r="J198" s="209" t="s">
        <v>565</v>
      </c>
      <c r="K198" s="166"/>
      <c r="L198" s="174"/>
    </row>
    <row r="199" spans="1:12" s="401" customFormat="1">
      <c r="A199" s="330" t="s">
        <v>566</v>
      </c>
      <c r="B199" s="177" t="s">
        <v>1447</v>
      </c>
      <c r="C199" s="235"/>
      <c r="D199" s="333"/>
      <c r="E199" s="357"/>
      <c r="F199" s="321"/>
      <c r="G199" s="320"/>
      <c r="H199" s="375"/>
      <c r="I199" s="333"/>
      <c r="J199" s="320"/>
      <c r="K199" s="320"/>
      <c r="L199" s="320"/>
    </row>
    <row r="200" spans="1:12" ht="20.25" customHeight="1">
      <c r="A200" s="331" t="s">
        <v>567</v>
      </c>
      <c r="B200" s="423" t="s">
        <v>1445</v>
      </c>
      <c r="C200" s="161" t="s">
        <v>325</v>
      </c>
      <c r="D200" s="141" t="s">
        <v>49</v>
      </c>
      <c r="E200" s="300">
        <v>12</v>
      </c>
      <c r="F200" s="143"/>
      <c r="G200" s="158"/>
      <c r="H200" s="211"/>
      <c r="I200" s="194"/>
      <c r="J200" s="158"/>
      <c r="K200" s="158"/>
      <c r="L200" s="158"/>
    </row>
    <row r="201" spans="1:12">
      <c r="A201" s="332"/>
      <c r="B201" s="199"/>
      <c r="C201" s="229"/>
      <c r="D201" s="195"/>
      <c r="E201" s="358"/>
      <c r="F201" s="175"/>
      <c r="G201" s="191"/>
      <c r="H201" s="218"/>
      <c r="I201" s="195"/>
      <c r="J201" s="209" t="s">
        <v>571</v>
      </c>
      <c r="K201" s="166"/>
      <c r="L201" s="174"/>
    </row>
    <row r="202" spans="1:12" s="401" customFormat="1">
      <c r="A202" s="330" t="s">
        <v>572</v>
      </c>
      <c r="B202" s="177" t="s">
        <v>1448</v>
      </c>
      <c r="C202" s="235"/>
      <c r="D202" s="333"/>
      <c r="E202" s="357"/>
      <c r="F202" s="321"/>
      <c r="G202" s="320"/>
      <c r="H202" s="375"/>
      <c r="I202" s="333"/>
      <c r="J202" s="320"/>
      <c r="K202" s="320"/>
      <c r="L202" s="320"/>
    </row>
    <row r="203" spans="1:12" ht="40.5" customHeight="1">
      <c r="A203" s="331" t="s">
        <v>573</v>
      </c>
      <c r="B203" s="148" t="s">
        <v>327</v>
      </c>
      <c r="C203" s="161" t="s">
        <v>2684</v>
      </c>
      <c r="D203" s="141" t="s">
        <v>31</v>
      </c>
      <c r="E203" s="300">
        <v>6</v>
      </c>
      <c r="F203" s="143"/>
      <c r="G203" s="158"/>
      <c r="H203" s="211"/>
      <c r="I203" s="194"/>
      <c r="J203" s="158"/>
      <c r="K203" s="158"/>
      <c r="L203" s="158"/>
    </row>
    <row r="204" spans="1:12" ht="15.75" customHeight="1">
      <c r="A204" s="332"/>
      <c r="B204" s="199"/>
      <c r="C204" s="229"/>
      <c r="D204" s="195"/>
      <c r="E204" s="358"/>
      <c r="F204" s="175"/>
      <c r="G204" s="191"/>
      <c r="H204" s="218"/>
      <c r="I204" s="195"/>
      <c r="J204" s="209" t="s">
        <v>582</v>
      </c>
      <c r="K204" s="166"/>
      <c r="L204" s="174"/>
    </row>
    <row r="205" spans="1:12" ht="18" customHeight="1">
      <c r="A205" s="262" t="s">
        <v>583</v>
      </c>
      <c r="B205" s="424" t="s">
        <v>2792</v>
      </c>
      <c r="C205" s="322"/>
      <c r="D205" s="333"/>
      <c r="E205" s="357"/>
      <c r="F205" s="321"/>
      <c r="G205" s="249"/>
      <c r="H205" s="205"/>
      <c r="I205" s="333"/>
      <c r="J205" s="250"/>
      <c r="K205" s="320"/>
      <c r="L205" s="320"/>
    </row>
    <row r="206" spans="1:12" ht="59.25" customHeight="1">
      <c r="A206" s="331" t="s">
        <v>584</v>
      </c>
      <c r="B206" s="148" t="s">
        <v>328</v>
      </c>
      <c r="C206" s="161" t="s">
        <v>2685</v>
      </c>
      <c r="D206" s="141" t="s">
        <v>31</v>
      </c>
      <c r="E206" s="300">
        <v>3</v>
      </c>
      <c r="F206" s="143"/>
      <c r="G206" s="158"/>
      <c r="H206" s="211"/>
      <c r="I206" s="194"/>
      <c r="J206" s="158"/>
      <c r="K206" s="158"/>
      <c r="L206" s="158"/>
    </row>
    <row r="207" spans="1:12" ht="34.5" customHeight="1">
      <c r="A207" s="331" t="s">
        <v>586</v>
      </c>
      <c r="B207" s="148" t="s">
        <v>329</v>
      </c>
      <c r="C207" s="161" t="s">
        <v>330</v>
      </c>
      <c r="D207" s="141" t="s">
        <v>249</v>
      </c>
      <c r="E207" s="300">
        <v>3</v>
      </c>
      <c r="F207" s="143"/>
      <c r="G207" s="158"/>
      <c r="H207" s="211"/>
      <c r="I207" s="194"/>
      <c r="J207" s="158"/>
      <c r="K207" s="158"/>
      <c r="L207" s="158"/>
    </row>
    <row r="208" spans="1:12" ht="16.5" customHeight="1">
      <c r="A208" s="332"/>
      <c r="B208" s="199"/>
      <c r="C208" s="229"/>
      <c r="D208" s="195"/>
      <c r="E208" s="358"/>
      <c r="F208" s="175"/>
      <c r="G208" s="191"/>
      <c r="H208" s="218"/>
      <c r="I208" s="195"/>
      <c r="J208" s="209" t="s">
        <v>620</v>
      </c>
      <c r="K208" s="166"/>
      <c r="L208" s="174"/>
    </row>
    <row r="209" spans="1:12" s="401" customFormat="1" ht="18" customHeight="1">
      <c r="A209" s="262" t="s">
        <v>621</v>
      </c>
      <c r="B209" s="424" t="s">
        <v>2793</v>
      </c>
      <c r="C209" s="322"/>
      <c r="D209" s="333"/>
      <c r="E209" s="357"/>
      <c r="F209" s="321"/>
      <c r="G209" s="249"/>
      <c r="H209" s="205"/>
      <c r="I209" s="333"/>
      <c r="J209" s="250"/>
      <c r="K209" s="320"/>
      <c r="L209" s="320"/>
    </row>
    <row r="210" spans="1:12">
      <c r="A210" s="331" t="s">
        <v>622</v>
      </c>
      <c r="B210" s="148" t="s">
        <v>331</v>
      </c>
      <c r="C210" s="236" t="s">
        <v>332</v>
      </c>
      <c r="D210" s="141" t="s">
        <v>87</v>
      </c>
      <c r="E210" s="300">
        <v>6</v>
      </c>
      <c r="F210" s="143"/>
      <c r="G210" s="158"/>
      <c r="H210" s="211"/>
      <c r="I210" s="194"/>
      <c r="J210" s="158"/>
      <c r="K210" s="158"/>
      <c r="L210" s="158"/>
    </row>
    <row r="211" spans="1:12" ht="16.5" customHeight="1">
      <c r="A211" s="332"/>
      <c r="B211" s="199"/>
      <c r="C211" s="229"/>
      <c r="D211" s="195"/>
      <c r="E211" s="358"/>
      <c r="F211" s="175"/>
      <c r="G211" s="191"/>
      <c r="H211" s="218"/>
      <c r="I211" s="195"/>
      <c r="J211" s="209" t="s">
        <v>726</v>
      </c>
      <c r="K211" s="166"/>
      <c r="L211" s="174"/>
    </row>
    <row r="212" spans="1:12" s="401" customFormat="1" ht="18" customHeight="1">
      <c r="A212" s="262" t="s">
        <v>727</v>
      </c>
      <c r="B212" s="424" t="s">
        <v>2794</v>
      </c>
      <c r="C212" s="322"/>
      <c r="D212" s="333"/>
      <c r="E212" s="357"/>
      <c r="F212" s="321"/>
      <c r="G212" s="249"/>
      <c r="H212" s="205"/>
      <c r="I212" s="333"/>
      <c r="J212" s="250"/>
      <c r="K212" s="320"/>
      <c r="L212" s="320"/>
    </row>
    <row r="213" spans="1:12">
      <c r="A213" s="331" t="s">
        <v>728</v>
      </c>
      <c r="B213" s="148" t="s">
        <v>333</v>
      </c>
      <c r="C213" s="161" t="s">
        <v>334</v>
      </c>
      <c r="D213" s="141" t="s">
        <v>31</v>
      </c>
      <c r="E213" s="299">
        <v>3</v>
      </c>
      <c r="F213" s="141"/>
      <c r="G213" s="158"/>
      <c r="H213" s="211"/>
      <c r="I213" s="194"/>
      <c r="J213" s="158"/>
      <c r="K213" s="158"/>
      <c r="L213" s="158"/>
    </row>
    <row r="214" spans="1:12">
      <c r="A214" s="332"/>
      <c r="B214" s="199"/>
      <c r="C214" s="229"/>
      <c r="D214" s="195"/>
      <c r="E214" s="358"/>
      <c r="F214" s="175"/>
      <c r="G214" s="191"/>
      <c r="H214" s="218"/>
      <c r="I214" s="195"/>
      <c r="J214" s="209" t="s">
        <v>731</v>
      </c>
      <c r="K214" s="166"/>
      <c r="L214" s="174"/>
    </row>
    <row r="215" spans="1:12">
      <c r="A215" s="330" t="s">
        <v>736</v>
      </c>
      <c r="B215" s="177" t="s">
        <v>2791</v>
      </c>
      <c r="C215" s="233"/>
      <c r="D215" s="193"/>
      <c r="E215" s="357"/>
      <c r="F215" s="170"/>
      <c r="G215" s="169"/>
      <c r="H215" s="212"/>
      <c r="I215" s="193"/>
      <c r="J215" s="169"/>
      <c r="K215" s="169"/>
      <c r="L215" s="169"/>
    </row>
    <row r="216" spans="1:12" ht="51">
      <c r="A216" s="331" t="s">
        <v>738</v>
      </c>
      <c r="B216" s="148" t="s">
        <v>337</v>
      </c>
      <c r="C216" s="161" t="s">
        <v>2686</v>
      </c>
      <c r="D216" s="194" t="s">
        <v>31</v>
      </c>
      <c r="E216" s="300">
        <v>6</v>
      </c>
      <c r="F216" s="143"/>
      <c r="G216" s="158"/>
      <c r="H216" s="211"/>
      <c r="I216" s="194"/>
      <c r="J216" s="158"/>
      <c r="K216" s="158"/>
      <c r="L216" s="158"/>
    </row>
    <row r="217" spans="1:12" ht="78" customHeight="1">
      <c r="A217" s="331" t="s">
        <v>742</v>
      </c>
      <c r="B217" s="148" t="s">
        <v>339</v>
      </c>
      <c r="C217" s="161" t="s">
        <v>2688</v>
      </c>
      <c r="D217" s="194" t="s">
        <v>249</v>
      </c>
      <c r="E217" s="299">
        <v>3</v>
      </c>
      <c r="F217" s="142"/>
      <c r="G217" s="158"/>
      <c r="H217" s="211"/>
      <c r="I217" s="194"/>
      <c r="J217" s="158"/>
      <c r="K217" s="158"/>
      <c r="L217" s="158"/>
    </row>
    <row r="218" spans="1:12" ht="38.25">
      <c r="A218" s="331" t="s">
        <v>745</v>
      </c>
      <c r="B218" s="148" t="s">
        <v>341</v>
      </c>
      <c r="C218" s="161" t="s">
        <v>2687</v>
      </c>
      <c r="D218" s="194" t="s">
        <v>249</v>
      </c>
      <c r="E218" s="300">
        <v>6</v>
      </c>
      <c r="F218" s="143"/>
      <c r="G218" s="158"/>
      <c r="H218" s="211"/>
      <c r="I218" s="194"/>
      <c r="J218" s="158"/>
      <c r="K218" s="158"/>
      <c r="L218" s="158"/>
    </row>
    <row r="219" spans="1:12" ht="51">
      <c r="A219" s="331" t="s">
        <v>747</v>
      </c>
      <c r="B219" s="148" t="s">
        <v>343</v>
      </c>
      <c r="C219" s="161" t="s">
        <v>344</v>
      </c>
      <c r="D219" s="194" t="s">
        <v>249</v>
      </c>
      <c r="E219" s="300">
        <v>3</v>
      </c>
      <c r="F219" s="143"/>
      <c r="G219" s="158"/>
      <c r="H219" s="211"/>
      <c r="I219" s="194"/>
      <c r="J219" s="158"/>
      <c r="K219" s="158"/>
      <c r="L219" s="158"/>
    </row>
    <row r="220" spans="1:12" ht="88.5" customHeight="1">
      <c r="A220" s="331" t="s">
        <v>751</v>
      </c>
      <c r="B220" s="148" t="s">
        <v>346</v>
      </c>
      <c r="C220" s="161" t="s">
        <v>347</v>
      </c>
      <c r="D220" s="194" t="s">
        <v>249</v>
      </c>
      <c r="E220" s="300">
        <v>3</v>
      </c>
      <c r="F220" s="143"/>
      <c r="G220" s="158"/>
      <c r="H220" s="211"/>
      <c r="I220" s="194"/>
      <c r="J220" s="158"/>
      <c r="K220" s="158"/>
      <c r="L220" s="158"/>
    </row>
    <row r="221" spans="1:12" ht="51">
      <c r="A221" s="331" t="s">
        <v>755</v>
      </c>
      <c r="B221" s="148" t="s">
        <v>349</v>
      </c>
      <c r="C221" s="380" t="s">
        <v>2689</v>
      </c>
      <c r="D221" s="194" t="s">
        <v>31</v>
      </c>
      <c r="E221" s="300">
        <v>3</v>
      </c>
      <c r="F221" s="143"/>
      <c r="G221" s="158"/>
      <c r="H221" s="211"/>
      <c r="I221" s="194"/>
      <c r="J221" s="158"/>
      <c r="K221" s="158"/>
      <c r="L221" s="158"/>
    </row>
    <row r="222" spans="1:12">
      <c r="A222" s="332"/>
      <c r="B222" s="199"/>
      <c r="C222" s="229"/>
      <c r="D222" s="195"/>
      <c r="E222" s="358"/>
      <c r="F222" s="175"/>
      <c r="G222" s="191"/>
      <c r="H222" s="218"/>
      <c r="I222" s="195"/>
      <c r="J222" s="209" t="s">
        <v>802</v>
      </c>
      <c r="K222" s="166"/>
      <c r="L222" s="174"/>
    </row>
    <row r="223" spans="1:12">
      <c r="A223" s="330" t="s">
        <v>803</v>
      </c>
      <c r="B223" s="343" t="s">
        <v>1133</v>
      </c>
      <c r="C223" s="322"/>
      <c r="D223" s="333"/>
      <c r="E223" s="357"/>
      <c r="F223" s="321"/>
      <c r="G223" s="249"/>
      <c r="H223" s="205"/>
      <c r="I223" s="333"/>
      <c r="J223" s="250"/>
      <c r="K223" s="320"/>
      <c r="L223" s="320"/>
    </row>
    <row r="224" spans="1:12" ht="39">
      <c r="A224" s="331" t="s">
        <v>805</v>
      </c>
      <c r="B224" s="192" t="s">
        <v>351</v>
      </c>
      <c r="C224" s="237" t="s">
        <v>1134</v>
      </c>
      <c r="D224" s="194" t="s">
        <v>31</v>
      </c>
      <c r="E224" s="300">
        <v>9</v>
      </c>
      <c r="F224" s="143"/>
      <c r="G224" s="158"/>
      <c r="H224" s="211"/>
      <c r="I224" s="194"/>
      <c r="J224" s="158"/>
      <c r="K224" s="158"/>
      <c r="L224" s="158"/>
    </row>
    <row r="225" spans="1:12" ht="15.75" customHeight="1">
      <c r="A225" s="332"/>
      <c r="B225" s="199"/>
      <c r="C225" s="229"/>
      <c r="D225" s="195"/>
      <c r="E225" s="358"/>
      <c r="F225" s="175"/>
      <c r="G225" s="191"/>
      <c r="H225" s="218"/>
      <c r="I225" s="195"/>
      <c r="J225" s="209" t="s">
        <v>749</v>
      </c>
      <c r="K225" s="166"/>
      <c r="L225" s="174"/>
    </row>
    <row r="226" spans="1:12">
      <c r="A226" s="330" t="s">
        <v>859</v>
      </c>
      <c r="B226" s="180" t="s">
        <v>2790</v>
      </c>
      <c r="C226" s="189"/>
      <c r="D226" s="196"/>
      <c r="E226" s="185"/>
      <c r="F226" s="190"/>
      <c r="G226" s="172"/>
      <c r="H226" s="213"/>
      <c r="I226" s="196"/>
      <c r="J226" s="172"/>
      <c r="K226" s="172"/>
      <c r="L226" s="172"/>
    </row>
    <row r="227" spans="1:12">
      <c r="A227" s="331" t="s">
        <v>860</v>
      </c>
      <c r="B227" s="192" t="s">
        <v>355</v>
      </c>
      <c r="C227" s="237" t="s">
        <v>356</v>
      </c>
      <c r="D227" s="194" t="s">
        <v>31</v>
      </c>
      <c r="E227" s="300">
        <v>9</v>
      </c>
      <c r="F227" s="143"/>
      <c r="G227" s="158"/>
      <c r="H227" s="211"/>
      <c r="I227" s="194"/>
      <c r="J227" s="158"/>
      <c r="K227" s="158"/>
      <c r="L227" s="158"/>
    </row>
    <row r="228" spans="1:12">
      <c r="A228" s="331" t="s">
        <v>863</v>
      </c>
      <c r="B228" s="148" t="s">
        <v>358</v>
      </c>
      <c r="C228" s="161" t="s">
        <v>2690</v>
      </c>
      <c r="D228" s="194" t="s">
        <v>249</v>
      </c>
      <c r="E228" s="300">
        <v>9</v>
      </c>
      <c r="F228" s="143"/>
      <c r="G228" s="158"/>
      <c r="H228" s="211"/>
      <c r="I228" s="194"/>
      <c r="J228" s="158"/>
      <c r="K228" s="158"/>
      <c r="L228" s="158"/>
    </row>
    <row r="229" spans="1:12" ht="16.5" customHeight="1">
      <c r="A229" s="332"/>
      <c r="B229" s="199"/>
      <c r="C229" s="229"/>
      <c r="D229" s="195"/>
      <c r="E229" s="358"/>
      <c r="F229" s="175"/>
      <c r="G229" s="191"/>
      <c r="H229" s="219"/>
      <c r="I229" s="220"/>
      <c r="J229" s="210" t="s">
        <v>870</v>
      </c>
      <c r="K229" s="166"/>
      <c r="L229" s="174"/>
    </row>
    <row r="230" spans="1:12" ht="14.25" customHeight="1">
      <c r="A230" s="330" t="s">
        <v>871</v>
      </c>
      <c r="B230" s="180" t="s">
        <v>361</v>
      </c>
      <c r="C230" s="235"/>
      <c r="D230" s="193"/>
      <c r="E230" s="357"/>
      <c r="F230" s="170"/>
      <c r="G230" s="169"/>
      <c r="H230" s="212"/>
      <c r="I230" s="193"/>
      <c r="J230" s="169"/>
      <c r="K230" s="169"/>
      <c r="L230" s="169"/>
    </row>
    <row r="231" spans="1:12" ht="114.75">
      <c r="A231" s="331" t="s">
        <v>873</v>
      </c>
      <c r="B231" s="148" t="s">
        <v>363</v>
      </c>
      <c r="C231" s="161" t="s">
        <v>364</v>
      </c>
      <c r="D231" s="194" t="s">
        <v>31</v>
      </c>
      <c r="E231" s="300">
        <v>6</v>
      </c>
      <c r="F231" s="143"/>
      <c r="G231" s="158"/>
      <c r="H231" s="211"/>
      <c r="I231" s="194"/>
      <c r="J231" s="158"/>
      <c r="K231" s="158"/>
      <c r="L231" s="158"/>
    </row>
    <row r="232" spans="1:12" ht="51">
      <c r="A232" s="331" t="s">
        <v>876</v>
      </c>
      <c r="B232" s="148" t="s">
        <v>366</v>
      </c>
      <c r="C232" s="161" t="s">
        <v>2691</v>
      </c>
      <c r="D232" s="194" t="s">
        <v>31</v>
      </c>
      <c r="E232" s="300">
        <v>9</v>
      </c>
      <c r="F232" s="143"/>
      <c r="G232" s="158"/>
      <c r="H232" s="211"/>
      <c r="I232" s="194"/>
      <c r="J232" s="158"/>
      <c r="K232" s="158"/>
      <c r="L232" s="158"/>
    </row>
    <row r="233" spans="1:12" ht="25.5" customHeight="1">
      <c r="A233" s="331" t="s">
        <v>878</v>
      </c>
      <c r="B233" s="148" t="s">
        <v>367</v>
      </c>
      <c r="C233" s="161" t="s">
        <v>368</v>
      </c>
      <c r="D233" s="194" t="s">
        <v>31</v>
      </c>
      <c r="E233" s="300">
        <v>12</v>
      </c>
      <c r="F233" s="143"/>
      <c r="G233" s="158"/>
      <c r="H233" s="211"/>
      <c r="I233" s="194"/>
      <c r="J233" s="158"/>
      <c r="K233" s="158"/>
      <c r="L233" s="158"/>
    </row>
    <row r="234" spans="1:12" ht="51">
      <c r="A234" s="331" t="s">
        <v>880</v>
      </c>
      <c r="B234" s="148" t="s">
        <v>369</v>
      </c>
      <c r="C234" s="200" t="s">
        <v>2692</v>
      </c>
      <c r="D234" s="194" t="s">
        <v>31</v>
      </c>
      <c r="E234" s="300">
        <v>12</v>
      </c>
      <c r="F234" s="143"/>
      <c r="G234" s="158"/>
      <c r="H234" s="211"/>
      <c r="I234" s="194"/>
      <c r="J234" s="158"/>
      <c r="K234" s="158"/>
      <c r="L234" s="158"/>
    </row>
    <row r="235" spans="1:12" ht="16.5" customHeight="1">
      <c r="A235" s="332"/>
      <c r="B235" s="199"/>
      <c r="C235" s="229"/>
      <c r="D235" s="195"/>
      <c r="E235" s="358"/>
      <c r="F235" s="175"/>
      <c r="G235" s="191"/>
      <c r="H235" s="218"/>
      <c r="I235" s="195"/>
      <c r="J235" s="209" t="s">
        <v>901</v>
      </c>
      <c r="K235" s="166"/>
      <c r="L235" s="174"/>
    </row>
    <row r="236" spans="1:12">
      <c r="A236" s="330" t="s">
        <v>902</v>
      </c>
      <c r="B236" s="180" t="s">
        <v>2789</v>
      </c>
      <c r="C236" s="189"/>
      <c r="D236" s="196"/>
      <c r="E236" s="357"/>
      <c r="F236" s="173"/>
      <c r="G236" s="172"/>
      <c r="H236" s="213"/>
      <c r="I236" s="196"/>
      <c r="J236" s="172"/>
      <c r="K236" s="172"/>
      <c r="L236" s="172"/>
    </row>
    <row r="237" spans="1:12" ht="17.25" customHeight="1">
      <c r="A237" s="331" t="s">
        <v>903</v>
      </c>
      <c r="B237" s="147" t="s">
        <v>373</v>
      </c>
      <c r="C237" s="236" t="s">
        <v>374</v>
      </c>
      <c r="D237" s="194" t="s">
        <v>249</v>
      </c>
      <c r="E237" s="360">
        <v>12</v>
      </c>
      <c r="F237" s="164"/>
      <c r="G237" s="158"/>
      <c r="H237" s="211"/>
      <c r="I237" s="194"/>
      <c r="J237" s="158"/>
      <c r="K237" s="158"/>
      <c r="L237" s="158"/>
    </row>
    <row r="238" spans="1:12" ht="37.5" customHeight="1">
      <c r="A238" s="331" t="s">
        <v>906</v>
      </c>
      <c r="B238" s="147" t="s">
        <v>376</v>
      </c>
      <c r="C238" s="161" t="s">
        <v>377</v>
      </c>
      <c r="D238" s="194" t="s">
        <v>249</v>
      </c>
      <c r="E238" s="360">
        <v>12</v>
      </c>
      <c r="F238" s="164"/>
      <c r="G238" s="158"/>
      <c r="H238" s="211"/>
      <c r="I238" s="194"/>
      <c r="J238" s="158"/>
      <c r="K238" s="158"/>
      <c r="L238" s="158"/>
    </row>
    <row r="239" spans="1:12">
      <c r="A239" s="332"/>
      <c r="B239" s="199"/>
      <c r="C239" s="229"/>
      <c r="D239" s="195"/>
      <c r="E239" s="358"/>
      <c r="F239" s="175"/>
      <c r="G239" s="191"/>
      <c r="H239" s="218"/>
      <c r="I239" s="195"/>
      <c r="J239" s="209" t="s">
        <v>913</v>
      </c>
      <c r="K239" s="166"/>
      <c r="L239" s="174"/>
    </row>
    <row r="240" spans="1:12">
      <c r="A240" s="330" t="s">
        <v>914</v>
      </c>
      <c r="B240" s="181" t="s">
        <v>2788</v>
      </c>
      <c r="C240" s="189"/>
      <c r="D240" s="196"/>
      <c r="E240" s="357"/>
      <c r="F240" s="173"/>
      <c r="G240" s="172"/>
      <c r="H240" s="213"/>
      <c r="I240" s="196"/>
      <c r="J240" s="172"/>
      <c r="K240" s="172"/>
      <c r="L240" s="172"/>
    </row>
    <row r="241" spans="1:12" ht="38.25">
      <c r="A241" s="331" t="s">
        <v>915</v>
      </c>
      <c r="B241" s="147" t="s">
        <v>380</v>
      </c>
      <c r="C241" s="161" t="s">
        <v>381</v>
      </c>
      <c r="D241" s="144" t="s">
        <v>31</v>
      </c>
      <c r="E241" s="299">
        <v>1080</v>
      </c>
      <c r="F241" s="142"/>
      <c r="G241" s="158"/>
      <c r="H241" s="211"/>
      <c r="I241" s="194"/>
      <c r="J241" s="158"/>
      <c r="K241" s="158"/>
      <c r="L241" s="158"/>
    </row>
    <row r="242" spans="1:12" ht="151.5" customHeight="1">
      <c r="A242" s="331" t="s">
        <v>917</v>
      </c>
      <c r="B242" s="147" t="s">
        <v>382</v>
      </c>
      <c r="C242" s="161" t="s">
        <v>383</v>
      </c>
      <c r="D242" s="144" t="s">
        <v>31</v>
      </c>
      <c r="E242" s="299">
        <v>1440</v>
      </c>
      <c r="F242" s="142"/>
      <c r="G242" s="158"/>
      <c r="H242" s="211"/>
      <c r="I242" s="194"/>
      <c r="J242" s="158"/>
      <c r="K242" s="158"/>
      <c r="L242" s="158"/>
    </row>
    <row r="243" spans="1:12" ht="38.25">
      <c r="A243" s="331" t="s">
        <v>918</v>
      </c>
      <c r="B243" s="147" t="s">
        <v>384</v>
      </c>
      <c r="C243" s="161" t="s">
        <v>385</v>
      </c>
      <c r="D243" s="144" t="s">
        <v>31</v>
      </c>
      <c r="E243" s="299">
        <v>720</v>
      </c>
      <c r="F243" s="142"/>
      <c r="G243" s="158"/>
      <c r="H243" s="211"/>
      <c r="I243" s="194"/>
      <c r="J243" s="158"/>
      <c r="K243" s="158"/>
      <c r="L243" s="158"/>
    </row>
    <row r="244" spans="1:12" ht="51">
      <c r="A244" s="331" t="s">
        <v>919</v>
      </c>
      <c r="B244" s="147" t="s">
        <v>386</v>
      </c>
      <c r="C244" s="161" t="s">
        <v>387</v>
      </c>
      <c r="D244" s="144" t="s">
        <v>31</v>
      </c>
      <c r="E244" s="299">
        <v>1800</v>
      </c>
      <c r="F244" s="142"/>
      <c r="G244" s="158"/>
      <c r="H244" s="211"/>
      <c r="I244" s="194"/>
      <c r="J244" s="158"/>
      <c r="K244" s="158"/>
      <c r="L244" s="158"/>
    </row>
    <row r="245" spans="1:12" ht="38.25">
      <c r="A245" s="331" t="s">
        <v>921</v>
      </c>
      <c r="B245" s="147" t="s">
        <v>388</v>
      </c>
      <c r="C245" s="161" t="s">
        <v>389</v>
      </c>
      <c r="D245" s="144" t="s">
        <v>31</v>
      </c>
      <c r="E245" s="299">
        <v>1080</v>
      </c>
      <c r="F245" s="299"/>
      <c r="G245" s="304"/>
      <c r="H245" s="374"/>
      <c r="I245" s="334"/>
      <c r="J245" s="304"/>
      <c r="K245" s="304"/>
      <c r="L245" s="304"/>
    </row>
    <row r="246" spans="1:12" ht="63.75" customHeight="1">
      <c r="A246" s="331" t="s">
        <v>924</v>
      </c>
      <c r="B246" s="147" t="s">
        <v>390</v>
      </c>
      <c r="C246" s="161" t="s">
        <v>391</v>
      </c>
      <c r="D246" s="144" t="s">
        <v>31</v>
      </c>
      <c r="E246" s="299">
        <v>1080</v>
      </c>
      <c r="F246" s="299"/>
      <c r="G246" s="304"/>
      <c r="H246" s="374"/>
      <c r="I246" s="334"/>
      <c r="J246" s="304"/>
      <c r="K246" s="304"/>
      <c r="L246" s="304"/>
    </row>
    <row r="247" spans="1:12">
      <c r="A247" s="332"/>
      <c r="B247" s="199"/>
      <c r="C247" s="229"/>
      <c r="D247" s="195"/>
      <c r="E247" s="358"/>
      <c r="F247" s="425"/>
      <c r="G247" s="404"/>
      <c r="H247" s="327"/>
      <c r="I247" s="405"/>
      <c r="J247" s="406" t="s">
        <v>920</v>
      </c>
      <c r="K247" s="407"/>
      <c r="L247" s="408"/>
    </row>
    <row r="248" spans="1:12">
      <c r="A248" s="430">
        <v>42</v>
      </c>
      <c r="B248" s="343" t="s">
        <v>2787</v>
      </c>
      <c r="C248" s="322"/>
      <c r="D248" s="333"/>
      <c r="E248" s="445"/>
      <c r="F248" s="187"/>
      <c r="G248" s="320"/>
      <c r="H248" s="426"/>
      <c r="I248" s="333"/>
      <c r="J248" s="320"/>
      <c r="K248" s="320"/>
      <c r="L248" s="320"/>
    </row>
    <row r="249" spans="1:12" ht="25.5">
      <c r="A249" s="331" t="s">
        <v>956</v>
      </c>
      <c r="B249" s="147" t="s">
        <v>392</v>
      </c>
      <c r="C249" s="161" t="s">
        <v>2693</v>
      </c>
      <c r="D249" s="144" t="s">
        <v>49</v>
      </c>
      <c r="E249" s="299">
        <v>36</v>
      </c>
      <c r="F249" s="142"/>
      <c r="G249" s="158"/>
      <c r="H249" s="211"/>
      <c r="I249" s="194"/>
      <c r="J249" s="158"/>
      <c r="K249" s="158"/>
      <c r="L249" s="158"/>
    </row>
    <row r="250" spans="1:12" ht="41.25" customHeight="1">
      <c r="A250" s="331" t="s">
        <v>959</v>
      </c>
      <c r="B250" s="147" t="s">
        <v>393</v>
      </c>
      <c r="C250" s="161" t="s">
        <v>2694</v>
      </c>
      <c r="D250" s="144" t="s">
        <v>49</v>
      </c>
      <c r="E250" s="299">
        <v>15</v>
      </c>
      <c r="F250" s="142"/>
      <c r="G250" s="158"/>
      <c r="H250" s="211"/>
      <c r="I250" s="194"/>
      <c r="J250" s="158"/>
      <c r="K250" s="158"/>
      <c r="L250" s="158"/>
    </row>
    <row r="251" spans="1:12" ht="25.5">
      <c r="A251" s="331" t="s">
        <v>962</v>
      </c>
      <c r="B251" s="147" t="s">
        <v>394</v>
      </c>
      <c r="C251" s="161" t="s">
        <v>2695</v>
      </c>
      <c r="D251" s="144" t="s">
        <v>49</v>
      </c>
      <c r="E251" s="299">
        <v>12</v>
      </c>
      <c r="F251" s="142"/>
      <c r="G251" s="158"/>
      <c r="H251" s="211"/>
      <c r="I251" s="194"/>
      <c r="J251" s="158"/>
      <c r="K251" s="158"/>
      <c r="L251" s="158"/>
    </row>
    <row r="252" spans="1:12" ht="38.25">
      <c r="A252" s="331" t="s">
        <v>965</v>
      </c>
      <c r="B252" s="147" t="s">
        <v>395</v>
      </c>
      <c r="C252" s="161" t="s">
        <v>2696</v>
      </c>
      <c r="D252" s="144" t="s">
        <v>49</v>
      </c>
      <c r="E252" s="299">
        <v>12</v>
      </c>
      <c r="F252" s="142"/>
      <c r="G252" s="158"/>
      <c r="H252" s="211"/>
      <c r="I252" s="194"/>
      <c r="J252" s="158"/>
      <c r="K252" s="158"/>
      <c r="L252" s="158"/>
    </row>
    <row r="253" spans="1:12" ht="56.25" customHeight="1">
      <c r="A253" s="331" t="s">
        <v>968</v>
      </c>
      <c r="B253" s="147" t="s">
        <v>396</v>
      </c>
      <c r="C253" s="161" t="s">
        <v>2697</v>
      </c>
      <c r="D253" s="144" t="s">
        <v>49</v>
      </c>
      <c r="E253" s="299">
        <v>12</v>
      </c>
      <c r="F253" s="142"/>
      <c r="G253" s="158"/>
      <c r="H253" s="211"/>
      <c r="I253" s="194"/>
      <c r="J253" s="158"/>
      <c r="K253" s="158"/>
      <c r="L253" s="158"/>
    </row>
    <row r="254" spans="1:12" ht="35.25" customHeight="1">
      <c r="A254" s="331" t="s">
        <v>971</v>
      </c>
      <c r="B254" s="279" t="s">
        <v>398</v>
      </c>
      <c r="C254" s="279" t="s">
        <v>2698</v>
      </c>
      <c r="D254" s="228" t="s">
        <v>31</v>
      </c>
      <c r="E254" s="300">
        <v>9</v>
      </c>
      <c r="F254" s="143"/>
      <c r="G254" s="268"/>
      <c r="H254" s="276"/>
      <c r="I254" s="228"/>
      <c r="J254" s="268"/>
      <c r="K254" s="268"/>
      <c r="L254" s="268"/>
    </row>
    <row r="255" spans="1:12" ht="38.25">
      <c r="A255" s="331" t="s">
        <v>974</v>
      </c>
      <c r="B255" s="147" t="s">
        <v>399</v>
      </c>
      <c r="C255" s="161" t="s">
        <v>2699</v>
      </c>
      <c r="D255" s="144" t="s">
        <v>49</v>
      </c>
      <c r="E255" s="299">
        <v>36</v>
      </c>
      <c r="F255" s="142"/>
      <c r="G255" s="158"/>
      <c r="H255" s="211"/>
      <c r="I255" s="194"/>
      <c r="J255" s="158"/>
      <c r="K255" s="158"/>
      <c r="L255" s="158"/>
    </row>
    <row r="256" spans="1:12">
      <c r="A256" s="335"/>
      <c r="B256" s="199"/>
      <c r="C256" s="229"/>
      <c r="D256" s="195"/>
      <c r="E256" s="358"/>
      <c r="F256" s="175"/>
      <c r="G256" s="191"/>
      <c r="H256" s="327"/>
      <c r="I256" s="327"/>
      <c r="J256" s="373" t="s">
        <v>981</v>
      </c>
      <c r="K256" s="208"/>
      <c r="L256" s="174"/>
    </row>
    <row r="257" spans="1:12" ht="13.5" customHeight="1">
      <c r="A257" s="336">
        <v>43</v>
      </c>
      <c r="B257" s="429" t="s">
        <v>401</v>
      </c>
      <c r="C257" s="247"/>
      <c r="D257" s="431"/>
      <c r="E257" s="497"/>
      <c r="F257" s="431"/>
      <c r="G257" s="431"/>
      <c r="H257" s="431"/>
      <c r="I257" s="431"/>
      <c r="J257" s="431"/>
      <c r="K257" s="431"/>
      <c r="L257" s="431"/>
    </row>
    <row r="258" spans="1:12" ht="38.25">
      <c r="A258" s="331" t="s">
        <v>1449</v>
      </c>
      <c r="B258" s="147" t="s">
        <v>402</v>
      </c>
      <c r="C258" s="161" t="s">
        <v>403</v>
      </c>
      <c r="D258" s="144" t="s">
        <v>31</v>
      </c>
      <c r="E258" s="299">
        <v>720</v>
      </c>
      <c r="F258" s="142"/>
      <c r="G258" s="158"/>
      <c r="H258" s="211"/>
      <c r="I258" s="194"/>
      <c r="J258" s="158"/>
      <c r="K258" s="158"/>
      <c r="L258" s="158"/>
    </row>
    <row r="259" spans="1:12" ht="16.5" customHeight="1">
      <c r="A259" s="332"/>
      <c r="B259" s="199"/>
      <c r="C259" s="229"/>
      <c r="D259" s="195"/>
      <c r="E259" s="358"/>
      <c r="F259" s="175"/>
      <c r="G259" s="191"/>
      <c r="H259" s="218"/>
      <c r="I259" s="218"/>
      <c r="J259" s="209" t="s">
        <v>987</v>
      </c>
      <c r="K259" s="208"/>
      <c r="L259" s="174"/>
    </row>
    <row r="260" spans="1:12" ht="15" customHeight="1">
      <c r="A260" s="330" t="s">
        <v>988</v>
      </c>
      <c r="B260" s="181" t="s">
        <v>2786</v>
      </c>
      <c r="C260" s="233"/>
      <c r="D260" s="182"/>
      <c r="E260" s="357"/>
      <c r="F260" s="170"/>
      <c r="G260" s="169"/>
      <c r="H260" s="212"/>
      <c r="I260" s="193"/>
      <c r="J260" s="169"/>
      <c r="K260" s="169"/>
      <c r="L260" s="169"/>
    </row>
    <row r="261" spans="1:12" ht="51">
      <c r="A261" s="331" t="s">
        <v>982</v>
      </c>
      <c r="B261" s="147" t="s">
        <v>406</v>
      </c>
      <c r="C261" s="161" t="s">
        <v>407</v>
      </c>
      <c r="D261" s="194" t="s">
        <v>49</v>
      </c>
      <c r="E261" s="360">
        <v>36</v>
      </c>
      <c r="F261" s="164"/>
      <c r="G261" s="158"/>
      <c r="H261" s="211"/>
      <c r="I261" s="194"/>
      <c r="J261" s="158"/>
      <c r="K261" s="158"/>
      <c r="L261" s="158"/>
    </row>
    <row r="262" spans="1:12" ht="51">
      <c r="A262" s="331" t="s">
        <v>985</v>
      </c>
      <c r="B262" s="147" t="s">
        <v>408</v>
      </c>
      <c r="C262" s="161" t="s">
        <v>409</v>
      </c>
      <c r="D262" s="194" t="s">
        <v>49</v>
      </c>
      <c r="E262" s="360">
        <v>36</v>
      </c>
      <c r="F262" s="164"/>
      <c r="G262" s="158"/>
      <c r="H262" s="211"/>
      <c r="I262" s="194"/>
      <c r="J262" s="158"/>
      <c r="K262" s="158"/>
      <c r="L262" s="158"/>
    </row>
    <row r="263" spans="1:12">
      <c r="A263" s="332"/>
      <c r="B263" s="199"/>
      <c r="C263" s="229"/>
      <c r="D263" s="195"/>
      <c r="E263" s="358"/>
      <c r="F263" s="175"/>
      <c r="G263" s="191"/>
      <c r="H263" s="218"/>
      <c r="I263" s="195"/>
      <c r="J263" s="209" t="s">
        <v>991</v>
      </c>
      <c r="K263" s="166"/>
      <c r="L263" s="174"/>
    </row>
    <row r="264" spans="1:12">
      <c r="A264" s="330" t="s">
        <v>992</v>
      </c>
      <c r="B264" s="181" t="s">
        <v>2785</v>
      </c>
      <c r="C264" s="233"/>
      <c r="D264" s="193"/>
      <c r="E264" s="357"/>
      <c r="F264" s="170"/>
      <c r="G264" s="169"/>
      <c r="H264" s="212"/>
      <c r="I264" s="193"/>
      <c r="J264" s="169"/>
      <c r="K264" s="169"/>
      <c r="L264" s="169"/>
    </row>
    <row r="265" spans="1:12" ht="33" customHeight="1">
      <c r="A265" s="331" t="s">
        <v>994</v>
      </c>
      <c r="B265" s="147" t="s">
        <v>298</v>
      </c>
      <c r="C265" s="161" t="s">
        <v>412</v>
      </c>
      <c r="D265" s="144" t="s">
        <v>49</v>
      </c>
      <c r="E265" s="299">
        <v>3000</v>
      </c>
      <c r="F265" s="141"/>
      <c r="G265" s="158"/>
      <c r="H265" s="211"/>
      <c r="I265" s="194"/>
      <c r="J265" s="158"/>
      <c r="K265" s="158"/>
      <c r="L265" s="158"/>
    </row>
    <row r="266" spans="1:12" ht="127.5">
      <c r="A266" s="331" t="s">
        <v>997</v>
      </c>
      <c r="B266" s="147" t="s">
        <v>413</v>
      </c>
      <c r="C266" s="161" t="s">
        <v>2700</v>
      </c>
      <c r="D266" s="144" t="s">
        <v>31</v>
      </c>
      <c r="E266" s="300">
        <v>720</v>
      </c>
      <c r="F266" s="143"/>
      <c r="G266" s="158"/>
      <c r="H266" s="211"/>
      <c r="I266" s="194"/>
      <c r="J266" s="158"/>
      <c r="K266" s="158"/>
      <c r="L266" s="158"/>
    </row>
    <row r="267" spans="1:12" ht="38.25" customHeight="1">
      <c r="A267" s="331" t="s">
        <v>1000</v>
      </c>
      <c r="B267" s="147" t="s">
        <v>414</v>
      </c>
      <c r="C267" s="161" t="s">
        <v>415</v>
      </c>
      <c r="D267" s="144" t="s">
        <v>31</v>
      </c>
      <c r="E267" s="300">
        <v>720</v>
      </c>
      <c r="F267" s="143"/>
      <c r="G267" s="158"/>
      <c r="H267" s="211"/>
      <c r="I267" s="194"/>
      <c r="J267" s="158"/>
      <c r="K267" s="158"/>
      <c r="L267" s="158"/>
    </row>
    <row r="268" spans="1:12" ht="114.75">
      <c r="A268" s="331" t="s">
        <v>1002</v>
      </c>
      <c r="B268" s="147" t="s">
        <v>416</v>
      </c>
      <c r="C268" s="161" t="s">
        <v>417</v>
      </c>
      <c r="D268" s="144" t="s">
        <v>31</v>
      </c>
      <c r="E268" s="300">
        <v>720</v>
      </c>
      <c r="F268" s="143"/>
      <c r="G268" s="158"/>
      <c r="H268" s="211"/>
      <c r="I268" s="194"/>
      <c r="J268" s="158"/>
      <c r="K268" s="158"/>
      <c r="L268" s="158"/>
    </row>
    <row r="269" spans="1:12" ht="139.5" customHeight="1">
      <c r="A269" s="331" t="s">
        <v>1450</v>
      </c>
      <c r="B269" s="147" t="s">
        <v>418</v>
      </c>
      <c r="C269" s="161" t="s">
        <v>419</v>
      </c>
      <c r="D269" s="144" t="s">
        <v>31</v>
      </c>
      <c r="E269" s="300">
        <v>720</v>
      </c>
      <c r="F269" s="143"/>
      <c r="G269" s="158"/>
      <c r="H269" s="211"/>
      <c r="I269" s="194"/>
      <c r="J269" s="158"/>
      <c r="K269" s="158"/>
      <c r="L269" s="158"/>
    </row>
    <row r="270" spans="1:12" ht="165.75">
      <c r="A270" s="331" t="s">
        <v>1451</v>
      </c>
      <c r="B270" s="147" t="s">
        <v>420</v>
      </c>
      <c r="C270" s="161" t="s">
        <v>421</v>
      </c>
      <c r="D270" s="144" t="s">
        <v>31</v>
      </c>
      <c r="E270" s="300">
        <v>1440</v>
      </c>
      <c r="F270" s="143"/>
      <c r="G270" s="158"/>
      <c r="H270" s="211"/>
      <c r="I270" s="194"/>
      <c r="J270" s="158"/>
      <c r="K270" s="158"/>
      <c r="L270" s="158"/>
    </row>
    <row r="271" spans="1:12" ht="176.25" customHeight="1">
      <c r="A271" s="331" t="s">
        <v>1452</v>
      </c>
      <c r="B271" s="147" t="s">
        <v>422</v>
      </c>
      <c r="C271" s="380" t="s">
        <v>2784</v>
      </c>
      <c r="D271" s="144" t="s">
        <v>31</v>
      </c>
      <c r="E271" s="299">
        <v>180</v>
      </c>
      <c r="F271" s="142"/>
      <c r="G271" s="158"/>
      <c r="H271" s="211"/>
      <c r="I271" s="194"/>
      <c r="J271" s="158"/>
      <c r="K271" s="158"/>
      <c r="L271" s="158"/>
    </row>
    <row r="272" spans="1:12" ht="51" customHeight="1">
      <c r="A272" s="331" t="s">
        <v>1453</v>
      </c>
      <c r="B272" s="147" t="s">
        <v>423</v>
      </c>
      <c r="C272" s="161" t="s">
        <v>424</v>
      </c>
      <c r="D272" s="144" t="s">
        <v>31</v>
      </c>
      <c r="E272" s="300">
        <v>1440</v>
      </c>
      <c r="F272" s="143"/>
      <c r="G272" s="158"/>
      <c r="H272" s="211"/>
      <c r="I272" s="194"/>
      <c r="J272" s="158"/>
      <c r="K272" s="158"/>
      <c r="L272" s="158"/>
    </row>
    <row r="273" spans="1:12" ht="38.25" customHeight="1">
      <c r="A273" s="331" t="s">
        <v>1454</v>
      </c>
      <c r="B273" s="147" t="s">
        <v>425</v>
      </c>
      <c r="C273" s="161" t="s">
        <v>426</v>
      </c>
      <c r="D273" s="144" t="s">
        <v>31</v>
      </c>
      <c r="E273" s="300">
        <v>720</v>
      </c>
      <c r="F273" s="143"/>
      <c r="G273" s="158"/>
      <c r="H273" s="211"/>
      <c r="I273" s="194"/>
      <c r="J273" s="158"/>
      <c r="K273" s="158"/>
      <c r="L273" s="158"/>
    </row>
    <row r="274" spans="1:12" ht="173.25" customHeight="1">
      <c r="A274" s="331" t="s">
        <v>1455</v>
      </c>
      <c r="B274" s="147" t="s">
        <v>427</v>
      </c>
      <c r="C274" s="161" t="s">
        <v>428</v>
      </c>
      <c r="D274" s="144" t="s">
        <v>31</v>
      </c>
      <c r="E274" s="300">
        <v>1600</v>
      </c>
      <c r="F274" s="143"/>
      <c r="G274" s="158"/>
      <c r="H274" s="211"/>
      <c r="I274" s="194"/>
      <c r="J274" s="158"/>
      <c r="K274" s="158"/>
      <c r="L274" s="158"/>
    </row>
    <row r="275" spans="1:12" ht="25.5">
      <c r="A275" s="331" t="s">
        <v>1456</v>
      </c>
      <c r="B275" s="147" t="s">
        <v>429</v>
      </c>
      <c r="C275" s="161" t="s">
        <v>430</v>
      </c>
      <c r="D275" s="141" t="s">
        <v>49</v>
      </c>
      <c r="E275" s="299">
        <v>36</v>
      </c>
      <c r="F275" s="142"/>
      <c r="G275" s="158"/>
      <c r="H275" s="211"/>
      <c r="I275" s="194"/>
      <c r="J275" s="158"/>
      <c r="K275" s="158"/>
      <c r="L275" s="158"/>
    </row>
    <row r="276" spans="1:12" ht="51">
      <c r="A276" s="331" t="s">
        <v>1457</v>
      </c>
      <c r="B276" s="147" t="s">
        <v>431</v>
      </c>
      <c r="C276" s="161" t="s">
        <v>2701</v>
      </c>
      <c r="D276" s="144" t="s">
        <v>31</v>
      </c>
      <c r="E276" s="300">
        <v>240</v>
      </c>
      <c r="F276" s="143"/>
      <c r="G276" s="158"/>
      <c r="H276" s="211"/>
      <c r="I276" s="194"/>
      <c r="J276" s="158"/>
      <c r="K276" s="158"/>
      <c r="L276" s="158"/>
    </row>
    <row r="277" spans="1:12" ht="25.5">
      <c r="A277" s="331" t="s">
        <v>1458</v>
      </c>
      <c r="B277" s="147" t="s">
        <v>432</v>
      </c>
      <c r="C277" s="161" t="s">
        <v>433</v>
      </c>
      <c r="D277" s="141" t="s">
        <v>49</v>
      </c>
      <c r="E277" s="299">
        <v>360</v>
      </c>
      <c r="F277" s="142"/>
      <c r="G277" s="158"/>
      <c r="H277" s="211"/>
      <c r="I277" s="194"/>
      <c r="J277" s="158"/>
      <c r="K277" s="158"/>
      <c r="L277" s="158"/>
    </row>
    <row r="278" spans="1:12" s="401" customFormat="1">
      <c r="A278" s="332"/>
      <c r="B278" s="341"/>
      <c r="C278" s="385"/>
      <c r="D278" s="335"/>
      <c r="E278" s="358"/>
      <c r="F278" s="328"/>
      <c r="G278" s="329"/>
      <c r="H278" s="378"/>
      <c r="I278" s="335"/>
      <c r="J278" s="373" t="s">
        <v>1005</v>
      </c>
      <c r="K278" s="319"/>
      <c r="L278" s="327"/>
    </row>
    <row r="279" spans="1:12">
      <c r="A279" s="330" t="s">
        <v>1006</v>
      </c>
      <c r="B279" s="181" t="s">
        <v>2783</v>
      </c>
      <c r="C279" s="189"/>
      <c r="D279" s="196"/>
      <c r="E279" s="357"/>
      <c r="F279" s="173"/>
      <c r="G279" s="172"/>
      <c r="H279" s="213"/>
      <c r="I279" s="196"/>
      <c r="J279" s="172"/>
      <c r="K279" s="172"/>
      <c r="L279" s="172"/>
    </row>
    <row r="280" spans="1:12" ht="25.5">
      <c r="A280" s="331" t="s">
        <v>1008</v>
      </c>
      <c r="B280" s="147" t="s">
        <v>436</v>
      </c>
      <c r="C280" s="161" t="s">
        <v>437</v>
      </c>
      <c r="D280" s="194" t="s">
        <v>49</v>
      </c>
      <c r="E280" s="299">
        <v>120</v>
      </c>
      <c r="F280" s="142"/>
      <c r="G280" s="158"/>
      <c r="H280" s="211"/>
      <c r="I280" s="194"/>
      <c r="J280" s="158"/>
      <c r="K280" s="158"/>
      <c r="L280" s="158"/>
    </row>
    <row r="281" spans="1:12" ht="25.5">
      <c r="A281" s="331" t="s">
        <v>1011</v>
      </c>
      <c r="B281" s="147" t="s">
        <v>439</v>
      </c>
      <c r="C281" s="161" t="s">
        <v>440</v>
      </c>
      <c r="D281" s="194" t="s">
        <v>49</v>
      </c>
      <c r="E281" s="299">
        <v>18</v>
      </c>
      <c r="F281" s="142"/>
      <c r="G281" s="158"/>
      <c r="H281" s="211"/>
      <c r="I281" s="194"/>
      <c r="J281" s="158"/>
      <c r="K281" s="158"/>
      <c r="L281" s="158"/>
    </row>
    <row r="282" spans="1:12">
      <c r="A282" s="331" t="s">
        <v>1014</v>
      </c>
      <c r="B282" s="147" t="s">
        <v>442</v>
      </c>
      <c r="C282" s="161" t="s">
        <v>2702</v>
      </c>
      <c r="D282" s="194" t="s">
        <v>49</v>
      </c>
      <c r="E282" s="299">
        <v>90</v>
      </c>
      <c r="F282" s="142"/>
      <c r="G282" s="158"/>
      <c r="H282" s="211"/>
      <c r="I282" s="194"/>
      <c r="J282" s="158"/>
      <c r="K282" s="158"/>
      <c r="L282" s="158"/>
    </row>
    <row r="283" spans="1:12" ht="25.5">
      <c r="A283" s="331" t="s">
        <v>1017</v>
      </c>
      <c r="B283" s="147" t="s">
        <v>444</v>
      </c>
      <c r="C283" s="161" t="s">
        <v>445</v>
      </c>
      <c r="D283" s="194" t="s">
        <v>49</v>
      </c>
      <c r="E283" s="299">
        <v>18</v>
      </c>
      <c r="F283" s="142"/>
      <c r="G283" s="158"/>
      <c r="H283" s="211"/>
      <c r="I283" s="194"/>
      <c r="J283" s="158"/>
      <c r="K283" s="158"/>
      <c r="L283" s="158"/>
    </row>
    <row r="284" spans="1:12" ht="38.25">
      <c r="A284" s="331" t="s">
        <v>1020</v>
      </c>
      <c r="B284" s="147" t="s">
        <v>447</v>
      </c>
      <c r="C284" s="161" t="s">
        <v>2703</v>
      </c>
      <c r="D284" s="194" t="s">
        <v>49</v>
      </c>
      <c r="E284" s="299">
        <v>18</v>
      </c>
      <c r="F284" s="142"/>
      <c r="G284" s="158"/>
      <c r="H284" s="211"/>
      <c r="I284" s="194"/>
      <c r="J284" s="158"/>
      <c r="K284" s="158"/>
      <c r="L284" s="158"/>
    </row>
    <row r="285" spans="1:12">
      <c r="A285" s="332"/>
      <c r="B285" s="199"/>
      <c r="C285" s="229"/>
      <c r="D285" s="195"/>
      <c r="E285" s="358"/>
      <c r="F285" s="175"/>
      <c r="G285" s="191"/>
      <c r="H285" s="218"/>
      <c r="I285" s="195"/>
      <c r="J285" s="209" t="s">
        <v>1022</v>
      </c>
      <c r="K285" s="166"/>
      <c r="L285" s="174"/>
    </row>
    <row r="286" spans="1:12">
      <c r="A286" s="330" t="s">
        <v>1023</v>
      </c>
      <c r="B286" s="181" t="s">
        <v>2782</v>
      </c>
      <c r="C286" s="189"/>
      <c r="D286" s="196"/>
      <c r="E286" s="357"/>
      <c r="F286" s="173"/>
      <c r="G286" s="172"/>
      <c r="H286" s="213"/>
      <c r="I286" s="196"/>
      <c r="J286" s="172"/>
      <c r="K286" s="172"/>
      <c r="L286" s="172"/>
    </row>
    <row r="287" spans="1:12" ht="60" customHeight="1">
      <c r="A287" s="331" t="s">
        <v>1024</v>
      </c>
      <c r="B287" s="147" t="s">
        <v>451</v>
      </c>
      <c r="C287" s="161" t="s">
        <v>2704</v>
      </c>
      <c r="D287" s="194" t="s">
        <v>31</v>
      </c>
      <c r="E287" s="299">
        <v>3</v>
      </c>
      <c r="F287" s="142"/>
      <c r="G287" s="158"/>
      <c r="H287" s="211"/>
      <c r="I287" s="194"/>
      <c r="J287" s="158"/>
      <c r="K287" s="158"/>
      <c r="L287" s="158"/>
    </row>
    <row r="288" spans="1:12" ht="63.75">
      <c r="A288" s="331" t="s">
        <v>1026</v>
      </c>
      <c r="B288" s="147" t="s">
        <v>420</v>
      </c>
      <c r="C288" s="161" t="s">
        <v>2705</v>
      </c>
      <c r="D288" s="194" t="s">
        <v>31</v>
      </c>
      <c r="E288" s="300">
        <v>150</v>
      </c>
      <c r="F288" s="143"/>
      <c r="G288" s="158"/>
      <c r="H288" s="211"/>
      <c r="I288" s="194"/>
      <c r="J288" s="158"/>
      <c r="K288" s="158"/>
      <c r="L288" s="158"/>
    </row>
    <row r="289" spans="1:12" ht="89.25">
      <c r="A289" s="331" t="s">
        <v>1027</v>
      </c>
      <c r="B289" s="302" t="s">
        <v>453</v>
      </c>
      <c r="C289" s="305" t="s">
        <v>2706</v>
      </c>
      <c r="D289" s="384" t="s">
        <v>49</v>
      </c>
      <c r="E289" s="300">
        <v>9000</v>
      </c>
      <c r="F289" s="432" t="s">
        <v>1407</v>
      </c>
      <c r="G289" s="158"/>
      <c r="H289" s="211"/>
      <c r="I289" s="194"/>
      <c r="J289" s="158"/>
      <c r="K289" s="158"/>
      <c r="L289" s="158"/>
    </row>
    <row r="290" spans="1:12">
      <c r="A290" s="335"/>
      <c r="B290" s="341"/>
      <c r="C290" s="341"/>
      <c r="D290" s="341"/>
      <c r="E290" s="335"/>
      <c r="F290" s="341"/>
      <c r="G290" s="341"/>
      <c r="H290" s="341"/>
      <c r="I290" s="341"/>
      <c r="J290" s="373" t="s">
        <v>1029</v>
      </c>
      <c r="K290" s="341"/>
      <c r="L290" s="341"/>
    </row>
    <row r="291" spans="1:12">
      <c r="A291" s="330" t="s">
        <v>1030</v>
      </c>
      <c r="B291" s="181" t="s">
        <v>455</v>
      </c>
      <c r="C291" s="189"/>
      <c r="D291" s="196"/>
      <c r="E291" s="187"/>
      <c r="F291" s="183"/>
      <c r="G291" s="172"/>
      <c r="H291" s="213"/>
      <c r="I291" s="196"/>
      <c r="J291" s="172"/>
      <c r="K291" s="172"/>
      <c r="L291" s="172"/>
    </row>
    <row r="292" spans="1:12">
      <c r="A292" s="331" t="s">
        <v>1031</v>
      </c>
      <c r="B292" s="147" t="s">
        <v>457</v>
      </c>
      <c r="C292" s="161" t="s">
        <v>458</v>
      </c>
      <c r="D292" s="194" t="s">
        <v>49</v>
      </c>
      <c r="E292" s="300">
        <v>6</v>
      </c>
      <c r="F292" s="143"/>
      <c r="G292" s="158"/>
      <c r="H292" s="211"/>
      <c r="I292" s="194"/>
      <c r="J292" s="158"/>
      <c r="K292" s="158"/>
      <c r="L292" s="158"/>
    </row>
    <row r="293" spans="1:12">
      <c r="A293" s="331" t="s">
        <v>1033</v>
      </c>
      <c r="B293" s="147" t="s">
        <v>460</v>
      </c>
      <c r="C293" s="161" t="s">
        <v>458</v>
      </c>
      <c r="D293" s="194" t="s">
        <v>49</v>
      </c>
      <c r="E293" s="300">
        <v>6</v>
      </c>
      <c r="F293" s="143"/>
      <c r="G293" s="158"/>
      <c r="H293" s="211"/>
      <c r="I293" s="194"/>
      <c r="J293" s="158"/>
      <c r="K293" s="158"/>
      <c r="L293" s="158"/>
    </row>
    <row r="294" spans="1:12">
      <c r="A294" s="331" t="s">
        <v>1036</v>
      </c>
      <c r="B294" s="147" t="s">
        <v>462</v>
      </c>
      <c r="C294" s="161" t="s">
        <v>458</v>
      </c>
      <c r="D294" s="194" t="s">
        <v>49</v>
      </c>
      <c r="E294" s="299">
        <v>6</v>
      </c>
      <c r="F294" s="142"/>
      <c r="G294" s="158"/>
      <c r="H294" s="211"/>
      <c r="I294" s="194"/>
      <c r="J294" s="158"/>
      <c r="K294" s="158"/>
      <c r="L294" s="158"/>
    </row>
    <row r="295" spans="1:12">
      <c r="A295" s="332"/>
      <c r="B295" s="341"/>
      <c r="C295" s="229"/>
      <c r="D295" s="195"/>
      <c r="E295" s="358"/>
      <c r="F295" s="175"/>
      <c r="G295" s="191"/>
      <c r="H295" s="218"/>
      <c r="I295" s="195"/>
      <c r="J295" s="209" t="s">
        <v>1046</v>
      </c>
      <c r="K295" s="166"/>
      <c r="L295" s="174"/>
    </row>
    <row r="296" spans="1:12" ht="15.75" customHeight="1">
      <c r="A296" s="330" t="s">
        <v>1047</v>
      </c>
      <c r="B296" s="181" t="s">
        <v>2781</v>
      </c>
      <c r="C296" s="233"/>
      <c r="D296" s="193"/>
      <c r="E296" s="357"/>
      <c r="F296" s="170"/>
      <c r="G296" s="169"/>
      <c r="H296" s="212"/>
      <c r="I296" s="193"/>
      <c r="J296" s="169"/>
      <c r="K296" s="169"/>
      <c r="L296" s="169"/>
    </row>
    <row r="297" spans="1:12" ht="25.5">
      <c r="A297" s="331" t="s">
        <v>1049</v>
      </c>
      <c r="B297" s="159" t="s">
        <v>466</v>
      </c>
      <c r="C297" s="168" t="s">
        <v>467</v>
      </c>
      <c r="D297" s="144" t="s">
        <v>49</v>
      </c>
      <c r="E297" s="146">
        <v>36</v>
      </c>
      <c r="F297" s="146"/>
      <c r="G297" s="158"/>
      <c r="H297" s="211"/>
      <c r="I297" s="194"/>
      <c r="J297" s="158"/>
      <c r="K297" s="158"/>
      <c r="L297" s="158"/>
    </row>
    <row r="298" spans="1:12" ht="25.5">
      <c r="A298" s="331" t="s">
        <v>1459</v>
      </c>
      <c r="B298" s="159" t="s">
        <v>469</v>
      </c>
      <c r="C298" s="168" t="s">
        <v>470</v>
      </c>
      <c r="D298" s="144" t="s">
        <v>49</v>
      </c>
      <c r="E298" s="146">
        <v>36</v>
      </c>
      <c r="F298" s="146"/>
      <c r="G298" s="158"/>
      <c r="H298" s="211"/>
      <c r="I298" s="194"/>
      <c r="J298" s="158"/>
      <c r="K298" s="158"/>
      <c r="L298" s="158"/>
    </row>
    <row r="299" spans="1:12" ht="25.5">
      <c r="A299" s="331" t="s">
        <v>1460</v>
      </c>
      <c r="B299" s="159" t="s">
        <v>472</v>
      </c>
      <c r="C299" s="168" t="s">
        <v>473</v>
      </c>
      <c r="D299" s="141" t="s">
        <v>49</v>
      </c>
      <c r="E299" s="146">
        <v>45</v>
      </c>
      <c r="F299" s="146"/>
      <c r="G299" s="158"/>
      <c r="H299" s="211"/>
      <c r="I299" s="194"/>
      <c r="J299" s="158"/>
      <c r="K299" s="158"/>
      <c r="L299" s="158"/>
    </row>
    <row r="300" spans="1:12" ht="25.5">
      <c r="A300" s="331" t="s">
        <v>1461</v>
      </c>
      <c r="B300" s="159" t="s">
        <v>475</v>
      </c>
      <c r="C300" s="168" t="s">
        <v>476</v>
      </c>
      <c r="D300" s="141" t="s">
        <v>49</v>
      </c>
      <c r="E300" s="146">
        <v>36</v>
      </c>
      <c r="F300" s="146"/>
      <c r="G300" s="158"/>
      <c r="H300" s="211"/>
      <c r="I300" s="194"/>
      <c r="J300" s="158"/>
      <c r="K300" s="158"/>
      <c r="L300" s="158"/>
    </row>
    <row r="301" spans="1:12" ht="25.5">
      <c r="A301" s="331" t="s">
        <v>1462</v>
      </c>
      <c r="B301" s="159" t="s">
        <v>478</v>
      </c>
      <c r="C301" s="168" t="s">
        <v>479</v>
      </c>
      <c r="D301" s="141" t="s">
        <v>49</v>
      </c>
      <c r="E301" s="146">
        <v>36</v>
      </c>
      <c r="F301" s="146"/>
      <c r="G301" s="158"/>
      <c r="H301" s="211"/>
      <c r="I301" s="194"/>
      <c r="J301" s="158"/>
      <c r="K301" s="158"/>
      <c r="L301" s="158"/>
    </row>
    <row r="302" spans="1:12" ht="39.75" customHeight="1">
      <c r="A302" s="331" t="s">
        <v>1463</v>
      </c>
      <c r="B302" s="159" t="s">
        <v>481</v>
      </c>
      <c r="C302" s="168" t="s">
        <v>467</v>
      </c>
      <c r="D302" s="141" t="s">
        <v>49</v>
      </c>
      <c r="E302" s="146">
        <v>36</v>
      </c>
      <c r="F302" s="146"/>
      <c r="G302" s="158"/>
      <c r="H302" s="211"/>
      <c r="I302" s="194"/>
      <c r="J302" s="158"/>
      <c r="K302" s="158"/>
      <c r="L302" s="158"/>
    </row>
    <row r="303" spans="1:12" ht="44.25" customHeight="1">
      <c r="A303" s="331" t="s">
        <v>1464</v>
      </c>
      <c r="B303" s="159" t="s">
        <v>483</v>
      </c>
      <c r="C303" s="168" t="s">
        <v>484</v>
      </c>
      <c r="D303" s="141" t="s">
        <v>49</v>
      </c>
      <c r="E303" s="146">
        <v>36</v>
      </c>
      <c r="F303" s="146"/>
      <c r="G303" s="158"/>
      <c r="H303" s="211"/>
      <c r="I303" s="194"/>
      <c r="J303" s="158"/>
      <c r="K303" s="158"/>
      <c r="L303" s="158"/>
    </row>
    <row r="304" spans="1:12" ht="25.5">
      <c r="A304" s="331" t="s">
        <v>1465</v>
      </c>
      <c r="B304" s="159" t="s">
        <v>486</v>
      </c>
      <c r="C304" s="168" t="s">
        <v>487</v>
      </c>
      <c r="D304" s="141" t="s">
        <v>49</v>
      </c>
      <c r="E304" s="146">
        <v>36</v>
      </c>
      <c r="F304" s="146"/>
      <c r="G304" s="158"/>
      <c r="H304" s="211"/>
      <c r="I304" s="194"/>
      <c r="J304" s="158"/>
      <c r="K304" s="158"/>
      <c r="L304" s="158"/>
    </row>
    <row r="305" spans="1:12" ht="21" customHeight="1">
      <c r="A305" s="331" t="s">
        <v>1466</v>
      </c>
      <c r="B305" s="159" t="s">
        <v>489</v>
      </c>
      <c r="C305" s="161" t="s">
        <v>490</v>
      </c>
      <c r="D305" s="141" t="s">
        <v>49</v>
      </c>
      <c r="E305" s="299">
        <v>6</v>
      </c>
      <c r="F305" s="141"/>
      <c r="G305" s="158"/>
      <c r="H305" s="211"/>
      <c r="I305" s="194"/>
      <c r="J305" s="158"/>
      <c r="K305" s="158"/>
      <c r="L305" s="158"/>
    </row>
    <row r="306" spans="1:12" ht="21" customHeight="1">
      <c r="A306" s="331" t="s">
        <v>1467</v>
      </c>
      <c r="B306" s="147" t="s">
        <v>492</v>
      </c>
      <c r="C306" s="161" t="s">
        <v>493</v>
      </c>
      <c r="D306" s="141" t="s">
        <v>49</v>
      </c>
      <c r="E306" s="299">
        <v>24</v>
      </c>
      <c r="F306" s="141"/>
      <c r="G306" s="158"/>
      <c r="H306" s="211"/>
      <c r="I306" s="194"/>
      <c r="J306" s="158"/>
      <c r="K306" s="158"/>
      <c r="L306" s="158"/>
    </row>
    <row r="307" spans="1:12" ht="22.5" customHeight="1">
      <c r="A307" s="331" t="s">
        <v>1468</v>
      </c>
      <c r="B307" s="147" t="s">
        <v>495</v>
      </c>
      <c r="C307" s="161" t="s">
        <v>493</v>
      </c>
      <c r="D307" s="141" t="s">
        <v>49</v>
      </c>
      <c r="E307" s="146">
        <v>24</v>
      </c>
      <c r="F307" s="145"/>
      <c r="G307" s="158"/>
      <c r="H307" s="211"/>
      <c r="I307" s="194"/>
      <c r="J307" s="158"/>
      <c r="K307" s="158"/>
      <c r="L307" s="158"/>
    </row>
    <row r="308" spans="1:12" ht="15" customHeight="1">
      <c r="A308" s="331" t="s">
        <v>1469</v>
      </c>
      <c r="B308" s="159" t="s">
        <v>497</v>
      </c>
      <c r="C308" s="161" t="s">
        <v>493</v>
      </c>
      <c r="D308" s="141" t="s">
        <v>49</v>
      </c>
      <c r="E308" s="146">
        <v>24</v>
      </c>
      <c r="F308" s="145"/>
      <c r="G308" s="158"/>
      <c r="H308" s="211"/>
      <c r="I308" s="194"/>
      <c r="J308" s="158"/>
      <c r="K308" s="158"/>
      <c r="L308" s="158"/>
    </row>
    <row r="309" spans="1:12" ht="18.75" customHeight="1">
      <c r="A309" s="331" t="s">
        <v>1470</v>
      </c>
      <c r="B309" s="159" t="s">
        <v>498</v>
      </c>
      <c r="C309" s="161" t="s">
        <v>499</v>
      </c>
      <c r="D309" s="141" t="s">
        <v>49</v>
      </c>
      <c r="E309" s="146">
        <v>24</v>
      </c>
      <c r="F309" s="145"/>
      <c r="G309" s="158"/>
      <c r="H309" s="211"/>
      <c r="I309" s="194"/>
      <c r="J309" s="158"/>
      <c r="K309" s="158"/>
      <c r="L309" s="158"/>
    </row>
    <row r="310" spans="1:12" ht="20.25" customHeight="1">
      <c r="A310" s="331" t="s">
        <v>1471</v>
      </c>
      <c r="B310" s="159" t="s">
        <v>500</v>
      </c>
      <c r="C310" s="161" t="s">
        <v>493</v>
      </c>
      <c r="D310" s="141" t="s">
        <v>49</v>
      </c>
      <c r="E310" s="146">
        <v>24</v>
      </c>
      <c r="F310" s="145"/>
      <c r="G310" s="158"/>
      <c r="H310" s="211"/>
      <c r="I310" s="194"/>
      <c r="J310" s="158"/>
      <c r="K310" s="158"/>
      <c r="L310" s="158"/>
    </row>
    <row r="311" spans="1:12" ht="20.25" customHeight="1">
      <c r="A311" s="331" t="s">
        <v>1472</v>
      </c>
      <c r="B311" s="159" t="s">
        <v>501</v>
      </c>
      <c r="C311" s="161" t="s">
        <v>493</v>
      </c>
      <c r="D311" s="141" t="s">
        <v>49</v>
      </c>
      <c r="E311" s="146">
        <v>24</v>
      </c>
      <c r="F311" s="145"/>
      <c r="G311" s="158"/>
      <c r="H311" s="211"/>
      <c r="I311" s="194"/>
      <c r="J311" s="158"/>
      <c r="K311" s="158"/>
      <c r="L311" s="158"/>
    </row>
    <row r="312" spans="1:12" ht="21" customHeight="1">
      <c r="A312" s="331" t="s">
        <v>1473</v>
      </c>
      <c r="B312" s="159" t="s">
        <v>502</v>
      </c>
      <c r="C312" s="161" t="s">
        <v>493</v>
      </c>
      <c r="D312" s="141" t="s">
        <v>49</v>
      </c>
      <c r="E312" s="146">
        <v>60</v>
      </c>
      <c r="F312" s="145"/>
      <c r="G312" s="158"/>
      <c r="H312" s="211"/>
      <c r="I312" s="194"/>
      <c r="J312" s="158"/>
      <c r="K312" s="158"/>
      <c r="L312" s="158"/>
    </row>
    <row r="313" spans="1:12">
      <c r="A313" s="331" t="s">
        <v>1474</v>
      </c>
      <c r="B313" s="147" t="s">
        <v>503</v>
      </c>
      <c r="C313" s="161" t="s">
        <v>493</v>
      </c>
      <c r="D313" s="141" t="s">
        <v>49</v>
      </c>
      <c r="E313" s="146">
        <v>60</v>
      </c>
      <c r="F313" s="145"/>
      <c r="G313" s="158"/>
      <c r="H313" s="211"/>
      <c r="I313" s="194"/>
      <c r="J313" s="158"/>
      <c r="K313" s="158"/>
      <c r="L313" s="158"/>
    </row>
    <row r="314" spans="1:12" ht="20.25" customHeight="1">
      <c r="A314" s="331" t="s">
        <v>1475</v>
      </c>
      <c r="B314" s="159" t="s">
        <v>504</v>
      </c>
      <c r="C314" s="161" t="s">
        <v>493</v>
      </c>
      <c r="D314" s="141" t="s">
        <v>49</v>
      </c>
      <c r="E314" s="146">
        <v>60</v>
      </c>
      <c r="F314" s="145"/>
      <c r="G314" s="158"/>
      <c r="H314" s="211"/>
      <c r="I314" s="194"/>
      <c r="J314" s="158"/>
      <c r="K314" s="158"/>
      <c r="L314" s="158"/>
    </row>
    <row r="315" spans="1:12">
      <c r="A315" s="331" t="s">
        <v>1476</v>
      </c>
      <c r="B315" s="147" t="s">
        <v>505</v>
      </c>
      <c r="C315" s="161" t="s">
        <v>493</v>
      </c>
      <c r="D315" s="141" t="s">
        <v>49</v>
      </c>
      <c r="E315" s="146">
        <v>60</v>
      </c>
      <c r="F315" s="145"/>
      <c r="G315" s="158"/>
      <c r="H315" s="211"/>
      <c r="I315" s="194"/>
      <c r="J315" s="158"/>
      <c r="K315" s="158"/>
      <c r="L315" s="158"/>
    </row>
    <row r="316" spans="1:12">
      <c r="A316" s="331" t="s">
        <v>1477</v>
      </c>
      <c r="B316" s="147" t="s">
        <v>506</v>
      </c>
      <c r="C316" s="161" t="s">
        <v>493</v>
      </c>
      <c r="D316" s="141" t="s">
        <v>49</v>
      </c>
      <c r="E316" s="146">
        <v>60</v>
      </c>
      <c r="F316" s="145"/>
      <c r="G316" s="158"/>
      <c r="H316" s="211"/>
      <c r="I316" s="194"/>
      <c r="J316" s="158"/>
      <c r="K316" s="158"/>
      <c r="L316" s="158"/>
    </row>
    <row r="317" spans="1:12">
      <c r="A317" s="331" t="s">
        <v>1478</v>
      </c>
      <c r="B317" s="147" t="s">
        <v>507</v>
      </c>
      <c r="C317" s="161" t="s">
        <v>493</v>
      </c>
      <c r="D317" s="141" t="s">
        <v>49</v>
      </c>
      <c r="E317" s="146">
        <v>60</v>
      </c>
      <c r="F317" s="145"/>
      <c r="G317" s="158"/>
      <c r="H317" s="211"/>
      <c r="I317" s="194"/>
      <c r="J317" s="158"/>
      <c r="K317" s="158"/>
      <c r="L317" s="158"/>
    </row>
    <row r="318" spans="1:12" ht="17.25" customHeight="1">
      <c r="A318" s="331" t="s">
        <v>1479</v>
      </c>
      <c r="B318" s="147" t="s">
        <v>508</v>
      </c>
      <c r="C318" s="161" t="s">
        <v>493</v>
      </c>
      <c r="D318" s="141" t="s">
        <v>49</v>
      </c>
      <c r="E318" s="146">
        <v>60</v>
      </c>
      <c r="F318" s="145"/>
      <c r="G318" s="158"/>
      <c r="H318" s="211"/>
      <c r="I318" s="194"/>
      <c r="J318" s="158"/>
      <c r="K318" s="158"/>
      <c r="L318" s="158"/>
    </row>
    <row r="319" spans="1:12" ht="18" customHeight="1">
      <c r="A319" s="331" t="s">
        <v>1480</v>
      </c>
      <c r="B319" s="147" t="s">
        <v>509</v>
      </c>
      <c r="C319" s="161" t="s">
        <v>493</v>
      </c>
      <c r="D319" s="141" t="s">
        <v>49</v>
      </c>
      <c r="E319" s="146">
        <v>60</v>
      </c>
      <c r="F319" s="145"/>
      <c r="G319" s="158"/>
      <c r="H319" s="211"/>
      <c r="I319" s="194"/>
      <c r="J319" s="158"/>
      <c r="K319" s="158"/>
      <c r="L319" s="158"/>
    </row>
    <row r="320" spans="1:12" ht="20.25" customHeight="1">
      <c r="A320" s="331" t="s">
        <v>1481</v>
      </c>
      <c r="B320" s="147" t="s">
        <v>510</v>
      </c>
      <c r="C320" s="161" t="s">
        <v>493</v>
      </c>
      <c r="D320" s="141" t="s">
        <v>49</v>
      </c>
      <c r="E320" s="146">
        <v>60</v>
      </c>
      <c r="F320" s="145"/>
      <c r="G320" s="158"/>
      <c r="H320" s="211"/>
      <c r="I320" s="194"/>
      <c r="J320" s="158"/>
      <c r="K320" s="158"/>
      <c r="L320" s="158"/>
    </row>
    <row r="321" spans="1:12" ht="19.5" customHeight="1">
      <c r="A321" s="331" t="s">
        <v>1482</v>
      </c>
      <c r="B321" s="147" t="s">
        <v>469</v>
      </c>
      <c r="C321" s="161" t="s">
        <v>493</v>
      </c>
      <c r="D321" s="141" t="s">
        <v>49</v>
      </c>
      <c r="E321" s="146">
        <v>60</v>
      </c>
      <c r="F321" s="145"/>
      <c r="G321" s="158"/>
      <c r="H321" s="211"/>
      <c r="I321" s="194"/>
      <c r="J321" s="158"/>
      <c r="K321" s="158"/>
      <c r="L321" s="158"/>
    </row>
    <row r="322" spans="1:12" ht="24.75" customHeight="1">
      <c r="A322" s="331" t="s">
        <v>1483</v>
      </c>
      <c r="B322" s="147" t="s">
        <v>511</v>
      </c>
      <c r="C322" s="161" t="s">
        <v>493</v>
      </c>
      <c r="D322" s="141" t="s">
        <v>49</v>
      </c>
      <c r="E322" s="299">
        <v>45</v>
      </c>
      <c r="F322" s="141"/>
      <c r="G322" s="158"/>
      <c r="H322" s="211"/>
      <c r="I322" s="194"/>
      <c r="J322" s="158"/>
      <c r="K322" s="158"/>
      <c r="L322" s="158"/>
    </row>
    <row r="323" spans="1:12" ht="21.75" customHeight="1">
      <c r="A323" s="331" t="s">
        <v>1484</v>
      </c>
      <c r="B323" s="147" t="s">
        <v>512</v>
      </c>
      <c r="C323" s="161" t="s">
        <v>493</v>
      </c>
      <c r="D323" s="141" t="s">
        <v>49</v>
      </c>
      <c r="E323" s="299">
        <v>45</v>
      </c>
      <c r="F323" s="141"/>
      <c r="G323" s="158"/>
      <c r="H323" s="211"/>
      <c r="I323" s="194"/>
      <c r="J323" s="158"/>
      <c r="K323" s="158"/>
      <c r="L323" s="158"/>
    </row>
    <row r="324" spans="1:12" ht="21.75" customHeight="1">
      <c r="A324" s="331" t="s">
        <v>1485</v>
      </c>
      <c r="B324" s="147" t="s">
        <v>513</v>
      </c>
      <c r="C324" s="161" t="s">
        <v>493</v>
      </c>
      <c r="D324" s="141" t="s">
        <v>49</v>
      </c>
      <c r="E324" s="299">
        <v>45</v>
      </c>
      <c r="F324" s="141"/>
      <c r="G324" s="158"/>
      <c r="H324" s="211"/>
      <c r="I324" s="194"/>
      <c r="J324" s="158"/>
      <c r="K324" s="158"/>
      <c r="L324" s="158"/>
    </row>
    <row r="325" spans="1:12" ht="36.75" customHeight="1">
      <c r="A325" s="331" t="s">
        <v>1486</v>
      </c>
      <c r="B325" s="147" t="s">
        <v>514</v>
      </c>
      <c r="C325" s="161" t="s">
        <v>515</v>
      </c>
      <c r="D325" s="194" t="s">
        <v>87</v>
      </c>
      <c r="E325" s="299">
        <v>36</v>
      </c>
      <c r="F325" s="141"/>
      <c r="G325" s="158"/>
      <c r="H325" s="211"/>
      <c r="I325" s="194"/>
      <c r="J325" s="158"/>
      <c r="K325" s="158"/>
      <c r="L325" s="158"/>
    </row>
    <row r="326" spans="1:12" ht="37.5" customHeight="1">
      <c r="A326" s="331" t="s">
        <v>1487</v>
      </c>
      <c r="B326" s="147" t="s">
        <v>516</v>
      </c>
      <c r="C326" s="161" t="s">
        <v>517</v>
      </c>
      <c r="D326" s="194" t="s">
        <v>87</v>
      </c>
      <c r="E326" s="299">
        <v>30</v>
      </c>
      <c r="F326" s="141"/>
      <c r="G326" s="158"/>
      <c r="H326" s="211"/>
      <c r="I326" s="194"/>
      <c r="J326" s="158"/>
      <c r="K326" s="158"/>
      <c r="L326" s="158"/>
    </row>
    <row r="327" spans="1:12" ht="46.5" customHeight="1">
      <c r="A327" s="331" t="s">
        <v>1488</v>
      </c>
      <c r="B327" s="147" t="s">
        <v>518</v>
      </c>
      <c r="C327" s="305" t="s">
        <v>517</v>
      </c>
      <c r="D327" s="334" t="s">
        <v>49</v>
      </c>
      <c r="E327" s="163">
        <v>30</v>
      </c>
      <c r="F327" s="282"/>
      <c r="G327" s="167"/>
      <c r="H327" s="409"/>
      <c r="I327" s="409"/>
      <c r="J327" s="409"/>
      <c r="K327" s="409"/>
      <c r="L327" s="409"/>
    </row>
    <row r="328" spans="1:12" ht="16.5" customHeight="1">
      <c r="A328" s="332"/>
      <c r="B328" s="385"/>
      <c r="C328" s="229"/>
      <c r="D328" s="195"/>
      <c r="E328" s="358"/>
      <c r="F328" s="175"/>
      <c r="G328" s="191"/>
      <c r="H328" s="218"/>
      <c r="I328" s="405"/>
      <c r="J328" s="406" t="s">
        <v>1052</v>
      </c>
      <c r="K328" s="407"/>
      <c r="L328" s="408"/>
    </row>
    <row r="329" spans="1:12" ht="15.75" customHeight="1">
      <c r="A329" s="330" t="s">
        <v>1053</v>
      </c>
      <c r="B329" s="181" t="s">
        <v>2780</v>
      </c>
      <c r="C329" s="233"/>
      <c r="D329" s="193"/>
      <c r="E329" s="357"/>
      <c r="F329" s="170"/>
      <c r="G329" s="169"/>
      <c r="H329" s="212"/>
      <c r="I329" s="193"/>
      <c r="J329" s="169"/>
      <c r="K329" s="169"/>
      <c r="L329" s="169"/>
    </row>
    <row r="330" spans="1:12" ht="41.25" customHeight="1">
      <c r="A330" s="331" t="s">
        <v>1055</v>
      </c>
      <c r="B330" s="147" t="s">
        <v>522</v>
      </c>
      <c r="C330" s="161" t="s">
        <v>523</v>
      </c>
      <c r="D330" s="144" t="s">
        <v>49</v>
      </c>
      <c r="E330" s="299">
        <v>12</v>
      </c>
      <c r="F330" s="142"/>
      <c r="G330" s="158"/>
      <c r="H330" s="211"/>
      <c r="I330" s="194"/>
      <c r="J330" s="158"/>
      <c r="K330" s="158"/>
      <c r="L330" s="158"/>
    </row>
    <row r="331" spans="1:12" ht="38.25" customHeight="1">
      <c r="A331" s="331" t="s">
        <v>1057</v>
      </c>
      <c r="B331" s="147" t="s">
        <v>525</v>
      </c>
      <c r="C331" s="161" t="s">
        <v>526</v>
      </c>
      <c r="D331" s="144" t="s">
        <v>49</v>
      </c>
      <c r="E331" s="299">
        <v>9</v>
      </c>
      <c r="F331" s="142"/>
      <c r="G331" s="158"/>
      <c r="H331" s="211"/>
      <c r="I331" s="194"/>
      <c r="J331" s="158"/>
      <c r="K331" s="158"/>
      <c r="L331" s="158"/>
    </row>
    <row r="332" spans="1:12" ht="36.75" customHeight="1">
      <c r="A332" s="331" t="s">
        <v>1058</v>
      </c>
      <c r="B332" s="147" t="s">
        <v>528</v>
      </c>
      <c r="C332" s="161" t="s">
        <v>529</v>
      </c>
      <c r="D332" s="144" t="s">
        <v>49</v>
      </c>
      <c r="E332" s="299">
        <v>12</v>
      </c>
      <c r="F332" s="142"/>
      <c r="G332" s="158"/>
      <c r="H332" s="211"/>
      <c r="I332" s="194"/>
      <c r="J332" s="158"/>
      <c r="K332" s="158"/>
      <c r="L332" s="158"/>
    </row>
    <row r="333" spans="1:12" ht="42.75" customHeight="1">
      <c r="A333" s="331" t="s">
        <v>1489</v>
      </c>
      <c r="B333" s="147" t="s">
        <v>531</v>
      </c>
      <c r="C333" s="161" t="s">
        <v>532</v>
      </c>
      <c r="D333" s="144" t="s">
        <v>49</v>
      </c>
      <c r="E333" s="299">
        <v>6</v>
      </c>
      <c r="F333" s="142"/>
      <c r="G333" s="158"/>
      <c r="H333" s="211"/>
      <c r="I333" s="194"/>
      <c r="J333" s="158"/>
      <c r="K333" s="158"/>
      <c r="L333" s="158"/>
    </row>
    <row r="334" spans="1:12" ht="47.25" customHeight="1">
      <c r="A334" s="331" t="s">
        <v>1490</v>
      </c>
      <c r="B334" s="147" t="s">
        <v>533</v>
      </c>
      <c r="C334" s="161" t="s">
        <v>534</v>
      </c>
      <c r="D334" s="144" t="s">
        <v>49</v>
      </c>
      <c r="E334" s="299">
        <v>9</v>
      </c>
      <c r="F334" s="142"/>
      <c r="G334" s="158"/>
      <c r="H334" s="211"/>
      <c r="I334" s="194"/>
      <c r="J334" s="158"/>
      <c r="K334" s="158"/>
      <c r="L334" s="158"/>
    </row>
    <row r="335" spans="1:12" ht="36.75" customHeight="1">
      <c r="A335" s="331" t="s">
        <v>1491</v>
      </c>
      <c r="B335" s="147" t="s">
        <v>535</v>
      </c>
      <c r="C335" s="161" t="s">
        <v>536</v>
      </c>
      <c r="D335" s="144" t="s">
        <v>49</v>
      </c>
      <c r="E335" s="299">
        <v>6</v>
      </c>
      <c r="F335" s="142"/>
      <c r="G335" s="158"/>
      <c r="H335" s="211"/>
      <c r="I335" s="194"/>
      <c r="J335" s="158"/>
      <c r="K335" s="158"/>
      <c r="L335" s="158"/>
    </row>
    <row r="336" spans="1:12" ht="32.25" customHeight="1">
      <c r="A336" s="331" t="s">
        <v>1492</v>
      </c>
      <c r="B336" s="147" t="s">
        <v>537</v>
      </c>
      <c r="C336" s="161" t="s">
        <v>538</v>
      </c>
      <c r="D336" s="144" t="s">
        <v>49</v>
      </c>
      <c r="E336" s="299">
        <v>12</v>
      </c>
      <c r="F336" s="142"/>
      <c r="G336" s="158"/>
      <c r="H336" s="211"/>
      <c r="I336" s="194"/>
      <c r="J336" s="158"/>
      <c r="K336" s="158"/>
      <c r="L336" s="158"/>
    </row>
    <row r="337" spans="1:12" ht="51" customHeight="1">
      <c r="A337" s="331" t="s">
        <v>1493</v>
      </c>
      <c r="B337" s="147" t="s">
        <v>539</v>
      </c>
      <c r="C337" s="161" t="s">
        <v>540</v>
      </c>
      <c r="D337" s="144" t="s">
        <v>49</v>
      </c>
      <c r="E337" s="299">
        <v>12</v>
      </c>
      <c r="F337" s="142"/>
      <c r="G337" s="158"/>
      <c r="H337" s="211"/>
      <c r="I337" s="194"/>
      <c r="J337" s="158"/>
      <c r="K337" s="158"/>
      <c r="L337" s="158"/>
    </row>
    <row r="338" spans="1:12" ht="25.5">
      <c r="A338" s="331" t="s">
        <v>1494</v>
      </c>
      <c r="B338" s="147" t="s">
        <v>541</v>
      </c>
      <c r="C338" s="161" t="s">
        <v>542</v>
      </c>
      <c r="D338" s="144" t="s">
        <v>49</v>
      </c>
      <c r="E338" s="299">
        <v>12</v>
      </c>
      <c r="F338" s="142"/>
      <c r="G338" s="158"/>
      <c r="H338" s="211"/>
      <c r="I338" s="194"/>
      <c r="J338" s="158"/>
      <c r="K338" s="158"/>
      <c r="L338" s="158"/>
    </row>
    <row r="339" spans="1:12" ht="25.5">
      <c r="A339" s="331" t="s">
        <v>1495</v>
      </c>
      <c r="B339" s="147" t="s">
        <v>543</v>
      </c>
      <c r="C339" s="161" t="s">
        <v>544</v>
      </c>
      <c r="D339" s="144" t="s">
        <v>49</v>
      </c>
      <c r="E339" s="299">
        <v>36</v>
      </c>
      <c r="F339" s="142"/>
      <c r="G339" s="158"/>
      <c r="H339" s="211"/>
      <c r="I339" s="194"/>
      <c r="J339" s="158"/>
      <c r="K339" s="158"/>
      <c r="L339" s="158"/>
    </row>
    <row r="340" spans="1:12" ht="25.5">
      <c r="A340" s="331" t="s">
        <v>1496</v>
      </c>
      <c r="B340" s="147" t="s">
        <v>545</v>
      </c>
      <c r="C340" s="161" t="s">
        <v>546</v>
      </c>
      <c r="D340" s="144" t="s">
        <v>49</v>
      </c>
      <c r="E340" s="299">
        <v>12</v>
      </c>
      <c r="F340" s="142"/>
      <c r="G340" s="158"/>
      <c r="H340" s="211"/>
      <c r="I340" s="194"/>
      <c r="J340" s="158"/>
      <c r="K340" s="158"/>
      <c r="L340" s="158"/>
    </row>
    <row r="341" spans="1:12" ht="25.5">
      <c r="A341" s="331" t="s">
        <v>1497</v>
      </c>
      <c r="B341" s="147" t="s">
        <v>547</v>
      </c>
      <c r="C341" s="161" t="s">
        <v>548</v>
      </c>
      <c r="D341" s="144" t="s">
        <v>49</v>
      </c>
      <c r="E341" s="299">
        <v>12</v>
      </c>
      <c r="F341" s="142"/>
      <c r="G341" s="158"/>
      <c r="H341" s="211"/>
      <c r="I341" s="194"/>
      <c r="J341" s="158"/>
      <c r="K341" s="158"/>
      <c r="L341" s="158"/>
    </row>
    <row r="342" spans="1:12" ht="25.5">
      <c r="A342" s="331" t="s">
        <v>1498</v>
      </c>
      <c r="B342" s="147" t="s">
        <v>549</v>
      </c>
      <c r="C342" s="161" t="s">
        <v>550</v>
      </c>
      <c r="D342" s="144" t="s">
        <v>49</v>
      </c>
      <c r="E342" s="299">
        <v>6</v>
      </c>
      <c r="F342" s="142"/>
      <c r="G342" s="158"/>
      <c r="H342" s="211"/>
      <c r="I342" s="194"/>
      <c r="J342" s="158"/>
      <c r="K342" s="158"/>
      <c r="L342" s="158"/>
    </row>
    <row r="343" spans="1:12" ht="25.5">
      <c r="A343" s="331" t="s">
        <v>1499</v>
      </c>
      <c r="B343" s="147" t="s">
        <v>551</v>
      </c>
      <c r="C343" s="161" t="s">
        <v>552</v>
      </c>
      <c r="D343" s="144" t="s">
        <v>49</v>
      </c>
      <c r="E343" s="299">
        <v>12</v>
      </c>
      <c r="F343" s="142"/>
      <c r="G343" s="158"/>
      <c r="H343" s="211"/>
      <c r="I343" s="194"/>
      <c r="J343" s="158"/>
      <c r="K343" s="158"/>
      <c r="L343" s="158"/>
    </row>
    <row r="344" spans="1:12" ht="25.5">
      <c r="A344" s="331" t="s">
        <v>1500</v>
      </c>
      <c r="B344" s="147" t="s">
        <v>553</v>
      </c>
      <c r="C344" s="161" t="s">
        <v>554</v>
      </c>
      <c r="D344" s="144" t="s">
        <v>49</v>
      </c>
      <c r="E344" s="299">
        <v>6</v>
      </c>
      <c r="F344" s="142"/>
      <c r="G344" s="158"/>
      <c r="H344" s="211"/>
      <c r="I344" s="194"/>
      <c r="J344" s="158"/>
      <c r="K344" s="158"/>
      <c r="L344" s="158"/>
    </row>
    <row r="345" spans="1:12" ht="25.5">
      <c r="A345" s="331" t="s">
        <v>1501</v>
      </c>
      <c r="B345" s="147" t="s">
        <v>555</v>
      </c>
      <c r="C345" s="161" t="s">
        <v>556</v>
      </c>
      <c r="D345" s="144" t="s">
        <v>49</v>
      </c>
      <c r="E345" s="299">
        <v>6</v>
      </c>
      <c r="F345" s="142"/>
      <c r="G345" s="158"/>
      <c r="H345" s="211"/>
      <c r="I345" s="194"/>
      <c r="J345" s="158"/>
      <c r="K345" s="158"/>
      <c r="L345" s="158"/>
    </row>
    <row r="346" spans="1:12" ht="14.25" customHeight="1">
      <c r="A346" s="332"/>
      <c r="B346" s="218"/>
      <c r="C346" s="229"/>
      <c r="D346" s="195"/>
      <c r="E346" s="358"/>
      <c r="F346" s="175"/>
      <c r="G346" s="191"/>
      <c r="H346" s="218"/>
      <c r="I346" s="195"/>
      <c r="J346" s="209" t="s">
        <v>1059</v>
      </c>
      <c r="K346" s="166"/>
      <c r="L346" s="174"/>
    </row>
    <row r="347" spans="1:12" ht="18" customHeight="1">
      <c r="A347" s="330" t="s">
        <v>1060</v>
      </c>
      <c r="B347" s="181" t="s">
        <v>2779</v>
      </c>
      <c r="C347" s="233"/>
      <c r="D347" s="193"/>
      <c r="E347" s="357"/>
      <c r="F347" s="170"/>
      <c r="G347" s="169"/>
      <c r="H347" s="212"/>
      <c r="I347" s="193"/>
      <c r="J347" s="169"/>
      <c r="K347" s="169"/>
      <c r="L347" s="169"/>
    </row>
    <row r="348" spans="1:12">
      <c r="A348" s="331" t="s">
        <v>1062</v>
      </c>
      <c r="B348" s="147" t="s">
        <v>560</v>
      </c>
      <c r="C348" s="161" t="s">
        <v>561</v>
      </c>
      <c r="D348" s="144" t="s">
        <v>49</v>
      </c>
      <c r="E348" s="299">
        <v>60</v>
      </c>
      <c r="F348" s="142"/>
      <c r="G348" s="158"/>
      <c r="H348" s="211"/>
      <c r="I348" s="194"/>
      <c r="J348" s="158"/>
      <c r="K348" s="158"/>
      <c r="L348" s="158"/>
    </row>
    <row r="349" spans="1:12">
      <c r="A349" s="331" t="s">
        <v>1065</v>
      </c>
      <c r="B349" s="147" t="s">
        <v>562</v>
      </c>
      <c r="C349" s="161" t="s">
        <v>561</v>
      </c>
      <c r="D349" s="144" t="s">
        <v>49</v>
      </c>
      <c r="E349" s="299">
        <v>240</v>
      </c>
      <c r="F349" s="142"/>
      <c r="G349" s="158"/>
      <c r="H349" s="211"/>
      <c r="I349" s="194"/>
      <c r="J349" s="158"/>
      <c r="K349" s="158"/>
      <c r="L349" s="158"/>
    </row>
    <row r="350" spans="1:12" ht="39" customHeight="1">
      <c r="A350" s="331" t="s">
        <v>1067</v>
      </c>
      <c r="B350" s="147" t="s">
        <v>563</v>
      </c>
      <c r="C350" s="161" t="s">
        <v>561</v>
      </c>
      <c r="D350" s="144" t="s">
        <v>49</v>
      </c>
      <c r="E350" s="299">
        <v>12</v>
      </c>
      <c r="F350" s="142"/>
      <c r="G350" s="158"/>
      <c r="H350" s="211"/>
      <c r="I350" s="194"/>
      <c r="J350" s="158"/>
      <c r="K350" s="158"/>
      <c r="L350" s="158"/>
    </row>
    <row r="351" spans="1:12" ht="25.5" customHeight="1">
      <c r="A351" s="331" t="s">
        <v>1068</v>
      </c>
      <c r="B351" s="147" t="s">
        <v>564</v>
      </c>
      <c r="C351" s="161" t="s">
        <v>561</v>
      </c>
      <c r="D351" s="144" t="s">
        <v>49</v>
      </c>
      <c r="E351" s="299">
        <v>6</v>
      </c>
      <c r="F351" s="142"/>
      <c r="G351" s="158"/>
      <c r="H351" s="211"/>
      <c r="I351" s="194"/>
      <c r="J351" s="158"/>
      <c r="K351" s="158"/>
      <c r="L351" s="158"/>
    </row>
    <row r="352" spans="1:12" ht="15.75" customHeight="1">
      <c r="A352" s="332"/>
      <c r="B352" s="199"/>
      <c r="C352" s="229"/>
      <c r="D352" s="195"/>
      <c r="E352" s="358"/>
      <c r="F352" s="175"/>
      <c r="G352" s="191"/>
      <c r="H352" s="218"/>
      <c r="I352" s="195"/>
      <c r="J352" s="209" t="s">
        <v>1083</v>
      </c>
      <c r="K352" s="166"/>
      <c r="L352" s="174"/>
    </row>
    <row r="353" spans="1:12" ht="16.5" customHeight="1">
      <c r="A353" s="330" t="s">
        <v>1135</v>
      </c>
      <c r="B353" s="181" t="s">
        <v>2778</v>
      </c>
      <c r="C353" s="233"/>
      <c r="D353" s="184"/>
      <c r="E353" s="185"/>
      <c r="F353" s="185"/>
      <c r="G353" s="169"/>
      <c r="H353" s="212"/>
      <c r="I353" s="193"/>
      <c r="J353" s="169"/>
      <c r="K353" s="169"/>
      <c r="L353" s="169"/>
    </row>
    <row r="354" spans="1:12" ht="27.75" customHeight="1">
      <c r="A354" s="331" t="s">
        <v>1136</v>
      </c>
      <c r="B354" s="147" t="s">
        <v>568</v>
      </c>
      <c r="C354" s="161" t="s">
        <v>2707</v>
      </c>
      <c r="D354" s="144" t="s">
        <v>49</v>
      </c>
      <c r="E354" s="299">
        <v>150</v>
      </c>
      <c r="F354" s="142"/>
      <c r="G354" s="158"/>
      <c r="H354" s="211"/>
      <c r="I354" s="194"/>
      <c r="J354" s="158"/>
      <c r="K354" s="158"/>
      <c r="L354" s="158"/>
    </row>
    <row r="355" spans="1:12" ht="92.25" customHeight="1">
      <c r="A355" s="331" t="s">
        <v>1139</v>
      </c>
      <c r="B355" s="147" t="s">
        <v>569</v>
      </c>
      <c r="C355" s="161" t="s">
        <v>570</v>
      </c>
      <c r="D355" s="144" t="s">
        <v>49</v>
      </c>
      <c r="E355" s="299">
        <v>90</v>
      </c>
      <c r="F355" s="142"/>
      <c r="G355" s="158"/>
      <c r="H355" s="211"/>
      <c r="I355" s="194"/>
      <c r="J355" s="158"/>
      <c r="K355" s="158"/>
      <c r="L355" s="158"/>
    </row>
    <row r="356" spans="1:12" ht="17.25" customHeight="1">
      <c r="A356" s="332"/>
      <c r="B356" s="199"/>
      <c r="C356" s="229"/>
      <c r="D356" s="195"/>
      <c r="E356" s="358"/>
      <c r="F356" s="175"/>
      <c r="G356" s="191"/>
      <c r="H356" s="218"/>
      <c r="I356" s="218"/>
      <c r="J356" s="209" t="s">
        <v>1146</v>
      </c>
      <c r="K356" s="208"/>
      <c r="L356" s="174"/>
    </row>
    <row r="357" spans="1:12">
      <c r="A357" s="330" t="s">
        <v>1147</v>
      </c>
      <c r="B357" s="181" t="s">
        <v>2777</v>
      </c>
      <c r="C357" s="235"/>
      <c r="D357" s="193"/>
      <c r="E357" s="357"/>
      <c r="F357" s="170"/>
      <c r="G357" s="169"/>
      <c r="H357" s="212"/>
      <c r="I357" s="193"/>
      <c r="J357" s="169"/>
      <c r="K357" s="169"/>
      <c r="L357" s="169"/>
    </row>
    <row r="358" spans="1:12">
      <c r="A358" s="331" t="s">
        <v>1148</v>
      </c>
      <c r="B358" s="147" t="s">
        <v>574</v>
      </c>
      <c r="C358" s="161" t="s">
        <v>574</v>
      </c>
      <c r="D358" s="141" t="s">
        <v>31</v>
      </c>
      <c r="E358" s="299">
        <v>3</v>
      </c>
      <c r="F358" s="142"/>
      <c r="G358" s="158"/>
      <c r="H358" s="211"/>
      <c r="I358" s="194"/>
      <c r="J358" s="158"/>
      <c r="K358" s="158"/>
      <c r="L358" s="158"/>
    </row>
    <row r="359" spans="1:12" ht="20.25" customHeight="1">
      <c r="A359" s="331" t="s">
        <v>1151</v>
      </c>
      <c r="B359" s="147" t="s">
        <v>575</v>
      </c>
      <c r="C359" s="161" t="s">
        <v>576</v>
      </c>
      <c r="D359" s="141" t="s">
        <v>31</v>
      </c>
      <c r="E359" s="299">
        <v>3</v>
      </c>
      <c r="F359" s="142"/>
      <c r="G359" s="158"/>
      <c r="H359" s="211"/>
      <c r="I359" s="194"/>
      <c r="J359" s="158"/>
      <c r="K359" s="158"/>
      <c r="L359" s="158"/>
    </row>
    <row r="360" spans="1:12" ht="22.5" customHeight="1">
      <c r="A360" s="331" t="s">
        <v>1154</v>
      </c>
      <c r="B360" s="147" t="s">
        <v>577</v>
      </c>
      <c r="C360" s="161" t="s">
        <v>2708</v>
      </c>
      <c r="D360" s="141" t="s">
        <v>31</v>
      </c>
      <c r="E360" s="299">
        <v>9</v>
      </c>
      <c r="F360" s="142"/>
      <c r="G360" s="158"/>
      <c r="H360" s="211"/>
      <c r="I360" s="194"/>
      <c r="J360" s="158"/>
      <c r="K360" s="158"/>
      <c r="L360" s="158"/>
    </row>
    <row r="361" spans="1:12" ht="29.25" customHeight="1">
      <c r="A361" s="331" t="s">
        <v>1502</v>
      </c>
      <c r="B361" s="147" t="s">
        <v>578</v>
      </c>
      <c r="C361" s="161" t="s">
        <v>2709</v>
      </c>
      <c r="D361" s="141" t="s">
        <v>31</v>
      </c>
      <c r="E361" s="299">
        <v>9</v>
      </c>
      <c r="F361" s="142"/>
      <c r="G361" s="158"/>
      <c r="H361" s="211"/>
      <c r="I361" s="194"/>
      <c r="J361" s="158"/>
      <c r="K361" s="158"/>
      <c r="L361" s="158"/>
    </row>
    <row r="362" spans="1:12" ht="24.75" customHeight="1">
      <c r="A362" s="331" t="s">
        <v>1503</v>
      </c>
      <c r="B362" s="147" t="s">
        <v>579</v>
      </c>
      <c r="C362" s="161" t="s">
        <v>2710</v>
      </c>
      <c r="D362" s="141" t="s">
        <v>31</v>
      </c>
      <c r="E362" s="299">
        <v>9</v>
      </c>
      <c r="F362" s="142"/>
      <c r="G362" s="158"/>
      <c r="H362" s="211"/>
      <c r="I362" s="194"/>
      <c r="J362" s="158"/>
      <c r="K362" s="158"/>
      <c r="L362" s="158"/>
    </row>
    <row r="363" spans="1:12" ht="33.75" customHeight="1">
      <c r="A363" s="331" t="s">
        <v>1504</v>
      </c>
      <c r="B363" s="147" t="s">
        <v>580</v>
      </c>
      <c r="C363" s="161" t="s">
        <v>2712</v>
      </c>
      <c r="D363" s="141" t="s">
        <v>31</v>
      </c>
      <c r="E363" s="299">
        <v>18</v>
      </c>
      <c r="F363" s="142"/>
      <c r="G363" s="158"/>
      <c r="H363" s="211"/>
      <c r="I363" s="194"/>
      <c r="J363" s="158"/>
      <c r="K363" s="158"/>
      <c r="L363" s="158"/>
    </row>
    <row r="364" spans="1:12" ht="32.25" customHeight="1">
      <c r="A364" s="331" t="s">
        <v>1505</v>
      </c>
      <c r="B364" s="147" t="s">
        <v>581</v>
      </c>
      <c r="C364" s="161" t="s">
        <v>2711</v>
      </c>
      <c r="D364" s="141" t="s">
        <v>31</v>
      </c>
      <c r="E364" s="299">
        <v>30</v>
      </c>
      <c r="F364" s="142"/>
      <c r="G364" s="158"/>
      <c r="H364" s="211"/>
      <c r="I364" s="194"/>
      <c r="J364" s="158"/>
      <c r="K364" s="158"/>
      <c r="L364" s="158"/>
    </row>
    <row r="365" spans="1:12" ht="15.75" customHeight="1">
      <c r="A365" s="332"/>
      <c r="B365" s="199"/>
      <c r="C365" s="229"/>
      <c r="D365" s="195"/>
      <c r="E365" s="358"/>
      <c r="F365" s="175"/>
      <c r="G365" s="191"/>
      <c r="H365" s="218"/>
      <c r="I365" s="195"/>
      <c r="J365" s="209" t="s">
        <v>1157</v>
      </c>
      <c r="K365" s="166"/>
      <c r="L365" s="174"/>
    </row>
    <row r="366" spans="1:12" ht="16.5" customHeight="1">
      <c r="A366" s="330" t="s">
        <v>1158</v>
      </c>
      <c r="B366" s="181" t="s">
        <v>2776</v>
      </c>
      <c r="C366" s="235"/>
      <c r="D366" s="193"/>
      <c r="E366" s="357"/>
      <c r="F366" s="170"/>
      <c r="G366" s="169"/>
      <c r="H366" s="212"/>
      <c r="I366" s="193"/>
      <c r="J366" s="169"/>
      <c r="K366" s="169"/>
      <c r="L366" s="169"/>
    </row>
    <row r="367" spans="1:12" ht="26.25" customHeight="1">
      <c r="A367" s="267" t="s">
        <v>1506</v>
      </c>
      <c r="B367" s="147" t="s">
        <v>585</v>
      </c>
      <c r="C367" s="161" t="s">
        <v>2713</v>
      </c>
      <c r="D367" s="228" t="s">
        <v>31</v>
      </c>
      <c r="E367" s="287">
        <v>3</v>
      </c>
      <c r="F367" s="164"/>
      <c r="G367" s="158"/>
      <c r="H367" s="211"/>
      <c r="I367" s="194"/>
      <c r="J367" s="158"/>
      <c r="K367" s="158"/>
      <c r="L367" s="158"/>
    </row>
    <row r="368" spans="1:12" ht="26.25" customHeight="1">
      <c r="A368" s="267" t="s">
        <v>1508</v>
      </c>
      <c r="B368" s="147" t="s">
        <v>587</v>
      </c>
      <c r="C368" s="161" t="s">
        <v>588</v>
      </c>
      <c r="D368" s="228" t="s">
        <v>31</v>
      </c>
      <c r="E368" s="287">
        <v>3</v>
      </c>
      <c r="F368" s="164"/>
      <c r="G368" s="158"/>
      <c r="H368" s="211"/>
      <c r="I368" s="194"/>
      <c r="J368" s="158"/>
      <c r="K368" s="158"/>
      <c r="L368" s="158"/>
    </row>
    <row r="369" spans="1:12" ht="30.75" customHeight="1">
      <c r="A369" s="267" t="s">
        <v>1509</v>
      </c>
      <c r="B369" s="147" t="s">
        <v>589</v>
      </c>
      <c r="C369" s="161" t="s">
        <v>590</v>
      </c>
      <c r="D369" s="228" t="s">
        <v>31</v>
      </c>
      <c r="E369" s="287">
        <v>3</v>
      </c>
      <c r="F369" s="164"/>
      <c r="G369" s="158"/>
      <c r="H369" s="211"/>
      <c r="I369" s="194"/>
      <c r="J369" s="158"/>
      <c r="K369" s="158"/>
      <c r="L369" s="158"/>
    </row>
    <row r="370" spans="1:12" ht="28.5" customHeight="1">
      <c r="A370" s="267" t="s">
        <v>1160</v>
      </c>
      <c r="B370" s="147" t="s">
        <v>591</v>
      </c>
      <c r="C370" s="161" t="s">
        <v>592</v>
      </c>
      <c r="D370" s="228" t="s">
        <v>31</v>
      </c>
      <c r="E370" s="287">
        <v>3</v>
      </c>
      <c r="F370" s="164"/>
      <c r="G370" s="158"/>
      <c r="H370" s="211"/>
      <c r="I370" s="194"/>
      <c r="J370" s="158"/>
      <c r="K370" s="158"/>
      <c r="L370" s="158"/>
    </row>
    <row r="371" spans="1:12" ht="35.25" customHeight="1">
      <c r="A371" s="267" t="s">
        <v>1163</v>
      </c>
      <c r="B371" s="147" t="s">
        <v>1507</v>
      </c>
      <c r="C371" s="161" t="s">
        <v>593</v>
      </c>
      <c r="D371" s="228" t="s">
        <v>31</v>
      </c>
      <c r="E371" s="287">
        <v>3</v>
      </c>
      <c r="F371" s="164"/>
      <c r="G371" s="158"/>
      <c r="H371" s="211"/>
      <c r="I371" s="194"/>
      <c r="J371" s="158"/>
      <c r="K371" s="158"/>
      <c r="L371" s="158"/>
    </row>
    <row r="372" spans="1:12" ht="39" customHeight="1">
      <c r="A372" s="267" t="s">
        <v>1166</v>
      </c>
      <c r="B372" s="147" t="s">
        <v>594</v>
      </c>
      <c r="C372" s="161" t="s">
        <v>595</v>
      </c>
      <c r="D372" s="228" t="s">
        <v>31</v>
      </c>
      <c r="E372" s="287">
        <v>3</v>
      </c>
      <c r="F372" s="164"/>
      <c r="G372" s="158"/>
      <c r="H372" s="211"/>
      <c r="I372" s="194"/>
      <c r="J372" s="158"/>
      <c r="K372" s="158"/>
      <c r="L372" s="158"/>
    </row>
    <row r="373" spans="1:12" ht="48.75" customHeight="1">
      <c r="A373" s="267" t="s">
        <v>1168</v>
      </c>
      <c r="B373" s="147" t="s">
        <v>596</v>
      </c>
      <c r="C373" s="161" t="s">
        <v>597</v>
      </c>
      <c r="D373" s="228" t="s">
        <v>31</v>
      </c>
      <c r="E373" s="287">
        <v>3</v>
      </c>
      <c r="F373" s="164"/>
      <c r="G373" s="158"/>
      <c r="H373" s="211"/>
      <c r="I373" s="194"/>
      <c r="J373" s="158"/>
      <c r="K373" s="158"/>
      <c r="L373" s="158"/>
    </row>
    <row r="374" spans="1:12" ht="36.75" customHeight="1">
      <c r="A374" s="267" t="s">
        <v>1171</v>
      </c>
      <c r="B374" s="147" t="s">
        <v>598</v>
      </c>
      <c r="C374" s="161" t="s">
        <v>599</v>
      </c>
      <c r="D374" s="228" t="s">
        <v>31</v>
      </c>
      <c r="E374" s="287">
        <v>3</v>
      </c>
      <c r="F374" s="164"/>
      <c r="G374" s="158"/>
      <c r="H374" s="211"/>
      <c r="I374" s="194"/>
      <c r="J374" s="158"/>
      <c r="K374" s="158"/>
      <c r="L374" s="158"/>
    </row>
    <row r="375" spans="1:12" ht="28.5" customHeight="1">
      <c r="A375" s="267" t="s">
        <v>1173</v>
      </c>
      <c r="B375" s="147" t="s">
        <v>600</v>
      </c>
      <c r="C375" s="434" t="s">
        <v>601</v>
      </c>
      <c r="D375" s="228" t="s">
        <v>31</v>
      </c>
      <c r="E375" s="287">
        <v>3</v>
      </c>
      <c r="F375" s="164"/>
      <c r="G375" s="158"/>
      <c r="H375" s="211"/>
      <c r="I375" s="194"/>
      <c r="J375" s="158"/>
      <c r="K375" s="158"/>
      <c r="L375" s="158"/>
    </row>
    <row r="376" spans="1:12" ht="33.75" customHeight="1">
      <c r="A376" s="267" t="s">
        <v>1510</v>
      </c>
      <c r="B376" s="147" t="s">
        <v>602</v>
      </c>
      <c r="C376" s="161" t="s">
        <v>603</v>
      </c>
      <c r="D376" s="228" t="s">
        <v>31</v>
      </c>
      <c r="E376" s="287">
        <v>3</v>
      </c>
      <c r="F376" s="164"/>
      <c r="G376" s="158"/>
      <c r="H376" s="211"/>
      <c r="I376" s="194"/>
      <c r="J376" s="158"/>
      <c r="K376" s="158"/>
      <c r="L376" s="158"/>
    </row>
    <row r="377" spans="1:12" ht="25.5">
      <c r="A377" s="267" t="s">
        <v>1511</v>
      </c>
      <c r="B377" s="147" t="s">
        <v>604</v>
      </c>
      <c r="C377" s="161" t="s">
        <v>605</v>
      </c>
      <c r="D377" s="228" t="s">
        <v>31</v>
      </c>
      <c r="E377" s="287">
        <v>3</v>
      </c>
      <c r="F377" s="164"/>
      <c r="G377" s="158"/>
      <c r="H377" s="211"/>
      <c r="I377" s="194"/>
      <c r="J377" s="158"/>
      <c r="K377" s="158"/>
      <c r="L377" s="158"/>
    </row>
    <row r="378" spans="1:12" ht="25.5">
      <c r="A378" s="267" t="s">
        <v>1512</v>
      </c>
      <c r="B378" s="147" t="s">
        <v>606</v>
      </c>
      <c r="C378" s="161" t="s">
        <v>607</v>
      </c>
      <c r="D378" s="228" t="s">
        <v>31</v>
      </c>
      <c r="E378" s="287">
        <v>3</v>
      </c>
      <c r="F378" s="164"/>
      <c r="G378" s="158"/>
      <c r="H378" s="211"/>
      <c r="I378" s="194"/>
      <c r="J378" s="158"/>
      <c r="K378" s="158"/>
      <c r="L378" s="158"/>
    </row>
    <row r="379" spans="1:12" ht="33" customHeight="1">
      <c r="A379" s="267" t="s">
        <v>1513</v>
      </c>
      <c r="B379" s="147" t="s">
        <v>608</v>
      </c>
      <c r="C379" s="161" t="s">
        <v>609</v>
      </c>
      <c r="D379" s="228" t="s">
        <v>31</v>
      </c>
      <c r="E379" s="287">
        <v>3</v>
      </c>
      <c r="F379" s="164"/>
      <c r="G379" s="158"/>
      <c r="H379" s="211"/>
      <c r="I379" s="194"/>
      <c r="J379" s="158"/>
      <c r="K379" s="158"/>
      <c r="L379" s="158"/>
    </row>
    <row r="380" spans="1:12" ht="38.25" customHeight="1">
      <c r="A380" s="267" t="s">
        <v>1514</v>
      </c>
      <c r="B380" s="147" t="s">
        <v>610</v>
      </c>
      <c r="C380" s="161" t="s">
        <v>611</v>
      </c>
      <c r="D380" s="228" t="s">
        <v>31</v>
      </c>
      <c r="E380" s="287">
        <v>3</v>
      </c>
      <c r="F380" s="164"/>
      <c r="G380" s="158"/>
      <c r="H380" s="211"/>
      <c r="I380" s="194"/>
      <c r="J380" s="158"/>
      <c r="K380" s="158"/>
      <c r="L380" s="158"/>
    </row>
    <row r="381" spans="1:12" ht="35.25" customHeight="1">
      <c r="A381" s="267" t="s">
        <v>1515</v>
      </c>
      <c r="B381" s="147" t="s">
        <v>612</v>
      </c>
      <c r="C381" s="161" t="s">
        <v>613</v>
      </c>
      <c r="D381" s="228" t="s">
        <v>31</v>
      </c>
      <c r="E381" s="287">
        <v>3</v>
      </c>
      <c r="F381" s="164"/>
      <c r="G381" s="158"/>
      <c r="H381" s="211"/>
      <c r="I381" s="194"/>
      <c r="J381" s="158"/>
      <c r="K381" s="158"/>
      <c r="L381" s="158"/>
    </row>
    <row r="382" spans="1:12" ht="34.5" customHeight="1">
      <c r="A382" s="267" t="s">
        <v>1516</v>
      </c>
      <c r="B382" s="147" t="s">
        <v>614</v>
      </c>
      <c r="C382" s="161" t="s">
        <v>615</v>
      </c>
      <c r="D382" s="228" t="s">
        <v>31</v>
      </c>
      <c r="E382" s="287">
        <v>3</v>
      </c>
      <c r="F382" s="164"/>
      <c r="G382" s="158"/>
      <c r="H382" s="211"/>
      <c r="I382" s="194"/>
      <c r="J382" s="158"/>
      <c r="K382" s="158"/>
      <c r="L382" s="158"/>
    </row>
    <row r="383" spans="1:12" ht="29.25" customHeight="1">
      <c r="A383" s="267" t="s">
        <v>1517</v>
      </c>
      <c r="B383" s="147" t="s">
        <v>616</v>
      </c>
      <c r="C383" s="161" t="s">
        <v>617</v>
      </c>
      <c r="D383" s="228" t="s">
        <v>31</v>
      </c>
      <c r="E383" s="287">
        <v>3</v>
      </c>
      <c r="F383" s="164"/>
      <c r="G383" s="158"/>
      <c r="H383" s="211"/>
      <c r="I383" s="194"/>
      <c r="J383" s="158"/>
      <c r="K383" s="158"/>
      <c r="L383" s="158"/>
    </row>
    <row r="384" spans="1:12" ht="26.25" customHeight="1">
      <c r="A384" s="267" t="s">
        <v>1518</v>
      </c>
      <c r="B384" s="147" t="s">
        <v>618</v>
      </c>
      <c r="C384" s="161" t="s">
        <v>619</v>
      </c>
      <c r="D384" s="228" t="s">
        <v>31</v>
      </c>
      <c r="E384" s="287">
        <v>3</v>
      </c>
      <c r="F384" s="164"/>
      <c r="G384" s="158"/>
      <c r="H384" s="211"/>
      <c r="I384" s="194"/>
      <c r="J384" s="158"/>
      <c r="K384" s="158"/>
      <c r="L384" s="158"/>
    </row>
    <row r="385" spans="1:12" ht="15" customHeight="1">
      <c r="A385" s="332"/>
      <c r="B385" s="199"/>
      <c r="C385" s="229"/>
      <c r="D385" s="195"/>
      <c r="E385" s="358"/>
      <c r="F385" s="175"/>
      <c r="G385" s="191"/>
      <c r="H385" s="218"/>
      <c r="I385" s="195"/>
      <c r="J385" s="209" t="s">
        <v>1176</v>
      </c>
      <c r="K385" s="166"/>
      <c r="L385" s="174"/>
    </row>
    <row r="386" spans="1:12" ht="18.75" customHeight="1">
      <c r="A386" s="330" t="s">
        <v>1177</v>
      </c>
      <c r="B386" s="181" t="s">
        <v>2775</v>
      </c>
      <c r="C386" s="233"/>
      <c r="D386" s="193"/>
      <c r="E386" s="357"/>
      <c r="F386" s="170"/>
      <c r="G386" s="169"/>
      <c r="H386" s="212"/>
      <c r="I386" s="193"/>
      <c r="J386" s="169"/>
      <c r="K386" s="169"/>
      <c r="L386" s="169"/>
    </row>
    <row r="387" spans="1:12" ht="30" customHeight="1">
      <c r="A387" s="331" t="s">
        <v>1178</v>
      </c>
      <c r="B387" s="148" t="s">
        <v>623</v>
      </c>
      <c r="C387" s="238" t="s">
        <v>624</v>
      </c>
      <c r="D387" s="194" t="s">
        <v>87</v>
      </c>
      <c r="E387" s="360">
        <v>3</v>
      </c>
      <c r="F387" s="164"/>
      <c r="G387" s="158"/>
      <c r="H387" s="211"/>
      <c r="I387" s="194"/>
      <c r="J387" s="158"/>
      <c r="K387" s="158"/>
      <c r="L387" s="158"/>
    </row>
    <row r="388" spans="1:12" ht="30.75" customHeight="1">
      <c r="A388" s="331" t="s">
        <v>1179</v>
      </c>
      <c r="B388" s="148" t="s">
        <v>625</v>
      </c>
      <c r="C388" s="161" t="s">
        <v>626</v>
      </c>
      <c r="D388" s="194" t="s">
        <v>87</v>
      </c>
      <c r="E388" s="360">
        <v>3</v>
      </c>
      <c r="F388" s="164"/>
      <c r="G388" s="158"/>
      <c r="H388" s="211"/>
      <c r="I388" s="194"/>
      <c r="J388" s="158"/>
      <c r="K388" s="158"/>
      <c r="L388" s="158"/>
    </row>
    <row r="389" spans="1:12" ht="31.5" customHeight="1">
      <c r="A389" s="331" t="s">
        <v>1180</v>
      </c>
      <c r="B389" s="148" t="s">
        <v>627</v>
      </c>
      <c r="C389" s="161" t="s">
        <v>628</v>
      </c>
      <c r="D389" s="194" t="s">
        <v>87</v>
      </c>
      <c r="E389" s="360">
        <v>3</v>
      </c>
      <c r="F389" s="164"/>
      <c r="G389" s="158"/>
      <c r="H389" s="211"/>
      <c r="I389" s="194"/>
      <c r="J389" s="158"/>
      <c r="K389" s="158"/>
      <c r="L389" s="158"/>
    </row>
    <row r="390" spans="1:12" ht="29.25" customHeight="1">
      <c r="A390" s="331" t="s">
        <v>1181</v>
      </c>
      <c r="B390" s="148" t="s">
        <v>629</v>
      </c>
      <c r="C390" s="161" t="s">
        <v>630</v>
      </c>
      <c r="D390" s="194" t="s">
        <v>87</v>
      </c>
      <c r="E390" s="360">
        <v>3</v>
      </c>
      <c r="F390" s="164"/>
      <c r="G390" s="158"/>
      <c r="H390" s="211"/>
      <c r="I390" s="194"/>
      <c r="J390" s="158"/>
      <c r="K390" s="158"/>
      <c r="L390" s="158"/>
    </row>
    <row r="391" spans="1:12" ht="29.25" customHeight="1">
      <c r="A391" s="331" t="s">
        <v>1519</v>
      </c>
      <c r="B391" s="148" t="s">
        <v>631</v>
      </c>
      <c r="C391" s="161" t="s">
        <v>632</v>
      </c>
      <c r="D391" s="194" t="s">
        <v>87</v>
      </c>
      <c r="E391" s="360">
        <v>3</v>
      </c>
      <c r="F391" s="164"/>
      <c r="G391" s="158"/>
      <c r="H391" s="211"/>
      <c r="I391" s="194"/>
      <c r="J391" s="158"/>
      <c r="K391" s="158"/>
      <c r="L391" s="158"/>
    </row>
    <row r="392" spans="1:12" ht="25.5" customHeight="1">
      <c r="A392" s="331" t="s">
        <v>1182</v>
      </c>
      <c r="B392" s="148" t="s">
        <v>633</v>
      </c>
      <c r="C392" s="161" t="s">
        <v>634</v>
      </c>
      <c r="D392" s="194" t="s">
        <v>87</v>
      </c>
      <c r="E392" s="360">
        <v>3</v>
      </c>
      <c r="F392" s="164"/>
      <c r="G392" s="158"/>
      <c r="H392" s="211"/>
      <c r="I392" s="194"/>
      <c r="J392" s="158"/>
      <c r="K392" s="158"/>
      <c r="L392" s="158"/>
    </row>
    <row r="393" spans="1:12" ht="24" customHeight="1">
      <c r="A393" s="331" t="s">
        <v>1183</v>
      </c>
      <c r="B393" s="148" t="s">
        <v>635</v>
      </c>
      <c r="C393" s="161" t="s">
        <v>636</v>
      </c>
      <c r="D393" s="194" t="s">
        <v>87</v>
      </c>
      <c r="E393" s="360">
        <v>3</v>
      </c>
      <c r="F393" s="164"/>
      <c r="G393" s="158"/>
      <c r="H393" s="211"/>
      <c r="I393" s="194"/>
      <c r="J393" s="158"/>
      <c r="K393" s="158"/>
      <c r="L393" s="158"/>
    </row>
    <row r="394" spans="1:12" ht="27" customHeight="1">
      <c r="A394" s="331" t="s">
        <v>1184</v>
      </c>
      <c r="B394" s="148" t="s">
        <v>637</v>
      </c>
      <c r="C394" s="161" t="s">
        <v>638</v>
      </c>
      <c r="D394" s="194" t="s">
        <v>87</v>
      </c>
      <c r="E394" s="360">
        <v>3</v>
      </c>
      <c r="F394" s="164"/>
      <c r="G394" s="158"/>
      <c r="H394" s="211"/>
      <c r="I394" s="194"/>
      <c r="J394" s="158"/>
      <c r="K394" s="158"/>
      <c r="L394" s="158"/>
    </row>
    <row r="395" spans="1:12" ht="24" customHeight="1">
      <c r="A395" s="331" t="s">
        <v>1185</v>
      </c>
      <c r="B395" s="148" t="s">
        <v>639</v>
      </c>
      <c r="C395" s="161" t="s">
        <v>640</v>
      </c>
      <c r="D395" s="194" t="s">
        <v>87</v>
      </c>
      <c r="E395" s="360">
        <v>3</v>
      </c>
      <c r="F395" s="164"/>
      <c r="G395" s="158"/>
      <c r="H395" s="211"/>
      <c r="I395" s="194"/>
      <c r="J395" s="158"/>
      <c r="K395" s="158"/>
      <c r="L395" s="158"/>
    </row>
    <row r="396" spans="1:12" ht="35.25" customHeight="1">
      <c r="A396" s="331" t="s">
        <v>1186</v>
      </c>
      <c r="B396" s="148" t="s">
        <v>641</v>
      </c>
      <c r="C396" s="161" t="s">
        <v>642</v>
      </c>
      <c r="D396" s="194" t="s">
        <v>87</v>
      </c>
      <c r="E396" s="360">
        <v>3</v>
      </c>
      <c r="F396" s="164"/>
      <c r="G396" s="158"/>
      <c r="H396" s="211"/>
      <c r="I396" s="194"/>
      <c r="J396" s="158"/>
      <c r="K396" s="158"/>
      <c r="L396" s="158"/>
    </row>
    <row r="397" spans="1:12" ht="30" customHeight="1">
      <c r="A397" s="331" t="s">
        <v>1187</v>
      </c>
      <c r="B397" s="148" t="s">
        <v>643</v>
      </c>
      <c r="C397" s="161" t="s">
        <v>644</v>
      </c>
      <c r="D397" s="194" t="s">
        <v>87</v>
      </c>
      <c r="E397" s="360">
        <v>3</v>
      </c>
      <c r="F397" s="164"/>
      <c r="G397" s="158"/>
      <c r="H397" s="211"/>
      <c r="I397" s="194"/>
      <c r="J397" s="158"/>
      <c r="K397" s="158"/>
      <c r="L397" s="158"/>
    </row>
    <row r="398" spans="1:12" ht="38.25" customHeight="1">
      <c r="A398" s="331" t="s">
        <v>1188</v>
      </c>
      <c r="B398" s="148" t="s">
        <v>645</v>
      </c>
      <c r="C398" s="161" t="s">
        <v>646</v>
      </c>
      <c r="D398" s="194" t="s">
        <v>87</v>
      </c>
      <c r="E398" s="360">
        <v>3</v>
      </c>
      <c r="F398" s="164"/>
      <c r="G398" s="158"/>
      <c r="H398" s="211"/>
      <c r="I398" s="194"/>
      <c r="J398" s="158"/>
      <c r="K398" s="158"/>
      <c r="L398" s="158"/>
    </row>
    <row r="399" spans="1:12" ht="22.5" customHeight="1">
      <c r="A399" s="331" t="s">
        <v>1189</v>
      </c>
      <c r="B399" s="148" t="s">
        <v>647</v>
      </c>
      <c r="C399" s="161" t="s">
        <v>648</v>
      </c>
      <c r="D399" s="194" t="s">
        <v>87</v>
      </c>
      <c r="E399" s="360">
        <v>3</v>
      </c>
      <c r="F399" s="164"/>
      <c r="G399" s="158"/>
      <c r="H399" s="211"/>
      <c r="I399" s="194"/>
      <c r="J399" s="158"/>
      <c r="K399" s="158"/>
      <c r="L399" s="158"/>
    </row>
    <row r="400" spans="1:12" ht="26.25" customHeight="1">
      <c r="A400" s="331" t="s">
        <v>1191</v>
      </c>
      <c r="B400" s="148" t="s">
        <v>649</v>
      </c>
      <c r="C400" s="161" t="s">
        <v>650</v>
      </c>
      <c r="D400" s="194" t="s">
        <v>87</v>
      </c>
      <c r="E400" s="360">
        <v>3</v>
      </c>
      <c r="F400" s="164"/>
      <c r="G400" s="158"/>
      <c r="H400" s="211"/>
      <c r="I400" s="194"/>
      <c r="J400" s="158"/>
      <c r="K400" s="158"/>
      <c r="L400" s="158"/>
    </row>
    <row r="401" spans="1:12" ht="32.25" customHeight="1">
      <c r="A401" s="331" t="s">
        <v>1192</v>
      </c>
      <c r="B401" s="148" t="s">
        <v>651</v>
      </c>
      <c r="C401" s="161" t="s">
        <v>652</v>
      </c>
      <c r="D401" s="194" t="s">
        <v>87</v>
      </c>
      <c r="E401" s="360">
        <v>3</v>
      </c>
      <c r="F401" s="164"/>
      <c r="G401" s="158"/>
      <c r="H401" s="211"/>
      <c r="I401" s="194"/>
      <c r="J401" s="158"/>
      <c r="K401" s="158"/>
      <c r="L401" s="158"/>
    </row>
    <row r="402" spans="1:12" ht="33.75" customHeight="1">
      <c r="A402" s="331" t="s">
        <v>1193</v>
      </c>
      <c r="B402" s="148" t="s">
        <v>653</v>
      </c>
      <c r="C402" s="161" t="s">
        <v>654</v>
      </c>
      <c r="D402" s="194" t="s">
        <v>87</v>
      </c>
      <c r="E402" s="360">
        <v>3</v>
      </c>
      <c r="F402" s="164"/>
      <c r="G402" s="158"/>
      <c r="H402" s="211"/>
      <c r="I402" s="194"/>
      <c r="J402" s="158"/>
      <c r="K402" s="158"/>
      <c r="L402" s="158"/>
    </row>
    <row r="403" spans="1:12" ht="29.25" customHeight="1">
      <c r="A403" s="331" t="s">
        <v>1194</v>
      </c>
      <c r="B403" s="148" t="s">
        <v>655</v>
      </c>
      <c r="C403" s="161" t="s">
        <v>656</v>
      </c>
      <c r="D403" s="194" t="s">
        <v>87</v>
      </c>
      <c r="E403" s="360">
        <v>3</v>
      </c>
      <c r="F403" s="164"/>
      <c r="G403" s="158"/>
      <c r="H403" s="211"/>
      <c r="I403" s="194"/>
      <c r="J403" s="158"/>
      <c r="K403" s="158"/>
      <c r="L403" s="158"/>
    </row>
    <row r="404" spans="1:12" ht="27.75" customHeight="1">
      <c r="A404" s="331" t="s">
        <v>1197</v>
      </c>
      <c r="B404" s="148" t="s">
        <v>657</v>
      </c>
      <c r="C404" s="161" t="s">
        <v>658</v>
      </c>
      <c r="D404" s="194" t="s">
        <v>87</v>
      </c>
      <c r="E404" s="360">
        <v>3</v>
      </c>
      <c r="F404" s="164"/>
      <c r="G404" s="158"/>
      <c r="H404" s="211"/>
      <c r="I404" s="194"/>
      <c r="J404" s="158"/>
      <c r="K404" s="158"/>
      <c r="L404" s="158"/>
    </row>
    <row r="405" spans="1:12" ht="33" customHeight="1">
      <c r="A405" s="331" t="s">
        <v>1520</v>
      </c>
      <c r="B405" s="148" t="s">
        <v>659</v>
      </c>
      <c r="C405" s="161" t="s">
        <v>660</v>
      </c>
      <c r="D405" s="194" t="s">
        <v>87</v>
      </c>
      <c r="E405" s="360">
        <v>3</v>
      </c>
      <c r="F405" s="164"/>
      <c r="G405" s="158"/>
      <c r="H405" s="211"/>
      <c r="I405" s="194"/>
      <c r="J405" s="158"/>
      <c r="K405" s="158"/>
      <c r="L405" s="158"/>
    </row>
    <row r="406" spans="1:12" ht="22.5" customHeight="1">
      <c r="A406" s="331" t="s">
        <v>1521</v>
      </c>
      <c r="B406" s="148" t="s">
        <v>661</v>
      </c>
      <c r="C406" s="161" t="s">
        <v>662</v>
      </c>
      <c r="D406" s="194" t="s">
        <v>87</v>
      </c>
      <c r="E406" s="360">
        <v>3</v>
      </c>
      <c r="F406" s="164"/>
      <c r="G406" s="158"/>
      <c r="H406" s="211"/>
      <c r="I406" s="194"/>
      <c r="J406" s="158"/>
      <c r="K406" s="158"/>
      <c r="L406" s="158"/>
    </row>
    <row r="407" spans="1:12" ht="33.75" customHeight="1">
      <c r="A407" s="331" t="s">
        <v>1522</v>
      </c>
      <c r="B407" s="148" t="s">
        <v>663</v>
      </c>
      <c r="C407" s="161" t="s">
        <v>664</v>
      </c>
      <c r="D407" s="194" t="s">
        <v>87</v>
      </c>
      <c r="E407" s="360">
        <v>3</v>
      </c>
      <c r="F407" s="164"/>
      <c r="G407" s="158"/>
      <c r="H407" s="211"/>
      <c r="I407" s="194"/>
      <c r="J407" s="158"/>
      <c r="K407" s="158"/>
      <c r="L407" s="158"/>
    </row>
    <row r="408" spans="1:12" ht="24" customHeight="1">
      <c r="A408" s="331" t="s">
        <v>1523</v>
      </c>
      <c r="B408" s="148" t="s">
        <v>665</v>
      </c>
      <c r="C408" s="161" t="s">
        <v>666</v>
      </c>
      <c r="D408" s="194" t="s">
        <v>87</v>
      </c>
      <c r="E408" s="360">
        <v>3</v>
      </c>
      <c r="F408" s="164"/>
      <c r="G408" s="158"/>
      <c r="H408" s="211"/>
      <c r="I408" s="194"/>
      <c r="J408" s="158"/>
      <c r="K408" s="158"/>
      <c r="L408" s="158"/>
    </row>
    <row r="409" spans="1:12" ht="31.5" customHeight="1">
      <c r="A409" s="331" t="s">
        <v>1524</v>
      </c>
      <c r="B409" s="148" t="s">
        <v>667</v>
      </c>
      <c r="C409" s="161" t="s">
        <v>668</v>
      </c>
      <c r="D409" s="194" t="s">
        <v>87</v>
      </c>
      <c r="E409" s="360">
        <v>3</v>
      </c>
      <c r="F409" s="164"/>
      <c r="G409" s="158"/>
      <c r="H409" s="211"/>
      <c r="I409" s="194"/>
      <c r="J409" s="158"/>
      <c r="K409" s="158"/>
      <c r="L409" s="158"/>
    </row>
    <row r="410" spans="1:12" ht="33.75" customHeight="1">
      <c r="A410" s="331" t="s">
        <v>1525</v>
      </c>
      <c r="B410" s="148" t="s">
        <v>669</v>
      </c>
      <c r="C410" s="161" t="s">
        <v>670</v>
      </c>
      <c r="D410" s="194" t="s">
        <v>87</v>
      </c>
      <c r="E410" s="360">
        <v>3</v>
      </c>
      <c r="F410" s="164"/>
      <c r="G410" s="158"/>
      <c r="H410" s="211"/>
      <c r="I410" s="194"/>
      <c r="J410" s="158"/>
      <c r="K410" s="158"/>
      <c r="L410" s="158"/>
    </row>
    <row r="411" spans="1:12" ht="26.25" customHeight="1">
      <c r="A411" s="331" t="s">
        <v>1526</v>
      </c>
      <c r="B411" s="148" t="s">
        <v>671</v>
      </c>
      <c r="C411" s="161" t="s">
        <v>672</v>
      </c>
      <c r="D411" s="194" t="s">
        <v>87</v>
      </c>
      <c r="E411" s="360">
        <v>3</v>
      </c>
      <c r="F411" s="164"/>
      <c r="G411" s="158"/>
      <c r="H411" s="211"/>
      <c r="I411" s="194"/>
      <c r="J411" s="158"/>
      <c r="K411" s="158"/>
      <c r="L411" s="158"/>
    </row>
    <row r="412" spans="1:12" ht="36" customHeight="1">
      <c r="A412" s="331" t="s">
        <v>1527</v>
      </c>
      <c r="B412" s="148" t="s">
        <v>673</v>
      </c>
      <c r="C412" s="161" t="s">
        <v>674</v>
      </c>
      <c r="D412" s="194" t="s">
        <v>87</v>
      </c>
      <c r="E412" s="360">
        <v>3</v>
      </c>
      <c r="F412" s="164"/>
      <c r="G412" s="158"/>
      <c r="H412" s="211"/>
      <c r="I412" s="194"/>
      <c r="J412" s="158"/>
      <c r="K412" s="158"/>
      <c r="L412" s="158"/>
    </row>
    <row r="413" spans="1:12" ht="24.75" customHeight="1">
      <c r="A413" s="331" t="s">
        <v>1528</v>
      </c>
      <c r="B413" s="148" t="s">
        <v>675</v>
      </c>
      <c r="C413" s="161" t="s">
        <v>676</v>
      </c>
      <c r="D413" s="194" t="s">
        <v>87</v>
      </c>
      <c r="E413" s="360">
        <v>3</v>
      </c>
      <c r="F413" s="164"/>
      <c r="G413" s="158"/>
      <c r="H413" s="211"/>
      <c r="I413" s="194"/>
      <c r="J413" s="158"/>
      <c r="K413" s="158"/>
      <c r="L413" s="158"/>
    </row>
    <row r="414" spans="1:12" ht="29.25" customHeight="1">
      <c r="A414" s="331" t="s">
        <v>1529</v>
      </c>
      <c r="B414" s="148" t="s">
        <v>677</v>
      </c>
      <c r="C414" s="161" t="s">
        <v>678</v>
      </c>
      <c r="D414" s="194" t="s">
        <v>87</v>
      </c>
      <c r="E414" s="360">
        <v>3</v>
      </c>
      <c r="F414" s="164"/>
      <c r="G414" s="158"/>
      <c r="H414" s="211"/>
      <c r="I414" s="194"/>
      <c r="J414" s="158"/>
      <c r="K414" s="158"/>
      <c r="L414" s="158"/>
    </row>
    <row r="415" spans="1:12" ht="33" customHeight="1">
      <c r="A415" s="331" t="s">
        <v>1530</v>
      </c>
      <c r="B415" s="148" t="s">
        <v>679</v>
      </c>
      <c r="C415" s="161" t="s">
        <v>680</v>
      </c>
      <c r="D415" s="194" t="s">
        <v>87</v>
      </c>
      <c r="E415" s="360">
        <v>3</v>
      </c>
      <c r="F415" s="164"/>
      <c r="G415" s="158"/>
      <c r="H415" s="211"/>
      <c r="I415" s="194"/>
      <c r="J415" s="158"/>
      <c r="K415" s="158"/>
      <c r="L415" s="158"/>
    </row>
    <row r="416" spans="1:12" ht="51" customHeight="1">
      <c r="A416" s="331" t="s">
        <v>1531</v>
      </c>
      <c r="B416" s="148" t="s">
        <v>681</v>
      </c>
      <c r="C416" s="161" t="s">
        <v>682</v>
      </c>
      <c r="D416" s="194" t="s">
        <v>87</v>
      </c>
      <c r="E416" s="360">
        <v>3</v>
      </c>
      <c r="F416" s="164"/>
      <c r="G416" s="158"/>
      <c r="H416" s="211"/>
      <c r="I416" s="194"/>
      <c r="J416" s="158"/>
      <c r="K416" s="158"/>
      <c r="L416" s="158"/>
    </row>
    <row r="417" spans="1:12" ht="30.75" customHeight="1">
      <c r="A417" s="331" t="s">
        <v>1532</v>
      </c>
      <c r="B417" s="148" t="s">
        <v>683</v>
      </c>
      <c r="C417" s="161" t="s">
        <v>684</v>
      </c>
      <c r="D417" s="194" t="s">
        <v>87</v>
      </c>
      <c r="E417" s="360">
        <v>3</v>
      </c>
      <c r="F417" s="164"/>
      <c r="G417" s="158"/>
      <c r="H417" s="211"/>
      <c r="I417" s="194"/>
      <c r="J417" s="158"/>
      <c r="K417" s="158"/>
      <c r="L417" s="158"/>
    </row>
    <row r="418" spans="1:12" ht="26.25" customHeight="1">
      <c r="A418" s="331" t="s">
        <v>1533</v>
      </c>
      <c r="B418" s="148" t="s">
        <v>685</v>
      </c>
      <c r="C418" s="161" t="s">
        <v>686</v>
      </c>
      <c r="D418" s="194" t="s">
        <v>87</v>
      </c>
      <c r="E418" s="360">
        <v>3</v>
      </c>
      <c r="F418" s="164"/>
      <c r="G418" s="158"/>
      <c r="H418" s="211"/>
      <c r="I418" s="194"/>
      <c r="J418" s="158"/>
      <c r="K418" s="158"/>
      <c r="L418" s="158"/>
    </row>
    <row r="419" spans="1:12" ht="33" customHeight="1">
      <c r="A419" s="331" t="s">
        <v>1534</v>
      </c>
      <c r="B419" s="148" t="s">
        <v>687</v>
      </c>
      <c r="C419" s="161" t="s">
        <v>688</v>
      </c>
      <c r="D419" s="194" t="s">
        <v>87</v>
      </c>
      <c r="E419" s="360">
        <v>3</v>
      </c>
      <c r="F419" s="164"/>
      <c r="G419" s="158"/>
      <c r="H419" s="211"/>
      <c r="I419" s="194"/>
      <c r="J419" s="158"/>
      <c r="K419" s="158"/>
      <c r="L419" s="158"/>
    </row>
    <row r="420" spans="1:12" ht="26.25" customHeight="1">
      <c r="A420" s="331" t="s">
        <v>1535</v>
      </c>
      <c r="B420" s="148" t="s">
        <v>689</v>
      </c>
      <c r="C420" s="161" t="s">
        <v>690</v>
      </c>
      <c r="D420" s="194" t="s">
        <v>87</v>
      </c>
      <c r="E420" s="360">
        <v>3</v>
      </c>
      <c r="F420" s="164"/>
      <c r="G420" s="158"/>
      <c r="H420" s="211"/>
      <c r="I420" s="194"/>
      <c r="J420" s="158"/>
      <c r="K420" s="158"/>
      <c r="L420" s="158"/>
    </row>
    <row r="421" spans="1:12" ht="35.25" customHeight="1">
      <c r="A421" s="331" t="s">
        <v>1536</v>
      </c>
      <c r="B421" s="148" t="s">
        <v>691</v>
      </c>
      <c r="C421" s="161" t="s">
        <v>692</v>
      </c>
      <c r="D421" s="194" t="s">
        <v>87</v>
      </c>
      <c r="E421" s="360">
        <v>3</v>
      </c>
      <c r="F421" s="164"/>
      <c r="G421" s="158"/>
      <c r="H421" s="211"/>
      <c r="I421" s="194"/>
      <c r="J421" s="158"/>
      <c r="K421" s="158"/>
      <c r="L421" s="158"/>
    </row>
    <row r="422" spans="1:12" ht="33" customHeight="1">
      <c r="A422" s="331" t="s">
        <v>1537</v>
      </c>
      <c r="B422" s="148" t="s">
        <v>693</v>
      </c>
      <c r="C422" s="161" t="s">
        <v>694</v>
      </c>
      <c r="D422" s="194" t="s">
        <v>87</v>
      </c>
      <c r="E422" s="360">
        <v>3</v>
      </c>
      <c r="F422" s="164"/>
      <c r="G422" s="158"/>
      <c r="H422" s="211"/>
      <c r="I422" s="194"/>
      <c r="J422" s="158"/>
      <c r="K422" s="158"/>
      <c r="L422" s="158"/>
    </row>
    <row r="423" spans="1:12" ht="25.5" customHeight="1">
      <c r="A423" s="331" t="s">
        <v>1538</v>
      </c>
      <c r="B423" s="148" t="s">
        <v>695</v>
      </c>
      <c r="C423" s="161" t="s">
        <v>696</v>
      </c>
      <c r="D423" s="194" t="s">
        <v>87</v>
      </c>
      <c r="E423" s="360">
        <v>3</v>
      </c>
      <c r="F423" s="164"/>
      <c r="G423" s="158"/>
      <c r="H423" s="211"/>
      <c r="I423" s="194"/>
      <c r="J423" s="158"/>
      <c r="K423" s="158"/>
      <c r="L423" s="158"/>
    </row>
    <row r="424" spans="1:12" ht="33.75" customHeight="1">
      <c r="A424" s="331" t="s">
        <v>1539</v>
      </c>
      <c r="B424" s="148" t="s">
        <v>697</v>
      </c>
      <c r="C424" s="161" t="s">
        <v>698</v>
      </c>
      <c r="D424" s="194" t="s">
        <v>87</v>
      </c>
      <c r="E424" s="360">
        <v>3</v>
      </c>
      <c r="F424" s="164"/>
      <c r="G424" s="158"/>
      <c r="H424" s="211"/>
      <c r="I424" s="194"/>
      <c r="J424" s="158"/>
      <c r="K424" s="158"/>
      <c r="L424" s="158"/>
    </row>
    <row r="425" spans="1:12" ht="33.75" customHeight="1">
      <c r="A425" s="331" t="s">
        <v>1540</v>
      </c>
      <c r="B425" s="148" t="s">
        <v>699</v>
      </c>
      <c r="C425" s="161" t="s">
        <v>700</v>
      </c>
      <c r="D425" s="194" t="s">
        <v>87</v>
      </c>
      <c r="E425" s="360">
        <v>3</v>
      </c>
      <c r="F425" s="164"/>
      <c r="G425" s="158"/>
      <c r="H425" s="211"/>
      <c r="I425" s="194"/>
      <c r="J425" s="158"/>
      <c r="K425" s="158"/>
      <c r="L425" s="158"/>
    </row>
    <row r="426" spans="1:12" ht="28.5" customHeight="1">
      <c r="A426" s="331" t="s">
        <v>1541</v>
      </c>
      <c r="B426" s="148" t="s">
        <v>701</v>
      </c>
      <c r="C426" s="161" t="s">
        <v>702</v>
      </c>
      <c r="D426" s="194" t="s">
        <v>87</v>
      </c>
      <c r="E426" s="360">
        <v>3</v>
      </c>
      <c r="F426" s="164"/>
      <c r="G426" s="158"/>
      <c r="H426" s="211"/>
      <c r="I426" s="194"/>
      <c r="J426" s="158"/>
      <c r="K426" s="158"/>
      <c r="L426" s="158"/>
    </row>
    <row r="427" spans="1:12" ht="27.75" customHeight="1">
      <c r="A427" s="331" t="s">
        <v>1542</v>
      </c>
      <c r="B427" s="148" t="s">
        <v>703</v>
      </c>
      <c r="C427" s="161" t="s">
        <v>704</v>
      </c>
      <c r="D427" s="194" t="s">
        <v>87</v>
      </c>
      <c r="E427" s="360">
        <v>3</v>
      </c>
      <c r="F427" s="164"/>
      <c r="G427" s="158"/>
      <c r="H427" s="211"/>
      <c r="I427" s="194"/>
      <c r="J427" s="158"/>
      <c r="K427" s="158"/>
      <c r="L427" s="158"/>
    </row>
    <row r="428" spans="1:12" ht="25.5" customHeight="1">
      <c r="A428" s="331" t="s">
        <v>1543</v>
      </c>
      <c r="B428" s="148" t="s">
        <v>705</v>
      </c>
      <c r="C428" s="161" t="s">
        <v>706</v>
      </c>
      <c r="D428" s="194" t="s">
        <v>87</v>
      </c>
      <c r="E428" s="360">
        <v>3</v>
      </c>
      <c r="F428" s="164"/>
      <c r="G428" s="158"/>
      <c r="H428" s="211"/>
      <c r="I428" s="194"/>
      <c r="J428" s="158"/>
      <c r="K428" s="158"/>
      <c r="L428" s="158"/>
    </row>
    <row r="429" spans="1:12" ht="30.75" customHeight="1">
      <c r="A429" s="331" t="s">
        <v>1544</v>
      </c>
      <c r="B429" s="148" t="s">
        <v>707</v>
      </c>
      <c r="C429" s="161" t="s">
        <v>708</v>
      </c>
      <c r="D429" s="194" t="s">
        <v>87</v>
      </c>
      <c r="E429" s="360">
        <v>3</v>
      </c>
      <c r="F429" s="164"/>
      <c r="G429" s="158"/>
      <c r="H429" s="211"/>
      <c r="I429" s="194"/>
      <c r="J429" s="158"/>
      <c r="K429" s="158"/>
      <c r="L429" s="158"/>
    </row>
    <row r="430" spans="1:12">
      <c r="A430" s="331" t="s">
        <v>1545</v>
      </c>
      <c r="B430" s="148" t="s">
        <v>709</v>
      </c>
      <c r="C430" s="161" t="s">
        <v>710</v>
      </c>
      <c r="D430" s="194" t="s">
        <v>87</v>
      </c>
      <c r="E430" s="360">
        <v>3</v>
      </c>
      <c r="F430" s="164"/>
      <c r="G430" s="158"/>
      <c r="H430" s="211"/>
      <c r="I430" s="194"/>
      <c r="J430" s="158"/>
      <c r="K430" s="158"/>
      <c r="L430" s="158"/>
    </row>
    <row r="431" spans="1:12" ht="25.5">
      <c r="A431" s="331" t="s">
        <v>1546</v>
      </c>
      <c r="B431" s="148" t="s">
        <v>711</v>
      </c>
      <c r="C431" s="161" t="s">
        <v>712</v>
      </c>
      <c r="D431" s="194" t="s">
        <v>87</v>
      </c>
      <c r="E431" s="360">
        <v>3</v>
      </c>
      <c r="F431" s="164"/>
      <c r="G431" s="158"/>
      <c r="H431" s="211"/>
      <c r="I431" s="194"/>
      <c r="J431" s="158"/>
      <c r="K431" s="158"/>
      <c r="L431" s="158"/>
    </row>
    <row r="432" spans="1:12" ht="25.5">
      <c r="A432" s="331" t="s">
        <v>1547</v>
      </c>
      <c r="B432" s="148" t="s">
        <v>713</v>
      </c>
      <c r="C432" s="161" t="s">
        <v>714</v>
      </c>
      <c r="D432" s="194" t="s">
        <v>87</v>
      </c>
      <c r="E432" s="360">
        <v>3</v>
      </c>
      <c r="F432" s="164"/>
      <c r="G432" s="158"/>
      <c r="H432" s="211"/>
      <c r="I432" s="194"/>
      <c r="J432" s="158"/>
      <c r="K432" s="158"/>
      <c r="L432" s="158"/>
    </row>
    <row r="433" spans="1:12" ht="30.75" customHeight="1">
      <c r="A433" s="331" t="s">
        <v>1548</v>
      </c>
      <c r="B433" s="148" t="s">
        <v>715</v>
      </c>
      <c r="C433" s="161" t="s">
        <v>716</v>
      </c>
      <c r="D433" s="194" t="s">
        <v>87</v>
      </c>
      <c r="E433" s="360">
        <v>3</v>
      </c>
      <c r="F433" s="164"/>
      <c r="G433" s="158"/>
      <c r="H433" s="211"/>
      <c r="I433" s="194"/>
      <c r="J433" s="158"/>
      <c r="K433" s="158"/>
      <c r="L433" s="158"/>
    </row>
    <row r="434" spans="1:12" ht="25.5">
      <c r="A434" s="331" t="s">
        <v>1549</v>
      </c>
      <c r="B434" s="148" t="s">
        <v>717</v>
      </c>
      <c r="C434" s="161" t="s">
        <v>718</v>
      </c>
      <c r="D434" s="194" t="s">
        <v>87</v>
      </c>
      <c r="E434" s="360">
        <v>3</v>
      </c>
      <c r="F434" s="164"/>
      <c r="G434" s="158"/>
      <c r="H434" s="211"/>
      <c r="I434" s="194"/>
      <c r="J434" s="158"/>
      <c r="K434" s="158"/>
      <c r="L434" s="158"/>
    </row>
    <row r="435" spans="1:12">
      <c r="A435" s="331" t="s">
        <v>1550</v>
      </c>
      <c r="B435" s="148" t="s">
        <v>719</v>
      </c>
      <c r="C435" s="161" t="s">
        <v>720</v>
      </c>
      <c r="D435" s="194" t="s">
        <v>87</v>
      </c>
      <c r="E435" s="360">
        <v>3</v>
      </c>
      <c r="F435" s="164"/>
      <c r="G435" s="158"/>
      <c r="H435" s="211"/>
      <c r="I435" s="194"/>
      <c r="J435" s="158"/>
      <c r="K435" s="158"/>
      <c r="L435" s="158"/>
    </row>
    <row r="436" spans="1:12" ht="27" customHeight="1">
      <c r="A436" s="331" t="s">
        <v>1551</v>
      </c>
      <c r="B436" s="148" t="s">
        <v>721</v>
      </c>
      <c r="C436" s="161" t="s">
        <v>722</v>
      </c>
      <c r="D436" s="194" t="s">
        <v>87</v>
      </c>
      <c r="E436" s="360">
        <v>3</v>
      </c>
      <c r="F436" s="164"/>
      <c r="G436" s="158"/>
      <c r="H436" s="211"/>
      <c r="I436" s="194"/>
      <c r="J436" s="158"/>
      <c r="K436" s="158"/>
      <c r="L436" s="158"/>
    </row>
    <row r="437" spans="1:12" ht="25.5">
      <c r="A437" s="331" t="s">
        <v>1552</v>
      </c>
      <c r="B437" s="148" t="s">
        <v>723</v>
      </c>
      <c r="C437" s="161" t="s">
        <v>2714</v>
      </c>
      <c r="D437" s="194" t="s">
        <v>87</v>
      </c>
      <c r="E437" s="360">
        <v>3</v>
      </c>
      <c r="F437" s="164"/>
      <c r="G437" s="158"/>
      <c r="H437" s="211"/>
      <c r="I437" s="194"/>
      <c r="J437" s="158"/>
      <c r="K437" s="158"/>
      <c r="L437" s="158"/>
    </row>
    <row r="438" spans="1:12" ht="30" customHeight="1">
      <c r="A438" s="331" t="s">
        <v>1553</v>
      </c>
      <c r="B438" s="339" t="s">
        <v>724</v>
      </c>
      <c r="C438" s="100" t="s">
        <v>725</v>
      </c>
      <c r="D438" s="334" t="s">
        <v>87</v>
      </c>
      <c r="E438" s="360">
        <v>3</v>
      </c>
      <c r="F438" s="409"/>
      <c r="G438" s="409"/>
      <c r="H438" s="409"/>
      <c r="I438" s="409"/>
      <c r="J438" s="409"/>
      <c r="K438" s="409"/>
      <c r="L438" s="409"/>
    </row>
    <row r="439" spans="1:12" ht="16.5" customHeight="1">
      <c r="A439" s="332"/>
      <c r="B439" s="435"/>
      <c r="C439" s="436"/>
      <c r="D439" s="405"/>
      <c r="E439" s="437"/>
      <c r="F439" s="425"/>
      <c r="G439" s="404"/>
      <c r="H439" s="218"/>
      <c r="I439" s="405"/>
      <c r="J439" s="406" t="s">
        <v>1199</v>
      </c>
      <c r="K439" s="407"/>
      <c r="L439" s="408"/>
    </row>
    <row r="440" spans="1:12">
      <c r="A440" s="330" t="s">
        <v>1200</v>
      </c>
      <c r="B440" s="278" t="s">
        <v>2771</v>
      </c>
      <c r="C440" s="235"/>
      <c r="D440" s="193"/>
      <c r="E440" s="357"/>
      <c r="F440" s="170"/>
      <c r="G440" s="169"/>
      <c r="H440" s="212"/>
      <c r="I440" s="193"/>
      <c r="J440" s="169"/>
      <c r="K440" s="169"/>
      <c r="L440" s="169"/>
    </row>
    <row r="441" spans="1:12" ht="51">
      <c r="A441" s="331" t="s">
        <v>1202</v>
      </c>
      <c r="B441" s="147" t="s">
        <v>729</v>
      </c>
      <c r="C441" s="168" t="s">
        <v>2715</v>
      </c>
      <c r="D441" s="194" t="s">
        <v>31</v>
      </c>
      <c r="E441" s="300">
        <v>3000</v>
      </c>
      <c r="F441" s="143"/>
      <c r="G441" s="158"/>
      <c r="H441" s="211"/>
      <c r="I441" s="194"/>
      <c r="J441" s="158"/>
      <c r="K441" s="158"/>
      <c r="L441" s="158"/>
    </row>
    <row r="442" spans="1:12" ht="14.25" customHeight="1">
      <c r="A442" s="332"/>
      <c r="B442" s="199"/>
      <c r="C442" s="229"/>
      <c r="D442" s="195"/>
      <c r="E442" s="358"/>
      <c r="F442" s="175"/>
      <c r="G442" s="191"/>
      <c r="H442" s="327"/>
      <c r="I442" s="335"/>
      <c r="J442" s="209" t="s">
        <v>1205</v>
      </c>
      <c r="K442" s="166"/>
      <c r="L442" s="174"/>
    </row>
    <row r="443" spans="1:12">
      <c r="A443" s="330" t="s">
        <v>1206</v>
      </c>
      <c r="B443" s="278" t="s">
        <v>2772</v>
      </c>
      <c r="C443" s="255"/>
      <c r="D443" s="193"/>
      <c r="E443" s="185"/>
      <c r="F443" s="185"/>
      <c r="G443" s="320"/>
      <c r="H443" s="426"/>
      <c r="I443" s="76"/>
      <c r="J443" s="320"/>
      <c r="K443" s="320"/>
      <c r="L443" s="320"/>
    </row>
    <row r="444" spans="1:12" ht="25.5">
      <c r="A444" s="331" t="s">
        <v>1207</v>
      </c>
      <c r="B444" s="147" t="s">
        <v>730</v>
      </c>
      <c r="C444" s="168" t="s">
        <v>2716</v>
      </c>
      <c r="D444" s="194" t="s">
        <v>31</v>
      </c>
      <c r="E444" s="300">
        <v>30000</v>
      </c>
      <c r="F444" s="143"/>
      <c r="G444" s="158"/>
      <c r="H444" s="211"/>
      <c r="I444" s="194"/>
      <c r="J444" s="158"/>
      <c r="K444" s="158"/>
      <c r="L444" s="158"/>
    </row>
    <row r="445" spans="1:12">
      <c r="A445" s="332"/>
      <c r="B445" s="199"/>
      <c r="C445" s="229"/>
      <c r="D445" s="195"/>
      <c r="E445" s="358"/>
      <c r="F445" s="175"/>
      <c r="G445" s="191"/>
      <c r="H445" s="218"/>
      <c r="I445" s="195"/>
      <c r="J445" s="209" t="s">
        <v>1209</v>
      </c>
      <c r="K445" s="166"/>
      <c r="L445" s="174"/>
    </row>
    <row r="446" spans="1:12">
      <c r="A446" s="330" t="s">
        <v>1210</v>
      </c>
      <c r="B446" s="278" t="s">
        <v>2773</v>
      </c>
      <c r="C446" s="255"/>
      <c r="D446" s="193"/>
      <c r="E446" s="185"/>
      <c r="F446" s="185"/>
      <c r="G446" s="320"/>
      <c r="H446" s="426"/>
      <c r="I446" s="333"/>
      <c r="J446" s="320"/>
      <c r="K446" s="320"/>
      <c r="L446" s="320"/>
    </row>
    <row r="447" spans="1:12" ht="38.25">
      <c r="A447" s="331" t="s">
        <v>1211</v>
      </c>
      <c r="B447" s="147" t="s">
        <v>732</v>
      </c>
      <c r="C447" s="239" t="s">
        <v>733</v>
      </c>
      <c r="D447" s="194" t="s">
        <v>31</v>
      </c>
      <c r="E447" s="300">
        <v>864</v>
      </c>
      <c r="F447" s="143"/>
      <c r="G447" s="158"/>
      <c r="H447" s="211"/>
      <c r="I447" s="194"/>
      <c r="J447" s="158"/>
      <c r="K447" s="158"/>
      <c r="L447" s="158"/>
    </row>
    <row r="448" spans="1:12" ht="15.75" customHeight="1">
      <c r="A448" s="332"/>
      <c r="B448" s="199"/>
      <c r="C448" s="229"/>
      <c r="D448" s="195"/>
      <c r="E448" s="358"/>
      <c r="F448" s="175"/>
      <c r="G448" s="191"/>
      <c r="H448" s="327"/>
      <c r="I448" s="195"/>
      <c r="J448" s="209" t="s">
        <v>1216</v>
      </c>
      <c r="K448" s="166"/>
      <c r="L448" s="174"/>
    </row>
    <row r="449" spans="1:12">
      <c r="A449" s="330" t="s">
        <v>1217</v>
      </c>
      <c r="B449" s="278" t="s">
        <v>2774</v>
      </c>
      <c r="C449" s="171"/>
      <c r="D449" s="333"/>
      <c r="E449" s="357"/>
      <c r="F449" s="321"/>
      <c r="G449" s="249"/>
      <c r="H449" s="205"/>
      <c r="I449" s="333"/>
      <c r="J449" s="250"/>
      <c r="K449" s="320"/>
      <c r="L449" s="320"/>
    </row>
    <row r="450" spans="1:12" ht="38.25">
      <c r="A450" s="331" t="s">
        <v>1219</v>
      </c>
      <c r="B450" s="147" t="s">
        <v>734</v>
      </c>
      <c r="C450" s="239" t="s">
        <v>735</v>
      </c>
      <c r="D450" s="194" t="s">
        <v>31</v>
      </c>
      <c r="E450" s="300">
        <v>40000</v>
      </c>
      <c r="F450" s="143"/>
      <c r="G450" s="158"/>
      <c r="H450" s="211"/>
      <c r="I450" s="194"/>
      <c r="J450" s="158"/>
      <c r="K450" s="158"/>
      <c r="L450" s="158"/>
    </row>
    <row r="451" spans="1:12">
      <c r="A451" s="332"/>
      <c r="B451" s="199"/>
      <c r="C451" s="229"/>
      <c r="D451" s="195"/>
      <c r="E451" s="358"/>
      <c r="F451" s="175"/>
      <c r="G451" s="191"/>
      <c r="H451" s="218"/>
      <c r="I451" s="195"/>
      <c r="J451" s="209" t="s">
        <v>1223</v>
      </c>
      <c r="K451" s="166"/>
      <c r="L451" s="174"/>
    </row>
    <row r="452" spans="1:12">
      <c r="A452" s="330" t="s">
        <v>1224</v>
      </c>
      <c r="B452" s="277" t="s">
        <v>737</v>
      </c>
      <c r="C452" s="240"/>
      <c r="D452" s="196"/>
      <c r="E452" s="357"/>
      <c r="F452" s="173"/>
      <c r="G452" s="172"/>
      <c r="H452" s="213"/>
      <c r="I452" s="196"/>
      <c r="J452" s="172"/>
      <c r="K452" s="172"/>
      <c r="L452" s="172"/>
    </row>
    <row r="453" spans="1:12">
      <c r="A453" s="331" t="s">
        <v>1225</v>
      </c>
      <c r="B453" s="138" t="s">
        <v>739</v>
      </c>
      <c r="C453" s="223" t="s">
        <v>740</v>
      </c>
      <c r="D453" s="152" t="s">
        <v>49</v>
      </c>
      <c r="E453" s="150">
        <v>24</v>
      </c>
      <c r="F453" s="150"/>
      <c r="G453" s="158"/>
      <c r="H453" s="211"/>
      <c r="I453" s="194"/>
      <c r="J453" s="158"/>
      <c r="K453" s="158"/>
      <c r="L453" s="158"/>
    </row>
    <row r="454" spans="1:12">
      <c r="A454" s="332"/>
      <c r="B454" s="199"/>
      <c r="C454" s="229"/>
      <c r="D454" s="195"/>
      <c r="E454" s="358"/>
      <c r="F454" s="175"/>
      <c r="G454" s="191"/>
      <c r="H454" s="218"/>
      <c r="I454" s="195"/>
      <c r="J454" s="209" t="s">
        <v>1237</v>
      </c>
      <c r="K454" s="166"/>
      <c r="L454" s="174"/>
    </row>
    <row r="455" spans="1:12" ht="15" customHeight="1">
      <c r="A455" s="330" t="s">
        <v>1238</v>
      </c>
      <c r="B455" s="343" t="s">
        <v>741</v>
      </c>
      <c r="C455" s="235"/>
      <c r="D455" s="178"/>
      <c r="E455" s="185"/>
      <c r="F455" s="185"/>
      <c r="G455" s="320"/>
      <c r="H455" s="375"/>
      <c r="I455" s="333"/>
      <c r="J455" s="320"/>
      <c r="K455" s="320"/>
      <c r="L455" s="320"/>
    </row>
    <row r="456" spans="1:12" ht="38.25">
      <c r="A456" s="331" t="s">
        <v>1240</v>
      </c>
      <c r="B456" s="138" t="s">
        <v>743</v>
      </c>
      <c r="C456" s="223" t="s">
        <v>744</v>
      </c>
      <c r="D456" s="152" t="s">
        <v>87</v>
      </c>
      <c r="E456" s="150">
        <v>18</v>
      </c>
      <c r="F456" s="150"/>
      <c r="G456" s="158"/>
      <c r="H456" s="211"/>
      <c r="I456" s="194"/>
      <c r="J456" s="158"/>
      <c r="K456" s="158"/>
      <c r="L456" s="158"/>
    </row>
    <row r="457" spans="1:12">
      <c r="A457" s="332"/>
      <c r="B457" s="199"/>
      <c r="C457" s="229"/>
      <c r="D457" s="195"/>
      <c r="E457" s="358"/>
      <c r="F457" s="175"/>
      <c r="G457" s="191"/>
      <c r="H457" s="218"/>
      <c r="I457" s="195"/>
      <c r="J457" s="209" t="s">
        <v>1250</v>
      </c>
      <c r="K457" s="166"/>
      <c r="L457" s="174"/>
    </row>
    <row r="458" spans="1:12" ht="15.75" customHeight="1">
      <c r="A458" s="330" t="s">
        <v>1251</v>
      </c>
      <c r="B458" s="278" t="s">
        <v>2770</v>
      </c>
      <c r="C458" s="171"/>
      <c r="D458" s="193"/>
      <c r="E458" s="357"/>
      <c r="F458" s="170"/>
      <c r="G458" s="249"/>
      <c r="H458" s="320"/>
      <c r="I458" s="193"/>
      <c r="J458" s="250"/>
      <c r="K458" s="169"/>
      <c r="L458" s="169"/>
    </row>
    <row r="459" spans="1:12">
      <c r="A459" s="331" t="s">
        <v>1252</v>
      </c>
      <c r="B459" s="138" t="s">
        <v>746</v>
      </c>
      <c r="C459" s="223" t="s">
        <v>2717</v>
      </c>
      <c r="D459" s="152" t="s">
        <v>49</v>
      </c>
      <c r="E459" s="303">
        <v>18</v>
      </c>
      <c r="F459" s="151"/>
      <c r="G459" s="158"/>
      <c r="H459" s="211"/>
      <c r="I459" s="194"/>
      <c r="J459" s="158"/>
      <c r="K459" s="158"/>
      <c r="L459" s="158"/>
    </row>
    <row r="460" spans="1:12" ht="25.5">
      <c r="A460" s="331" t="s">
        <v>1253</v>
      </c>
      <c r="B460" s="138" t="s">
        <v>748</v>
      </c>
      <c r="C460" s="223" t="s">
        <v>2718</v>
      </c>
      <c r="D460" s="152" t="s">
        <v>49</v>
      </c>
      <c r="E460" s="303">
        <v>18</v>
      </c>
      <c r="F460" s="151"/>
      <c r="G460" s="158"/>
      <c r="H460" s="211"/>
      <c r="I460" s="194"/>
      <c r="J460" s="158"/>
      <c r="K460" s="158"/>
      <c r="L460" s="158"/>
    </row>
    <row r="461" spans="1:12">
      <c r="A461" s="332"/>
      <c r="B461" s="199"/>
      <c r="C461" s="229"/>
      <c r="D461" s="195"/>
      <c r="E461" s="358"/>
      <c r="F461" s="175"/>
      <c r="G461" s="191"/>
      <c r="H461" s="218"/>
      <c r="I461" s="195"/>
      <c r="J461" s="209" t="s">
        <v>1259</v>
      </c>
      <c r="K461" s="166"/>
      <c r="L461" s="174"/>
    </row>
    <row r="462" spans="1:12">
      <c r="A462" s="330" t="s">
        <v>1260</v>
      </c>
      <c r="B462" s="438" t="s">
        <v>750</v>
      </c>
      <c r="C462" s="235"/>
      <c r="D462" s="178"/>
      <c r="E462" s="187"/>
      <c r="F462" s="187"/>
      <c r="G462" s="320"/>
      <c r="H462" s="375"/>
      <c r="I462" s="333"/>
      <c r="J462" s="320"/>
      <c r="K462" s="320"/>
      <c r="L462" s="320"/>
    </row>
    <row r="463" spans="1:12">
      <c r="A463" s="331" t="s">
        <v>1261</v>
      </c>
      <c r="B463" s="138" t="s">
        <v>752</v>
      </c>
      <c r="C463" s="223" t="s">
        <v>753</v>
      </c>
      <c r="D463" s="152" t="s">
        <v>49</v>
      </c>
      <c r="E463" s="303">
        <v>63</v>
      </c>
      <c r="F463" s="151"/>
      <c r="G463" s="158"/>
      <c r="H463" s="211"/>
      <c r="I463" s="194"/>
      <c r="J463" s="158"/>
      <c r="K463" s="158"/>
      <c r="L463" s="158"/>
    </row>
    <row r="464" spans="1:12" ht="16.5" customHeight="1">
      <c r="A464" s="332"/>
      <c r="B464" s="199"/>
      <c r="C464" s="229"/>
      <c r="D464" s="195"/>
      <c r="E464" s="358"/>
      <c r="F464" s="175"/>
      <c r="G464" s="191"/>
      <c r="H464" s="218"/>
      <c r="I464" s="195"/>
      <c r="J464" s="209" t="s">
        <v>1276</v>
      </c>
      <c r="K464" s="166"/>
      <c r="L464" s="174"/>
    </row>
    <row r="465" spans="1:12">
      <c r="A465" s="330" t="s">
        <v>1277</v>
      </c>
      <c r="B465" s="181" t="s">
        <v>754</v>
      </c>
      <c r="C465" s="235"/>
      <c r="D465" s="178"/>
      <c r="E465" s="187"/>
      <c r="F465" s="187"/>
      <c r="G465" s="320"/>
      <c r="H465" s="375"/>
      <c r="I465" s="333"/>
      <c r="J465" s="320"/>
      <c r="K465" s="320"/>
      <c r="L465" s="320"/>
    </row>
    <row r="466" spans="1:12" ht="38.25">
      <c r="A466" s="331" t="s">
        <v>1278</v>
      </c>
      <c r="B466" s="221" t="s">
        <v>756</v>
      </c>
      <c r="C466" s="223" t="s">
        <v>2719</v>
      </c>
      <c r="D466" s="197" t="s">
        <v>249</v>
      </c>
      <c r="E466" s="303">
        <v>72</v>
      </c>
      <c r="F466" s="151"/>
      <c r="G466" s="158"/>
      <c r="H466" s="211"/>
      <c r="I466" s="194"/>
      <c r="J466" s="158"/>
      <c r="K466" s="158"/>
      <c r="L466" s="158"/>
    </row>
    <row r="467" spans="1:12" ht="15" customHeight="1">
      <c r="A467" s="332"/>
      <c r="B467" s="199"/>
      <c r="C467" s="229"/>
      <c r="D467" s="195"/>
      <c r="E467" s="358"/>
      <c r="F467" s="175"/>
      <c r="G467" s="191"/>
      <c r="H467" s="218"/>
      <c r="I467" s="195"/>
      <c r="J467" s="209" t="s">
        <v>1290</v>
      </c>
      <c r="K467" s="166"/>
      <c r="L467" s="174"/>
    </row>
    <row r="468" spans="1:12" ht="14.25" customHeight="1">
      <c r="A468" s="330" t="s">
        <v>1291</v>
      </c>
      <c r="B468" s="439" t="s">
        <v>2588</v>
      </c>
      <c r="C468" s="235"/>
      <c r="D468" s="440"/>
      <c r="E468" s="187"/>
      <c r="F468" s="187"/>
      <c r="G468" s="320"/>
      <c r="H468" s="375"/>
      <c r="I468" s="333"/>
      <c r="J468" s="320"/>
      <c r="K468" s="320"/>
      <c r="L468" s="320"/>
    </row>
    <row r="469" spans="1:12" ht="38.25">
      <c r="A469" s="331" t="s">
        <v>1293</v>
      </c>
      <c r="B469" s="149" t="s">
        <v>757</v>
      </c>
      <c r="C469" s="241" t="s">
        <v>758</v>
      </c>
      <c r="D469" s="152" t="s">
        <v>87</v>
      </c>
      <c r="E469" s="303">
        <v>12</v>
      </c>
      <c r="F469" s="151"/>
      <c r="G469" s="158"/>
      <c r="H469" s="211"/>
      <c r="I469" s="194"/>
      <c r="J469" s="158"/>
      <c r="K469" s="158"/>
      <c r="L469" s="158"/>
    </row>
    <row r="470" spans="1:12">
      <c r="A470" s="332"/>
      <c r="B470" s="199"/>
      <c r="C470" s="229"/>
      <c r="D470" s="195"/>
      <c r="E470" s="358"/>
      <c r="F470" s="175"/>
      <c r="G470" s="191"/>
      <c r="H470" s="218"/>
      <c r="I470" s="195"/>
      <c r="J470" s="209" t="s">
        <v>1303</v>
      </c>
      <c r="K470" s="166"/>
      <c r="L470" s="174"/>
    </row>
    <row r="471" spans="1:12" ht="16.5" customHeight="1">
      <c r="A471" s="330" t="s">
        <v>1304</v>
      </c>
      <c r="B471" s="441" t="s">
        <v>2589</v>
      </c>
      <c r="C471" s="255"/>
      <c r="D471" s="178"/>
      <c r="E471" s="187"/>
      <c r="F471" s="187"/>
      <c r="G471" s="320"/>
      <c r="H471" s="375"/>
      <c r="I471" s="333"/>
      <c r="J471" s="320"/>
      <c r="K471" s="320"/>
      <c r="L471" s="320"/>
    </row>
    <row r="472" spans="1:12" ht="63" customHeight="1">
      <c r="A472" s="331" t="s">
        <v>1306</v>
      </c>
      <c r="B472" s="138" t="s">
        <v>759</v>
      </c>
      <c r="C472" s="223" t="s">
        <v>2720</v>
      </c>
      <c r="D472" s="152" t="s">
        <v>87</v>
      </c>
      <c r="E472" s="303">
        <v>30</v>
      </c>
      <c r="F472" s="151"/>
      <c r="G472" s="158"/>
      <c r="H472" s="211"/>
      <c r="I472" s="194"/>
      <c r="J472" s="158"/>
      <c r="K472" s="158"/>
      <c r="L472" s="158"/>
    </row>
    <row r="473" spans="1:12" s="401" customFormat="1">
      <c r="A473" s="332"/>
      <c r="B473" s="341"/>
      <c r="C473" s="385"/>
      <c r="D473" s="335"/>
      <c r="E473" s="358"/>
      <c r="F473" s="328"/>
      <c r="G473" s="329"/>
      <c r="H473" s="327"/>
      <c r="I473" s="335"/>
      <c r="J473" s="373" t="s">
        <v>1327</v>
      </c>
      <c r="K473" s="319"/>
      <c r="L473" s="327"/>
    </row>
    <row r="474" spans="1:12" ht="15" customHeight="1">
      <c r="A474" s="330" t="s">
        <v>1328</v>
      </c>
      <c r="B474" s="429" t="s">
        <v>2769</v>
      </c>
      <c r="C474" s="247"/>
      <c r="D474" s="443"/>
      <c r="E474" s="444"/>
      <c r="F474" s="445"/>
      <c r="G474" s="205"/>
      <c r="H474" s="446"/>
      <c r="I474" s="443"/>
      <c r="J474" s="205"/>
      <c r="K474" s="205"/>
      <c r="L474" s="205"/>
    </row>
    <row r="475" spans="1:12" ht="44.25" customHeight="1">
      <c r="A475" s="331" t="s">
        <v>1330</v>
      </c>
      <c r="B475" s="138" t="s">
        <v>760</v>
      </c>
      <c r="C475" s="223" t="s">
        <v>2721</v>
      </c>
      <c r="D475" s="152" t="s">
        <v>87</v>
      </c>
      <c r="E475" s="303">
        <v>18</v>
      </c>
      <c r="F475" s="151"/>
      <c r="G475" s="158"/>
      <c r="H475" s="211"/>
      <c r="I475" s="194"/>
      <c r="J475" s="158"/>
      <c r="K475" s="158"/>
      <c r="L475" s="158"/>
    </row>
    <row r="476" spans="1:12" ht="37.5" customHeight="1">
      <c r="A476" s="331" t="s">
        <v>1333</v>
      </c>
      <c r="B476" s="138" t="s">
        <v>760</v>
      </c>
      <c r="C476" s="223" t="s">
        <v>761</v>
      </c>
      <c r="D476" s="152" t="s">
        <v>87</v>
      </c>
      <c r="E476" s="150">
        <v>18</v>
      </c>
      <c r="F476" s="152"/>
      <c r="G476" s="158"/>
      <c r="H476" s="211"/>
      <c r="I476" s="194"/>
      <c r="J476" s="158"/>
      <c r="K476" s="158"/>
      <c r="L476" s="158"/>
    </row>
    <row r="477" spans="1:12" ht="15" customHeight="1">
      <c r="A477" s="332"/>
      <c r="B477" s="199"/>
      <c r="C477" s="229"/>
      <c r="D477" s="195"/>
      <c r="E477" s="358"/>
      <c r="F477" s="175"/>
      <c r="G477" s="191"/>
      <c r="H477" s="218"/>
      <c r="I477" s="195"/>
      <c r="J477" s="209" t="s">
        <v>1554</v>
      </c>
      <c r="K477" s="166"/>
      <c r="L477" s="174"/>
    </row>
    <row r="478" spans="1:12">
      <c r="A478" s="330" t="s">
        <v>1555</v>
      </c>
      <c r="B478" s="438" t="s">
        <v>2768</v>
      </c>
      <c r="C478" s="235"/>
      <c r="D478" s="178"/>
      <c r="E478" s="185"/>
      <c r="F478" s="185"/>
      <c r="G478" s="320"/>
      <c r="H478" s="375"/>
      <c r="I478" s="333"/>
      <c r="J478" s="320"/>
      <c r="K478" s="320"/>
      <c r="L478" s="320"/>
    </row>
    <row r="479" spans="1:12" ht="25.5">
      <c r="A479" s="331" t="s">
        <v>1088</v>
      </c>
      <c r="B479" s="138" t="s">
        <v>762</v>
      </c>
      <c r="C479" s="223" t="s">
        <v>2722</v>
      </c>
      <c r="D479" s="152" t="s">
        <v>87</v>
      </c>
      <c r="E479" s="150">
        <v>24</v>
      </c>
      <c r="F479" s="150"/>
      <c r="G479" s="158"/>
      <c r="H479" s="211"/>
      <c r="I479" s="194"/>
      <c r="J479" s="158"/>
      <c r="K479" s="158"/>
      <c r="L479" s="158"/>
    </row>
    <row r="480" spans="1:12" ht="38.25" customHeight="1">
      <c r="A480" s="331" t="s">
        <v>1091</v>
      </c>
      <c r="B480" s="138" t="s">
        <v>763</v>
      </c>
      <c r="C480" s="223" t="s">
        <v>764</v>
      </c>
      <c r="D480" s="152" t="s">
        <v>31</v>
      </c>
      <c r="E480" s="150">
        <v>12</v>
      </c>
      <c r="F480" s="150"/>
      <c r="G480" s="158"/>
      <c r="H480" s="211"/>
      <c r="I480" s="194"/>
      <c r="J480" s="158"/>
      <c r="K480" s="158"/>
      <c r="L480" s="158"/>
    </row>
    <row r="481" spans="1:12" ht="42" customHeight="1">
      <c r="A481" s="331" t="s">
        <v>1094</v>
      </c>
      <c r="B481" s="138" t="s">
        <v>765</v>
      </c>
      <c r="C481" s="223" t="s">
        <v>766</v>
      </c>
      <c r="D481" s="152" t="s">
        <v>31</v>
      </c>
      <c r="E481" s="150">
        <v>24</v>
      </c>
      <c r="F481" s="150"/>
      <c r="G481" s="158"/>
      <c r="H481" s="211"/>
      <c r="I481" s="194"/>
      <c r="J481" s="158"/>
      <c r="K481" s="158"/>
      <c r="L481" s="158"/>
    </row>
    <row r="482" spans="1:12" ht="25.5">
      <c r="A482" s="331" t="s">
        <v>1097</v>
      </c>
      <c r="B482" s="138" t="s">
        <v>2724</v>
      </c>
      <c r="C482" s="223" t="s">
        <v>2723</v>
      </c>
      <c r="D482" s="152" t="s">
        <v>31</v>
      </c>
      <c r="E482" s="303">
        <v>12</v>
      </c>
      <c r="F482" s="151"/>
      <c r="G482" s="158"/>
      <c r="H482" s="211"/>
      <c r="I482" s="194"/>
      <c r="J482" s="158"/>
      <c r="K482" s="158"/>
      <c r="L482" s="158"/>
    </row>
    <row r="483" spans="1:12" ht="25.5">
      <c r="A483" s="331" t="s">
        <v>1100</v>
      </c>
      <c r="B483" s="138" t="s">
        <v>767</v>
      </c>
      <c r="C483" s="223" t="s">
        <v>768</v>
      </c>
      <c r="D483" s="152" t="s">
        <v>87</v>
      </c>
      <c r="E483" s="150">
        <v>12</v>
      </c>
      <c r="F483" s="150"/>
      <c r="G483" s="158"/>
      <c r="H483" s="211"/>
      <c r="I483" s="194"/>
      <c r="J483" s="158"/>
      <c r="K483" s="158"/>
      <c r="L483" s="158"/>
    </row>
    <row r="484" spans="1:12" ht="51" customHeight="1">
      <c r="A484" s="331" t="s">
        <v>1103</v>
      </c>
      <c r="B484" s="138" t="s">
        <v>769</v>
      </c>
      <c r="C484" s="223" t="s">
        <v>770</v>
      </c>
      <c r="D484" s="152" t="s">
        <v>87</v>
      </c>
      <c r="E484" s="150">
        <v>12</v>
      </c>
      <c r="F484" s="150"/>
      <c r="G484" s="158"/>
      <c r="H484" s="211"/>
      <c r="I484" s="194"/>
      <c r="J484" s="158"/>
      <c r="K484" s="158"/>
      <c r="L484" s="158"/>
    </row>
    <row r="485" spans="1:12" ht="38.25" customHeight="1">
      <c r="A485" s="331" t="s">
        <v>1106</v>
      </c>
      <c r="B485" s="447" t="s">
        <v>771</v>
      </c>
      <c r="C485" s="223" t="s">
        <v>772</v>
      </c>
      <c r="D485" s="152" t="s">
        <v>87</v>
      </c>
      <c r="E485" s="303">
        <v>144</v>
      </c>
      <c r="F485" s="150"/>
      <c r="G485" s="158"/>
      <c r="H485" s="211"/>
      <c r="I485" s="194"/>
      <c r="J485" s="158"/>
      <c r="K485" s="158"/>
      <c r="L485" s="158"/>
    </row>
    <row r="486" spans="1:12" ht="38.25">
      <c r="A486" s="331" t="s">
        <v>1109</v>
      </c>
      <c r="B486" s="138" t="s">
        <v>773</v>
      </c>
      <c r="C486" s="223" t="s">
        <v>774</v>
      </c>
      <c r="D486" s="152" t="s">
        <v>31</v>
      </c>
      <c r="E486" s="150">
        <v>12</v>
      </c>
      <c r="F486" s="150"/>
      <c r="G486" s="158"/>
      <c r="H486" s="211"/>
      <c r="I486" s="194"/>
      <c r="J486" s="158"/>
      <c r="K486" s="158"/>
      <c r="L486" s="158"/>
    </row>
    <row r="487" spans="1:12">
      <c r="A487" s="332"/>
      <c r="B487" s="199"/>
      <c r="C487" s="229"/>
      <c r="D487" s="195"/>
      <c r="E487" s="358"/>
      <c r="F487" s="175"/>
      <c r="G487" s="191"/>
      <c r="H487" s="218"/>
      <c r="I487" s="195"/>
      <c r="J487" s="209" t="s">
        <v>1556</v>
      </c>
      <c r="K487" s="166"/>
      <c r="L487" s="174"/>
    </row>
    <row r="488" spans="1:12">
      <c r="A488" s="330" t="s">
        <v>1557</v>
      </c>
      <c r="B488" s="438" t="s">
        <v>2590</v>
      </c>
      <c r="C488" s="235"/>
      <c r="D488" s="178"/>
      <c r="E488" s="185"/>
      <c r="F488" s="185"/>
      <c r="G488" s="320"/>
      <c r="H488" s="375"/>
      <c r="I488" s="333"/>
      <c r="J488" s="320"/>
      <c r="K488" s="320"/>
      <c r="L488" s="320"/>
    </row>
    <row r="489" spans="1:12" ht="33" customHeight="1">
      <c r="A489" s="331" t="s">
        <v>1559</v>
      </c>
      <c r="B489" s="138" t="s">
        <v>775</v>
      </c>
      <c r="C489" s="223" t="s">
        <v>776</v>
      </c>
      <c r="D489" s="152" t="s">
        <v>87</v>
      </c>
      <c r="E489" s="303">
        <v>30</v>
      </c>
      <c r="F489" s="151"/>
      <c r="G489" s="158"/>
      <c r="H489" s="211"/>
      <c r="I489" s="194"/>
      <c r="J489" s="158"/>
      <c r="K489" s="158"/>
      <c r="L489" s="158"/>
    </row>
    <row r="490" spans="1:12">
      <c r="A490" s="332"/>
      <c r="B490" s="199"/>
      <c r="C490" s="229"/>
      <c r="D490" s="195"/>
      <c r="E490" s="358"/>
      <c r="F490" s="175"/>
      <c r="G490" s="191"/>
      <c r="H490" s="218"/>
      <c r="I490" s="195"/>
      <c r="J490" s="209" t="s">
        <v>1558</v>
      </c>
      <c r="K490" s="166"/>
      <c r="L490" s="174"/>
    </row>
    <row r="491" spans="1:12" ht="15.75" customHeight="1">
      <c r="A491" s="330">
        <v>70</v>
      </c>
      <c r="B491" s="277" t="s">
        <v>2591</v>
      </c>
      <c r="C491" s="205"/>
      <c r="D491" s="205"/>
      <c r="E491" s="445"/>
      <c r="F491" s="187"/>
      <c r="G491" s="320"/>
      <c r="H491" s="375"/>
      <c r="I491" s="333"/>
      <c r="J491" s="320"/>
      <c r="K491" s="320"/>
      <c r="L491" s="320"/>
    </row>
    <row r="492" spans="1:12" ht="29.25" customHeight="1">
      <c r="A492" s="331" t="s">
        <v>1563</v>
      </c>
      <c r="B492" s="138" t="s">
        <v>777</v>
      </c>
      <c r="C492" s="223" t="s">
        <v>778</v>
      </c>
      <c r="D492" s="152" t="s">
        <v>87</v>
      </c>
      <c r="E492" s="303">
        <v>3</v>
      </c>
      <c r="F492" s="151"/>
      <c r="G492" s="158"/>
      <c r="H492" s="211"/>
      <c r="I492" s="194"/>
      <c r="J492" s="158"/>
      <c r="K492" s="158"/>
      <c r="L492" s="158"/>
    </row>
    <row r="493" spans="1:12">
      <c r="A493" s="331" t="s">
        <v>1564</v>
      </c>
      <c r="B493" s="138" t="s">
        <v>779</v>
      </c>
      <c r="C493" s="223" t="s">
        <v>780</v>
      </c>
      <c r="D493" s="152" t="s">
        <v>49</v>
      </c>
      <c r="E493" s="303">
        <v>6</v>
      </c>
      <c r="F493" s="151"/>
      <c r="G493" s="158"/>
      <c r="H493" s="211"/>
      <c r="I493" s="194"/>
      <c r="J493" s="158"/>
      <c r="K493" s="158"/>
      <c r="L493" s="158"/>
    </row>
    <row r="494" spans="1:12" ht="24.75" customHeight="1">
      <c r="A494" s="331" t="s">
        <v>1565</v>
      </c>
      <c r="B494" s="138" t="s">
        <v>781</v>
      </c>
      <c r="C494" s="223" t="s">
        <v>2616</v>
      </c>
      <c r="D494" s="152" t="s">
        <v>49</v>
      </c>
      <c r="E494" s="303">
        <v>36</v>
      </c>
      <c r="F494" s="151"/>
      <c r="G494" s="158"/>
      <c r="H494" s="211"/>
      <c r="I494" s="194"/>
      <c r="J494" s="158"/>
      <c r="K494" s="158"/>
      <c r="L494" s="158"/>
    </row>
    <row r="495" spans="1:12">
      <c r="A495" s="332"/>
      <c r="B495" s="199"/>
      <c r="C495" s="229"/>
      <c r="D495" s="195"/>
      <c r="E495" s="358"/>
      <c r="F495" s="175"/>
      <c r="G495" s="191"/>
      <c r="H495" s="218"/>
      <c r="I495" s="195"/>
      <c r="J495" s="209" t="s">
        <v>1560</v>
      </c>
      <c r="K495" s="166"/>
      <c r="L495" s="174"/>
    </row>
    <row r="496" spans="1:12">
      <c r="A496" s="330" t="s">
        <v>1566</v>
      </c>
      <c r="B496" s="429" t="s">
        <v>782</v>
      </c>
      <c r="C496" s="448"/>
      <c r="D496" s="430"/>
      <c r="E496" s="449"/>
      <c r="F496" s="428"/>
      <c r="G496" s="427"/>
      <c r="H496" s="450"/>
      <c r="I496" s="430"/>
      <c r="J496" s="427"/>
      <c r="K496" s="427"/>
      <c r="L496" s="427"/>
    </row>
    <row r="497" spans="1:12" ht="25.5">
      <c r="A497" s="331" t="s">
        <v>1567</v>
      </c>
      <c r="B497" s="138" t="s">
        <v>783</v>
      </c>
      <c r="C497" s="223" t="s">
        <v>2726</v>
      </c>
      <c r="D497" s="152" t="s">
        <v>49</v>
      </c>
      <c r="E497" s="303">
        <v>90</v>
      </c>
      <c r="F497" s="151"/>
      <c r="G497" s="158"/>
      <c r="H497" s="211"/>
      <c r="I497" s="194"/>
      <c r="J497" s="158"/>
      <c r="K497" s="158"/>
      <c r="L497" s="158"/>
    </row>
    <row r="498" spans="1:12">
      <c r="A498" s="332"/>
      <c r="B498" s="199"/>
      <c r="C498" s="229"/>
      <c r="D498" s="195"/>
      <c r="E498" s="358"/>
      <c r="F498" s="175"/>
      <c r="G498" s="191"/>
      <c r="H498" s="218"/>
      <c r="I498" s="195"/>
      <c r="J498" s="209" t="s">
        <v>1561</v>
      </c>
      <c r="K498" s="166"/>
      <c r="L498" s="174"/>
    </row>
    <row r="499" spans="1:12">
      <c r="A499" s="330" t="s">
        <v>1568</v>
      </c>
      <c r="B499" s="438" t="s">
        <v>2592</v>
      </c>
      <c r="C499" s="235"/>
      <c r="D499" s="178"/>
      <c r="E499" s="187"/>
      <c r="F499" s="187"/>
      <c r="G499" s="320"/>
      <c r="H499" s="375"/>
      <c r="I499" s="333"/>
      <c r="J499" s="320"/>
      <c r="K499" s="320"/>
      <c r="L499" s="320"/>
    </row>
    <row r="500" spans="1:12" ht="28.5" customHeight="1">
      <c r="A500" s="331" t="s">
        <v>1569</v>
      </c>
      <c r="B500" s="138" t="s">
        <v>784</v>
      </c>
      <c r="C500" s="223" t="s">
        <v>2725</v>
      </c>
      <c r="D500" s="152" t="s">
        <v>49</v>
      </c>
      <c r="E500" s="303">
        <v>12</v>
      </c>
      <c r="F500" s="151"/>
      <c r="G500" s="304"/>
      <c r="H500" s="374"/>
      <c r="I500" s="334"/>
      <c r="J500" s="304"/>
      <c r="K500" s="409"/>
      <c r="L500" s="409"/>
    </row>
    <row r="501" spans="1:12">
      <c r="A501" s="332"/>
      <c r="B501" s="199"/>
      <c r="C501" s="229"/>
      <c r="D501" s="195"/>
      <c r="E501" s="358"/>
      <c r="F501" s="175"/>
      <c r="G501" s="191"/>
      <c r="H501" s="218"/>
      <c r="I501" s="195"/>
      <c r="J501" s="209" t="s">
        <v>1562</v>
      </c>
      <c r="K501" s="166"/>
      <c r="L501" s="174"/>
    </row>
    <row r="502" spans="1:12" ht="14.25" customHeight="1">
      <c r="A502" s="330" t="s">
        <v>1570</v>
      </c>
      <c r="B502" s="451" t="s">
        <v>785</v>
      </c>
      <c r="C502" s="235"/>
      <c r="D502" s="178"/>
      <c r="E502" s="187"/>
      <c r="F502" s="187"/>
      <c r="G502" s="320"/>
      <c r="H502" s="375"/>
      <c r="I502" s="333"/>
      <c r="J502" s="320"/>
      <c r="K502" s="320"/>
      <c r="L502" s="320"/>
    </row>
    <row r="503" spans="1:12" ht="27.75" customHeight="1">
      <c r="A503" s="331" t="s">
        <v>1571</v>
      </c>
      <c r="B503" s="138" t="s">
        <v>786</v>
      </c>
      <c r="C503" s="223" t="s">
        <v>787</v>
      </c>
      <c r="D503" s="152" t="s">
        <v>49</v>
      </c>
      <c r="E503" s="303">
        <v>6</v>
      </c>
      <c r="F503" s="151"/>
      <c r="G503" s="158"/>
      <c r="H503" s="211"/>
      <c r="I503" s="194"/>
      <c r="J503" s="158"/>
      <c r="K503" s="158"/>
      <c r="L503" s="158"/>
    </row>
    <row r="504" spans="1:12">
      <c r="A504" s="331" t="s">
        <v>1572</v>
      </c>
      <c r="B504" s="138" t="s">
        <v>788</v>
      </c>
      <c r="C504" s="223" t="s">
        <v>789</v>
      </c>
      <c r="D504" s="152" t="s">
        <v>49</v>
      </c>
      <c r="E504" s="303">
        <v>6</v>
      </c>
      <c r="F504" s="151"/>
      <c r="G504" s="158"/>
      <c r="H504" s="211"/>
      <c r="I504" s="194"/>
      <c r="J504" s="158"/>
      <c r="K504" s="158"/>
      <c r="L504" s="158"/>
    </row>
    <row r="505" spans="1:12" ht="30.75" customHeight="1">
      <c r="A505" s="331" t="s">
        <v>1573</v>
      </c>
      <c r="B505" s="138" t="s">
        <v>790</v>
      </c>
      <c r="C505" s="223" t="s">
        <v>791</v>
      </c>
      <c r="D505" s="152" t="s">
        <v>49</v>
      </c>
      <c r="E505" s="303">
        <v>6</v>
      </c>
      <c r="F505" s="151"/>
      <c r="G505" s="158"/>
      <c r="H505" s="211"/>
      <c r="I505" s="194"/>
      <c r="J505" s="158"/>
      <c r="K505" s="158"/>
      <c r="L505" s="158"/>
    </row>
    <row r="506" spans="1:12">
      <c r="A506" s="332"/>
      <c r="B506" s="199"/>
      <c r="C506" s="229"/>
      <c r="D506" s="195"/>
      <c r="E506" s="358"/>
      <c r="F506" s="175"/>
      <c r="G506" s="191"/>
      <c r="H506" s="218"/>
      <c r="I506" s="195"/>
      <c r="J506" s="209" t="s">
        <v>1574</v>
      </c>
      <c r="K506" s="166"/>
      <c r="L506" s="174"/>
    </row>
    <row r="507" spans="1:12">
      <c r="A507" s="330" t="s">
        <v>1575</v>
      </c>
      <c r="B507" s="427" t="s">
        <v>792</v>
      </c>
      <c r="C507" s="235"/>
      <c r="D507" s="178"/>
      <c r="E507" s="187"/>
      <c r="F507" s="187"/>
      <c r="G507" s="320"/>
      <c r="H507" s="375"/>
      <c r="I507" s="333"/>
      <c r="J507" s="320"/>
      <c r="K507" s="320"/>
      <c r="L507" s="320"/>
    </row>
    <row r="508" spans="1:12" ht="25.5">
      <c r="A508" s="267" t="s">
        <v>1576</v>
      </c>
      <c r="B508" s="138" t="s">
        <v>793</v>
      </c>
      <c r="C508" s="223" t="s">
        <v>794</v>
      </c>
      <c r="D508" s="152" t="s">
        <v>87</v>
      </c>
      <c r="E508" s="303">
        <v>24</v>
      </c>
      <c r="F508" s="151"/>
      <c r="G508" s="158"/>
      <c r="H508" s="211"/>
      <c r="I508" s="194"/>
      <c r="J508" s="158"/>
      <c r="K508" s="158"/>
      <c r="L508" s="158"/>
    </row>
    <row r="509" spans="1:12">
      <c r="A509" s="256"/>
      <c r="B509" s="218"/>
      <c r="C509" s="257"/>
      <c r="D509" s="258"/>
      <c r="E509" s="176"/>
      <c r="F509" s="176"/>
      <c r="G509" s="174"/>
      <c r="H509" s="259"/>
      <c r="I509" s="195"/>
      <c r="J509" s="373" t="s">
        <v>1579</v>
      </c>
      <c r="K509" s="319"/>
      <c r="L509" s="174"/>
    </row>
    <row r="510" spans="1:12">
      <c r="A510" s="330" t="s">
        <v>1577</v>
      </c>
      <c r="B510" s="181" t="s">
        <v>795</v>
      </c>
      <c r="C510" s="235"/>
      <c r="D510" s="178"/>
      <c r="E510" s="187"/>
      <c r="F510" s="187"/>
      <c r="G510" s="320"/>
      <c r="H510" s="375"/>
      <c r="I510" s="333"/>
      <c r="J510" s="320"/>
      <c r="K510" s="320"/>
      <c r="L510" s="320"/>
    </row>
    <row r="511" spans="1:12" ht="38.25">
      <c r="A511" s="267" t="s">
        <v>1578</v>
      </c>
      <c r="B511" s="138" t="s">
        <v>796</v>
      </c>
      <c r="C511" s="223" t="s">
        <v>2593</v>
      </c>
      <c r="D511" s="152" t="s">
        <v>87</v>
      </c>
      <c r="E511" s="150">
        <v>72</v>
      </c>
      <c r="F511" s="150"/>
      <c r="G511" s="158"/>
      <c r="H511" s="211"/>
      <c r="I511" s="194"/>
      <c r="J511" s="158"/>
      <c r="K511" s="158"/>
      <c r="L511" s="158"/>
    </row>
    <row r="512" spans="1:12" ht="15" customHeight="1">
      <c r="A512" s="332"/>
      <c r="B512" s="199"/>
      <c r="C512" s="229"/>
      <c r="D512" s="195"/>
      <c r="E512" s="358"/>
      <c r="F512" s="175"/>
      <c r="G512" s="191"/>
      <c r="H512" s="218"/>
      <c r="I512" s="195"/>
      <c r="J512" s="209" t="s">
        <v>1580</v>
      </c>
      <c r="K512" s="166"/>
      <c r="L512" s="174"/>
    </row>
    <row r="513" spans="1:12">
      <c r="A513" s="330" t="s">
        <v>1581</v>
      </c>
      <c r="B513" s="438" t="s">
        <v>2595</v>
      </c>
      <c r="C513" s="235"/>
      <c r="D513" s="178"/>
      <c r="E513" s="185"/>
      <c r="F513" s="185"/>
      <c r="G513" s="320"/>
      <c r="H513" s="375"/>
      <c r="I513" s="333"/>
      <c r="J513" s="320"/>
      <c r="K513" s="320"/>
      <c r="L513" s="320"/>
    </row>
    <row r="514" spans="1:12" ht="38.25">
      <c r="A514" s="331" t="s">
        <v>1582</v>
      </c>
      <c r="B514" s="138" t="s">
        <v>797</v>
      </c>
      <c r="C514" s="223" t="s">
        <v>798</v>
      </c>
      <c r="D514" s="152" t="s">
        <v>49</v>
      </c>
      <c r="E514" s="150">
        <v>600</v>
      </c>
      <c r="F514" s="150"/>
      <c r="G514" s="158"/>
      <c r="H514" s="211"/>
      <c r="I514" s="194"/>
      <c r="J514" s="158"/>
      <c r="K514" s="158"/>
      <c r="L514" s="158"/>
    </row>
    <row r="515" spans="1:12" ht="38.25">
      <c r="A515" s="331" t="s">
        <v>1583</v>
      </c>
      <c r="B515" s="138" t="s">
        <v>799</v>
      </c>
      <c r="C515" s="223" t="s">
        <v>2594</v>
      </c>
      <c r="D515" s="152" t="s">
        <v>49</v>
      </c>
      <c r="E515" s="150">
        <v>108</v>
      </c>
      <c r="F515" s="150"/>
      <c r="G515" s="158"/>
      <c r="H515" s="211"/>
      <c r="I515" s="194"/>
      <c r="J515" s="158"/>
      <c r="K515" s="158"/>
      <c r="L515" s="158"/>
    </row>
    <row r="516" spans="1:12" ht="38.25">
      <c r="A516" s="331" t="s">
        <v>1584</v>
      </c>
      <c r="B516" s="147" t="s">
        <v>800</v>
      </c>
      <c r="C516" s="223" t="s">
        <v>2594</v>
      </c>
      <c r="D516" s="152" t="s">
        <v>49</v>
      </c>
      <c r="E516" s="150">
        <v>15</v>
      </c>
      <c r="F516" s="150"/>
      <c r="G516" s="158"/>
      <c r="H516" s="211"/>
      <c r="I516" s="194"/>
      <c r="J516" s="158"/>
      <c r="K516" s="158"/>
      <c r="L516" s="158"/>
    </row>
    <row r="517" spans="1:12" ht="38.25">
      <c r="A517" s="331" t="s">
        <v>1585</v>
      </c>
      <c r="B517" s="138" t="s">
        <v>801</v>
      </c>
      <c r="C517" s="223" t="s">
        <v>2594</v>
      </c>
      <c r="D517" s="152" t="s">
        <v>49</v>
      </c>
      <c r="E517" s="150">
        <v>24</v>
      </c>
      <c r="F517" s="150"/>
      <c r="G517" s="158"/>
      <c r="H517" s="211"/>
      <c r="I517" s="194"/>
      <c r="J517" s="158"/>
      <c r="K517" s="158"/>
      <c r="L517" s="158"/>
    </row>
    <row r="518" spans="1:12" ht="17.25" customHeight="1">
      <c r="A518" s="332"/>
      <c r="B518" s="199"/>
      <c r="C518" s="229"/>
      <c r="D518" s="195"/>
      <c r="E518" s="358"/>
      <c r="F518" s="175"/>
      <c r="G518" s="191"/>
      <c r="H518" s="218"/>
      <c r="I518" s="195"/>
      <c r="J518" s="209" t="s">
        <v>1586</v>
      </c>
      <c r="K518" s="166"/>
      <c r="L518" s="174"/>
    </row>
    <row r="519" spans="1:12" ht="17.25" customHeight="1">
      <c r="A519" s="330" t="s">
        <v>1587</v>
      </c>
      <c r="B519" s="189" t="s">
        <v>804</v>
      </c>
      <c r="C519" s="242"/>
      <c r="D519" s="193"/>
      <c r="E519" s="357"/>
      <c r="F519" s="170"/>
      <c r="G519" s="169"/>
      <c r="H519" s="212"/>
      <c r="I519" s="193"/>
      <c r="J519" s="169"/>
      <c r="K519" s="169"/>
      <c r="L519" s="169"/>
    </row>
    <row r="520" spans="1:12" ht="32.25" customHeight="1">
      <c r="A520" s="331" t="s">
        <v>1588</v>
      </c>
      <c r="B520" s="147" t="s">
        <v>806</v>
      </c>
      <c r="C520" s="161" t="s">
        <v>807</v>
      </c>
      <c r="D520" s="144" t="s">
        <v>31</v>
      </c>
      <c r="E520" s="300">
        <v>24</v>
      </c>
      <c r="F520" s="143"/>
      <c r="G520" s="158"/>
      <c r="H520" s="211"/>
      <c r="I520" s="194"/>
      <c r="J520" s="158"/>
      <c r="K520" s="158"/>
      <c r="L520" s="158"/>
    </row>
    <row r="521" spans="1:12" ht="31.5" customHeight="1">
      <c r="A521" s="331" t="s">
        <v>1589</v>
      </c>
      <c r="B521" s="147" t="s">
        <v>808</v>
      </c>
      <c r="C521" s="161" t="s">
        <v>809</v>
      </c>
      <c r="D521" s="144" t="s">
        <v>31</v>
      </c>
      <c r="E521" s="300">
        <v>30</v>
      </c>
      <c r="F521" s="143"/>
      <c r="G521" s="158"/>
      <c r="H521" s="211"/>
      <c r="I521" s="194"/>
      <c r="J521" s="158"/>
      <c r="K521" s="158"/>
      <c r="L521" s="158"/>
    </row>
    <row r="522" spans="1:12" ht="24" customHeight="1">
      <c r="A522" s="331" t="s">
        <v>1590</v>
      </c>
      <c r="B522" s="147" t="s">
        <v>810</v>
      </c>
      <c r="C522" s="161" t="s">
        <v>811</v>
      </c>
      <c r="D522" s="144" t="s">
        <v>31</v>
      </c>
      <c r="E522" s="300">
        <v>3</v>
      </c>
      <c r="F522" s="143"/>
      <c r="G522" s="158"/>
      <c r="H522" s="211"/>
      <c r="I522" s="194"/>
      <c r="J522" s="158"/>
      <c r="K522" s="158"/>
      <c r="L522" s="158"/>
    </row>
    <row r="523" spans="1:12" ht="27" customHeight="1">
      <c r="A523" s="331" t="s">
        <v>1591</v>
      </c>
      <c r="B523" s="147" t="s">
        <v>812</v>
      </c>
      <c r="C523" s="161" t="s">
        <v>813</v>
      </c>
      <c r="D523" s="144" t="s">
        <v>31</v>
      </c>
      <c r="E523" s="300">
        <v>18</v>
      </c>
      <c r="F523" s="143"/>
      <c r="G523" s="158"/>
      <c r="H523" s="211"/>
      <c r="I523" s="194"/>
      <c r="J523" s="158"/>
      <c r="K523" s="158"/>
      <c r="L523" s="158"/>
    </row>
    <row r="524" spans="1:12" ht="17.25" customHeight="1">
      <c r="A524" s="331" t="s">
        <v>1592</v>
      </c>
      <c r="B524" s="147" t="s">
        <v>814</v>
      </c>
      <c r="C524" s="161" t="s">
        <v>815</v>
      </c>
      <c r="D524" s="144" t="s">
        <v>31</v>
      </c>
      <c r="E524" s="300">
        <v>36</v>
      </c>
      <c r="F524" s="143"/>
      <c r="G524" s="158"/>
      <c r="H524" s="211"/>
      <c r="I524" s="194"/>
      <c r="J524" s="158"/>
      <c r="K524" s="158"/>
      <c r="L524" s="158"/>
    </row>
    <row r="525" spans="1:12" ht="25.5" customHeight="1">
      <c r="A525" s="331" t="s">
        <v>1593</v>
      </c>
      <c r="B525" s="147" t="s">
        <v>816</v>
      </c>
      <c r="C525" s="161" t="s">
        <v>817</v>
      </c>
      <c r="D525" s="144" t="s">
        <v>31</v>
      </c>
      <c r="E525" s="300">
        <v>30</v>
      </c>
      <c r="F525" s="143"/>
      <c r="G525" s="158"/>
      <c r="H525" s="211"/>
      <c r="I525" s="194"/>
      <c r="J525" s="158"/>
      <c r="K525" s="158"/>
      <c r="L525" s="158"/>
    </row>
    <row r="526" spans="1:12">
      <c r="A526" s="331" t="s">
        <v>1594</v>
      </c>
      <c r="B526" s="147" t="s">
        <v>818</v>
      </c>
      <c r="C526" s="161" t="s">
        <v>819</v>
      </c>
      <c r="D526" s="144" t="s">
        <v>31</v>
      </c>
      <c r="E526" s="300">
        <v>6</v>
      </c>
      <c r="F526" s="143"/>
      <c r="G526" s="158"/>
      <c r="H526" s="211"/>
      <c r="I526" s="194"/>
      <c r="J526" s="158"/>
      <c r="K526" s="158"/>
      <c r="L526" s="158"/>
    </row>
    <row r="527" spans="1:12" ht="25.5" customHeight="1">
      <c r="A527" s="331" t="s">
        <v>1595</v>
      </c>
      <c r="B527" s="147" t="s">
        <v>820</v>
      </c>
      <c r="C527" s="161" t="s">
        <v>821</v>
      </c>
      <c r="D527" s="144" t="s">
        <v>49</v>
      </c>
      <c r="E527" s="300">
        <v>18</v>
      </c>
      <c r="F527" s="143"/>
      <c r="G527" s="158"/>
      <c r="H527" s="211"/>
      <c r="I527" s="194"/>
      <c r="J527" s="158"/>
      <c r="K527" s="158"/>
      <c r="L527" s="158"/>
    </row>
    <row r="528" spans="1:12">
      <c r="A528" s="331" t="s">
        <v>1596</v>
      </c>
      <c r="B528" s="147" t="s">
        <v>822</v>
      </c>
      <c r="C528" s="161" t="s">
        <v>823</v>
      </c>
      <c r="D528" s="144" t="s">
        <v>49</v>
      </c>
      <c r="E528" s="300">
        <v>18</v>
      </c>
      <c r="F528" s="143"/>
      <c r="G528" s="158"/>
      <c r="H528" s="211"/>
      <c r="I528" s="194"/>
      <c r="J528" s="158"/>
      <c r="K528" s="158"/>
      <c r="L528" s="158"/>
    </row>
    <row r="529" spans="1:18">
      <c r="A529" s="331" t="s">
        <v>1597</v>
      </c>
      <c r="B529" s="147" t="s">
        <v>824</v>
      </c>
      <c r="C529" s="161" t="s">
        <v>825</v>
      </c>
      <c r="D529" s="144" t="s">
        <v>49</v>
      </c>
      <c r="E529" s="300">
        <v>18</v>
      </c>
      <c r="F529" s="143"/>
      <c r="G529" s="158"/>
      <c r="H529" s="211"/>
      <c r="I529" s="194"/>
      <c r="J529" s="158"/>
      <c r="K529" s="158"/>
      <c r="L529" s="158"/>
    </row>
    <row r="530" spans="1:18" ht="25.5" customHeight="1">
      <c r="A530" s="331" t="s">
        <v>1598</v>
      </c>
      <c r="B530" s="147" t="s">
        <v>826</v>
      </c>
      <c r="C530" s="161" t="s">
        <v>827</v>
      </c>
      <c r="D530" s="144" t="s">
        <v>49</v>
      </c>
      <c r="E530" s="300">
        <v>6</v>
      </c>
      <c r="F530" s="143"/>
      <c r="G530" s="158"/>
      <c r="H530" s="211"/>
      <c r="I530" s="194"/>
      <c r="J530" s="158"/>
      <c r="K530" s="158"/>
      <c r="L530" s="158"/>
    </row>
    <row r="531" spans="1:18" ht="32.25" customHeight="1">
      <c r="A531" s="331" t="s">
        <v>1599</v>
      </c>
      <c r="B531" s="147" t="s">
        <v>828</v>
      </c>
      <c r="C531" s="161" t="s">
        <v>829</v>
      </c>
      <c r="D531" s="144" t="s">
        <v>49</v>
      </c>
      <c r="E531" s="299">
        <v>3</v>
      </c>
      <c r="F531" s="142"/>
      <c r="G531" s="158"/>
      <c r="H531" s="211"/>
      <c r="I531" s="194"/>
      <c r="J531" s="158"/>
      <c r="K531" s="158"/>
      <c r="L531" s="158"/>
    </row>
    <row r="532" spans="1:18" ht="21" customHeight="1">
      <c r="A532" s="331" t="s">
        <v>1600</v>
      </c>
      <c r="B532" s="147" t="s">
        <v>830</v>
      </c>
      <c r="C532" s="161" t="s">
        <v>831</v>
      </c>
      <c r="D532" s="144" t="s">
        <v>49</v>
      </c>
      <c r="E532" s="300">
        <v>3</v>
      </c>
      <c r="F532" s="143"/>
      <c r="G532" s="158"/>
      <c r="H532" s="211"/>
      <c r="I532" s="194"/>
      <c r="J532" s="158"/>
      <c r="K532" s="158"/>
      <c r="L532" s="158"/>
    </row>
    <row r="533" spans="1:18" ht="25.5" customHeight="1">
      <c r="A533" s="331" t="s">
        <v>1601</v>
      </c>
      <c r="B533" s="147" t="s">
        <v>832</v>
      </c>
      <c r="C533" s="161" t="s">
        <v>2596</v>
      </c>
      <c r="D533" s="144" t="s">
        <v>31</v>
      </c>
      <c r="E533" s="300">
        <v>3</v>
      </c>
      <c r="F533" s="143"/>
      <c r="G533" s="158"/>
      <c r="H533" s="211"/>
      <c r="I533" s="194"/>
      <c r="J533" s="158"/>
      <c r="K533" s="158"/>
      <c r="L533" s="158"/>
    </row>
    <row r="534" spans="1:18" ht="27.75" customHeight="1">
      <c r="A534" s="331" t="s">
        <v>1602</v>
      </c>
      <c r="B534" s="147" t="s">
        <v>833</v>
      </c>
      <c r="C534" s="161" t="s">
        <v>2596</v>
      </c>
      <c r="D534" s="144" t="s">
        <v>31</v>
      </c>
      <c r="E534" s="300">
        <v>15</v>
      </c>
      <c r="F534" s="143"/>
      <c r="G534" s="158"/>
      <c r="H534" s="211"/>
      <c r="I534" s="194"/>
      <c r="J534" s="158"/>
      <c r="K534" s="158"/>
      <c r="L534" s="158"/>
    </row>
    <row r="535" spans="1:18">
      <c r="A535" s="331" t="s">
        <v>1603</v>
      </c>
      <c r="B535" s="147" t="s">
        <v>834</v>
      </c>
      <c r="C535" s="161" t="s">
        <v>835</v>
      </c>
      <c r="D535" s="141" t="s">
        <v>31</v>
      </c>
      <c r="E535" s="299">
        <v>3</v>
      </c>
      <c r="F535" s="142"/>
      <c r="G535" s="158"/>
      <c r="H535" s="211"/>
      <c r="I535" s="194"/>
      <c r="J535" s="158"/>
      <c r="K535" s="158"/>
      <c r="L535" s="158"/>
    </row>
    <row r="536" spans="1:18">
      <c r="A536" s="331" t="s">
        <v>1604</v>
      </c>
      <c r="B536" s="147" t="s">
        <v>836</v>
      </c>
      <c r="C536" s="161" t="s">
        <v>837</v>
      </c>
      <c r="D536" s="141" t="s">
        <v>31</v>
      </c>
      <c r="E536" s="299">
        <v>3</v>
      </c>
      <c r="F536" s="142"/>
      <c r="G536" s="158"/>
      <c r="H536" s="211"/>
      <c r="I536" s="194"/>
      <c r="J536" s="158"/>
      <c r="K536" s="158"/>
      <c r="L536" s="158"/>
    </row>
    <row r="537" spans="1:18" ht="36" customHeight="1">
      <c r="A537" s="331" t="s">
        <v>1605</v>
      </c>
      <c r="B537" s="147" t="s">
        <v>838</v>
      </c>
      <c r="C537" s="161" t="s">
        <v>839</v>
      </c>
      <c r="D537" s="141" t="s">
        <v>31</v>
      </c>
      <c r="E537" s="299">
        <v>6</v>
      </c>
      <c r="F537" s="142"/>
      <c r="G537" s="158"/>
      <c r="H537" s="211"/>
      <c r="I537" s="194"/>
      <c r="J537" s="158"/>
      <c r="K537" s="158"/>
      <c r="L537" s="158"/>
    </row>
    <row r="538" spans="1:18">
      <c r="A538" s="331" t="s">
        <v>1606</v>
      </c>
      <c r="B538" s="147" t="s">
        <v>840</v>
      </c>
      <c r="C538" s="161" t="s">
        <v>841</v>
      </c>
      <c r="D538" s="141" t="s">
        <v>31</v>
      </c>
      <c r="E538" s="299">
        <v>3</v>
      </c>
      <c r="F538" s="154"/>
      <c r="G538" s="158"/>
      <c r="H538" s="211"/>
      <c r="I538" s="194"/>
      <c r="J538" s="158"/>
      <c r="K538" s="158"/>
      <c r="L538" s="158"/>
    </row>
    <row r="539" spans="1:18" ht="49.5" customHeight="1">
      <c r="A539" s="331" t="s">
        <v>1607</v>
      </c>
      <c r="B539" s="147" t="s">
        <v>842</v>
      </c>
      <c r="C539" s="161" t="s">
        <v>2597</v>
      </c>
      <c r="D539" s="141" t="s">
        <v>31</v>
      </c>
      <c r="E539" s="299">
        <v>3</v>
      </c>
      <c r="F539" s="142"/>
      <c r="G539" s="158"/>
      <c r="H539" s="211"/>
      <c r="I539" s="194"/>
      <c r="J539" s="158"/>
      <c r="K539" s="158"/>
      <c r="L539" s="158"/>
    </row>
    <row r="540" spans="1:18" ht="45.75" customHeight="1">
      <c r="A540" s="331" t="s">
        <v>1608</v>
      </c>
      <c r="B540" s="147" t="s">
        <v>1611</v>
      </c>
      <c r="C540" s="161" t="s">
        <v>2597</v>
      </c>
      <c r="D540" s="141" t="s">
        <v>31</v>
      </c>
      <c r="E540" s="299">
        <v>3</v>
      </c>
      <c r="F540" s="142"/>
      <c r="G540" s="158"/>
      <c r="H540" s="211"/>
      <c r="I540" s="194"/>
      <c r="J540" s="158"/>
      <c r="K540" s="158"/>
      <c r="L540" s="158"/>
    </row>
    <row r="541" spans="1:18" ht="55.5" customHeight="1">
      <c r="A541" s="331" t="s">
        <v>1609</v>
      </c>
      <c r="B541" s="453" t="s">
        <v>843</v>
      </c>
      <c r="C541" s="305" t="s">
        <v>2598</v>
      </c>
      <c r="D541" s="283" t="s">
        <v>31</v>
      </c>
      <c r="E541" s="299">
        <v>3</v>
      </c>
      <c r="F541" s="142"/>
      <c r="G541" s="158"/>
      <c r="H541" s="211"/>
      <c r="I541" s="194"/>
      <c r="J541" s="158"/>
      <c r="K541" s="158"/>
      <c r="L541" s="158"/>
      <c r="M541" s="140"/>
      <c r="N541" s="140"/>
      <c r="O541" s="140"/>
      <c r="P541" s="140"/>
      <c r="Q541" s="140"/>
      <c r="R541" s="452"/>
    </row>
    <row r="542" spans="1:18" ht="44.25" customHeight="1">
      <c r="A542" s="331" t="s">
        <v>1610</v>
      </c>
      <c r="B542" s="147" t="s">
        <v>844</v>
      </c>
      <c r="C542" s="161" t="s">
        <v>2599</v>
      </c>
      <c r="D542" s="141" t="s">
        <v>31</v>
      </c>
      <c r="E542" s="299">
        <v>3</v>
      </c>
      <c r="F542" s="142"/>
      <c r="G542" s="158"/>
      <c r="H542" s="211"/>
      <c r="I542" s="194"/>
      <c r="J542" s="158"/>
      <c r="K542" s="158"/>
      <c r="L542" s="158"/>
      <c r="M542" s="117"/>
      <c r="N542" s="117"/>
      <c r="O542" s="117"/>
      <c r="P542" s="117"/>
      <c r="Q542" s="117"/>
    </row>
    <row r="543" spans="1:18" s="401" customFormat="1" ht="15" customHeight="1">
      <c r="A543" s="332"/>
      <c r="B543" s="341"/>
      <c r="C543" s="385"/>
      <c r="D543" s="335"/>
      <c r="E543" s="358"/>
      <c r="F543" s="328"/>
      <c r="G543" s="329"/>
      <c r="H543" s="378"/>
      <c r="I543" s="335"/>
      <c r="J543" s="373" t="s">
        <v>1614</v>
      </c>
      <c r="K543" s="319"/>
      <c r="L543" s="327"/>
    </row>
    <row r="544" spans="1:18">
      <c r="A544" s="442" t="s">
        <v>1612</v>
      </c>
      <c r="B544" s="429" t="s">
        <v>845</v>
      </c>
      <c r="C544" s="247"/>
      <c r="D544" s="443"/>
      <c r="E544" s="444"/>
      <c r="F544" s="445"/>
      <c r="G544" s="205"/>
      <c r="H544" s="446"/>
      <c r="I544" s="443"/>
      <c r="J544" s="205"/>
      <c r="K544" s="205"/>
      <c r="L544" s="205"/>
      <c r="M544" s="140"/>
      <c r="N544" s="140"/>
      <c r="O544" s="140"/>
      <c r="P544" s="140"/>
      <c r="Q544" s="140"/>
      <c r="R544" s="452"/>
    </row>
    <row r="545" spans="1:18" ht="57.75" customHeight="1">
      <c r="A545" s="251" t="s">
        <v>1613</v>
      </c>
      <c r="B545" s="302" t="s">
        <v>846</v>
      </c>
      <c r="C545" s="302" t="s">
        <v>2728</v>
      </c>
      <c r="D545" s="141" t="s">
        <v>87</v>
      </c>
      <c r="E545" s="292">
        <v>16</v>
      </c>
      <c r="F545" s="284"/>
      <c r="G545" s="254"/>
      <c r="H545" s="281"/>
      <c r="I545" s="251"/>
      <c r="J545" s="254"/>
      <c r="K545" s="254"/>
      <c r="L545" s="254"/>
      <c r="M545" s="454"/>
      <c r="N545" s="454"/>
      <c r="O545" s="454"/>
      <c r="P545" s="454"/>
      <c r="Q545" s="454"/>
      <c r="R545" s="452"/>
    </row>
    <row r="546" spans="1:18" s="401" customFormat="1" ht="17.25" customHeight="1">
      <c r="A546" s="332"/>
      <c r="B546" s="341"/>
      <c r="C546" s="385"/>
      <c r="D546" s="335"/>
      <c r="E546" s="358"/>
      <c r="F546" s="328"/>
      <c r="G546" s="329"/>
      <c r="H546" s="378"/>
      <c r="I546" s="335"/>
      <c r="J546" s="373" t="s">
        <v>1615</v>
      </c>
      <c r="K546" s="319"/>
      <c r="L546" s="327"/>
      <c r="M546" s="452"/>
      <c r="N546" s="452"/>
      <c r="O546" s="452"/>
      <c r="P546" s="452"/>
      <c r="Q546" s="452"/>
      <c r="R546" s="452"/>
    </row>
    <row r="547" spans="1:18" ht="15.75">
      <c r="A547" s="330" t="s">
        <v>1616</v>
      </c>
      <c r="B547" s="181" t="s">
        <v>847</v>
      </c>
      <c r="C547" s="235"/>
      <c r="D547" s="179"/>
      <c r="E547" s="455"/>
      <c r="F547" s="455"/>
      <c r="G547" s="456"/>
      <c r="H547" s="426"/>
      <c r="I547" s="457"/>
      <c r="J547" s="458"/>
      <c r="K547" s="458"/>
      <c r="L547" s="458"/>
      <c r="M547" s="454"/>
      <c r="N547" s="454"/>
      <c r="O547" s="454"/>
      <c r="P547" s="454"/>
      <c r="Q547" s="454"/>
      <c r="R547" s="452"/>
    </row>
    <row r="548" spans="1:18" ht="40.5" customHeight="1">
      <c r="A548" s="280" t="s">
        <v>1620</v>
      </c>
      <c r="B548" s="161" t="s">
        <v>849</v>
      </c>
      <c r="C548" s="302" t="s">
        <v>2727</v>
      </c>
      <c r="D548" s="141" t="s">
        <v>848</v>
      </c>
      <c r="E548" s="251">
        <v>10</v>
      </c>
      <c r="F548" s="167"/>
      <c r="G548" s="254"/>
      <c r="H548" s="254"/>
      <c r="I548" s="254"/>
      <c r="J548" s="254"/>
      <c r="K548" s="254"/>
      <c r="L548" s="254"/>
      <c r="M548" s="454"/>
      <c r="N548" s="454"/>
      <c r="O548" s="454"/>
      <c r="P548" s="454"/>
      <c r="Q548" s="454"/>
      <c r="R548" s="452"/>
    </row>
    <row r="549" spans="1:18">
      <c r="A549" s="335"/>
      <c r="B549" s="341"/>
      <c r="C549" s="341"/>
      <c r="D549" s="341"/>
      <c r="E549" s="335"/>
      <c r="F549" s="341"/>
      <c r="G549" s="341"/>
      <c r="H549" s="341"/>
      <c r="I549" s="341"/>
      <c r="J549" s="373" t="s">
        <v>1617</v>
      </c>
      <c r="K549" s="433"/>
      <c r="L549" s="341"/>
      <c r="M549" s="140"/>
      <c r="N549" s="140"/>
      <c r="O549" s="140"/>
      <c r="P549" s="140"/>
      <c r="Q549" s="140"/>
      <c r="R549" s="452"/>
    </row>
    <row r="550" spans="1:18">
      <c r="A550" s="330" t="s">
        <v>1618</v>
      </c>
      <c r="B550" s="189" t="s">
        <v>1619</v>
      </c>
      <c r="C550" s="235"/>
      <c r="D550" s="179"/>
      <c r="E550" s="185"/>
      <c r="F550" s="185"/>
      <c r="G550" s="320"/>
      <c r="H550" s="375"/>
      <c r="I550" s="333"/>
      <c r="J550" s="320"/>
      <c r="K550" s="320"/>
      <c r="L550" s="320"/>
      <c r="M550" s="454"/>
      <c r="N550" s="454"/>
      <c r="O550" s="454"/>
      <c r="P550" s="454"/>
      <c r="Q550" s="454"/>
      <c r="R550" s="452"/>
    </row>
    <row r="551" spans="1:18" ht="25.5">
      <c r="A551" s="331" t="s">
        <v>1621</v>
      </c>
      <c r="B551" s="161" t="s">
        <v>850</v>
      </c>
      <c r="C551" s="161" t="s">
        <v>851</v>
      </c>
      <c r="D551" s="141" t="s">
        <v>848</v>
      </c>
      <c r="E551" s="300">
        <v>24</v>
      </c>
      <c r="F551" s="143"/>
      <c r="G551" s="409"/>
      <c r="H551" s="304"/>
      <c r="I551" s="304"/>
      <c r="J551" s="409"/>
      <c r="K551" s="409"/>
      <c r="L551" s="409"/>
      <c r="M551" s="454"/>
      <c r="N551" s="454"/>
      <c r="O551" s="454"/>
      <c r="P551" s="454"/>
      <c r="Q551" s="454"/>
      <c r="R551" s="452"/>
    </row>
    <row r="552" spans="1:18">
      <c r="A552" s="332"/>
      <c r="B552" s="199"/>
      <c r="C552" s="229"/>
      <c r="D552" s="195"/>
      <c r="E552" s="358"/>
      <c r="F552" s="175"/>
      <c r="G552" s="404"/>
      <c r="H552" s="218"/>
      <c r="I552" s="405"/>
      <c r="J552" s="406" t="s">
        <v>1622</v>
      </c>
      <c r="K552" s="407"/>
      <c r="L552" s="408"/>
      <c r="M552" s="140"/>
      <c r="N552" s="140"/>
      <c r="O552" s="140"/>
      <c r="P552" s="140"/>
      <c r="Q552" s="140"/>
      <c r="R552" s="452"/>
    </row>
    <row r="553" spans="1:18" ht="15" customHeight="1">
      <c r="A553" s="330" t="s">
        <v>1623</v>
      </c>
      <c r="B553" s="189" t="s">
        <v>852</v>
      </c>
      <c r="C553" s="234"/>
      <c r="D553" s="186"/>
      <c r="E553" s="190"/>
      <c r="F553" s="190"/>
      <c r="G553" s="324"/>
      <c r="H553" s="376"/>
      <c r="I553" s="336"/>
      <c r="J553" s="324"/>
      <c r="K553" s="324"/>
      <c r="L553" s="324"/>
      <c r="M553" s="454"/>
      <c r="N553" s="454"/>
      <c r="O553" s="454"/>
      <c r="P553" s="454"/>
      <c r="Q553" s="454"/>
      <c r="R553" s="452"/>
    </row>
    <row r="554" spans="1:18" ht="64.5" customHeight="1">
      <c r="A554" s="331" t="s">
        <v>1624</v>
      </c>
      <c r="B554" s="161" t="s">
        <v>853</v>
      </c>
      <c r="C554" s="161" t="s">
        <v>2729</v>
      </c>
      <c r="D554" s="141" t="s">
        <v>848</v>
      </c>
      <c r="E554" s="300">
        <v>60</v>
      </c>
      <c r="F554" s="143"/>
      <c r="G554" s="409"/>
      <c r="H554" s="304"/>
      <c r="I554" s="304"/>
      <c r="J554" s="409"/>
      <c r="K554" s="409"/>
      <c r="L554" s="409"/>
      <c r="M554" s="136"/>
      <c r="N554" s="136"/>
      <c r="O554" s="136"/>
      <c r="P554" s="136"/>
      <c r="Q554" s="136"/>
    </row>
    <row r="555" spans="1:18" ht="18.75" customHeight="1">
      <c r="A555" s="332"/>
      <c r="B555" s="199"/>
      <c r="C555" s="229"/>
      <c r="D555" s="195"/>
      <c r="E555" s="358"/>
      <c r="F555" s="175"/>
      <c r="G555" s="404"/>
      <c r="H555" s="218"/>
      <c r="I555" s="405"/>
      <c r="J555" s="406" t="s">
        <v>1625</v>
      </c>
      <c r="K555" s="407"/>
      <c r="L555" s="408"/>
      <c r="M555" s="136"/>
      <c r="N555" s="136"/>
      <c r="O555" s="136"/>
      <c r="P555" s="136"/>
      <c r="Q555" s="136"/>
    </row>
    <row r="556" spans="1:18" ht="14.25" customHeight="1">
      <c r="A556" s="330" t="s">
        <v>1626</v>
      </c>
      <c r="B556" s="189" t="s">
        <v>854</v>
      </c>
      <c r="C556" s="235"/>
      <c r="D556" s="179"/>
      <c r="E556" s="185"/>
      <c r="F556" s="185"/>
      <c r="G556" s="320"/>
      <c r="H556" s="375"/>
      <c r="I556" s="333"/>
      <c r="J556" s="320"/>
      <c r="K556" s="320"/>
      <c r="L556" s="320"/>
      <c r="M556" s="136"/>
      <c r="N556" s="136"/>
      <c r="O556" s="136"/>
      <c r="P556" s="136"/>
      <c r="Q556" s="136"/>
    </row>
    <row r="557" spans="1:18" ht="38.25">
      <c r="A557" s="331" t="s">
        <v>855</v>
      </c>
      <c r="B557" s="147" t="s">
        <v>856</v>
      </c>
      <c r="C557" s="161" t="s">
        <v>857</v>
      </c>
      <c r="D557" s="141" t="s">
        <v>858</v>
      </c>
      <c r="E557" s="300">
        <v>36</v>
      </c>
      <c r="F557" s="300"/>
      <c r="G557" s="409"/>
      <c r="H557" s="304"/>
      <c r="I557" s="304"/>
      <c r="J557" s="409"/>
      <c r="K557" s="409"/>
      <c r="L557" s="409"/>
      <c r="M557" s="136"/>
      <c r="N557" s="136"/>
      <c r="O557" s="136"/>
      <c r="P557" s="136"/>
      <c r="Q557" s="136"/>
    </row>
    <row r="558" spans="1:18">
      <c r="A558" s="332"/>
      <c r="B558" s="199"/>
      <c r="C558" s="229"/>
      <c r="D558" s="195"/>
      <c r="E558" s="358"/>
      <c r="F558" s="425"/>
      <c r="G558" s="404"/>
      <c r="H558" s="218"/>
      <c r="I558" s="405"/>
      <c r="J558" s="406" t="s">
        <v>1627</v>
      </c>
      <c r="K558" s="407"/>
      <c r="L558" s="408"/>
      <c r="M558" s="266"/>
      <c r="N558" s="266"/>
      <c r="O558" s="266"/>
      <c r="P558" s="266"/>
      <c r="Q558" s="266"/>
    </row>
    <row r="559" spans="1:18" ht="16.5" customHeight="1">
      <c r="A559" s="262" t="s">
        <v>1628</v>
      </c>
      <c r="B559" s="181" t="s">
        <v>2767</v>
      </c>
      <c r="C559" s="235"/>
      <c r="D559" s="179"/>
      <c r="E559" s="185"/>
      <c r="F559" s="185"/>
      <c r="G559" s="263"/>
      <c r="H559" s="264"/>
      <c r="I559" s="265"/>
      <c r="J559" s="263"/>
      <c r="K559" s="263"/>
      <c r="L559" s="263"/>
      <c r="M559" s="266"/>
      <c r="N559" s="266"/>
      <c r="O559" s="266"/>
      <c r="P559" s="266"/>
      <c r="Q559" s="266"/>
    </row>
    <row r="560" spans="1:18" ht="114.75">
      <c r="A560" s="267" t="s">
        <v>1629</v>
      </c>
      <c r="B560" s="147" t="s">
        <v>861</v>
      </c>
      <c r="C560" s="261" t="s">
        <v>862</v>
      </c>
      <c r="D560" s="141" t="s">
        <v>87</v>
      </c>
      <c r="E560" s="299">
        <v>18</v>
      </c>
      <c r="F560" s="142"/>
      <c r="G560" s="167"/>
      <c r="H560" s="214"/>
      <c r="I560" s="228"/>
      <c r="J560" s="268"/>
      <c r="K560" s="268"/>
      <c r="L560" s="268"/>
      <c r="M560" s="266"/>
      <c r="N560" s="266"/>
      <c r="O560" s="266"/>
      <c r="P560" s="266"/>
      <c r="Q560" s="266"/>
    </row>
    <row r="561" spans="1:17" ht="76.5">
      <c r="A561" s="267" t="s">
        <v>1630</v>
      </c>
      <c r="B561" s="147" t="s">
        <v>864</v>
      </c>
      <c r="C561" s="261" t="s">
        <v>865</v>
      </c>
      <c r="D561" s="141" t="s">
        <v>87</v>
      </c>
      <c r="E561" s="299">
        <v>12</v>
      </c>
      <c r="F561" s="142"/>
      <c r="G561" s="167"/>
      <c r="H561" s="214"/>
      <c r="I561" s="228"/>
      <c r="J561" s="268"/>
      <c r="K561" s="268"/>
      <c r="L561" s="268"/>
      <c r="M561" s="266"/>
      <c r="N561" s="266"/>
      <c r="O561" s="266"/>
      <c r="P561" s="266"/>
      <c r="Q561" s="266"/>
    </row>
    <row r="562" spans="1:17" ht="76.5">
      <c r="A562" s="267" t="s">
        <v>1631</v>
      </c>
      <c r="B562" s="147" t="s">
        <v>866</v>
      </c>
      <c r="C562" s="161" t="s">
        <v>1634</v>
      </c>
      <c r="D562" s="141" t="s">
        <v>87</v>
      </c>
      <c r="E562" s="299">
        <v>30</v>
      </c>
      <c r="F562" s="142"/>
      <c r="G562" s="167"/>
      <c r="H562" s="214"/>
      <c r="I562" s="228"/>
      <c r="J562" s="268"/>
      <c r="K562" s="268"/>
      <c r="L562" s="268"/>
      <c r="M562" s="266"/>
      <c r="N562" s="266"/>
      <c r="O562" s="266"/>
      <c r="P562" s="266"/>
      <c r="Q562" s="266"/>
    </row>
    <row r="563" spans="1:17" ht="102">
      <c r="A563" s="267" t="s">
        <v>1632</v>
      </c>
      <c r="B563" s="147" t="s">
        <v>867</v>
      </c>
      <c r="C563" s="161" t="s">
        <v>868</v>
      </c>
      <c r="D563" s="141" t="s">
        <v>87</v>
      </c>
      <c r="E563" s="299">
        <v>39</v>
      </c>
      <c r="F563" s="142"/>
      <c r="G563" s="167"/>
      <c r="H563" s="214"/>
      <c r="I563" s="228"/>
      <c r="J563" s="268"/>
      <c r="K563" s="268"/>
      <c r="L563" s="268"/>
      <c r="M563" s="266"/>
      <c r="N563" s="266"/>
      <c r="O563" s="266"/>
      <c r="P563" s="266"/>
      <c r="Q563" s="266"/>
    </row>
    <row r="564" spans="1:17" ht="89.25">
      <c r="A564" s="267" t="s">
        <v>1633</v>
      </c>
      <c r="B564" s="147" t="s">
        <v>869</v>
      </c>
      <c r="C564" s="161" t="s">
        <v>2638</v>
      </c>
      <c r="D564" s="141" t="s">
        <v>87</v>
      </c>
      <c r="E564" s="299">
        <v>18</v>
      </c>
      <c r="F564" s="142"/>
      <c r="G564" s="409"/>
      <c r="H564" s="304"/>
      <c r="I564" s="304"/>
      <c r="J564" s="409"/>
      <c r="K564" s="409"/>
      <c r="L564" s="409"/>
      <c r="M564" s="136"/>
      <c r="N564" s="136"/>
      <c r="O564" s="136"/>
      <c r="P564" s="136"/>
      <c r="Q564" s="136"/>
    </row>
    <row r="565" spans="1:17">
      <c r="A565" s="332"/>
      <c r="B565" s="199"/>
      <c r="C565" s="229"/>
      <c r="D565" s="195"/>
      <c r="E565" s="358"/>
      <c r="F565" s="175"/>
      <c r="G565" s="404"/>
      <c r="H565" s="218"/>
      <c r="I565" s="405"/>
      <c r="J565" s="406" t="s">
        <v>1635</v>
      </c>
      <c r="K565" s="407"/>
      <c r="L565" s="408"/>
    </row>
    <row r="566" spans="1:17">
      <c r="A566" s="330" t="s">
        <v>1636</v>
      </c>
      <c r="B566" s="181" t="s">
        <v>872</v>
      </c>
      <c r="C566" s="233"/>
      <c r="D566" s="178"/>
      <c r="E566" s="185"/>
      <c r="F566" s="185"/>
      <c r="G566" s="171"/>
      <c r="H566" s="212"/>
      <c r="I566" s="193"/>
      <c r="J566" s="171"/>
      <c r="K566" s="171"/>
      <c r="L566" s="171"/>
    </row>
    <row r="567" spans="1:17" ht="25.5">
      <c r="A567" s="331" t="s">
        <v>1637</v>
      </c>
      <c r="B567" s="147" t="s">
        <v>874</v>
      </c>
      <c r="C567" s="161" t="s">
        <v>875</v>
      </c>
      <c r="D567" s="141" t="s">
        <v>87</v>
      </c>
      <c r="E567" s="299">
        <v>24</v>
      </c>
      <c r="F567" s="142"/>
      <c r="G567" s="167"/>
      <c r="H567" s="214"/>
      <c r="I567" s="194"/>
      <c r="J567" s="158"/>
      <c r="K567" s="158"/>
      <c r="L567" s="158"/>
    </row>
    <row r="568" spans="1:17" ht="238.5" customHeight="1">
      <c r="A568" s="331" t="s">
        <v>1639</v>
      </c>
      <c r="B568" s="302" t="s">
        <v>877</v>
      </c>
      <c r="C568" s="161" t="s">
        <v>1638</v>
      </c>
      <c r="D568" s="141" t="s">
        <v>87</v>
      </c>
      <c r="E568" s="299">
        <v>24</v>
      </c>
      <c r="F568" s="142"/>
      <c r="G568" s="167"/>
      <c r="H568" s="214"/>
      <c r="I568" s="194"/>
      <c r="J568" s="158"/>
      <c r="K568" s="158"/>
      <c r="L568" s="158"/>
    </row>
    <row r="569" spans="1:17" ht="25.5">
      <c r="A569" s="331" t="s">
        <v>1640</v>
      </c>
      <c r="B569" s="147" t="s">
        <v>879</v>
      </c>
      <c r="C569" s="161" t="s">
        <v>1409</v>
      </c>
      <c r="D569" s="141" t="s">
        <v>49</v>
      </c>
      <c r="E569" s="299">
        <v>45</v>
      </c>
      <c r="F569" s="142"/>
      <c r="G569" s="167"/>
      <c r="H569" s="214"/>
      <c r="I569" s="194"/>
      <c r="J569" s="158"/>
      <c r="K569" s="158"/>
      <c r="L569" s="158"/>
    </row>
    <row r="570" spans="1:17" ht="38.25">
      <c r="A570" s="331" t="s">
        <v>1641</v>
      </c>
      <c r="B570" s="147" t="s">
        <v>881</v>
      </c>
      <c r="C570" s="161" t="s">
        <v>882</v>
      </c>
      <c r="D570" s="141" t="s">
        <v>87</v>
      </c>
      <c r="E570" s="299">
        <v>9</v>
      </c>
      <c r="F570" s="142"/>
      <c r="G570" s="141"/>
      <c r="H570" s="215"/>
      <c r="I570" s="194"/>
      <c r="J570" s="158"/>
      <c r="K570" s="158"/>
      <c r="L570" s="158"/>
    </row>
    <row r="571" spans="1:17" ht="77.25" customHeight="1">
      <c r="A571" s="331" t="s">
        <v>1642</v>
      </c>
      <c r="B571" s="147" t="s">
        <v>883</v>
      </c>
      <c r="C571" s="161" t="s">
        <v>884</v>
      </c>
      <c r="D571" s="141" t="s">
        <v>87</v>
      </c>
      <c r="E571" s="299">
        <v>30</v>
      </c>
      <c r="F571" s="142"/>
      <c r="G571" s="141"/>
      <c r="H571" s="215"/>
      <c r="I571" s="194"/>
      <c r="J571" s="158"/>
      <c r="K571" s="158"/>
      <c r="L571" s="158"/>
    </row>
    <row r="572" spans="1:17" ht="108" customHeight="1">
      <c r="A572" s="331" t="s">
        <v>1643</v>
      </c>
      <c r="B572" s="147" t="s">
        <v>885</v>
      </c>
      <c r="C572" s="161" t="s">
        <v>886</v>
      </c>
      <c r="D572" s="141" t="s">
        <v>87</v>
      </c>
      <c r="E572" s="299">
        <v>30</v>
      </c>
      <c r="F572" s="142"/>
      <c r="G572" s="141"/>
      <c r="H572" s="215"/>
      <c r="I572" s="194"/>
      <c r="J572" s="158"/>
      <c r="K572" s="158"/>
      <c r="L572" s="158"/>
    </row>
    <row r="573" spans="1:17" ht="38.25">
      <c r="A573" s="331" t="s">
        <v>1644</v>
      </c>
      <c r="B573" s="168" t="s">
        <v>887</v>
      </c>
      <c r="C573" s="168" t="s">
        <v>2627</v>
      </c>
      <c r="D573" s="141" t="s">
        <v>87</v>
      </c>
      <c r="E573" s="299">
        <v>180</v>
      </c>
      <c r="F573" s="142"/>
      <c r="G573" s="167"/>
      <c r="H573" s="214"/>
      <c r="I573" s="194"/>
      <c r="J573" s="158"/>
      <c r="K573" s="158"/>
      <c r="L573" s="158"/>
    </row>
    <row r="574" spans="1:17" ht="38.25">
      <c r="A574" s="331" t="s">
        <v>1645</v>
      </c>
      <c r="B574" s="147" t="s">
        <v>888</v>
      </c>
      <c r="C574" s="161" t="s">
        <v>889</v>
      </c>
      <c r="D574" s="141" t="s">
        <v>49</v>
      </c>
      <c r="E574" s="299">
        <v>24</v>
      </c>
      <c r="F574" s="142"/>
      <c r="G574" s="141"/>
      <c r="H574" s="215"/>
      <c r="I574" s="194"/>
      <c r="J574" s="158"/>
      <c r="K574" s="158"/>
      <c r="L574" s="158"/>
    </row>
    <row r="575" spans="1:17" ht="38.25">
      <c r="A575" s="331" t="s">
        <v>1646</v>
      </c>
      <c r="B575" s="147" t="s">
        <v>890</v>
      </c>
      <c r="C575" s="161" t="s">
        <v>891</v>
      </c>
      <c r="D575" s="141" t="s">
        <v>49</v>
      </c>
      <c r="E575" s="299">
        <v>9</v>
      </c>
      <c r="F575" s="142"/>
      <c r="G575" s="141"/>
      <c r="H575" s="215"/>
      <c r="I575" s="194"/>
      <c r="J575" s="158"/>
      <c r="K575" s="158"/>
      <c r="L575" s="158"/>
    </row>
    <row r="576" spans="1:17" ht="25.5">
      <c r="A576" s="331" t="s">
        <v>1647</v>
      </c>
      <c r="B576" s="147" t="s">
        <v>892</v>
      </c>
      <c r="C576" s="161" t="s">
        <v>1408</v>
      </c>
      <c r="D576" s="141" t="s">
        <v>49</v>
      </c>
      <c r="E576" s="299">
        <v>60</v>
      </c>
      <c r="F576" s="142"/>
      <c r="G576" s="167"/>
      <c r="H576" s="214"/>
      <c r="I576" s="194"/>
      <c r="J576" s="158"/>
      <c r="K576" s="158"/>
      <c r="L576" s="158"/>
    </row>
    <row r="577" spans="1:12" ht="74.25" customHeight="1">
      <c r="A577" s="331" t="s">
        <v>1648</v>
      </c>
      <c r="B577" s="302" t="s">
        <v>893</v>
      </c>
      <c r="C577" s="161" t="s">
        <v>894</v>
      </c>
      <c r="D577" s="141" t="s">
        <v>49</v>
      </c>
      <c r="E577" s="299">
        <v>18</v>
      </c>
      <c r="F577" s="141"/>
      <c r="G577" s="167"/>
      <c r="H577" s="214"/>
      <c r="I577" s="194"/>
      <c r="J577" s="158"/>
      <c r="K577" s="158"/>
      <c r="L577" s="158"/>
    </row>
    <row r="578" spans="1:12" ht="38.25" customHeight="1">
      <c r="A578" s="331" t="s">
        <v>1649</v>
      </c>
      <c r="B578" s="302" t="s">
        <v>895</v>
      </c>
      <c r="C578" s="161" t="s">
        <v>896</v>
      </c>
      <c r="D578" s="141" t="s">
        <v>49</v>
      </c>
      <c r="E578" s="299">
        <v>18</v>
      </c>
      <c r="F578" s="141"/>
      <c r="G578" s="167"/>
      <c r="H578" s="214"/>
      <c r="I578" s="194"/>
      <c r="J578" s="158"/>
      <c r="K578" s="158"/>
      <c r="L578" s="158"/>
    </row>
    <row r="579" spans="1:12" ht="25.5" customHeight="1">
      <c r="A579" s="331" t="s">
        <v>1650</v>
      </c>
      <c r="B579" s="302" t="s">
        <v>2604</v>
      </c>
      <c r="C579" s="161" t="s">
        <v>2603</v>
      </c>
      <c r="D579" s="141" t="s">
        <v>31</v>
      </c>
      <c r="E579" s="299">
        <v>12</v>
      </c>
      <c r="F579" s="141"/>
      <c r="G579" s="167"/>
      <c r="H579" s="214"/>
      <c r="I579" s="194"/>
      <c r="J579" s="158"/>
      <c r="K579" s="158"/>
      <c r="L579" s="158"/>
    </row>
    <row r="580" spans="1:12" ht="19.5" customHeight="1">
      <c r="A580" s="331" t="s">
        <v>1651</v>
      </c>
      <c r="B580" s="302" t="s">
        <v>897</v>
      </c>
      <c r="C580" s="161" t="s">
        <v>898</v>
      </c>
      <c r="D580" s="141" t="s">
        <v>31</v>
      </c>
      <c r="E580" s="299">
        <v>3</v>
      </c>
      <c r="F580" s="142"/>
      <c r="G580" s="167"/>
      <c r="H580" s="214"/>
      <c r="I580" s="194"/>
      <c r="J580" s="158"/>
      <c r="K580" s="158"/>
      <c r="L580" s="158"/>
    </row>
    <row r="581" spans="1:12" ht="19.5" customHeight="1">
      <c r="A581" s="331" t="s">
        <v>1652</v>
      </c>
      <c r="B581" s="147" t="s">
        <v>899</v>
      </c>
      <c r="C581" s="161" t="s">
        <v>900</v>
      </c>
      <c r="D581" s="141" t="s">
        <v>31</v>
      </c>
      <c r="E581" s="299">
        <v>6</v>
      </c>
      <c r="F581" s="142"/>
      <c r="G581" s="409"/>
      <c r="H581" s="304"/>
      <c r="I581" s="304"/>
      <c r="J581" s="409"/>
      <c r="K581" s="409"/>
      <c r="L581" s="409"/>
    </row>
    <row r="582" spans="1:12" s="401" customFormat="1" ht="26.25" customHeight="1">
      <c r="A582" s="331" t="s">
        <v>2602</v>
      </c>
      <c r="B582" s="302" t="s">
        <v>2600</v>
      </c>
      <c r="C582" s="305" t="s">
        <v>2601</v>
      </c>
      <c r="D582" s="141" t="s">
        <v>31</v>
      </c>
      <c r="E582" s="299">
        <v>30</v>
      </c>
      <c r="F582" s="299"/>
      <c r="G582" s="615"/>
      <c r="H582" s="616"/>
      <c r="I582" s="617"/>
      <c r="J582" s="615"/>
      <c r="K582" s="615"/>
      <c r="L582" s="615"/>
    </row>
    <row r="583" spans="1:12">
      <c r="A583" s="332"/>
      <c r="B583" s="199"/>
      <c r="C583" s="229"/>
      <c r="D583" s="195"/>
      <c r="E583" s="358"/>
      <c r="F583" s="175"/>
      <c r="G583" s="404"/>
      <c r="H583" s="218"/>
      <c r="I583" s="405"/>
      <c r="J583" s="406" t="s">
        <v>1660</v>
      </c>
      <c r="K583" s="407"/>
      <c r="L583" s="408"/>
    </row>
    <row r="584" spans="1:12">
      <c r="A584" s="330" t="s">
        <v>1653</v>
      </c>
      <c r="B584" s="181" t="s">
        <v>2766</v>
      </c>
      <c r="C584" s="234"/>
      <c r="D584" s="196"/>
      <c r="E584" s="357"/>
      <c r="F584" s="173"/>
      <c r="G584" s="172"/>
      <c r="H584" s="213"/>
      <c r="I584" s="196"/>
      <c r="J584" s="172"/>
      <c r="K584" s="172"/>
      <c r="L584" s="172"/>
    </row>
    <row r="585" spans="1:12" ht="51">
      <c r="A585" s="331" t="s">
        <v>1654</v>
      </c>
      <c r="B585" s="161" t="s">
        <v>904</v>
      </c>
      <c r="C585" s="244" t="s">
        <v>905</v>
      </c>
      <c r="D585" s="194" t="s">
        <v>31</v>
      </c>
      <c r="E585" s="300">
        <v>12</v>
      </c>
      <c r="F585" s="143"/>
      <c r="G585" s="158"/>
      <c r="H585" s="211"/>
      <c r="I585" s="194"/>
      <c r="J585" s="158"/>
      <c r="K585" s="158"/>
      <c r="L585" s="158"/>
    </row>
    <row r="586" spans="1:12" ht="25.5">
      <c r="A586" s="331" t="s">
        <v>1655</v>
      </c>
      <c r="B586" s="147" t="s">
        <v>907</v>
      </c>
      <c r="C586" s="161" t="s">
        <v>908</v>
      </c>
      <c r="D586" s="194" t="s">
        <v>31</v>
      </c>
      <c r="E586" s="300">
        <v>16</v>
      </c>
      <c r="F586" s="143"/>
      <c r="G586" s="158"/>
      <c r="H586" s="211"/>
      <c r="I586" s="194"/>
      <c r="J586" s="158"/>
      <c r="K586" s="158"/>
      <c r="L586" s="158"/>
    </row>
    <row r="587" spans="1:12">
      <c r="A587" s="331" t="s">
        <v>1656</v>
      </c>
      <c r="B587" s="161" t="s">
        <v>909</v>
      </c>
      <c r="C587" s="161" t="s">
        <v>910</v>
      </c>
      <c r="D587" s="194" t="s">
        <v>31</v>
      </c>
      <c r="E587" s="300">
        <v>16</v>
      </c>
      <c r="F587" s="143"/>
      <c r="G587" s="158"/>
      <c r="H587" s="211"/>
      <c r="I587" s="194"/>
      <c r="J587" s="158"/>
      <c r="K587" s="158"/>
      <c r="L587" s="158"/>
    </row>
    <row r="588" spans="1:12">
      <c r="A588" s="331" t="s">
        <v>1657</v>
      </c>
      <c r="B588" s="161" t="s">
        <v>911</v>
      </c>
      <c r="C588" s="161" t="s">
        <v>910</v>
      </c>
      <c r="D588" s="194" t="s">
        <v>31</v>
      </c>
      <c r="E588" s="300">
        <v>16</v>
      </c>
      <c r="F588" s="143"/>
      <c r="G588" s="158"/>
      <c r="H588" s="211"/>
      <c r="I588" s="194"/>
      <c r="J588" s="158"/>
      <c r="K588" s="158"/>
      <c r="L588" s="158"/>
    </row>
    <row r="589" spans="1:12">
      <c r="A589" s="331" t="s">
        <v>1658</v>
      </c>
      <c r="B589" s="161" t="s">
        <v>912</v>
      </c>
      <c r="C589" s="161" t="s">
        <v>910</v>
      </c>
      <c r="D589" s="194" t="s">
        <v>31</v>
      </c>
      <c r="E589" s="300">
        <v>16</v>
      </c>
      <c r="F589" s="143"/>
      <c r="G589" s="158"/>
      <c r="H589" s="211"/>
      <c r="I589" s="194"/>
      <c r="J589" s="158"/>
      <c r="K589" s="158"/>
      <c r="L589" s="158"/>
    </row>
    <row r="590" spans="1:12">
      <c r="A590" s="332"/>
      <c r="B590" s="199"/>
      <c r="C590" s="229"/>
      <c r="D590" s="195"/>
      <c r="E590" s="358"/>
      <c r="F590" s="175"/>
      <c r="G590" s="191"/>
      <c r="H590" s="218"/>
      <c r="I590" s="195"/>
      <c r="J590" s="209" t="s">
        <v>1661</v>
      </c>
      <c r="K590" s="166"/>
      <c r="L590" s="174"/>
    </row>
    <row r="591" spans="1:12">
      <c r="A591" s="330" t="s">
        <v>1659</v>
      </c>
      <c r="B591" s="181" t="s">
        <v>2605</v>
      </c>
      <c r="C591" s="235"/>
      <c r="D591" s="193"/>
      <c r="E591" s="357"/>
      <c r="F591" s="170"/>
      <c r="G591" s="169"/>
      <c r="H591" s="212"/>
      <c r="I591" s="193"/>
      <c r="J591" s="169"/>
      <c r="K591" s="169"/>
      <c r="L591" s="169"/>
    </row>
    <row r="592" spans="1:12" ht="69.75">
      <c r="A592" s="331" t="s">
        <v>1662</v>
      </c>
      <c r="B592" s="147" t="s">
        <v>916</v>
      </c>
      <c r="C592" s="161" t="s">
        <v>2732</v>
      </c>
      <c r="D592" s="141" t="s">
        <v>848</v>
      </c>
      <c r="E592" s="299">
        <v>24</v>
      </c>
      <c r="F592" s="142"/>
      <c r="G592" s="158"/>
      <c r="H592" s="211"/>
      <c r="I592" s="194"/>
      <c r="J592" s="158"/>
      <c r="K592" s="158"/>
      <c r="L592" s="158"/>
    </row>
    <row r="593" spans="1:12" ht="90" customHeight="1">
      <c r="A593" s="331" t="s">
        <v>1663</v>
      </c>
      <c r="B593" s="147" t="s">
        <v>916</v>
      </c>
      <c r="C593" s="161" t="s">
        <v>2731</v>
      </c>
      <c r="D593" s="141" t="s">
        <v>848</v>
      </c>
      <c r="E593" s="299">
        <v>40</v>
      </c>
      <c r="F593" s="142"/>
      <c r="G593" s="158"/>
      <c r="H593" s="211"/>
      <c r="I593" s="194"/>
      <c r="J593" s="158"/>
      <c r="K593" s="158"/>
      <c r="L593" s="158"/>
    </row>
    <row r="594" spans="1:12" ht="51">
      <c r="A594" s="331" t="s">
        <v>1664</v>
      </c>
      <c r="B594" s="147" t="s">
        <v>916</v>
      </c>
      <c r="C594" s="161" t="s">
        <v>2730</v>
      </c>
      <c r="D594" s="141" t="s">
        <v>848</v>
      </c>
      <c r="E594" s="300">
        <v>40</v>
      </c>
      <c r="F594" s="143"/>
      <c r="G594" s="158"/>
      <c r="H594" s="211"/>
      <c r="I594" s="194"/>
      <c r="J594" s="158"/>
      <c r="K594" s="158"/>
      <c r="L594" s="158"/>
    </row>
    <row r="595" spans="1:12" ht="103.5" customHeight="1">
      <c r="A595" s="331" t="s">
        <v>1665</v>
      </c>
      <c r="B595" s="147" t="s">
        <v>916</v>
      </c>
      <c r="C595" s="161" t="s">
        <v>2733</v>
      </c>
      <c r="D595" s="141" t="s">
        <v>848</v>
      </c>
      <c r="E595" s="300">
        <v>40</v>
      </c>
      <c r="F595" s="143"/>
      <c r="G595" s="158"/>
      <c r="H595" s="211"/>
      <c r="I595" s="194"/>
      <c r="J595" s="158"/>
      <c r="K595" s="158"/>
      <c r="L595" s="158"/>
    </row>
    <row r="596" spans="1:12">
      <c r="A596" s="332"/>
      <c r="B596" s="199"/>
      <c r="C596" s="229"/>
      <c r="D596" s="195"/>
      <c r="E596" s="358"/>
      <c r="F596" s="175"/>
      <c r="G596" s="191"/>
      <c r="H596" s="327"/>
      <c r="I596" s="195"/>
      <c r="J596" s="209" t="s">
        <v>1667</v>
      </c>
      <c r="K596" s="166"/>
      <c r="L596" s="174"/>
    </row>
    <row r="597" spans="1:12" ht="15.75" customHeight="1">
      <c r="A597" s="462" t="s">
        <v>1666</v>
      </c>
      <c r="B597" s="181" t="s">
        <v>2606</v>
      </c>
      <c r="C597" s="235"/>
      <c r="D597" s="193"/>
      <c r="E597" s="463"/>
      <c r="F597" s="463"/>
      <c r="G597" s="464"/>
      <c r="H597" s="426"/>
      <c r="I597" s="465"/>
      <c r="J597" s="464"/>
      <c r="K597" s="464"/>
      <c r="L597" s="464"/>
    </row>
    <row r="598" spans="1:12" ht="25.5">
      <c r="A598" s="331" t="s">
        <v>1668</v>
      </c>
      <c r="B598" s="147" t="s">
        <v>922</v>
      </c>
      <c r="C598" s="161" t="s">
        <v>923</v>
      </c>
      <c r="D598" s="141" t="s">
        <v>848</v>
      </c>
      <c r="E598" s="300">
        <v>6</v>
      </c>
      <c r="F598" s="143"/>
      <c r="G598" s="158"/>
      <c r="H598" s="211"/>
      <c r="I598" s="194"/>
      <c r="J598" s="158"/>
      <c r="K598" s="158"/>
      <c r="L598" s="158"/>
    </row>
    <row r="599" spans="1:12" ht="51" customHeight="1">
      <c r="A599" s="331" t="s">
        <v>1669</v>
      </c>
      <c r="B599" s="147" t="s">
        <v>922</v>
      </c>
      <c r="C599" s="161" t="s">
        <v>925</v>
      </c>
      <c r="D599" s="141" t="s">
        <v>848</v>
      </c>
      <c r="E599" s="300">
        <v>6</v>
      </c>
      <c r="F599" s="143"/>
      <c r="G599" s="158"/>
      <c r="H599" s="211"/>
      <c r="I599" s="194"/>
      <c r="J599" s="158"/>
      <c r="K599" s="158"/>
      <c r="L599" s="158"/>
    </row>
    <row r="600" spans="1:12" ht="25.5">
      <c r="A600" s="331" t="s">
        <v>1670</v>
      </c>
      <c r="B600" s="147" t="s">
        <v>922</v>
      </c>
      <c r="C600" s="161" t="s">
        <v>926</v>
      </c>
      <c r="D600" s="141" t="s">
        <v>848</v>
      </c>
      <c r="E600" s="300">
        <v>6</v>
      </c>
      <c r="F600" s="143"/>
      <c r="G600" s="158"/>
      <c r="H600" s="211"/>
      <c r="I600" s="194"/>
      <c r="J600" s="158"/>
      <c r="K600" s="158"/>
      <c r="L600" s="158"/>
    </row>
    <row r="601" spans="1:12" ht="24" customHeight="1">
      <c r="A601" s="331" t="s">
        <v>1671</v>
      </c>
      <c r="B601" s="147" t="s">
        <v>927</v>
      </c>
      <c r="C601" s="161" t="s">
        <v>928</v>
      </c>
      <c r="D601" s="141" t="s">
        <v>848</v>
      </c>
      <c r="E601" s="300">
        <v>6</v>
      </c>
      <c r="F601" s="143"/>
      <c r="G601" s="158"/>
      <c r="H601" s="211"/>
      <c r="I601" s="194"/>
      <c r="J601" s="158"/>
      <c r="K601" s="158"/>
      <c r="L601" s="158"/>
    </row>
    <row r="602" spans="1:12">
      <c r="A602" s="331" t="s">
        <v>1672</v>
      </c>
      <c r="B602" s="138" t="s">
        <v>929</v>
      </c>
      <c r="C602" s="223" t="s">
        <v>930</v>
      </c>
      <c r="D602" s="139" t="s">
        <v>848</v>
      </c>
      <c r="E602" s="150">
        <v>6</v>
      </c>
      <c r="F602" s="143"/>
      <c r="G602" s="158"/>
      <c r="H602" s="211"/>
      <c r="I602" s="194"/>
      <c r="J602" s="158"/>
      <c r="K602" s="158"/>
      <c r="L602" s="158"/>
    </row>
    <row r="603" spans="1:12">
      <c r="A603" s="331" t="s">
        <v>1673</v>
      </c>
      <c r="B603" s="138" t="s">
        <v>931</v>
      </c>
      <c r="C603" s="223" t="s">
        <v>932</v>
      </c>
      <c r="D603" s="139" t="s">
        <v>848</v>
      </c>
      <c r="E603" s="150">
        <v>6</v>
      </c>
      <c r="F603" s="143"/>
      <c r="G603" s="158"/>
      <c r="H603" s="211"/>
      <c r="I603" s="194"/>
      <c r="J603" s="158"/>
      <c r="K603" s="158"/>
      <c r="L603" s="158"/>
    </row>
    <row r="604" spans="1:12">
      <c r="A604" s="331" t="s">
        <v>1674</v>
      </c>
      <c r="B604" s="138" t="s">
        <v>933</v>
      </c>
      <c r="C604" s="223" t="s">
        <v>934</v>
      </c>
      <c r="D604" s="139" t="s">
        <v>848</v>
      </c>
      <c r="E604" s="150">
        <v>6</v>
      </c>
      <c r="F604" s="143"/>
      <c r="G604" s="158"/>
      <c r="H604" s="211"/>
      <c r="I604" s="194"/>
      <c r="J604" s="158"/>
      <c r="K604" s="158"/>
      <c r="L604" s="158"/>
    </row>
    <row r="605" spans="1:12">
      <c r="A605" s="331" t="s">
        <v>1675</v>
      </c>
      <c r="B605" s="138" t="s">
        <v>931</v>
      </c>
      <c r="C605" s="223" t="s">
        <v>935</v>
      </c>
      <c r="D605" s="139" t="s">
        <v>848</v>
      </c>
      <c r="E605" s="150">
        <v>6</v>
      </c>
      <c r="F605" s="143"/>
      <c r="G605" s="158"/>
      <c r="H605" s="211"/>
      <c r="I605" s="194"/>
      <c r="J605" s="158"/>
      <c r="K605" s="158"/>
      <c r="L605" s="158"/>
    </row>
    <row r="606" spans="1:12">
      <c r="A606" s="331" t="s">
        <v>1676</v>
      </c>
      <c r="B606" s="138" t="s">
        <v>933</v>
      </c>
      <c r="C606" s="223" t="s">
        <v>936</v>
      </c>
      <c r="D606" s="139" t="s">
        <v>848</v>
      </c>
      <c r="E606" s="150">
        <v>6</v>
      </c>
      <c r="F606" s="143"/>
      <c r="G606" s="158"/>
      <c r="H606" s="211"/>
      <c r="I606" s="194"/>
      <c r="J606" s="158"/>
      <c r="K606" s="158"/>
      <c r="L606" s="158"/>
    </row>
    <row r="607" spans="1:12" ht="51" customHeight="1">
      <c r="A607" s="331" t="s">
        <v>1677</v>
      </c>
      <c r="B607" s="147" t="s">
        <v>937</v>
      </c>
      <c r="C607" s="161" t="s">
        <v>938</v>
      </c>
      <c r="D607" s="141" t="s">
        <v>848</v>
      </c>
      <c r="E607" s="300">
        <v>6</v>
      </c>
      <c r="F607" s="143"/>
      <c r="G607" s="158"/>
      <c r="H607" s="211"/>
      <c r="I607" s="194"/>
      <c r="J607" s="158"/>
      <c r="K607" s="158"/>
      <c r="L607" s="158"/>
    </row>
    <row r="608" spans="1:12" ht="17.25" customHeight="1">
      <c r="A608" s="332"/>
      <c r="B608" s="199"/>
      <c r="C608" s="229"/>
      <c r="D608" s="195"/>
      <c r="E608" s="358"/>
      <c r="F608" s="175"/>
      <c r="G608" s="191"/>
      <c r="H608" s="218"/>
      <c r="I608" s="195"/>
      <c r="J608" s="209" t="s">
        <v>1678</v>
      </c>
      <c r="K608" s="166"/>
      <c r="L608" s="174"/>
    </row>
    <row r="609" spans="1:12">
      <c r="A609" s="330" t="s">
        <v>1679</v>
      </c>
      <c r="B609" s="181" t="s">
        <v>2765</v>
      </c>
      <c r="C609" s="466"/>
      <c r="D609" s="467"/>
      <c r="E609" s="468"/>
      <c r="F609" s="185"/>
      <c r="G609" s="320"/>
      <c r="H609" s="375"/>
      <c r="I609" s="333"/>
      <c r="J609" s="320"/>
      <c r="K609" s="320"/>
      <c r="L609" s="320"/>
    </row>
    <row r="610" spans="1:12" ht="25.5">
      <c r="A610" s="331" t="s">
        <v>1680</v>
      </c>
      <c r="B610" s="147" t="s">
        <v>939</v>
      </c>
      <c r="C610" s="223" t="s">
        <v>940</v>
      </c>
      <c r="D610" s="141" t="s">
        <v>49</v>
      </c>
      <c r="E610" s="300">
        <v>90</v>
      </c>
      <c r="F610" s="143"/>
      <c r="G610" s="158"/>
      <c r="H610" s="211"/>
      <c r="I610" s="194"/>
      <c r="J610" s="158"/>
      <c r="K610" s="158"/>
      <c r="L610" s="158"/>
    </row>
    <row r="611" spans="1:12" ht="25.5">
      <c r="A611" s="331" t="s">
        <v>1681</v>
      </c>
      <c r="B611" s="147" t="s">
        <v>939</v>
      </c>
      <c r="C611" s="223" t="s">
        <v>941</v>
      </c>
      <c r="D611" s="141" t="s">
        <v>49</v>
      </c>
      <c r="E611" s="300">
        <v>300</v>
      </c>
      <c r="F611" s="143"/>
      <c r="G611" s="158"/>
      <c r="H611" s="211"/>
      <c r="I611" s="194"/>
      <c r="J611" s="158"/>
      <c r="K611" s="158"/>
      <c r="L611" s="158"/>
    </row>
    <row r="612" spans="1:12" ht="25.5">
      <c r="A612" s="331" t="s">
        <v>1682</v>
      </c>
      <c r="B612" s="147" t="s">
        <v>939</v>
      </c>
      <c r="C612" s="223" t="s">
        <v>942</v>
      </c>
      <c r="D612" s="141" t="s">
        <v>49</v>
      </c>
      <c r="E612" s="300">
        <v>300</v>
      </c>
      <c r="F612" s="143"/>
      <c r="G612" s="409"/>
      <c r="H612" s="304"/>
      <c r="I612" s="304"/>
      <c r="J612" s="409"/>
      <c r="K612" s="409"/>
      <c r="L612" s="409"/>
    </row>
    <row r="613" spans="1:12" ht="18" customHeight="1">
      <c r="A613" s="332"/>
      <c r="B613" s="199"/>
      <c r="C613" s="229"/>
      <c r="D613" s="195"/>
      <c r="E613" s="358"/>
      <c r="F613" s="175"/>
      <c r="G613" s="404"/>
      <c r="H613" s="327"/>
      <c r="I613" s="405"/>
      <c r="J613" s="406" t="s">
        <v>1683</v>
      </c>
      <c r="K613" s="407"/>
      <c r="L613" s="408"/>
    </row>
    <row r="614" spans="1:12" ht="15.75" customHeight="1">
      <c r="A614" s="330" t="s">
        <v>1684</v>
      </c>
      <c r="B614" s="343" t="s">
        <v>2764</v>
      </c>
      <c r="C614" s="322"/>
      <c r="D614" s="333"/>
      <c r="E614" s="357"/>
      <c r="F614" s="321"/>
      <c r="G614" s="249"/>
      <c r="H614" s="205"/>
      <c r="I614" s="333"/>
      <c r="J614" s="250"/>
      <c r="K614" s="320"/>
      <c r="L614" s="320"/>
    </row>
    <row r="615" spans="1:12" ht="23.25" customHeight="1">
      <c r="A615" s="331" t="s">
        <v>1685</v>
      </c>
      <c r="B615" s="147" t="s">
        <v>943</v>
      </c>
      <c r="C615" s="161" t="s">
        <v>944</v>
      </c>
      <c r="D615" s="141" t="s">
        <v>49</v>
      </c>
      <c r="E615" s="300">
        <v>144</v>
      </c>
      <c r="F615" s="143"/>
      <c r="G615" s="158"/>
      <c r="H615" s="211"/>
      <c r="I615" s="194"/>
      <c r="J615" s="158"/>
      <c r="K615" s="158"/>
      <c r="L615" s="158"/>
    </row>
    <row r="616" spans="1:12" ht="57">
      <c r="A616" s="331" t="s">
        <v>1686</v>
      </c>
      <c r="B616" s="147" t="s">
        <v>945</v>
      </c>
      <c r="C616" s="161" t="s">
        <v>946</v>
      </c>
      <c r="D616" s="141" t="s">
        <v>49</v>
      </c>
      <c r="E616" s="141">
        <v>60</v>
      </c>
      <c r="F616" s="143"/>
      <c r="G616" s="158"/>
      <c r="H616" s="211"/>
      <c r="I616" s="194"/>
      <c r="J616" s="158"/>
      <c r="K616" s="158"/>
      <c r="L616" s="158"/>
    </row>
    <row r="617" spans="1:12" ht="72.75">
      <c r="A617" s="331" t="s">
        <v>1687</v>
      </c>
      <c r="B617" s="147" t="s">
        <v>947</v>
      </c>
      <c r="C617" s="161" t="s">
        <v>2734</v>
      </c>
      <c r="D617" s="141" t="s">
        <v>49</v>
      </c>
      <c r="E617" s="141">
        <v>9</v>
      </c>
      <c r="F617" s="143"/>
      <c r="G617" s="158"/>
      <c r="H617" s="211"/>
      <c r="I617" s="194"/>
      <c r="J617" s="158"/>
      <c r="K617" s="158"/>
      <c r="L617" s="158"/>
    </row>
    <row r="618" spans="1:12" ht="72.75">
      <c r="A618" s="331" t="s">
        <v>1688</v>
      </c>
      <c r="B618" s="147" t="s">
        <v>948</v>
      </c>
      <c r="C618" s="161" t="s">
        <v>2734</v>
      </c>
      <c r="D618" s="141" t="s">
        <v>49</v>
      </c>
      <c r="E618" s="141">
        <v>9</v>
      </c>
      <c r="F618" s="143"/>
      <c r="G618" s="158"/>
      <c r="H618" s="211"/>
      <c r="I618" s="194"/>
      <c r="J618" s="158"/>
      <c r="K618" s="158"/>
      <c r="L618" s="158"/>
    </row>
    <row r="619" spans="1:12" ht="44.25">
      <c r="A619" s="331" t="s">
        <v>1689</v>
      </c>
      <c r="B619" s="147" t="s">
        <v>949</v>
      </c>
      <c r="C619" s="161" t="s">
        <v>2735</v>
      </c>
      <c r="D619" s="141" t="s">
        <v>49</v>
      </c>
      <c r="E619" s="141">
        <v>30</v>
      </c>
      <c r="F619" s="143"/>
      <c r="G619" s="158"/>
      <c r="H619" s="211"/>
      <c r="I619" s="194"/>
      <c r="J619" s="158"/>
      <c r="K619" s="158"/>
      <c r="L619" s="158"/>
    </row>
    <row r="620" spans="1:12" ht="44.25">
      <c r="A620" s="331" t="s">
        <v>1690</v>
      </c>
      <c r="B620" s="147" t="s">
        <v>950</v>
      </c>
      <c r="C620" s="161" t="s">
        <v>951</v>
      </c>
      <c r="D620" s="141" t="s">
        <v>49</v>
      </c>
      <c r="E620" s="141">
        <v>30</v>
      </c>
      <c r="F620" s="143"/>
      <c r="G620" s="158"/>
      <c r="H620" s="211"/>
      <c r="I620" s="194"/>
      <c r="J620" s="158"/>
      <c r="K620" s="158"/>
      <c r="L620" s="158"/>
    </row>
    <row r="621" spans="1:12">
      <c r="A621" s="331" t="s">
        <v>1691</v>
      </c>
      <c r="B621" s="147" t="s">
        <v>2607</v>
      </c>
      <c r="C621" s="161" t="s">
        <v>2608</v>
      </c>
      <c r="D621" s="141" t="s">
        <v>49</v>
      </c>
      <c r="E621" s="141">
        <v>30</v>
      </c>
      <c r="F621" s="143"/>
      <c r="G621" s="158"/>
      <c r="H621" s="211"/>
      <c r="I621" s="194"/>
      <c r="J621" s="158"/>
      <c r="K621" s="158"/>
      <c r="L621" s="158"/>
    </row>
    <row r="622" spans="1:12" ht="25.5">
      <c r="A622" s="331" t="s">
        <v>1692</v>
      </c>
      <c r="B622" s="285" t="s">
        <v>952</v>
      </c>
      <c r="C622" s="168" t="s">
        <v>953</v>
      </c>
      <c r="D622" s="141" t="s">
        <v>49</v>
      </c>
      <c r="E622" s="141">
        <v>9</v>
      </c>
      <c r="F622" s="143"/>
      <c r="G622" s="158"/>
      <c r="H622" s="211"/>
      <c r="I622" s="194"/>
      <c r="J622" s="158"/>
      <c r="K622" s="158"/>
      <c r="L622" s="158"/>
    </row>
    <row r="623" spans="1:12" ht="25.5">
      <c r="A623" s="331" t="s">
        <v>1693</v>
      </c>
      <c r="B623" s="147" t="s">
        <v>954</v>
      </c>
      <c r="C623" s="161" t="s">
        <v>955</v>
      </c>
      <c r="D623" s="141" t="s">
        <v>31</v>
      </c>
      <c r="E623" s="141">
        <v>600</v>
      </c>
      <c r="F623" s="143"/>
      <c r="G623" s="136"/>
      <c r="H623" s="304"/>
      <c r="I623" s="304"/>
      <c r="J623" s="409"/>
      <c r="K623" s="409"/>
      <c r="L623" s="409"/>
    </row>
    <row r="624" spans="1:12">
      <c r="A624" s="332"/>
      <c r="B624" s="218"/>
      <c r="C624" s="229"/>
      <c r="D624" s="195"/>
      <c r="E624" s="358"/>
      <c r="F624" s="175"/>
      <c r="G624" s="191"/>
      <c r="H624" s="218"/>
      <c r="I624" s="405"/>
      <c r="J624" s="406" t="s">
        <v>1694</v>
      </c>
      <c r="K624" s="407"/>
      <c r="L624" s="408"/>
    </row>
    <row r="625" spans="1:12">
      <c r="A625" s="330" t="s">
        <v>1695</v>
      </c>
      <c r="B625" s="181" t="s">
        <v>2763</v>
      </c>
      <c r="C625" s="235"/>
      <c r="D625" s="193"/>
      <c r="E625" s="357"/>
      <c r="F625" s="170"/>
      <c r="G625" s="320"/>
      <c r="H625" s="375"/>
      <c r="I625" s="333"/>
      <c r="J625" s="320"/>
      <c r="K625" s="320"/>
      <c r="L625" s="320"/>
    </row>
    <row r="626" spans="1:12" ht="63.75">
      <c r="A626" s="331" t="s">
        <v>1696</v>
      </c>
      <c r="B626" s="147" t="s">
        <v>957</v>
      </c>
      <c r="C626" s="161" t="s">
        <v>958</v>
      </c>
      <c r="D626" s="141" t="s">
        <v>31</v>
      </c>
      <c r="E626" s="299">
        <v>3</v>
      </c>
      <c r="F626" s="142"/>
      <c r="G626" s="158"/>
      <c r="H626" s="211"/>
      <c r="I626" s="194"/>
      <c r="J626" s="158"/>
      <c r="K626" s="158"/>
      <c r="L626" s="158"/>
    </row>
    <row r="627" spans="1:12" ht="51">
      <c r="A627" s="331" t="s">
        <v>1697</v>
      </c>
      <c r="B627" s="147" t="s">
        <v>960</v>
      </c>
      <c r="C627" s="161" t="s">
        <v>961</v>
      </c>
      <c r="D627" s="141" t="s">
        <v>31</v>
      </c>
      <c r="E627" s="299">
        <v>3</v>
      </c>
      <c r="F627" s="142"/>
      <c r="G627" s="158"/>
      <c r="H627" s="211"/>
      <c r="I627" s="194"/>
      <c r="J627" s="158"/>
      <c r="K627" s="158"/>
      <c r="L627" s="158"/>
    </row>
    <row r="628" spans="1:12" ht="51">
      <c r="A628" s="331" t="s">
        <v>1698</v>
      </c>
      <c r="B628" s="147" t="s">
        <v>963</v>
      </c>
      <c r="C628" s="161" t="s">
        <v>964</v>
      </c>
      <c r="D628" s="141" t="s">
        <v>31</v>
      </c>
      <c r="E628" s="299">
        <v>3</v>
      </c>
      <c r="F628" s="142"/>
      <c r="G628" s="158"/>
      <c r="H628" s="211"/>
      <c r="I628" s="194"/>
      <c r="J628" s="158"/>
      <c r="K628" s="158"/>
      <c r="L628" s="158"/>
    </row>
    <row r="629" spans="1:12" ht="51">
      <c r="A629" s="331" t="s">
        <v>1699</v>
      </c>
      <c r="B629" s="147" t="s">
        <v>966</v>
      </c>
      <c r="C629" s="161" t="s">
        <v>967</v>
      </c>
      <c r="D629" s="141" t="s">
        <v>31</v>
      </c>
      <c r="E629" s="299">
        <v>3</v>
      </c>
      <c r="F629" s="142"/>
      <c r="G629" s="158"/>
      <c r="H629" s="211"/>
      <c r="I629" s="194"/>
      <c r="J629" s="158"/>
      <c r="K629" s="158"/>
      <c r="L629" s="158"/>
    </row>
    <row r="630" spans="1:12" ht="51">
      <c r="A630" s="331" t="s">
        <v>1700</v>
      </c>
      <c r="B630" s="147" t="s">
        <v>969</v>
      </c>
      <c r="C630" s="161" t="s">
        <v>970</v>
      </c>
      <c r="D630" s="141" t="s">
        <v>31</v>
      </c>
      <c r="E630" s="299">
        <v>3</v>
      </c>
      <c r="F630" s="142"/>
      <c r="G630" s="158"/>
      <c r="H630" s="211"/>
      <c r="I630" s="194"/>
      <c r="J630" s="158"/>
      <c r="K630" s="158"/>
      <c r="L630" s="158"/>
    </row>
    <row r="631" spans="1:12" ht="51">
      <c r="A631" s="331" t="s">
        <v>1701</v>
      </c>
      <c r="B631" s="147" t="s">
        <v>972</v>
      </c>
      <c r="C631" s="161" t="s">
        <v>973</v>
      </c>
      <c r="D631" s="141" t="s">
        <v>31</v>
      </c>
      <c r="E631" s="299">
        <v>4</v>
      </c>
      <c r="F631" s="142"/>
      <c r="G631" s="158"/>
      <c r="H631" s="211"/>
      <c r="I631" s="194"/>
      <c r="J631" s="158"/>
      <c r="K631" s="158"/>
      <c r="L631" s="158"/>
    </row>
    <row r="632" spans="1:12" ht="25.5">
      <c r="A632" s="331" t="s">
        <v>1702</v>
      </c>
      <c r="B632" s="147" t="s">
        <v>975</v>
      </c>
      <c r="C632" s="161" t="s">
        <v>976</v>
      </c>
      <c r="D632" s="141" t="s">
        <v>31</v>
      </c>
      <c r="E632" s="299">
        <v>3</v>
      </c>
      <c r="F632" s="142"/>
      <c r="G632" s="158"/>
      <c r="H632" s="211"/>
      <c r="I632" s="194"/>
      <c r="J632" s="158"/>
      <c r="K632" s="158"/>
      <c r="L632" s="158"/>
    </row>
    <row r="633" spans="1:12" ht="76.5" customHeight="1">
      <c r="A633" s="331" t="s">
        <v>1703</v>
      </c>
      <c r="B633" s="147" t="s">
        <v>977</v>
      </c>
      <c r="C633" s="161" t="s">
        <v>978</v>
      </c>
      <c r="D633" s="141" t="s">
        <v>31</v>
      </c>
      <c r="E633" s="299">
        <v>3</v>
      </c>
      <c r="F633" s="142"/>
      <c r="G633" s="158"/>
      <c r="H633" s="211"/>
      <c r="I633" s="194"/>
      <c r="J633" s="158"/>
      <c r="K633" s="158"/>
      <c r="L633" s="158"/>
    </row>
    <row r="634" spans="1:12" ht="38.25" customHeight="1">
      <c r="A634" s="331" t="s">
        <v>1704</v>
      </c>
      <c r="B634" s="147" t="s">
        <v>979</v>
      </c>
      <c r="C634" s="161" t="s">
        <v>980</v>
      </c>
      <c r="D634" s="141" t="s">
        <v>31</v>
      </c>
      <c r="E634" s="299">
        <v>3</v>
      </c>
      <c r="F634" s="142"/>
      <c r="G634" s="409"/>
      <c r="H634" s="304"/>
      <c r="I634" s="304"/>
      <c r="J634" s="409"/>
      <c r="K634" s="409"/>
      <c r="L634" s="409"/>
    </row>
    <row r="635" spans="1:12" ht="16.5" customHeight="1">
      <c r="A635" s="332"/>
      <c r="B635" s="199"/>
      <c r="C635" s="229"/>
      <c r="D635" s="195"/>
      <c r="E635" s="358"/>
      <c r="F635" s="175"/>
      <c r="G635" s="404"/>
      <c r="H635" s="218"/>
      <c r="I635" s="405"/>
      <c r="J635" s="406" t="s">
        <v>1705</v>
      </c>
      <c r="K635" s="407"/>
      <c r="L635" s="408"/>
    </row>
    <row r="636" spans="1:12" ht="13.5" customHeight="1">
      <c r="A636" s="330" t="s">
        <v>1706</v>
      </c>
      <c r="B636" s="181" t="s">
        <v>2762</v>
      </c>
      <c r="C636" s="234"/>
      <c r="D636" s="186"/>
      <c r="E636" s="187"/>
      <c r="F636" s="183"/>
      <c r="G636" s="320"/>
      <c r="H636" s="375"/>
      <c r="I636" s="333"/>
      <c r="J636" s="320"/>
      <c r="K636" s="320"/>
      <c r="L636" s="320"/>
    </row>
    <row r="637" spans="1:12" ht="25.5">
      <c r="A637" s="331" t="s">
        <v>1707</v>
      </c>
      <c r="B637" s="147" t="s">
        <v>983</v>
      </c>
      <c r="C637" s="161" t="s">
        <v>984</v>
      </c>
      <c r="D637" s="141" t="s">
        <v>49</v>
      </c>
      <c r="E637" s="299">
        <v>240</v>
      </c>
      <c r="F637" s="142"/>
      <c r="G637" s="158"/>
      <c r="H637" s="211"/>
      <c r="I637" s="194"/>
      <c r="J637" s="158"/>
      <c r="K637" s="158"/>
      <c r="L637" s="158"/>
    </row>
    <row r="638" spans="1:12" ht="25.5">
      <c r="A638" s="331" t="s">
        <v>1708</v>
      </c>
      <c r="B638" s="147" t="s">
        <v>983</v>
      </c>
      <c r="C638" s="161" t="s">
        <v>986</v>
      </c>
      <c r="D638" s="141" t="s">
        <v>49</v>
      </c>
      <c r="E638" s="299">
        <v>180</v>
      </c>
      <c r="F638" s="142"/>
      <c r="G638" s="409"/>
      <c r="H638" s="304"/>
      <c r="I638" s="304"/>
      <c r="J638" s="409"/>
      <c r="K638" s="409"/>
      <c r="L638" s="409"/>
    </row>
    <row r="639" spans="1:12">
      <c r="A639" s="332"/>
      <c r="B639" s="199"/>
      <c r="C639" s="229"/>
      <c r="D639" s="195"/>
      <c r="E639" s="358"/>
      <c r="F639" s="175"/>
      <c r="G639" s="404"/>
      <c r="H639" s="327"/>
      <c r="I639" s="405"/>
      <c r="J639" s="406" t="s">
        <v>1709</v>
      </c>
      <c r="K639" s="407"/>
      <c r="L639" s="408"/>
    </row>
    <row r="640" spans="1:12" ht="17.25" customHeight="1">
      <c r="A640" s="330" t="s">
        <v>1710</v>
      </c>
      <c r="B640" s="181" t="s">
        <v>2761</v>
      </c>
      <c r="C640" s="235"/>
      <c r="D640" s="179"/>
      <c r="E640" s="187"/>
      <c r="F640" s="187"/>
      <c r="G640" s="431"/>
      <c r="H640" s="205"/>
      <c r="I640" s="205"/>
      <c r="J640" s="431"/>
      <c r="K640" s="431"/>
      <c r="L640" s="431"/>
    </row>
    <row r="641" spans="1:12" ht="51" customHeight="1">
      <c r="A641" s="267" t="s">
        <v>1717</v>
      </c>
      <c r="B641" s="161" t="s">
        <v>989</v>
      </c>
      <c r="C641" s="161" t="s">
        <v>2738</v>
      </c>
      <c r="D641" s="198" t="s">
        <v>49</v>
      </c>
      <c r="E641" s="300">
        <v>600</v>
      </c>
      <c r="F641" s="155"/>
      <c r="G641" s="158"/>
      <c r="H641" s="211"/>
      <c r="I641" s="194"/>
      <c r="J641" s="158"/>
      <c r="K641" s="158"/>
      <c r="L641" s="158"/>
    </row>
    <row r="642" spans="1:12" ht="33.75" customHeight="1">
      <c r="A642" s="267" t="s">
        <v>1718</v>
      </c>
      <c r="B642" s="147" t="s">
        <v>990</v>
      </c>
      <c r="C642" s="161" t="s">
        <v>2737</v>
      </c>
      <c r="D642" s="141" t="s">
        <v>49</v>
      </c>
      <c r="E642" s="299">
        <v>450</v>
      </c>
      <c r="F642" s="142"/>
      <c r="G642" s="158"/>
      <c r="H642" s="211"/>
      <c r="I642" s="194"/>
      <c r="J642" s="158"/>
      <c r="K642" s="158"/>
      <c r="L642" s="158"/>
    </row>
    <row r="643" spans="1:12">
      <c r="A643" s="267" t="s">
        <v>1719</v>
      </c>
      <c r="B643" s="147" t="s">
        <v>990</v>
      </c>
      <c r="C643" s="161" t="s">
        <v>2736</v>
      </c>
      <c r="D643" s="141" t="s">
        <v>49</v>
      </c>
      <c r="E643" s="299">
        <v>108</v>
      </c>
      <c r="F643" s="142"/>
      <c r="G643" s="158"/>
      <c r="H643" s="211"/>
      <c r="I643" s="194"/>
      <c r="J643" s="158"/>
      <c r="K643" s="158"/>
      <c r="L643" s="158"/>
    </row>
    <row r="644" spans="1:12">
      <c r="A644" s="267" t="s">
        <v>1720</v>
      </c>
      <c r="B644" s="147" t="s">
        <v>990</v>
      </c>
      <c r="C644" s="161" t="s">
        <v>2739</v>
      </c>
      <c r="D644" s="141" t="s">
        <v>31</v>
      </c>
      <c r="E644" s="299">
        <v>150</v>
      </c>
      <c r="F644" s="299"/>
      <c r="G644" s="409"/>
      <c r="H644" s="304"/>
      <c r="I644" s="304"/>
      <c r="J644" s="409"/>
      <c r="K644" s="409"/>
      <c r="L644" s="409"/>
    </row>
    <row r="645" spans="1:12">
      <c r="A645" s="332"/>
      <c r="B645" s="218"/>
      <c r="C645" s="229"/>
      <c r="D645" s="195"/>
      <c r="E645" s="358"/>
      <c r="F645" s="425"/>
      <c r="G645" s="404"/>
      <c r="H645" s="218"/>
      <c r="I645" s="405"/>
      <c r="J645" s="406" t="s">
        <v>1711</v>
      </c>
      <c r="K645" s="407"/>
      <c r="L645" s="408"/>
    </row>
    <row r="646" spans="1:12" ht="17.25" customHeight="1">
      <c r="A646" s="330" t="s">
        <v>1712</v>
      </c>
      <c r="B646" s="181" t="s">
        <v>993</v>
      </c>
      <c r="C646" s="235"/>
      <c r="D646" s="193"/>
      <c r="E646" s="357"/>
      <c r="F646" s="170"/>
      <c r="G646" s="320"/>
      <c r="H646" s="375"/>
      <c r="I646" s="333"/>
      <c r="J646" s="320"/>
      <c r="K646" s="320"/>
      <c r="L646" s="320"/>
    </row>
    <row r="647" spans="1:12" ht="51.75" customHeight="1">
      <c r="A647" s="331" t="s">
        <v>1713</v>
      </c>
      <c r="B647" s="204" t="s">
        <v>995</v>
      </c>
      <c r="C647" s="243" t="s">
        <v>996</v>
      </c>
      <c r="D647" s="141" t="s">
        <v>49</v>
      </c>
      <c r="E647" s="299">
        <v>60</v>
      </c>
      <c r="F647" s="142"/>
      <c r="G647" s="158"/>
      <c r="H647" s="211"/>
      <c r="I647" s="194"/>
      <c r="J647" s="158"/>
      <c r="K647" s="158"/>
      <c r="L647" s="158"/>
    </row>
    <row r="648" spans="1:12" ht="27.75" customHeight="1">
      <c r="A648" s="331" t="s">
        <v>1714</v>
      </c>
      <c r="B648" s="147" t="s">
        <v>998</v>
      </c>
      <c r="C648" s="161" t="s">
        <v>999</v>
      </c>
      <c r="D648" s="141" t="s">
        <v>49</v>
      </c>
      <c r="E648" s="299">
        <v>120</v>
      </c>
      <c r="F648" s="142"/>
      <c r="G648" s="158"/>
      <c r="H648" s="211"/>
      <c r="I648" s="194"/>
      <c r="J648" s="158"/>
      <c r="K648" s="158"/>
      <c r="L648" s="158"/>
    </row>
    <row r="649" spans="1:12" ht="25.5">
      <c r="A649" s="331" t="s">
        <v>1715</v>
      </c>
      <c r="B649" s="147" t="s">
        <v>2799</v>
      </c>
      <c r="C649" s="161" t="s">
        <v>1001</v>
      </c>
      <c r="D649" s="141" t="s">
        <v>49</v>
      </c>
      <c r="E649" s="299">
        <v>60</v>
      </c>
      <c r="F649" s="142"/>
      <c r="G649" s="158"/>
      <c r="H649" s="211"/>
      <c r="I649" s="194"/>
      <c r="J649" s="158"/>
      <c r="K649" s="158"/>
      <c r="L649" s="158"/>
    </row>
    <row r="650" spans="1:12" ht="25.5">
      <c r="A650" s="331" t="s">
        <v>1716</v>
      </c>
      <c r="B650" s="147" t="s">
        <v>1003</v>
      </c>
      <c r="C650" s="161" t="s">
        <v>1004</v>
      </c>
      <c r="D650" s="141" t="s">
        <v>49</v>
      </c>
      <c r="E650" s="299">
        <v>60</v>
      </c>
      <c r="F650" s="142"/>
      <c r="G650" s="409"/>
      <c r="H650" s="304"/>
      <c r="I650" s="304"/>
      <c r="J650" s="409"/>
      <c r="K650" s="409"/>
      <c r="L650" s="409"/>
    </row>
    <row r="651" spans="1:12">
      <c r="A651" s="332"/>
      <c r="B651" s="199"/>
      <c r="C651" s="229"/>
      <c r="D651" s="195"/>
      <c r="E651" s="358"/>
      <c r="F651" s="175"/>
      <c r="G651" s="404"/>
      <c r="H651" s="218"/>
      <c r="I651" s="405"/>
      <c r="J651" s="406" t="s">
        <v>1721</v>
      </c>
      <c r="K651" s="407"/>
      <c r="L651" s="408"/>
    </row>
    <row r="652" spans="1:12">
      <c r="A652" s="330" t="s">
        <v>1722</v>
      </c>
      <c r="B652" s="181" t="s">
        <v>1007</v>
      </c>
      <c r="C652" s="235"/>
      <c r="D652" s="179"/>
      <c r="E652" s="187"/>
      <c r="F652" s="187"/>
      <c r="G652" s="320"/>
      <c r="H652" s="375"/>
      <c r="I652" s="333"/>
      <c r="J652" s="320"/>
      <c r="K652" s="320"/>
      <c r="L652" s="320"/>
    </row>
    <row r="653" spans="1:12" ht="25.5">
      <c r="A653" s="331" t="s">
        <v>1724</v>
      </c>
      <c r="B653" s="147" t="s">
        <v>1009</v>
      </c>
      <c r="C653" s="161" t="s">
        <v>1010</v>
      </c>
      <c r="D653" s="141" t="s">
        <v>49</v>
      </c>
      <c r="E653" s="299">
        <v>72</v>
      </c>
      <c r="F653" s="142"/>
      <c r="G653" s="165"/>
      <c r="H653" s="216"/>
      <c r="I653" s="194"/>
      <c r="J653" s="158"/>
      <c r="K653" s="158"/>
      <c r="L653" s="158"/>
    </row>
    <row r="654" spans="1:12">
      <c r="A654" s="331" t="s">
        <v>1725</v>
      </c>
      <c r="B654" s="147" t="s">
        <v>1012</v>
      </c>
      <c r="C654" s="161" t="s">
        <v>1013</v>
      </c>
      <c r="D654" s="141" t="s">
        <v>31</v>
      </c>
      <c r="E654" s="299">
        <v>3000</v>
      </c>
      <c r="F654" s="142"/>
      <c r="G654" s="165"/>
      <c r="H654" s="216"/>
      <c r="I654" s="194"/>
      <c r="J654" s="158"/>
      <c r="K654" s="158"/>
      <c r="L654" s="158"/>
    </row>
    <row r="655" spans="1:12" ht="25.5">
      <c r="A655" s="331" t="s">
        <v>1726</v>
      </c>
      <c r="B655" s="147" t="s">
        <v>1015</v>
      </c>
      <c r="C655" s="161" t="s">
        <v>1016</v>
      </c>
      <c r="D655" s="141" t="s">
        <v>31</v>
      </c>
      <c r="E655" s="299">
        <v>30</v>
      </c>
      <c r="F655" s="141"/>
      <c r="G655" s="165"/>
      <c r="H655" s="216"/>
      <c r="I655" s="194"/>
      <c r="J655" s="158"/>
      <c r="K655" s="158"/>
      <c r="L655" s="158"/>
    </row>
    <row r="656" spans="1:12" ht="25.5">
      <c r="A656" s="331" t="s">
        <v>1727</v>
      </c>
      <c r="B656" s="147" t="s">
        <v>1018</v>
      </c>
      <c r="C656" s="161" t="s">
        <v>1019</v>
      </c>
      <c r="D656" s="141" t="s">
        <v>31</v>
      </c>
      <c r="E656" s="299">
        <v>60</v>
      </c>
      <c r="F656" s="142"/>
      <c r="G656" s="165"/>
      <c r="H656" s="216"/>
      <c r="I656" s="194"/>
      <c r="J656" s="158"/>
      <c r="K656" s="158"/>
      <c r="L656" s="158"/>
    </row>
    <row r="657" spans="1:12">
      <c r="A657" s="331" t="s">
        <v>1728</v>
      </c>
      <c r="B657" s="147" t="s">
        <v>1021</v>
      </c>
      <c r="C657" s="161" t="s">
        <v>2740</v>
      </c>
      <c r="D657" s="141" t="s">
        <v>49</v>
      </c>
      <c r="E657" s="299">
        <v>75</v>
      </c>
      <c r="F657" s="142"/>
      <c r="G657" s="409"/>
      <c r="H657" s="304"/>
      <c r="I657" s="304"/>
      <c r="J657" s="409"/>
      <c r="K657" s="409"/>
      <c r="L657" s="409"/>
    </row>
    <row r="658" spans="1:12">
      <c r="A658" s="332"/>
      <c r="B658" s="199"/>
      <c r="C658" s="229"/>
      <c r="D658" s="195"/>
      <c r="E658" s="358"/>
      <c r="F658" s="175"/>
      <c r="G658" s="404"/>
      <c r="H658" s="218"/>
      <c r="I658" s="405"/>
      <c r="J658" s="406" t="s">
        <v>1723</v>
      </c>
      <c r="K658" s="407"/>
      <c r="L658" s="408"/>
    </row>
    <row r="659" spans="1:12" ht="15.75" customHeight="1">
      <c r="A659" s="330" t="s">
        <v>1729</v>
      </c>
      <c r="B659" s="181" t="s">
        <v>2759</v>
      </c>
      <c r="C659" s="235"/>
      <c r="D659" s="179"/>
      <c r="E659" s="187"/>
      <c r="F659" s="187"/>
      <c r="G659" s="320"/>
      <c r="H659" s="375"/>
      <c r="I659" s="333"/>
      <c r="J659" s="320"/>
      <c r="K659" s="320"/>
      <c r="L659" s="320"/>
    </row>
    <row r="660" spans="1:12" ht="46.5" customHeight="1">
      <c r="A660" s="381" t="s">
        <v>1734</v>
      </c>
      <c r="B660" s="138" t="s">
        <v>1025</v>
      </c>
      <c r="C660" s="223" t="s">
        <v>1730</v>
      </c>
      <c r="D660" s="139" t="s">
        <v>31</v>
      </c>
      <c r="E660" s="150">
        <v>15</v>
      </c>
      <c r="F660" s="150"/>
      <c r="G660" s="165"/>
      <c r="H660" s="216"/>
      <c r="I660" s="207"/>
      <c r="J660" s="165"/>
      <c r="K660" s="165"/>
      <c r="L660" s="165"/>
    </row>
    <row r="661" spans="1:12" ht="51.75" customHeight="1">
      <c r="A661" s="381" t="s">
        <v>1735</v>
      </c>
      <c r="B661" s="138" t="s">
        <v>1025</v>
      </c>
      <c r="C661" s="223" t="s">
        <v>1731</v>
      </c>
      <c r="D661" s="139" t="s">
        <v>31</v>
      </c>
      <c r="E661" s="150">
        <v>30</v>
      </c>
      <c r="F661" s="150"/>
      <c r="G661" s="165"/>
      <c r="H661" s="216"/>
      <c r="I661" s="207"/>
      <c r="J661" s="165"/>
      <c r="K661" s="165"/>
      <c r="L661" s="165"/>
    </row>
    <row r="662" spans="1:12" ht="45" customHeight="1">
      <c r="A662" s="381" t="s">
        <v>1736</v>
      </c>
      <c r="B662" s="138" t="s">
        <v>1025</v>
      </c>
      <c r="C662" s="223" t="s">
        <v>1732</v>
      </c>
      <c r="D662" s="139" t="s">
        <v>31</v>
      </c>
      <c r="E662" s="150">
        <v>30</v>
      </c>
      <c r="F662" s="150"/>
      <c r="G662" s="165"/>
      <c r="H662" s="216"/>
      <c r="I662" s="207"/>
      <c r="J662" s="165"/>
      <c r="K662" s="165"/>
      <c r="L662" s="165"/>
    </row>
    <row r="663" spans="1:12" ht="51" customHeight="1">
      <c r="A663" s="381" t="s">
        <v>1737</v>
      </c>
      <c r="B663" s="138" t="s">
        <v>1028</v>
      </c>
      <c r="C663" s="223" t="s">
        <v>1733</v>
      </c>
      <c r="D663" s="139" t="s">
        <v>31</v>
      </c>
      <c r="E663" s="150">
        <v>60</v>
      </c>
      <c r="F663" s="150"/>
      <c r="G663" s="409"/>
      <c r="H663" s="304"/>
      <c r="I663" s="304"/>
      <c r="J663" s="409"/>
      <c r="K663" s="409"/>
      <c r="L663" s="409"/>
    </row>
    <row r="664" spans="1:12" ht="14.25" customHeight="1">
      <c r="A664" s="332"/>
      <c r="B664" s="199"/>
      <c r="C664" s="229"/>
      <c r="D664" s="195"/>
      <c r="E664" s="358"/>
      <c r="F664" s="425"/>
      <c r="G664" s="404"/>
      <c r="H664" s="218"/>
      <c r="I664" s="405"/>
      <c r="J664" s="406" t="s">
        <v>1738</v>
      </c>
      <c r="K664" s="407"/>
      <c r="L664" s="408"/>
    </row>
    <row r="665" spans="1:12" ht="15.75" customHeight="1">
      <c r="A665" s="330" t="s">
        <v>81</v>
      </c>
      <c r="B665" s="181" t="s">
        <v>2760</v>
      </c>
      <c r="C665" s="245"/>
      <c r="D665" s="188"/>
      <c r="E665" s="206"/>
      <c r="F665" s="188"/>
      <c r="G665" s="320"/>
      <c r="H665" s="375"/>
      <c r="I665" s="333"/>
      <c r="J665" s="320"/>
      <c r="K665" s="320"/>
      <c r="L665" s="320"/>
    </row>
    <row r="666" spans="1:12" ht="25.5">
      <c r="A666" s="331" t="s">
        <v>1739</v>
      </c>
      <c r="B666" s="147" t="s">
        <v>1032</v>
      </c>
      <c r="C666" s="161" t="s">
        <v>2744</v>
      </c>
      <c r="D666" s="141" t="s">
        <v>31</v>
      </c>
      <c r="E666" s="300">
        <v>105000</v>
      </c>
      <c r="F666" s="143"/>
      <c r="G666" s="158"/>
      <c r="H666" s="211"/>
      <c r="I666" s="194"/>
      <c r="J666" s="158"/>
      <c r="K666" s="158"/>
      <c r="L666" s="158"/>
    </row>
    <row r="667" spans="1:12" ht="25.5">
      <c r="A667" s="331" t="s">
        <v>1740</v>
      </c>
      <c r="B667" s="147" t="s">
        <v>1034</v>
      </c>
      <c r="C667" s="161" t="s">
        <v>1035</v>
      </c>
      <c r="D667" s="141" t="s">
        <v>31</v>
      </c>
      <c r="E667" s="300">
        <v>3000</v>
      </c>
      <c r="F667" s="143"/>
      <c r="G667" s="158"/>
      <c r="H667" s="211"/>
      <c r="I667" s="194"/>
      <c r="J667" s="158"/>
      <c r="K667" s="158"/>
      <c r="L667" s="158"/>
    </row>
    <row r="668" spans="1:12" ht="28.5" customHeight="1">
      <c r="A668" s="331" t="s">
        <v>1741</v>
      </c>
      <c r="B668" s="147" t="s">
        <v>1037</v>
      </c>
      <c r="C668" s="161" t="s">
        <v>1038</v>
      </c>
      <c r="D668" s="141" t="s">
        <v>31</v>
      </c>
      <c r="E668" s="300">
        <v>600</v>
      </c>
      <c r="F668" s="143"/>
      <c r="G668" s="158"/>
      <c r="H668" s="211"/>
      <c r="I668" s="194"/>
      <c r="J668" s="158"/>
      <c r="K668" s="158"/>
      <c r="L668" s="158"/>
    </row>
    <row r="669" spans="1:12" ht="25.5">
      <c r="A669" s="331" t="s">
        <v>1742</v>
      </c>
      <c r="B669" s="147" t="s">
        <v>1039</v>
      </c>
      <c r="C669" s="161" t="s">
        <v>2743</v>
      </c>
      <c r="D669" s="141" t="s">
        <v>31</v>
      </c>
      <c r="E669" s="300">
        <v>1500</v>
      </c>
      <c r="F669" s="143"/>
      <c r="G669" s="158"/>
      <c r="H669" s="211"/>
      <c r="I669" s="194"/>
      <c r="J669" s="158"/>
      <c r="K669" s="158"/>
      <c r="L669" s="158"/>
    </row>
    <row r="670" spans="1:12" ht="25.5">
      <c r="A670" s="331" t="s">
        <v>1743</v>
      </c>
      <c r="B670" s="147" t="s">
        <v>1040</v>
      </c>
      <c r="C670" s="246" t="s">
        <v>2742</v>
      </c>
      <c r="D670" s="141" t="s">
        <v>31</v>
      </c>
      <c r="E670" s="300">
        <v>3000</v>
      </c>
      <c r="F670" s="143"/>
      <c r="G670" s="158"/>
      <c r="H670" s="211"/>
      <c r="I670" s="194"/>
      <c r="J670" s="158"/>
      <c r="K670" s="158"/>
      <c r="L670" s="158"/>
    </row>
    <row r="671" spans="1:12" ht="25.5">
      <c r="A671" s="331" t="s">
        <v>1744</v>
      </c>
      <c r="B671" s="147" t="s">
        <v>1041</v>
      </c>
      <c r="C671" s="246" t="s">
        <v>2741</v>
      </c>
      <c r="D671" s="141" t="s">
        <v>31</v>
      </c>
      <c r="E671" s="300">
        <v>15000</v>
      </c>
      <c r="F671" s="143"/>
      <c r="G671" s="158"/>
      <c r="H671" s="211"/>
      <c r="I671" s="194"/>
      <c r="J671" s="158"/>
      <c r="K671" s="158"/>
      <c r="L671" s="158"/>
    </row>
    <row r="672" spans="1:12" ht="38.25">
      <c r="A672" s="331" t="s">
        <v>1745</v>
      </c>
      <c r="B672" s="147" t="s">
        <v>1042</v>
      </c>
      <c r="C672" s="161" t="s">
        <v>1043</v>
      </c>
      <c r="D672" s="141" t="s">
        <v>31</v>
      </c>
      <c r="E672" s="300">
        <v>900</v>
      </c>
      <c r="F672" s="143"/>
      <c r="G672" s="158"/>
      <c r="H672" s="211"/>
      <c r="I672" s="194"/>
      <c r="J672" s="158"/>
      <c r="K672" s="158"/>
      <c r="L672" s="158"/>
    </row>
    <row r="673" spans="1:15" ht="25.5">
      <c r="A673" s="331" t="s">
        <v>1746</v>
      </c>
      <c r="B673" s="147" t="s">
        <v>1044</v>
      </c>
      <c r="C673" s="161" t="s">
        <v>1045</v>
      </c>
      <c r="D673" s="141" t="s">
        <v>31</v>
      </c>
      <c r="E673" s="300">
        <v>900</v>
      </c>
      <c r="F673" s="143"/>
      <c r="G673" s="158"/>
      <c r="H673" s="211"/>
      <c r="I673" s="194"/>
      <c r="J673" s="158"/>
      <c r="K673" s="158"/>
      <c r="L673" s="158"/>
    </row>
    <row r="674" spans="1:15">
      <c r="A674" s="332"/>
      <c r="B674" s="199"/>
      <c r="C674" s="229"/>
      <c r="D674" s="195"/>
      <c r="E674" s="358"/>
      <c r="F674" s="175"/>
      <c r="G674" s="191"/>
      <c r="H674" s="218"/>
      <c r="I674" s="195"/>
      <c r="J674" s="209" t="s">
        <v>1747</v>
      </c>
      <c r="K674" s="166"/>
      <c r="L674" s="174"/>
    </row>
    <row r="675" spans="1:15">
      <c r="A675" s="330" t="s">
        <v>1748</v>
      </c>
      <c r="B675" s="181" t="s">
        <v>1048</v>
      </c>
      <c r="C675" s="245"/>
      <c r="D675" s="188"/>
      <c r="E675" s="206"/>
      <c r="F675" s="188"/>
      <c r="G675" s="169"/>
      <c r="H675" s="212"/>
      <c r="I675" s="193"/>
      <c r="J675" s="169"/>
      <c r="K675" s="169"/>
      <c r="L675" s="169"/>
    </row>
    <row r="676" spans="1:15" ht="38.25">
      <c r="A676" s="331" t="s">
        <v>1749</v>
      </c>
      <c r="B676" s="147" t="s">
        <v>1050</v>
      </c>
      <c r="C676" s="246" t="s">
        <v>1051</v>
      </c>
      <c r="D676" s="144" t="s">
        <v>49</v>
      </c>
      <c r="E676" s="300">
        <v>120</v>
      </c>
      <c r="F676" s="143"/>
      <c r="G676" s="409"/>
      <c r="H676" s="304"/>
      <c r="I676" s="304"/>
      <c r="J676" s="409"/>
      <c r="K676" s="409"/>
      <c r="L676" s="409"/>
    </row>
    <row r="677" spans="1:15">
      <c r="A677" s="332"/>
      <c r="B677" s="199"/>
      <c r="C677" s="229"/>
      <c r="D677" s="195"/>
      <c r="E677" s="358"/>
      <c r="F677" s="175"/>
      <c r="G677" s="404"/>
      <c r="H677" s="218"/>
      <c r="I677" s="405"/>
      <c r="J677" s="406" t="s">
        <v>1754</v>
      </c>
      <c r="K677" s="407"/>
      <c r="L677" s="408"/>
    </row>
    <row r="678" spans="1:15">
      <c r="A678" s="330" t="s">
        <v>1750</v>
      </c>
      <c r="B678" s="181" t="s">
        <v>1054</v>
      </c>
      <c r="C678" s="234"/>
      <c r="D678" s="178"/>
      <c r="E678" s="185"/>
      <c r="F678" s="185"/>
      <c r="G678" s="169"/>
      <c r="H678" s="212"/>
      <c r="I678" s="193"/>
      <c r="J678" s="169"/>
      <c r="K678" s="169"/>
      <c r="L678" s="169"/>
    </row>
    <row r="679" spans="1:15" ht="38.25" customHeight="1">
      <c r="A679" s="331" t="s">
        <v>1751</v>
      </c>
      <c r="B679" s="160" t="s">
        <v>1056</v>
      </c>
      <c r="C679" s="243" t="s">
        <v>2613</v>
      </c>
      <c r="D679" s="141" t="s">
        <v>49</v>
      </c>
      <c r="E679" s="299">
        <v>18</v>
      </c>
      <c r="F679" s="142"/>
      <c r="G679" s="165"/>
      <c r="H679" s="216"/>
      <c r="I679" s="194"/>
      <c r="J679" s="158"/>
      <c r="K679" s="158"/>
      <c r="L679" s="158"/>
    </row>
    <row r="680" spans="1:15" ht="23.25" customHeight="1">
      <c r="A680" s="331" t="s">
        <v>1752</v>
      </c>
      <c r="B680" s="160" t="s">
        <v>1056</v>
      </c>
      <c r="C680" s="243" t="s">
        <v>2614</v>
      </c>
      <c r="D680" s="153" t="s">
        <v>49</v>
      </c>
      <c r="E680" s="154">
        <v>36</v>
      </c>
      <c r="F680" s="154"/>
      <c r="G680" s="165"/>
      <c r="H680" s="216"/>
      <c r="I680" s="194"/>
      <c r="J680" s="158"/>
      <c r="K680" s="158"/>
      <c r="L680" s="158"/>
    </row>
    <row r="681" spans="1:15" ht="25.5">
      <c r="A681" s="331" t="s">
        <v>1753</v>
      </c>
      <c r="B681" s="160" t="s">
        <v>1056</v>
      </c>
      <c r="C681" s="243" t="s">
        <v>2615</v>
      </c>
      <c r="D681" s="153" t="s">
        <v>49</v>
      </c>
      <c r="E681" s="154">
        <v>450</v>
      </c>
      <c r="F681" s="154"/>
      <c r="G681" s="136"/>
      <c r="H681" s="304"/>
      <c r="I681" s="304"/>
      <c r="J681" s="409"/>
      <c r="K681" s="409"/>
      <c r="L681" s="409"/>
    </row>
    <row r="682" spans="1:15">
      <c r="A682" s="332"/>
      <c r="B682" s="199"/>
      <c r="C682" s="229"/>
      <c r="D682" s="195"/>
      <c r="E682" s="358"/>
      <c r="F682" s="175"/>
      <c r="G682" s="191"/>
      <c r="H682" s="218"/>
      <c r="I682" s="405"/>
      <c r="J682" s="406" t="s">
        <v>1755</v>
      </c>
      <c r="K682" s="407"/>
      <c r="L682" s="408"/>
    </row>
    <row r="683" spans="1:15">
      <c r="A683" s="330" t="s">
        <v>1756</v>
      </c>
      <c r="B683" s="181" t="s">
        <v>1061</v>
      </c>
      <c r="C683" s="234"/>
      <c r="D683" s="178"/>
      <c r="E683" s="185"/>
      <c r="F683" s="185"/>
      <c r="G683" s="169"/>
      <c r="H683" s="212"/>
      <c r="I683" s="193"/>
      <c r="J683" s="169"/>
      <c r="K683" s="169"/>
      <c r="L683" s="169"/>
    </row>
    <row r="684" spans="1:15">
      <c r="A684" s="331" t="s">
        <v>1757</v>
      </c>
      <c r="B684" s="160" t="s">
        <v>1063</v>
      </c>
      <c r="C684" s="243" t="s">
        <v>1064</v>
      </c>
      <c r="D684" s="154" t="s">
        <v>31</v>
      </c>
      <c r="E684" s="154">
        <v>15</v>
      </c>
      <c r="F684" s="157"/>
      <c r="G684" s="158"/>
      <c r="H684" s="211"/>
      <c r="I684" s="194"/>
      <c r="J684" s="158"/>
      <c r="K684" s="158"/>
      <c r="L684" s="158"/>
    </row>
    <row r="685" spans="1:15" ht="21.75" customHeight="1">
      <c r="A685" s="331" t="s">
        <v>1758</v>
      </c>
      <c r="B685" s="160" t="s">
        <v>1063</v>
      </c>
      <c r="C685" s="243" t="s">
        <v>1066</v>
      </c>
      <c r="D685" s="154" t="s">
        <v>31</v>
      </c>
      <c r="E685" s="154">
        <v>15</v>
      </c>
      <c r="F685" s="157"/>
      <c r="G685" s="158"/>
      <c r="H685" s="211"/>
      <c r="I685" s="194"/>
      <c r="J685" s="158"/>
      <c r="K685" s="158"/>
      <c r="L685" s="158"/>
      <c r="M685" s="117"/>
      <c r="N685" s="117"/>
      <c r="O685" s="117"/>
    </row>
    <row r="686" spans="1:15">
      <c r="A686" s="331" t="s">
        <v>1759</v>
      </c>
      <c r="B686" s="160" t="s">
        <v>1063</v>
      </c>
      <c r="C686" s="243" t="s">
        <v>2745</v>
      </c>
      <c r="D686" s="154" t="s">
        <v>31</v>
      </c>
      <c r="E686" s="299">
        <v>6</v>
      </c>
      <c r="F686" s="142"/>
      <c r="G686" s="158"/>
      <c r="H686" s="211"/>
      <c r="I686" s="194"/>
      <c r="J686" s="158"/>
      <c r="K686" s="158"/>
      <c r="L686" s="158"/>
      <c r="M686" s="117"/>
      <c r="N686" s="117"/>
      <c r="O686" s="117"/>
    </row>
    <row r="687" spans="1:15" ht="36" customHeight="1">
      <c r="A687" s="331" t="s">
        <v>1760</v>
      </c>
      <c r="B687" s="147" t="s">
        <v>1069</v>
      </c>
      <c r="C687" s="161" t="s">
        <v>1070</v>
      </c>
      <c r="D687" s="141" t="s">
        <v>31</v>
      </c>
      <c r="E687" s="299">
        <v>12</v>
      </c>
      <c r="F687" s="142"/>
      <c r="G687" s="158"/>
      <c r="H687" s="211"/>
      <c r="I687" s="194"/>
      <c r="J687" s="158"/>
      <c r="K687" s="158"/>
      <c r="L687" s="158"/>
      <c r="M687" s="117"/>
      <c r="N687" s="117"/>
      <c r="O687" s="117"/>
    </row>
    <row r="688" spans="1:15" ht="51" customHeight="1">
      <c r="A688" s="331" t="s">
        <v>1761</v>
      </c>
      <c r="B688" s="147" t="s">
        <v>1071</v>
      </c>
      <c r="C688" s="161" t="s">
        <v>1072</v>
      </c>
      <c r="D688" s="141" t="s">
        <v>31</v>
      </c>
      <c r="E688" s="299">
        <v>3000</v>
      </c>
      <c r="F688" s="142"/>
      <c r="G688" s="158"/>
      <c r="H688" s="211"/>
      <c r="I688" s="194"/>
      <c r="J688" s="158"/>
      <c r="K688" s="158"/>
      <c r="L688" s="158"/>
      <c r="M688" s="117"/>
      <c r="N688" s="117"/>
      <c r="O688" s="117"/>
    </row>
    <row r="689" spans="1:15" ht="42.75" customHeight="1">
      <c r="A689" s="331" t="s">
        <v>1762</v>
      </c>
      <c r="B689" s="147" t="s">
        <v>1071</v>
      </c>
      <c r="C689" s="161" t="s">
        <v>1073</v>
      </c>
      <c r="D689" s="141" t="s">
        <v>31</v>
      </c>
      <c r="E689" s="299">
        <v>6000</v>
      </c>
      <c r="F689" s="142"/>
      <c r="G689" s="158"/>
      <c r="H689" s="211"/>
      <c r="I689" s="194"/>
      <c r="J689" s="158"/>
      <c r="K689" s="158"/>
      <c r="L689" s="158"/>
      <c r="M689" s="117"/>
      <c r="N689" s="117"/>
      <c r="O689" s="117"/>
    </row>
    <row r="690" spans="1:15" ht="25.5">
      <c r="A690" s="331" t="s">
        <v>1763</v>
      </c>
      <c r="B690" s="147" t="s">
        <v>1071</v>
      </c>
      <c r="C690" s="161" t="s">
        <v>1074</v>
      </c>
      <c r="D690" s="141" t="s">
        <v>31</v>
      </c>
      <c r="E690" s="299">
        <v>3000</v>
      </c>
      <c r="F690" s="142"/>
      <c r="G690" s="158"/>
      <c r="H690" s="211"/>
      <c r="I690" s="194"/>
      <c r="J690" s="158"/>
      <c r="K690" s="158"/>
      <c r="L690" s="158"/>
      <c r="M690" s="117"/>
      <c r="N690" s="117"/>
      <c r="O690" s="117"/>
    </row>
    <row r="691" spans="1:15" ht="41.25" customHeight="1">
      <c r="A691" s="331" t="s">
        <v>1764</v>
      </c>
      <c r="B691" s="147" t="s">
        <v>1071</v>
      </c>
      <c r="C691" s="161" t="s">
        <v>1765</v>
      </c>
      <c r="D691" s="141" t="s">
        <v>31</v>
      </c>
      <c r="E691" s="299">
        <v>6000</v>
      </c>
      <c r="F691" s="142"/>
      <c r="G691" s="268"/>
      <c r="H691" s="276"/>
      <c r="I691" s="384"/>
      <c r="J691" s="268"/>
      <c r="K691" s="268"/>
      <c r="L691" s="304"/>
      <c r="M691" s="140"/>
      <c r="N691" s="140"/>
      <c r="O691" s="140"/>
    </row>
    <row r="692" spans="1:15" s="401" customFormat="1">
      <c r="A692" s="332"/>
      <c r="B692" s="341"/>
      <c r="C692" s="385"/>
      <c r="D692" s="335"/>
      <c r="E692" s="358"/>
      <c r="F692" s="328"/>
      <c r="G692" s="329"/>
      <c r="H692" s="378"/>
      <c r="I692" s="405"/>
      <c r="J692" s="406" t="s">
        <v>1771</v>
      </c>
      <c r="K692" s="407"/>
      <c r="L692" s="408"/>
    </row>
    <row r="693" spans="1:15" ht="16.5" customHeight="1">
      <c r="A693" s="469" t="s">
        <v>234</v>
      </c>
      <c r="B693" s="424" t="s">
        <v>1766</v>
      </c>
      <c r="C693" s="459"/>
      <c r="D693" s="470"/>
      <c r="E693" s="471"/>
      <c r="F693" s="472"/>
      <c r="G693" s="263"/>
      <c r="H693" s="264"/>
      <c r="I693" s="265"/>
      <c r="J693" s="263"/>
      <c r="K693" s="263"/>
      <c r="L693" s="320"/>
      <c r="M693" s="117"/>
      <c r="N693" s="117"/>
      <c r="O693" s="117"/>
    </row>
    <row r="694" spans="1:15" ht="25.5">
      <c r="A694" s="267" t="s">
        <v>1767</v>
      </c>
      <c r="B694" s="159" t="s">
        <v>1075</v>
      </c>
      <c r="C694" s="168" t="s">
        <v>1076</v>
      </c>
      <c r="D694" s="141" t="s">
        <v>31</v>
      </c>
      <c r="E694" s="299">
        <v>36</v>
      </c>
      <c r="F694" s="142"/>
      <c r="G694" s="409"/>
      <c r="H694" s="304"/>
      <c r="I694" s="304"/>
      <c r="J694" s="409"/>
      <c r="K694" s="409"/>
      <c r="L694" s="158"/>
      <c r="M694" s="136"/>
      <c r="N694" s="136"/>
      <c r="O694" s="136"/>
    </row>
    <row r="695" spans="1:15">
      <c r="A695" s="332"/>
      <c r="B695" s="199"/>
      <c r="C695" s="229"/>
      <c r="D695" s="195"/>
      <c r="E695" s="358"/>
      <c r="F695" s="175"/>
      <c r="G695" s="404"/>
      <c r="H695" s="218"/>
      <c r="I695" s="405"/>
      <c r="J695" s="406" t="s">
        <v>1772</v>
      </c>
      <c r="K695" s="407"/>
      <c r="L695" s="408"/>
      <c r="M695" s="136"/>
      <c r="N695" s="136"/>
      <c r="O695" s="136"/>
    </row>
    <row r="696" spans="1:15" ht="18.75" customHeight="1">
      <c r="A696" s="330" t="s">
        <v>1768</v>
      </c>
      <c r="B696" s="181" t="s">
        <v>1077</v>
      </c>
      <c r="C696" s="473"/>
      <c r="D696" s="474"/>
      <c r="E696" s="475"/>
      <c r="F696" s="187"/>
      <c r="G696" s="320"/>
      <c r="H696" s="375"/>
      <c r="I696" s="333"/>
      <c r="J696" s="320"/>
      <c r="K696" s="320"/>
      <c r="L696" s="320"/>
      <c r="M696" s="136"/>
      <c r="N696" s="136"/>
      <c r="O696" s="136"/>
    </row>
    <row r="697" spans="1:15" ht="25.5" customHeight="1">
      <c r="A697" s="267" t="s">
        <v>1769</v>
      </c>
      <c r="B697" s="147" t="s">
        <v>1078</v>
      </c>
      <c r="C697" s="161" t="s">
        <v>1079</v>
      </c>
      <c r="D697" s="141" t="s">
        <v>31</v>
      </c>
      <c r="E697" s="299">
        <v>30</v>
      </c>
      <c r="F697" s="142"/>
      <c r="G697" s="158"/>
      <c r="H697" s="211"/>
      <c r="I697" s="194"/>
      <c r="J697" s="158"/>
      <c r="K697" s="158"/>
      <c r="L697" s="158"/>
      <c r="M697" s="136"/>
      <c r="N697" s="136"/>
      <c r="O697" s="136"/>
    </row>
    <row r="698" spans="1:15" ht="25.5">
      <c r="A698" s="267" t="s">
        <v>1770</v>
      </c>
      <c r="B698" s="147" t="s">
        <v>1080</v>
      </c>
      <c r="C698" s="161" t="s">
        <v>1777</v>
      </c>
      <c r="D698" s="144" t="s">
        <v>31</v>
      </c>
      <c r="E698" s="300">
        <v>36</v>
      </c>
      <c r="F698" s="142"/>
      <c r="G698" s="158"/>
      <c r="H698" s="211"/>
      <c r="I698" s="194"/>
      <c r="J698" s="158"/>
      <c r="K698" s="158"/>
      <c r="L698" s="158"/>
      <c r="M698" s="136"/>
      <c r="N698" s="136"/>
      <c r="O698" s="136"/>
    </row>
    <row r="699" spans="1:15">
      <c r="A699" s="332"/>
      <c r="B699" s="199"/>
      <c r="C699" s="229"/>
      <c r="D699" s="195"/>
      <c r="E699" s="358"/>
      <c r="F699" s="175"/>
      <c r="G699" s="191"/>
      <c r="H699" s="218"/>
      <c r="I699" s="195"/>
      <c r="J699" s="209" t="s">
        <v>1773</v>
      </c>
      <c r="K699" s="166"/>
      <c r="L699" s="408"/>
      <c r="M699" s="136"/>
      <c r="N699" s="136"/>
      <c r="O699" s="136"/>
    </row>
    <row r="700" spans="1:15">
      <c r="A700" s="330" t="s">
        <v>1774</v>
      </c>
      <c r="B700" s="181" t="s">
        <v>1081</v>
      </c>
      <c r="C700" s="322"/>
      <c r="D700" s="333"/>
      <c r="E700" s="357"/>
      <c r="F700" s="321"/>
      <c r="G700" s="320"/>
      <c r="H700" s="375"/>
      <c r="I700" s="333"/>
      <c r="J700" s="320"/>
      <c r="K700" s="320"/>
      <c r="L700" s="320"/>
      <c r="M700" s="140"/>
      <c r="N700" s="140"/>
      <c r="O700" s="140"/>
    </row>
    <row r="701" spans="1:15" ht="25.5">
      <c r="A701" s="331" t="s">
        <v>1775</v>
      </c>
      <c r="B701" s="148" t="s">
        <v>1082</v>
      </c>
      <c r="C701" s="192" t="s">
        <v>1776</v>
      </c>
      <c r="D701" s="156" t="s">
        <v>87</v>
      </c>
      <c r="E701" s="291">
        <v>72</v>
      </c>
      <c r="F701" s="286"/>
      <c r="G701" s="409"/>
      <c r="H701" s="304"/>
      <c r="I701" s="304"/>
      <c r="J701" s="409"/>
      <c r="K701" s="409"/>
      <c r="L701" s="409"/>
      <c r="M701" s="136"/>
      <c r="N701" s="136"/>
      <c r="O701" s="136"/>
    </row>
    <row r="702" spans="1:15">
      <c r="A702" s="332"/>
      <c r="B702" s="199"/>
      <c r="C702" s="229"/>
      <c r="D702" s="195"/>
      <c r="E702" s="358"/>
      <c r="F702" s="175"/>
      <c r="G702" s="404"/>
      <c r="H702" s="218"/>
      <c r="I702" s="405"/>
      <c r="J702" s="406" t="s">
        <v>1778</v>
      </c>
      <c r="K702" s="407"/>
      <c r="L702" s="408"/>
      <c r="M702" s="137"/>
      <c r="N702" s="137"/>
      <c r="O702" s="137"/>
    </row>
    <row r="703" spans="1:15">
      <c r="A703" s="330" t="s">
        <v>1781</v>
      </c>
      <c r="B703" s="278" t="s">
        <v>1084</v>
      </c>
      <c r="C703" s="322"/>
      <c r="D703" s="333"/>
      <c r="E703" s="357"/>
      <c r="F703" s="321"/>
      <c r="G703" s="320"/>
      <c r="H703" s="375"/>
      <c r="I703" s="333"/>
      <c r="J703" s="320"/>
      <c r="K703" s="320"/>
      <c r="L703" s="320"/>
      <c r="M703" s="136"/>
      <c r="N703" s="136"/>
      <c r="O703" s="136"/>
    </row>
    <row r="704" spans="1:15" ht="21.75" customHeight="1">
      <c r="A704" s="331" t="s">
        <v>1782</v>
      </c>
      <c r="B704" s="147" t="s">
        <v>1085</v>
      </c>
      <c r="C704" s="161" t="s">
        <v>1086</v>
      </c>
      <c r="D704" s="141" t="s">
        <v>31</v>
      </c>
      <c r="E704" s="299">
        <v>24</v>
      </c>
      <c r="F704" s="142"/>
      <c r="G704" s="158"/>
      <c r="H704" s="211"/>
      <c r="I704" s="207"/>
      <c r="J704" s="165"/>
      <c r="K704" s="158"/>
      <c r="L704" s="158"/>
      <c r="M704" s="136"/>
      <c r="N704" s="136"/>
      <c r="O704" s="136"/>
    </row>
    <row r="705" spans="1:16" ht="18.75" customHeight="1">
      <c r="A705" s="331" t="s">
        <v>1783</v>
      </c>
      <c r="B705" s="147" t="s">
        <v>1085</v>
      </c>
      <c r="C705" s="305" t="s">
        <v>1780</v>
      </c>
      <c r="D705" s="141" t="s">
        <v>31</v>
      </c>
      <c r="E705" s="299">
        <v>12</v>
      </c>
      <c r="F705" s="142"/>
      <c r="G705" s="136"/>
      <c r="H705" s="304"/>
      <c r="I705" s="304"/>
      <c r="J705" s="409"/>
      <c r="K705" s="409"/>
      <c r="L705" s="409"/>
      <c r="M705" s="136"/>
      <c r="N705" s="136"/>
      <c r="O705" s="136"/>
    </row>
    <row r="706" spans="1:16" ht="16.5" customHeight="1">
      <c r="A706" s="332"/>
      <c r="B706" s="199"/>
      <c r="C706" s="229"/>
      <c r="D706" s="195"/>
      <c r="E706" s="358"/>
      <c r="F706" s="175"/>
      <c r="G706" s="191"/>
      <c r="H706" s="327"/>
      <c r="I706" s="405"/>
      <c r="J706" s="406" t="s">
        <v>1779</v>
      </c>
      <c r="K706" s="407"/>
      <c r="L706" s="408"/>
      <c r="M706" s="136"/>
      <c r="N706" s="136"/>
      <c r="O706" s="136"/>
    </row>
    <row r="707" spans="1:16">
      <c r="A707" s="330" t="s">
        <v>1784</v>
      </c>
      <c r="B707" s="135" t="s">
        <v>1087</v>
      </c>
      <c r="C707" s="322"/>
      <c r="D707" s="333"/>
      <c r="E707" s="357"/>
      <c r="F707" s="321"/>
      <c r="G707" s="249"/>
      <c r="H707" s="205"/>
      <c r="I707" s="333"/>
      <c r="J707" s="250"/>
      <c r="K707" s="320"/>
      <c r="L707" s="320"/>
      <c r="M707" s="140"/>
      <c r="N707" s="140"/>
      <c r="O707" s="140"/>
      <c r="P707" s="452"/>
    </row>
    <row r="708" spans="1:16" ht="89.25">
      <c r="A708" s="381" t="s">
        <v>1785</v>
      </c>
      <c r="B708" s="138" t="s">
        <v>1089</v>
      </c>
      <c r="C708" s="161" t="s">
        <v>1090</v>
      </c>
      <c r="D708" s="194" t="s">
        <v>858</v>
      </c>
      <c r="E708" s="334">
        <v>10</v>
      </c>
      <c r="F708" s="224"/>
      <c r="G708" s="225"/>
      <c r="H708" s="165"/>
      <c r="I708" s="207"/>
      <c r="J708" s="226"/>
      <c r="K708" s="165"/>
      <c r="L708" s="165"/>
      <c r="M708" s="140"/>
      <c r="N708" s="140"/>
      <c r="O708" s="140"/>
    </row>
    <row r="709" spans="1:16" ht="76.5">
      <c r="A709" s="381" t="s">
        <v>1786</v>
      </c>
      <c r="B709" s="138" t="s">
        <v>1092</v>
      </c>
      <c r="C709" s="161" t="s">
        <v>1093</v>
      </c>
      <c r="D709" s="194" t="s">
        <v>858</v>
      </c>
      <c r="E709" s="334">
        <v>10</v>
      </c>
      <c r="F709" s="224"/>
      <c r="G709" s="225"/>
      <c r="H709" s="318"/>
      <c r="I709" s="371"/>
      <c r="J709" s="226"/>
      <c r="K709" s="318"/>
      <c r="L709" s="318"/>
      <c r="M709" s="140"/>
      <c r="N709" s="140"/>
      <c r="O709" s="140"/>
    </row>
    <row r="710" spans="1:16" ht="76.5">
      <c r="A710" s="381" t="s">
        <v>1787</v>
      </c>
      <c r="B710" s="138" t="s">
        <v>1095</v>
      </c>
      <c r="C710" s="161" t="s">
        <v>1096</v>
      </c>
      <c r="D710" s="194" t="s">
        <v>858</v>
      </c>
      <c r="E710" s="334">
        <v>10</v>
      </c>
      <c r="F710" s="224"/>
      <c r="G710" s="225"/>
      <c r="H710" s="318"/>
      <c r="I710" s="371"/>
      <c r="J710" s="226"/>
      <c r="K710" s="318"/>
      <c r="L710" s="318"/>
    </row>
    <row r="711" spans="1:16" ht="76.5">
      <c r="A711" s="381" t="s">
        <v>1788</v>
      </c>
      <c r="B711" s="138" t="s">
        <v>1098</v>
      </c>
      <c r="C711" s="161" t="s">
        <v>1099</v>
      </c>
      <c r="D711" s="194" t="s">
        <v>858</v>
      </c>
      <c r="E711" s="334">
        <v>10</v>
      </c>
      <c r="F711" s="224"/>
      <c r="G711" s="225"/>
      <c r="H711" s="318"/>
      <c r="I711" s="371"/>
      <c r="J711" s="226"/>
      <c r="K711" s="318"/>
      <c r="L711" s="318"/>
    </row>
    <row r="712" spans="1:16" ht="38.25">
      <c r="A712" s="381" t="s">
        <v>1789</v>
      </c>
      <c r="B712" s="138" t="s">
        <v>1101</v>
      </c>
      <c r="C712" s="161" t="s">
        <v>1102</v>
      </c>
      <c r="D712" s="194" t="s">
        <v>858</v>
      </c>
      <c r="E712" s="334">
        <v>9</v>
      </c>
      <c r="F712" s="224"/>
      <c r="G712" s="225"/>
      <c r="H712" s="318"/>
      <c r="I712" s="371"/>
      <c r="J712" s="226"/>
      <c r="K712" s="318"/>
      <c r="L712" s="318"/>
    </row>
    <row r="713" spans="1:16" ht="51">
      <c r="A713" s="381" t="s">
        <v>1790</v>
      </c>
      <c r="B713" s="222" t="s">
        <v>1104</v>
      </c>
      <c r="C713" s="201" t="s">
        <v>1105</v>
      </c>
      <c r="D713" s="194" t="s">
        <v>858</v>
      </c>
      <c r="E713" s="334">
        <v>9</v>
      </c>
      <c r="F713" s="224"/>
      <c r="G713" s="225"/>
      <c r="H713" s="318"/>
      <c r="I713" s="371"/>
      <c r="J713" s="226"/>
      <c r="K713" s="318"/>
      <c r="L713" s="318"/>
    </row>
    <row r="714" spans="1:16" ht="38.25">
      <c r="A714" s="381" t="s">
        <v>1791</v>
      </c>
      <c r="B714" s="223" t="s">
        <v>1107</v>
      </c>
      <c r="C714" s="201" t="s">
        <v>1108</v>
      </c>
      <c r="D714" s="194" t="s">
        <v>858</v>
      </c>
      <c r="E714" s="334">
        <v>9</v>
      </c>
      <c r="F714" s="224"/>
      <c r="G714" s="225"/>
      <c r="H714" s="318"/>
      <c r="I714" s="371"/>
      <c r="J714" s="226"/>
      <c r="K714" s="318"/>
      <c r="L714" s="318"/>
    </row>
    <row r="715" spans="1:16" ht="76.5">
      <c r="A715" s="381" t="s">
        <v>1792</v>
      </c>
      <c r="B715" s="138" t="s">
        <v>1110</v>
      </c>
      <c r="C715" s="161" t="s">
        <v>1111</v>
      </c>
      <c r="D715" s="194" t="s">
        <v>858</v>
      </c>
      <c r="E715" s="334">
        <v>9</v>
      </c>
      <c r="F715" s="224"/>
      <c r="G715" s="225"/>
      <c r="H715" s="318"/>
      <c r="I715" s="371"/>
      <c r="J715" s="226"/>
      <c r="K715" s="318"/>
      <c r="L715" s="318"/>
    </row>
    <row r="716" spans="1:16" ht="63.75">
      <c r="A716" s="381" t="s">
        <v>1793</v>
      </c>
      <c r="B716" s="223" t="s">
        <v>1112</v>
      </c>
      <c r="C716" s="168" t="s">
        <v>1113</v>
      </c>
      <c r="D716" s="194" t="s">
        <v>858</v>
      </c>
      <c r="E716" s="334">
        <v>9</v>
      </c>
      <c r="F716" s="224"/>
      <c r="G716" s="225"/>
      <c r="H716" s="318"/>
      <c r="I716" s="371"/>
      <c r="J716" s="226"/>
      <c r="K716" s="318"/>
      <c r="L716" s="318"/>
    </row>
    <row r="717" spans="1:16" ht="76.5">
      <c r="A717" s="381" t="s">
        <v>1794</v>
      </c>
      <c r="B717" s="138" t="s">
        <v>1114</v>
      </c>
      <c r="C717" s="161" t="s">
        <v>1115</v>
      </c>
      <c r="D717" s="194" t="s">
        <v>858</v>
      </c>
      <c r="E717" s="334">
        <v>9</v>
      </c>
      <c r="F717" s="224"/>
      <c r="G717" s="409"/>
      <c r="H717" s="409"/>
      <c r="I717" s="409"/>
      <c r="J717" s="409"/>
      <c r="K717" s="409"/>
      <c r="L717" s="409"/>
    </row>
    <row r="718" spans="1:16" ht="25.5">
      <c r="A718" s="381" t="s">
        <v>1795</v>
      </c>
      <c r="B718" s="138" t="s">
        <v>1116</v>
      </c>
      <c r="C718" s="161" t="s">
        <v>2747</v>
      </c>
      <c r="D718" s="194" t="s">
        <v>858</v>
      </c>
      <c r="E718" s="334">
        <v>9</v>
      </c>
      <c r="F718" s="163"/>
      <c r="G718" s="225"/>
      <c r="H718" s="318"/>
      <c r="I718" s="371"/>
      <c r="J718" s="226"/>
      <c r="K718" s="318"/>
      <c r="L718" s="318"/>
    </row>
    <row r="719" spans="1:16" ht="25.5">
      <c r="A719" s="381" t="s">
        <v>1796</v>
      </c>
      <c r="B719" s="138" t="s">
        <v>1117</v>
      </c>
      <c r="C719" s="161" t="s">
        <v>1118</v>
      </c>
      <c r="D719" s="194" t="s">
        <v>858</v>
      </c>
      <c r="E719" s="334">
        <v>9</v>
      </c>
      <c r="F719" s="224"/>
      <c r="G719" s="409"/>
      <c r="H719" s="304"/>
      <c r="I719" s="304"/>
      <c r="J719" s="409"/>
      <c r="K719" s="409"/>
      <c r="L719" s="409"/>
    </row>
    <row r="720" spans="1:16">
      <c r="A720" s="332"/>
      <c r="B720" s="218"/>
      <c r="C720" s="229"/>
      <c r="D720" s="195"/>
      <c r="E720" s="358"/>
      <c r="F720" s="175"/>
      <c r="G720" s="404"/>
      <c r="H720" s="327"/>
      <c r="I720" s="405"/>
      <c r="J720" s="406" t="s">
        <v>1797</v>
      </c>
      <c r="K720" s="407"/>
      <c r="L720" s="408"/>
    </row>
    <row r="721" spans="1:12">
      <c r="A721" s="476" t="s">
        <v>1798</v>
      </c>
      <c r="B721" s="477" t="s">
        <v>1119</v>
      </c>
      <c r="C721" s="478"/>
      <c r="D721" s="479"/>
      <c r="E721" s="480"/>
      <c r="F721" s="481"/>
      <c r="G721" s="482"/>
      <c r="H721" s="205"/>
      <c r="I721" s="457"/>
      <c r="J721" s="483"/>
      <c r="K721" s="458"/>
      <c r="L721" s="458"/>
    </row>
    <row r="722" spans="1:12" ht="25.5">
      <c r="A722" s="269" t="s">
        <v>1801</v>
      </c>
      <c r="B722" s="288" t="s">
        <v>1120</v>
      </c>
      <c r="C722" s="289" t="s">
        <v>1121</v>
      </c>
      <c r="D722" s="290" t="s">
        <v>858</v>
      </c>
      <c r="E722" s="290">
        <v>6</v>
      </c>
      <c r="F722" s="270"/>
      <c r="G722" s="225"/>
      <c r="H722" s="165"/>
      <c r="I722" s="207"/>
      <c r="J722" s="226"/>
      <c r="K722" s="165"/>
      <c r="L722" s="165"/>
    </row>
    <row r="723" spans="1:12" s="401" customFormat="1">
      <c r="A723" s="332"/>
      <c r="B723" s="341"/>
      <c r="C723" s="385"/>
      <c r="D723" s="335"/>
      <c r="E723" s="358"/>
      <c r="F723" s="328"/>
      <c r="G723" s="329"/>
      <c r="H723" s="378"/>
      <c r="I723" s="335"/>
      <c r="J723" s="373" t="s">
        <v>1809</v>
      </c>
      <c r="K723" s="319"/>
      <c r="L723" s="327"/>
    </row>
    <row r="724" spans="1:12">
      <c r="A724" s="330" t="s">
        <v>1799</v>
      </c>
      <c r="B724" s="324" t="s">
        <v>1122</v>
      </c>
      <c r="C724" s="484"/>
      <c r="D724" s="457"/>
      <c r="E724" s="457"/>
      <c r="F724" s="481"/>
      <c r="G724" s="460"/>
      <c r="H724" s="65"/>
      <c r="I724" s="76"/>
      <c r="J724" s="461"/>
      <c r="K724" s="65"/>
      <c r="L724" s="65"/>
    </row>
    <row r="725" spans="1:12" ht="25.5">
      <c r="A725" s="271" t="s">
        <v>1800</v>
      </c>
      <c r="B725" s="272" t="s">
        <v>1123</v>
      </c>
      <c r="C725" s="273" t="s">
        <v>2746</v>
      </c>
      <c r="D725" s="274" t="s">
        <v>858</v>
      </c>
      <c r="E725" s="274">
        <v>9</v>
      </c>
      <c r="F725" s="275"/>
      <c r="G725" s="252"/>
      <c r="H725" s="254"/>
      <c r="I725" s="251"/>
      <c r="J725" s="253"/>
      <c r="K725" s="254"/>
      <c r="L725" s="254"/>
    </row>
    <row r="726" spans="1:12">
      <c r="A726" s="332"/>
      <c r="B726" s="199"/>
      <c r="C726" s="229"/>
      <c r="D726" s="195"/>
      <c r="E726" s="358"/>
      <c r="F726" s="175"/>
      <c r="G726" s="191"/>
      <c r="H726" s="218"/>
      <c r="I726" s="195"/>
      <c r="J726" s="209" t="s">
        <v>1810</v>
      </c>
      <c r="K726" s="166"/>
      <c r="L726" s="174"/>
    </row>
    <row r="727" spans="1:12">
      <c r="A727" s="330" t="s">
        <v>1802</v>
      </c>
      <c r="B727" s="343" t="s">
        <v>1339</v>
      </c>
      <c r="C727" s="322"/>
      <c r="D727" s="333"/>
      <c r="E727" s="357"/>
      <c r="F727" s="321"/>
      <c r="G727" s="320"/>
      <c r="H727" s="375"/>
      <c r="I727" s="333"/>
      <c r="J727" s="320"/>
      <c r="K727" s="320"/>
      <c r="L727" s="320"/>
    </row>
    <row r="728" spans="1:12" ht="27.75" customHeight="1">
      <c r="A728" s="331" t="s">
        <v>1803</v>
      </c>
      <c r="B728" s="297" t="s">
        <v>1137</v>
      </c>
      <c r="C728" s="387" t="s">
        <v>1138</v>
      </c>
      <c r="D728" s="334" t="s">
        <v>31</v>
      </c>
      <c r="E728" s="303">
        <v>30</v>
      </c>
      <c r="F728" s="306"/>
      <c r="G728" s="304"/>
      <c r="H728" s="374"/>
      <c r="I728" s="334"/>
      <c r="J728" s="304"/>
      <c r="K728" s="304"/>
      <c r="L728" s="304"/>
    </row>
    <row r="729" spans="1:12">
      <c r="A729" s="331" t="s">
        <v>1804</v>
      </c>
      <c r="B729" s="297" t="s">
        <v>1140</v>
      </c>
      <c r="C729" s="387" t="s">
        <v>1141</v>
      </c>
      <c r="D729" s="334" t="s">
        <v>31</v>
      </c>
      <c r="E729" s="303">
        <v>6</v>
      </c>
      <c r="F729" s="306"/>
      <c r="G729" s="304"/>
      <c r="H729" s="374"/>
      <c r="I729" s="334"/>
      <c r="J729" s="304"/>
      <c r="K729" s="304"/>
      <c r="L729" s="304"/>
    </row>
    <row r="730" spans="1:12">
      <c r="A730" s="331" t="s">
        <v>1805</v>
      </c>
      <c r="B730" s="297" t="s">
        <v>1142</v>
      </c>
      <c r="C730" s="387" t="s">
        <v>1143</v>
      </c>
      <c r="D730" s="334" t="s">
        <v>31</v>
      </c>
      <c r="E730" s="303">
        <v>18</v>
      </c>
      <c r="F730" s="306"/>
      <c r="G730" s="304"/>
      <c r="H730" s="374"/>
      <c r="I730" s="334"/>
      <c r="J730" s="304"/>
      <c r="K730" s="304"/>
      <c r="L730" s="304"/>
    </row>
    <row r="731" spans="1:12">
      <c r="A731" s="332"/>
      <c r="B731" s="341"/>
      <c r="C731" s="385"/>
      <c r="D731" s="335"/>
      <c r="E731" s="358"/>
      <c r="F731" s="328"/>
      <c r="G731" s="329"/>
      <c r="H731" s="378"/>
      <c r="I731" s="335"/>
      <c r="J731" s="373" t="s">
        <v>1811</v>
      </c>
      <c r="K731" s="319"/>
      <c r="L731" s="327"/>
    </row>
    <row r="732" spans="1:12">
      <c r="A732" s="330" t="s">
        <v>1806</v>
      </c>
      <c r="B732" s="343" t="s">
        <v>1340</v>
      </c>
      <c r="C732" s="322"/>
      <c r="D732" s="333"/>
      <c r="E732" s="357"/>
      <c r="F732" s="321"/>
      <c r="G732" s="320"/>
      <c r="H732" s="375"/>
      <c r="I732" s="333"/>
      <c r="J732" s="320"/>
      <c r="K732" s="320"/>
      <c r="L732" s="320"/>
    </row>
    <row r="733" spans="1:12">
      <c r="A733" s="331" t="s">
        <v>1807</v>
      </c>
      <c r="B733" s="297" t="s">
        <v>1144</v>
      </c>
      <c r="C733" s="387" t="s">
        <v>2628</v>
      </c>
      <c r="D733" s="334" t="s">
        <v>31</v>
      </c>
      <c r="E733" s="303">
        <v>6</v>
      </c>
      <c r="F733" s="306"/>
      <c r="G733" s="304"/>
      <c r="H733" s="374"/>
      <c r="I733" s="334"/>
      <c r="J733" s="304"/>
      <c r="K733" s="304"/>
      <c r="L733" s="304"/>
    </row>
    <row r="734" spans="1:12">
      <c r="A734" s="331" t="s">
        <v>1808</v>
      </c>
      <c r="B734" s="297" t="s">
        <v>1145</v>
      </c>
      <c r="C734" s="387" t="s">
        <v>2629</v>
      </c>
      <c r="D734" s="334" t="s">
        <v>31</v>
      </c>
      <c r="E734" s="303">
        <v>6</v>
      </c>
      <c r="F734" s="306"/>
      <c r="G734" s="304"/>
      <c r="H734" s="374"/>
      <c r="I734" s="334"/>
      <c r="J734" s="304"/>
      <c r="K734" s="304"/>
      <c r="L734" s="304"/>
    </row>
    <row r="735" spans="1:12">
      <c r="A735" s="332"/>
      <c r="B735" s="341"/>
      <c r="C735" s="385"/>
      <c r="D735" s="335"/>
      <c r="E735" s="358"/>
      <c r="F735" s="328"/>
      <c r="G735" s="329"/>
      <c r="H735" s="378"/>
      <c r="I735" s="335"/>
      <c r="J735" s="373" t="s">
        <v>1812</v>
      </c>
      <c r="K735" s="319"/>
      <c r="L735" s="327"/>
    </row>
    <row r="736" spans="1:12">
      <c r="A736" s="330" t="s">
        <v>1813</v>
      </c>
      <c r="B736" s="343" t="s">
        <v>1341</v>
      </c>
      <c r="C736" s="388"/>
      <c r="D736" s="336"/>
      <c r="E736" s="357"/>
      <c r="F736" s="325"/>
      <c r="G736" s="324"/>
      <c r="H736" s="376"/>
      <c r="I736" s="336"/>
      <c r="J736" s="324"/>
      <c r="K736" s="324"/>
      <c r="L736" s="324"/>
    </row>
    <row r="737" spans="1:12">
      <c r="A737" s="331" t="s">
        <v>1814</v>
      </c>
      <c r="B737" s="297" t="s">
        <v>1149</v>
      </c>
      <c r="C737" s="387" t="s">
        <v>1150</v>
      </c>
      <c r="D737" s="334" t="s">
        <v>31</v>
      </c>
      <c r="E737" s="360">
        <v>3</v>
      </c>
      <c r="F737" s="317"/>
      <c r="G737" s="304"/>
      <c r="H737" s="374"/>
      <c r="I737" s="334"/>
      <c r="J737" s="304"/>
      <c r="K737" s="304"/>
      <c r="L737" s="304"/>
    </row>
    <row r="738" spans="1:12">
      <c r="A738" s="332"/>
      <c r="B738" s="341"/>
      <c r="C738" s="385"/>
      <c r="D738" s="335"/>
      <c r="E738" s="358"/>
      <c r="F738" s="328"/>
      <c r="G738" s="329"/>
      <c r="H738" s="378"/>
      <c r="I738" s="335"/>
      <c r="J738" s="373" t="s">
        <v>1819</v>
      </c>
      <c r="K738" s="319"/>
      <c r="L738" s="327"/>
    </row>
    <row r="739" spans="1:12">
      <c r="A739" s="330" t="s">
        <v>1815</v>
      </c>
      <c r="B739" s="343" t="s">
        <v>1152</v>
      </c>
      <c r="C739" s="388"/>
      <c r="D739" s="336"/>
      <c r="E739" s="357"/>
      <c r="F739" s="325"/>
      <c r="G739" s="324"/>
      <c r="H739" s="376"/>
      <c r="I739" s="336"/>
      <c r="J739" s="324"/>
      <c r="K739" s="324"/>
      <c r="L739" s="324"/>
    </row>
    <row r="740" spans="1:12" ht="38.25">
      <c r="A740" s="331" t="s">
        <v>1816</v>
      </c>
      <c r="B740" s="297" t="s">
        <v>1152</v>
      </c>
      <c r="C740" s="387" t="s">
        <v>1153</v>
      </c>
      <c r="D740" s="334" t="s">
        <v>31</v>
      </c>
      <c r="E740" s="360">
        <v>6</v>
      </c>
      <c r="F740" s="317"/>
      <c r="G740" s="304"/>
      <c r="H740" s="374"/>
      <c r="I740" s="334"/>
      <c r="J740" s="304"/>
      <c r="K740" s="304"/>
      <c r="L740" s="304"/>
    </row>
    <row r="741" spans="1:12">
      <c r="A741" s="331" t="s">
        <v>1817</v>
      </c>
      <c r="B741" s="293" t="s">
        <v>1078</v>
      </c>
      <c r="C741" s="293" t="s">
        <v>1307</v>
      </c>
      <c r="D741" s="294" t="s">
        <v>31</v>
      </c>
      <c r="E741" s="361" t="s">
        <v>558</v>
      </c>
      <c r="F741" s="294"/>
      <c r="G741" s="304"/>
      <c r="H741" s="374"/>
      <c r="I741" s="334"/>
      <c r="J741" s="304"/>
      <c r="K741" s="304"/>
      <c r="L741" s="304"/>
    </row>
    <row r="742" spans="1:12" ht="51.75">
      <c r="A742" s="331" t="s">
        <v>1818</v>
      </c>
      <c r="B742" s="419" t="s">
        <v>1308</v>
      </c>
      <c r="C742" s="485" t="s">
        <v>1309</v>
      </c>
      <c r="D742" s="384" t="s">
        <v>31</v>
      </c>
      <c r="E742" s="384">
        <v>24</v>
      </c>
      <c r="F742" s="294"/>
      <c r="G742" s="304"/>
      <c r="H742" s="374"/>
      <c r="I742" s="334"/>
      <c r="J742" s="304"/>
      <c r="K742" s="304"/>
      <c r="L742" s="304"/>
    </row>
    <row r="743" spans="1:12">
      <c r="A743" s="332"/>
      <c r="B743" s="341"/>
      <c r="C743" s="385"/>
      <c r="D743" s="335"/>
      <c r="E743" s="358"/>
      <c r="F743" s="328"/>
      <c r="G743" s="329"/>
      <c r="H743" s="378"/>
      <c r="I743" s="335"/>
      <c r="J743" s="373" t="s">
        <v>1822</v>
      </c>
      <c r="K743" s="319"/>
      <c r="L743" s="327"/>
    </row>
    <row r="744" spans="1:12">
      <c r="A744" s="330" t="s">
        <v>1820</v>
      </c>
      <c r="B744" s="343" t="s">
        <v>1342</v>
      </c>
      <c r="C744" s="388"/>
      <c r="D744" s="336"/>
      <c r="E744" s="357"/>
      <c r="F744" s="325"/>
      <c r="G744" s="324"/>
      <c r="H744" s="376"/>
      <c r="I744" s="336"/>
      <c r="J744" s="324"/>
      <c r="K744" s="324"/>
      <c r="L744" s="324"/>
    </row>
    <row r="745" spans="1:12">
      <c r="A745" s="331" t="s">
        <v>1821</v>
      </c>
      <c r="B745" s="297" t="s">
        <v>1155</v>
      </c>
      <c r="C745" s="380" t="s">
        <v>1156</v>
      </c>
      <c r="D745" s="334" t="s">
        <v>31</v>
      </c>
      <c r="E745" s="360">
        <v>3</v>
      </c>
      <c r="F745" s="317"/>
      <c r="G745" s="304"/>
      <c r="H745" s="374"/>
      <c r="I745" s="334"/>
      <c r="J745" s="304"/>
      <c r="K745" s="304"/>
      <c r="L745" s="304"/>
    </row>
    <row r="746" spans="1:12">
      <c r="A746" s="332"/>
      <c r="B746" s="341"/>
      <c r="C746" s="385"/>
      <c r="D746" s="335"/>
      <c r="E746" s="358"/>
      <c r="F746" s="328"/>
      <c r="G746" s="329"/>
      <c r="H746" s="378"/>
      <c r="I746" s="335"/>
      <c r="J746" s="373" t="s">
        <v>1823</v>
      </c>
      <c r="K746" s="319"/>
      <c r="L746" s="327"/>
    </row>
    <row r="747" spans="1:12">
      <c r="A747" s="330" t="s">
        <v>1827</v>
      </c>
      <c r="B747" s="343" t="s">
        <v>1343</v>
      </c>
      <c r="C747" s="388"/>
      <c r="D747" s="336"/>
      <c r="E747" s="357"/>
      <c r="F747" s="325"/>
      <c r="G747" s="324"/>
      <c r="H747" s="376"/>
      <c r="I747" s="336"/>
      <c r="J747" s="324"/>
      <c r="K747" s="324"/>
      <c r="L747" s="324"/>
    </row>
    <row r="748" spans="1:12">
      <c r="A748" s="331" t="s">
        <v>1828</v>
      </c>
      <c r="B748" s="354" t="s">
        <v>1161</v>
      </c>
      <c r="C748" s="379" t="s">
        <v>1162</v>
      </c>
      <c r="D748" s="334" t="s">
        <v>31</v>
      </c>
      <c r="E748" s="363">
        <v>120000</v>
      </c>
      <c r="F748" s="307"/>
      <c r="G748" s="304"/>
      <c r="H748" s="374"/>
      <c r="I748" s="334"/>
      <c r="J748" s="304"/>
      <c r="K748" s="304"/>
      <c r="L748" s="304"/>
    </row>
    <row r="749" spans="1:12">
      <c r="A749" s="331" t="s">
        <v>1829</v>
      </c>
      <c r="B749" s="354" t="s">
        <v>1164</v>
      </c>
      <c r="C749" s="389" t="s">
        <v>1165</v>
      </c>
      <c r="D749" s="334" t="s">
        <v>31</v>
      </c>
      <c r="E749" s="364">
        <v>6000</v>
      </c>
      <c r="F749" s="308"/>
      <c r="G749" s="304"/>
      <c r="H749" s="374"/>
      <c r="I749" s="334"/>
      <c r="J749" s="304"/>
      <c r="K749" s="304"/>
      <c r="L749" s="304"/>
    </row>
    <row r="750" spans="1:12">
      <c r="A750" s="331" t="s">
        <v>1830</v>
      </c>
      <c r="B750" s="354" t="s">
        <v>1164</v>
      </c>
      <c r="C750" s="389" t="s">
        <v>1167</v>
      </c>
      <c r="D750" s="334" t="s">
        <v>31</v>
      </c>
      <c r="E750" s="364">
        <v>6000</v>
      </c>
      <c r="F750" s="308"/>
      <c r="G750" s="304"/>
      <c r="H750" s="374"/>
      <c r="I750" s="334"/>
      <c r="J750" s="304"/>
      <c r="K750" s="304"/>
      <c r="L750" s="304"/>
    </row>
    <row r="751" spans="1:12">
      <c r="A751" s="331" t="s">
        <v>1831</v>
      </c>
      <c r="B751" s="354" t="s">
        <v>1169</v>
      </c>
      <c r="C751" s="379" t="s">
        <v>1170</v>
      </c>
      <c r="D751" s="334" t="s">
        <v>31</v>
      </c>
      <c r="E751" s="363">
        <v>18</v>
      </c>
      <c r="F751" s="307"/>
      <c r="G751" s="304"/>
      <c r="H751" s="374"/>
      <c r="I751" s="334"/>
      <c r="J751" s="304"/>
      <c r="K751" s="304"/>
      <c r="L751" s="304"/>
    </row>
    <row r="752" spans="1:12">
      <c r="A752" s="332"/>
      <c r="B752" s="341"/>
      <c r="C752" s="385"/>
      <c r="D752" s="335"/>
      <c r="E752" s="358"/>
      <c r="F752" s="328"/>
      <c r="G752" s="329"/>
      <c r="H752" s="378"/>
      <c r="I752" s="335"/>
      <c r="J752" s="373" t="s">
        <v>1824</v>
      </c>
      <c r="K752" s="319"/>
      <c r="L752" s="327"/>
    </row>
    <row r="753" spans="1:12">
      <c r="A753" s="330" t="s">
        <v>1832</v>
      </c>
      <c r="B753" s="343" t="s">
        <v>1344</v>
      </c>
      <c r="C753" s="388"/>
      <c r="D753" s="336"/>
      <c r="E753" s="357"/>
      <c r="F753" s="325"/>
      <c r="G753" s="324"/>
      <c r="H753" s="376"/>
      <c r="I753" s="336"/>
      <c r="J753" s="324"/>
      <c r="K753" s="324"/>
      <c r="L753" s="324"/>
    </row>
    <row r="754" spans="1:12" ht="38.25">
      <c r="A754" s="331" t="s">
        <v>1833</v>
      </c>
      <c r="B754" s="354" t="s">
        <v>1172</v>
      </c>
      <c r="C754" s="379" t="s">
        <v>1170</v>
      </c>
      <c r="D754" s="334" t="s">
        <v>31</v>
      </c>
      <c r="E754" s="363">
        <v>3</v>
      </c>
      <c r="F754" s="307"/>
      <c r="G754" s="304"/>
      <c r="H754" s="374"/>
      <c r="I754" s="334"/>
      <c r="J754" s="304"/>
      <c r="K754" s="304"/>
      <c r="L754" s="304"/>
    </row>
    <row r="755" spans="1:12">
      <c r="A755" s="332"/>
      <c r="B755" s="341"/>
      <c r="C755" s="385"/>
      <c r="D755" s="335"/>
      <c r="E755" s="358"/>
      <c r="F755" s="328"/>
      <c r="G755" s="329"/>
      <c r="H755" s="378"/>
      <c r="I755" s="335"/>
      <c r="J755" s="373" t="s">
        <v>1825</v>
      </c>
      <c r="K755" s="319"/>
      <c r="L755" s="327"/>
    </row>
    <row r="756" spans="1:12">
      <c r="A756" s="330" t="s">
        <v>1834</v>
      </c>
      <c r="B756" s="343" t="s">
        <v>1345</v>
      </c>
      <c r="C756" s="388"/>
      <c r="D756" s="336"/>
      <c r="E756" s="357"/>
      <c r="F756" s="325"/>
      <c r="G756" s="324"/>
      <c r="H756" s="376"/>
      <c r="I756" s="336"/>
      <c r="J756" s="324"/>
      <c r="K756" s="324"/>
      <c r="L756" s="324"/>
    </row>
    <row r="757" spans="1:12" ht="38.25">
      <c r="A757" s="331" t="s">
        <v>1835</v>
      </c>
      <c r="B757" s="297" t="s">
        <v>1174</v>
      </c>
      <c r="C757" s="387" t="s">
        <v>1175</v>
      </c>
      <c r="D757" s="334" t="s">
        <v>31</v>
      </c>
      <c r="E757" s="360">
        <v>3</v>
      </c>
      <c r="F757" s="317"/>
      <c r="G757" s="304"/>
      <c r="H757" s="374"/>
      <c r="I757" s="371"/>
      <c r="J757" s="318"/>
      <c r="K757" s="304"/>
      <c r="L757" s="304"/>
    </row>
    <row r="758" spans="1:12">
      <c r="A758" s="332"/>
      <c r="B758" s="341"/>
      <c r="C758" s="385"/>
      <c r="D758" s="335"/>
      <c r="E758" s="358"/>
      <c r="F758" s="328"/>
      <c r="G758" s="329"/>
      <c r="H758" s="378"/>
      <c r="I758" s="335"/>
      <c r="J758" s="373" t="s">
        <v>1826</v>
      </c>
      <c r="K758" s="319"/>
      <c r="L758" s="327"/>
    </row>
    <row r="759" spans="1:12">
      <c r="A759" s="330" t="s">
        <v>1836</v>
      </c>
      <c r="B759" s="355" t="s">
        <v>1346</v>
      </c>
      <c r="C759" s="390"/>
      <c r="D759" s="336"/>
      <c r="E759" s="357"/>
      <c r="F759" s="325"/>
      <c r="G759" s="324"/>
      <c r="H759" s="376"/>
      <c r="I759" s="336"/>
      <c r="J759" s="324"/>
      <c r="K759" s="324"/>
      <c r="L759" s="324"/>
    </row>
    <row r="760" spans="1:12" ht="253.5" customHeight="1">
      <c r="A760" s="642" t="s">
        <v>2612</v>
      </c>
      <c r="B760" s="642"/>
      <c r="C760" s="642"/>
      <c r="D760" s="642"/>
      <c r="E760" s="642"/>
      <c r="F760" s="642"/>
      <c r="G760" s="642"/>
      <c r="H760" s="642"/>
      <c r="I760" s="642"/>
      <c r="J760" s="642"/>
      <c r="K760" s="642"/>
      <c r="L760" s="642"/>
    </row>
    <row r="761" spans="1:12" ht="51.75">
      <c r="A761" s="331" t="s">
        <v>1837</v>
      </c>
      <c r="B761" s="337" t="s">
        <v>995</v>
      </c>
      <c r="C761" s="391" t="s">
        <v>1347</v>
      </c>
      <c r="D761" s="334" t="s">
        <v>31</v>
      </c>
      <c r="E761" s="360">
        <v>950000</v>
      </c>
      <c r="F761" s="317"/>
      <c r="G761" s="304"/>
      <c r="H761" s="374"/>
      <c r="I761" s="334"/>
      <c r="J761" s="304"/>
      <c r="K761" s="304"/>
      <c r="L761" s="304"/>
    </row>
    <row r="762" spans="1:12" ht="90">
      <c r="A762" s="331" t="s">
        <v>1838</v>
      </c>
      <c r="B762" s="337" t="s">
        <v>995</v>
      </c>
      <c r="C762" s="391" t="s">
        <v>1348</v>
      </c>
      <c r="D762" s="334" t="s">
        <v>31</v>
      </c>
      <c r="E762" s="360">
        <v>60000</v>
      </c>
      <c r="F762" s="317"/>
      <c r="G762" s="304"/>
      <c r="H762" s="374"/>
      <c r="I762" s="334"/>
      <c r="J762" s="304"/>
      <c r="K762" s="304"/>
      <c r="L762" s="304"/>
    </row>
    <row r="763" spans="1:12" ht="90">
      <c r="A763" s="331" t="s">
        <v>1839</v>
      </c>
      <c r="B763" s="337" t="s">
        <v>995</v>
      </c>
      <c r="C763" s="392" t="s">
        <v>1349</v>
      </c>
      <c r="D763" s="334" t="s">
        <v>31</v>
      </c>
      <c r="E763" s="360">
        <v>10000</v>
      </c>
      <c r="F763" s="317"/>
      <c r="G763" s="304"/>
      <c r="H763" s="374"/>
      <c r="I763" s="334"/>
      <c r="J763" s="304"/>
      <c r="K763" s="304"/>
      <c r="L763" s="304"/>
    </row>
    <row r="764" spans="1:12" ht="30" customHeight="1">
      <c r="A764" s="634" t="s">
        <v>1840</v>
      </c>
      <c r="B764" s="635" t="s">
        <v>995</v>
      </c>
      <c r="C764" s="636" t="s">
        <v>2798</v>
      </c>
      <c r="D764" s="637" t="s">
        <v>31</v>
      </c>
      <c r="E764" s="638">
        <v>60000</v>
      </c>
      <c r="F764" s="317"/>
      <c r="G764" s="304"/>
      <c r="H764" s="374"/>
      <c r="I764" s="334"/>
      <c r="J764" s="304"/>
      <c r="K764" s="304"/>
      <c r="L764" s="304"/>
    </row>
    <row r="765" spans="1:12" ht="38.25">
      <c r="A765" s="331" t="s">
        <v>1841</v>
      </c>
      <c r="B765" s="337" t="s">
        <v>995</v>
      </c>
      <c r="C765" s="344" t="s">
        <v>1350</v>
      </c>
      <c r="D765" s="334" t="s">
        <v>31</v>
      </c>
      <c r="E765" s="360">
        <v>1000000</v>
      </c>
      <c r="F765" s="317"/>
      <c r="G765" s="304"/>
      <c r="H765" s="374"/>
      <c r="I765" s="334"/>
      <c r="J765" s="304"/>
      <c r="K765" s="304"/>
      <c r="L765" s="304"/>
    </row>
    <row r="766" spans="1:12" ht="66.75">
      <c r="A766" s="331" t="s">
        <v>1842</v>
      </c>
      <c r="B766" s="337" t="s">
        <v>995</v>
      </c>
      <c r="C766" s="391" t="s">
        <v>2752</v>
      </c>
      <c r="D766" s="334" t="s">
        <v>31</v>
      </c>
      <c r="E766" s="360">
        <v>520000</v>
      </c>
      <c r="F766" s="317"/>
      <c r="G766" s="304"/>
      <c r="H766" s="374"/>
      <c r="I766" s="334"/>
      <c r="J766" s="304"/>
      <c r="K766" s="304"/>
      <c r="L766" s="304"/>
    </row>
    <row r="767" spans="1:12" ht="64.5">
      <c r="A767" s="331" t="s">
        <v>1843</v>
      </c>
      <c r="B767" s="337" t="s">
        <v>995</v>
      </c>
      <c r="C767" s="391" t="s">
        <v>2748</v>
      </c>
      <c r="D767" s="334" t="s">
        <v>31</v>
      </c>
      <c r="E767" s="360">
        <v>5000</v>
      </c>
      <c r="F767" s="317"/>
      <c r="G767" s="304"/>
      <c r="H767" s="374"/>
      <c r="I767" s="334"/>
      <c r="J767" s="304"/>
      <c r="K767" s="304"/>
      <c r="L767" s="304"/>
    </row>
    <row r="768" spans="1:12" ht="39">
      <c r="A768" s="331" t="s">
        <v>1844</v>
      </c>
      <c r="B768" s="337" t="s">
        <v>995</v>
      </c>
      <c r="C768" s="391" t="s">
        <v>1351</v>
      </c>
      <c r="D768" s="334" t="s">
        <v>31</v>
      </c>
      <c r="E768" s="360">
        <v>20000</v>
      </c>
      <c r="F768" s="317"/>
      <c r="G768" s="304"/>
      <c r="H768" s="374"/>
      <c r="I768" s="334"/>
      <c r="J768" s="304"/>
      <c r="K768" s="304"/>
      <c r="L768" s="304"/>
    </row>
    <row r="769" spans="1:12" ht="15.75">
      <c r="A769" s="331" t="s">
        <v>1845</v>
      </c>
      <c r="B769" s="337" t="s">
        <v>995</v>
      </c>
      <c r="C769" s="391" t="s">
        <v>2751</v>
      </c>
      <c r="D769" s="334" t="s">
        <v>31</v>
      </c>
      <c r="E769" s="360">
        <v>9000</v>
      </c>
      <c r="F769" s="317"/>
      <c r="G769" s="304"/>
      <c r="H769" s="374"/>
      <c r="I769" s="334"/>
      <c r="J769" s="304"/>
      <c r="K769" s="304"/>
      <c r="L769" s="304"/>
    </row>
    <row r="770" spans="1:12" ht="28.5">
      <c r="A770" s="331" t="s">
        <v>1846</v>
      </c>
      <c r="B770" s="337" t="s">
        <v>995</v>
      </c>
      <c r="C770" s="391" t="s">
        <v>2749</v>
      </c>
      <c r="D770" s="334" t="s">
        <v>31</v>
      </c>
      <c r="E770" s="360">
        <v>30000</v>
      </c>
      <c r="F770" s="317"/>
      <c r="G770" s="304"/>
      <c r="H770" s="374"/>
      <c r="I770" s="334"/>
      <c r="J770" s="304"/>
      <c r="K770" s="304"/>
      <c r="L770" s="304"/>
    </row>
    <row r="771" spans="1:12" ht="105">
      <c r="A771" s="331" t="s">
        <v>1847</v>
      </c>
      <c r="B771" s="337" t="s">
        <v>995</v>
      </c>
      <c r="C771" s="391" t="s">
        <v>2750</v>
      </c>
      <c r="D771" s="334" t="s">
        <v>31</v>
      </c>
      <c r="E771" s="360">
        <v>3000</v>
      </c>
      <c r="F771" s="317"/>
      <c r="G771" s="304"/>
      <c r="H771" s="374"/>
      <c r="I771" s="334"/>
      <c r="J771" s="304"/>
      <c r="K771" s="304"/>
      <c r="L771" s="304"/>
    </row>
    <row r="772" spans="1:12" ht="81" customHeight="1">
      <c r="A772" s="643" t="s">
        <v>2611</v>
      </c>
      <c r="B772" s="644"/>
      <c r="C772" s="644"/>
      <c r="D772" s="644"/>
      <c r="E772" s="644"/>
      <c r="F772" s="644"/>
      <c r="G772" s="644"/>
      <c r="H772" s="644"/>
      <c r="I772" s="644"/>
      <c r="J772" s="644"/>
      <c r="K772" s="644"/>
      <c r="L772" s="645"/>
    </row>
    <row r="773" spans="1:12" ht="102.75">
      <c r="A773" s="331" t="s">
        <v>1848</v>
      </c>
      <c r="B773" s="339" t="s">
        <v>1190</v>
      </c>
      <c r="C773" s="391" t="s">
        <v>1352</v>
      </c>
      <c r="D773" s="334" t="s">
        <v>31</v>
      </c>
      <c r="E773" s="360">
        <v>500000</v>
      </c>
      <c r="F773" s="317"/>
      <c r="G773" s="304"/>
      <c r="H773" s="374"/>
      <c r="I773" s="334"/>
      <c r="J773" s="304"/>
      <c r="K773" s="304"/>
      <c r="L773" s="304"/>
    </row>
    <row r="774" spans="1:12" ht="102.75">
      <c r="A774" s="331" t="s">
        <v>1849</v>
      </c>
      <c r="B774" s="339" t="s">
        <v>1190</v>
      </c>
      <c r="C774" s="391" t="s">
        <v>1353</v>
      </c>
      <c r="D774" s="334" t="s">
        <v>31</v>
      </c>
      <c r="E774" s="360">
        <v>250000</v>
      </c>
      <c r="F774" s="317"/>
      <c r="G774" s="304"/>
      <c r="H774" s="374"/>
      <c r="I774" s="334"/>
      <c r="J774" s="304"/>
      <c r="K774" s="304"/>
      <c r="L774" s="304"/>
    </row>
    <row r="775" spans="1:12" ht="51.75">
      <c r="A775" s="331" t="s">
        <v>1850</v>
      </c>
      <c r="B775" s="339" t="s">
        <v>1190</v>
      </c>
      <c r="C775" s="391" t="s">
        <v>1354</v>
      </c>
      <c r="D775" s="334" t="s">
        <v>31</v>
      </c>
      <c r="E775" s="360">
        <v>15000</v>
      </c>
      <c r="F775" s="317"/>
      <c r="G775" s="304"/>
      <c r="H775" s="374"/>
      <c r="I775" s="334"/>
      <c r="J775" s="304"/>
      <c r="K775" s="304"/>
      <c r="L775" s="304"/>
    </row>
    <row r="776" spans="1:12" ht="51.75">
      <c r="A776" s="331" t="s">
        <v>1851</v>
      </c>
      <c r="B776" s="339" t="s">
        <v>1190</v>
      </c>
      <c r="C776" s="391" t="s">
        <v>1355</v>
      </c>
      <c r="D776" s="334" t="s">
        <v>31</v>
      </c>
      <c r="E776" s="360">
        <v>15000</v>
      </c>
      <c r="F776" s="317"/>
      <c r="G776" s="304"/>
      <c r="H776" s="374"/>
      <c r="I776" s="334"/>
      <c r="J776" s="304"/>
      <c r="K776" s="304"/>
      <c r="L776" s="304"/>
    </row>
    <row r="777" spans="1:12">
      <c r="A777" s="331" t="s">
        <v>1852</v>
      </c>
      <c r="B777" s="338" t="s">
        <v>1195</v>
      </c>
      <c r="C777" s="391" t="s">
        <v>1196</v>
      </c>
      <c r="D777" s="334" t="s">
        <v>31</v>
      </c>
      <c r="E777" s="360">
        <v>30000</v>
      </c>
      <c r="F777" s="317"/>
      <c r="G777" s="304"/>
      <c r="H777" s="374"/>
      <c r="I777" s="334"/>
      <c r="J777" s="304"/>
      <c r="K777" s="304"/>
      <c r="L777" s="304"/>
    </row>
    <row r="778" spans="1:12">
      <c r="A778" s="331" t="s">
        <v>1853</v>
      </c>
      <c r="B778" s="344" t="s">
        <v>1198</v>
      </c>
      <c r="C778" s="391" t="s">
        <v>1356</v>
      </c>
      <c r="D778" s="334" t="s">
        <v>31</v>
      </c>
      <c r="E778" s="360">
        <v>750000</v>
      </c>
      <c r="F778" s="317"/>
      <c r="G778" s="304"/>
      <c r="H778" s="374"/>
      <c r="I778" s="371"/>
      <c r="J778" s="318"/>
      <c r="K778" s="304"/>
      <c r="L778" s="304"/>
    </row>
    <row r="779" spans="1:12">
      <c r="A779" s="332"/>
      <c r="B779" s="341"/>
      <c r="C779" s="385"/>
      <c r="D779" s="335"/>
      <c r="E779" s="358"/>
      <c r="F779" s="328"/>
      <c r="G779" s="329"/>
      <c r="H779" s="378"/>
      <c r="I779" s="335"/>
      <c r="J779" s="373" t="s">
        <v>1854</v>
      </c>
      <c r="K779" s="319"/>
      <c r="L779" s="327"/>
    </row>
    <row r="780" spans="1:12">
      <c r="A780" s="330" t="s">
        <v>1856</v>
      </c>
      <c r="B780" s="343" t="s">
        <v>1201</v>
      </c>
      <c r="C780" s="322"/>
      <c r="D780" s="333"/>
      <c r="E780" s="357"/>
      <c r="F780" s="321"/>
      <c r="G780" s="320"/>
      <c r="H780" s="375"/>
      <c r="I780" s="333"/>
      <c r="J780" s="320"/>
      <c r="K780" s="320"/>
      <c r="L780" s="320"/>
    </row>
    <row r="781" spans="1:12">
      <c r="A781" s="331" t="s">
        <v>1857</v>
      </c>
      <c r="B781" s="309" t="s">
        <v>1203</v>
      </c>
      <c r="C781" s="298" t="s">
        <v>1204</v>
      </c>
      <c r="D781" s="334" t="s">
        <v>31</v>
      </c>
      <c r="E781" s="360">
        <v>150000</v>
      </c>
      <c r="F781" s="317"/>
      <c r="G781" s="304"/>
      <c r="H781" s="374"/>
      <c r="I781" s="371"/>
      <c r="J781" s="318"/>
      <c r="K781" s="304"/>
      <c r="L781" s="304"/>
    </row>
    <row r="782" spans="1:12">
      <c r="A782" s="332"/>
      <c r="B782" s="341"/>
      <c r="C782" s="385"/>
      <c r="D782" s="335"/>
      <c r="E782" s="358"/>
      <c r="F782" s="328"/>
      <c r="G782" s="329"/>
      <c r="H782" s="378"/>
      <c r="I782" s="335"/>
      <c r="J782" s="373" t="s">
        <v>1855</v>
      </c>
      <c r="K782" s="319"/>
      <c r="L782" s="327"/>
    </row>
    <row r="783" spans="1:12">
      <c r="A783" s="330" t="s">
        <v>1858</v>
      </c>
      <c r="B783" s="343" t="s">
        <v>1358</v>
      </c>
      <c r="C783" s="393"/>
      <c r="D783" s="333"/>
      <c r="E783" s="357"/>
      <c r="F783" s="321"/>
      <c r="G783" s="320"/>
      <c r="H783" s="375"/>
      <c r="I783" s="333"/>
      <c r="J783" s="320"/>
      <c r="K783" s="320"/>
      <c r="L783" s="320"/>
    </row>
    <row r="784" spans="1:12">
      <c r="A784" s="331" t="s">
        <v>1859</v>
      </c>
      <c r="B784" s="339" t="s">
        <v>1208</v>
      </c>
      <c r="C784" s="298" t="s">
        <v>2630</v>
      </c>
      <c r="D784" s="334" t="s">
        <v>31</v>
      </c>
      <c r="E784" s="359">
        <v>15000</v>
      </c>
      <c r="F784" s="310"/>
      <c r="G784" s="304"/>
      <c r="H784" s="374"/>
      <c r="I784" s="334"/>
      <c r="J784" s="304"/>
      <c r="K784" s="304"/>
      <c r="L784" s="304"/>
    </row>
    <row r="785" spans="1:12">
      <c r="A785" s="331" t="s">
        <v>1860</v>
      </c>
      <c r="B785" s="339" t="s">
        <v>1208</v>
      </c>
      <c r="C785" s="298" t="s">
        <v>2631</v>
      </c>
      <c r="D785" s="334" t="s">
        <v>31</v>
      </c>
      <c r="E785" s="359">
        <v>1500</v>
      </c>
      <c r="F785" s="310"/>
      <c r="G785" s="304"/>
      <c r="H785" s="374"/>
      <c r="I785" s="334"/>
      <c r="J785" s="304"/>
      <c r="K785" s="304"/>
      <c r="L785" s="304"/>
    </row>
    <row r="786" spans="1:12">
      <c r="A786" s="331" t="s">
        <v>1861</v>
      </c>
      <c r="B786" s="339" t="s">
        <v>1208</v>
      </c>
      <c r="C786" s="298" t="s">
        <v>2632</v>
      </c>
      <c r="D786" s="334" t="s">
        <v>31</v>
      </c>
      <c r="E786" s="359">
        <v>1200</v>
      </c>
      <c r="F786" s="310"/>
      <c r="G786" s="304"/>
      <c r="H786" s="374"/>
      <c r="I786" s="371"/>
      <c r="J786" s="318"/>
      <c r="K786" s="304"/>
      <c r="L786" s="304"/>
    </row>
    <row r="787" spans="1:12">
      <c r="A787" s="332"/>
      <c r="B787" s="341"/>
      <c r="C787" s="385"/>
      <c r="D787" s="335"/>
      <c r="E787" s="358"/>
      <c r="F787" s="328"/>
      <c r="G787" s="329"/>
      <c r="H787" s="378"/>
      <c r="I787" s="335"/>
      <c r="J787" s="373" t="s">
        <v>1862</v>
      </c>
      <c r="K787" s="319"/>
      <c r="L787" s="327"/>
    </row>
    <row r="788" spans="1:12">
      <c r="A788" s="330" t="s">
        <v>1863</v>
      </c>
      <c r="B788" s="343" t="s">
        <v>1357</v>
      </c>
      <c r="C788" s="322"/>
      <c r="D788" s="333"/>
      <c r="E788" s="357"/>
      <c r="F788" s="321"/>
      <c r="G788" s="320"/>
      <c r="H788" s="375"/>
      <c r="I788" s="333"/>
      <c r="J788" s="320"/>
      <c r="K788" s="320"/>
      <c r="L788" s="320"/>
    </row>
    <row r="789" spans="1:12">
      <c r="A789" s="331" t="s">
        <v>1864</v>
      </c>
      <c r="B789" s="339" t="s">
        <v>1212</v>
      </c>
      <c r="C789" s="394" t="s">
        <v>1213</v>
      </c>
      <c r="D789" s="334" t="s">
        <v>31</v>
      </c>
      <c r="E789" s="360">
        <v>40000</v>
      </c>
      <c r="F789" s="317"/>
      <c r="G789" s="304"/>
      <c r="H789" s="374"/>
      <c r="I789" s="334"/>
      <c r="J789" s="304"/>
      <c r="K789" s="304"/>
      <c r="L789" s="304"/>
    </row>
    <row r="790" spans="1:12">
      <c r="A790" s="331" t="s">
        <v>1865</v>
      </c>
      <c r="B790" s="339" t="s">
        <v>1212</v>
      </c>
      <c r="C790" s="395" t="s">
        <v>1214</v>
      </c>
      <c r="D790" s="334" t="s">
        <v>31</v>
      </c>
      <c r="E790" s="360">
        <v>200000</v>
      </c>
      <c r="F790" s="317"/>
      <c r="G790" s="304"/>
      <c r="H790" s="374"/>
      <c r="I790" s="334"/>
      <c r="J790" s="304"/>
      <c r="K790" s="304"/>
      <c r="L790" s="304"/>
    </row>
    <row r="791" spans="1:12">
      <c r="A791" s="331" t="s">
        <v>1866</v>
      </c>
      <c r="B791" s="339" t="s">
        <v>1212</v>
      </c>
      <c r="C791" s="395" t="s">
        <v>1215</v>
      </c>
      <c r="D791" s="334" t="s">
        <v>31</v>
      </c>
      <c r="E791" s="360">
        <v>13000</v>
      </c>
      <c r="F791" s="317"/>
      <c r="G791" s="304"/>
      <c r="H791" s="374"/>
      <c r="I791" s="334"/>
      <c r="J791" s="304"/>
      <c r="K791" s="304"/>
      <c r="L791" s="304"/>
    </row>
    <row r="792" spans="1:12">
      <c r="A792" s="331" t="s">
        <v>1867</v>
      </c>
      <c r="B792" s="339" t="s">
        <v>1212</v>
      </c>
      <c r="C792" s="396" t="s">
        <v>2617</v>
      </c>
      <c r="D792" s="334" t="s">
        <v>31</v>
      </c>
      <c r="E792" s="360">
        <v>20000</v>
      </c>
      <c r="F792" s="317"/>
      <c r="G792" s="304"/>
      <c r="H792" s="374"/>
      <c r="I792" s="334"/>
      <c r="J792" s="304"/>
      <c r="K792" s="304"/>
      <c r="L792" s="304"/>
    </row>
    <row r="793" spans="1:12">
      <c r="A793" s="331" t="s">
        <v>1868</v>
      </c>
      <c r="B793" s="339" t="s">
        <v>1212</v>
      </c>
      <c r="C793" s="397" t="s">
        <v>1359</v>
      </c>
      <c r="D793" s="334" t="s">
        <v>31</v>
      </c>
      <c r="E793" s="360">
        <v>13000</v>
      </c>
      <c r="F793" s="317"/>
      <c r="G793" s="304"/>
      <c r="H793" s="374"/>
      <c r="I793" s="334"/>
      <c r="J793" s="304"/>
      <c r="K793" s="304"/>
      <c r="L793" s="304"/>
    </row>
    <row r="794" spans="1:12" ht="25.5">
      <c r="A794" s="331" t="s">
        <v>1869</v>
      </c>
      <c r="B794" s="339" t="s">
        <v>1212</v>
      </c>
      <c r="C794" s="395" t="s">
        <v>2753</v>
      </c>
      <c r="D794" s="334" t="s">
        <v>31</v>
      </c>
      <c r="E794" s="360">
        <v>20000</v>
      </c>
      <c r="F794" s="317"/>
      <c r="G794" s="304"/>
      <c r="H794" s="374"/>
      <c r="I794" s="334"/>
      <c r="J794" s="304"/>
      <c r="K794" s="304"/>
      <c r="L794" s="304"/>
    </row>
    <row r="795" spans="1:12" ht="25.5">
      <c r="A795" s="331" t="s">
        <v>1870</v>
      </c>
      <c r="B795" s="339" t="s">
        <v>1212</v>
      </c>
      <c r="C795" s="395" t="s">
        <v>2754</v>
      </c>
      <c r="D795" s="334" t="s">
        <v>31</v>
      </c>
      <c r="E795" s="360">
        <v>20000</v>
      </c>
      <c r="F795" s="317"/>
      <c r="G795" s="304"/>
      <c r="H795" s="374"/>
      <c r="I795" s="334"/>
      <c r="J795" s="304"/>
      <c r="K795" s="304"/>
      <c r="L795" s="304"/>
    </row>
    <row r="796" spans="1:12" ht="25.5">
      <c r="A796" s="331" t="s">
        <v>1871</v>
      </c>
      <c r="B796" s="339" t="s">
        <v>1212</v>
      </c>
      <c r="C796" s="395" t="s">
        <v>1360</v>
      </c>
      <c r="D796" s="334" t="s">
        <v>31</v>
      </c>
      <c r="E796" s="360">
        <v>150</v>
      </c>
      <c r="F796" s="317"/>
      <c r="G796" s="304"/>
      <c r="H796" s="374"/>
      <c r="I796" s="371"/>
      <c r="J796" s="318"/>
      <c r="K796" s="304"/>
      <c r="L796" s="304"/>
    </row>
    <row r="797" spans="1:12">
      <c r="A797" s="332"/>
      <c r="B797" s="341"/>
      <c r="C797" s="385"/>
      <c r="D797" s="335"/>
      <c r="E797" s="358"/>
      <c r="F797" s="328"/>
      <c r="G797" s="329"/>
      <c r="H797" s="378"/>
      <c r="I797" s="335"/>
      <c r="J797" s="373" t="s">
        <v>1872</v>
      </c>
      <c r="K797" s="319"/>
      <c r="L797" s="327"/>
    </row>
    <row r="798" spans="1:12">
      <c r="A798" s="330" t="s">
        <v>1873</v>
      </c>
      <c r="B798" s="343" t="s">
        <v>1218</v>
      </c>
      <c r="C798" s="322"/>
      <c r="D798" s="333"/>
      <c r="E798" s="357"/>
      <c r="F798" s="321"/>
      <c r="G798" s="320"/>
      <c r="H798" s="375"/>
      <c r="I798" s="333"/>
      <c r="J798" s="320"/>
      <c r="K798" s="320"/>
      <c r="L798" s="320"/>
    </row>
    <row r="799" spans="1:12" ht="25.5">
      <c r="A799" s="331" t="s">
        <v>1874</v>
      </c>
      <c r="B799" s="298" t="s">
        <v>1220</v>
      </c>
      <c r="C799" s="298" t="s">
        <v>1221</v>
      </c>
      <c r="D799" s="334" t="s">
        <v>31</v>
      </c>
      <c r="E799" s="360">
        <v>40000</v>
      </c>
      <c r="F799" s="317"/>
      <c r="G799" s="304"/>
      <c r="H799" s="374"/>
      <c r="I799" s="334"/>
      <c r="J799" s="304"/>
      <c r="K799" s="304"/>
      <c r="L799" s="304"/>
    </row>
    <row r="800" spans="1:12" ht="25.5">
      <c r="A800" s="331" t="s">
        <v>1875</v>
      </c>
      <c r="B800" s="298" t="s">
        <v>1220</v>
      </c>
      <c r="C800" s="298" t="s">
        <v>1222</v>
      </c>
      <c r="D800" s="334" t="s">
        <v>31</v>
      </c>
      <c r="E800" s="360">
        <v>10000</v>
      </c>
      <c r="F800" s="317"/>
      <c r="G800" s="304"/>
      <c r="H800" s="374"/>
      <c r="I800" s="371"/>
      <c r="J800" s="318"/>
      <c r="K800" s="304"/>
      <c r="L800" s="304"/>
    </row>
    <row r="801" spans="1:12">
      <c r="A801" s="332"/>
      <c r="B801" s="341"/>
      <c r="C801" s="385"/>
      <c r="D801" s="335"/>
      <c r="E801" s="358"/>
      <c r="F801" s="328"/>
      <c r="G801" s="329"/>
      <c r="H801" s="378"/>
      <c r="I801" s="335"/>
      <c r="J801" s="373" t="s">
        <v>1876</v>
      </c>
      <c r="K801" s="319"/>
      <c r="L801" s="327"/>
    </row>
    <row r="802" spans="1:12">
      <c r="A802" s="330" t="s">
        <v>1877</v>
      </c>
      <c r="B802" s="345" t="s">
        <v>1361</v>
      </c>
      <c r="C802" s="323"/>
      <c r="D802" s="333"/>
      <c r="E802" s="357"/>
      <c r="F802" s="321"/>
      <c r="G802" s="320"/>
      <c r="H802" s="375"/>
      <c r="I802" s="333"/>
      <c r="J802" s="320"/>
      <c r="K802" s="320"/>
      <c r="L802" s="320"/>
    </row>
    <row r="803" spans="1:12">
      <c r="A803" s="331" t="s">
        <v>1878</v>
      </c>
      <c r="B803" s="298" t="s">
        <v>1226</v>
      </c>
      <c r="C803" s="298" t="s">
        <v>1227</v>
      </c>
      <c r="D803" s="334" t="s">
        <v>31</v>
      </c>
      <c r="E803" s="359">
        <v>10000</v>
      </c>
      <c r="F803" s="310"/>
      <c r="G803" s="304"/>
      <c r="H803" s="374"/>
      <c r="I803" s="334"/>
      <c r="J803" s="304"/>
      <c r="K803" s="304"/>
      <c r="L803" s="304"/>
    </row>
    <row r="804" spans="1:12">
      <c r="A804" s="331" t="s">
        <v>1879</v>
      </c>
      <c r="B804" s="298" t="s">
        <v>1226</v>
      </c>
      <c r="C804" s="298" t="s">
        <v>1228</v>
      </c>
      <c r="D804" s="334" t="s">
        <v>31</v>
      </c>
      <c r="E804" s="359">
        <v>180000</v>
      </c>
      <c r="F804" s="310"/>
      <c r="G804" s="304"/>
      <c r="H804" s="374"/>
      <c r="I804" s="334"/>
      <c r="J804" s="304"/>
      <c r="K804" s="304"/>
      <c r="L804" s="304"/>
    </row>
    <row r="805" spans="1:12">
      <c r="A805" s="331" t="s">
        <v>1880</v>
      </c>
      <c r="B805" s="346" t="s">
        <v>1063</v>
      </c>
      <c r="C805" s="346" t="s">
        <v>1229</v>
      </c>
      <c r="D805" s="334" t="s">
        <v>31</v>
      </c>
      <c r="E805" s="365">
        <v>30</v>
      </c>
      <c r="F805" s="311"/>
      <c r="G805" s="304"/>
      <c r="H805" s="374"/>
      <c r="I805" s="334"/>
      <c r="J805" s="304"/>
      <c r="K805" s="304"/>
      <c r="L805" s="304"/>
    </row>
    <row r="806" spans="1:12" ht="25.5">
      <c r="A806" s="331" t="s">
        <v>1881</v>
      </c>
      <c r="B806" s="346" t="s">
        <v>1230</v>
      </c>
      <c r="C806" s="346" t="s">
        <v>1231</v>
      </c>
      <c r="D806" s="334" t="s">
        <v>49</v>
      </c>
      <c r="E806" s="359">
        <v>18</v>
      </c>
      <c r="F806" s="310"/>
      <c r="G806" s="304"/>
      <c r="H806" s="374"/>
      <c r="I806" s="334"/>
      <c r="J806" s="304"/>
      <c r="K806" s="304"/>
      <c r="L806" s="304"/>
    </row>
    <row r="807" spans="1:12" ht="38.25">
      <c r="A807" s="331" t="s">
        <v>1882</v>
      </c>
      <c r="B807" s="298" t="s">
        <v>1232</v>
      </c>
      <c r="C807" s="298" t="s">
        <v>1233</v>
      </c>
      <c r="D807" s="334" t="s">
        <v>31</v>
      </c>
      <c r="E807" s="359">
        <v>2000</v>
      </c>
      <c r="F807" s="310"/>
      <c r="G807" s="304"/>
      <c r="H807" s="374"/>
      <c r="I807" s="334"/>
      <c r="J807" s="304"/>
      <c r="K807" s="304"/>
      <c r="L807" s="304"/>
    </row>
    <row r="808" spans="1:12">
      <c r="A808" s="331" t="s">
        <v>1883</v>
      </c>
      <c r="B808" s="298" t="s">
        <v>1235</v>
      </c>
      <c r="C808" s="298" t="s">
        <v>1236</v>
      </c>
      <c r="D808" s="334" t="s">
        <v>49</v>
      </c>
      <c r="E808" s="359">
        <v>100</v>
      </c>
      <c r="F808" s="310"/>
      <c r="G808" s="304"/>
      <c r="H808" s="374"/>
      <c r="I808" s="371"/>
      <c r="J808" s="318"/>
      <c r="K808" s="304"/>
      <c r="L808" s="304"/>
    </row>
    <row r="809" spans="1:12" ht="25.5">
      <c r="A809" s="331" t="s">
        <v>1884</v>
      </c>
      <c r="B809" s="349" t="s">
        <v>1264</v>
      </c>
      <c r="C809" s="349" t="s">
        <v>1265</v>
      </c>
      <c r="D809" s="334" t="s">
        <v>31</v>
      </c>
      <c r="E809" s="367">
        <v>1700</v>
      </c>
      <c r="F809" s="313"/>
      <c r="G809" s="304"/>
      <c r="H809" s="374"/>
      <c r="I809" s="334"/>
      <c r="J809" s="304"/>
      <c r="K809" s="304"/>
      <c r="L809" s="304"/>
    </row>
    <row r="810" spans="1:12" ht="25.5">
      <c r="A810" s="331" t="s">
        <v>1885</v>
      </c>
      <c r="B810" s="350" t="s">
        <v>1266</v>
      </c>
      <c r="C810" s="350" t="s">
        <v>1267</v>
      </c>
      <c r="D810" s="334" t="s">
        <v>31</v>
      </c>
      <c r="E810" s="359">
        <v>24</v>
      </c>
      <c r="F810" s="310"/>
      <c r="G810" s="304"/>
      <c r="H810" s="374"/>
      <c r="I810" s="334"/>
      <c r="J810" s="304"/>
      <c r="K810" s="304"/>
      <c r="L810" s="304"/>
    </row>
    <row r="811" spans="1:12">
      <c r="A811" s="332"/>
      <c r="B811" s="341"/>
      <c r="C811" s="385"/>
      <c r="D811" s="335"/>
      <c r="E811" s="358"/>
      <c r="F811" s="328"/>
      <c r="G811" s="329"/>
      <c r="H811" s="378"/>
      <c r="I811" s="335"/>
      <c r="J811" s="373" t="s">
        <v>1886</v>
      </c>
      <c r="K811" s="319"/>
      <c r="L811" s="327"/>
    </row>
    <row r="812" spans="1:12">
      <c r="A812" s="330" t="s">
        <v>1887</v>
      </c>
      <c r="B812" s="345" t="s">
        <v>1362</v>
      </c>
      <c r="C812" s="323"/>
      <c r="D812" s="333"/>
      <c r="E812" s="357"/>
      <c r="F812" s="321"/>
      <c r="G812" s="320"/>
      <c r="H812" s="375"/>
      <c r="I812" s="333"/>
      <c r="J812" s="320"/>
      <c r="K812" s="320"/>
      <c r="L812" s="320"/>
    </row>
    <row r="813" spans="1:12" ht="25.5">
      <c r="A813" s="331" t="s">
        <v>1888</v>
      </c>
      <c r="B813" s="298" t="s">
        <v>1234</v>
      </c>
      <c r="C813" s="298" t="s">
        <v>1363</v>
      </c>
      <c r="D813" s="334" t="s">
        <v>31</v>
      </c>
      <c r="E813" s="359">
        <v>45000</v>
      </c>
      <c r="F813" s="310"/>
      <c r="G813" s="304"/>
      <c r="H813" s="374"/>
      <c r="I813" s="334"/>
      <c r="J813" s="304"/>
      <c r="K813" s="304"/>
      <c r="L813" s="304"/>
    </row>
    <row r="814" spans="1:12">
      <c r="A814" s="332"/>
      <c r="B814" s="341"/>
      <c r="C814" s="385"/>
      <c r="D814" s="335"/>
      <c r="E814" s="358"/>
      <c r="F814" s="328"/>
      <c r="G814" s="329"/>
      <c r="H814" s="378"/>
      <c r="I814" s="335"/>
      <c r="J814" s="373" t="s">
        <v>1889</v>
      </c>
      <c r="K814" s="319"/>
      <c r="L814" s="327"/>
    </row>
    <row r="815" spans="1:12">
      <c r="A815" s="330" t="s">
        <v>1890</v>
      </c>
      <c r="B815" s="347" t="s">
        <v>1239</v>
      </c>
      <c r="C815" s="356"/>
      <c r="D815" s="333"/>
      <c r="E815" s="357"/>
      <c r="F815" s="321"/>
      <c r="G815" s="320"/>
      <c r="H815" s="375"/>
      <c r="I815" s="333"/>
      <c r="J815" s="320"/>
      <c r="K815" s="320"/>
      <c r="L815" s="320"/>
    </row>
    <row r="816" spans="1:12" ht="25.5">
      <c r="A816" s="331" t="s">
        <v>1891</v>
      </c>
      <c r="B816" s="298" t="s">
        <v>1009</v>
      </c>
      <c r="C816" s="298" t="s">
        <v>1364</v>
      </c>
      <c r="D816" s="334" t="s">
        <v>49</v>
      </c>
      <c r="E816" s="359">
        <v>24</v>
      </c>
      <c r="F816" s="310"/>
      <c r="G816" s="304"/>
      <c r="H816" s="374"/>
      <c r="I816" s="334"/>
      <c r="J816" s="304"/>
      <c r="K816" s="304"/>
      <c r="L816" s="304"/>
    </row>
    <row r="817" spans="1:12">
      <c r="A817" s="331" t="s">
        <v>1892</v>
      </c>
      <c r="B817" s="298" t="s">
        <v>1241</v>
      </c>
      <c r="C817" s="298" t="s">
        <v>1365</v>
      </c>
      <c r="D817" s="334" t="s">
        <v>49</v>
      </c>
      <c r="E817" s="359">
        <v>25</v>
      </c>
      <c r="F817" s="310"/>
      <c r="G817" s="304"/>
      <c r="H817" s="374"/>
      <c r="I817" s="334"/>
      <c r="J817" s="304"/>
      <c r="K817" s="304"/>
      <c r="L817" s="304"/>
    </row>
    <row r="818" spans="1:12" ht="25.5">
      <c r="A818" s="331" t="s">
        <v>1893</v>
      </c>
      <c r="B818" s="298" t="s">
        <v>1242</v>
      </c>
      <c r="C818" s="298" t="s">
        <v>1366</v>
      </c>
      <c r="D818" s="334" t="s">
        <v>49</v>
      </c>
      <c r="E818" s="359">
        <v>2844</v>
      </c>
      <c r="F818" s="310"/>
      <c r="G818" s="304"/>
      <c r="H818" s="374"/>
      <c r="I818" s="334"/>
      <c r="J818" s="304"/>
      <c r="K818" s="304"/>
      <c r="L818" s="304"/>
    </row>
    <row r="819" spans="1:12">
      <c r="A819" s="331" t="s">
        <v>1894</v>
      </c>
      <c r="B819" s="298" t="s">
        <v>1241</v>
      </c>
      <c r="C819" s="298" t="s">
        <v>1367</v>
      </c>
      <c r="D819" s="334" t="s">
        <v>49</v>
      </c>
      <c r="E819" s="359">
        <v>15</v>
      </c>
      <c r="F819" s="310"/>
      <c r="G819" s="304"/>
      <c r="H819" s="374"/>
      <c r="I819" s="334"/>
      <c r="J819" s="304"/>
      <c r="K819" s="304"/>
      <c r="L819" s="304"/>
    </row>
    <row r="820" spans="1:12">
      <c r="A820" s="331" t="s">
        <v>1895</v>
      </c>
      <c r="B820" s="298" t="s">
        <v>1243</v>
      </c>
      <c r="C820" s="298" t="s">
        <v>1368</v>
      </c>
      <c r="D820" s="334" t="s">
        <v>49</v>
      </c>
      <c r="E820" s="359">
        <v>150</v>
      </c>
      <c r="F820" s="310"/>
      <c r="G820" s="304"/>
      <c r="H820" s="374"/>
      <c r="I820" s="334"/>
      <c r="J820" s="304"/>
      <c r="K820" s="304"/>
      <c r="L820" s="304"/>
    </row>
    <row r="821" spans="1:12" ht="38.25">
      <c r="A821" s="331" t="s">
        <v>1896</v>
      </c>
      <c r="B821" s="298" t="s">
        <v>1244</v>
      </c>
      <c r="C821" s="298" t="s">
        <v>1245</v>
      </c>
      <c r="D821" s="334" t="s">
        <v>49</v>
      </c>
      <c r="E821" s="359">
        <v>2100</v>
      </c>
      <c r="F821" s="310"/>
      <c r="G821" s="304"/>
      <c r="H821" s="374"/>
      <c r="I821" s="334"/>
      <c r="J821" s="304"/>
      <c r="K821" s="304"/>
      <c r="L821" s="304"/>
    </row>
    <row r="822" spans="1:12" ht="38.25">
      <c r="A822" s="331" t="s">
        <v>1897</v>
      </c>
      <c r="B822" s="298" t="s">
        <v>1244</v>
      </c>
      <c r="C822" s="298" t="s">
        <v>1246</v>
      </c>
      <c r="D822" s="334" t="s">
        <v>49</v>
      </c>
      <c r="E822" s="359">
        <v>1800</v>
      </c>
      <c r="F822" s="310"/>
      <c r="G822" s="304"/>
      <c r="H822" s="374"/>
      <c r="I822" s="334"/>
      <c r="J822" s="304"/>
      <c r="K822" s="304"/>
      <c r="L822" s="304"/>
    </row>
    <row r="823" spans="1:12" ht="63.75">
      <c r="A823" s="331" t="s">
        <v>1898</v>
      </c>
      <c r="B823" s="298" t="s">
        <v>1247</v>
      </c>
      <c r="C823" s="298" t="s">
        <v>1248</v>
      </c>
      <c r="D823" s="334" t="s">
        <v>49</v>
      </c>
      <c r="E823" s="359">
        <v>500</v>
      </c>
      <c r="F823" s="310"/>
      <c r="G823" s="304"/>
      <c r="H823" s="374"/>
      <c r="I823" s="334"/>
      <c r="J823" s="304"/>
      <c r="K823" s="304"/>
      <c r="L823" s="304"/>
    </row>
    <row r="824" spans="1:12">
      <c r="A824" s="331" t="s">
        <v>1899</v>
      </c>
      <c r="B824" s="298" t="s">
        <v>1249</v>
      </c>
      <c r="C824" s="298" t="s">
        <v>1369</v>
      </c>
      <c r="D824" s="334" t="s">
        <v>49</v>
      </c>
      <c r="E824" s="359">
        <v>1</v>
      </c>
      <c r="F824" s="310"/>
      <c r="G824" s="304"/>
      <c r="H824" s="374"/>
      <c r="I824" s="371"/>
      <c r="J824" s="318"/>
      <c r="K824" s="304"/>
      <c r="L824" s="304"/>
    </row>
    <row r="825" spans="1:12">
      <c r="A825" s="332"/>
      <c r="B825" s="341"/>
      <c r="C825" s="385"/>
      <c r="D825" s="335"/>
      <c r="E825" s="358"/>
      <c r="F825" s="328"/>
      <c r="G825" s="329"/>
      <c r="H825" s="378"/>
      <c r="I825" s="335"/>
      <c r="J825" s="373" t="s">
        <v>1900</v>
      </c>
      <c r="K825" s="319"/>
      <c r="L825" s="327"/>
    </row>
    <row r="826" spans="1:12">
      <c r="A826" s="330" t="s">
        <v>1901</v>
      </c>
      <c r="B826" s="326" t="s">
        <v>2758</v>
      </c>
      <c r="C826" s="322"/>
      <c r="D826" s="333"/>
      <c r="E826" s="357"/>
      <c r="F826" s="321"/>
      <c r="G826" s="320"/>
      <c r="H826" s="375"/>
      <c r="I826" s="333"/>
      <c r="J826" s="320"/>
      <c r="K826" s="320"/>
      <c r="L826" s="320"/>
    </row>
    <row r="827" spans="1:12" ht="25.5">
      <c r="A827" s="331" t="s">
        <v>1902</v>
      </c>
      <c r="B827" s="340" t="s">
        <v>1056</v>
      </c>
      <c r="C827" s="395" t="s">
        <v>2623</v>
      </c>
      <c r="D827" s="334" t="s">
        <v>49</v>
      </c>
      <c r="E827" s="366">
        <v>1000</v>
      </c>
      <c r="F827" s="312"/>
      <c r="G827" s="304"/>
      <c r="H827" s="374"/>
      <c r="I827" s="334"/>
      <c r="J827" s="304"/>
      <c r="K827" s="304"/>
      <c r="L827" s="304"/>
    </row>
    <row r="828" spans="1:12" ht="25.5">
      <c r="A828" s="331" t="s">
        <v>1903</v>
      </c>
      <c r="B828" s="340" t="s">
        <v>1056</v>
      </c>
      <c r="C828" s="395" t="s">
        <v>2619</v>
      </c>
      <c r="D828" s="334" t="s">
        <v>49</v>
      </c>
      <c r="E828" s="366">
        <v>6</v>
      </c>
      <c r="F828" s="312"/>
      <c r="G828" s="304"/>
      <c r="H828" s="374"/>
      <c r="I828" s="334"/>
      <c r="J828" s="304"/>
      <c r="K828" s="304"/>
      <c r="L828" s="304"/>
    </row>
    <row r="829" spans="1:12" ht="25.5">
      <c r="A829" s="331" t="s">
        <v>1904</v>
      </c>
      <c r="B829" s="340" t="s">
        <v>1056</v>
      </c>
      <c r="C829" s="395" t="s">
        <v>2620</v>
      </c>
      <c r="D829" s="334" t="s">
        <v>49</v>
      </c>
      <c r="E829" s="366">
        <v>36</v>
      </c>
      <c r="F829" s="312"/>
      <c r="G829" s="304"/>
      <c r="H829" s="374"/>
      <c r="I829" s="334"/>
      <c r="J829" s="304"/>
      <c r="K829" s="304"/>
      <c r="L829" s="304"/>
    </row>
    <row r="830" spans="1:12" ht="25.5">
      <c r="A830" s="331" t="s">
        <v>1905</v>
      </c>
      <c r="B830" s="340" t="s">
        <v>1056</v>
      </c>
      <c r="C830" s="395" t="s">
        <v>2621</v>
      </c>
      <c r="D830" s="334" t="s">
        <v>49</v>
      </c>
      <c r="E830" s="366">
        <v>450</v>
      </c>
      <c r="F830" s="312"/>
      <c r="G830" s="304"/>
      <c r="H830" s="374"/>
      <c r="I830" s="334"/>
      <c r="J830" s="304"/>
      <c r="K830" s="304"/>
      <c r="L830" s="304"/>
    </row>
    <row r="831" spans="1:12" ht="25.5">
      <c r="A831" s="331" t="s">
        <v>1906</v>
      </c>
      <c r="B831" s="340" t="s">
        <v>1056</v>
      </c>
      <c r="C831" s="395" t="s">
        <v>2622</v>
      </c>
      <c r="D831" s="334" t="s">
        <v>49</v>
      </c>
      <c r="E831" s="366">
        <v>30</v>
      </c>
      <c r="F831" s="312"/>
      <c r="G831" s="304"/>
      <c r="H831" s="374"/>
      <c r="I831" s="334"/>
      <c r="J831" s="304"/>
      <c r="K831" s="304"/>
      <c r="L831" s="304"/>
    </row>
    <row r="832" spans="1:12" ht="25.5">
      <c r="A832" s="331" t="s">
        <v>1907</v>
      </c>
      <c r="B832" s="340" t="s">
        <v>1254</v>
      </c>
      <c r="C832" s="395" t="s">
        <v>1255</v>
      </c>
      <c r="D832" s="334" t="s">
        <v>31</v>
      </c>
      <c r="E832" s="366">
        <v>180</v>
      </c>
      <c r="F832" s="312"/>
      <c r="G832" s="304"/>
      <c r="H832" s="374"/>
      <c r="I832" s="334"/>
      <c r="J832" s="304"/>
      <c r="K832" s="304"/>
      <c r="L832" s="304"/>
    </row>
    <row r="833" spans="1:12" ht="25.5">
      <c r="A833" s="331" t="s">
        <v>1908</v>
      </c>
      <c r="B833" s="340" t="s">
        <v>1254</v>
      </c>
      <c r="C833" s="395" t="s">
        <v>1256</v>
      </c>
      <c r="D833" s="334" t="s">
        <v>31</v>
      </c>
      <c r="E833" s="366">
        <v>150</v>
      </c>
      <c r="F833" s="312"/>
      <c r="G833" s="304"/>
      <c r="H833" s="374"/>
      <c r="I833" s="334"/>
      <c r="J833" s="304"/>
      <c r="K833" s="304"/>
      <c r="L833" s="304"/>
    </row>
    <row r="834" spans="1:12" ht="25.5">
      <c r="A834" s="331" t="s">
        <v>1909</v>
      </c>
      <c r="B834" s="340" t="s">
        <v>1254</v>
      </c>
      <c r="C834" s="395" t="s">
        <v>1257</v>
      </c>
      <c r="D834" s="334" t="s">
        <v>31</v>
      </c>
      <c r="E834" s="366">
        <v>3600</v>
      </c>
      <c r="F834" s="312"/>
      <c r="G834" s="304"/>
      <c r="H834" s="374"/>
      <c r="I834" s="334"/>
      <c r="J834" s="304"/>
      <c r="K834" s="304"/>
      <c r="L834" s="304"/>
    </row>
    <row r="835" spans="1:12">
      <c r="A835" s="331" t="s">
        <v>1910</v>
      </c>
      <c r="B835" s="340" t="s">
        <v>1254</v>
      </c>
      <c r="C835" s="395" t="s">
        <v>1258</v>
      </c>
      <c r="D835" s="334" t="s">
        <v>31</v>
      </c>
      <c r="E835" s="366">
        <v>180</v>
      </c>
      <c r="F835" s="312"/>
      <c r="G835" s="304"/>
      <c r="H835" s="374"/>
      <c r="I835" s="371"/>
      <c r="J835" s="318"/>
      <c r="K835" s="304"/>
      <c r="L835" s="304"/>
    </row>
    <row r="836" spans="1:12">
      <c r="A836" s="332"/>
      <c r="B836" s="341"/>
      <c r="C836" s="385"/>
      <c r="D836" s="335"/>
      <c r="E836" s="358"/>
      <c r="F836" s="328"/>
      <c r="G836" s="329"/>
      <c r="H836" s="378"/>
      <c r="I836" s="335"/>
      <c r="J836" s="373" t="s">
        <v>1911</v>
      </c>
      <c r="K836" s="319"/>
      <c r="L836" s="327"/>
    </row>
    <row r="837" spans="1:12">
      <c r="A837" s="330" t="s">
        <v>1912</v>
      </c>
      <c r="B837" s="347" t="s">
        <v>1370</v>
      </c>
      <c r="C837" s="323"/>
      <c r="D837" s="333"/>
      <c r="E837" s="357"/>
      <c r="F837" s="321"/>
      <c r="G837" s="320"/>
      <c r="H837" s="375"/>
      <c r="I837" s="333"/>
      <c r="J837" s="320"/>
      <c r="K837" s="320"/>
      <c r="L837" s="320"/>
    </row>
    <row r="838" spans="1:12">
      <c r="A838" s="331" t="s">
        <v>1913</v>
      </c>
      <c r="B838" s="348" t="s">
        <v>1262</v>
      </c>
      <c r="C838" s="348" t="s">
        <v>1263</v>
      </c>
      <c r="D838" s="334" t="s">
        <v>31</v>
      </c>
      <c r="E838" s="299">
        <v>5000</v>
      </c>
      <c r="F838" s="301"/>
      <c r="G838" s="304"/>
      <c r="H838" s="374"/>
      <c r="I838" s="334"/>
      <c r="J838" s="304"/>
      <c r="K838" s="304"/>
      <c r="L838" s="304"/>
    </row>
    <row r="839" spans="1:12">
      <c r="A839" s="332"/>
      <c r="B839" s="341"/>
      <c r="C839" s="385"/>
      <c r="D839" s="335"/>
      <c r="E839" s="358"/>
      <c r="F839" s="328"/>
      <c r="G839" s="329"/>
      <c r="H839" s="378"/>
      <c r="I839" s="335"/>
      <c r="J839" s="373" t="s">
        <v>1914</v>
      </c>
      <c r="K839" s="319"/>
      <c r="L839" s="327"/>
    </row>
    <row r="840" spans="1:12">
      <c r="A840" s="330" t="s">
        <v>1917</v>
      </c>
      <c r="B840" s="347" t="s">
        <v>1371</v>
      </c>
      <c r="C840" s="323"/>
      <c r="D840" s="333"/>
      <c r="E840" s="357"/>
      <c r="F840" s="321"/>
      <c r="G840" s="320"/>
      <c r="H840" s="375"/>
      <c r="I840" s="333"/>
      <c r="J840" s="320"/>
      <c r="K840" s="320"/>
      <c r="L840" s="320"/>
    </row>
    <row r="841" spans="1:12" ht="25.5">
      <c r="A841" s="331" t="s">
        <v>1921</v>
      </c>
      <c r="B841" s="351" t="s">
        <v>1268</v>
      </c>
      <c r="C841" s="351" t="s">
        <v>1269</v>
      </c>
      <c r="D841" s="334" t="s">
        <v>31</v>
      </c>
      <c r="E841" s="368">
        <v>15000</v>
      </c>
      <c r="F841" s="314"/>
      <c r="G841" s="304"/>
      <c r="H841" s="374"/>
      <c r="I841" s="334"/>
      <c r="J841" s="304"/>
      <c r="K841" s="304"/>
      <c r="L841" s="304"/>
    </row>
    <row r="842" spans="1:12">
      <c r="A842" s="332"/>
      <c r="B842" s="341"/>
      <c r="C842" s="385"/>
      <c r="D842" s="335"/>
      <c r="E842" s="358"/>
      <c r="F842" s="328"/>
      <c r="G842" s="329"/>
      <c r="H842" s="378"/>
      <c r="I842" s="335"/>
      <c r="J842" s="373" t="s">
        <v>1915</v>
      </c>
      <c r="K842" s="319"/>
      <c r="L842" s="327"/>
    </row>
    <row r="843" spans="1:12">
      <c r="A843" s="330" t="s">
        <v>1918</v>
      </c>
      <c r="B843" s="347" t="s">
        <v>1372</v>
      </c>
      <c r="C843" s="323"/>
      <c r="D843" s="333"/>
      <c r="E843" s="357"/>
      <c r="F843" s="321"/>
      <c r="G843" s="320"/>
      <c r="H843" s="375"/>
      <c r="I843" s="333"/>
      <c r="J843" s="320"/>
      <c r="K843" s="320"/>
      <c r="L843" s="320"/>
    </row>
    <row r="844" spans="1:12" ht="25.5">
      <c r="A844" s="331" t="s">
        <v>1922</v>
      </c>
      <c r="B844" s="350" t="s">
        <v>1270</v>
      </c>
      <c r="C844" s="350" t="s">
        <v>1270</v>
      </c>
      <c r="D844" s="334" t="s">
        <v>31</v>
      </c>
      <c r="E844" s="360">
        <v>200</v>
      </c>
      <c r="F844" s="317"/>
      <c r="G844" s="304"/>
      <c r="H844" s="374"/>
      <c r="I844" s="371"/>
      <c r="J844" s="318"/>
      <c r="K844" s="304"/>
      <c r="L844" s="304"/>
    </row>
    <row r="845" spans="1:12">
      <c r="A845" s="332"/>
      <c r="B845" s="341"/>
      <c r="C845" s="385"/>
      <c r="D845" s="335"/>
      <c r="E845" s="358"/>
      <c r="F845" s="328"/>
      <c r="G845" s="329"/>
      <c r="H845" s="378"/>
      <c r="I845" s="335"/>
      <c r="J845" s="373" t="s">
        <v>1916</v>
      </c>
      <c r="K845" s="319"/>
      <c r="L845" s="327"/>
    </row>
    <row r="846" spans="1:12">
      <c r="A846" s="330" t="s">
        <v>1919</v>
      </c>
      <c r="B846" s="347" t="s">
        <v>1373</v>
      </c>
      <c r="C846" s="323"/>
      <c r="D846" s="333"/>
      <c r="E846" s="357"/>
      <c r="F846" s="321"/>
      <c r="G846" s="320"/>
      <c r="H846" s="375"/>
      <c r="I846" s="333"/>
      <c r="J846" s="320"/>
      <c r="K846" s="320"/>
      <c r="L846" s="320"/>
    </row>
    <row r="847" spans="1:12" ht="51">
      <c r="A847" s="331" t="s">
        <v>1920</v>
      </c>
      <c r="B847" s="302" t="s">
        <v>1271</v>
      </c>
      <c r="C847" s="305" t="s">
        <v>1272</v>
      </c>
      <c r="D847" s="141" t="s">
        <v>31</v>
      </c>
      <c r="E847" s="299">
        <v>15000</v>
      </c>
      <c r="F847" s="317"/>
      <c r="G847" s="304"/>
      <c r="H847" s="374"/>
      <c r="I847" s="371"/>
      <c r="J847" s="318"/>
      <c r="K847" s="304"/>
      <c r="L847" s="304"/>
    </row>
    <row r="848" spans="1:12" ht="38.25">
      <c r="A848" s="331" t="s">
        <v>1923</v>
      </c>
      <c r="B848" s="302" t="s">
        <v>1271</v>
      </c>
      <c r="C848" s="305" t="s">
        <v>1273</v>
      </c>
      <c r="D848" s="141" t="s">
        <v>49</v>
      </c>
      <c r="E848" s="299">
        <v>1500</v>
      </c>
      <c r="F848" s="317"/>
      <c r="G848" s="304"/>
      <c r="H848" s="374"/>
      <c r="I848" s="371"/>
      <c r="J848" s="318"/>
      <c r="K848" s="304"/>
      <c r="L848" s="304"/>
    </row>
    <row r="849" spans="1:12" ht="25.5">
      <c r="A849" s="331" t="s">
        <v>1924</v>
      </c>
      <c r="B849" s="346" t="s">
        <v>1159</v>
      </c>
      <c r="C849" s="298" t="s">
        <v>1274</v>
      </c>
      <c r="D849" s="334" t="s">
        <v>31</v>
      </c>
      <c r="E849" s="360">
        <v>100000</v>
      </c>
      <c r="F849" s="317"/>
      <c r="G849" s="304"/>
      <c r="H849" s="374"/>
      <c r="I849" s="371"/>
      <c r="J849" s="318"/>
      <c r="K849" s="304"/>
      <c r="L849" s="304"/>
    </row>
    <row r="850" spans="1:12" ht="25.5">
      <c r="A850" s="331" t="s">
        <v>1925</v>
      </c>
      <c r="B850" s="346" t="s">
        <v>1159</v>
      </c>
      <c r="C850" s="298" t="s">
        <v>1275</v>
      </c>
      <c r="D850" s="334" t="s">
        <v>31</v>
      </c>
      <c r="E850" s="360">
        <v>100000</v>
      </c>
      <c r="F850" s="317"/>
      <c r="G850" s="304"/>
      <c r="H850" s="374"/>
      <c r="I850" s="371"/>
      <c r="J850" s="318"/>
      <c r="K850" s="304"/>
      <c r="L850" s="304"/>
    </row>
    <row r="851" spans="1:12">
      <c r="A851" s="332"/>
      <c r="B851" s="341"/>
      <c r="C851" s="385"/>
      <c r="D851" s="335"/>
      <c r="E851" s="358"/>
      <c r="F851" s="328"/>
      <c r="G851" s="329"/>
      <c r="H851" s="378"/>
      <c r="I851" s="335"/>
      <c r="J851" s="373" t="s">
        <v>1926</v>
      </c>
      <c r="K851" s="319"/>
      <c r="L851" s="327"/>
    </row>
    <row r="852" spans="1:12">
      <c r="A852" s="330" t="s">
        <v>1927</v>
      </c>
      <c r="B852" s="323" t="s">
        <v>1375</v>
      </c>
      <c r="C852" s="323"/>
      <c r="D852" s="333"/>
      <c r="E852" s="357"/>
      <c r="F852" s="321"/>
      <c r="G852" s="320"/>
      <c r="H852" s="375"/>
      <c r="I852" s="333"/>
      <c r="J852" s="320"/>
      <c r="K852" s="320"/>
      <c r="L852" s="320"/>
    </row>
    <row r="853" spans="1:12" ht="25.5">
      <c r="A853" s="331" t="s">
        <v>1929</v>
      </c>
      <c r="B853" s="346" t="s">
        <v>1279</v>
      </c>
      <c r="C853" s="346" t="s">
        <v>1280</v>
      </c>
      <c r="D853" s="334" t="s">
        <v>49</v>
      </c>
      <c r="E853" s="359">
        <v>20</v>
      </c>
      <c r="F853" s="310"/>
      <c r="G853" s="304"/>
      <c r="H853" s="374"/>
      <c r="I853" s="334"/>
      <c r="J853" s="304"/>
      <c r="K853" s="304"/>
      <c r="L853" s="304"/>
    </row>
    <row r="854" spans="1:12" ht="25.5">
      <c r="A854" s="331" t="s">
        <v>1930</v>
      </c>
      <c r="B854" s="352" t="s">
        <v>1279</v>
      </c>
      <c r="C854" s="346" t="s">
        <v>1374</v>
      </c>
      <c r="D854" s="334" t="s">
        <v>49</v>
      </c>
      <c r="E854" s="359">
        <v>12000</v>
      </c>
      <c r="F854" s="310"/>
      <c r="G854" s="304"/>
      <c r="H854" s="374"/>
      <c r="I854" s="334"/>
      <c r="J854" s="304"/>
      <c r="K854" s="304"/>
      <c r="L854" s="304"/>
    </row>
    <row r="855" spans="1:12">
      <c r="A855" s="332"/>
      <c r="B855" s="341"/>
      <c r="C855" s="385"/>
      <c r="D855" s="335"/>
      <c r="E855" s="358"/>
      <c r="F855" s="328"/>
      <c r="G855" s="329"/>
      <c r="H855" s="378"/>
      <c r="I855" s="335"/>
      <c r="J855" s="373" t="s">
        <v>1931</v>
      </c>
      <c r="K855" s="319"/>
      <c r="L855" s="327"/>
    </row>
    <row r="856" spans="1:12">
      <c r="A856" s="330" t="s">
        <v>1928</v>
      </c>
      <c r="B856" s="323" t="s">
        <v>1235</v>
      </c>
      <c r="C856" s="323"/>
      <c r="D856" s="333"/>
      <c r="E856" s="357"/>
      <c r="F856" s="321"/>
      <c r="G856" s="320"/>
      <c r="H856" s="375"/>
      <c r="I856" s="333"/>
      <c r="J856" s="320"/>
      <c r="K856" s="320"/>
      <c r="L856" s="320"/>
    </row>
    <row r="857" spans="1:12">
      <c r="A857" s="331" t="s">
        <v>1932</v>
      </c>
      <c r="B857" s="352" t="s">
        <v>1279</v>
      </c>
      <c r="C857" s="298" t="s">
        <v>1281</v>
      </c>
      <c r="D857" s="334" t="s">
        <v>31</v>
      </c>
      <c r="E857" s="359">
        <v>2000</v>
      </c>
      <c r="F857" s="310"/>
      <c r="G857" s="304"/>
      <c r="H857" s="374"/>
      <c r="I857" s="334"/>
      <c r="J857" s="304"/>
      <c r="K857" s="304"/>
      <c r="L857" s="304"/>
    </row>
    <row r="858" spans="1:12">
      <c r="A858" s="331" t="s">
        <v>1933</v>
      </c>
      <c r="B858" s="352" t="s">
        <v>1279</v>
      </c>
      <c r="C858" s="346" t="s">
        <v>1282</v>
      </c>
      <c r="D858" s="334" t="s">
        <v>31</v>
      </c>
      <c r="E858" s="365">
        <v>66000</v>
      </c>
      <c r="F858" s="311"/>
      <c r="G858" s="304"/>
      <c r="H858" s="374"/>
      <c r="I858" s="334"/>
      <c r="J858" s="304"/>
      <c r="K858" s="304"/>
      <c r="L858" s="304"/>
    </row>
    <row r="859" spans="1:12">
      <c r="A859" s="331" t="s">
        <v>1934</v>
      </c>
      <c r="B859" s="352" t="s">
        <v>1279</v>
      </c>
      <c r="C859" s="346" t="s">
        <v>1283</v>
      </c>
      <c r="D859" s="334" t="s">
        <v>31</v>
      </c>
      <c r="E859" s="359">
        <v>6000</v>
      </c>
      <c r="F859" s="310"/>
      <c r="G859" s="304"/>
      <c r="H859" s="374"/>
      <c r="I859" s="334"/>
      <c r="J859" s="304"/>
      <c r="K859" s="304"/>
      <c r="L859" s="304"/>
    </row>
    <row r="860" spans="1:12">
      <c r="A860" s="331" t="s">
        <v>1935</v>
      </c>
      <c r="B860" s="352" t="s">
        <v>1279</v>
      </c>
      <c r="C860" s="346" t="s">
        <v>1284</v>
      </c>
      <c r="D860" s="334" t="s">
        <v>31</v>
      </c>
      <c r="E860" s="365">
        <v>45000</v>
      </c>
      <c r="F860" s="311"/>
      <c r="G860" s="304"/>
      <c r="H860" s="374"/>
      <c r="I860" s="334"/>
      <c r="J860" s="304"/>
      <c r="K860" s="304"/>
      <c r="L860" s="304"/>
    </row>
    <row r="861" spans="1:12">
      <c r="A861" s="331" t="s">
        <v>1936</v>
      </c>
      <c r="B861" s="352" t="s">
        <v>1279</v>
      </c>
      <c r="C861" s="398" t="s">
        <v>1285</v>
      </c>
      <c r="D861" s="334" t="s">
        <v>31</v>
      </c>
      <c r="E861" s="359">
        <v>48000</v>
      </c>
      <c r="F861" s="310"/>
      <c r="G861" s="304"/>
      <c r="H861" s="374"/>
      <c r="I861" s="334"/>
      <c r="J861" s="304"/>
      <c r="K861" s="304"/>
      <c r="L861" s="304"/>
    </row>
    <row r="862" spans="1:12">
      <c r="A862" s="331" t="s">
        <v>1937</v>
      </c>
      <c r="B862" s="352" t="s">
        <v>1279</v>
      </c>
      <c r="C862" s="398" t="s">
        <v>1376</v>
      </c>
      <c r="D862" s="334" t="s">
        <v>31</v>
      </c>
      <c r="E862" s="359">
        <v>30000</v>
      </c>
      <c r="F862" s="310"/>
      <c r="G862" s="304"/>
      <c r="H862" s="374"/>
      <c r="I862" s="334"/>
      <c r="J862" s="304"/>
      <c r="K862" s="304"/>
      <c r="L862" s="304"/>
    </row>
    <row r="863" spans="1:12" ht="25.5">
      <c r="A863" s="331" t="s">
        <v>1938</v>
      </c>
      <c r="B863" s="352" t="s">
        <v>1279</v>
      </c>
      <c r="C863" s="298" t="s">
        <v>1286</v>
      </c>
      <c r="D863" s="334" t="s">
        <v>31</v>
      </c>
      <c r="E863" s="365">
        <v>3000</v>
      </c>
      <c r="F863" s="311"/>
      <c r="G863" s="304"/>
      <c r="H863" s="374"/>
      <c r="I863" s="334"/>
      <c r="J863" s="304"/>
      <c r="K863" s="304"/>
      <c r="L863" s="304"/>
    </row>
    <row r="864" spans="1:12">
      <c r="A864" s="331" t="s">
        <v>1939</v>
      </c>
      <c r="B864" s="352" t="s">
        <v>1279</v>
      </c>
      <c r="C864" s="298" t="s">
        <v>1287</v>
      </c>
      <c r="D864" s="334" t="s">
        <v>31</v>
      </c>
      <c r="E864" s="365">
        <v>2000</v>
      </c>
      <c r="F864" s="311"/>
      <c r="G864" s="304"/>
      <c r="H864" s="374"/>
      <c r="I864" s="334"/>
      <c r="J864" s="304"/>
      <c r="K864" s="304"/>
      <c r="L864" s="304"/>
    </row>
    <row r="865" spans="1:12">
      <c r="A865" s="332"/>
      <c r="B865" s="341"/>
      <c r="C865" s="385"/>
      <c r="D865" s="335"/>
      <c r="E865" s="358"/>
      <c r="F865" s="328"/>
      <c r="G865" s="329"/>
      <c r="H865" s="378"/>
      <c r="I865" s="335"/>
      <c r="J865" s="373" t="s">
        <v>1940</v>
      </c>
      <c r="K865" s="319"/>
      <c r="L865" s="327"/>
    </row>
    <row r="866" spans="1:12">
      <c r="A866" s="330" t="s">
        <v>1941</v>
      </c>
      <c r="B866" s="323" t="s">
        <v>1377</v>
      </c>
      <c r="C866" s="323"/>
      <c r="D866" s="333"/>
      <c r="E866" s="357"/>
      <c r="F866" s="321"/>
      <c r="G866" s="320"/>
      <c r="H866" s="375"/>
      <c r="I866" s="333"/>
      <c r="J866" s="320"/>
      <c r="K866" s="320"/>
      <c r="L866" s="320"/>
    </row>
    <row r="867" spans="1:12" ht="51">
      <c r="A867" s="331" t="s">
        <v>1942</v>
      </c>
      <c r="B867" s="352" t="s">
        <v>1279</v>
      </c>
      <c r="C867" s="298" t="s">
        <v>1288</v>
      </c>
      <c r="D867" s="334" t="s">
        <v>31</v>
      </c>
      <c r="E867" s="359">
        <v>16000</v>
      </c>
      <c r="F867" s="310"/>
      <c r="G867" s="304"/>
      <c r="H867" s="374"/>
      <c r="I867" s="334"/>
      <c r="J867" s="304"/>
      <c r="K867" s="304"/>
      <c r="L867" s="304"/>
    </row>
    <row r="868" spans="1:12" ht="51">
      <c r="A868" s="331" t="s">
        <v>1943</v>
      </c>
      <c r="B868" s="352" t="s">
        <v>1279</v>
      </c>
      <c r="C868" s="298" t="s">
        <v>1289</v>
      </c>
      <c r="D868" s="334" t="s">
        <v>31</v>
      </c>
      <c r="E868" s="359">
        <v>13000</v>
      </c>
      <c r="F868" s="310"/>
      <c r="G868" s="304"/>
      <c r="H868" s="374"/>
      <c r="I868" s="334"/>
      <c r="J868" s="304"/>
      <c r="K868" s="304"/>
      <c r="L868" s="304"/>
    </row>
    <row r="869" spans="1:12" ht="69.75">
      <c r="A869" s="331" t="s">
        <v>1944</v>
      </c>
      <c r="B869" s="352" t="s">
        <v>1279</v>
      </c>
      <c r="C869" s="350" t="s">
        <v>1378</v>
      </c>
      <c r="D869" s="334" t="s">
        <v>49</v>
      </c>
      <c r="E869" s="359">
        <v>240</v>
      </c>
      <c r="F869" s="310"/>
      <c r="G869" s="304"/>
      <c r="H869" s="374"/>
      <c r="I869" s="371"/>
      <c r="J869" s="318"/>
      <c r="K869" s="304"/>
      <c r="L869" s="304"/>
    </row>
    <row r="870" spans="1:12">
      <c r="A870" s="332"/>
      <c r="B870" s="341"/>
      <c r="C870" s="385"/>
      <c r="D870" s="335"/>
      <c r="E870" s="358"/>
      <c r="F870" s="328"/>
      <c r="G870" s="329"/>
      <c r="H870" s="378"/>
      <c r="I870" s="335"/>
      <c r="J870" s="373" t="s">
        <v>1945</v>
      </c>
      <c r="K870" s="319"/>
      <c r="L870" s="327"/>
    </row>
    <row r="871" spans="1:12">
      <c r="A871" s="330" t="s">
        <v>1946</v>
      </c>
      <c r="B871" s="326" t="s">
        <v>1292</v>
      </c>
      <c r="C871" s="399"/>
      <c r="D871" s="333"/>
      <c r="E871" s="357"/>
      <c r="F871" s="321"/>
      <c r="G871" s="320"/>
      <c r="H871" s="375"/>
      <c r="I871" s="333"/>
      <c r="J871" s="320"/>
      <c r="K871" s="320"/>
      <c r="L871" s="320"/>
    </row>
    <row r="872" spans="1:12" ht="63.75">
      <c r="A872" s="331" t="s">
        <v>1947</v>
      </c>
      <c r="B872" s="340" t="s">
        <v>1294</v>
      </c>
      <c r="C872" s="395" t="s">
        <v>1294</v>
      </c>
      <c r="D872" s="334" t="s">
        <v>31</v>
      </c>
      <c r="E872" s="366">
        <v>2</v>
      </c>
      <c r="F872" s="315"/>
      <c r="G872" s="304"/>
      <c r="H872" s="374"/>
      <c r="I872" s="334"/>
      <c r="J872" s="304"/>
      <c r="K872" s="304"/>
      <c r="L872" s="304"/>
    </row>
    <row r="873" spans="1:12" ht="63.75">
      <c r="A873" s="331" t="s">
        <v>1948</v>
      </c>
      <c r="B873" s="340" t="s">
        <v>1295</v>
      </c>
      <c r="C873" s="395" t="s">
        <v>1295</v>
      </c>
      <c r="D873" s="334" t="s">
        <v>31</v>
      </c>
      <c r="E873" s="366">
        <v>1</v>
      </c>
      <c r="F873" s="315"/>
      <c r="G873" s="304"/>
      <c r="H873" s="374"/>
      <c r="I873" s="334"/>
      <c r="J873" s="304"/>
      <c r="K873" s="304"/>
      <c r="L873" s="304"/>
    </row>
    <row r="874" spans="1:12" ht="89.25">
      <c r="A874" s="331" t="s">
        <v>1949</v>
      </c>
      <c r="B874" s="353" t="s">
        <v>1296</v>
      </c>
      <c r="C874" s="400" t="s">
        <v>1296</v>
      </c>
      <c r="D874" s="334" t="s">
        <v>31</v>
      </c>
      <c r="E874" s="369">
        <v>3</v>
      </c>
      <c r="F874" s="316"/>
      <c r="G874" s="304"/>
      <c r="H874" s="374"/>
      <c r="I874" s="334"/>
      <c r="J874" s="304"/>
      <c r="K874" s="304"/>
      <c r="L874" s="304"/>
    </row>
    <row r="875" spans="1:12" s="490" customFormat="1" ht="63.75">
      <c r="A875" s="331" t="s">
        <v>1950</v>
      </c>
      <c r="B875" s="340" t="s">
        <v>1297</v>
      </c>
      <c r="C875" s="395" t="s">
        <v>1297</v>
      </c>
      <c r="D875" s="334" t="s">
        <v>31</v>
      </c>
      <c r="E875" s="369">
        <v>1</v>
      </c>
      <c r="F875" s="316"/>
      <c r="G875" s="339"/>
      <c r="H875" s="374"/>
      <c r="I875" s="334"/>
      <c r="J875" s="339"/>
      <c r="K875" s="339"/>
      <c r="L875" s="339"/>
    </row>
    <row r="876" spans="1:12" s="490" customFormat="1" ht="141.75" customHeight="1">
      <c r="A876" s="331" t="s">
        <v>1951</v>
      </c>
      <c r="B876" s="340" t="s">
        <v>1298</v>
      </c>
      <c r="C876" s="395" t="s">
        <v>1298</v>
      </c>
      <c r="D876" s="334" t="s">
        <v>31</v>
      </c>
      <c r="E876" s="369">
        <v>1</v>
      </c>
      <c r="F876" s="316"/>
      <c r="G876" s="339"/>
      <c r="H876" s="374"/>
      <c r="I876" s="334"/>
      <c r="J876" s="339"/>
      <c r="K876" s="339"/>
      <c r="L876" s="339"/>
    </row>
    <row r="877" spans="1:12" s="490" customFormat="1" ht="63.75">
      <c r="A877" s="331" t="s">
        <v>1952</v>
      </c>
      <c r="B877" s="340" t="s">
        <v>1299</v>
      </c>
      <c r="C877" s="395" t="s">
        <v>1299</v>
      </c>
      <c r="D877" s="334" t="s">
        <v>31</v>
      </c>
      <c r="E877" s="369">
        <v>1</v>
      </c>
      <c r="F877" s="316"/>
      <c r="G877" s="339"/>
      <c r="H877" s="374"/>
      <c r="I877" s="334"/>
      <c r="J877" s="339"/>
      <c r="K877" s="339"/>
      <c r="L877" s="339"/>
    </row>
    <row r="878" spans="1:12" s="490" customFormat="1" ht="63.75">
      <c r="A878" s="331" t="s">
        <v>1953</v>
      </c>
      <c r="B878" s="340" t="s">
        <v>1300</v>
      </c>
      <c r="C878" s="395" t="s">
        <v>1300</v>
      </c>
      <c r="D878" s="334" t="s">
        <v>31</v>
      </c>
      <c r="E878" s="369">
        <v>1</v>
      </c>
      <c r="F878" s="316"/>
      <c r="G878" s="339"/>
      <c r="H878" s="374"/>
      <c r="I878" s="334"/>
      <c r="J878" s="339"/>
      <c r="K878" s="339"/>
      <c r="L878" s="339"/>
    </row>
    <row r="879" spans="1:12" s="490" customFormat="1" ht="76.5">
      <c r="A879" s="331" t="s">
        <v>1954</v>
      </c>
      <c r="B879" s="340" t="s">
        <v>1301</v>
      </c>
      <c r="C879" s="395" t="s">
        <v>1301</v>
      </c>
      <c r="D879" s="334" t="s">
        <v>31</v>
      </c>
      <c r="E879" s="369">
        <v>1</v>
      </c>
      <c r="F879" s="316"/>
      <c r="G879" s="339"/>
      <c r="H879" s="374"/>
      <c r="I879" s="334"/>
      <c r="J879" s="339"/>
      <c r="K879" s="339"/>
      <c r="L879" s="339"/>
    </row>
    <row r="880" spans="1:12" s="490" customFormat="1" ht="140.25">
      <c r="A880" s="331" t="s">
        <v>1955</v>
      </c>
      <c r="B880" s="340" t="s">
        <v>1302</v>
      </c>
      <c r="C880" s="395" t="s">
        <v>1302</v>
      </c>
      <c r="D880" s="334" t="s">
        <v>31</v>
      </c>
      <c r="E880" s="369">
        <v>1</v>
      </c>
      <c r="F880" s="316"/>
      <c r="G880" s="339"/>
      <c r="H880" s="374"/>
      <c r="I880" s="372"/>
      <c r="J880" s="588"/>
      <c r="K880" s="339"/>
      <c r="L880" s="339"/>
    </row>
    <row r="881" spans="1:12" s="490" customFormat="1">
      <c r="A881" s="332"/>
      <c r="B881" s="341"/>
      <c r="C881" s="341"/>
      <c r="D881" s="335"/>
      <c r="E881" s="358"/>
      <c r="F881" s="335"/>
      <c r="G881" s="373"/>
      <c r="H881" s="260"/>
      <c r="I881" s="335"/>
      <c r="J881" s="373" t="s">
        <v>1956</v>
      </c>
      <c r="K881" s="433"/>
      <c r="L881" s="341"/>
    </row>
    <row r="882" spans="1:12" s="490" customFormat="1">
      <c r="A882" s="330" t="s">
        <v>1957</v>
      </c>
      <c r="B882" s="342" t="s">
        <v>1305</v>
      </c>
      <c r="C882" s="386"/>
      <c r="D882" s="333"/>
      <c r="E882" s="357"/>
      <c r="F882" s="333"/>
      <c r="G882" s="248"/>
      <c r="H882" s="375"/>
      <c r="I882" s="333"/>
      <c r="J882" s="248"/>
      <c r="K882" s="248"/>
      <c r="L882" s="248"/>
    </row>
    <row r="883" spans="1:12" s="490" customFormat="1">
      <c r="A883" s="331" t="s">
        <v>1958</v>
      </c>
      <c r="B883" s="293" t="s">
        <v>1310</v>
      </c>
      <c r="C883" s="293" t="s">
        <v>1311</v>
      </c>
      <c r="D883" s="294" t="s">
        <v>31</v>
      </c>
      <c r="E883" s="370">
        <v>3</v>
      </c>
      <c r="F883" s="295"/>
      <c r="G883" s="339"/>
      <c r="H883" s="374"/>
      <c r="I883" s="334"/>
      <c r="J883" s="339"/>
      <c r="K883" s="339"/>
      <c r="L883" s="339"/>
    </row>
    <row r="884" spans="1:12" s="490" customFormat="1">
      <c r="A884" s="331" t="s">
        <v>1959</v>
      </c>
      <c r="B884" s="293" t="s">
        <v>1312</v>
      </c>
      <c r="C884" s="293" t="s">
        <v>1313</v>
      </c>
      <c r="D884" s="294" t="s">
        <v>31</v>
      </c>
      <c r="E884" s="361">
        <v>18</v>
      </c>
      <c r="F884" s="294"/>
      <c r="G884" s="339"/>
      <c r="H884" s="374"/>
      <c r="I884" s="334"/>
      <c r="J884" s="339"/>
      <c r="K884" s="339"/>
      <c r="L884" s="339"/>
    </row>
    <row r="885" spans="1:12" s="490" customFormat="1">
      <c r="A885" s="331" t="s">
        <v>1960</v>
      </c>
      <c r="B885" s="293" t="s">
        <v>1314</v>
      </c>
      <c r="C885" s="293" t="s">
        <v>1315</v>
      </c>
      <c r="D885" s="294" t="s">
        <v>31</v>
      </c>
      <c r="E885" s="361">
        <v>300</v>
      </c>
      <c r="F885" s="294"/>
      <c r="G885" s="339"/>
      <c r="H885" s="374"/>
      <c r="I885" s="334"/>
      <c r="J885" s="339"/>
      <c r="K885" s="339"/>
      <c r="L885" s="339"/>
    </row>
    <row r="886" spans="1:12" s="490" customFormat="1">
      <c r="A886" s="331" t="s">
        <v>1961</v>
      </c>
      <c r="B886" s="293" t="s">
        <v>1316</v>
      </c>
      <c r="C886" s="293" t="s">
        <v>1317</v>
      </c>
      <c r="D886" s="294" t="s">
        <v>31</v>
      </c>
      <c r="E886" s="361">
        <v>300</v>
      </c>
      <c r="F886" s="294"/>
      <c r="G886" s="339"/>
      <c r="H886" s="374"/>
      <c r="I886" s="334"/>
      <c r="J886" s="339"/>
      <c r="K886" s="339"/>
      <c r="L886" s="339"/>
    </row>
    <row r="887" spans="1:12" s="490" customFormat="1">
      <c r="A887" s="331" t="s">
        <v>1962</v>
      </c>
      <c r="B887" s="589" t="s">
        <v>1318</v>
      </c>
      <c r="C887" s="293" t="s">
        <v>1319</v>
      </c>
      <c r="D887" s="294" t="s">
        <v>31</v>
      </c>
      <c r="E887" s="294">
        <v>300</v>
      </c>
      <c r="F887" s="294"/>
      <c r="G887" s="339"/>
      <c r="H887" s="374"/>
      <c r="I887" s="334"/>
      <c r="J887" s="339"/>
      <c r="K887" s="339"/>
      <c r="L887" s="339"/>
    </row>
    <row r="888" spans="1:12" s="490" customFormat="1">
      <c r="A888" s="331" t="s">
        <v>1963</v>
      </c>
      <c r="B888" s="293" t="s">
        <v>1320</v>
      </c>
      <c r="C888" s="293" t="s">
        <v>1321</v>
      </c>
      <c r="D888" s="294" t="s">
        <v>31</v>
      </c>
      <c r="E888" s="361" t="s">
        <v>241</v>
      </c>
      <c r="F888" s="294"/>
      <c r="G888" s="339"/>
      <c r="H888" s="374"/>
      <c r="I888" s="334"/>
      <c r="J888" s="339"/>
      <c r="K888" s="339"/>
      <c r="L888" s="339"/>
    </row>
    <row r="889" spans="1:12" s="490" customFormat="1">
      <c r="A889" s="331" t="s">
        <v>1964</v>
      </c>
      <c r="B889" s="293" t="s">
        <v>1322</v>
      </c>
      <c r="C889" s="293" t="s">
        <v>1323</v>
      </c>
      <c r="D889" s="294" t="s">
        <v>31</v>
      </c>
      <c r="E889" s="361">
        <v>3</v>
      </c>
      <c r="F889" s="294"/>
      <c r="G889" s="339"/>
      <c r="H889" s="374"/>
      <c r="I889" s="334"/>
      <c r="J889" s="339"/>
      <c r="K889" s="339"/>
      <c r="L889" s="339"/>
    </row>
    <row r="890" spans="1:12" s="490" customFormat="1">
      <c r="A890" s="331" t="s">
        <v>1965</v>
      </c>
      <c r="B890" s="293" t="s">
        <v>840</v>
      </c>
      <c r="C890" s="293" t="s">
        <v>1324</v>
      </c>
      <c r="D890" s="294" t="s">
        <v>31</v>
      </c>
      <c r="E890" s="361">
        <v>2</v>
      </c>
      <c r="F890" s="296"/>
      <c r="G890" s="339"/>
      <c r="H890" s="374"/>
      <c r="I890" s="371"/>
      <c r="J890" s="590"/>
      <c r="K890" s="339"/>
      <c r="L890" s="339"/>
    </row>
    <row r="891" spans="1:12" s="490" customFormat="1">
      <c r="A891" s="331" t="s">
        <v>1966</v>
      </c>
      <c r="B891" s="55" t="s">
        <v>1325</v>
      </c>
      <c r="C891" s="494" t="s">
        <v>1326</v>
      </c>
      <c r="D891" s="384" t="s">
        <v>31</v>
      </c>
      <c r="E891" s="384">
        <v>2</v>
      </c>
      <c r="F891" s="296"/>
      <c r="G891" s="339"/>
      <c r="H891" s="374"/>
      <c r="I891" s="371"/>
      <c r="J891" s="590"/>
      <c r="K891" s="339"/>
      <c r="L891" s="339"/>
    </row>
    <row r="892" spans="1:12" s="490" customFormat="1">
      <c r="A892" s="332"/>
      <c r="B892" s="341"/>
      <c r="C892" s="341"/>
      <c r="D892" s="335"/>
      <c r="E892" s="358"/>
      <c r="F892" s="335"/>
      <c r="G892" s="373"/>
      <c r="H892" s="260"/>
      <c r="I892" s="335"/>
      <c r="J892" s="373" t="s">
        <v>2755</v>
      </c>
      <c r="K892" s="433"/>
      <c r="L892" s="341"/>
    </row>
    <row r="893" spans="1:12" s="490" customFormat="1">
      <c r="A893" s="330" t="s">
        <v>1967</v>
      </c>
      <c r="B893" s="343" t="s">
        <v>1329</v>
      </c>
      <c r="C893" s="343"/>
      <c r="D893" s="336"/>
      <c r="E893" s="357"/>
      <c r="F893" s="336"/>
      <c r="G893" s="343"/>
      <c r="H893" s="376"/>
      <c r="I893" s="336"/>
      <c r="J893" s="343"/>
      <c r="K893" s="343"/>
      <c r="L893" s="343"/>
    </row>
    <row r="894" spans="1:12" s="490" customFormat="1" ht="25.5">
      <c r="A894" s="381" t="s">
        <v>1968</v>
      </c>
      <c r="B894" s="382" t="s">
        <v>1331</v>
      </c>
      <c r="C894" s="590" t="s">
        <v>1332</v>
      </c>
      <c r="D894" s="371" t="s">
        <v>31</v>
      </c>
      <c r="E894" s="383">
        <v>60000</v>
      </c>
      <c r="F894" s="371"/>
      <c r="G894" s="590"/>
      <c r="H894" s="377"/>
      <c r="I894" s="371"/>
      <c r="J894" s="590"/>
      <c r="K894" s="590"/>
      <c r="L894" s="590"/>
    </row>
    <row r="895" spans="1:12" s="490" customFormat="1" ht="25.5">
      <c r="A895" s="381" t="s">
        <v>1969</v>
      </c>
      <c r="B895" s="382" t="s">
        <v>1331</v>
      </c>
      <c r="C895" s="590" t="s">
        <v>1334</v>
      </c>
      <c r="D895" s="371" t="s">
        <v>31</v>
      </c>
      <c r="E895" s="383">
        <v>15000</v>
      </c>
      <c r="F895" s="371"/>
      <c r="G895" s="590"/>
      <c r="H895" s="377"/>
      <c r="I895" s="371"/>
      <c r="J895" s="590"/>
      <c r="K895" s="590"/>
      <c r="L895" s="590"/>
    </row>
    <row r="896" spans="1:12" s="490" customFormat="1" ht="25.5">
      <c r="A896" s="381" t="s">
        <v>1970</v>
      </c>
      <c r="B896" s="382" t="s">
        <v>1335</v>
      </c>
      <c r="C896" s="590" t="s">
        <v>1336</v>
      </c>
      <c r="D896" s="371" t="s">
        <v>31</v>
      </c>
      <c r="E896" s="383">
        <v>3000</v>
      </c>
      <c r="F896" s="371"/>
      <c r="G896" s="590"/>
      <c r="H896" s="377"/>
      <c r="I896" s="371"/>
      <c r="J896" s="590"/>
      <c r="K896" s="590"/>
      <c r="L896" s="590"/>
    </row>
    <row r="897" spans="1:12" s="490" customFormat="1" ht="25.5">
      <c r="A897" s="381" t="s">
        <v>1971</v>
      </c>
      <c r="B897" s="382" t="s">
        <v>1337</v>
      </c>
      <c r="C897" s="382" t="s">
        <v>1338</v>
      </c>
      <c r="D897" s="371" t="s">
        <v>31</v>
      </c>
      <c r="E897" s="383">
        <v>15000</v>
      </c>
      <c r="F897" s="371"/>
      <c r="G897" s="590"/>
      <c r="H897" s="377"/>
      <c r="I897" s="371"/>
      <c r="J897" s="590"/>
      <c r="K897" s="590"/>
      <c r="L897" s="590"/>
    </row>
    <row r="898" spans="1:12" s="490" customFormat="1">
      <c r="A898" s="332"/>
      <c r="B898" s="341"/>
      <c r="C898" s="341"/>
      <c r="D898" s="335"/>
      <c r="E898" s="358"/>
      <c r="F898" s="335"/>
      <c r="G898" s="373"/>
      <c r="H898" s="341"/>
      <c r="I898" s="335"/>
      <c r="J898" s="373" t="s">
        <v>1972</v>
      </c>
      <c r="K898" s="433"/>
      <c r="L898" s="341"/>
    </row>
    <row r="899" spans="1:12" s="490" customFormat="1" ht="15" customHeight="1">
      <c r="A899" s="330">
        <v>134</v>
      </c>
      <c r="B899" s="591" t="s">
        <v>1379</v>
      </c>
      <c r="C899" s="592"/>
      <c r="D899" s="593"/>
      <c r="E899" s="594"/>
      <c r="F899" s="595"/>
      <c r="G899" s="595"/>
      <c r="H899" s="595"/>
      <c r="I899" s="595"/>
      <c r="J899" s="595"/>
      <c r="K899" s="595"/>
      <c r="L899" s="595"/>
    </row>
    <row r="900" spans="1:12" s="490" customFormat="1" ht="51">
      <c r="A900" s="381" t="s">
        <v>1973</v>
      </c>
      <c r="B900" s="486" t="s">
        <v>1988</v>
      </c>
      <c r="C900" s="487" t="s">
        <v>1380</v>
      </c>
      <c r="D900" s="402" t="s">
        <v>249</v>
      </c>
      <c r="E900" s="498">
        <v>36</v>
      </c>
      <c r="F900" s="489"/>
      <c r="G900" s="489"/>
      <c r="H900" s="489"/>
      <c r="I900" s="489"/>
      <c r="J900" s="489"/>
      <c r="K900" s="489"/>
      <c r="L900" s="489"/>
    </row>
    <row r="901" spans="1:12" s="490" customFormat="1" ht="51">
      <c r="A901" s="381" t="s">
        <v>1974</v>
      </c>
      <c r="B901" s="486" t="s">
        <v>1989</v>
      </c>
      <c r="C901" s="487" t="s">
        <v>1381</v>
      </c>
      <c r="D901" s="402" t="s">
        <v>249</v>
      </c>
      <c r="E901" s="499">
        <v>36</v>
      </c>
      <c r="F901" s="489"/>
      <c r="G901" s="489"/>
      <c r="H901" s="489"/>
      <c r="I901" s="489"/>
      <c r="J901" s="489"/>
      <c r="K901" s="489"/>
      <c r="L901" s="489"/>
    </row>
    <row r="902" spans="1:12" s="490" customFormat="1" ht="25.5">
      <c r="A902" s="381" t="s">
        <v>1975</v>
      </c>
      <c r="B902" s="491" t="s">
        <v>1382</v>
      </c>
      <c r="C902" s="487" t="s">
        <v>1383</v>
      </c>
      <c r="D902" s="402" t="s">
        <v>249</v>
      </c>
      <c r="E902" s="499">
        <v>180</v>
      </c>
      <c r="F902" s="489"/>
      <c r="G902" s="489"/>
      <c r="H902" s="489"/>
      <c r="I902" s="489"/>
      <c r="J902" s="489"/>
      <c r="K902" s="489"/>
      <c r="L902" s="489"/>
    </row>
    <row r="903" spans="1:12" s="490" customFormat="1" ht="25.5">
      <c r="A903" s="381" t="s">
        <v>1976</v>
      </c>
      <c r="B903" s="491" t="s">
        <v>1384</v>
      </c>
      <c r="C903" s="487" t="s">
        <v>1385</v>
      </c>
      <c r="D903" s="402" t="s">
        <v>49</v>
      </c>
      <c r="E903" s="498">
        <v>90</v>
      </c>
      <c r="F903" s="489"/>
      <c r="G903" s="489"/>
      <c r="H903" s="489"/>
      <c r="I903" s="489"/>
      <c r="J903" s="489"/>
      <c r="K903" s="489"/>
      <c r="L903" s="489"/>
    </row>
    <row r="904" spans="1:12" s="490" customFormat="1" ht="38.25">
      <c r="A904" s="381" t="s">
        <v>1977</v>
      </c>
      <c r="B904" s="491" t="s">
        <v>1386</v>
      </c>
      <c r="C904" s="487" t="s">
        <v>1387</v>
      </c>
      <c r="D904" s="488" t="s">
        <v>49</v>
      </c>
      <c r="E904" s="498">
        <v>72</v>
      </c>
      <c r="F904" s="489"/>
      <c r="G904" s="489"/>
      <c r="H904" s="489"/>
      <c r="I904" s="489"/>
      <c r="J904" s="489"/>
      <c r="K904" s="489"/>
      <c r="L904" s="489"/>
    </row>
    <row r="905" spans="1:12" s="490" customFormat="1" ht="38.25">
      <c r="A905" s="381" t="s">
        <v>1978</v>
      </c>
      <c r="B905" s="492" t="s">
        <v>1388</v>
      </c>
      <c r="C905" s="402" t="s">
        <v>1389</v>
      </c>
      <c r="D905" s="488" t="s">
        <v>31</v>
      </c>
      <c r="E905" s="500">
        <v>8</v>
      </c>
      <c r="F905" s="489"/>
      <c r="G905" s="489"/>
      <c r="H905" s="489"/>
      <c r="I905" s="489"/>
      <c r="J905" s="489"/>
      <c r="K905" s="489"/>
      <c r="L905" s="489"/>
    </row>
    <row r="906" spans="1:12" s="490" customFormat="1" ht="38.25">
      <c r="A906" s="381" t="s">
        <v>1979</v>
      </c>
      <c r="B906" s="402" t="s">
        <v>1390</v>
      </c>
      <c r="C906" s="402" t="s">
        <v>1391</v>
      </c>
      <c r="D906" s="488" t="s">
        <v>31</v>
      </c>
      <c r="E906" s="500">
        <v>8</v>
      </c>
      <c r="F906" s="489"/>
      <c r="G906" s="489"/>
      <c r="H906" s="489"/>
      <c r="I906" s="489"/>
      <c r="J906" s="489"/>
      <c r="K906" s="489"/>
      <c r="L906" s="489"/>
    </row>
    <row r="907" spans="1:12" s="490" customFormat="1" ht="25.5">
      <c r="A907" s="381" t="s">
        <v>1980</v>
      </c>
      <c r="B907" s="402" t="s">
        <v>1392</v>
      </c>
      <c r="C907" s="402" t="s">
        <v>1393</v>
      </c>
      <c r="D907" s="488" t="s">
        <v>31</v>
      </c>
      <c r="E907" s="500">
        <v>5</v>
      </c>
      <c r="F907" s="489"/>
      <c r="G907" s="489"/>
      <c r="H907" s="489"/>
      <c r="I907" s="489"/>
      <c r="J907" s="489"/>
      <c r="K907" s="489"/>
      <c r="L907" s="489"/>
    </row>
    <row r="908" spans="1:12" s="490" customFormat="1" ht="38.25">
      <c r="A908" s="381" t="s">
        <v>1981</v>
      </c>
      <c r="B908" s="402" t="s">
        <v>1394</v>
      </c>
      <c r="C908" s="493" t="s">
        <v>1395</v>
      </c>
      <c r="D908" s="488" t="s">
        <v>31</v>
      </c>
      <c r="E908" s="500">
        <v>36</v>
      </c>
      <c r="F908" s="489"/>
      <c r="G908" s="489"/>
      <c r="H908" s="489"/>
      <c r="I908" s="489"/>
      <c r="J908" s="489"/>
      <c r="K908" s="489"/>
      <c r="L908" s="489"/>
    </row>
    <row r="909" spans="1:12" s="490" customFormat="1" ht="25.5">
      <c r="A909" s="381" t="s">
        <v>1982</v>
      </c>
      <c r="B909" s="402" t="s">
        <v>1396</v>
      </c>
      <c r="C909" s="402" t="s">
        <v>1397</v>
      </c>
      <c r="D909" s="488" t="s">
        <v>31</v>
      </c>
      <c r="E909" s="500">
        <v>10</v>
      </c>
      <c r="F909" s="489"/>
      <c r="G909" s="489"/>
      <c r="H909" s="489"/>
      <c r="I909" s="489"/>
      <c r="J909" s="489"/>
      <c r="K909" s="489"/>
      <c r="L909" s="489"/>
    </row>
    <row r="910" spans="1:12" s="490" customFormat="1" ht="38.25">
      <c r="A910" s="381" t="s">
        <v>1983</v>
      </c>
      <c r="B910" s="488" t="s">
        <v>1398</v>
      </c>
      <c r="C910" s="493" t="s">
        <v>1399</v>
      </c>
      <c r="D910" s="488" t="s">
        <v>49</v>
      </c>
      <c r="E910" s="501">
        <v>144</v>
      </c>
      <c r="F910" s="489"/>
      <c r="G910" s="489"/>
      <c r="H910" s="489"/>
      <c r="I910" s="489"/>
      <c r="J910" s="489"/>
      <c r="K910" s="489"/>
      <c r="L910" s="489"/>
    </row>
    <row r="911" spans="1:12" s="490" customFormat="1" ht="38.25">
      <c r="A911" s="381" t="s">
        <v>1984</v>
      </c>
      <c r="B911" s="488" t="s">
        <v>1400</v>
      </c>
      <c r="C911" s="493" t="s">
        <v>1401</v>
      </c>
      <c r="D911" s="488" t="s">
        <v>49</v>
      </c>
      <c r="E911" s="501">
        <v>108</v>
      </c>
      <c r="F911" s="489"/>
      <c r="G911" s="489"/>
      <c r="H911" s="489"/>
      <c r="I911" s="489"/>
      <c r="J911" s="489"/>
      <c r="K911" s="489"/>
      <c r="L911" s="489"/>
    </row>
    <row r="912" spans="1:12" s="490" customFormat="1" ht="25.5">
      <c r="A912" s="381" t="s">
        <v>1985</v>
      </c>
      <c r="B912" s="402" t="s">
        <v>1402</v>
      </c>
      <c r="C912" s="402" t="s">
        <v>1403</v>
      </c>
      <c r="D912" s="402" t="s">
        <v>249</v>
      </c>
      <c r="E912" s="500">
        <v>60</v>
      </c>
      <c r="F912" s="489"/>
      <c r="G912" s="489"/>
      <c r="H912" s="489"/>
      <c r="I912" s="489"/>
      <c r="J912" s="489"/>
      <c r="K912" s="489"/>
      <c r="L912" s="489"/>
    </row>
    <row r="913" spans="1:12" s="490" customFormat="1" ht="51">
      <c r="A913" s="381" t="s">
        <v>1986</v>
      </c>
      <c r="B913" s="488" t="s">
        <v>274</v>
      </c>
      <c r="C913" s="402" t="s">
        <v>1404</v>
      </c>
      <c r="D913" s="402" t="s">
        <v>249</v>
      </c>
      <c r="E913" s="500">
        <v>4000</v>
      </c>
      <c r="F913" s="489"/>
      <c r="G913" s="489"/>
      <c r="H913" s="489"/>
      <c r="I913" s="489"/>
      <c r="J913" s="489"/>
      <c r="K913" s="489"/>
      <c r="L913" s="489"/>
    </row>
    <row r="914" spans="1:12" s="490" customFormat="1" ht="38.25">
      <c r="A914" s="381" t="s">
        <v>1987</v>
      </c>
      <c r="B914" s="491" t="s">
        <v>1405</v>
      </c>
      <c r="C914" s="402" t="s">
        <v>1406</v>
      </c>
      <c r="D914" s="402" t="s">
        <v>858</v>
      </c>
      <c r="E914" s="500">
        <v>800</v>
      </c>
      <c r="F914" s="489"/>
      <c r="G914" s="489"/>
      <c r="H914" s="489"/>
      <c r="I914" s="489"/>
      <c r="J914" s="489"/>
      <c r="K914" s="489"/>
      <c r="L914" s="489"/>
    </row>
    <row r="915" spans="1:12" s="490" customFormat="1">
      <c r="A915" s="332"/>
      <c r="B915" s="341"/>
      <c r="C915" s="341"/>
      <c r="D915" s="335"/>
      <c r="E915" s="358"/>
      <c r="F915" s="335"/>
      <c r="G915" s="373"/>
      <c r="H915" s="341"/>
      <c r="I915" s="335"/>
      <c r="J915" s="373" t="s">
        <v>1990</v>
      </c>
      <c r="K915" s="433"/>
      <c r="L915" s="341"/>
    </row>
    <row r="916" spans="1:12" s="490" customFormat="1">
      <c r="A916" s="607" t="s">
        <v>2183</v>
      </c>
      <c r="B916" s="503" t="s">
        <v>1991</v>
      </c>
      <c r="C916" s="503"/>
      <c r="D916" s="504"/>
      <c r="E916" s="505"/>
      <c r="F916" s="584"/>
      <c r="G916" s="507"/>
      <c r="H916" s="508"/>
      <c r="I916" s="584"/>
      <c r="J916" s="584"/>
      <c r="K916" s="584"/>
      <c r="L916" s="595"/>
    </row>
    <row r="917" spans="1:12" s="490" customFormat="1" ht="25.5">
      <c r="A917" s="608" t="s">
        <v>2340</v>
      </c>
      <c r="B917" s="528" t="s">
        <v>838</v>
      </c>
      <c r="C917" s="528" t="s">
        <v>1992</v>
      </c>
      <c r="D917" s="529" t="s">
        <v>31</v>
      </c>
      <c r="E917" s="513">
        <v>220</v>
      </c>
      <c r="F917" s="604"/>
      <c r="G917" s="511"/>
      <c r="H917" s="512"/>
      <c r="I917" s="586"/>
      <c r="J917" s="586"/>
      <c r="K917" s="587"/>
      <c r="L917" s="489"/>
    </row>
    <row r="918" spans="1:12" s="490" customFormat="1" ht="25.5">
      <c r="A918" s="608" t="s">
        <v>2341</v>
      </c>
      <c r="B918" s="528" t="s">
        <v>2633</v>
      </c>
      <c r="C918" s="528" t="s">
        <v>2572</v>
      </c>
      <c r="D918" s="529" t="s">
        <v>31</v>
      </c>
      <c r="E918" s="513">
        <v>150</v>
      </c>
      <c r="F918" s="604"/>
      <c r="G918" s="511"/>
      <c r="H918" s="512"/>
      <c r="I918" s="586"/>
      <c r="J918" s="586"/>
      <c r="K918" s="587"/>
      <c r="L918" s="489"/>
    </row>
    <row r="919" spans="1:12" s="490" customFormat="1">
      <c r="A919" s="608" t="s">
        <v>2342</v>
      </c>
      <c r="B919" s="528" t="s">
        <v>1993</v>
      </c>
      <c r="C919" s="528" t="s">
        <v>1994</v>
      </c>
      <c r="D919" s="529" t="s">
        <v>31</v>
      </c>
      <c r="E919" s="513">
        <v>120</v>
      </c>
      <c r="F919" s="604"/>
      <c r="G919" s="511"/>
      <c r="H919" s="512"/>
      <c r="I919" s="586"/>
      <c r="J919" s="586"/>
      <c r="K919" s="587"/>
      <c r="L919" s="489"/>
    </row>
    <row r="920" spans="1:12" s="490" customFormat="1">
      <c r="A920" s="608" t="s">
        <v>2343</v>
      </c>
      <c r="B920" s="528" t="s">
        <v>1995</v>
      </c>
      <c r="C920" s="528" t="s">
        <v>1996</v>
      </c>
      <c r="D920" s="529" t="s">
        <v>31</v>
      </c>
      <c r="E920" s="513">
        <v>1</v>
      </c>
      <c r="F920" s="604"/>
      <c r="G920" s="511"/>
      <c r="H920" s="512"/>
      <c r="I920" s="586"/>
      <c r="J920" s="586"/>
      <c r="K920" s="587"/>
      <c r="L920" s="489"/>
    </row>
    <row r="921" spans="1:12" s="490" customFormat="1" ht="38.25">
      <c r="A921" s="608" t="s">
        <v>2344</v>
      </c>
      <c r="B921" s="528" t="s">
        <v>1997</v>
      </c>
      <c r="C921" s="528" t="s">
        <v>1998</v>
      </c>
      <c r="D921" s="529" t="s">
        <v>31</v>
      </c>
      <c r="E921" s="513">
        <v>2</v>
      </c>
      <c r="F921" s="604"/>
      <c r="G921" s="511"/>
      <c r="H921" s="512"/>
      <c r="I921" s="586"/>
      <c r="J921" s="586"/>
      <c r="K921" s="587"/>
      <c r="L921" s="489"/>
    </row>
    <row r="922" spans="1:12" s="490" customFormat="1">
      <c r="A922" s="608" t="s">
        <v>2345</v>
      </c>
      <c r="B922" s="528" t="s">
        <v>1999</v>
      </c>
      <c r="C922" s="528" t="s">
        <v>2000</v>
      </c>
      <c r="D922" s="529" t="s">
        <v>2001</v>
      </c>
      <c r="E922" s="513">
        <v>60</v>
      </c>
      <c r="F922" s="604"/>
      <c r="G922" s="511"/>
      <c r="H922" s="512"/>
      <c r="I922" s="586"/>
      <c r="J922" s="586"/>
      <c r="K922" s="587"/>
      <c r="L922" s="489"/>
    </row>
    <row r="923" spans="1:12" s="490" customFormat="1">
      <c r="A923" s="608" t="s">
        <v>2346</v>
      </c>
      <c r="B923" s="528" t="s">
        <v>2002</v>
      </c>
      <c r="C923" s="528" t="s">
        <v>2003</v>
      </c>
      <c r="D923" s="529" t="s">
        <v>31</v>
      </c>
      <c r="E923" s="513">
        <v>15</v>
      </c>
      <c r="F923" s="604"/>
      <c r="G923" s="511"/>
      <c r="H923" s="512"/>
      <c r="I923" s="586"/>
      <c r="J923" s="586"/>
      <c r="K923" s="587"/>
      <c r="L923" s="489"/>
    </row>
    <row r="924" spans="1:12" s="490" customFormat="1" ht="25.5">
      <c r="A924" s="608" t="s">
        <v>2347</v>
      </c>
      <c r="B924" s="528" t="s">
        <v>2634</v>
      </c>
      <c r="C924" s="528" t="s">
        <v>2004</v>
      </c>
      <c r="D924" s="529" t="s">
        <v>31</v>
      </c>
      <c r="E924" s="513">
        <f>4*1.3</f>
        <v>5.2</v>
      </c>
      <c r="F924" s="604"/>
      <c r="G924" s="511"/>
      <c r="H924" s="512"/>
      <c r="I924" s="586"/>
      <c r="J924" s="586"/>
      <c r="K924" s="587"/>
      <c r="L924" s="489"/>
    </row>
    <row r="925" spans="1:12" s="490" customFormat="1">
      <c r="A925" s="608" t="s">
        <v>2348</v>
      </c>
      <c r="B925" s="528" t="s">
        <v>2005</v>
      </c>
      <c r="C925" s="528" t="s">
        <v>2000</v>
      </c>
      <c r="D925" s="529" t="s">
        <v>2001</v>
      </c>
      <c r="E925" s="513">
        <v>60</v>
      </c>
      <c r="F925" s="604"/>
      <c r="G925" s="511"/>
      <c r="H925" s="512"/>
      <c r="I925" s="586"/>
      <c r="J925" s="586"/>
      <c r="K925" s="587"/>
      <c r="L925" s="489"/>
    </row>
    <row r="926" spans="1:12" s="490" customFormat="1">
      <c r="A926" s="608" t="s">
        <v>2349</v>
      </c>
      <c r="B926" s="528" t="s">
        <v>2635</v>
      </c>
      <c r="C926" s="528" t="s">
        <v>2006</v>
      </c>
      <c r="D926" s="529" t="s">
        <v>31</v>
      </c>
      <c r="E926" s="513">
        <v>75</v>
      </c>
      <c r="F926" s="604"/>
      <c r="G926" s="511"/>
      <c r="H926" s="512"/>
      <c r="I926" s="586"/>
      <c r="J926" s="586"/>
      <c r="K926" s="587"/>
      <c r="L926" s="489"/>
    </row>
    <row r="927" spans="1:12" s="490" customFormat="1" ht="25.5">
      <c r="A927" s="608" t="s">
        <v>2350</v>
      </c>
      <c r="B927" s="528" t="s">
        <v>2007</v>
      </c>
      <c r="C927" s="528" t="s">
        <v>2008</v>
      </c>
      <c r="D927" s="529" t="s">
        <v>31</v>
      </c>
      <c r="E927" s="513">
        <f>120*1.3</f>
        <v>156</v>
      </c>
      <c r="F927" s="604"/>
      <c r="G927" s="511"/>
      <c r="H927" s="512"/>
      <c r="I927" s="586"/>
      <c r="J927" s="586"/>
      <c r="K927" s="587"/>
      <c r="L927" s="489"/>
    </row>
    <row r="928" spans="1:12" s="490" customFormat="1">
      <c r="A928" s="608" t="s">
        <v>2351</v>
      </c>
      <c r="B928" s="528" t="s">
        <v>2009</v>
      </c>
      <c r="C928" s="528" t="s">
        <v>2010</v>
      </c>
      <c r="D928" s="529" t="s">
        <v>31</v>
      </c>
      <c r="E928" s="530">
        <v>5</v>
      </c>
      <c r="F928" s="604"/>
      <c r="G928" s="511"/>
      <c r="H928" s="512"/>
      <c r="I928" s="586"/>
      <c r="J928" s="586"/>
      <c r="K928" s="587"/>
      <c r="L928" s="489"/>
    </row>
    <row r="929" spans="1:12" s="490" customFormat="1">
      <c r="A929" s="608" t="s">
        <v>2352</v>
      </c>
      <c r="B929" s="528" t="s">
        <v>2011</v>
      </c>
      <c r="C929" s="528" t="s">
        <v>2010</v>
      </c>
      <c r="D929" s="529" t="s">
        <v>31</v>
      </c>
      <c r="E929" s="530">
        <v>5</v>
      </c>
      <c r="F929" s="604"/>
      <c r="G929" s="511"/>
      <c r="H929" s="512"/>
      <c r="I929" s="586"/>
      <c r="J929" s="586"/>
      <c r="K929" s="587"/>
      <c r="L929" s="489"/>
    </row>
    <row r="930" spans="1:12" s="490" customFormat="1">
      <c r="A930" s="608" t="s">
        <v>2353</v>
      </c>
      <c r="B930" s="528" t="s">
        <v>2012</v>
      </c>
      <c r="C930" s="528" t="s">
        <v>2013</v>
      </c>
      <c r="D930" s="529" t="s">
        <v>2001</v>
      </c>
      <c r="E930" s="513">
        <v>30</v>
      </c>
      <c r="F930" s="604"/>
      <c r="G930" s="511"/>
      <c r="H930" s="512"/>
      <c r="I930" s="586"/>
      <c r="J930" s="586"/>
      <c r="K930" s="587"/>
      <c r="L930" s="489"/>
    </row>
    <row r="931" spans="1:12" s="490" customFormat="1">
      <c r="A931" s="608" t="s">
        <v>2354</v>
      </c>
      <c r="B931" s="528" t="s">
        <v>2014</v>
      </c>
      <c r="C931" s="528" t="s">
        <v>2013</v>
      </c>
      <c r="D931" s="529" t="s">
        <v>2001</v>
      </c>
      <c r="E931" s="513">
        <v>30</v>
      </c>
      <c r="F931" s="604"/>
      <c r="G931" s="511"/>
      <c r="H931" s="512"/>
      <c r="I931" s="586"/>
      <c r="J931" s="586"/>
      <c r="K931" s="587"/>
      <c r="L931" s="489"/>
    </row>
    <row r="932" spans="1:12" s="490" customFormat="1">
      <c r="A932" s="514"/>
      <c r="B932" s="515"/>
      <c r="C932" s="515"/>
      <c r="D932" s="517"/>
      <c r="E932" s="518"/>
      <c r="F932" s="521"/>
      <c r="G932" s="515"/>
      <c r="H932" s="517"/>
      <c r="I932" s="515"/>
      <c r="J932" s="521" t="s">
        <v>2355</v>
      </c>
      <c r="K932" s="582"/>
      <c r="L932" s="521"/>
    </row>
    <row r="933" spans="1:12" s="490" customFormat="1">
      <c r="A933" s="574"/>
      <c r="B933" s="596" t="s">
        <v>2015</v>
      </c>
      <c r="C933" s="577"/>
      <c r="D933" s="559"/>
      <c r="E933" s="575"/>
      <c r="F933" s="576"/>
      <c r="G933" s="577"/>
      <c r="H933" s="559"/>
      <c r="I933" s="576"/>
      <c r="J933" s="577"/>
      <c r="K933" s="578"/>
      <c r="L933" s="579"/>
    </row>
    <row r="934" spans="1:12" s="490" customFormat="1">
      <c r="A934" s="609" t="s">
        <v>2186</v>
      </c>
      <c r="B934" s="528" t="s">
        <v>2016</v>
      </c>
      <c r="C934" s="528" t="s">
        <v>2017</v>
      </c>
      <c r="D934" s="510" t="s">
        <v>31</v>
      </c>
      <c r="E934" s="513">
        <v>70</v>
      </c>
      <c r="F934" s="586"/>
      <c r="G934" s="511"/>
      <c r="H934" s="512"/>
      <c r="I934" s="586"/>
      <c r="J934" s="586"/>
      <c r="K934" s="587"/>
      <c r="L934" s="489"/>
    </row>
    <row r="935" spans="1:12" s="490" customFormat="1">
      <c r="A935" s="514"/>
      <c r="B935" s="515"/>
      <c r="C935" s="515"/>
      <c r="D935" s="517"/>
      <c r="E935" s="518"/>
      <c r="F935" s="521"/>
      <c r="G935" s="515"/>
      <c r="H935" s="517"/>
      <c r="I935" s="515"/>
      <c r="J935" s="521" t="s">
        <v>2356</v>
      </c>
      <c r="K935" s="582"/>
      <c r="L935" s="521"/>
    </row>
    <row r="936" spans="1:12" s="490" customFormat="1" ht="25.5">
      <c r="A936" s="609" t="s">
        <v>2189</v>
      </c>
      <c r="B936" s="528" t="s">
        <v>2018</v>
      </c>
      <c r="C936" s="528" t="s">
        <v>2573</v>
      </c>
      <c r="D936" s="510" t="s">
        <v>31</v>
      </c>
      <c r="E936" s="513">
        <v>150</v>
      </c>
      <c r="F936" s="586"/>
      <c r="G936" s="511"/>
      <c r="H936" s="512"/>
      <c r="I936" s="586"/>
      <c r="J936" s="586"/>
      <c r="K936" s="587"/>
      <c r="L936" s="489"/>
    </row>
    <row r="937" spans="1:12" s="490" customFormat="1">
      <c r="A937" s="514"/>
      <c r="B937" s="515"/>
      <c r="C937" s="515"/>
      <c r="D937" s="517"/>
      <c r="E937" s="518"/>
      <c r="F937" s="521"/>
      <c r="G937" s="515"/>
      <c r="H937" s="517"/>
      <c r="I937" s="515"/>
      <c r="J937" s="521" t="s">
        <v>2357</v>
      </c>
      <c r="K937" s="582"/>
      <c r="L937" s="521"/>
    </row>
    <row r="938" spans="1:12" s="490" customFormat="1">
      <c r="A938" s="609" t="s">
        <v>2192</v>
      </c>
      <c r="B938" s="528" t="s">
        <v>2019</v>
      </c>
      <c r="C938" s="528" t="s">
        <v>2020</v>
      </c>
      <c r="D938" s="529" t="s">
        <v>49</v>
      </c>
      <c r="E938" s="530">
        <v>600</v>
      </c>
      <c r="F938" s="586"/>
      <c r="G938" s="511"/>
      <c r="H938" s="512"/>
      <c r="I938" s="586"/>
      <c r="J938" s="586"/>
      <c r="K938" s="587"/>
      <c r="L938" s="489"/>
    </row>
    <row r="939" spans="1:12" s="490" customFormat="1">
      <c r="A939" s="514"/>
      <c r="B939" s="515"/>
      <c r="C939" s="515"/>
      <c r="D939" s="517"/>
      <c r="E939" s="518"/>
      <c r="F939" s="521"/>
      <c r="G939" s="515"/>
      <c r="H939" s="517"/>
      <c r="I939" s="515"/>
      <c r="J939" s="521" t="s">
        <v>2358</v>
      </c>
      <c r="K939" s="582"/>
      <c r="L939" s="521"/>
    </row>
    <row r="940" spans="1:12" s="490" customFormat="1" ht="25.5">
      <c r="A940" s="609" t="s">
        <v>2195</v>
      </c>
      <c r="B940" s="597" t="s">
        <v>2021</v>
      </c>
      <c r="C940" s="528" t="s">
        <v>2022</v>
      </c>
      <c r="D940" s="529" t="s">
        <v>49</v>
      </c>
      <c r="E940" s="530">
        <f>25*1.3</f>
        <v>32.5</v>
      </c>
      <c r="F940" s="586"/>
      <c r="G940" s="511"/>
      <c r="H940" s="512"/>
      <c r="I940" s="586"/>
      <c r="J940" s="586"/>
      <c r="K940" s="587"/>
      <c r="L940" s="489"/>
    </row>
    <row r="941" spans="1:12" s="490" customFormat="1">
      <c r="A941" s="514"/>
      <c r="B941" s="515"/>
      <c r="C941" s="515"/>
      <c r="D941" s="517"/>
      <c r="E941" s="518"/>
      <c r="F941" s="521"/>
      <c r="G941" s="515"/>
      <c r="H941" s="517"/>
      <c r="I941" s="515"/>
      <c r="J941" s="521" t="s">
        <v>2359</v>
      </c>
      <c r="K941" s="582"/>
      <c r="L941" s="521"/>
    </row>
    <row r="942" spans="1:12" s="490" customFormat="1">
      <c r="A942" s="609" t="s">
        <v>2198</v>
      </c>
      <c r="B942" s="528" t="s">
        <v>2023</v>
      </c>
      <c r="C942" s="528" t="s">
        <v>2024</v>
      </c>
      <c r="D942" s="529" t="s">
        <v>49</v>
      </c>
      <c r="E942" s="530">
        <f>4*1.3</f>
        <v>5.2</v>
      </c>
      <c r="F942" s="586"/>
      <c r="G942" s="511"/>
      <c r="H942" s="512"/>
      <c r="I942" s="586"/>
      <c r="J942" s="586"/>
      <c r="K942" s="587"/>
      <c r="L942" s="489"/>
    </row>
    <row r="943" spans="1:12" s="490" customFormat="1">
      <c r="A943" s="514"/>
      <c r="B943" s="515"/>
      <c r="C943" s="515"/>
      <c r="D943" s="517"/>
      <c r="E943" s="518"/>
      <c r="F943" s="521"/>
      <c r="G943" s="515"/>
      <c r="H943" s="517"/>
      <c r="I943" s="515"/>
      <c r="J943" s="521" t="s">
        <v>2360</v>
      </c>
      <c r="K943" s="582"/>
      <c r="L943" s="521"/>
    </row>
    <row r="944" spans="1:12" s="490" customFormat="1" ht="25.5">
      <c r="A944" s="609" t="s">
        <v>2201</v>
      </c>
      <c r="B944" s="528" t="s">
        <v>2025</v>
      </c>
      <c r="C944" s="528" t="s">
        <v>2574</v>
      </c>
      <c r="D944" s="529" t="s">
        <v>49</v>
      </c>
      <c r="E944" s="530">
        <v>22</v>
      </c>
      <c r="F944" s="586"/>
      <c r="G944" s="511"/>
      <c r="H944" s="512"/>
      <c r="I944" s="586"/>
      <c r="J944" s="586"/>
      <c r="K944" s="587"/>
      <c r="L944" s="489"/>
    </row>
    <row r="945" spans="1:12" s="490" customFormat="1">
      <c r="A945" s="514"/>
      <c r="B945" s="515"/>
      <c r="C945" s="515"/>
      <c r="D945" s="517"/>
      <c r="E945" s="518"/>
      <c r="F945" s="521"/>
      <c r="G945" s="515"/>
      <c r="H945" s="517"/>
      <c r="I945" s="515"/>
      <c r="J945" s="521" t="s">
        <v>2361</v>
      </c>
      <c r="K945" s="582"/>
      <c r="L945" s="521"/>
    </row>
    <row r="946" spans="1:12" s="490" customFormat="1">
      <c r="A946" s="610" t="s">
        <v>2204</v>
      </c>
      <c r="B946" s="598" t="s">
        <v>2026</v>
      </c>
      <c r="C946" s="531"/>
      <c r="D946" s="532"/>
      <c r="E946" s="533"/>
      <c r="F946" s="599"/>
      <c r="G946" s="534"/>
      <c r="H946" s="535"/>
      <c r="I946" s="599"/>
      <c r="J946" s="599"/>
      <c r="K946" s="600"/>
      <c r="L946" s="585"/>
    </row>
    <row r="947" spans="1:12" s="490" customFormat="1" ht="25.5">
      <c r="A947" s="611" t="s">
        <v>2362</v>
      </c>
      <c r="B947" s="536" t="s">
        <v>2027</v>
      </c>
      <c r="C947" s="536" t="s">
        <v>2363</v>
      </c>
      <c r="D947" s="529" t="s">
        <v>2028</v>
      </c>
      <c r="E947" s="530">
        <v>100</v>
      </c>
      <c r="F947" s="586"/>
      <c r="G947" s="537"/>
      <c r="H947" s="512"/>
      <c r="I947" s="586"/>
      <c r="J947" s="586"/>
      <c r="K947" s="587"/>
      <c r="L947" s="489"/>
    </row>
    <row r="948" spans="1:12" s="490" customFormat="1" ht="25.5">
      <c r="A948" s="611" t="s">
        <v>2366</v>
      </c>
      <c r="B948" s="536" t="s">
        <v>2029</v>
      </c>
      <c r="C948" s="536" t="s">
        <v>2363</v>
      </c>
      <c r="D948" s="529" t="s">
        <v>2028</v>
      </c>
      <c r="E948" s="530">
        <v>80</v>
      </c>
      <c r="F948" s="586"/>
      <c r="G948" s="537"/>
      <c r="H948" s="512"/>
      <c r="I948" s="586"/>
      <c r="J948" s="586"/>
      <c r="K948" s="587"/>
      <c r="L948" s="489"/>
    </row>
    <row r="949" spans="1:12" s="490" customFormat="1" ht="51">
      <c r="A949" s="611" t="s">
        <v>2367</v>
      </c>
      <c r="B949" s="536" t="s">
        <v>2030</v>
      </c>
      <c r="C949" s="536" t="s">
        <v>2364</v>
      </c>
      <c r="D949" s="538" t="s">
        <v>87</v>
      </c>
      <c r="E949" s="530">
        <v>13</v>
      </c>
      <c r="F949" s="586"/>
      <c r="G949" s="537"/>
      <c r="H949" s="512"/>
      <c r="I949" s="586"/>
      <c r="J949" s="586"/>
      <c r="K949" s="587"/>
      <c r="L949" s="489"/>
    </row>
    <row r="950" spans="1:12" s="490" customFormat="1" ht="102">
      <c r="A950" s="611" t="s">
        <v>2368</v>
      </c>
      <c r="B950" s="536" t="s">
        <v>2031</v>
      </c>
      <c r="C950" s="536" t="s">
        <v>2365</v>
      </c>
      <c r="D950" s="538" t="s">
        <v>87</v>
      </c>
      <c r="E950" s="530">
        <f>4*1.3</f>
        <v>5.2</v>
      </c>
      <c r="F950" s="586"/>
      <c r="G950" s="537"/>
      <c r="H950" s="512"/>
      <c r="I950" s="586"/>
      <c r="J950" s="586"/>
      <c r="K950" s="587"/>
      <c r="L950" s="489"/>
    </row>
    <row r="951" spans="1:12" s="490" customFormat="1" ht="76.5">
      <c r="A951" s="611" t="s">
        <v>2369</v>
      </c>
      <c r="B951" s="536" t="s">
        <v>2032</v>
      </c>
      <c r="C951" s="536" t="s">
        <v>2033</v>
      </c>
      <c r="D951" s="538" t="s">
        <v>87</v>
      </c>
      <c r="E951" s="530">
        <v>10</v>
      </c>
      <c r="F951" s="586"/>
      <c r="G951" s="537"/>
      <c r="H951" s="512"/>
      <c r="I951" s="586"/>
      <c r="J951" s="586"/>
      <c r="K951" s="587"/>
      <c r="L951" s="489"/>
    </row>
    <row r="952" spans="1:12" s="490" customFormat="1" ht="63.75">
      <c r="A952" s="611" t="s">
        <v>2370</v>
      </c>
      <c r="B952" s="536" t="s">
        <v>2034</v>
      </c>
      <c r="C952" s="536" t="s">
        <v>2035</v>
      </c>
      <c r="D952" s="538" t="s">
        <v>87</v>
      </c>
      <c r="E952" s="530">
        <v>3</v>
      </c>
      <c r="F952" s="586"/>
      <c r="G952" s="539"/>
      <c r="H952" s="512"/>
      <c r="I952" s="586"/>
      <c r="J952" s="586"/>
      <c r="K952" s="587"/>
      <c r="L952" s="489"/>
    </row>
    <row r="953" spans="1:12" s="490" customFormat="1" ht="38.25">
      <c r="A953" s="611" t="s">
        <v>2371</v>
      </c>
      <c r="B953" s="536" t="s">
        <v>2036</v>
      </c>
      <c r="C953" s="536" t="s">
        <v>2037</v>
      </c>
      <c r="D953" s="538" t="s">
        <v>49</v>
      </c>
      <c r="E953" s="530">
        <v>3</v>
      </c>
      <c r="F953" s="586"/>
      <c r="G953" s="539"/>
      <c r="H953" s="512"/>
      <c r="I953" s="586"/>
      <c r="J953" s="586"/>
      <c r="K953" s="587"/>
      <c r="L953" s="489"/>
    </row>
    <row r="954" spans="1:12" s="490" customFormat="1" ht="102">
      <c r="A954" s="611" t="s">
        <v>2372</v>
      </c>
      <c r="B954" s="536" t="s">
        <v>2038</v>
      </c>
      <c r="C954" s="536" t="s">
        <v>2039</v>
      </c>
      <c r="D954" s="538" t="s">
        <v>87</v>
      </c>
      <c r="E954" s="530">
        <v>3</v>
      </c>
      <c r="F954" s="586"/>
      <c r="G954" s="539"/>
      <c r="H954" s="512"/>
      <c r="I954" s="586"/>
      <c r="J954" s="586"/>
      <c r="K954" s="587"/>
      <c r="L954" s="489"/>
    </row>
    <row r="955" spans="1:12" s="490" customFormat="1" ht="76.5">
      <c r="A955" s="611" t="s">
        <v>2373</v>
      </c>
      <c r="B955" s="536" t="s">
        <v>2040</v>
      </c>
      <c r="C955" s="536" t="s">
        <v>2041</v>
      </c>
      <c r="D955" s="538" t="s">
        <v>87</v>
      </c>
      <c r="E955" s="540">
        <f>1*1.3</f>
        <v>1.3</v>
      </c>
      <c r="F955" s="586"/>
      <c r="G955" s="539"/>
      <c r="H955" s="512"/>
      <c r="I955" s="586"/>
      <c r="J955" s="586"/>
      <c r="K955" s="587"/>
      <c r="L955" s="489"/>
    </row>
    <row r="956" spans="1:12" s="490" customFormat="1" ht="102" customHeight="1">
      <c r="A956" s="611" t="s">
        <v>2374</v>
      </c>
      <c r="B956" s="536" t="s">
        <v>2042</v>
      </c>
      <c r="C956" s="536" t="s">
        <v>2043</v>
      </c>
      <c r="D956" s="538" t="s">
        <v>87</v>
      </c>
      <c r="E956" s="540">
        <f>1*1.3</f>
        <v>1.3</v>
      </c>
      <c r="F956" s="586"/>
      <c r="G956" s="539"/>
      <c r="H956" s="512"/>
      <c r="I956" s="586"/>
      <c r="J956" s="586"/>
      <c r="K956" s="587"/>
      <c r="L956" s="489"/>
    </row>
    <row r="957" spans="1:12" s="490" customFormat="1" ht="76.5">
      <c r="A957" s="611" t="s">
        <v>2375</v>
      </c>
      <c r="B957" s="536" t="s">
        <v>2044</v>
      </c>
      <c r="C957" s="536" t="s">
        <v>2045</v>
      </c>
      <c r="D957" s="538" t="s">
        <v>87</v>
      </c>
      <c r="E957" s="530">
        <v>3</v>
      </c>
      <c r="F957" s="586"/>
      <c r="G957" s="539"/>
      <c r="H957" s="512"/>
      <c r="I957" s="586"/>
      <c r="J957" s="586"/>
      <c r="K957" s="587"/>
      <c r="L957" s="489"/>
    </row>
    <row r="958" spans="1:12" s="490" customFormat="1" ht="63.75">
      <c r="A958" s="611" t="s">
        <v>2376</v>
      </c>
      <c r="B958" s="536" t="s">
        <v>2046</v>
      </c>
      <c r="C958" s="536" t="s">
        <v>2047</v>
      </c>
      <c r="D958" s="538" t="s">
        <v>87</v>
      </c>
      <c r="E958" s="540">
        <f>1*1.3</f>
        <v>1.3</v>
      </c>
      <c r="F958" s="586"/>
      <c r="G958" s="539"/>
      <c r="H958" s="512"/>
      <c r="I958" s="586"/>
      <c r="J958" s="586"/>
      <c r="K958" s="587"/>
      <c r="L958" s="489"/>
    </row>
    <row r="959" spans="1:12" s="490" customFormat="1" ht="38.25">
      <c r="A959" s="611" t="s">
        <v>2377</v>
      </c>
      <c r="B959" s="536" t="s">
        <v>2048</v>
      </c>
      <c r="C959" s="536" t="s">
        <v>2049</v>
      </c>
      <c r="D959" s="538" t="s">
        <v>2028</v>
      </c>
      <c r="E959" s="530">
        <v>6</v>
      </c>
      <c r="F959" s="586"/>
      <c r="G959" s="539"/>
      <c r="H959" s="512"/>
      <c r="I959" s="586"/>
      <c r="J959" s="586"/>
      <c r="K959" s="587"/>
      <c r="L959" s="489"/>
    </row>
    <row r="960" spans="1:12" s="490" customFormat="1" ht="63.75">
      <c r="A960" s="611" t="s">
        <v>2378</v>
      </c>
      <c r="B960" s="536" t="s">
        <v>2050</v>
      </c>
      <c r="C960" s="536" t="s">
        <v>2051</v>
      </c>
      <c r="D960" s="538" t="s">
        <v>49</v>
      </c>
      <c r="E960" s="540">
        <f>7*1.3</f>
        <v>9.1</v>
      </c>
      <c r="F960" s="586"/>
      <c r="G960" s="539"/>
      <c r="H960" s="512"/>
      <c r="I960" s="586"/>
      <c r="J960" s="586"/>
      <c r="K960" s="587"/>
      <c r="L960" s="489"/>
    </row>
    <row r="961" spans="1:12" s="490" customFormat="1">
      <c r="A961" s="514"/>
      <c r="B961" s="515"/>
      <c r="C961" s="515"/>
      <c r="D961" s="517"/>
      <c r="E961" s="518"/>
      <c r="F961" s="521"/>
      <c r="G961" s="515"/>
      <c r="H961" s="517"/>
      <c r="I961" s="515"/>
      <c r="J961" s="521" t="s">
        <v>2379</v>
      </c>
      <c r="K961" s="582"/>
      <c r="L961" s="521"/>
    </row>
    <row r="962" spans="1:12" s="490" customFormat="1">
      <c r="A962" s="612" t="s">
        <v>2207</v>
      </c>
      <c r="B962" s="598" t="s">
        <v>2052</v>
      </c>
      <c r="C962" s="541"/>
      <c r="D962" s="542"/>
      <c r="E962" s="533"/>
      <c r="F962" s="599"/>
      <c r="G962" s="543"/>
      <c r="H962" s="535"/>
      <c r="I962" s="599"/>
      <c r="J962" s="599"/>
      <c r="K962" s="600"/>
      <c r="L962" s="585"/>
    </row>
    <row r="963" spans="1:12" s="490" customFormat="1" ht="25.5">
      <c r="A963" s="613" t="s">
        <v>2381</v>
      </c>
      <c r="B963" s="601" t="s">
        <v>2053</v>
      </c>
      <c r="C963" s="544" t="s">
        <v>2054</v>
      </c>
      <c r="D963" s="545" t="s">
        <v>31</v>
      </c>
      <c r="E963" s="530">
        <f>600*1.3</f>
        <v>780</v>
      </c>
      <c r="F963" s="586"/>
      <c r="G963" s="511"/>
      <c r="H963" s="512"/>
      <c r="I963" s="586"/>
      <c r="J963" s="586"/>
      <c r="K963" s="587"/>
      <c r="L963" s="489"/>
    </row>
    <row r="964" spans="1:12" s="490" customFormat="1" ht="25.5">
      <c r="A964" s="613" t="s">
        <v>2382</v>
      </c>
      <c r="B964" s="601" t="s">
        <v>2055</v>
      </c>
      <c r="C964" s="544" t="s">
        <v>2054</v>
      </c>
      <c r="D964" s="545" t="s">
        <v>31</v>
      </c>
      <c r="E964" s="530">
        <f>600*1.3</f>
        <v>780</v>
      </c>
      <c r="F964" s="586"/>
      <c r="G964" s="511"/>
      <c r="H964" s="512"/>
      <c r="I964" s="586"/>
      <c r="J964" s="586"/>
      <c r="K964" s="587"/>
      <c r="L964" s="489"/>
    </row>
    <row r="965" spans="1:12" s="490" customFormat="1">
      <c r="A965" s="514"/>
      <c r="B965" s="515"/>
      <c r="C965" s="515"/>
      <c r="D965" s="517"/>
      <c r="E965" s="518"/>
      <c r="F965" s="521"/>
      <c r="G965" s="515"/>
      <c r="H965" s="517"/>
      <c r="I965" s="515"/>
      <c r="J965" s="521" t="s">
        <v>2380</v>
      </c>
      <c r="K965" s="582"/>
      <c r="L965" s="521"/>
    </row>
    <row r="966" spans="1:12" s="490" customFormat="1">
      <c r="A966" s="612" t="s">
        <v>2210</v>
      </c>
      <c r="B966" s="602" t="s">
        <v>1239</v>
      </c>
      <c r="C966" s="531"/>
      <c r="D966" s="542"/>
      <c r="E966" s="533"/>
      <c r="F966" s="599"/>
      <c r="G966" s="543"/>
      <c r="H966" s="535"/>
      <c r="I966" s="599"/>
      <c r="J966" s="599"/>
      <c r="K966" s="600"/>
      <c r="L966" s="585"/>
    </row>
    <row r="967" spans="1:12" s="490" customFormat="1" ht="38.25">
      <c r="A967" s="613" t="s">
        <v>2383</v>
      </c>
      <c r="B967" s="509" t="s">
        <v>1009</v>
      </c>
      <c r="C967" s="528" t="s">
        <v>2575</v>
      </c>
      <c r="D967" s="529" t="s">
        <v>49</v>
      </c>
      <c r="E967" s="530">
        <v>3000</v>
      </c>
      <c r="F967" s="586"/>
      <c r="G967" s="511"/>
      <c r="H967" s="512"/>
      <c r="I967" s="586"/>
      <c r="J967" s="586"/>
      <c r="K967" s="587"/>
      <c r="L967" s="489"/>
    </row>
    <row r="968" spans="1:12" s="490" customFormat="1" ht="38.25">
      <c r="A968" s="613" t="s">
        <v>2384</v>
      </c>
      <c r="B968" s="509" t="s">
        <v>2056</v>
      </c>
      <c r="C968" s="528" t="s">
        <v>2057</v>
      </c>
      <c r="D968" s="529" t="s">
        <v>49</v>
      </c>
      <c r="E968" s="530">
        <v>3900</v>
      </c>
      <c r="F968" s="586"/>
      <c r="G968" s="511"/>
      <c r="H968" s="512"/>
      <c r="I968" s="586"/>
      <c r="J968" s="586"/>
      <c r="K968" s="587"/>
      <c r="L968" s="489"/>
    </row>
    <row r="969" spans="1:12" s="490" customFormat="1" ht="63.75">
      <c r="A969" s="613" t="s">
        <v>2385</v>
      </c>
      <c r="B969" s="509" t="s">
        <v>2058</v>
      </c>
      <c r="C969" s="528" t="s">
        <v>2059</v>
      </c>
      <c r="D969" s="529" t="s">
        <v>49</v>
      </c>
      <c r="E969" s="530">
        <v>150</v>
      </c>
      <c r="F969" s="586"/>
      <c r="G969" s="511"/>
      <c r="H969" s="512"/>
      <c r="I969" s="586"/>
      <c r="J969" s="586"/>
      <c r="K969" s="587"/>
      <c r="L969" s="489"/>
    </row>
    <row r="970" spans="1:12" s="490" customFormat="1">
      <c r="A970" s="514"/>
      <c r="B970" s="515"/>
      <c r="C970" s="515"/>
      <c r="D970" s="517"/>
      <c r="E970" s="518"/>
      <c r="F970" s="521"/>
      <c r="G970" s="515"/>
      <c r="H970" s="517"/>
      <c r="I970" s="515"/>
      <c r="J970" s="521" t="s">
        <v>2386</v>
      </c>
      <c r="K970" s="582"/>
      <c r="L970" s="521"/>
    </row>
    <row r="971" spans="1:12" s="490" customFormat="1">
      <c r="A971" s="612" t="s">
        <v>2213</v>
      </c>
      <c r="B971" s="602" t="s">
        <v>2060</v>
      </c>
      <c r="C971" s="541"/>
      <c r="D971" s="542"/>
      <c r="E971" s="533"/>
      <c r="F971" s="599"/>
      <c r="G971" s="543"/>
      <c r="H971" s="535"/>
      <c r="I971" s="599"/>
      <c r="J971" s="599"/>
      <c r="K971" s="600"/>
      <c r="L971" s="585"/>
    </row>
    <row r="972" spans="1:12" s="490" customFormat="1" ht="25.5">
      <c r="A972" s="614" t="s">
        <v>2387</v>
      </c>
      <c r="B972" s="536" t="s">
        <v>2061</v>
      </c>
      <c r="C972" s="536" t="s">
        <v>2062</v>
      </c>
      <c r="D972" s="538" t="s">
        <v>49</v>
      </c>
      <c r="E972" s="530">
        <v>120</v>
      </c>
      <c r="F972" s="586"/>
      <c r="G972" s="539"/>
      <c r="H972" s="546"/>
      <c r="I972" s="586"/>
      <c r="J972" s="586"/>
      <c r="K972" s="587"/>
      <c r="L972" s="489"/>
    </row>
    <row r="973" spans="1:12" ht="51">
      <c r="A973" s="614" t="s">
        <v>2388</v>
      </c>
      <c r="B973" s="509" t="s">
        <v>2067</v>
      </c>
      <c r="C973" s="528" t="s">
        <v>2576</v>
      </c>
      <c r="D973" s="510" t="s">
        <v>31</v>
      </c>
      <c r="E973" s="530">
        <f>35*1.3</f>
        <v>45.5</v>
      </c>
      <c r="F973" s="403"/>
      <c r="G973" s="403"/>
      <c r="H973" s="403"/>
      <c r="I973" s="403"/>
      <c r="J973" s="403"/>
      <c r="K973" s="403"/>
      <c r="L973" s="403"/>
    </row>
    <row r="974" spans="1:12" s="490" customFormat="1">
      <c r="A974" s="514"/>
      <c r="B974" s="515"/>
      <c r="C974" s="515"/>
      <c r="D974" s="517"/>
      <c r="E974" s="518"/>
      <c r="F974" s="521"/>
      <c r="G974" s="515"/>
      <c r="H974" s="517"/>
      <c r="I974" s="515"/>
      <c r="J974" s="521" t="s">
        <v>2389</v>
      </c>
      <c r="K974" s="582"/>
      <c r="L974" s="521"/>
    </row>
    <row r="975" spans="1:12" s="490" customFormat="1">
      <c r="A975" s="621"/>
      <c r="B975" s="622" t="s">
        <v>2068</v>
      </c>
      <c r="C975" s="623"/>
      <c r="D975" s="624"/>
      <c r="E975" s="625"/>
      <c r="F975" s="623"/>
      <c r="G975" s="626"/>
      <c r="H975" s="624"/>
      <c r="I975" s="623"/>
      <c r="J975" s="623"/>
      <c r="K975" s="623"/>
      <c r="L975" s="627"/>
    </row>
    <row r="976" spans="1:12" s="490" customFormat="1" ht="51">
      <c r="A976" s="605" t="s">
        <v>2216</v>
      </c>
      <c r="B976" s="581" t="s">
        <v>2069</v>
      </c>
      <c r="C976" s="550" t="s">
        <v>2070</v>
      </c>
      <c r="D976" s="551" t="s">
        <v>31</v>
      </c>
      <c r="E976" s="552">
        <f>2*1.3</f>
        <v>2.6</v>
      </c>
      <c r="F976" s="577"/>
      <c r="G976" s="553"/>
      <c r="H976" s="554"/>
      <c r="I976" s="586"/>
      <c r="J976" s="586"/>
      <c r="K976" s="587"/>
      <c r="L976" s="489"/>
    </row>
    <row r="977" spans="1:12" s="490" customFormat="1">
      <c r="A977" s="514"/>
      <c r="B977" s="515"/>
      <c r="C977" s="515"/>
      <c r="D977" s="517"/>
      <c r="E977" s="518"/>
      <c r="F977" s="521"/>
      <c r="G977" s="515"/>
      <c r="H977" s="517"/>
      <c r="I977" s="515"/>
      <c r="J977" s="521" t="s">
        <v>2455</v>
      </c>
      <c r="K977" s="582"/>
      <c r="L977" s="521"/>
    </row>
    <row r="978" spans="1:12" s="490" customFormat="1" ht="51">
      <c r="A978" s="605" t="s">
        <v>2219</v>
      </c>
      <c r="B978" s="550" t="s">
        <v>2071</v>
      </c>
      <c r="C978" s="550" t="s">
        <v>2072</v>
      </c>
      <c r="D978" s="551" t="s">
        <v>31</v>
      </c>
      <c r="E978" s="552">
        <f>2*1.3</f>
        <v>2.6</v>
      </c>
      <c r="F978" s="577"/>
      <c r="G978" s="553"/>
      <c r="H978" s="554"/>
      <c r="I978" s="586"/>
      <c r="J978" s="586"/>
      <c r="K978" s="587"/>
      <c r="L978" s="489"/>
    </row>
    <row r="979" spans="1:12" s="490" customFormat="1">
      <c r="A979" s="514"/>
      <c r="B979" s="515"/>
      <c r="C979" s="515"/>
      <c r="D979" s="517"/>
      <c r="E979" s="518"/>
      <c r="F979" s="521"/>
      <c r="G979" s="515"/>
      <c r="H979" s="517"/>
      <c r="I979" s="515"/>
      <c r="J979" s="521" t="s">
        <v>2456</v>
      </c>
      <c r="K979" s="582"/>
      <c r="L979" s="521"/>
    </row>
    <row r="980" spans="1:12" s="490" customFormat="1" ht="51">
      <c r="A980" s="605" t="s">
        <v>2222</v>
      </c>
      <c r="B980" s="581" t="s">
        <v>2073</v>
      </c>
      <c r="C980" s="550" t="s">
        <v>2074</v>
      </c>
      <c r="D980" s="551" t="s">
        <v>31</v>
      </c>
      <c r="E980" s="552">
        <f>2*1.3</f>
        <v>2.6</v>
      </c>
      <c r="F980" s="577"/>
      <c r="G980" s="553"/>
      <c r="H980" s="554"/>
      <c r="I980" s="586"/>
      <c r="J980" s="586"/>
      <c r="K980" s="587"/>
      <c r="L980" s="489"/>
    </row>
    <row r="981" spans="1:12" s="490" customFormat="1">
      <c r="A981" s="514"/>
      <c r="B981" s="515"/>
      <c r="C981" s="515"/>
      <c r="D981" s="517"/>
      <c r="E981" s="518"/>
      <c r="F981" s="521"/>
      <c r="G981" s="515"/>
      <c r="H981" s="517"/>
      <c r="I981" s="515"/>
      <c r="J981" s="521" t="s">
        <v>2457</v>
      </c>
      <c r="K981" s="582"/>
      <c r="L981" s="521"/>
    </row>
    <row r="982" spans="1:12" s="490" customFormat="1" ht="51">
      <c r="A982" s="605" t="s">
        <v>2225</v>
      </c>
      <c r="B982" s="581" t="s">
        <v>2075</v>
      </c>
      <c r="C982" s="550" t="s">
        <v>2076</v>
      </c>
      <c r="D982" s="551" t="s">
        <v>31</v>
      </c>
      <c r="E982" s="552">
        <f>1*1.3</f>
        <v>1.3</v>
      </c>
      <c r="F982" s="577"/>
      <c r="G982" s="553"/>
      <c r="H982" s="554"/>
      <c r="I982" s="586"/>
      <c r="J982" s="586"/>
      <c r="K982" s="587"/>
      <c r="L982" s="489"/>
    </row>
    <row r="983" spans="1:12" s="490" customFormat="1">
      <c r="A983" s="514"/>
      <c r="B983" s="515"/>
      <c r="C983" s="515"/>
      <c r="D983" s="517"/>
      <c r="E983" s="518"/>
      <c r="F983" s="521"/>
      <c r="G983" s="515"/>
      <c r="H983" s="517"/>
      <c r="I983" s="515"/>
      <c r="J983" s="521" t="s">
        <v>2458</v>
      </c>
      <c r="K983" s="582"/>
      <c r="L983" s="521"/>
    </row>
    <row r="984" spans="1:12" s="490" customFormat="1" ht="51">
      <c r="A984" s="605" t="s">
        <v>2228</v>
      </c>
      <c r="B984" s="581" t="s">
        <v>2077</v>
      </c>
      <c r="C984" s="550" t="s">
        <v>2078</v>
      </c>
      <c r="D984" s="551" t="s">
        <v>31</v>
      </c>
      <c r="E984" s="552">
        <f>1*1.3</f>
        <v>1.3</v>
      </c>
      <c r="F984" s="577"/>
      <c r="G984" s="553"/>
      <c r="H984" s="554"/>
      <c r="I984" s="586"/>
      <c r="J984" s="586"/>
      <c r="K984" s="587"/>
      <c r="L984" s="489"/>
    </row>
    <row r="985" spans="1:12" s="490" customFormat="1">
      <c r="A985" s="514"/>
      <c r="B985" s="515"/>
      <c r="C985" s="515"/>
      <c r="D985" s="517"/>
      <c r="E985" s="518"/>
      <c r="F985" s="521"/>
      <c r="G985" s="515"/>
      <c r="H985" s="517"/>
      <c r="I985" s="515"/>
      <c r="J985" s="521" t="s">
        <v>2459</v>
      </c>
      <c r="K985" s="582"/>
      <c r="L985" s="521"/>
    </row>
    <row r="986" spans="1:12" s="490" customFormat="1" ht="51">
      <c r="A986" s="605" t="s">
        <v>2231</v>
      </c>
      <c r="B986" s="581" t="s">
        <v>2079</v>
      </c>
      <c r="C986" s="550" t="s">
        <v>2078</v>
      </c>
      <c r="D986" s="551" t="s">
        <v>31</v>
      </c>
      <c r="E986" s="552">
        <f>1*1.3</f>
        <v>1.3</v>
      </c>
      <c r="F986" s="577"/>
      <c r="G986" s="553"/>
      <c r="H986" s="554"/>
      <c r="I986" s="586"/>
      <c r="J986" s="586"/>
      <c r="K986" s="587"/>
      <c r="L986" s="489"/>
    </row>
    <row r="987" spans="1:12" s="490" customFormat="1">
      <c r="A987" s="514"/>
      <c r="B987" s="515"/>
      <c r="C987" s="515"/>
      <c r="D987" s="517"/>
      <c r="E987" s="518"/>
      <c r="F987" s="521"/>
      <c r="G987" s="515"/>
      <c r="H987" s="517"/>
      <c r="I987" s="515"/>
      <c r="J987" s="521" t="s">
        <v>2460</v>
      </c>
      <c r="K987" s="582"/>
      <c r="L987" s="521"/>
    </row>
    <row r="988" spans="1:12" s="490" customFormat="1" ht="51">
      <c r="A988" s="605" t="s">
        <v>2234</v>
      </c>
      <c r="B988" s="581" t="s">
        <v>2080</v>
      </c>
      <c r="C988" s="550" t="s">
        <v>2081</v>
      </c>
      <c r="D988" s="551" t="s">
        <v>31</v>
      </c>
      <c r="E988" s="552">
        <f>1*1.3</f>
        <v>1.3</v>
      </c>
      <c r="F988" s="577"/>
      <c r="G988" s="553"/>
      <c r="H988" s="554"/>
      <c r="I988" s="586"/>
      <c r="J988" s="586"/>
      <c r="K988" s="587"/>
      <c r="L988" s="489"/>
    </row>
    <row r="989" spans="1:12" s="490" customFormat="1">
      <c r="A989" s="514"/>
      <c r="B989" s="515"/>
      <c r="C989" s="515"/>
      <c r="D989" s="517"/>
      <c r="E989" s="518"/>
      <c r="F989" s="521"/>
      <c r="G989" s="515"/>
      <c r="H989" s="517"/>
      <c r="I989" s="515"/>
      <c r="J989" s="521" t="s">
        <v>2461</v>
      </c>
      <c r="K989" s="582"/>
      <c r="L989" s="521"/>
    </row>
    <row r="990" spans="1:12" s="490" customFormat="1" ht="63.75">
      <c r="A990" s="605" t="s">
        <v>2237</v>
      </c>
      <c r="B990" s="581" t="s">
        <v>2082</v>
      </c>
      <c r="C990" s="550" t="s">
        <v>2083</v>
      </c>
      <c r="D990" s="551" t="s">
        <v>31</v>
      </c>
      <c r="E990" s="552">
        <f>2*1.3</f>
        <v>2.6</v>
      </c>
      <c r="F990" s="577"/>
      <c r="G990" s="553"/>
      <c r="H990" s="554"/>
      <c r="I990" s="586"/>
      <c r="J990" s="586"/>
      <c r="K990" s="587"/>
      <c r="L990" s="489"/>
    </row>
    <row r="991" spans="1:12" s="490" customFormat="1">
      <c r="A991" s="514"/>
      <c r="B991" s="515"/>
      <c r="C991" s="515"/>
      <c r="D991" s="517"/>
      <c r="E991" s="518"/>
      <c r="F991" s="521"/>
      <c r="G991" s="515"/>
      <c r="H991" s="517"/>
      <c r="I991" s="515"/>
      <c r="J991" s="521" t="s">
        <v>2462</v>
      </c>
      <c r="K991" s="582"/>
      <c r="L991" s="521"/>
    </row>
    <row r="992" spans="1:12" s="490" customFormat="1" ht="51">
      <c r="A992" s="605" t="s">
        <v>2240</v>
      </c>
      <c r="B992" s="581" t="s">
        <v>2084</v>
      </c>
      <c r="C992" s="550" t="s">
        <v>2085</v>
      </c>
      <c r="D992" s="551" t="s">
        <v>31</v>
      </c>
      <c r="E992" s="552">
        <f>1*1.3</f>
        <v>1.3</v>
      </c>
      <c r="F992" s="577"/>
      <c r="G992" s="555"/>
      <c r="H992" s="554"/>
      <c r="I992" s="586"/>
      <c r="J992" s="586"/>
      <c r="K992" s="587"/>
      <c r="L992" s="489"/>
    </row>
    <row r="993" spans="1:12" s="490" customFormat="1">
      <c r="A993" s="514"/>
      <c r="B993" s="515"/>
      <c r="C993" s="515"/>
      <c r="D993" s="517"/>
      <c r="E993" s="518"/>
      <c r="F993" s="521"/>
      <c r="G993" s="515"/>
      <c r="H993" s="517"/>
      <c r="I993" s="515"/>
      <c r="J993" s="521" t="s">
        <v>2463</v>
      </c>
      <c r="K993" s="582"/>
      <c r="L993" s="521"/>
    </row>
    <row r="994" spans="1:12" s="490" customFormat="1" ht="51">
      <c r="A994" s="605" t="s">
        <v>2243</v>
      </c>
      <c r="B994" s="550" t="s">
        <v>2086</v>
      </c>
      <c r="C994" s="550" t="s">
        <v>2087</v>
      </c>
      <c r="D994" s="551" t="s">
        <v>31</v>
      </c>
      <c r="E994" s="552">
        <f>3*1.3</f>
        <v>3.9000000000000004</v>
      </c>
      <c r="F994" s="577"/>
      <c r="G994" s="553"/>
      <c r="H994" s="554"/>
      <c r="I994" s="586"/>
      <c r="J994" s="586"/>
      <c r="K994" s="587"/>
      <c r="L994" s="489"/>
    </row>
    <row r="995" spans="1:12" s="490" customFormat="1">
      <c r="A995" s="514"/>
      <c r="B995" s="515"/>
      <c r="C995" s="515"/>
      <c r="D995" s="517"/>
      <c r="E995" s="518"/>
      <c r="F995" s="521"/>
      <c r="G995" s="515"/>
      <c r="H995" s="517"/>
      <c r="I995" s="515"/>
      <c r="J995" s="521" t="s">
        <v>2464</v>
      </c>
      <c r="K995" s="582"/>
      <c r="L995" s="521"/>
    </row>
    <row r="996" spans="1:12" s="490" customFormat="1" ht="63.75">
      <c r="A996" s="605" t="s">
        <v>2246</v>
      </c>
      <c r="B996" s="581" t="s">
        <v>2088</v>
      </c>
      <c r="C996" s="550" t="s">
        <v>2089</v>
      </c>
      <c r="D996" s="551" t="s">
        <v>31</v>
      </c>
      <c r="E996" s="552">
        <f>3*1.3</f>
        <v>3.9000000000000004</v>
      </c>
      <c r="F996" s="577"/>
      <c r="G996" s="553"/>
      <c r="H996" s="554"/>
      <c r="I996" s="586"/>
      <c r="J996" s="586"/>
      <c r="K996" s="587"/>
      <c r="L996" s="489"/>
    </row>
    <row r="997" spans="1:12" s="490" customFormat="1">
      <c r="A997" s="514"/>
      <c r="B997" s="515"/>
      <c r="C997" s="515"/>
      <c r="D997" s="517"/>
      <c r="E997" s="518"/>
      <c r="F997" s="521"/>
      <c r="G997" s="515"/>
      <c r="H997" s="517"/>
      <c r="I997" s="515"/>
      <c r="J997" s="521" t="s">
        <v>2465</v>
      </c>
      <c r="K997" s="582"/>
      <c r="L997" s="521"/>
    </row>
    <row r="998" spans="1:12" s="490" customFormat="1" ht="51">
      <c r="A998" s="605" t="s">
        <v>2249</v>
      </c>
      <c r="B998" s="550" t="s">
        <v>2090</v>
      </c>
      <c r="C998" s="550" t="s">
        <v>2091</v>
      </c>
      <c r="D998" s="551" t="s">
        <v>31</v>
      </c>
      <c r="E998" s="552">
        <f>5*1.3</f>
        <v>6.5</v>
      </c>
      <c r="F998" s="577"/>
      <c r="G998" s="553"/>
      <c r="H998" s="554"/>
      <c r="I998" s="586"/>
      <c r="J998" s="586"/>
      <c r="K998" s="587"/>
      <c r="L998" s="489"/>
    </row>
    <row r="999" spans="1:12" s="490" customFormat="1">
      <c r="A999" s="514"/>
      <c r="B999" s="515"/>
      <c r="C999" s="515"/>
      <c r="D999" s="517"/>
      <c r="E999" s="518"/>
      <c r="F999" s="521"/>
      <c r="G999" s="515"/>
      <c r="H999" s="517"/>
      <c r="I999" s="515"/>
      <c r="J999" s="521" t="s">
        <v>2466</v>
      </c>
      <c r="K999" s="582"/>
      <c r="L999" s="521"/>
    </row>
    <row r="1000" spans="1:12" s="490" customFormat="1" ht="51">
      <c r="A1000" s="605" t="s">
        <v>2252</v>
      </c>
      <c r="B1000" s="550" t="s">
        <v>2092</v>
      </c>
      <c r="C1000" s="550" t="s">
        <v>2093</v>
      </c>
      <c r="D1000" s="551" t="s">
        <v>31</v>
      </c>
      <c r="E1000" s="552">
        <f>3*1.3</f>
        <v>3.9000000000000004</v>
      </c>
      <c r="F1000" s="577"/>
      <c r="G1000" s="553"/>
      <c r="H1000" s="554"/>
      <c r="I1000" s="586"/>
      <c r="J1000" s="586"/>
      <c r="K1000" s="587"/>
      <c r="L1000" s="489"/>
    </row>
    <row r="1001" spans="1:12" s="490" customFormat="1">
      <c r="A1001" s="514"/>
      <c r="B1001" s="515"/>
      <c r="C1001" s="515"/>
      <c r="D1001" s="517"/>
      <c r="E1001" s="518"/>
      <c r="F1001" s="521"/>
      <c r="G1001" s="515"/>
      <c r="H1001" s="517"/>
      <c r="I1001" s="515"/>
      <c r="J1001" s="521" t="s">
        <v>2467</v>
      </c>
      <c r="K1001" s="582"/>
      <c r="L1001" s="521"/>
    </row>
    <row r="1002" spans="1:12" s="490" customFormat="1" ht="63.75">
      <c r="A1002" s="605" t="s">
        <v>2255</v>
      </c>
      <c r="B1002" s="581" t="s">
        <v>2094</v>
      </c>
      <c r="C1002" s="550" t="s">
        <v>2095</v>
      </c>
      <c r="D1002" s="551" t="s">
        <v>31</v>
      </c>
      <c r="E1002" s="552">
        <f>3*1.3</f>
        <v>3.9000000000000004</v>
      </c>
      <c r="F1002" s="577"/>
      <c r="G1002" s="553"/>
      <c r="H1002" s="554"/>
      <c r="I1002" s="586"/>
      <c r="J1002" s="586"/>
      <c r="K1002" s="587"/>
      <c r="L1002" s="489"/>
    </row>
    <row r="1003" spans="1:12" s="490" customFormat="1">
      <c r="A1003" s="514"/>
      <c r="B1003" s="515"/>
      <c r="C1003" s="515"/>
      <c r="D1003" s="517"/>
      <c r="E1003" s="518"/>
      <c r="F1003" s="521"/>
      <c r="G1003" s="515"/>
      <c r="H1003" s="517"/>
      <c r="I1003" s="515"/>
      <c r="J1003" s="521" t="s">
        <v>2468</v>
      </c>
      <c r="K1003" s="582"/>
      <c r="L1003" s="521"/>
    </row>
    <row r="1004" spans="1:12" s="490" customFormat="1" ht="51">
      <c r="A1004" s="605" t="s">
        <v>2258</v>
      </c>
      <c r="B1004" s="581" t="s">
        <v>2096</v>
      </c>
      <c r="C1004" s="550" t="s">
        <v>2097</v>
      </c>
      <c r="D1004" s="551"/>
      <c r="E1004" s="556">
        <f>2*1.3</f>
        <v>2.6</v>
      </c>
      <c r="F1004" s="577"/>
      <c r="G1004" s="553"/>
      <c r="H1004" s="554"/>
      <c r="I1004" s="586"/>
      <c r="J1004" s="586"/>
      <c r="K1004" s="587"/>
      <c r="L1004" s="489"/>
    </row>
    <row r="1005" spans="1:12" s="490" customFormat="1">
      <c r="A1005" s="514"/>
      <c r="B1005" s="515"/>
      <c r="C1005" s="515"/>
      <c r="D1005" s="517"/>
      <c r="E1005" s="518"/>
      <c r="F1005" s="521"/>
      <c r="G1005" s="515"/>
      <c r="H1005" s="517"/>
      <c r="I1005" s="515"/>
      <c r="J1005" s="521" t="s">
        <v>2469</v>
      </c>
      <c r="K1005" s="582"/>
      <c r="L1005" s="521"/>
    </row>
    <row r="1006" spans="1:12" s="490" customFormat="1" ht="63.75">
      <c r="A1006" s="605" t="s">
        <v>2261</v>
      </c>
      <c r="B1006" s="581" t="s">
        <v>2098</v>
      </c>
      <c r="C1006" s="550" t="s">
        <v>2099</v>
      </c>
      <c r="D1006" s="551" t="s">
        <v>31</v>
      </c>
      <c r="E1006" s="552">
        <f>4*1.3</f>
        <v>5.2</v>
      </c>
      <c r="F1006" s="577"/>
      <c r="G1006" s="553"/>
      <c r="H1006" s="554"/>
      <c r="I1006" s="586"/>
      <c r="J1006" s="586"/>
      <c r="K1006" s="587"/>
      <c r="L1006" s="489"/>
    </row>
    <row r="1007" spans="1:12" s="490" customFormat="1">
      <c r="A1007" s="514"/>
      <c r="B1007" s="515"/>
      <c r="C1007" s="515"/>
      <c r="D1007" s="517"/>
      <c r="E1007" s="518"/>
      <c r="F1007" s="521"/>
      <c r="G1007" s="515"/>
      <c r="H1007" s="517"/>
      <c r="I1007" s="515"/>
      <c r="J1007" s="521" t="s">
        <v>2470</v>
      </c>
      <c r="K1007" s="582"/>
      <c r="L1007" s="521"/>
    </row>
    <row r="1008" spans="1:12" s="490" customFormat="1" ht="63.75">
      <c r="A1008" s="605" t="s">
        <v>2264</v>
      </c>
      <c r="B1008" s="581" t="s">
        <v>2100</v>
      </c>
      <c r="C1008" s="550" t="s">
        <v>2101</v>
      </c>
      <c r="D1008" s="551" t="s">
        <v>31</v>
      </c>
      <c r="E1008" s="552">
        <f>2*1.3</f>
        <v>2.6</v>
      </c>
      <c r="F1008" s="577"/>
      <c r="G1008" s="553"/>
      <c r="H1008" s="554"/>
      <c r="I1008" s="586"/>
      <c r="J1008" s="586"/>
      <c r="K1008" s="587"/>
      <c r="L1008" s="489"/>
    </row>
    <row r="1009" spans="1:12" s="490" customFormat="1">
      <c r="A1009" s="514"/>
      <c r="B1009" s="515"/>
      <c r="C1009" s="515"/>
      <c r="D1009" s="517"/>
      <c r="E1009" s="518"/>
      <c r="F1009" s="521"/>
      <c r="G1009" s="515"/>
      <c r="H1009" s="517"/>
      <c r="I1009" s="515"/>
      <c r="J1009" s="521" t="s">
        <v>2471</v>
      </c>
      <c r="K1009" s="582"/>
      <c r="L1009" s="521"/>
    </row>
    <row r="1010" spans="1:12" s="490" customFormat="1" ht="63.75">
      <c r="A1010" s="605" t="s">
        <v>2267</v>
      </c>
      <c r="B1010" s="581" t="s">
        <v>2102</v>
      </c>
      <c r="C1010" s="550" t="s">
        <v>2103</v>
      </c>
      <c r="D1010" s="551" t="s">
        <v>31</v>
      </c>
      <c r="E1010" s="552">
        <f>3*1.3</f>
        <v>3.9000000000000004</v>
      </c>
      <c r="F1010" s="577"/>
      <c r="G1010" s="553"/>
      <c r="H1010" s="554"/>
      <c r="I1010" s="586"/>
      <c r="J1010" s="586"/>
      <c r="K1010" s="587"/>
      <c r="L1010" s="489"/>
    </row>
    <row r="1011" spans="1:12" s="490" customFormat="1">
      <c r="A1011" s="514"/>
      <c r="B1011" s="515"/>
      <c r="C1011" s="515"/>
      <c r="D1011" s="517"/>
      <c r="E1011" s="518"/>
      <c r="F1011" s="521"/>
      <c r="G1011" s="515"/>
      <c r="H1011" s="517"/>
      <c r="I1011" s="515"/>
      <c r="J1011" s="521" t="s">
        <v>2472</v>
      </c>
      <c r="K1011" s="582"/>
      <c r="L1011" s="521"/>
    </row>
    <row r="1012" spans="1:12" s="490" customFormat="1" ht="51">
      <c r="A1012" s="605" t="s">
        <v>2270</v>
      </c>
      <c r="B1012" s="550" t="s">
        <v>2104</v>
      </c>
      <c r="C1012" s="550" t="s">
        <v>2105</v>
      </c>
      <c r="D1012" s="551" t="s">
        <v>31</v>
      </c>
      <c r="E1012" s="552">
        <f>4*1.3</f>
        <v>5.2</v>
      </c>
      <c r="F1012" s="577"/>
      <c r="G1012" s="553"/>
      <c r="H1012" s="554"/>
      <c r="I1012" s="586"/>
      <c r="J1012" s="586"/>
      <c r="K1012" s="587"/>
      <c r="L1012" s="489"/>
    </row>
    <row r="1013" spans="1:12" s="490" customFormat="1">
      <c r="A1013" s="514"/>
      <c r="B1013" s="515"/>
      <c r="C1013" s="515"/>
      <c r="D1013" s="517"/>
      <c r="E1013" s="518"/>
      <c r="F1013" s="521"/>
      <c r="G1013" s="515"/>
      <c r="H1013" s="517"/>
      <c r="I1013" s="515"/>
      <c r="J1013" s="521" t="s">
        <v>2473</v>
      </c>
      <c r="K1013" s="582"/>
      <c r="L1013" s="521"/>
    </row>
    <row r="1014" spans="1:12" s="490" customFormat="1" ht="51">
      <c r="A1014" s="605" t="s">
        <v>2273</v>
      </c>
      <c r="B1014" s="550" t="s">
        <v>2106</v>
      </c>
      <c r="C1014" s="550" t="s">
        <v>2107</v>
      </c>
      <c r="D1014" s="551" t="s">
        <v>31</v>
      </c>
      <c r="E1014" s="552">
        <f>4*1.3</f>
        <v>5.2</v>
      </c>
      <c r="F1014" s="577"/>
      <c r="G1014" s="553"/>
      <c r="H1014" s="554"/>
      <c r="I1014" s="586"/>
      <c r="J1014" s="586"/>
      <c r="K1014" s="587"/>
      <c r="L1014" s="489"/>
    </row>
    <row r="1015" spans="1:12" s="490" customFormat="1">
      <c r="A1015" s="514"/>
      <c r="B1015" s="515"/>
      <c r="C1015" s="515"/>
      <c r="D1015" s="517"/>
      <c r="E1015" s="518"/>
      <c r="F1015" s="521"/>
      <c r="G1015" s="515"/>
      <c r="H1015" s="517"/>
      <c r="I1015" s="515"/>
      <c r="J1015" s="521" t="s">
        <v>2474</v>
      </c>
      <c r="K1015" s="582"/>
      <c r="L1015" s="521"/>
    </row>
    <row r="1016" spans="1:12" s="490" customFormat="1" ht="51">
      <c r="A1016" s="605" t="s">
        <v>2276</v>
      </c>
      <c r="B1016" s="550" t="s">
        <v>2108</v>
      </c>
      <c r="C1016" s="550" t="s">
        <v>2109</v>
      </c>
      <c r="D1016" s="551" t="s">
        <v>31</v>
      </c>
      <c r="E1016" s="552">
        <f>3*1.3</f>
        <v>3.9000000000000004</v>
      </c>
      <c r="F1016" s="577"/>
      <c r="G1016" s="557"/>
      <c r="H1016" s="554"/>
      <c r="I1016" s="586"/>
      <c r="J1016" s="586"/>
      <c r="K1016" s="587"/>
      <c r="L1016" s="489"/>
    </row>
    <row r="1017" spans="1:12" s="490" customFormat="1">
      <c r="A1017" s="514"/>
      <c r="B1017" s="515"/>
      <c r="C1017" s="515"/>
      <c r="D1017" s="517"/>
      <c r="E1017" s="518"/>
      <c r="F1017" s="521"/>
      <c r="G1017" s="515"/>
      <c r="H1017" s="517"/>
      <c r="I1017" s="515"/>
      <c r="J1017" s="521" t="s">
        <v>2475</v>
      </c>
      <c r="K1017" s="582"/>
      <c r="L1017" s="521"/>
    </row>
    <row r="1018" spans="1:12" s="490" customFormat="1" ht="51">
      <c r="A1018" s="605" t="s">
        <v>2279</v>
      </c>
      <c r="B1018" s="550" t="s">
        <v>2110</v>
      </c>
      <c r="C1018" s="550" t="s">
        <v>2111</v>
      </c>
      <c r="D1018" s="551" t="s">
        <v>31</v>
      </c>
      <c r="E1018" s="552">
        <f>2*1.3</f>
        <v>2.6</v>
      </c>
      <c r="F1018" s="577"/>
      <c r="G1018" s="553"/>
      <c r="H1018" s="554"/>
      <c r="I1018" s="586"/>
      <c r="J1018" s="586"/>
      <c r="K1018" s="587"/>
      <c r="L1018" s="489"/>
    </row>
    <row r="1019" spans="1:12" s="490" customFormat="1">
      <c r="A1019" s="514"/>
      <c r="B1019" s="515"/>
      <c r="C1019" s="515"/>
      <c r="D1019" s="517"/>
      <c r="E1019" s="518"/>
      <c r="F1019" s="521"/>
      <c r="G1019" s="515"/>
      <c r="H1019" s="517"/>
      <c r="I1019" s="515"/>
      <c r="J1019" s="521" t="s">
        <v>2476</v>
      </c>
      <c r="K1019" s="582"/>
      <c r="L1019" s="521"/>
    </row>
    <row r="1020" spans="1:12" s="490" customFormat="1" ht="63.75">
      <c r="A1020" s="605" t="s">
        <v>2282</v>
      </c>
      <c r="B1020" s="550" t="s">
        <v>2112</v>
      </c>
      <c r="C1020" s="550" t="s">
        <v>2113</v>
      </c>
      <c r="D1020" s="551" t="s">
        <v>31</v>
      </c>
      <c r="E1020" s="552">
        <f>3*1.3</f>
        <v>3.9000000000000004</v>
      </c>
      <c r="F1020" s="577"/>
      <c r="G1020" s="553"/>
      <c r="H1020" s="554"/>
      <c r="I1020" s="586"/>
      <c r="J1020" s="586"/>
      <c r="K1020" s="587"/>
      <c r="L1020" s="489"/>
    </row>
    <row r="1021" spans="1:12" s="490" customFormat="1">
      <c r="A1021" s="514"/>
      <c r="B1021" s="515"/>
      <c r="C1021" s="515"/>
      <c r="D1021" s="517"/>
      <c r="E1021" s="518"/>
      <c r="F1021" s="521"/>
      <c r="G1021" s="515"/>
      <c r="H1021" s="517"/>
      <c r="I1021" s="515"/>
      <c r="J1021" s="521" t="s">
        <v>2477</v>
      </c>
      <c r="K1021" s="582"/>
      <c r="L1021" s="521"/>
    </row>
    <row r="1022" spans="1:12" s="490" customFormat="1" ht="51">
      <c r="A1022" s="605" t="s">
        <v>2285</v>
      </c>
      <c r="B1022" s="550" t="s">
        <v>2114</v>
      </c>
      <c r="C1022" s="550" t="s">
        <v>2115</v>
      </c>
      <c r="D1022" s="551" t="s">
        <v>31</v>
      </c>
      <c r="E1022" s="552">
        <f>2*1.3</f>
        <v>2.6</v>
      </c>
      <c r="F1022" s="577"/>
      <c r="G1022" s="553"/>
      <c r="H1022" s="554"/>
      <c r="I1022" s="586"/>
      <c r="J1022" s="586"/>
      <c r="K1022" s="587"/>
      <c r="L1022" s="489"/>
    </row>
    <row r="1023" spans="1:12" s="490" customFormat="1">
      <c r="A1023" s="514"/>
      <c r="B1023" s="515"/>
      <c r="C1023" s="515"/>
      <c r="D1023" s="517"/>
      <c r="E1023" s="518"/>
      <c r="F1023" s="521"/>
      <c r="G1023" s="515"/>
      <c r="H1023" s="517"/>
      <c r="I1023" s="515"/>
      <c r="J1023" s="521" t="s">
        <v>2478</v>
      </c>
      <c r="K1023" s="582"/>
      <c r="L1023" s="521"/>
    </row>
    <row r="1024" spans="1:12" s="490" customFormat="1" ht="51">
      <c r="A1024" s="605" t="s">
        <v>2288</v>
      </c>
      <c r="B1024" s="581" t="s">
        <v>2116</v>
      </c>
      <c r="C1024" s="550" t="s">
        <v>2117</v>
      </c>
      <c r="D1024" s="551" t="s">
        <v>31</v>
      </c>
      <c r="E1024" s="552">
        <f>3*1.3</f>
        <v>3.9000000000000004</v>
      </c>
      <c r="F1024" s="577"/>
      <c r="G1024" s="553"/>
      <c r="H1024" s="554"/>
      <c r="I1024" s="586"/>
      <c r="J1024" s="586"/>
      <c r="K1024" s="587"/>
      <c r="L1024" s="489"/>
    </row>
    <row r="1025" spans="1:12" s="490" customFormat="1">
      <c r="A1025" s="514"/>
      <c r="B1025" s="515"/>
      <c r="C1025" s="515"/>
      <c r="D1025" s="517"/>
      <c r="E1025" s="518"/>
      <c r="F1025" s="521"/>
      <c r="G1025" s="515"/>
      <c r="H1025" s="517"/>
      <c r="I1025" s="515"/>
      <c r="J1025" s="521" t="s">
        <v>2479</v>
      </c>
      <c r="K1025" s="582"/>
      <c r="L1025" s="521"/>
    </row>
    <row r="1026" spans="1:12" s="490" customFormat="1" ht="51">
      <c r="A1026" s="605" t="s">
        <v>2291</v>
      </c>
      <c r="B1026" s="581" t="s">
        <v>2118</v>
      </c>
      <c r="C1026" s="550" t="s">
        <v>2119</v>
      </c>
      <c r="D1026" s="551" t="s">
        <v>31</v>
      </c>
      <c r="E1026" s="552" t="s">
        <v>241</v>
      </c>
      <c r="F1026" s="577"/>
      <c r="G1026" s="553"/>
      <c r="H1026" s="554"/>
      <c r="I1026" s="586"/>
      <c r="J1026" s="586"/>
      <c r="K1026" s="587"/>
      <c r="L1026" s="489"/>
    </row>
    <row r="1027" spans="1:12" s="490" customFormat="1">
      <c r="A1027" s="514"/>
      <c r="B1027" s="515"/>
      <c r="C1027" s="515"/>
      <c r="D1027" s="517"/>
      <c r="E1027" s="518"/>
      <c r="F1027" s="521"/>
      <c r="G1027" s="515"/>
      <c r="H1027" s="517"/>
      <c r="I1027" s="515"/>
      <c r="J1027" s="521" t="s">
        <v>2480</v>
      </c>
      <c r="K1027" s="582"/>
      <c r="L1027" s="521"/>
    </row>
    <row r="1028" spans="1:12" s="490" customFormat="1" ht="51">
      <c r="A1028" s="605" t="s">
        <v>2294</v>
      </c>
      <c r="B1028" s="550" t="s">
        <v>2120</v>
      </c>
      <c r="C1028" s="550" t="s">
        <v>2121</v>
      </c>
      <c r="D1028" s="551" t="s">
        <v>31</v>
      </c>
      <c r="E1028" s="552">
        <f>2*1.3</f>
        <v>2.6</v>
      </c>
      <c r="F1028" s="577"/>
      <c r="G1028" s="557"/>
      <c r="H1028" s="554"/>
      <c r="I1028" s="586"/>
      <c r="J1028" s="586"/>
      <c r="K1028" s="587"/>
      <c r="L1028" s="489"/>
    </row>
    <row r="1029" spans="1:12" s="490" customFormat="1">
      <c r="A1029" s="514"/>
      <c r="B1029" s="515"/>
      <c r="C1029" s="515"/>
      <c r="D1029" s="517"/>
      <c r="E1029" s="518"/>
      <c r="F1029" s="521"/>
      <c r="G1029" s="515"/>
      <c r="H1029" s="517"/>
      <c r="I1029" s="515"/>
      <c r="J1029" s="521" t="s">
        <v>2481</v>
      </c>
      <c r="K1029" s="582"/>
      <c r="L1029" s="521"/>
    </row>
    <row r="1030" spans="1:12" s="490" customFormat="1" ht="51">
      <c r="A1030" s="605" t="s">
        <v>2297</v>
      </c>
      <c r="B1030" s="550" t="s">
        <v>2122</v>
      </c>
      <c r="C1030" s="550" t="s">
        <v>2123</v>
      </c>
      <c r="D1030" s="551" t="s">
        <v>31</v>
      </c>
      <c r="E1030" s="552" t="s">
        <v>11</v>
      </c>
      <c r="F1030" s="577"/>
      <c r="G1030" s="553"/>
      <c r="H1030" s="554"/>
      <c r="I1030" s="586"/>
      <c r="J1030" s="586"/>
      <c r="K1030" s="587"/>
      <c r="L1030" s="489"/>
    </row>
    <row r="1031" spans="1:12" s="490" customFormat="1">
      <c r="A1031" s="514"/>
      <c r="B1031" s="515"/>
      <c r="C1031" s="515"/>
      <c r="D1031" s="517"/>
      <c r="E1031" s="518"/>
      <c r="F1031" s="521"/>
      <c r="G1031" s="515"/>
      <c r="H1031" s="517"/>
      <c r="I1031" s="515"/>
      <c r="J1031" s="521" t="s">
        <v>2482</v>
      </c>
      <c r="K1031" s="582"/>
      <c r="L1031" s="521"/>
    </row>
    <row r="1032" spans="1:12" s="490" customFormat="1" ht="51">
      <c r="A1032" s="605" t="s">
        <v>2300</v>
      </c>
      <c r="B1032" s="550" t="s">
        <v>2124</v>
      </c>
      <c r="C1032" s="550" t="s">
        <v>2125</v>
      </c>
      <c r="D1032" s="551" t="s">
        <v>31</v>
      </c>
      <c r="E1032" s="552">
        <f>2*1.3</f>
        <v>2.6</v>
      </c>
      <c r="F1032" s="577"/>
      <c r="G1032" s="557"/>
      <c r="H1032" s="554"/>
      <c r="I1032" s="586"/>
      <c r="J1032" s="586"/>
      <c r="K1032" s="587"/>
      <c r="L1032" s="489"/>
    </row>
    <row r="1033" spans="1:12" s="490" customFormat="1">
      <c r="A1033" s="514"/>
      <c r="B1033" s="515"/>
      <c r="C1033" s="515"/>
      <c r="D1033" s="517"/>
      <c r="E1033" s="518"/>
      <c r="F1033" s="521"/>
      <c r="G1033" s="515"/>
      <c r="H1033" s="517"/>
      <c r="I1033" s="515"/>
      <c r="J1033" s="521" t="s">
        <v>2483</v>
      </c>
      <c r="K1033" s="582"/>
      <c r="L1033" s="521"/>
    </row>
    <row r="1034" spans="1:12" s="490" customFormat="1" ht="51">
      <c r="A1034" s="605" t="s">
        <v>2303</v>
      </c>
      <c r="B1034" s="550" t="s">
        <v>2126</v>
      </c>
      <c r="C1034" s="550" t="s">
        <v>2127</v>
      </c>
      <c r="D1034" s="551" t="s">
        <v>31</v>
      </c>
      <c r="E1034" s="552">
        <f>1*1.3</f>
        <v>1.3</v>
      </c>
      <c r="F1034" s="577"/>
      <c r="G1034" s="553"/>
      <c r="H1034" s="554"/>
      <c r="I1034" s="586"/>
      <c r="J1034" s="586"/>
      <c r="K1034" s="587"/>
      <c r="L1034" s="489"/>
    </row>
    <row r="1035" spans="1:12" s="490" customFormat="1">
      <c r="A1035" s="514"/>
      <c r="B1035" s="515"/>
      <c r="C1035" s="515"/>
      <c r="D1035" s="517"/>
      <c r="E1035" s="518"/>
      <c r="F1035" s="521"/>
      <c r="G1035" s="515"/>
      <c r="H1035" s="517"/>
      <c r="I1035" s="515"/>
      <c r="J1035" s="521" t="s">
        <v>2484</v>
      </c>
      <c r="K1035" s="582"/>
      <c r="L1035" s="521"/>
    </row>
    <row r="1036" spans="1:12" s="490" customFormat="1" ht="38.25">
      <c r="A1036" s="605" t="s">
        <v>2306</v>
      </c>
      <c r="B1036" s="550" t="s">
        <v>2128</v>
      </c>
      <c r="C1036" s="550" t="s">
        <v>2129</v>
      </c>
      <c r="D1036" s="551" t="s">
        <v>31</v>
      </c>
      <c r="E1036" s="552">
        <f>1*1.3</f>
        <v>1.3</v>
      </c>
      <c r="F1036" s="577"/>
      <c r="G1036" s="553"/>
      <c r="H1036" s="554"/>
      <c r="I1036" s="586"/>
      <c r="J1036" s="586"/>
      <c r="K1036" s="587"/>
      <c r="L1036" s="489"/>
    </row>
    <row r="1037" spans="1:12" s="490" customFormat="1">
      <c r="A1037" s="514"/>
      <c r="B1037" s="515"/>
      <c r="C1037" s="515"/>
      <c r="D1037" s="517"/>
      <c r="E1037" s="518"/>
      <c r="F1037" s="521"/>
      <c r="G1037" s="515"/>
      <c r="H1037" s="517"/>
      <c r="I1037" s="515"/>
      <c r="J1037" s="521" t="s">
        <v>2485</v>
      </c>
      <c r="K1037" s="582"/>
      <c r="L1037" s="521"/>
    </row>
    <row r="1038" spans="1:12" s="490" customFormat="1" ht="51">
      <c r="A1038" s="605" t="s">
        <v>2309</v>
      </c>
      <c r="B1038" s="550" t="s">
        <v>2130</v>
      </c>
      <c r="C1038" s="550" t="s">
        <v>2131</v>
      </c>
      <c r="D1038" s="551" t="s">
        <v>31</v>
      </c>
      <c r="E1038" s="552">
        <f>1*1.3</f>
        <v>1.3</v>
      </c>
      <c r="F1038" s="577"/>
      <c r="G1038" s="553"/>
      <c r="H1038" s="554"/>
      <c r="I1038" s="586"/>
      <c r="J1038" s="586"/>
      <c r="K1038" s="587"/>
      <c r="L1038" s="489"/>
    </row>
    <row r="1039" spans="1:12" s="490" customFormat="1">
      <c r="A1039" s="514"/>
      <c r="B1039" s="515"/>
      <c r="C1039" s="515"/>
      <c r="D1039" s="517"/>
      <c r="E1039" s="518"/>
      <c r="F1039" s="521"/>
      <c r="G1039" s="515"/>
      <c r="H1039" s="517"/>
      <c r="I1039" s="515"/>
      <c r="J1039" s="521" t="s">
        <v>2486</v>
      </c>
      <c r="K1039" s="582"/>
      <c r="L1039" s="521"/>
    </row>
    <row r="1040" spans="1:12" s="490" customFormat="1" ht="51">
      <c r="A1040" s="605" t="s">
        <v>2312</v>
      </c>
      <c r="B1040" s="550" t="s">
        <v>2132</v>
      </c>
      <c r="C1040" s="550" t="s">
        <v>2133</v>
      </c>
      <c r="D1040" s="551" t="s">
        <v>31</v>
      </c>
      <c r="E1040" s="552">
        <f>1*1.3</f>
        <v>1.3</v>
      </c>
      <c r="F1040" s="577"/>
      <c r="G1040" s="553"/>
      <c r="H1040" s="554"/>
      <c r="I1040" s="586"/>
      <c r="J1040" s="586"/>
      <c r="K1040" s="587"/>
      <c r="L1040" s="489"/>
    </row>
    <row r="1041" spans="1:12" s="490" customFormat="1">
      <c r="A1041" s="514"/>
      <c r="B1041" s="515"/>
      <c r="C1041" s="515"/>
      <c r="D1041" s="517"/>
      <c r="E1041" s="518"/>
      <c r="F1041" s="521"/>
      <c r="G1041" s="515"/>
      <c r="H1041" s="517"/>
      <c r="I1041" s="515"/>
      <c r="J1041" s="521" t="s">
        <v>2487</v>
      </c>
      <c r="K1041" s="582"/>
      <c r="L1041" s="521"/>
    </row>
    <row r="1042" spans="1:12" s="490" customFormat="1" ht="51">
      <c r="A1042" s="605" t="s">
        <v>2315</v>
      </c>
      <c r="B1042" s="550" t="s">
        <v>2134</v>
      </c>
      <c r="C1042" s="550" t="s">
        <v>2135</v>
      </c>
      <c r="D1042" s="551" t="s">
        <v>31</v>
      </c>
      <c r="E1042" s="552">
        <f>1*1.3</f>
        <v>1.3</v>
      </c>
      <c r="F1042" s="577"/>
      <c r="G1042" s="553"/>
      <c r="H1042" s="554"/>
      <c r="I1042" s="586"/>
      <c r="J1042" s="586"/>
      <c r="K1042" s="587"/>
      <c r="L1042" s="489"/>
    </row>
    <row r="1043" spans="1:12" s="490" customFormat="1">
      <c r="A1043" s="514"/>
      <c r="B1043" s="515"/>
      <c r="C1043" s="515"/>
      <c r="D1043" s="517"/>
      <c r="E1043" s="518"/>
      <c r="F1043" s="521"/>
      <c r="G1043" s="515"/>
      <c r="H1043" s="517"/>
      <c r="I1043" s="515"/>
      <c r="J1043" s="521" t="s">
        <v>2488</v>
      </c>
      <c r="K1043" s="582"/>
      <c r="L1043" s="521"/>
    </row>
    <row r="1044" spans="1:12" s="490" customFormat="1" ht="51">
      <c r="A1044" s="605" t="s">
        <v>2334</v>
      </c>
      <c r="B1044" s="550" t="s">
        <v>2136</v>
      </c>
      <c r="C1044" s="550" t="s">
        <v>2137</v>
      </c>
      <c r="D1044" s="551" t="s">
        <v>31</v>
      </c>
      <c r="E1044" s="552" t="s">
        <v>162</v>
      </c>
      <c r="F1044" s="577"/>
      <c r="G1044" s="553"/>
      <c r="H1044" s="554"/>
      <c r="I1044" s="586"/>
      <c r="J1044" s="586"/>
      <c r="K1044" s="587"/>
      <c r="L1044" s="489"/>
    </row>
    <row r="1045" spans="1:12" s="490" customFormat="1">
      <c r="A1045" s="514"/>
      <c r="B1045" s="515"/>
      <c r="C1045" s="515"/>
      <c r="D1045" s="517"/>
      <c r="E1045" s="518"/>
      <c r="F1045" s="521"/>
      <c r="G1045" s="515"/>
      <c r="H1045" s="517"/>
      <c r="I1045" s="515"/>
      <c r="J1045" s="521" t="s">
        <v>2489</v>
      </c>
      <c r="K1045" s="582"/>
      <c r="L1045" s="521"/>
    </row>
    <row r="1046" spans="1:12" s="490" customFormat="1" ht="63.75">
      <c r="A1046" s="605" t="s">
        <v>2390</v>
      </c>
      <c r="B1046" s="550" t="s">
        <v>2138</v>
      </c>
      <c r="C1046" s="550" t="s">
        <v>2139</v>
      </c>
      <c r="D1046" s="551" t="s">
        <v>31</v>
      </c>
      <c r="E1046" s="552">
        <f>1*1.3</f>
        <v>1.3</v>
      </c>
      <c r="F1046" s="577"/>
      <c r="G1046" s="553"/>
      <c r="H1046" s="554"/>
      <c r="I1046" s="586"/>
      <c r="J1046" s="586"/>
      <c r="K1046" s="587"/>
      <c r="L1046" s="489"/>
    </row>
    <row r="1047" spans="1:12" s="490" customFormat="1">
      <c r="A1047" s="514"/>
      <c r="B1047" s="515"/>
      <c r="C1047" s="515"/>
      <c r="D1047" s="517"/>
      <c r="E1047" s="518"/>
      <c r="F1047" s="521"/>
      <c r="G1047" s="515"/>
      <c r="H1047" s="517"/>
      <c r="I1047" s="515"/>
      <c r="J1047" s="521" t="s">
        <v>2490</v>
      </c>
      <c r="K1047" s="582"/>
      <c r="L1047" s="521"/>
    </row>
    <row r="1048" spans="1:12" s="490" customFormat="1" ht="51">
      <c r="A1048" s="605" t="s">
        <v>2391</v>
      </c>
      <c r="B1048" s="550" t="s">
        <v>2140</v>
      </c>
      <c r="C1048" s="550" t="s">
        <v>2141</v>
      </c>
      <c r="D1048" s="551" t="s">
        <v>31</v>
      </c>
      <c r="E1048" s="552">
        <f>3*1.3</f>
        <v>3.9000000000000004</v>
      </c>
      <c r="F1048" s="577"/>
      <c r="G1048" s="557"/>
      <c r="H1048" s="554"/>
      <c r="I1048" s="586"/>
      <c r="J1048" s="586"/>
      <c r="K1048" s="587"/>
      <c r="L1048" s="489"/>
    </row>
    <row r="1049" spans="1:12" s="490" customFormat="1">
      <c r="A1049" s="514"/>
      <c r="B1049" s="515"/>
      <c r="C1049" s="515"/>
      <c r="D1049" s="517"/>
      <c r="E1049" s="518"/>
      <c r="F1049" s="521"/>
      <c r="G1049" s="515"/>
      <c r="H1049" s="517"/>
      <c r="I1049" s="515"/>
      <c r="J1049" s="521" t="s">
        <v>2491</v>
      </c>
      <c r="K1049" s="582"/>
      <c r="L1049" s="521"/>
    </row>
    <row r="1050" spans="1:12" s="490" customFormat="1" ht="63.75">
      <c r="A1050" s="605" t="s">
        <v>2392</v>
      </c>
      <c r="B1050" s="550" t="s">
        <v>2142</v>
      </c>
      <c r="C1050" s="550" t="s">
        <v>2143</v>
      </c>
      <c r="D1050" s="551" t="s">
        <v>31</v>
      </c>
      <c r="E1050" s="552">
        <f>1*1.3</f>
        <v>1.3</v>
      </c>
      <c r="F1050" s="577"/>
      <c r="G1050" s="553"/>
      <c r="H1050" s="554"/>
      <c r="I1050" s="586"/>
      <c r="J1050" s="586"/>
      <c r="K1050" s="587"/>
      <c r="L1050" s="489"/>
    </row>
    <row r="1051" spans="1:12" s="490" customFormat="1">
      <c r="A1051" s="514"/>
      <c r="B1051" s="515"/>
      <c r="C1051" s="515"/>
      <c r="D1051" s="517"/>
      <c r="E1051" s="518"/>
      <c r="F1051" s="521"/>
      <c r="G1051" s="515"/>
      <c r="H1051" s="517"/>
      <c r="I1051" s="515"/>
      <c r="J1051" s="521" t="s">
        <v>2492</v>
      </c>
      <c r="K1051" s="582"/>
      <c r="L1051" s="521"/>
    </row>
    <row r="1052" spans="1:12" s="490" customFormat="1" ht="51">
      <c r="A1052" s="605" t="s">
        <v>2393</v>
      </c>
      <c r="B1052" s="550" t="s">
        <v>2144</v>
      </c>
      <c r="C1052" s="550" t="s">
        <v>2145</v>
      </c>
      <c r="D1052" s="551" t="s">
        <v>31</v>
      </c>
      <c r="E1052" s="552">
        <f>2*1.3</f>
        <v>2.6</v>
      </c>
      <c r="F1052" s="577"/>
      <c r="G1052" s="553"/>
      <c r="H1052" s="554"/>
      <c r="I1052" s="586"/>
      <c r="J1052" s="586"/>
      <c r="K1052" s="587"/>
      <c r="L1052" s="489"/>
    </row>
    <row r="1053" spans="1:12" s="490" customFormat="1">
      <c r="A1053" s="514"/>
      <c r="B1053" s="515"/>
      <c r="C1053" s="515"/>
      <c r="D1053" s="517"/>
      <c r="E1053" s="518"/>
      <c r="F1053" s="521"/>
      <c r="G1053" s="515"/>
      <c r="H1053" s="517"/>
      <c r="I1053" s="515"/>
      <c r="J1053" s="521" t="s">
        <v>2493</v>
      </c>
      <c r="K1053" s="582"/>
      <c r="L1053" s="521"/>
    </row>
    <row r="1054" spans="1:12" s="490" customFormat="1" ht="38.25">
      <c r="A1054" s="605" t="s">
        <v>2394</v>
      </c>
      <c r="B1054" s="550" t="s">
        <v>2146</v>
      </c>
      <c r="C1054" s="550" t="s">
        <v>2147</v>
      </c>
      <c r="D1054" s="551" t="s">
        <v>31</v>
      </c>
      <c r="E1054" s="552">
        <f>3*1.3</f>
        <v>3.9000000000000004</v>
      </c>
      <c r="F1054" s="577"/>
      <c r="G1054" s="553"/>
      <c r="H1054" s="554"/>
      <c r="I1054" s="586"/>
      <c r="J1054" s="586"/>
      <c r="K1054" s="587"/>
      <c r="L1054" s="489"/>
    </row>
    <row r="1055" spans="1:12" s="490" customFormat="1">
      <c r="A1055" s="514"/>
      <c r="B1055" s="515"/>
      <c r="C1055" s="515"/>
      <c r="D1055" s="517"/>
      <c r="E1055" s="518"/>
      <c r="F1055" s="521"/>
      <c r="G1055" s="515"/>
      <c r="H1055" s="517"/>
      <c r="I1055" s="515"/>
      <c r="J1055" s="521" t="s">
        <v>2494</v>
      </c>
      <c r="K1055" s="582"/>
      <c r="L1055" s="521"/>
    </row>
    <row r="1056" spans="1:12" s="490" customFormat="1" ht="51">
      <c r="A1056" s="605" t="s">
        <v>2395</v>
      </c>
      <c r="B1056" s="550" t="s">
        <v>2148</v>
      </c>
      <c r="C1056" s="550" t="s">
        <v>2149</v>
      </c>
      <c r="D1056" s="551" t="s">
        <v>2150</v>
      </c>
      <c r="E1056" s="552">
        <f>2*1.3</f>
        <v>2.6</v>
      </c>
      <c r="F1056" s="577"/>
      <c r="G1056" s="553"/>
      <c r="H1056" s="554"/>
      <c r="I1056" s="586"/>
      <c r="J1056" s="586"/>
      <c r="K1056" s="587"/>
      <c r="L1056" s="489"/>
    </row>
    <row r="1057" spans="1:12" s="490" customFormat="1">
      <c r="A1057" s="514"/>
      <c r="B1057" s="515"/>
      <c r="C1057" s="515"/>
      <c r="D1057" s="517"/>
      <c r="E1057" s="518"/>
      <c r="F1057" s="521"/>
      <c r="G1057" s="515"/>
      <c r="H1057" s="517"/>
      <c r="I1057" s="515"/>
      <c r="J1057" s="521" t="s">
        <v>2495</v>
      </c>
      <c r="K1057" s="582"/>
      <c r="L1057" s="521"/>
    </row>
    <row r="1058" spans="1:12" s="490" customFormat="1" ht="51">
      <c r="A1058" s="605" t="s">
        <v>2396</v>
      </c>
      <c r="B1058" s="550" t="s">
        <v>2151</v>
      </c>
      <c r="C1058" s="550" t="s">
        <v>2152</v>
      </c>
      <c r="D1058" s="551" t="s">
        <v>31</v>
      </c>
      <c r="E1058" s="552">
        <f>2*1.3</f>
        <v>2.6</v>
      </c>
      <c r="F1058" s="577"/>
      <c r="G1058" s="553"/>
      <c r="H1058" s="554"/>
      <c r="I1058" s="586"/>
      <c r="J1058" s="586"/>
      <c r="K1058" s="587"/>
      <c r="L1058" s="489"/>
    </row>
    <row r="1059" spans="1:12" s="490" customFormat="1">
      <c r="A1059" s="514"/>
      <c r="B1059" s="515"/>
      <c r="C1059" s="515"/>
      <c r="D1059" s="517"/>
      <c r="E1059" s="518"/>
      <c r="F1059" s="521"/>
      <c r="G1059" s="515"/>
      <c r="H1059" s="517"/>
      <c r="I1059" s="515"/>
      <c r="J1059" s="521" t="s">
        <v>2496</v>
      </c>
      <c r="K1059" s="582"/>
      <c r="L1059" s="521"/>
    </row>
    <row r="1060" spans="1:12" s="490" customFormat="1" ht="51">
      <c r="A1060" s="605" t="s">
        <v>2397</v>
      </c>
      <c r="B1060" s="550" t="s">
        <v>2153</v>
      </c>
      <c r="C1060" s="550" t="s">
        <v>2154</v>
      </c>
      <c r="D1060" s="551" t="s">
        <v>31</v>
      </c>
      <c r="E1060" s="552">
        <f>1*1.3</f>
        <v>1.3</v>
      </c>
      <c r="F1060" s="577"/>
      <c r="G1060" s="553"/>
      <c r="H1060" s="554"/>
      <c r="I1060" s="586"/>
      <c r="J1060" s="586"/>
      <c r="K1060" s="587"/>
      <c r="L1060" s="489"/>
    </row>
    <row r="1061" spans="1:12" s="490" customFormat="1">
      <c r="A1061" s="514"/>
      <c r="B1061" s="515"/>
      <c r="C1061" s="515"/>
      <c r="D1061" s="517"/>
      <c r="E1061" s="518"/>
      <c r="F1061" s="521"/>
      <c r="G1061" s="515"/>
      <c r="H1061" s="517"/>
      <c r="I1061" s="515"/>
      <c r="J1061" s="521" t="s">
        <v>2497</v>
      </c>
      <c r="K1061" s="582"/>
      <c r="L1061" s="521"/>
    </row>
    <row r="1062" spans="1:12" s="490" customFormat="1" ht="51">
      <c r="A1062" s="605" t="s">
        <v>2398</v>
      </c>
      <c r="B1062" s="550" t="s">
        <v>2155</v>
      </c>
      <c r="C1062" s="550" t="s">
        <v>2156</v>
      </c>
      <c r="D1062" s="551" t="s">
        <v>31</v>
      </c>
      <c r="E1062" s="552">
        <f>1*1.3</f>
        <v>1.3</v>
      </c>
      <c r="F1062" s="577"/>
      <c r="G1062" s="553"/>
      <c r="H1062" s="554"/>
      <c r="I1062" s="586"/>
      <c r="J1062" s="586"/>
      <c r="K1062" s="587"/>
      <c r="L1062" s="489"/>
    </row>
    <row r="1063" spans="1:12" s="490" customFormat="1">
      <c r="A1063" s="514"/>
      <c r="B1063" s="515"/>
      <c r="C1063" s="515"/>
      <c r="D1063" s="517"/>
      <c r="E1063" s="518"/>
      <c r="F1063" s="521"/>
      <c r="G1063" s="515"/>
      <c r="H1063" s="517"/>
      <c r="I1063" s="515"/>
      <c r="J1063" s="521" t="s">
        <v>2498</v>
      </c>
      <c r="K1063" s="582"/>
      <c r="L1063" s="521"/>
    </row>
    <row r="1064" spans="1:12" s="490" customFormat="1" ht="51">
      <c r="A1064" s="605" t="s">
        <v>2399</v>
      </c>
      <c r="B1064" s="550" t="s">
        <v>2157</v>
      </c>
      <c r="C1064" s="550" t="s">
        <v>2158</v>
      </c>
      <c r="D1064" s="551" t="s">
        <v>31</v>
      </c>
      <c r="E1064" s="552">
        <f>5*1.3</f>
        <v>6.5</v>
      </c>
      <c r="F1064" s="577"/>
      <c r="G1064" s="553"/>
      <c r="H1064" s="554"/>
      <c r="I1064" s="586"/>
      <c r="J1064" s="586"/>
      <c r="K1064" s="587"/>
      <c r="L1064" s="489"/>
    </row>
    <row r="1065" spans="1:12" s="490" customFormat="1">
      <c r="A1065" s="514"/>
      <c r="B1065" s="515"/>
      <c r="C1065" s="515"/>
      <c r="D1065" s="517"/>
      <c r="E1065" s="518"/>
      <c r="F1065" s="521"/>
      <c r="G1065" s="515"/>
      <c r="H1065" s="517"/>
      <c r="I1065" s="515"/>
      <c r="J1065" s="521" t="s">
        <v>2499</v>
      </c>
      <c r="K1065" s="582"/>
      <c r="L1065" s="521"/>
    </row>
    <row r="1066" spans="1:12" s="490" customFormat="1" ht="51">
      <c r="A1066" s="605" t="s">
        <v>2400</v>
      </c>
      <c r="B1066" s="550" t="s">
        <v>2159</v>
      </c>
      <c r="C1066" s="550" t="s">
        <v>2160</v>
      </c>
      <c r="D1066" s="551" t="s">
        <v>31</v>
      </c>
      <c r="E1066" s="552">
        <f>2*1.3</f>
        <v>2.6</v>
      </c>
      <c r="F1066" s="577"/>
      <c r="G1066" s="553"/>
      <c r="H1066" s="554"/>
      <c r="I1066" s="586"/>
      <c r="J1066" s="586"/>
      <c r="K1066" s="587"/>
      <c r="L1066" s="489"/>
    </row>
    <row r="1067" spans="1:12" s="490" customFormat="1">
      <c r="A1067" s="514"/>
      <c r="B1067" s="515"/>
      <c r="C1067" s="515"/>
      <c r="D1067" s="517"/>
      <c r="E1067" s="518"/>
      <c r="F1067" s="521"/>
      <c r="G1067" s="515"/>
      <c r="H1067" s="517"/>
      <c r="I1067" s="515"/>
      <c r="J1067" s="521" t="s">
        <v>2500</v>
      </c>
      <c r="K1067" s="582"/>
      <c r="L1067" s="521"/>
    </row>
    <row r="1068" spans="1:12" s="490" customFormat="1" ht="51">
      <c r="A1068" s="605" t="s">
        <v>2401</v>
      </c>
      <c r="B1068" s="550" t="s">
        <v>2161</v>
      </c>
      <c r="C1068" s="550" t="s">
        <v>2162</v>
      </c>
      <c r="D1068" s="551" t="s">
        <v>31</v>
      </c>
      <c r="E1068" s="552">
        <f>1*1.3</f>
        <v>1.3</v>
      </c>
      <c r="F1068" s="577"/>
      <c r="G1068" s="553"/>
      <c r="H1068" s="554"/>
      <c r="I1068" s="586"/>
      <c r="J1068" s="586"/>
      <c r="K1068" s="587"/>
      <c r="L1068" s="489"/>
    </row>
    <row r="1069" spans="1:12" s="490" customFormat="1">
      <c r="A1069" s="514"/>
      <c r="B1069" s="515"/>
      <c r="C1069" s="515"/>
      <c r="D1069" s="517"/>
      <c r="E1069" s="518"/>
      <c r="F1069" s="521"/>
      <c r="G1069" s="515"/>
      <c r="H1069" s="517"/>
      <c r="I1069" s="515"/>
      <c r="J1069" s="521" t="s">
        <v>2501</v>
      </c>
      <c r="K1069" s="582"/>
      <c r="L1069" s="521"/>
    </row>
    <row r="1070" spans="1:12" s="490" customFormat="1" ht="51">
      <c r="A1070" s="605" t="s">
        <v>2402</v>
      </c>
      <c r="B1070" s="550" t="s">
        <v>2163</v>
      </c>
      <c r="C1070" s="550" t="s">
        <v>2164</v>
      </c>
      <c r="D1070" s="551" t="s">
        <v>31</v>
      </c>
      <c r="E1070" s="552">
        <f>2*1.3</f>
        <v>2.6</v>
      </c>
      <c r="F1070" s="577"/>
      <c r="G1070" s="553"/>
      <c r="H1070" s="554"/>
      <c r="I1070" s="586"/>
      <c r="J1070" s="586"/>
      <c r="K1070" s="587"/>
      <c r="L1070" s="489"/>
    </row>
    <row r="1071" spans="1:12" s="490" customFormat="1">
      <c r="A1071" s="514"/>
      <c r="B1071" s="515"/>
      <c r="C1071" s="515"/>
      <c r="D1071" s="517"/>
      <c r="E1071" s="518"/>
      <c r="F1071" s="521"/>
      <c r="G1071" s="515"/>
      <c r="H1071" s="517"/>
      <c r="I1071" s="515"/>
      <c r="J1071" s="521" t="s">
        <v>2502</v>
      </c>
      <c r="K1071" s="582"/>
      <c r="L1071" s="521"/>
    </row>
    <row r="1072" spans="1:12" s="490" customFormat="1" ht="38.25">
      <c r="A1072" s="605" t="s">
        <v>2403</v>
      </c>
      <c r="B1072" s="581" t="s">
        <v>2165</v>
      </c>
      <c r="C1072" s="550" t="s">
        <v>2166</v>
      </c>
      <c r="D1072" s="551" t="s">
        <v>31</v>
      </c>
      <c r="E1072" s="552">
        <f>2*1.3</f>
        <v>2.6</v>
      </c>
      <c r="F1072" s="577"/>
      <c r="G1072" s="553"/>
      <c r="H1072" s="554"/>
      <c r="I1072" s="586"/>
      <c r="J1072" s="586"/>
      <c r="K1072" s="587"/>
      <c r="L1072" s="489"/>
    </row>
    <row r="1073" spans="1:12" s="490" customFormat="1">
      <c r="A1073" s="514"/>
      <c r="B1073" s="515"/>
      <c r="C1073" s="515"/>
      <c r="D1073" s="517"/>
      <c r="E1073" s="518"/>
      <c r="F1073" s="521"/>
      <c r="G1073" s="515"/>
      <c r="H1073" s="517"/>
      <c r="I1073" s="515"/>
      <c r="J1073" s="521" t="s">
        <v>2503</v>
      </c>
      <c r="K1073" s="582"/>
      <c r="L1073" s="521"/>
    </row>
    <row r="1074" spans="1:12" s="490" customFormat="1" ht="51">
      <c r="A1074" s="605" t="s">
        <v>2404</v>
      </c>
      <c r="B1074" s="581" t="s">
        <v>2167</v>
      </c>
      <c r="C1074" s="550" t="s">
        <v>2168</v>
      </c>
      <c r="D1074" s="551" t="s">
        <v>31</v>
      </c>
      <c r="E1074" s="552">
        <f>3*1.3</f>
        <v>3.9000000000000004</v>
      </c>
      <c r="F1074" s="577"/>
      <c r="G1074" s="553"/>
      <c r="H1074" s="554"/>
      <c r="I1074" s="586"/>
      <c r="J1074" s="586"/>
      <c r="K1074" s="587"/>
      <c r="L1074" s="489"/>
    </row>
    <row r="1075" spans="1:12" s="490" customFormat="1">
      <c r="A1075" s="514"/>
      <c r="B1075" s="515"/>
      <c r="C1075" s="515"/>
      <c r="D1075" s="517"/>
      <c r="E1075" s="518"/>
      <c r="F1075" s="521"/>
      <c r="G1075" s="515"/>
      <c r="H1075" s="517"/>
      <c r="I1075" s="515"/>
      <c r="J1075" s="521" t="s">
        <v>2504</v>
      </c>
      <c r="K1075" s="582"/>
      <c r="L1075" s="521"/>
    </row>
    <row r="1076" spans="1:12" s="490" customFormat="1" ht="51">
      <c r="A1076" s="605" t="s">
        <v>2405</v>
      </c>
      <c r="B1076" s="581" t="s">
        <v>2169</v>
      </c>
      <c r="C1076" s="550" t="s">
        <v>2170</v>
      </c>
      <c r="D1076" s="551" t="s">
        <v>31</v>
      </c>
      <c r="E1076" s="552">
        <f>2*1.3</f>
        <v>2.6</v>
      </c>
      <c r="F1076" s="577"/>
      <c r="G1076" s="553"/>
      <c r="H1076" s="554"/>
      <c r="I1076" s="586"/>
      <c r="J1076" s="586"/>
      <c r="K1076" s="587"/>
      <c r="L1076" s="489"/>
    </row>
    <row r="1077" spans="1:12" s="490" customFormat="1">
      <c r="A1077" s="514"/>
      <c r="B1077" s="515"/>
      <c r="C1077" s="515"/>
      <c r="D1077" s="517"/>
      <c r="E1077" s="518"/>
      <c r="F1077" s="521"/>
      <c r="G1077" s="515"/>
      <c r="H1077" s="517"/>
      <c r="I1077" s="515"/>
      <c r="J1077" s="521" t="s">
        <v>2505</v>
      </c>
      <c r="K1077" s="582"/>
      <c r="L1077" s="521"/>
    </row>
    <row r="1078" spans="1:12" s="490" customFormat="1" ht="51">
      <c r="A1078" s="605" t="s">
        <v>2406</v>
      </c>
      <c r="B1078" s="603" t="s">
        <v>2171</v>
      </c>
      <c r="C1078" s="550" t="s">
        <v>2172</v>
      </c>
      <c r="D1078" s="551"/>
      <c r="E1078" s="552">
        <f>2*1.3</f>
        <v>2.6</v>
      </c>
      <c r="F1078" s="577"/>
      <c r="G1078" s="553"/>
      <c r="H1078" s="554"/>
      <c r="I1078" s="586"/>
      <c r="J1078" s="586"/>
      <c r="K1078" s="587"/>
      <c r="L1078" s="489"/>
    </row>
    <row r="1079" spans="1:12" s="490" customFormat="1">
      <c r="A1079" s="514"/>
      <c r="B1079" s="515"/>
      <c r="C1079" s="515"/>
      <c r="D1079" s="517"/>
      <c r="E1079" s="518"/>
      <c r="F1079" s="521"/>
      <c r="G1079" s="515"/>
      <c r="H1079" s="517"/>
      <c r="I1079" s="515"/>
      <c r="J1079" s="521" t="s">
        <v>2506</v>
      </c>
      <c r="K1079" s="582"/>
      <c r="L1079" s="521"/>
    </row>
    <row r="1080" spans="1:12" s="490" customFormat="1" ht="51">
      <c r="A1080" s="605" t="s">
        <v>2407</v>
      </c>
      <c r="B1080" s="581" t="s">
        <v>2173</v>
      </c>
      <c r="C1080" s="550" t="s">
        <v>2174</v>
      </c>
      <c r="D1080" s="551" t="s">
        <v>31</v>
      </c>
      <c r="E1080" s="552">
        <f>2*1.3</f>
        <v>2.6</v>
      </c>
      <c r="F1080" s="577"/>
      <c r="G1080" s="553"/>
      <c r="H1080" s="554"/>
      <c r="I1080" s="586"/>
      <c r="J1080" s="586"/>
      <c r="K1080" s="587"/>
      <c r="L1080" s="489"/>
    </row>
    <row r="1081" spans="1:12" s="490" customFormat="1">
      <c r="A1081" s="514"/>
      <c r="B1081" s="515"/>
      <c r="C1081" s="515"/>
      <c r="D1081" s="517"/>
      <c r="E1081" s="518"/>
      <c r="F1081" s="521"/>
      <c r="G1081" s="515"/>
      <c r="H1081" s="517"/>
      <c r="I1081" s="515"/>
      <c r="J1081" s="521" t="s">
        <v>2507</v>
      </c>
      <c r="K1081" s="582"/>
      <c r="L1081" s="521"/>
    </row>
    <row r="1082" spans="1:12" s="490" customFormat="1" ht="63.75">
      <c r="A1082" s="605" t="s">
        <v>2408</v>
      </c>
      <c r="B1082" s="581" t="s">
        <v>2175</v>
      </c>
      <c r="C1082" s="550" t="s">
        <v>2176</v>
      </c>
      <c r="D1082" s="551" t="s">
        <v>31</v>
      </c>
      <c r="E1082" s="552">
        <f>3*1.3</f>
        <v>3.9000000000000004</v>
      </c>
      <c r="F1082" s="577"/>
      <c r="G1082" s="553"/>
      <c r="H1082" s="554"/>
      <c r="I1082" s="586"/>
      <c r="J1082" s="586"/>
      <c r="K1082" s="587"/>
      <c r="L1082" s="489"/>
    </row>
    <row r="1083" spans="1:12" s="490" customFormat="1">
      <c r="A1083" s="514"/>
      <c r="B1083" s="515"/>
      <c r="C1083" s="515"/>
      <c r="D1083" s="517"/>
      <c r="E1083" s="518"/>
      <c r="F1083" s="521"/>
      <c r="G1083" s="515"/>
      <c r="H1083" s="517"/>
      <c r="I1083" s="515"/>
      <c r="J1083" s="521" t="s">
        <v>2508</v>
      </c>
      <c r="K1083" s="582"/>
      <c r="L1083" s="521"/>
    </row>
    <row r="1084" spans="1:12" s="490" customFormat="1" ht="76.5">
      <c r="A1084" s="605" t="s">
        <v>50</v>
      </c>
      <c r="B1084" s="581" t="s">
        <v>2177</v>
      </c>
      <c r="C1084" s="550" t="s">
        <v>2178</v>
      </c>
      <c r="D1084" s="551" t="s">
        <v>31</v>
      </c>
      <c r="E1084" s="552">
        <f>2*1.3</f>
        <v>2.6</v>
      </c>
      <c r="F1084" s="577"/>
      <c r="G1084" s="553"/>
      <c r="H1084" s="554"/>
      <c r="I1084" s="586"/>
      <c r="J1084" s="586"/>
      <c r="K1084" s="587"/>
      <c r="L1084" s="489"/>
    </row>
    <row r="1085" spans="1:12" s="490" customFormat="1">
      <c r="A1085" s="514"/>
      <c r="B1085" s="515"/>
      <c r="C1085" s="515"/>
      <c r="D1085" s="517"/>
      <c r="E1085" s="518"/>
      <c r="F1085" s="521"/>
      <c r="G1085" s="515"/>
      <c r="H1085" s="517"/>
      <c r="I1085" s="515"/>
      <c r="J1085" s="521" t="s">
        <v>2509</v>
      </c>
      <c r="K1085" s="582"/>
      <c r="L1085" s="521"/>
    </row>
    <row r="1086" spans="1:12" s="490" customFormat="1" ht="51">
      <c r="A1086" s="605" t="s">
        <v>2409</v>
      </c>
      <c r="B1086" s="581" t="s">
        <v>2179</v>
      </c>
      <c r="C1086" s="550" t="s">
        <v>2180</v>
      </c>
      <c r="D1086" s="551" t="s">
        <v>31</v>
      </c>
      <c r="E1086" s="552">
        <f>2*1.3</f>
        <v>2.6</v>
      </c>
      <c r="F1086" s="577"/>
      <c r="G1086" s="553"/>
      <c r="H1086" s="554"/>
      <c r="I1086" s="586"/>
      <c r="J1086" s="586"/>
      <c r="K1086" s="587"/>
      <c r="L1086" s="489"/>
    </row>
    <row r="1087" spans="1:12" s="490" customFormat="1">
      <c r="A1087" s="514"/>
      <c r="B1087" s="515"/>
      <c r="C1087" s="515"/>
      <c r="D1087" s="517"/>
      <c r="E1087" s="518"/>
      <c r="F1087" s="521"/>
      <c r="G1087" s="515"/>
      <c r="H1087" s="517"/>
      <c r="I1087" s="515"/>
      <c r="J1087" s="521" t="s">
        <v>2510</v>
      </c>
      <c r="K1087" s="582"/>
      <c r="L1087" s="521"/>
    </row>
    <row r="1088" spans="1:12" s="490" customFormat="1" ht="63.75">
      <c r="A1088" s="605" t="s">
        <v>2410</v>
      </c>
      <c r="B1088" s="581" t="s">
        <v>2181</v>
      </c>
      <c r="C1088" s="550" t="s">
        <v>2182</v>
      </c>
      <c r="D1088" s="551" t="s">
        <v>31</v>
      </c>
      <c r="E1088" s="552">
        <f>2*1.3</f>
        <v>2.6</v>
      </c>
      <c r="F1088" s="577"/>
      <c r="G1088" s="553"/>
      <c r="H1088" s="554"/>
      <c r="I1088" s="586"/>
      <c r="J1088" s="586"/>
      <c r="K1088" s="587"/>
      <c r="L1088" s="489"/>
    </row>
    <row r="1089" spans="1:12" s="490" customFormat="1">
      <c r="A1089" s="514"/>
      <c r="B1089" s="515"/>
      <c r="C1089" s="515"/>
      <c r="D1089" s="517"/>
      <c r="E1089" s="518"/>
      <c r="F1089" s="521"/>
      <c r="G1089" s="515"/>
      <c r="H1089" s="517"/>
      <c r="I1089" s="515"/>
      <c r="J1089" s="521" t="s">
        <v>2511</v>
      </c>
      <c r="K1089" s="582"/>
      <c r="L1089" s="521"/>
    </row>
    <row r="1090" spans="1:12" s="490" customFormat="1" ht="51">
      <c r="A1090" s="605" t="s">
        <v>2411</v>
      </c>
      <c r="B1090" s="581" t="s">
        <v>2184</v>
      </c>
      <c r="C1090" s="550" t="s">
        <v>2185</v>
      </c>
      <c r="D1090" s="551" t="s">
        <v>31</v>
      </c>
      <c r="E1090" s="552">
        <f>3*1.3</f>
        <v>3.9000000000000004</v>
      </c>
      <c r="F1090" s="577"/>
      <c r="G1090" s="553"/>
      <c r="H1090" s="554"/>
      <c r="I1090" s="586"/>
      <c r="J1090" s="586"/>
      <c r="K1090" s="587"/>
      <c r="L1090" s="489"/>
    </row>
    <row r="1091" spans="1:12" s="490" customFormat="1">
      <c r="A1091" s="514"/>
      <c r="B1091" s="515"/>
      <c r="C1091" s="515"/>
      <c r="D1091" s="517"/>
      <c r="E1091" s="518"/>
      <c r="F1091" s="521"/>
      <c r="G1091" s="515"/>
      <c r="H1091" s="517"/>
      <c r="I1091" s="515"/>
      <c r="J1091" s="521" t="s">
        <v>2512</v>
      </c>
      <c r="K1091" s="582"/>
      <c r="L1091" s="521"/>
    </row>
    <row r="1092" spans="1:12" s="490" customFormat="1" ht="63.75">
      <c r="A1092" s="605" t="s">
        <v>2412</v>
      </c>
      <c r="B1092" s="581" t="s">
        <v>2187</v>
      </c>
      <c r="C1092" s="550" t="s">
        <v>2188</v>
      </c>
      <c r="D1092" s="551" t="s">
        <v>31</v>
      </c>
      <c r="E1092" s="552">
        <f>4*1.3</f>
        <v>5.2</v>
      </c>
      <c r="F1092" s="577"/>
      <c r="G1092" s="553"/>
      <c r="H1092" s="554"/>
      <c r="I1092" s="586"/>
      <c r="J1092" s="586"/>
      <c r="K1092" s="587"/>
      <c r="L1092" s="489"/>
    </row>
    <row r="1093" spans="1:12" s="490" customFormat="1">
      <c r="A1093" s="514"/>
      <c r="B1093" s="515"/>
      <c r="C1093" s="515"/>
      <c r="D1093" s="517"/>
      <c r="E1093" s="518"/>
      <c r="F1093" s="521"/>
      <c r="G1093" s="515"/>
      <c r="H1093" s="517"/>
      <c r="I1093" s="515"/>
      <c r="J1093" s="521" t="s">
        <v>2513</v>
      </c>
      <c r="K1093" s="582"/>
      <c r="L1093" s="521"/>
    </row>
    <row r="1094" spans="1:12" s="490" customFormat="1" ht="51">
      <c r="A1094" s="605" t="s">
        <v>2413</v>
      </c>
      <c r="B1094" s="581" t="s">
        <v>2190</v>
      </c>
      <c r="C1094" s="550" t="s">
        <v>2191</v>
      </c>
      <c r="D1094" s="551" t="s">
        <v>31</v>
      </c>
      <c r="E1094" s="552">
        <f>1*1.3</f>
        <v>1.3</v>
      </c>
      <c r="F1094" s="577"/>
      <c r="G1094" s="553"/>
      <c r="H1094" s="554"/>
      <c r="I1094" s="586"/>
      <c r="J1094" s="586"/>
      <c r="K1094" s="587"/>
      <c r="L1094" s="489"/>
    </row>
    <row r="1095" spans="1:12" s="490" customFormat="1">
      <c r="A1095" s="514"/>
      <c r="B1095" s="515"/>
      <c r="C1095" s="515"/>
      <c r="D1095" s="517"/>
      <c r="E1095" s="518"/>
      <c r="F1095" s="521"/>
      <c r="G1095" s="515"/>
      <c r="H1095" s="517"/>
      <c r="I1095" s="515"/>
      <c r="J1095" s="521" t="s">
        <v>2514</v>
      </c>
      <c r="K1095" s="582"/>
      <c r="L1095" s="521"/>
    </row>
    <row r="1096" spans="1:12" s="490" customFormat="1" ht="63.75">
      <c r="A1096" s="605" t="s">
        <v>2414</v>
      </c>
      <c r="B1096" s="581" t="s">
        <v>2193</v>
      </c>
      <c r="C1096" s="550" t="s">
        <v>2194</v>
      </c>
      <c r="D1096" s="551" t="s">
        <v>31</v>
      </c>
      <c r="E1096" s="552">
        <f>3*1.3</f>
        <v>3.9000000000000004</v>
      </c>
      <c r="F1096" s="577"/>
      <c r="G1096" s="553"/>
      <c r="H1096" s="554"/>
      <c r="I1096" s="586"/>
      <c r="J1096" s="586"/>
      <c r="K1096" s="587"/>
      <c r="L1096" s="489"/>
    </row>
    <row r="1097" spans="1:12" s="490" customFormat="1">
      <c r="A1097" s="514"/>
      <c r="B1097" s="515"/>
      <c r="C1097" s="515"/>
      <c r="D1097" s="517"/>
      <c r="E1097" s="518"/>
      <c r="F1097" s="521"/>
      <c r="G1097" s="515"/>
      <c r="H1097" s="517"/>
      <c r="I1097" s="515"/>
      <c r="J1097" s="521" t="s">
        <v>2515</v>
      </c>
      <c r="K1097" s="582"/>
      <c r="L1097" s="521"/>
    </row>
    <row r="1098" spans="1:12" s="490" customFormat="1" ht="63.75">
      <c r="A1098" s="605" t="s">
        <v>2415</v>
      </c>
      <c r="B1098" s="581" t="s">
        <v>2196</v>
      </c>
      <c r="C1098" s="550" t="s">
        <v>2197</v>
      </c>
      <c r="D1098" s="551" t="s">
        <v>31</v>
      </c>
      <c r="E1098" s="552">
        <f>2*1.3</f>
        <v>2.6</v>
      </c>
      <c r="F1098" s="577"/>
      <c r="G1098" s="553"/>
      <c r="H1098" s="554"/>
      <c r="I1098" s="586"/>
      <c r="J1098" s="586"/>
      <c r="K1098" s="587"/>
      <c r="L1098" s="489"/>
    </row>
    <row r="1099" spans="1:12" s="490" customFormat="1">
      <c r="A1099" s="514"/>
      <c r="B1099" s="515"/>
      <c r="C1099" s="515"/>
      <c r="D1099" s="517"/>
      <c r="E1099" s="518"/>
      <c r="F1099" s="521"/>
      <c r="G1099" s="515"/>
      <c r="H1099" s="517"/>
      <c r="I1099" s="515"/>
      <c r="J1099" s="521" t="s">
        <v>2516</v>
      </c>
      <c r="K1099" s="582"/>
      <c r="L1099" s="521"/>
    </row>
    <row r="1100" spans="1:12" s="490" customFormat="1" ht="63.75">
      <c r="A1100" s="605" t="s">
        <v>2416</v>
      </c>
      <c r="B1100" s="581" t="s">
        <v>2199</v>
      </c>
      <c r="C1100" s="550" t="s">
        <v>2200</v>
      </c>
      <c r="D1100" s="551" t="s">
        <v>2150</v>
      </c>
      <c r="E1100" s="552">
        <f>2*1.3</f>
        <v>2.6</v>
      </c>
      <c r="F1100" s="577"/>
      <c r="G1100" s="553"/>
      <c r="H1100" s="554"/>
      <c r="I1100" s="586"/>
      <c r="J1100" s="586"/>
      <c r="K1100" s="587"/>
      <c r="L1100" s="489"/>
    </row>
    <row r="1101" spans="1:12" s="490" customFormat="1">
      <c r="A1101" s="514"/>
      <c r="B1101" s="515"/>
      <c r="C1101" s="515"/>
      <c r="D1101" s="517"/>
      <c r="E1101" s="518"/>
      <c r="F1101" s="521"/>
      <c r="G1101" s="515"/>
      <c r="H1101" s="517"/>
      <c r="I1101" s="515"/>
      <c r="J1101" s="521" t="s">
        <v>2517</v>
      </c>
      <c r="K1101" s="582"/>
      <c r="L1101" s="521"/>
    </row>
    <row r="1102" spans="1:12" s="490" customFormat="1" ht="51">
      <c r="A1102" s="605" t="s">
        <v>2417</v>
      </c>
      <c r="B1102" s="581" t="s">
        <v>2202</v>
      </c>
      <c r="C1102" s="550" t="s">
        <v>2203</v>
      </c>
      <c r="D1102" s="551" t="s">
        <v>2150</v>
      </c>
      <c r="E1102" s="552">
        <f>3*1.3</f>
        <v>3.9000000000000004</v>
      </c>
      <c r="F1102" s="577"/>
      <c r="G1102" s="553"/>
      <c r="H1102" s="554"/>
      <c r="I1102" s="586"/>
      <c r="J1102" s="586"/>
      <c r="K1102" s="587"/>
      <c r="L1102" s="489"/>
    </row>
    <row r="1103" spans="1:12" s="490" customFormat="1">
      <c r="A1103" s="514"/>
      <c r="B1103" s="515"/>
      <c r="C1103" s="515"/>
      <c r="D1103" s="517"/>
      <c r="E1103" s="518"/>
      <c r="F1103" s="521"/>
      <c r="G1103" s="515"/>
      <c r="H1103" s="517"/>
      <c r="I1103" s="515"/>
      <c r="J1103" s="521" t="s">
        <v>2518</v>
      </c>
      <c r="K1103" s="582"/>
      <c r="L1103" s="521"/>
    </row>
    <row r="1104" spans="1:12" s="490" customFormat="1" ht="51">
      <c r="A1104" s="605" t="s">
        <v>2418</v>
      </c>
      <c r="B1104" s="581" t="s">
        <v>2205</v>
      </c>
      <c r="C1104" s="550" t="s">
        <v>2206</v>
      </c>
      <c r="D1104" s="551" t="s">
        <v>31</v>
      </c>
      <c r="E1104" s="552">
        <f>1*1.3</f>
        <v>1.3</v>
      </c>
      <c r="F1104" s="577"/>
      <c r="G1104" s="553"/>
      <c r="H1104" s="554"/>
      <c r="I1104" s="586"/>
      <c r="J1104" s="586"/>
      <c r="K1104" s="587"/>
      <c r="L1104" s="489"/>
    </row>
    <row r="1105" spans="1:12" s="490" customFormat="1">
      <c r="A1105" s="514"/>
      <c r="B1105" s="515"/>
      <c r="C1105" s="515"/>
      <c r="D1105" s="517"/>
      <c r="E1105" s="518"/>
      <c r="F1105" s="521"/>
      <c r="G1105" s="515"/>
      <c r="H1105" s="517"/>
      <c r="I1105" s="515"/>
      <c r="J1105" s="521" t="s">
        <v>2519</v>
      </c>
      <c r="K1105" s="582"/>
      <c r="L1105" s="521"/>
    </row>
    <row r="1106" spans="1:12" s="490" customFormat="1" ht="63.75">
      <c r="A1106" s="605" t="s">
        <v>2419</v>
      </c>
      <c r="B1106" s="581" t="s">
        <v>2208</v>
      </c>
      <c r="C1106" s="550" t="s">
        <v>2209</v>
      </c>
      <c r="D1106" s="551" t="s">
        <v>31</v>
      </c>
      <c r="E1106" s="552">
        <f>2*1.3</f>
        <v>2.6</v>
      </c>
      <c r="F1106" s="577"/>
      <c r="G1106" s="553"/>
      <c r="H1106" s="554"/>
      <c r="I1106" s="586"/>
      <c r="J1106" s="586"/>
      <c r="K1106" s="587"/>
      <c r="L1106" s="489"/>
    </row>
    <row r="1107" spans="1:12" s="490" customFormat="1">
      <c r="A1107" s="514"/>
      <c r="B1107" s="515"/>
      <c r="C1107" s="515"/>
      <c r="D1107" s="517"/>
      <c r="E1107" s="518"/>
      <c r="F1107" s="521"/>
      <c r="G1107" s="515"/>
      <c r="H1107" s="517"/>
      <c r="I1107" s="515"/>
      <c r="J1107" s="521" t="s">
        <v>2520</v>
      </c>
      <c r="K1107" s="582"/>
      <c r="L1107" s="521"/>
    </row>
    <row r="1108" spans="1:12" s="490" customFormat="1" ht="63.75">
      <c r="A1108" s="605" t="s">
        <v>2420</v>
      </c>
      <c r="B1108" s="581" t="s">
        <v>2211</v>
      </c>
      <c r="C1108" s="550" t="s">
        <v>2212</v>
      </c>
      <c r="D1108" s="551" t="s">
        <v>31</v>
      </c>
      <c r="E1108" s="552">
        <f>4*1.3</f>
        <v>5.2</v>
      </c>
      <c r="F1108" s="577"/>
      <c r="G1108" s="553"/>
      <c r="H1108" s="554"/>
      <c r="I1108" s="586"/>
      <c r="J1108" s="586"/>
      <c r="K1108" s="587"/>
      <c r="L1108" s="489"/>
    </row>
    <row r="1109" spans="1:12" s="490" customFormat="1">
      <c r="A1109" s="514"/>
      <c r="B1109" s="515"/>
      <c r="C1109" s="515"/>
      <c r="D1109" s="517"/>
      <c r="E1109" s="518"/>
      <c r="F1109" s="521"/>
      <c r="G1109" s="515"/>
      <c r="H1109" s="517"/>
      <c r="I1109" s="515"/>
      <c r="J1109" s="521" t="s">
        <v>2521</v>
      </c>
      <c r="K1109" s="582"/>
      <c r="L1109" s="521"/>
    </row>
    <row r="1110" spans="1:12" s="490" customFormat="1" ht="63.75">
      <c r="A1110" s="605" t="s">
        <v>2421</v>
      </c>
      <c r="B1110" s="550" t="s">
        <v>2214</v>
      </c>
      <c r="C1110" s="550" t="s">
        <v>2215</v>
      </c>
      <c r="D1110" s="551" t="s">
        <v>31</v>
      </c>
      <c r="E1110" s="552">
        <f>2*1.3</f>
        <v>2.6</v>
      </c>
      <c r="F1110" s="577"/>
      <c r="G1110" s="553"/>
      <c r="H1110" s="554"/>
      <c r="I1110" s="586"/>
      <c r="J1110" s="586"/>
      <c r="K1110" s="587"/>
      <c r="L1110" s="489"/>
    </row>
    <row r="1111" spans="1:12" s="490" customFormat="1">
      <c r="A1111" s="514"/>
      <c r="B1111" s="515"/>
      <c r="C1111" s="515"/>
      <c r="D1111" s="517"/>
      <c r="E1111" s="518"/>
      <c r="F1111" s="521"/>
      <c r="G1111" s="515"/>
      <c r="H1111" s="517"/>
      <c r="I1111" s="515"/>
      <c r="J1111" s="521" t="s">
        <v>2522</v>
      </c>
      <c r="K1111" s="582"/>
      <c r="L1111" s="521"/>
    </row>
    <row r="1112" spans="1:12" s="490" customFormat="1" ht="63.75">
      <c r="A1112" s="605" t="s">
        <v>2422</v>
      </c>
      <c r="B1112" s="550" t="s">
        <v>2217</v>
      </c>
      <c r="C1112" s="550" t="s">
        <v>2218</v>
      </c>
      <c r="D1112" s="551" t="s">
        <v>31</v>
      </c>
      <c r="E1112" s="552">
        <f>3*1.3</f>
        <v>3.9000000000000004</v>
      </c>
      <c r="F1112" s="577"/>
      <c r="G1112" s="553"/>
      <c r="H1112" s="554"/>
      <c r="I1112" s="586"/>
      <c r="J1112" s="586"/>
      <c r="K1112" s="587"/>
      <c r="L1112" s="489"/>
    </row>
    <row r="1113" spans="1:12" s="490" customFormat="1">
      <c r="A1113" s="514"/>
      <c r="B1113" s="515"/>
      <c r="C1113" s="515"/>
      <c r="D1113" s="517"/>
      <c r="E1113" s="518"/>
      <c r="F1113" s="521"/>
      <c r="G1113" s="515"/>
      <c r="H1113" s="517"/>
      <c r="I1113" s="515"/>
      <c r="J1113" s="521" t="s">
        <v>2523</v>
      </c>
      <c r="K1113" s="582"/>
      <c r="L1113" s="521"/>
    </row>
    <row r="1114" spans="1:12" s="490" customFormat="1" ht="63.75">
      <c r="A1114" s="605" t="s">
        <v>2423</v>
      </c>
      <c r="B1114" s="550" t="s">
        <v>2220</v>
      </c>
      <c r="C1114" s="550" t="s">
        <v>2221</v>
      </c>
      <c r="D1114" s="551" t="s">
        <v>31</v>
      </c>
      <c r="E1114" s="552">
        <f>1*1.3</f>
        <v>1.3</v>
      </c>
      <c r="F1114" s="577"/>
      <c r="G1114" s="553"/>
      <c r="H1114" s="554"/>
      <c r="I1114" s="586"/>
      <c r="J1114" s="586"/>
      <c r="K1114" s="587"/>
      <c r="L1114" s="489"/>
    </row>
    <row r="1115" spans="1:12" s="490" customFormat="1">
      <c r="A1115" s="514"/>
      <c r="B1115" s="515"/>
      <c r="C1115" s="515"/>
      <c r="D1115" s="517"/>
      <c r="E1115" s="518"/>
      <c r="F1115" s="521"/>
      <c r="G1115" s="515"/>
      <c r="H1115" s="517"/>
      <c r="I1115" s="515"/>
      <c r="J1115" s="521" t="s">
        <v>2524</v>
      </c>
      <c r="K1115" s="582"/>
      <c r="L1115" s="521"/>
    </row>
    <row r="1116" spans="1:12" s="490" customFormat="1" ht="38.25">
      <c r="A1116" s="605" t="s">
        <v>2424</v>
      </c>
      <c r="B1116" s="550" t="s">
        <v>2223</v>
      </c>
      <c r="C1116" s="550" t="s">
        <v>2224</v>
      </c>
      <c r="D1116" s="551" t="s">
        <v>31</v>
      </c>
      <c r="E1116" s="552">
        <f>2*1.3</f>
        <v>2.6</v>
      </c>
      <c r="F1116" s="577"/>
      <c r="G1116" s="553"/>
      <c r="H1116" s="554"/>
      <c r="I1116" s="586"/>
      <c r="J1116" s="586"/>
      <c r="K1116" s="587"/>
      <c r="L1116" s="489"/>
    </row>
    <row r="1117" spans="1:12" s="490" customFormat="1">
      <c r="A1117" s="514"/>
      <c r="B1117" s="515"/>
      <c r="C1117" s="515"/>
      <c r="D1117" s="517"/>
      <c r="E1117" s="518"/>
      <c r="F1117" s="521"/>
      <c r="G1117" s="515"/>
      <c r="H1117" s="517"/>
      <c r="I1117" s="515"/>
      <c r="J1117" s="521" t="s">
        <v>2525</v>
      </c>
      <c r="K1117" s="582"/>
      <c r="L1117" s="521"/>
    </row>
    <row r="1118" spans="1:12" s="490" customFormat="1" ht="51">
      <c r="A1118" s="605" t="s">
        <v>2425</v>
      </c>
      <c r="B1118" s="550" t="s">
        <v>2226</v>
      </c>
      <c r="C1118" s="550" t="s">
        <v>2227</v>
      </c>
      <c r="D1118" s="551" t="s">
        <v>31</v>
      </c>
      <c r="E1118" s="552">
        <f>2*1.3</f>
        <v>2.6</v>
      </c>
      <c r="F1118" s="577"/>
      <c r="G1118" s="553"/>
      <c r="H1118" s="554"/>
      <c r="I1118" s="586"/>
      <c r="J1118" s="586"/>
      <c r="K1118" s="587"/>
      <c r="L1118" s="489"/>
    </row>
    <row r="1119" spans="1:12" s="490" customFormat="1">
      <c r="A1119" s="514"/>
      <c r="B1119" s="515"/>
      <c r="C1119" s="515"/>
      <c r="D1119" s="517"/>
      <c r="E1119" s="518"/>
      <c r="F1119" s="521"/>
      <c r="G1119" s="515"/>
      <c r="H1119" s="517"/>
      <c r="I1119" s="515"/>
      <c r="J1119" s="521" t="s">
        <v>2526</v>
      </c>
      <c r="K1119" s="582"/>
      <c r="L1119" s="521"/>
    </row>
    <row r="1120" spans="1:12" s="490" customFormat="1" ht="51">
      <c r="A1120" s="605" t="s">
        <v>2426</v>
      </c>
      <c r="B1120" s="550" t="s">
        <v>2229</v>
      </c>
      <c r="C1120" s="550" t="s">
        <v>2230</v>
      </c>
      <c r="D1120" s="551" t="s">
        <v>31</v>
      </c>
      <c r="E1120" s="552">
        <f>1*1.3</f>
        <v>1.3</v>
      </c>
      <c r="F1120" s="577"/>
      <c r="G1120" s="553"/>
      <c r="H1120" s="554"/>
      <c r="I1120" s="586"/>
      <c r="J1120" s="586"/>
      <c r="K1120" s="587"/>
      <c r="L1120" s="489"/>
    </row>
    <row r="1121" spans="1:12" s="490" customFormat="1">
      <c r="A1121" s="514"/>
      <c r="B1121" s="515"/>
      <c r="C1121" s="515"/>
      <c r="D1121" s="517"/>
      <c r="E1121" s="518"/>
      <c r="F1121" s="521"/>
      <c r="G1121" s="515"/>
      <c r="H1121" s="517"/>
      <c r="I1121" s="515"/>
      <c r="J1121" s="521" t="s">
        <v>2527</v>
      </c>
      <c r="K1121" s="582"/>
      <c r="L1121" s="521"/>
    </row>
    <row r="1122" spans="1:12" s="490" customFormat="1" ht="51">
      <c r="A1122" s="605" t="s">
        <v>2427</v>
      </c>
      <c r="B1122" s="550" t="s">
        <v>2232</v>
      </c>
      <c r="C1122" s="550" t="s">
        <v>2233</v>
      </c>
      <c r="D1122" s="551" t="s">
        <v>31</v>
      </c>
      <c r="E1122" s="552">
        <f>1*1.3</f>
        <v>1.3</v>
      </c>
      <c r="F1122" s="577"/>
      <c r="G1122" s="553"/>
      <c r="H1122" s="554"/>
      <c r="I1122" s="586"/>
      <c r="J1122" s="586"/>
      <c r="K1122" s="587"/>
      <c r="L1122" s="489"/>
    </row>
    <row r="1123" spans="1:12" s="490" customFormat="1">
      <c r="A1123" s="514"/>
      <c r="B1123" s="515"/>
      <c r="C1123" s="515"/>
      <c r="D1123" s="517"/>
      <c r="E1123" s="518"/>
      <c r="F1123" s="521"/>
      <c r="G1123" s="515"/>
      <c r="H1123" s="517"/>
      <c r="I1123" s="515"/>
      <c r="J1123" s="521" t="s">
        <v>2528</v>
      </c>
      <c r="K1123" s="582"/>
      <c r="L1123" s="521"/>
    </row>
    <row r="1124" spans="1:12" s="490" customFormat="1" ht="51">
      <c r="A1124" s="605" t="s">
        <v>2428</v>
      </c>
      <c r="B1124" s="550" t="s">
        <v>2235</v>
      </c>
      <c r="C1124" s="550" t="s">
        <v>2236</v>
      </c>
      <c r="D1124" s="551" t="s">
        <v>31</v>
      </c>
      <c r="E1124" s="552">
        <f>2*1.3</f>
        <v>2.6</v>
      </c>
      <c r="F1124" s="577"/>
      <c r="G1124" s="553"/>
      <c r="H1124" s="554"/>
      <c r="I1124" s="586"/>
      <c r="J1124" s="586"/>
      <c r="K1124" s="587"/>
      <c r="L1124" s="489"/>
    </row>
    <row r="1125" spans="1:12" s="490" customFormat="1">
      <c r="A1125" s="514"/>
      <c r="B1125" s="515"/>
      <c r="C1125" s="515"/>
      <c r="D1125" s="517"/>
      <c r="E1125" s="518"/>
      <c r="F1125" s="521"/>
      <c r="G1125" s="515"/>
      <c r="H1125" s="517"/>
      <c r="I1125" s="515"/>
      <c r="J1125" s="521" t="s">
        <v>2529</v>
      </c>
      <c r="K1125" s="582"/>
      <c r="L1125" s="521"/>
    </row>
    <row r="1126" spans="1:12" s="490" customFormat="1" ht="51">
      <c r="A1126" s="605" t="s">
        <v>2429</v>
      </c>
      <c r="B1126" s="550" t="s">
        <v>2238</v>
      </c>
      <c r="C1126" s="550" t="s">
        <v>2239</v>
      </c>
      <c r="D1126" s="551" t="s">
        <v>31</v>
      </c>
      <c r="E1126" s="552">
        <f>2*1.3</f>
        <v>2.6</v>
      </c>
      <c r="F1126" s="577"/>
      <c r="G1126" s="553"/>
      <c r="H1126" s="554"/>
      <c r="I1126" s="586"/>
      <c r="J1126" s="586"/>
      <c r="K1126" s="587"/>
      <c r="L1126" s="489"/>
    </row>
    <row r="1127" spans="1:12" s="490" customFormat="1">
      <c r="A1127" s="514"/>
      <c r="B1127" s="515"/>
      <c r="C1127" s="515"/>
      <c r="D1127" s="517"/>
      <c r="E1127" s="518"/>
      <c r="F1127" s="521"/>
      <c r="G1127" s="515"/>
      <c r="H1127" s="517"/>
      <c r="I1127" s="515"/>
      <c r="J1127" s="521" t="s">
        <v>2530</v>
      </c>
      <c r="K1127" s="582"/>
      <c r="L1127" s="521"/>
    </row>
    <row r="1128" spans="1:12" s="490" customFormat="1" ht="63.75">
      <c r="A1128" s="605" t="s">
        <v>2430</v>
      </c>
      <c r="B1128" s="550" t="s">
        <v>2241</v>
      </c>
      <c r="C1128" s="550" t="s">
        <v>2242</v>
      </c>
      <c r="D1128" s="551" t="s">
        <v>31</v>
      </c>
      <c r="E1128" s="552">
        <f>2*1.3</f>
        <v>2.6</v>
      </c>
      <c r="F1128" s="577"/>
      <c r="G1128" s="553"/>
      <c r="H1128" s="554"/>
      <c r="I1128" s="586"/>
      <c r="J1128" s="586"/>
      <c r="K1128" s="587"/>
      <c r="L1128" s="489"/>
    </row>
    <row r="1129" spans="1:12" s="490" customFormat="1">
      <c r="A1129" s="514"/>
      <c r="B1129" s="515"/>
      <c r="C1129" s="515"/>
      <c r="D1129" s="517"/>
      <c r="E1129" s="518"/>
      <c r="F1129" s="521"/>
      <c r="G1129" s="515"/>
      <c r="H1129" s="517"/>
      <c r="I1129" s="515"/>
      <c r="J1129" s="521" t="s">
        <v>2531</v>
      </c>
      <c r="K1129" s="582"/>
      <c r="L1129" s="521"/>
    </row>
    <row r="1130" spans="1:12" s="490" customFormat="1" ht="51">
      <c r="A1130" s="605" t="s">
        <v>2431</v>
      </c>
      <c r="B1130" s="550" t="s">
        <v>2244</v>
      </c>
      <c r="C1130" s="550" t="s">
        <v>2245</v>
      </c>
      <c r="D1130" s="551" t="s">
        <v>31</v>
      </c>
      <c r="E1130" s="552">
        <f>4*1.3</f>
        <v>5.2</v>
      </c>
      <c r="F1130" s="577"/>
      <c r="G1130" s="553"/>
      <c r="H1130" s="554"/>
      <c r="I1130" s="586"/>
      <c r="J1130" s="586"/>
      <c r="K1130" s="587"/>
      <c r="L1130" s="489"/>
    </row>
    <row r="1131" spans="1:12" s="490" customFormat="1">
      <c r="A1131" s="514"/>
      <c r="B1131" s="515"/>
      <c r="C1131" s="515"/>
      <c r="D1131" s="517"/>
      <c r="E1131" s="518"/>
      <c r="F1131" s="521"/>
      <c r="G1131" s="515"/>
      <c r="H1131" s="517"/>
      <c r="I1131" s="515"/>
      <c r="J1131" s="521" t="s">
        <v>2532</v>
      </c>
      <c r="K1131" s="582"/>
      <c r="L1131" s="521"/>
    </row>
    <row r="1132" spans="1:12" s="490" customFormat="1" ht="51">
      <c r="A1132" s="605" t="s">
        <v>2432</v>
      </c>
      <c r="B1132" s="550" t="s">
        <v>2247</v>
      </c>
      <c r="C1132" s="550" t="s">
        <v>2248</v>
      </c>
      <c r="D1132" s="551" t="s">
        <v>31</v>
      </c>
      <c r="E1132" s="552">
        <f>4*1.3</f>
        <v>5.2</v>
      </c>
      <c r="F1132" s="577"/>
      <c r="G1132" s="553"/>
      <c r="H1132" s="554"/>
      <c r="I1132" s="586"/>
      <c r="J1132" s="586"/>
      <c r="K1132" s="587"/>
      <c r="L1132" s="489"/>
    </row>
    <row r="1133" spans="1:12" s="490" customFormat="1">
      <c r="A1133" s="514"/>
      <c r="B1133" s="515"/>
      <c r="C1133" s="515"/>
      <c r="D1133" s="517"/>
      <c r="E1133" s="518"/>
      <c r="F1133" s="521"/>
      <c r="G1133" s="515"/>
      <c r="H1133" s="517"/>
      <c r="I1133" s="515"/>
      <c r="J1133" s="521" t="s">
        <v>2533</v>
      </c>
      <c r="K1133" s="582"/>
      <c r="L1133" s="521"/>
    </row>
    <row r="1134" spans="1:12" s="490" customFormat="1" ht="51">
      <c r="A1134" s="605" t="s">
        <v>2433</v>
      </c>
      <c r="B1134" s="550" t="s">
        <v>2250</v>
      </c>
      <c r="C1134" s="550" t="s">
        <v>2251</v>
      </c>
      <c r="D1134" s="551" t="s">
        <v>31</v>
      </c>
      <c r="E1134" s="552">
        <f>2*1.3</f>
        <v>2.6</v>
      </c>
      <c r="F1134" s="577"/>
      <c r="G1134" s="553"/>
      <c r="H1134" s="554"/>
      <c r="I1134" s="586"/>
      <c r="J1134" s="586"/>
      <c r="K1134" s="587"/>
      <c r="L1134" s="489"/>
    </row>
    <row r="1135" spans="1:12" s="490" customFormat="1">
      <c r="A1135" s="514"/>
      <c r="B1135" s="515"/>
      <c r="C1135" s="515"/>
      <c r="D1135" s="517"/>
      <c r="E1135" s="518"/>
      <c r="F1135" s="521"/>
      <c r="G1135" s="515"/>
      <c r="H1135" s="517"/>
      <c r="I1135" s="515"/>
      <c r="J1135" s="521" t="s">
        <v>2534</v>
      </c>
      <c r="K1135" s="582"/>
      <c r="L1135" s="521"/>
    </row>
    <row r="1136" spans="1:12" s="490" customFormat="1" ht="51">
      <c r="A1136" s="605" t="s">
        <v>2434</v>
      </c>
      <c r="B1136" s="550" t="s">
        <v>2253</v>
      </c>
      <c r="C1136" s="550" t="s">
        <v>2254</v>
      </c>
      <c r="D1136" s="551" t="s">
        <v>31</v>
      </c>
      <c r="E1136" s="552">
        <f>4*1.3</f>
        <v>5.2</v>
      </c>
      <c r="F1136" s="577"/>
      <c r="G1136" s="553"/>
      <c r="H1136" s="554"/>
      <c r="I1136" s="586"/>
      <c r="J1136" s="586"/>
      <c r="K1136" s="587"/>
      <c r="L1136" s="489"/>
    </row>
    <row r="1137" spans="1:12" s="490" customFormat="1">
      <c r="A1137" s="514"/>
      <c r="B1137" s="515"/>
      <c r="C1137" s="515"/>
      <c r="D1137" s="517"/>
      <c r="E1137" s="518"/>
      <c r="F1137" s="521"/>
      <c r="G1137" s="515"/>
      <c r="H1137" s="517"/>
      <c r="I1137" s="515"/>
      <c r="J1137" s="521" t="s">
        <v>2535</v>
      </c>
      <c r="K1137" s="582"/>
      <c r="L1137" s="521"/>
    </row>
    <row r="1138" spans="1:12" s="490" customFormat="1" ht="51">
      <c r="A1138" s="605" t="s">
        <v>2435</v>
      </c>
      <c r="B1138" s="550" t="s">
        <v>2256</v>
      </c>
      <c r="C1138" s="550" t="s">
        <v>2257</v>
      </c>
      <c r="D1138" s="551" t="s">
        <v>31</v>
      </c>
      <c r="E1138" s="552">
        <f>3*1.3</f>
        <v>3.9000000000000004</v>
      </c>
      <c r="F1138" s="577"/>
      <c r="G1138" s="553"/>
      <c r="H1138" s="554"/>
      <c r="I1138" s="586"/>
      <c r="J1138" s="586"/>
      <c r="K1138" s="587"/>
      <c r="L1138" s="489"/>
    </row>
    <row r="1139" spans="1:12" s="490" customFormat="1">
      <c r="A1139" s="514"/>
      <c r="B1139" s="515"/>
      <c r="C1139" s="515"/>
      <c r="D1139" s="517"/>
      <c r="E1139" s="518"/>
      <c r="F1139" s="521"/>
      <c r="G1139" s="515"/>
      <c r="H1139" s="517"/>
      <c r="I1139" s="515"/>
      <c r="J1139" s="521" t="s">
        <v>2536</v>
      </c>
      <c r="K1139" s="582"/>
      <c r="L1139" s="521"/>
    </row>
    <row r="1140" spans="1:12" s="490" customFormat="1" ht="51">
      <c r="A1140" s="605" t="s">
        <v>2436</v>
      </c>
      <c r="B1140" s="550" t="s">
        <v>2259</v>
      </c>
      <c r="C1140" s="550" t="s">
        <v>2260</v>
      </c>
      <c r="D1140" s="551" t="s">
        <v>31</v>
      </c>
      <c r="E1140" s="552">
        <f>3*1.3</f>
        <v>3.9000000000000004</v>
      </c>
      <c r="F1140" s="577"/>
      <c r="G1140" s="553"/>
      <c r="H1140" s="554"/>
      <c r="I1140" s="586"/>
      <c r="J1140" s="586"/>
      <c r="K1140" s="587"/>
      <c r="L1140" s="489"/>
    </row>
    <row r="1141" spans="1:12" s="490" customFormat="1">
      <c r="A1141" s="514"/>
      <c r="B1141" s="515"/>
      <c r="C1141" s="515"/>
      <c r="D1141" s="517"/>
      <c r="E1141" s="518"/>
      <c r="F1141" s="521"/>
      <c r="G1141" s="515"/>
      <c r="H1141" s="517"/>
      <c r="I1141" s="515"/>
      <c r="J1141" s="521" t="s">
        <v>2537</v>
      </c>
      <c r="K1141" s="582"/>
      <c r="L1141" s="521"/>
    </row>
    <row r="1142" spans="1:12" s="490" customFormat="1" ht="51">
      <c r="A1142" s="605" t="s">
        <v>2437</v>
      </c>
      <c r="B1142" s="550" t="s">
        <v>2262</v>
      </c>
      <c r="C1142" s="550" t="s">
        <v>2263</v>
      </c>
      <c r="D1142" s="551" t="s">
        <v>31</v>
      </c>
      <c r="E1142" s="552">
        <f>2*1.3</f>
        <v>2.6</v>
      </c>
      <c r="F1142" s="577"/>
      <c r="G1142" s="553"/>
      <c r="H1142" s="554"/>
      <c r="I1142" s="586"/>
      <c r="J1142" s="586"/>
      <c r="K1142" s="587"/>
      <c r="L1142" s="489"/>
    </row>
    <row r="1143" spans="1:12" s="490" customFormat="1">
      <c r="A1143" s="514"/>
      <c r="B1143" s="515"/>
      <c r="C1143" s="515"/>
      <c r="D1143" s="517"/>
      <c r="E1143" s="518"/>
      <c r="F1143" s="521"/>
      <c r="G1143" s="515"/>
      <c r="H1143" s="517"/>
      <c r="I1143" s="515"/>
      <c r="J1143" s="521" t="s">
        <v>2538</v>
      </c>
      <c r="K1143" s="582"/>
      <c r="L1143" s="521"/>
    </row>
    <row r="1144" spans="1:12" s="490" customFormat="1" ht="51">
      <c r="A1144" s="605" t="s">
        <v>2438</v>
      </c>
      <c r="B1144" s="550" t="s">
        <v>2265</v>
      </c>
      <c r="C1144" s="550" t="s">
        <v>2266</v>
      </c>
      <c r="D1144" s="551" t="s">
        <v>31</v>
      </c>
      <c r="E1144" s="552">
        <f>4*1.3</f>
        <v>5.2</v>
      </c>
      <c r="F1144" s="577"/>
      <c r="G1144" s="553"/>
      <c r="H1144" s="554"/>
      <c r="I1144" s="586"/>
      <c r="J1144" s="586"/>
      <c r="K1144" s="587"/>
      <c r="L1144" s="489"/>
    </row>
    <row r="1145" spans="1:12" s="490" customFormat="1">
      <c r="A1145" s="514"/>
      <c r="B1145" s="515"/>
      <c r="C1145" s="515"/>
      <c r="D1145" s="517"/>
      <c r="E1145" s="518"/>
      <c r="F1145" s="521"/>
      <c r="G1145" s="515"/>
      <c r="H1145" s="517"/>
      <c r="I1145" s="515"/>
      <c r="J1145" s="521" t="s">
        <v>2539</v>
      </c>
      <c r="K1145" s="582"/>
      <c r="L1145" s="521"/>
    </row>
    <row r="1146" spans="1:12" s="490" customFormat="1" ht="51">
      <c r="A1146" s="605" t="s">
        <v>2439</v>
      </c>
      <c r="B1146" s="550" t="s">
        <v>2268</v>
      </c>
      <c r="C1146" s="550" t="s">
        <v>2269</v>
      </c>
      <c r="D1146" s="551" t="s">
        <v>31</v>
      </c>
      <c r="E1146" s="552">
        <f>5*1.3</f>
        <v>6.5</v>
      </c>
      <c r="F1146" s="577"/>
      <c r="G1146" s="553"/>
      <c r="H1146" s="554"/>
      <c r="I1146" s="586"/>
      <c r="J1146" s="586"/>
      <c r="K1146" s="587"/>
      <c r="L1146" s="489"/>
    </row>
    <row r="1147" spans="1:12" s="490" customFormat="1">
      <c r="A1147" s="514"/>
      <c r="B1147" s="515"/>
      <c r="C1147" s="515"/>
      <c r="D1147" s="517"/>
      <c r="E1147" s="518"/>
      <c r="F1147" s="521"/>
      <c r="G1147" s="515"/>
      <c r="H1147" s="517"/>
      <c r="I1147" s="515"/>
      <c r="J1147" s="521" t="s">
        <v>2540</v>
      </c>
      <c r="K1147" s="582"/>
      <c r="L1147" s="521"/>
    </row>
    <row r="1148" spans="1:12" s="490" customFormat="1" ht="51">
      <c r="A1148" s="605" t="s">
        <v>2440</v>
      </c>
      <c r="B1148" s="550" t="s">
        <v>2271</v>
      </c>
      <c r="C1148" s="550" t="s">
        <v>2272</v>
      </c>
      <c r="D1148" s="551" t="s">
        <v>31</v>
      </c>
      <c r="E1148" s="552">
        <f>5*1.3</f>
        <v>6.5</v>
      </c>
      <c r="F1148" s="577"/>
      <c r="G1148" s="553"/>
      <c r="H1148" s="554"/>
      <c r="I1148" s="586"/>
      <c r="J1148" s="586"/>
      <c r="K1148" s="587"/>
      <c r="L1148" s="489"/>
    </row>
    <row r="1149" spans="1:12" s="490" customFormat="1">
      <c r="A1149" s="514"/>
      <c r="B1149" s="515"/>
      <c r="C1149" s="515"/>
      <c r="D1149" s="517"/>
      <c r="E1149" s="518"/>
      <c r="F1149" s="521"/>
      <c r="G1149" s="515"/>
      <c r="H1149" s="517"/>
      <c r="I1149" s="515"/>
      <c r="J1149" s="521" t="s">
        <v>2541</v>
      </c>
      <c r="K1149" s="582"/>
      <c r="L1149" s="521"/>
    </row>
    <row r="1150" spans="1:12" s="490" customFormat="1" ht="51">
      <c r="A1150" s="605" t="s">
        <v>2441</v>
      </c>
      <c r="B1150" s="550" t="s">
        <v>2274</v>
      </c>
      <c r="C1150" s="550" t="s">
        <v>2275</v>
      </c>
      <c r="D1150" s="551" t="s">
        <v>31</v>
      </c>
      <c r="E1150" s="552">
        <f>5*1.3</f>
        <v>6.5</v>
      </c>
      <c r="F1150" s="577"/>
      <c r="G1150" s="553"/>
      <c r="H1150" s="554"/>
      <c r="I1150" s="586"/>
      <c r="J1150" s="586"/>
      <c r="K1150" s="587"/>
      <c r="L1150" s="489"/>
    </row>
    <row r="1151" spans="1:12" s="490" customFormat="1">
      <c r="A1151" s="514"/>
      <c r="B1151" s="515"/>
      <c r="C1151" s="515"/>
      <c r="D1151" s="517"/>
      <c r="E1151" s="518"/>
      <c r="F1151" s="521"/>
      <c r="G1151" s="515"/>
      <c r="H1151" s="517"/>
      <c r="I1151" s="515"/>
      <c r="J1151" s="521" t="s">
        <v>2542</v>
      </c>
      <c r="K1151" s="582"/>
      <c r="L1151" s="521"/>
    </row>
    <row r="1152" spans="1:12" s="490" customFormat="1" ht="63.75">
      <c r="A1152" s="605" t="s">
        <v>2442</v>
      </c>
      <c r="B1152" s="550" t="s">
        <v>2277</v>
      </c>
      <c r="C1152" s="550" t="s">
        <v>2278</v>
      </c>
      <c r="D1152" s="551" t="s">
        <v>31</v>
      </c>
      <c r="E1152" s="552">
        <f>3*1.3</f>
        <v>3.9000000000000004</v>
      </c>
      <c r="F1152" s="577"/>
      <c r="G1152" s="553"/>
      <c r="H1152" s="554"/>
      <c r="I1152" s="586"/>
      <c r="J1152" s="586"/>
      <c r="K1152" s="587"/>
      <c r="L1152" s="489"/>
    </row>
    <row r="1153" spans="1:12" s="490" customFormat="1">
      <c r="A1153" s="514"/>
      <c r="B1153" s="515"/>
      <c r="C1153" s="515"/>
      <c r="D1153" s="517"/>
      <c r="E1153" s="518"/>
      <c r="F1153" s="521"/>
      <c r="G1153" s="515"/>
      <c r="H1153" s="517"/>
      <c r="I1153" s="515"/>
      <c r="J1153" s="521" t="s">
        <v>2543</v>
      </c>
      <c r="K1153" s="582"/>
      <c r="L1153" s="521"/>
    </row>
    <row r="1154" spans="1:12" s="490" customFormat="1" ht="63.75">
      <c r="A1154" s="605" t="s">
        <v>2443</v>
      </c>
      <c r="B1154" s="550" t="s">
        <v>2280</v>
      </c>
      <c r="C1154" s="550" t="s">
        <v>2281</v>
      </c>
      <c r="D1154" s="551" t="s">
        <v>31</v>
      </c>
      <c r="E1154" s="552">
        <f>3*1.3</f>
        <v>3.9000000000000004</v>
      </c>
      <c r="F1154" s="577"/>
      <c r="G1154" s="553"/>
      <c r="H1154" s="554"/>
      <c r="I1154" s="586"/>
      <c r="J1154" s="586"/>
      <c r="K1154" s="587"/>
      <c r="L1154" s="489"/>
    </row>
    <row r="1155" spans="1:12" s="490" customFormat="1">
      <c r="A1155" s="514"/>
      <c r="B1155" s="515"/>
      <c r="C1155" s="515"/>
      <c r="D1155" s="517"/>
      <c r="E1155" s="518"/>
      <c r="F1155" s="521"/>
      <c r="G1155" s="515"/>
      <c r="H1155" s="517"/>
      <c r="I1155" s="515"/>
      <c r="J1155" s="521" t="s">
        <v>2544</v>
      </c>
      <c r="K1155" s="582"/>
      <c r="L1155" s="521"/>
    </row>
    <row r="1156" spans="1:12" s="490" customFormat="1" ht="63.75">
      <c r="A1156" s="605" t="s">
        <v>2444</v>
      </c>
      <c r="B1156" s="550" t="s">
        <v>2283</v>
      </c>
      <c r="C1156" s="550" t="s">
        <v>2284</v>
      </c>
      <c r="D1156" s="551" t="s">
        <v>31</v>
      </c>
      <c r="E1156" s="552">
        <f>1*1.3</f>
        <v>1.3</v>
      </c>
      <c r="F1156" s="577"/>
      <c r="G1156" s="553"/>
      <c r="H1156" s="554"/>
      <c r="I1156" s="586"/>
      <c r="J1156" s="586"/>
      <c r="K1156" s="587"/>
      <c r="L1156" s="489"/>
    </row>
    <row r="1157" spans="1:12" s="490" customFormat="1">
      <c r="A1157" s="514"/>
      <c r="B1157" s="515"/>
      <c r="C1157" s="515"/>
      <c r="D1157" s="517"/>
      <c r="E1157" s="518"/>
      <c r="F1157" s="521"/>
      <c r="G1157" s="515"/>
      <c r="H1157" s="517"/>
      <c r="I1157" s="515"/>
      <c r="J1157" s="521" t="s">
        <v>2545</v>
      </c>
      <c r="K1157" s="582"/>
      <c r="L1157" s="521"/>
    </row>
    <row r="1158" spans="1:12" s="490" customFormat="1" ht="63.75">
      <c r="A1158" s="605" t="s">
        <v>2445</v>
      </c>
      <c r="B1158" s="550" t="s">
        <v>2286</v>
      </c>
      <c r="C1158" s="550" t="s">
        <v>2287</v>
      </c>
      <c r="D1158" s="551" t="s">
        <v>31</v>
      </c>
      <c r="E1158" s="552">
        <f>3*1.3</f>
        <v>3.9000000000000004</v>
      </c>
      <c r="F1158" s="577"/>
      <c r="G1158" s="553"/>
      <c r="H1158" s="554"/>
      <c r="I1158" s="586"/>
      <c r="J1158" s="586"/>
      <c r="K1158" s="587"/>
      <c r="L1158" s="489"/>
    </row>
    <row r="1159" spans="1:12" s="490" customFormat="1">
      <c r="A1159" s="514"/>
      <c r="B1159" s="515"/>
      <c r="C1159" s="515"/>
      <c r="D1159" s="517"/>
      <c r="E1159" s="518"/>
      <c r="F1159" s="521"/>
      <c r="G1159" s="515"/>
      <c r="H1159" s="517"/>
      <c r="I1159" s="515"/>
      <c r="J1159" s="521" t="s">
        <v>2546</v>
      </c>
      <c r="K1159" s="582"/>
      <c r="L1159" s="521"/>
    </row>
    <row r="1160" spans="1:12" s="490" customFormat="1" ht="63.75">
      <c r="A1160" s="605" t="s">
        <v>2446</v>
      </c>
      <c r="B1160" s="550" t="s">
        <v>2289</v>
      </c>
      <c r="C1160" s="550" t="s">
        <v>2290</v>
      </c>
      <c r="D1160" s="551" t="s">
        <v>31</v>
      </c>
      <c r="E1160" s="552">
        <f>4*1.3</f>
        <v>5.2</v>
      </c>
      <c r="F1160" s="577"/>
      <c r="G1160" s="553"/>
      <c r="H1160" s="554"/>
      <c r="I1160" s="586"/>
      <c r="J1160" s="586"/>
      <c r="K1160" s="587"/>
      <c r="L1160" s="489"/>
    </row>
    <row r="1161" spans="1:12" s="490" customFormat="1">
      <c r="A1161" s="514"/>
      <c r="B1161" s="515"/>
      <c r="C1161" s="515"/>
      <c r="D1161" s="517"/>
      <c r="E1161" s="518"/>
      <c r="F1161" s="521"/>
      <c r="G1161" s="515"/>
      <c r="H1161" s="517"/>
      <c r="I1161" s="515"/>
      <c r="J1161" s="521" t="s">
        <v>2547</v>
      </c>
      <c r="K1161" s="582"/>
      <c r="L1161" s="521"/>
    </row>
    <row r="1162" spans="1:12" s="490" customFormat="1" ht="38.25">
      <c r="A1162" s="605" t="s">
        <v>2447</v>
      </c>
      <c r="B1162" s="550" t="s">
        <v>2292</v>
      </c>
      <c r="C1162" s="550" t="s">
        <v>2293</v>
      </c>
      <c r="D1162" s="551" t="s">
        <v>31</v>
      </c>
      <c r="E1162" s="552">
        <f>3*1.3</f>
        <v>3.9000000000000004</v>
      </c>
      <c r="F1162" s="577"/>
      <c r="G1162" s="553"/>
      <c r="H1162" s="554"/>
      <c r="I1162" s="586"/>
      <c r="J1162" s="586"/>
      <c r="K1162" s="587"/>
      <c r="L1162" s="489"/>
    </row>
    <row r="1163" spans="1:12" s="490" customFormat="1">
      <c r="A1163" s="514"/>
      <c r="B1163" s="515"/>
      <c r="C1163" s="515"/>
      <c r="D1163" s="517"/>
      <c r="E1163" s="518"/>
      <c r="F1163" s="521"/>
      <c r="G1163" s="515"/>
      <c r="H1163" s="517"/>
      <c r="I1163" s="515"/>
      <c r="J1163" s="521" t="s">
        <v>2548</v>
      </c>
      <c r="K1163" s="582"/>
      <c r="L1163" s="521"/>
    </row>
    <row r="1164" spans="1:12" s="490" customFormat="1" ht="51">
      <c r="A1164" s="605" t="s">
        <v>2448</v>
      </c>
      <c r="B1164" s="550" t="s">
        <v>2295</v>
      </c>
      <c r="C1164" s="550" t="s">
        <v>2296</v>
      </c>
      <c r="D1164" s="551" t="s">
        <v>31</v>
      </c>
      <c r="E1164" s="552">
        <f>5*1.3</f>
        <v>6.5</v>
      </c>
      <c r="F1164" s="577"/>
      <c r="G1164" s="553"/>
      <c r="H1164" s="554"/>
      <c r="I1164" s="586"/>
      <c r="J1164" s="586"/>
      <c r="K1164" s="587"/>
      <c r="L1164" s="489"/>
    </row>
    <row r="1165" spans="1:12" s="490" customFormat="1">
      <c r="A1165" s="514"/>
      <c r="B1165" s="515"/>
      <c r="C1165" s="515"/>
      <c r="D1165" s="517"/>
      <c r="E1165" s="518"/>
      <c r="F1165" s="521"/>
      <c r="G1165" s="515"/>
      <c r="H1165" s="517"/>
      <c r="I1165" s="515"/>
      <c r="J1165" s="521" t="s">
        <v>2549</v>
      </c>
      <c r="K1165" s="582"/>
      <c r="L1165" s="521"/>
    </row>
    <row r="1166" spans="1:12" s="490" customFormat="1" ht="51">
      <c r="A1166" s="605" t="s">
        <v>2449</v>
      </c>
      <c r="B1166" s="550" t="s">
        <v>2298</v>
      </c>
      <c r="C1166" s="550" t="s">
        <v>2299</v>
      </c>
      <c r="D1166" s="551" t="s">
        <v>31</v>
      </c>
      <c r="E1166" s="552">
        <f>5*1.3</f>
        <v>6.5</v>
      </c>
      <c r="F1166" s="577"/>
      <c r="G1166" s="553"/>
      <c r="H1166" s="554"/>
      <c r="I1166" s="586"/>
      <c r="J1166" s="586"/>
      <c r="K1166" s="587"/>
      <c r="L1166" s="489"/>
    </row>
    <row r="1167" spans="1:12" s="490" customFormat="1">
      <c r="A1167" s="514"/>
      <c r="B1167" s="515"/>
      <c r="C1167" s="515"/>
      <c r="D1167" s="517"/>
      <c r="E1167" s="518"/>
      <c r="F1167" s="521"/>
      <c r="G1167" s="515"/>
      <c r="H1167" s="517"/>
      <c r="I1167" s="515"/>
      <c r="J1167" s="521" t="s">
        <v>2550</v>
      </c>
      <c r="K1167" s="582"/>
      <c r="L1167" s="521"/>
    </row>
    <row r="1168" spans="1:12" s="490" customFormat="1" ht="63.75">
      <c r="A1168" s="605" t="s">
        <v>2450</v>
      </c>
      <c r="B1168" s="550" t="s">
        <v>2301</v>
      </c>
      <c r="C1168" s="550" t="s">
        <v>2302</v>
      </c>
      <c r="D1168" s="551" t="s">
        <v>31</v>
      </c>
      <c r="E1168" s="552">
        <f>5*1.3</f>
        <v>6.5</v>
      </c>
      <c r="F1168" s="577"/>
      <c r="G1168" s="553"/>
      <c r="H1168" s="554"/>
      <c r="I1168" s="586"/>
      <c r="J1168" s="586"/>
      <c r="K1168" s="587"/>
      <c r="L1168" s="489"/>
    </row>
    <row r="1169" spans="1:12" s="490" customFormat="1">
      <c r="A1169" s="514"/>
      <c r="B1169" s="515"/>
      <c r="C1169" s="515"/>
      <c r="D1169" s="517"/>
      <c r="E1169" s="518"/>
      <c r="F1169" s="521"/>
      <c r="G1169" s="515"/>
      <c r="H1169" s="517"/>
      <c r="I1169" s="515"/>
      <c r="J1169" s="521" t="s">
        <v>2551</v>
      </c>
      <c r="K1169" s="582"/>
      <c r="L1169" s="521"/>
    </row>
    <row r="1170" spans="1:12" s="490" customFormat="1" ht="51">
      <c r="A1170" s="605" t="s">
        <v>2451</v>
      </c>
      <c r="B1170" s="550" t="s">
        <v>2304</v>
      </c>
      <c r="C1170" s="550" t="s">
        <v>2305</v>
      </c>
      <c r="D1170" s="551" t="s">
        <v>31</v>
      </c>
      <c r="E1170" s="552">
        <f>5*1.3</f>
        <v>6.5</v>
      </c>
      <c r="F1170" s="577"/>
      <c r="G1170" s="553"/>
      <c r="H1170" s="554"/>
      <c r="I1170" s="586"/>
      <c r="J1170" s="586"/>
      <c r="K1170" s="587"/>
      <c r="L1170" s="489"/>
    </row>
    <row r="1171" spans="1:12" s="490" customFormat="1">
      <c r="A1171" s="514"/>
      <c r="B1171" s="515"/>
      <c r="C1171" s="515"/>
      <c r="D1171" s="517"/>
      <c r="E1171" s="518"/>
      <c r="F1171" s="521"/>
      <c r="G1171" s="515"/>
      <c r="H1171" s="517"/>
      <c r="I1171" s="515"/>
      <c r="J1171" s="521" t="s">
        <v>2552</v>
      </c>
      <c r="K1171" s="582"/>
      <c r="L1171" s="521"/>
    </row>
    <row r="1172" spans="1:12" s="490" customFormat="1" ht="51">
      <c r="A1172" s="605" t="s">
        <v>2452</v>
      </c>
      <c r="B1172" s="550" t="s">
        <v>2307</v>
      </c>
      <c r="C1172" s="550" t="s">
        <v>2308</v>
      </c>
      <c r="D1172" s="551" t="s">
        <v>31</v>
      </c>
      <c r="E1172" s="552">
        <f>5*1.3</f>
        <v>6.5</v>
      </c>
      <c r="F1172" s="577"/>
      <c r="G1172" s="553"/>
      <c r="H1172" s="554"/>
      <c r="I1172" s="586"/>
      <c r="J1172" s="586"/>
      <c r="K1172" s="587"/>
      <c r="L1172" s="489"/>
    </row>
    <row r="1173" spans="1:12" s="490" customFormat="1">
      <c r="A1173" s="514"/>
      <c r="B1173" s="515"/>
      <c r="C1173" s="515"/>
      <c r="D1173" s="517"/>
      <c r="E1173" s="518"/>
      <c r="F1173" s="521"/>
      <c r="G1173" s="515"/>
      <c r="H1173" s="517"/>
      <c r="I1173" s="515"/>
      <c r="J1173" s="521" t="s">
        <v>2553</v>
      </c>
      <c r="K1173" s="582"/>
      <c r="L1173" s="521"/>
    </row>
    <row r="1174" spans="1:12" s="490" customFormat="1">
      <c r="A1174" s="574" t="s">
        <v>2453</v>
      </c>
      <c r="B1174" s="550" t="s">
        <v>2310</v>
      </c>
      <c r="C1174" s="550" t="s">
        <v>2311</v>
      </c>
      <c r="D1174" s="551" t="s">
        <v>31</v>
      </c>
      <c r="E1174" s="552">
        <f>30*1.3</f>
        <v>39</v>
      </c>
      <c r="F1174" s="577"/>
      <c r="G1174" s="553"/>
      <c r="H1174" s="559"/>
      <c r="I1174" s="577"/>
      <c r="J1174" s="577"/>
      <c r="K1174" s="578"/>
      <c r="L1174" s="489"/>
    </row>
    <row r="1175" spans="1:12" s="490" customFormat="1">
      <c r="A1175" s="514"/>
      <c r="B1175" s="515"/>
      <c r="C1175" s="515"/>
      <c r="D1175" s="517"/>
      <c r="E1175" s="518"/>
      <c r="F1175" s="521"/>
      <c r="G1175" s="515"/>
      <c r="H1175" s="517"/>
      <c r="I1175" s="515"/>
      <c r="J1175" s="521" t="s">
        <v>2554</v>
      </c>
      <c r="K1175" s="582"/>
      <c r="L1175" s="521"/>
    </row>
    <row r="1176" spans="1:12" s="490" customFormat="1" ht="63.75">
      <c r="A1176" s="574" t="s">
        <v>2454</v>
      </c>
      <c r="B1176" s="581" t="s">
        <v>2313</v>
      </c>
      <c r="C1176" s="550" t="s">
        <v>2314</v>
      </c>
      <c r="D1176" s="551" t="s">
        <v>31</v>
      </c>
      <c r="E1176" s="552">
        <f>12*1.3</f>
        <v>15.600000000000001</v>
      </c>
      <c r="F1176" s="577"/>
      <c r="G1176" s="553"/>
      <c r="H1176" s="554"/>
      <c r="I1176" s="586"/>
      <c r="J1176" s="586"/>
      <c r="K1176" s="587"/>
      <c r="L1176" s="489"/>
    </row>
    <row r="1177" spans="1:12" s="401" customFormat="1">
      <c r="A1177" s="514"/>
      <c r="B1177" s="515"/>
      <c r="C1177" s="516"/>
      <c r="D1177" s="517"/>
      <c r="E1177" s="518"/>
      <c r="F1177" s="519"/>
      <c r="G1177" s="520"/>
      <c r="H1177" s="517"/>
      <c r="I1177" s="520"/>
      <c r="J1177" s="521" t="s">
        <v>2555</v>
      </c>
      <c r="K1177" s="573"/>
      <c r="L1177" s="519"/>
    </row>
    <row r="1178" spans="1:12">
      <c r="A1178" s="522" t="s">
        <v>2558</v>
      </c>
      <c r="B1178" s="560" t="s">
        <v>2316</v>
      </c>
      <c r="C1178" s="523"/>
      <c r="D1178" s="524"/>
      <c r="E1178" s="525"/>
      <c r="F1178" s="561"/>
      <c r="G1178" s="506"/>
      <c r="H1178" s="524"/>
      <c r="I1178" s="527"/>
      <c r="J1178" s="526"/>
      <c r="K1178" s="572"/>
      <c r="L1178" s="629"/>
    </row>
    <row r="1179" spans="1:12" s="580" customFormat="1">
      <c r="A1179" s="558" t="s">
        <v>2559</v>
      </c>
      <c r="B1179" s="550" t="s">
        <v>2317</v>
      </c>
      <c r="C1179" s="550" t="s">
        <v>2318</v>
      </c>
      <c r="D1179" s="551" t="s">
        <v>31</v>
      </c>
      <c r="E1179" s="552">
        <f>30*1.3</f>
        <v>39</v>
      </c>
      <c r="F1179" s="577"/>
      <c r="G1179" s="553"/>
      <c r="H1179" s="559"/>
      <c r="I1179" s="577"/>
      <c r="J1179" s="577"/>
      <c r="K1179" s="578"/>
      <c r="L1179" s="579"/>
    </row>
    <row r="1180" spans="1:12" s="580" customFormat="1" ht="38.25">
      <c r="A1180" s="558" t="s">
        <v>2560</v>
      </c>
      <c r="B1180" s="581" t="s">
        <v>2310</v>
      </c>
      <c r="C1180" s="550" t="s">
        <v>2319</v>
      </c>
      <c r="D1180" s="551" t="s">
        <v>31</v>
      </c>
      <c r="E1180" s="552">
        <f>15*1.3</f>
        <v>19.5</v>
      </c>
      <c r="F1180" s="577"/>
      <c r="G1180" s="553"/>
      <c r="H1180" s="559"/>
      <c r="I1180" s="577"/>
      <c r="J1180" s="577"/>
      <c r="K1180" s="578"/>
      <c r="L1180" s="579"/>
    </row>
    <row r="1181" spans="1:12" s="580" customFormat="1" ht="25.5">
      <c r="A1181" s="558" t="s">
        <v>2561</v>
      </c>
      <c r="B1181" s="581" t="s">
        <v>2320</v>
      </c>
      <c r="C1181" s="550" t="s">
        <v>2321</v>
      </c>
      <c r="D1181" s="551" t="s">
        <v>31</v>
      </c>
      <c r="E1181" s="552">
        <f>7*1.3</f>
        <v>9.1</v>
      </c>
      <c r="F1181" s="577"/>
      <c r="G1181" s="553"/>
      <c r="H1181" s="559"/>
      <c r="I1181" s="577"/>
      <c r="J1181" s="577"/>
      <c r="K1181" s="578"/>
      <c r="L1181" s="579"/>
    </row>
    <row r="1182" spans="1:12" s="580" customFormat="1" ht="25.5">
      <c r="A1182" s="558" t="s">
        <v>2562</v>
      </c>
      <c r="B1182" s="581" t="s">
        <v>2322</v>
      </c>
      <c r="C1182" s="550" t="s">
        <v>2323</v>
      </c>
      <c r="D1182" s="551" t="s">
        <v>31</v>
      </c>
      <c r="E1182" s="552">
        <f>30*1.3</f>
        <v>39</v>
      </c>
      <c r="F1182" s="577"/>
      <c r="G1182" s="553"/>
      <c r="H1182" s="559"/>
      <c r="I1182" s="577"/>
      <c r="J1182" s="577"/>
      <c r="K1182" s="578"/>
      <c r="L1182" s="579"/>
    </row>
    <row r="1183" spans="1:12" s="580" customFormat="1" ht="38.25">
      <c r="A1183" s="558" t="s">
        <v>2563</v>
      </c>
      <c r="B1183" s="581" t="s">
        <v>2324</v>
      </c>
      <c r="C1183" s="550" t="s">
        <v>2325</v>
      </c>
      <c r="D1183" s="551" t="s">
        <v>31</v>
      </c>
      <c r="E1183" s="552">
        <f>20*1.3</f>
        <v>26</v>
      </c>
      <c r="F1183" s="577"/>
      <c r="G1183" s="553"/>
      <c r="H1183" s="559"/>
      <c r="I1183" s="577"/>
      <c r="J1183" s="577"/>
      <c r="K1183" s="578"/>
      <c r="L1183" s="579"/>
    </row>
    <row r="1184" spans="1:12" s="580" customFormat="1" ht="25.5">
      <c r="A1184" s="558" t="s">
        <v>2564</v>
      </c>
      <c r="B1184" s="581" t="s">
        <v>2326</v>
      </c>
      <c r="C1184" s="550" t="s">
        <v>2327</v>
      </c>
      <c r="D1184" s="551" t="s">
        <v>31</v>
      </c>
      <c r="E1184" s="552">
        <f>18*1.3</f>
        <v>23.400000000000002</v>
      </c>
      <c r="F1184" s="577"/>
      <c r="G1184" s="553"/>
      <c r="H1184" s="559"/>
      <c r="I1184" s="577"/>
      <c r="J1184" s="577"/>
      <c r="K1184" s="578"/>
      <c r="L1184" s="579"/>
    </row>
    <row r="1185" spans="1:12" s="580" customFormat="1" ht="38.25">
      <c r="A1185" s="558" t="s">
        <v>2565</v>
      </c>
      <c r="B1185" s="581" t="s">
        <v>2328</v>
      </c>
      <c r="C1185" s="550" t="s">
        <v>2329</v>
      </c>
      <c r="D1185" s="551" t="s">
        <v>31</v>
      </c>
      <c r="E1185" s="552">
        <f>27*1.3</f>
        <v>35.1</v>
      </c>
      <c r="F1185" s="577"/>
      <c r="G1185" s="553"/>
      <c r="H1185" s="559"/>
      <c r="I1185" s="577"/>
      <c r="J1185" s="577"/>
      <c r="K1185" s="578"/>
      <c r="L1185" s="579"/>
    </row>
    <row r="1186" spans="1:12" s="580" customFormat="1" ht="38.25">
      <c r="A1186" s="558" t="s">
        <v>2566</v>
      </c>
      <c r="B1186" s="581" t="s">
        <v>2330</v>
      </c>
      <c r="C1186" s="550" t="s">
        <v>2331</v>
      </c>
      <c r="D1186" s="551" t="s">
        <v>31</v>
      </c>
      <c r="E1186" s="552">
        <f>6*1.3</f>
        <v>7.8000000000000007</v>
      </c>
      <c r="F1186" s="577"/>
      <c r="G1186" s="553"/>
      <c r="H1186" s="559"/>
      <c r="I1186" s="577"/>
      <c r="J1186" s="577"/>
      <c r="K1186" s="578"/>
      <c r="L1186" s="579"/>
    </row>
    <row r="1187" spans="1:12" s="580" customFormat="1" ht="25.5">
      <c r="A1187" s="558" t="s">
        <v>2567</v>
      </c>
      <c r="B1187" s="581" t="s">
        <v>2332</v>
      </c>
      <c r="C1187" s="550" t="s">
        <v>2333</v>
      </c>
      <c r="D1187" s="551" t="s">
        <v>31</v>
      </c>
      <c r="E1187" s="552">
        <f>40*1.3</f>
        <v>52</v>
      </c>
      <c r="F1187" s="577"/>
      <c r="G1187" s="553"/>
      <c r="H1187" s="559"/>
      <c r="I1187" s="577"/>
      <c r="J1187" s="577"/>
      <c r="K1187" s="578"/>
      <c r="L1187" s="579"/>
    </row>
    <row r="1188" spans="1:12" s="490" customFormat="1">
      <c r="A1188" s="514"/>
      <c r="B1188" s="515"/>
      <c r="C1188" s="515"/>
      <c r="D1188" s="517"/>
      <c r="E1188" s="518"/>
      <c r="F1188" s="521"/>
      <c r="G1188" s="515"/>
      <c r="H1188" s="517"/>
      <c r="I1188" s="515"/>
      <c r="J1188" s="521" t="s">
        <v>2556</v>
      </c>
      <c r="K1188" s="582"/>
      <c r="L1188" s="521"/>
    </row>
    <row r="1189" spans="1:12" s="490" customFormat="1">
      <c r="A1189" s="547" t="s">
        <v>2568</v>
      </c>
      <c r="B1189" s="583" t="s">
        <v>2335</v>
      </c>
      <c r="C1189" s="562"/>
      <c r="D1189" s="563"/>
      <c r="E1189" s="564"/>
      <c r="F1189" s="584"/>
      <c r="G1189" s="565"/>
      <c r="H1189" s="548"/>
      <c r="I1189" s="584"/>
      <c r="J1189" s="584"/>
      <c r="K1189" s="584"/>
      <c r="L1189" s="585"/>
    </row>
    <row r="1190" spans="1:12" s="490" customFormat="1" ht="25.5">
      <c r="A1190" s="549" t="s">
        <v>2569</v>
      </c>
      <c r="B1190" s="566" t="s">
        <v>2624</v>
      </c>
      <c r="C1190" s="566" t="s">
        <v>2336</v>
      </c>
      <c r="D1190" s="567" t="s">
        <v>2337</v>
      </c>
      <c r="E1190" s="568">
        <f>3*1.3</f>
        <v>3.9000000000000004</v>
      </c>
      <c r="F1190" s="586"/>
      <c r="G1190" s="569"/>
      <c r="H1190" s="554"/>
      <c r="I1190" s="586"/>
      <c r="J1190" s="586"/>
      <c r="K1190" s="587"/>
      <c r="L1190" s="489"/>
    </row>
    <row r="1191" spans="1:12" s="490" customFormat="1" ht="51">
      <c r="A1191" s="549" t="s">
        <v>2570</v>
      </c>
      <c r="B1191" s="566" t="s">
        <v>2625</v>
      </c>
      <c r="C1191" s="566" t="s">
        <v>2338</v>
      </c>
      <c r="D1191" s="567" t="s">
        <v>2337</v>
      </c>
      <c r="E1191" s="568">
        <f>3*1.3</f>
        <v>3.9000000000000004</v>
      </c>
      <c r="F1191" s="586"/>
      <c r="G1191" s="569"/>
      <c r="H1191" s="554"/>
      <c r="I1191" s="586"/>
      <c r="J1191" s="586"/>
      <c r="K1191" s="587"/>
      <c r="L1191" s="489"/>
    </row>
    <row r="1192" spans="1:12" s="490" customFormat="1" ht="38.25">
      <c r="A1192" s="549" t="s">
        <v>2571</v>
      </c>
      <c r="B1192" s="566" t="s">
        <v>2626</v>
      </c>
      <c r="C1192" s="566" t="s">
        <v>2339</v>
      </c>
      <c r="D1192" s="567" t="s">
        <v>2337</v>
      </c>
      <c r="E1192" s="570">
        <f>4*1.3</f>
        <v>5.2</v>
      </c>
      <c r="F1192" s="586"/>
      <c r="G1192" s="571"/>
      <c r="H1192" s="554"/>
      <c r="I1192" s="586"/>
      <c r="J1192" s="586"/>
      <c r="K1192" s="587"/>
      <c r="L1192" s="489"/>
    </row>
    <row r="1193" spans="1:12" s="490" customFormat="1">
      <c r="A1193" s="514"/>
      <c r="B1193" s="515"/>
      <c r="C1193" s="515"/>
      <c r="D1193" s="517"/>
      <c r="E1193" s="518"/>
      <c r="F1193" s="521"/>
      <c r="G1193" s="515"/>
      <c r="H1193" s="517"/>
      <c r="I1193" s="515"/>
      <c r="J1193" s="521" t="s">
        <v>2557</v>
      </c>
      <c r="K1193" s="582"/>
      <c r="L1193" s="521"/>
    </row>
    <row r="1194" spans="1:12" s="490" customFormat="1">
      <c r="A1194" s="612" t="s">
        <v>2609</v>
      </c>
      <c r="B1194" s="602" t="s">
        <v>2639</v>
      </c>
      <c r="C1194" s="541"/>
      <c r="D1194" s="542"/>
      <c r="E1194" s="533"/>
      <c r="F1194" s="599"/>
      <c r="G1194" s="543"/>
      <c r="H1194" s="535"/>
      <c r="I1194" s="599"/>
      <c r="J1194" s="599"/>
      <c r="K1194" s="600"/>
      <c r="L1194" s="585"/>
    </row>
    <row r="1195" spans="1:12" s="490" customFormat="1" ht="38.25">
      <c r="A1195" s="614" t="s">
        <v>2640</v>
      </c>
      <c r="B1195" s="528" t="s">
        <v>2649</v>
      </c>
      <c r="C1195" s="528" t="s">
        <v>2063</v>
      </c>
      <c r="D1195" s="529" t="s">
        <v>31</v>
      </c>
      <c r="E1195" s="530">
        <f>240000*1.3</f>
        <v>312000</v>
      </c>
      <c r="F1195" s="586"/>
      <c r="G1195" s="511"/>
      <c r="H1195" s="546"/>
      <c r="I1195" s="586"/>
      <c r="J1195" s="586"/>
      <c r="K1195" s="587"/>
      <c r="L1195" s="489"/>
    </row>
    <row r="1196" spans="1:12" s="490" customFormat="1" ht="38.25">
      <c r="A1196" s="614" t="s">
        <v>2641</v>
      </c>
      <c r="B1196" s="528" t="s">
        <v>2650</v>
      </c>
      <c r="C1196" s="528" t="s">
        <v>2064</v>
      </c>
      <c r="D1196" s="529" t="s">
        <v>31</v>
      </c>
      <c r="E1196" s="530">
        <f>35000*1.3</f>
        <v>45500</v>
      </c>
      <c r="F1196" s="586"/>
      <c r="G1196" s="511"/>
      <c r="H1196" s="546"/>
      <c r="I1196" s="586"/>
      <c r="J1196" s="586"/>
      <c r="K1196" s="587"/>
      <c r="L1196" s="489"/>
    </row>
    <row r="1197" spans="1:12" s="490" customFormat="1">
      <c r="A1197" s="514"/>
      <c r="B1197" s="515"/>
      <c r="C1197" s="515"/>
      <c r="D1197" s="517"/>
      <c r="E1197" s="518"/>
      <c r="F1197" s="521"/>
      <c r="G1197" s="515"/>
      <c r="H1197" s="517"/>
      <c r="I1197" s="515"/>
      <c r="J1197" s="521" t="s">
        <v>2642</v>
      </c>
      <c r="K1197" s="582"/>
      <c r="L1197" s="521"/>
    </row>
    <row r="1198" spans="1:12" s="490" customFormat="1">
      <c r="A1198" s="612" t="s">
        <v>2643</v>
      </c>
      <c r="B1198" s="602" t="s">
        <v>2645</v>
      </c>
      <c r="C1198" s="541"/>
      <c r="D1198" s="542"/>
      <c r="E1198" s="533"/>
      <c r="F1198" s="599"/>
      <c r="G1198" s="543"/>
      <c r="H1198" s="535"/>
      <c r="I1198" s="599"/>
      <c r="J1198" s="599"/>
      <c r="K1198" s="600"/>
      <c r="L1198" s="585"/>
    </row>
    <row r="1199" spans="1:12" s="490" customFormat="1" ht="51">
      <c r="A1199" s="614" t="s">
        <v>2644</v>
      </c>
      <c r="B1199" s="509" t="s">
        <v>2065</v>
      </c>
      <c r="C1199" s="509" t="s">
        <v>2066</v>
      </c>
      <c r="D1199" s="510" t="s">
        <v>31</v>
      </c>
      <c r="E1199" s="530">
        <f>80000*1.3</f>
        <v>104000</v>
      </c>
      <c r="F1199" s="586"/>
      <c r="G1199" s="511"/>
      <c r="H1199" s="546"/>
      <c r="I1199" s="586"/>
      <c r="J1199" s="586"/>
      <c r="K1199" s="587"/>
      <c r="L1199" s="489"/>
    </row>
    <row r="1200" spans="1:12" s="490" customFormat="1">
      <c r="A1200" s="514"/>
      <c r="B1200" s="515"/>
      <c r="C1200" s="515"/>
      <c r="D1200" s="517"/>
      <c r="E1200" s="518"/>
      <c r="F1200" s="521"/>
      <c r="G1200" s="515"/>
      <c r="H1200" s="517"/>
      <c r="I1200" s="515"/>
      <c r="J1200" s="521" t="s">
        <v>2646</v>
      </c>
      <c r="K1200" s="582"/>
      <c r="L1200" s="521"/>
    </row>
    <row r="1201" spans="1:12" s="401" customFormat="1">
      <c r="A1201" s="330" t="s">
        <v>2647</v>
      </c>
      <c r="B1201" s="355" t="s">
        <v>2756</v>
      </c>
      <c r="C1201" s="390"/>
      <c r="D1201" s="336"/>
      <c r="E1201" s="357"/>
      <c r="F1201" s="325"/>
      <c r="G1201" s="324"/>
      <c r="H1201" s="376"/>
      <c r="I1201" s="336"/>
      <c r="J1201" s="324"/>
      <c r="K1201" s="324"/>
      <c r="L1201" s="324"/>
    </row>
    <row r="1202" spans="1:12" s="401" customFormat="1" ht="243.75" customHeight="1">
      <c r="A1202" s="642" t="s">
        <v>2757</v>
      </c>
      <c r="B1202" s="642"/>
      <c r="C1202" s="642"/>
      <c r="D1202" s="642"/>
      <c r="E1202" s="642"/>
      <c r="F1202" s="642"/>
      <c r="G1202" s="642"/>
      <c r="H1202" s="642"/>
      <c r="I1202" s="642"/>
      <c r="J1202" s="642"/>
      <c r="K1202" s="642"/>
      <c r="L1202" s="642"/>
    </row>
    <row r="1203" spans="1:12" ht="115.5">
      <c r="A1203" s="549" t="s">
        <v>2648</v>
      </c>
      <c r="B1203" s="618" t="s">
        <v>2610</v>
      </c>
      <c r="C1203" s="619" t="s">
        <v>2618</v>
      </c>
      <c r="D1203" s="554" t="s">
        <v>31</v>
      </c>
      <c r="E1203" s="620">
        <v>60000</v>
      </c>
      <c r="F1203" s="549"/>
      <c r="G1203" s="549"/>
      <c r="H1203" s="549"/>
      <c r="I1203" s="549"/>
      <c r="J1203" s="549"/>
      <c r="K1203" s="549"/>
      <c r="L1203" s="549"/>
    </row>
    <row r="1204" spans="1:12" s="490" customFormat="1">
      <c r="A1204" s="514"/>
      <c r="B1204" s="515"/>
      <c r="C1204" s="515"/>
      <c r="D1204" s="517"/>
      <c r="E1204" s="518"/>
      <c r="F1204" s="521"/>
      <c r="G1204" s="515"/>
      <c r="H1204" s="517"/>
      <c r="I1204" s="515"/>
      <c r="J1204" s="521" t="s">
        <v>2651</v>
      </c>
      <c r="K1204" s="582"/>
      <c r="L1204" s="521"/>
    </row>
  </sheetData>
  <mergeCells count="12">
    <mergeCell ref="A1202:L1202"/>
    <mergeCell ref="A772:L772"/>
    <mergeCell ref="B8:I8"/>
    <mergeCell ref="B9:I9"/>
    <mergeCell ref="A2:M2"/>
    <mergeCell ref="A4:M4"/>
    <mergeCell ref="A760:L760"/>
    <mergeCell ref="B14:I14"/>
    <mergeCell ref="B10:I10"/>
    <mergeCell ref="B11:I11"/>
    <mergeCell ref="B12:I12"/>
    <mergeCell ref="B13:I13"/>
  </mergeCells>
  <pageMargins left="0.7" right="0.7" top="0.23" bottom="0.22" header="0.15" footer="0.16"/>
  <pageSetup paperSize="9" scale="36" fitToHeight="0"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J1211"/>
  <sheetViews>
    <sheetView workbookViewId="0">
      <selection activeCell="N25" sqref="N25"/>
    </sheetView>
  </sheetViews>
  <sheetFormatPr defaultRowHeight="15"/>
  <cols>
    <col min="1" max="1" width="9.140625" style="502"/>
    <col min="2" max="2" width="27.85546875" style="401" customWidth="1"/>
    <col min="3" max="3" width="45.42578125" style="401" customWidth="1"/>
    <col min="4" max="4" width="12.7109375" style="401" customWidth="1"/>
    <col min="5" max="5" width="12.5703125" style="502" customWidth="1"/>
    <col min="6" max="6" width="25.28515625" style="401" customWidth="1"/>
    <col min="7" max="7" width="15.85546875" style="401" customWidth="1"/>
    <col min="8" max="8" width="16.5703125" style="401" customWidth="1"/>
    <col min="9" max="9" width="14.85546875" style="401" customWidth="1"/>
    <col min="10" max="10" width="15.85546875" style="401" customWidth="1"/>
  </cols>
  <sheetData>
    <row r="1" spans="1:10">
      <c r="A1" s="606"/>
      <c r="B1" s="136"/>
      <c r="C1" s="136"/>
      <c r="D1" s="136"/>
      <c r="E1" s="495"/>
      <c r="F1" s="1616" t="s">
        <v>3131</v>
      </c>
      <c r="G1" s="1617"/>
      <c r="H1" s="1617"/>
      <c r="I1" s="1617"/>
      <c r="J1" s="1617"/>
    </row>
    <row r="2" spans="1:10">
      <c r="A2"/>
      <c r="B2"/>
      <c r="C2"/>
      <c r="D2"/>
      <c r="E2"/>
      <c r="F2"/>
      <c r="G2"/>
      <c r="H2"/>
      <c r="I2"/>
      <c r="J2"/>
    </row>
    <row r="3" spans="1:10">
      <c r="A3" s="606"/>
      <c r="B3" s="136"/>
      <c r="C3" s="136"/>
      <c r="D3" s="136"/>
      <c r="E3" s="495"/>
      <c r="F3" s="136"/>
      <c r="G3" s="136"/>
      <c r="H3" s="136"/>
      <c r="I3" s="136"/>
      <c r="J3" s="136"/>
    </row>
    <row r="4" spans="1:10">
      <c r="A4"/>
      <c r="B4"/>
      <c r="C4"/>
      <c r="D4"/>
      <c r="E4"/>
      <c r="F4"/>
      <c r="G4"/>
      <c r="H4"/>
      <c r="I4"/>
      <c r="J4"/>
    </row>
    <row r="5" spans="1:10" ht="15.75">
      <c r="A5" s="640"/>
      <c r="B5" s="640"/>
      <c r="C5" s="64"/>
      <c r="D5" s="640"/>
      <c r="E5" s="96"/>
      <c r="F5" s="640"/>
      <c r="G5" s="82"/>
      <c r="H5" s="640"/>
      <c r="I5" s="640"/>
      <c r="J5" s="640"/>
    </row>
    <row r="6" spans="1:10" ht="15.75">
      <c r="A6" s="640"/>
      <c r="B6" s="1618" t="s">
        <v>2</v>
      </c>
      <c r="C6" s="115"/>
      <c r="D6" s="640"/>
      <c r="E6" s="96"/>
      <c r="F6" s="640"/>
      <c r="G6" s="82"/>
      <c r="H6" s="640"/>
      <c r="I6" s="640"/>
      <c r="J6" s="640"/>
    </row>
    <row r="7" spans="1:10" ht="15.75">
      <c r="A7" s="640"/>
      <c r="B7" s="640"/>
      <c r="C7" s="64"/>
      <c r="D7" s="640"/>
      <c r="E7" s="96"/>
      <c r="F7" s="640"/>
      <c r="G7" s="82"/>
      <c r="H7" s="640"/>
      <c r="I7" s="640"/>
      <c r="J7" s="640"/>
    </row>
    <row r="8" spans="1:10">
      <c r="A8" s="1619" t="s">
        <v>3</v>
      </c>
      <c r="B8" s="1620" t="s">
        <v>4</v>
      </c>
      <c r="C8" s="1620"/>
      <c r="D8" s="1620"/>
      <c r="E8" s="1620"/>
      <c r="F8" s="1620"/>
      <c r="G8" s="1620"/>
      <c r="H8" s="1620"/>
      <c r="I8" s="1621"/>
      <c r="J8" s="1621"/>
    </row>
    <row r="9" spans="1:10">
      <c r="A9" s="1619" t="s">
        <v>5</v>
      </c>
      <c r="B9" s="1622" t="s">
        <v>6</v>
      </c>
      <c r="C9" s="1622"/>
      <c r="D9" s="1622"/>
      <c r="E9" s="1622"/>
      <c r="F9" s="1622"/>
      <c r="G9" s="1622"/>
      <c r="H9" s="1622"/>
      <c r="I9" s="1621"/>
      <c r="J9" s="1621"/>
    </row>
    <row r="10" spans="1:10">
      <c r="A10" s="1619" t="s">
        <v>7</v>
      </c>
      <c r="B10" s="1620" t="s">
        <v>8</v>
      </c>
      <c r="C10" s="1620"/>
      <c r="D10" s="1620"/>
      <c r="E10" s="1620"/>
      <c r="F10" s="1620"/>
      <c r="G10" s="1620"/>
      <c r="H10" s="1620"/>
      <c r="I10" s="1621"/>
      <c r="J10" s="1621"/>
    </row>
    <row r="11" spans="1:10">
      <c r="A11" s="1619" t="s">
        <v>9</v>
      </c>
      <c r="B11" s="1623" t="s">
        <v>10</v>
      </c>
      <c r="C11" s="1623"/>
      <c r="D11" s="1623"/>
      <c r="E11" s="1623"/>
      <c r="F11" s="1623"/>
      <c r="G11" s="1623"/>
      <c r="H11" s="1623"/>
      <c r="I11" s="1621"/>
      <c r="J11" s="1621"/>
    </row>
    <row r="12" spans="1:10">
      <c r="A12" s="1619" t="s">
        <v>11</v>
      </c>
      <c r="B12" s="1620" t="s">
        <v>12</v>
      </c>
      <c r="C12" s="1620"/>
      <c r="D12" s="1620"/>
      <c r="E12" s="1620"/>
      <c r="F12" s="1620"/>
      <c r="G12" s="1620"/>
      <c r="H12" s="1620"/>
      <c r="I12" s="1621"/>
      <c r="J12" s="1621"/>
    </row>
    <row r="13" spans="1:10">
      <c r="A13" s="1619" t="s">
        <v>13</v>
      </c>
      <c r="B13" s="1620" t="s">
        <v>2797</v>
      </c>
      <c r="C13" s="1620"/>
      <c r="D13" s="1620"/>
      <c r="E13" s="1620"/>
      <c r="F13" s="1620"/>
      <c r="G13" s="1620"/>
      <c r="H13" s="1620"/>
      <c r="I13" s="1621"/>
      <c r="J13" s="1621"/>
    </row>
    <row r="14" spans="1:10">
      <c r="A14" s="1619" t="s">
        <v>1410</v>
      </c>
      <c r="B14" s="1624" t="s">
        <v>2652</v>
      </c>
      <c r="C14" s="1624"/>
      <c r="D14" s="1624"/>
      <c r="E14" s="1624"/>
      <c r="F14" s="1624"/>
      <c r="G14" s="1624"/>
      <c r="H14" s="1624"/>
      <c r="I14" s="1621"/>
      <c r="J14" s="1621"/>
    </row>
    <row r="15" spans="1:10" ht="15.75">
      <c r="A15" s="640"/>
      <c r="B15" s="640"/>
      <c r="C15" s="64"/>
      <c r="D15" s="640"/>
      <c r="E15" s="96"/>
      <c r="F15" s="640"/>
      <c r="G15" s="82"/>
      <c r="H15" s="640"/>
      <c r="I15" s="640"/>
      <c r="J15" s="640"/>
    </row>
    <row r="17" spans="1:10" ht="51">
      <c r="A17" s="46" t="s">
        <v>14</v>
      </c>
      <c r="B17" s="13" t="s">
        <v>15</v>
      </c>
      <c r="C17" s="13" t="s">
        <v>16</v>
      </c>
      <c r="D17" s="13" t="s">
        <v>17</v>
      </c>
      <c r="E17" s="67" t="s">
        <v>18</v>
      </c>
      <c r="F17" s="90" t="s">
        <v>20</v>
      </c>
      <c r="G17" s="91" t="s">
        <v>21</v>
      </c>
      <c r="H17" s="92" t="s">
        <v>22</v>
      </c>
      <c r="I17" s="13" t="s">
        <v>23</v>
      </c>
      <c r="J17" s="13" t="s">
        <v>24</v>
      </c>
    </row>
    <row r="18" spans="1:10">
      <c r="A18" s="46" t="s">
        <v>26</v>
      </c>
      <c r="B18" s="14">
        <v>2</v>
      </c>
      <c r="C18" s="14">
        <v>3</v>
      </c>
      <c r="D18" s="14">
        <v>4</v>
      </c>
      <c r="E18" s="67">
        <v>5</v>
      </c>
      <c r="F18" s="93">
        <v>7</v>
      </c>
      <c r="G18" s="94">
        <v>8</v>
      </c>
      <c r="H18" s="95">
        <v>9</v>
      </c>
      <c r="I18" s="13">
        <v>10</v>
      </c>
      <c r="J18" s="13">
        <v>11</v>
      </c>
    </row>
    <row r="19" spans="1:10">
      <c r="A19" s="330">
        <v>1</v>
      </c>
      <c r="B19" s="51" t="s">
        <v>27</v>
      </c>
      <c r="C19" s="99"/>
      <c r="D19" s="333"/>
      <c r="E19" s="357"/>
      <c r="F19" s="65"/>
      <c r="G19" s="83"/>
      <c r="H19" s="76"/>
      <c r="I19" s="320"/>
      <c r="J19" s="320"/>
    </row>
    <row r="20" spans="1:10" ht="26.25">
      <c r="A20" s="331" t="s">
        <v>28</v>
      </c>
      <c r="B20" s="339" t="s">
        <v>29</v>
      </c>
      <c r="C20" s="100" t="s">
        <v>30</v>
      </c>
      <c r="D20" s="16" t="s">
        <v>31</v>
      </c>
      <c r="E20" s="68" t="s">
        <v>32</v>
      </c>
      <c r="F20" s="304"/>
      <c r="G20" s="374"/>
      <c r="H20" s="334"/>
      <c r="I20" s="304"/>
      <c r="J20" s="304"/>
    </row>
    <row r="21" spans="1:10" ht="26.25">
      <c r="A21" s="331" t="s">
        <v>33</v>
      </c>
      <c r="B21" s="339" t="s">
        <v>34</v>
      </c>
      <c r="C21" s="100" t="s">
        <v>30</v>
      </c>
      <c r="D21" s="16" t="s">
        <v>31</v>
      </c>
      <c r="E21" s="68" t="s">
        <v>32</v>
      </c>
      <c r="F21" s="304"/>
      <c r="G21" s="374"/>
      <c r="H21" s="334"/>
      <c r="I21" s="304"/>
      <c r="J21" s="304"/>
    </row>
    <row r="22" spans="1:10" ht="26.25">
      <c r="A22" s="331" t="s">
        <v>35</v>
      </c>
      <c r="B22" s="339" t="s">
        <v>36</v>
      </c>
      <c r="C22" s="100" t="s">
        <v>37</v>
      </c>
      <c r="D22" s="16" t="s">
        <v>31</v>
      </c>
      <c r="E22" s="69" t="s">
        <v>38</v>
      </c>
      <c r="F22" s="304"/>
      <c r="G22" s="374"/>
      <c r="H22" s="334"/>
      <c r="I22" s="304"/>
      <c r="J22" s="304"/>
    </row>
    <row r="23" spans="1:10" ht="26.25">
      <c r="A23" s="331" t="s">
        <v>39</v>
      </c>
      <c r="B23" s="339" t="s">
        <v>40</v>
      </c>
      <c r="C23" s="100" t="s">
        <v>37</v>
      </c>
      <c r="D23" s="16" t="s">
        <v>31</v>
      </c>
      <c r="E23" s="69" t="s">
        <v>38</v>
      </c>
      <c r="F23" s="304"/>
      <c r="G23" s="374"/>
      <c r="H23" s="334"/>
      <c r="I23" s="304"/>
      <c r="J23" s="304"/>
    </row>
    <row r="24" spans="1:10" ht="25.5">
      <c r="A24" s="331" t="s">
        <v>41</v>
      </c>
      <c r="B24" s="52" t="s">
        <v>42</v>
      </c>
      <c r="C24" s="52" t="s">
        <v>43</v>
      </c>
      <c r="D24" s="19" t="s">
        <v>31</v>
      </c>
      <c r="E24" s="70" t="s">
        <v>44</v>
      </c>
      <c r="F24" s="304"/>
      <c r="G24" s="374"/>
      <c r="H24" s="371"/>
      <c r="I24" s="318"/>
      <c r="J24" s="304"/>
    </row>
    <row r="25" spans="1:10">
      <c r="A25" s="332"/>
      <c r="B25" s="53"/>
      <c r="C25" s="101"/>
      <c r="D25" s="36"/>
      <c r="E25" s="71"/>
      <c r="F25" s="329"/>
      <c r="G25" s="378"/>
      <c r="H25" s="87"/>
      <c r="I25" s="373" t="s">
        <v>45</v>
      </c>
      <c r="J25" s="319"/>
    </row>
    <row r="26" spans="1:10">
      <c r="A26" s="330">
        <v>2</v>
      </c>
      <c r="B26" s="54" t="s">
        <v>46</v>
      </c>
      <c r="C26" s="102"/>
      <c r="D26" s="27"/>
      <c r="E26" s="97"/>
      <c r="F26" s="320"/>
      <c r="G26" s="375"/>
      <c r="H26" s="333"/>
      <c r="I26" s="320"/>
      <c r="J26" s="320"/>
    </row>
    <row r="27" spans="1:10" ht="26.25">
      <c r="A27" s="331" t="s">
        <v>47</v>
      </c>
      <c r="B27" s="52" t="s">
        <v>48</v>
      </c>
      <c r="C27" s="103" t="s">
        <v>2654</v>
      </c>
      <c r="D27" s="19" t="s">
        <v>49</v>
      </c>
      <c r="E27" s="70" t="s">
        <v>50</v>
      </c>
      <c r="F27" s="304"/>
      <c r="G27" s="374"/>
      <c r="H27" s="304"/>
      <c r="I27" s="304"/>
      <c r="J27" s="304"/>
    </row>
    <row r="28" spans="1:10" ht="25.5">
      <c r="A28" s="331" t="s">
        <v>51</v>
      </c>
      <c r="B28" s="55" t="s">
        <v>52</v>
      </c>
      <c r="C28" s="104" t="s">
        <v>2653</v>
      </c>
      <c r="D28" s="19" t="s">
        <v>49</v>
      </c>
      <c r="E28" s="70" t="s">
        <v>50</v>
      </c>
      <c r="F28" s="304"/>
      <c r="G28" s="374"/>
      <c r="H28" s="304"/>
      <c r="I28" s="318"/>
      <c r="J28" s="304"/>
    </row>
    <row r="29" spans="1:10">
      <c r="A29" s="332"/>
      <c r="B29" s="53"/>
      <c r="C29" s="101"/>
      <c r="D29" s="36"/>
      <c r="E29" s="98"/>
      <c r="F29" s="329"/>
      <c r="G29" s="373"/>
      <c r="H29" s="87"/>
      <c r="I29" s="373" t="s">
        <v>53</v>
      </c>
      <c r="J29" s="319"/>
    </row>
    <row r="30" spans="1:10">
      <c r="A30" s="330">
        <v>3</v>
      </c>
      <c r="B30" s="31" t="s">
        <v>54</v>
      </c>
      <c r="C30" s="105"/>
      <c r="D30" s="30"/>
      <c r="E30" s="357"/>
      <c r="F30" s="322"/>
      <c r="G30" s="375"/>
      <c r="H30" s="333"/>
      <c r="I30" s="322"/>
      <c r="J30" s="322"/>
    </row>
    <row r="31" spans="1:10" ht="51">
      <c r="A31" s="331" t="s">
        <v>55</v>
      </c>
      <c r="B31" s="56" t="s">
        <v>56</v>
      </c>
      <c r="C31" s="106" t="s">
        <v>57</v>
      </c>
      <c r="D31" s="16" t="s">
        <v>31</v>
      </c>
      <c r="E31" s="72" t="s">
        <v>58</v>
      </c>
      <c r="F31" s="304"/>
      <c r="G31" s="374"/>
      <c r="H31" s="78"/>
      <c r="I31" s="22"/>
      <c r="J31" s="22"/>
    </row>
    <row r="32" spans="1:10" ht="38.25">
      <c r="A32" s="331" t="s">
        <v>59</v>
      </c>
      <c r="B32" s="57" t="s">
        <v>60</v>
      </c>
      <c r="C32" s="56" t="s">
        <v>61</v>
      </c>
      <c r="D32" s="16" t="s">
        <v>31</v>
      </c>
      <c r="E32" s="72" t="s">
        <v>62</v>
      </c>
      <c r="F32" s="304"/>
      <c r="G32" s="374"/>
      <c r="H32" s="79"/>
      <c r="I32" s="24"/>
      <c r="J32" s="22"/>
    </row>
    <row r="33" spans="1:10" ht="25.5">
      <c r="A33" s="331" t="s">
        <v>63</v>
      </c>
      <c r="B33" s="56" t="s">
        <v>64</v>
      </c>
      <c r="C33" s="106" t="s">
        <v>65</v>
      </c>
      <c r="D33" s="16" t="s">
        <v>31</v>
      </c>
      <c r="E33" s="72" t="s">
        <v>66</v>
      </c>
      <c r="F33" s="304"/>
      <c r="G33" s="374"/>
      <c r="H33" s="78"/>
      <c r="I33" s="22"/>
      <c r="J33" s="22"/>
    </row>
    <row r="34" spans="1:10" ht="38.25">
      <c r="A34" s="331" t="s">
        <v>67</v>
      </c>
      <c r="B34" s="56" t="s">
        <v>68</v>
      </c>
      <c r="C34" s="106" t="s">
        <v>69</v>
      </c>
      <c r="D34" s="16" t="s">
        <v>31</v>
      </c>
      <c r="E34" s="72" t="s">
        <v>50</v>
      </c>
      <c r="F34" s="304"/>
      <c r="G34" s="374"/>
      <c r="H34" s="78"/>
      <c r="I34" s="22"/>
      <c r="J34" s="22"/>
    </row>
    <row r="35" spans="1:10" ht="25.5">
      <c r="A35" s="331" t="s">
        <v>70</v>
      </c>
      <c r="B35" s="56" t="s">
        <v>71</v>
      </c>
      <c r="C35" s="106" t="s">
        <v>2655</v>
      </c>
      <c r="D35" s="16" t="s">
        <v>31</v>
      </c>
      <c r="E35" s="72" t="s">
        <v>72</v>
      </c>
      <c r="F35" s="304"/>
      <c r="G35" s="374"/>
      <c r="H35" s="78"/>
      <c r="I35" s="22"/>
      <c r="J35" s="22"/>
    </row>
    <row r="36" spans="1:10" ht="25.5">
      <c r="A36" s="331" t="s">
        <v>73</v>
      </c>
      <c r="B36" s="56" t="s">
        <v>74</v>
      </c>
      <c r="C36" s="106" t="s">
        <v>2656</v>
      </c>
      <c r="D36" s="16" t="s">
        <v>31</v>
      </c>
      <c r="E36" s="72" t="s">
        <v>75</v>
      </c>
      <c r="F36" s="304"/>
      <c r="G36" s="374"/>
      <c r="H36" s="78"/>
      <c r="I36" s="22"/>
      <c r="J36" s="22"/>
    </row>
    <row r="37" spans="1:10" ht="51">
      <c r="A37" s="331" t="s">
        <v>76</v>
      </c>
      <c r="B37" s="56" t="s">
        <v>77</v>
      </c>
      <c r="C37" s="106" t="s">
        <v>2657</v>
      </c>
      <c r="D37" s="16" t="s">
        <v>31</v>
      </c>
      <c r="E37" s="72" t="s">
        <v>38</v>
      </c>
      <c r="F37" s="304"/>
      <c r="G37" s="374"/>
      <c r="H37" s="78"/>
      <c r="I37" s="22"/>
      <c r="J37" s="22"/>
    </row>
    <row r="38" spans="1:10" ht="25.5">
      <c r="A38" s="331" t="s">
        <v>78</v>
      </c>
      <c r="B38" s="56" t="s">
        <v>79</v>
      </c>
      <c r="C38" s="106" t="s">
        <v>80</v>
      </c>
      <c r="D38" s="334" t="s">
        <v>31</v>
      </c>
      <c r="E38" s="72" t="s">
        <v>81</v>
      </c>
      <c r="F38" s="304"/>
      <c r="G38" s="374"/>
      <c r="H38" s="78"/>
      <c r="I38" s="22"/>
      <c r="J38" s="22"/>
    </row>
    <row r="39" spans="1:10" ht="51">
      <c r="A39" s="331" t="s">
        <v>82</v>
      </c>
      <c r="B39" s="56" t="s">
        <v>83</v>
      </c>
      <c r="C39" s="106" t="s">
        <v>2658</v>
      </c>
      <c r="D39" s="334" t="s">
        <v>49</v>
      </c>
      <c r="E39" s="72" t="s">
        <v>84</v>
      </c>
      <c r="F39" s="304"/>
      <c r="G39" s="374"/>
      <c r="H39" s="78"/>
      <c r="I39" s="22"/>
      <c r="J39" s="22"/>
    </row>
    <row r="40" spans="1:10" ht="76.5">
      <c r="A40" s="331" t="s">
        <v>85</v>
      </c>
      <c r="B40" s="56" t="s">
        <v>86</v>
      </c>
      <c r="C40" s="106" t="s">
        <v>2659</v>
      </c>
      <c r="D40" s="334" t="s">
        <v>87</v>
      </c>
      <c r="E40" s="72" t="s">
        <v>88</v>
      </c>
      <c r="F40" s="304"/>
      <c r="G40" s="374"/>
      <c r="H40" s="80"/>
      <c r="I40" s="44"/>
      <c r="J40" s="22"/>
    </row>
    <row r="41" spans="1:10">
      <c r="A41" s="332"/>
      <c r="B41" s="341"/>
      <c r="C41" s="385"/>
      <c r="D41" s="335"/>
      <c r="E41" s="358"/>
      <c r="F41" s="329"/>
      <c r="G41" s="88"/>
      <c r="H41" s="87"/>
      <c r="I41" s="373" t="s">
        <v>89</v>
      </c>
      <c r="J41" s="319"/>
    </row>
    <row r="42" spans="1:10">
      <c r="A42" s="330" t="s">
        <v>38</v>
      </c>
      <c r="B42" s="410" t="s">
        <v>90</v>
      </c>
      <c r="C42" s="108"/>
      <c r="D42" s="333"/>
      <c r="E42" s="357"/>
      <c r="F42" s="320"/>
      <c r="G42" s="375"/>
      <c r="H42" s="333"/>
      <c r="I42" s="320"/>
      <c r="J42" s="320"/>
    </row>
    <row r="43" spans="1:10" ht="38.25">
      <c r="A43" s="331" t="s">
        <v>91</v>
      </c>
      <c r="B43" s="293" t="s">
        <v>2636</v>
      </c>
      <c r="C43" s="293" t="s">
        <v>2660</v>
      </c>
      <c r="D43" s="334" t="s">
        <v>31</v>
      </c>
      <c r="E43" s="360">
        <v>300</v>
      </c>
      <c r="F43" s="304"/>
      <c r="G43" s="374"/>
      <c r="H43" s="334"/>
      <c r="I43" s="304"/>
      <c r="J43" s="304"/>
    </row>
    <row r="44" spans="1:10" ht="38.25">
      <c r="A44" s="331" t="s">
        <v>92</v>
      </c>
      <c r="B44" s="293" t="s">
        <v>2637</v>
      </c>
      <c r="C44" s="293" t="s">
        <v>2661</v>
      </c>
      <c r="D44" s="334" t="s">
        <v>31</v>
      </c>
      <c r="E44" s="360">
        <v>300</v>
      </c>
      <c r="F44" s="304"/>
      <c r="G44" s="374"/>
      <c r="H44" s="371"/>
      <c r="I44" s="318"/>
      <c r="J44" s="304"/>
    </row>
    <row r="45" spans="1:10">
      <c r="A45" s="332"/>
      <c r="B45" s="341"/>
      <c r="C45" s="385"/>
      <c r="D45" s="335"/>
      <c r="E45" s="358"/>
      <c r="F45" s="329"/>
      <c r="G45" s="88"/>
      <c r="H45" s="87"/>
      <c r="I45" s="373" t="s">
        <v>93</v>
      </c>
      <c r="J45" s="319"/>
    </row>
    <row r="46" spans="1:10">
      <c r="A46" s="330" t="s">
        <v>11</v>
      </c>
      <c r="B46" s="410" t="s">
        <v>94</v>
      </c>
      <c r="C46" s="108"/>
      <c r="D46" s="333"/>
      <c r="E46" s="357"/>
      <c r="F46" s="320"/>
      <c r="G46" s="375"/>
      <c r="H46" s="333"/>
      <c r="I46" s="320"/>
      <c r="J46" s="320"/>
    </row>
    <row r="47" spans="1:10" ht="25.5">
      <c r="A47" s="331" t="s">
        <v>95</v>
      </c>
      <c r="B47" s="293" t="s">
        <v>96</v>
      </c>
      <c r="C47" s="298" t="s">
        <v>97</v>
      </c>
      <c r="D47" s="334" t="s">
        <v>31</v>
      </c>
      <c r="E47" s="360">
        <v>4000</v>
      </c>
      <c r="F47" s="304"/>
      <c r="G47" s="374"/>
      <c r="H47" s="334"/>
      <c r="I47" s="304"/>
      <c r="J47" s="304"/>
    </row>
    <row r="48" spans="1:10" ht="25.5">
      <c r="A48" s="331" t="s">
        <v>98</v>
      </c>
      <c r="B48" s="293" t="s">
        <v>96</v>
      </c>
      <c r="C48" s="293" t="s">
        <v>99</v>
      </c>
      <c r="D48" s="334" t="s">
        <v>31</v>
      </c>
      <c r="E48" s="360">
        <v>500</v>
      </c>
      <c r="F48" s="304"/>
      <c r="G48" s="374"/>
      <c r="H48" s="371"/>
      <c r="I48" s="318"/>
      <c r="J48" s="304"/>
    </row>
    <row r="49" spans="1:10">
      <c r="A49" s="332"/>
      <c r="B49" s="341"/>
      <c r="C49" s="385"/>
      <c r="D49" s="335"/>
      <c r="E49" s="358"/>
      <c r="F49" s="329"/>
      <c r="G49" s="373"/>
      <c r="H49" s="87"/>
      <c r="I49" s="373" t="s">
        <v>100</v>
      </c>
      <c r="J49" s="319"/>
    </row>
    <row r="50" spans="1:10">
      <c r="A50" s="330" t="s">
        <v>88</v>
      </c>
      <c r="B50" s="342" t="s">
        <v>101</v>
      </c>
      <c r="C50" s="109"/>
      <c r="D50" s="333"/>
      <c r="E50" s="357"/>
      <c r="F50" s="320"/>
      <c r="G50" s="375"/>
      <c r="H50" s="333"/>
      <c r="I50" s="320"/>
      <c r="J50" s="320"/>
    </row>
    <row r="51" spans="1:10" ht="38.25">
      <c r="A51" s="331" t="s">
        <v>102</v>
      </c>
      <c r="B51" s="293" t="s">
        <v>103</v>
      </c>
      <c r="C51" s="293" t="s">
        <v>2577</v>
      </c>
      <c r="D51" s="334" t="s">
        <v>31</v>
      </c>
      <c r="E51" s="73">
        <v>240</v>
      </c>
      <c r="F51" s="304"/>
      <c r="G51" s="374"/>
      <c r="H51" s="334"/>
      <c r="I51" s="304"/>
      <c r="J51" s="304"/>
    </row>
    <row r="52" spans="1:10" ht="25.5">
      <c r="A52" s="331" t="s">
        <v>104</v>
      </c>
      <c r="B52" s="298" t="s">
        <v>105</v>
      </c>
      <c r="C52" s="298" t="s">
        <v>106</v>
      </c>
      <c r="D52" s="334" t="s">
        <v>31</v>
      </c>
      <c r="E52" s="73">
        <v>90</v>
      </c>
      <c r="F52" s="304"/>
      <c r="G52" s="374"/>
      <c r="H52" s="334"/>
      <c r="I52" s="304"/>
      <c r="J52" s="304"/>
    </row>
    <row r="53" spans="1:10">
      <c r="A53" s="331" t="s">
        <v>107</v>
      </c>
      <c r="B53" s="60" t="s">
        <v>108</v>
      </c>
      <c r="C53" s="293" t="s">
        <v>109</v>
      </c>
      <c r="D53" s="334" t="s">
        <v>31</v>
      </c>
      <c r="E53" s="73">
        <v>90</v>
      </c>
      <c r="F53" s="304"/>
      <c r="G53" s="374"/>
      <c r="H53" s="334"/>
      <c r="I53" s="304"/>
      <c r="J53" s="304"/>
    </row>
    <row r="54" spans="1:10" ht="25.5">
      <c r="A54" s="331" t="s">
        <v>110</v>
      </c>
      <c r="B54" s="60" t="s">
        <v>111</v>
      </c>
      <c r="C54" s="293" t="s">
        <v>112</v>
      </c>
      <c r="D54" s="334" t="s">
        <v>31</v>
      </c>
      <c r="E54" s="73">
        <v>90</v>
      </c>
      <c r="F54" s="304"/>
      <c r="G54" s="374"/>
      <c r="H54" s="371"/>
      <c r="I54" s="318"/>
      <c r="J54" s="304"/>
    </row>
    <row r="55" spans="1:10">
      <c r="A55" s="332"/>
      <c r="B55" s="341"/>
      <c r="C55" s="385"/>
      <c r="D55" s="335"/>
      <c r="E55" s="358"/>
      <c r="F55" s="329"/>
      <c r="G55" s="373"/>
      <c r="H55" s="87"/>
      <c r="I55" s="373" t="s">
        <v>113</v>
      </c>
      <c r="J55" s="89"/>
    </row>
    <row r="56" spans="1:10">
      <c r="A56" s="330" t="s">
        <v>114</v>
      </c>
      <c r="B56" s="411" t="s">
        <v>115</v>
      </c>
      <c r="C56" s="110"/>
      <c r="D56" s="333"/>
      <c r="E56" s="357"/>
      <c r="F56" s="320"/>
      <c r="G56" s="375"/>
      <c r="H56" s="333"/>
      <c r="I56" s="320"/>
      <c r="J56" s="320"/>
    </row>
    <row r="57" spans="1:10" ht="38.25">
      <c r="A57" s="331" t="s">
        <v>116</v>
      </c>
      <c r="B57" s="3" t="s">
        <v>117</v>
      </c>
      <c r="C57" s="3" t="s">
        <v>118</v>
      </c>
      <c r="D57" s="334" t="s">
        <v>87</v>
      </c>
      <c r="E57" s="360">
        <v>9</v>
      </c>
      <c r="F57" s="304"/>
      <c r="G57" s="374"/>
      <c r="H57" s="334"/>
      <c r="I57" s="304"/>
      <c r="J57" s="304"/>
    </row>
    <row r="58" spans="1:10" ht="25.5">
      <c r="A58" s="331" t="s">
        <v>119</v>
      </c>
      <c r="B58" s="3" t="s">
        <v>120</v>
      </c>
      <c r="C58" s="3" t="s">
        <v>121</v>
      </c>
      <c r="D58" s="334" t="s">
        <v>87</v>
      </c>
      <c r="E58" s="360">
        <v>6</v>
      </c>
      <c r="F58" s="304"/>
      <c r="G58" s="374"/>
      <c r="H58" s="371"/>
      <c r="I58" s="318"/>
      <c r="J58" s="304"/>
    </row>
    <row r="59" spans="1:10">
      <c r="A59" s="332"/>
      <c r="B59" s="341"/>
      <c r="C59" s="385"/>
      <c r="D59" s="335"/>
      <c r="E59" s="358"/>
      <c r="F59" s="329"/>
      <c r="G59" s="88"/>
      <c r="H59" s="87"/>
      <c r="I59" s="373" t="s">
        <v>122</v>
      </c>
      <c r="J59" s="319"/>
    </row>
    <row r="60" spans="1:10">
      <c r="A60" s="330" t="s">
        <v>123</v>
      </c>
      <c r="B60" s="342" t="s">
        <v>1411</v>
      </c>
      <c r="C60" s="109"/>
      <c r="D60" s="333"/>
      <c r="E60" s="357"/>
      <c r="F60" s="320"/>
      <c r="G60" s="375"/>
      <c r="H60" s="333"/>
      <c r="I60" s="320"/>
      <c r="J60" s="320"/>
    </row>
    <row r="61" spans="1:10" ht="25.5">
      <c r="A61" s="331" t="s">
        <v>124</v>
      </c>
      <c r="B61" s="61" t="s">
        <v>125</v>
      </c>
      <c r="C61" s="3" t="s">
        <v>126</v>
      </c>
      <c r="D61" s="294" t="s">
        <v>87</v>
      </c>
      <c r="E61" s="359">
        <v>16</v>
      </c>
      <c r="F61" s="304"/>
      <c r="G61" s="374"/>
      <c r="H61" s="334"/>
      <c r="I61" s="304"/>
      <c r="J61" s="304"/>
    </row>
    <row r="62" spans="1:10" ht="25.5">
      <c r="A62" s="331" t="s">
        <v>127</v>
      </c>
      <c r="B62" s="3" t="s">
        <v>128</v>
      </c>
      <c r="C62" s="3" t="s">
        <v>129</v>
      </c>
      <c r="D62" s="294" t="s">
        <v>87</v>
      </c>
      <c r="E62" s="359">
        <v>8</v>
      </c>
      <c r="F62" s="304"/>
      <c r="G62" s="374"/>
      <c r="H62" s="334"/>
      <c r="I62" s="304"/>
      <c r="J62" s="304"/>
    </row>
    <row r="63" spans="1:10" ht="25.5">
      <c r="A63" s="331" t="s">
        <v>130</v>
      </c>
      <c r="B63" s="3" t="s">
        <v>131</v>
      </c>
      <c r="C63" s="3" t="s">
        <v>132</v>
      </c>
      <c r="D63" s="294" t="s">
        <v>87</v>
      </c>
      <c r="E63" s="359">
        <v>6</v>
      </c>
      <c r="F63" s="304"/>
      <c r="G63" s="374"/>
      <c r="H63" s="334"/>
      <c r="I63" s="304"/>
      <c r="J63" s="304"/>
    </row>
    <row r="64" spans="1:10" ht="25.5">
      <c r="A64" s="331" t="s">
        <v>133</v>
      </c>
      <c r="B64" s="61" t="s">
        <v>131</v>
      </c>
      <c r="C64" s="61" t="s">
        <v>134</v>
      </c>
      <c r="D64" s="412" t="s">
        <v>87</v>
      </c>
      <c r="E64" s="413">
        <v>6</v>
      </c>
      <c r="F64" s="304"/>
      <c r="G64" s="374"/>
      <c r="H64" s="334"/>
      <c r="I64" s="304"/>
      <c r="J64" s="304"/>
    </row>
    <row r="65" spans="1:10" ht="25.5">
      <c r="A65" s="331" t="s">
        <v>135</v>
      </c>
      <c r="B65" s="3" t="s">
        <v>136</v>
      </c>
      <c r="C65" s="3" t="s">
        <v>137</v>
      </c>
      <c r="D65" s="294" t="s">
        <v>31</v>
      </c>
      <c r="E65" s="359">
        <v>6</v>
      </c>
      <c r="F65" s="304"/>
      <c r="G65" s="374"/>
      <c r="H65" s="334"/>
      <c r="I65" s="304"/>
      <c r="J65" s="304"/>
    </row>
    <row r="66" spans="1:10" ht="25.5">
      <c r="A66" s="331" t="s">
        <v>138</v>
      </c>
      <c r="B66" s="3" t="s">
        <v>139</v>
      </c>
      <c r="C66" s="3" t="s">
        <v>140</v>
      </c>
      <c r="D66" s="294" t="s">
        <v>31</v>
      </c>
      <c r="E66" s="359">
        <v>30</v>
      </c>
      <c r="F66" s="304"/>
      <c r="G66" s="374"/>
      <c r="H66" s="334"/>
      <c r="I66" s="304"/>
      <c r="J66" s="304"/>
    </row>
    <row r="67" spans="1:10" ht="25.5">
      <c r="A67" s="331" t="s">
        <v>141</v>
      </c>
      <c r="B67" s="61" t="s">
        <v>142</v>
      </c>
      <c r="C67" s="3" t="s">
        <v>143</v>
      </c>
      <c r="D67" s="294" t="s">
        <v>87</v>
      </c>
      <c r="E67" s="359">
        <v>14</v>
      </c>
      <c r="F67" s="304"/>
      <c r="G67" s="374"/>
      <c r="H67" s="334"/>
      <c r="I67" s="304"/>
      <c r="J67" s="304"/>
    </row>
    <row r="68" spans="1:10" ht="25.5">
      <c r="A68" s="331" t="s">
        <v>144</v>
      </c>
      <c r="B68" s="414" t="s">
        <v>145</v>
      </c>
      <c r="C68" s="415" t="s">
        <v>2578</v>
      </c>
      <c r="D68" s="416" t="s">
        <v>31</v>
      </c>
      <c r="E68" s="417" t="s">
        <v>88</v>
      </c>
      <c r="F68" s="304"/>
      <c r="G68" s="374"/>
      <c r="H68" s="334"/>
      <c r="I68" s="304"/>
      <c r="J68" s="304"/>
    </row>
    <row r="69" spans="1:10" ht="25.5">
      <c r="A69" s="331" t="s">
        <v>146</v>
      </c>
      <c r="B69" s="3" t="s">
        <v>147</v>
      </c>
      <c r="C69" s="3" t="s">
        <v>148</v>
      </c>
      <c r="D69" s="294" t="s">
        <v>31</v>
      </c>
      <c r="E69" s="359">
        <v>8</v>
      </c>
      <c r="F69" s="304"/>
      <c r="G69" s="374"/>
      <c r="H69" s="334"/>
      <c r="I69" s="304"/>
      <c r="J69" s="304"/>
    </row>
    <row r="70" spans="1:10" ht="25.5">
      <c r="A70" s="331" t="s">
        <v>149</v>
      </c>
      <c r="B70" s="3" t="s">
        <v>150</v>
      </c>
      <c r="C70" s="3" t="s">
        <v>151</v>
      </c>
      <c r="D70" s="294" t="s">
        <v>31</v>
      </c>
      <c r="E70" s="359">
        <v>20</v>
      </c>
      <c r="F70" s="304"/>
      <c r="G70" s="374"/>
      <c r="H70" s="371"/>
      <c r="I70" s="318"/>
      <c r="J70" s="304"/>
    </row>
    <row r="71" spans="1:10">
      <c r="A71" s="332"/>
      <c r="B71" s="341"/>
      <c r="C71" s="385"/>
      <c r="D71" s="335"/>
      <c r="E71" s="358"/>
      <c r="F71" s="329"/>
      <c r="G71" s="88"/>
      <c r="H71" s="87"/>
      <c r="I71" s="373" t="s">
        <v>152</v>
      </c>
      <c r="J71" s="319"/>
    </row>
    <row r="72" spans="1:10">
      <c r="A72" s="330" t="s">
        <v>153</v>
      </c>
      <c r="B72" s="342" t="s">
        <v>154</v>
      </c>
      <c r="C72" s="109"/>
      <c r="D72" s="333"/>
      <c r="E72" s="357"/>
      <c r="F72" s="320"/>
      <c r="G72" s="375"/>
      <c r="H72" s="333"/>
      <c r="I72" s="320"/>
      <c r="J72" s="320"/>
    </row>
    <row r="73" spans="1:10" ht="38.25">
      <c r="A73" s="331" t="s">
        <v>155</v>
      </c>
      <c r="B73" s="61" t="s">
        <v>156</v>
      </c>
      <c r="C73" s="3" t="s">
        <v>2662</v>
      </c>
      <c r="D73" s="294" t="s">
        <v>31</v>
      </c>
      <c r="E73" s="359">
        <v>4</v>
      </c>
      <c r="F73" s="304"/>
      <c r="G73" s="374"/>
      <c r="H73" s="334"/>
      <c r="I73" s="304"/>
      <c r="J73" s="304"/>
    </row>
    <row r="74" spans="1:10" ht="25.5">
      <c r="A74" s="331" t="s">
        <v>160</v>
      </c>
      <c r="B74" s="61" t="s">
        <v>161</v>
      </c>
      <c r="C74" s="3" t="s">
        <v>2663</v>
      </c>
      <c r="D74" s="294" t="s">
        <v>87</v>
      </c>
      <c r="E74" s="359" t="s">
        <v>162</v>
      </c>
      <c r="F74" s="304"/>
      <c r="G74" s="374"/>
      <c r="H74" s="334"/>
      <c r="I74" s="304"/>
      <c r="J74" s="304"/>
    </row>
    <row r="75" spans="1:10" ht="25.5">
      <c r="A75" s="331" t="s">
        <v>165</v>
      </c>
      <c r="B75" s="61" t="s">
        <v>166</v>
      </c>
      <c r="C75" s="3" t="s">
        <v>2664</v>
      </c>
      <c r="D75" s="294" t="s">
        <v>87</v>
      </c>
      <c r="E75" s="359" t="s">
        <v>162</v>
      </c>
      <c r="F75" s="304"/>
      <c r="G75" s="374"/>
      <c r="H75" s="334"/>
      <c r="I75" s="304"/>
      <c r="J75" s="304"/>
    </row>
    <row r="76" spans="1:10" ht="38.25">
      <c r="A76" s="331" t="s">
        <v>176</v>
      </c>
      <c r="B76" s="61" t="s">
        <v>177</v>
      </c>
      <c r="C76" s="3" t="s">
        <v>178</v>
      </c>
      <c r="D76" s="294" t="s">
        <v>174</v>
      </c>
      <c r="E76" s="359">
        <v>3</v>
      </c>
      <c r="F76" s="304"/>
      <c r="G76" s="374"/>
      <c r="H76" s="334"/>
      <c r="I76" s="304"/>
      <c r="J76" s="304"/>
    </row>
    <row r="77" spans="1:10" ht="51">
      <c r="A77" s="331" t="s">
        <v>179</v>
      </c>
      <c r="B77" s="61" t="s">
        <v>180</v>
      </c>
      <c r="C77" s="3" t="s">
        <v>2665</v>
      </c>
      <c r="D77" s="294" t="s">
        <v>31</v>
      </c>
      <c r="E77" s="359">
        <v>10</v>
      </c>
      <c r="F77" s="304"/>
      <c r="G77" s="374"/>
      <c r="H77" s="371"/>
      <c r="I77" s="318"/>
      <c r="J77" s="304"/>
    </row>
    <row r="78" spans="1:10">
      <c r="A78" s="332"/>
      <c r="B78" s="341"/>
      <c r="C78" s="385"/>
      <c r="D78" s="335"/>
      <c r="E78" s="358"/>
      <c r="F78" s="329"/>
      <c r="G78" s="88"/>
      <c r="H78" s="335"/>
      <c r="I78" s="373" t="s">
        <v>181</v>
      </c>
      <c r="J78" s="319"/>
    </row>
    <row r="79" spans="1:10">
      <c r="A79" s="330" t="s">
        <v>182</v>
      </c>
      <c r="B79" s="342" t="s">
        <v>1124</v>
      </c>
      <c r="C79" s="129"/>
      <c r="D79" s="130"/>
      <c r="E79" s="187"/>
      <c r="F79" s="320"/>
      <c r="G79" s="375"/>
      <c r="H79" s="333"/>
      <c r="I79" s="320"/>
      <c r="J79" s="320"/>
    </row>
    <row r="80" spans="1:10" ht="38.25">
      <c r="A80" s="331" t="s">
        <v>183</v>
      </c>
      <c r="B80" s="61" t="s">
        <v>157</v>
      </c>
      <c r="C80" s="3" t="s">
        <v>158</v>
      </c>
      <c r="D80" s="294" t="s">
        <v>87</v>
      </c>
      <c r="E80" s="359">
        <v>4</v>
      </c>
      <c r="F80" s="304"/>
      <c r="G80" s="374"/>
      <c r="H80" s="334"/>
      <c r="I80" s="304"/>
      <c r="J80" s="304"/>
    </row>
    <row r="81" spans="1:10" ht="38.25">
      <c r="A81" s="331" t="s">
        <v>186</v>
      </c>
      <c r="B81" s="61" t="s">
        <v>157</v>
      </c>
      <c r="C81" s="3" t="s">
        <v>159</v>
      </c>
      <c r="D81" s="294" t="s">
        <v>87</v>
      </c>
      <c r="E81" s="359">
        <v>3</v>
      </c>
      <c r="F81" s="304"/>
      <c r="G81" s="374"/>
      <c r="H81" s="334"/>
      <c r="I81" s="304"/>
      <c r="J81" s="304"/>
    </row>
    <row r="82" spans="1:10">
      <c r="A82" s="332"/>
      <c r="B82" s="341"/>
      <c r="C82" s="385"/>
      <c r="D82" s="335"/>
      <c r="E82" s="358"/>
      <c r="F82" s="329"/>
      <c r="G82" s="88"/>
      <c r="H82" s="335"/>
      <c r="I82" s="373" t="s">
        <v>230</v>
      </c>
      <c r="J82" s="319"/>
    </row>
    <row r="83" spans="1:10">
      <c r="A83" s="330">
        <v>11</v>
      </c>
      <c r="B83" s="342" t="s">
        <v>1125</v>
      </c>
      <c r="C83" s="131"/>
      <c r="D83" s="131"/>
      <c r="E83" s="496"/>
      <c r="F83" s="131"/>
      <c r="G83" s="131"/>
      <c r="H83" s="131"/>
      <c r="I83" s="131"/>
      <c r="J83" s="131"/>
    </row>
    <row r="84" spans="1:10" ht="38.25">
      <c r="A84" s="331" t="s">
        <v>231</v>
      </c>
      <c r="B84" s="61" t="s">
        <v>163</v>
      </c>
      <c r="C84" s="3" t="s">
        <v>164</v>
      </c>
      <c r="D84" s="294" t="s">
        <v>87</v>
      </c>
      <c r="E84" s="359" t="s">
        <v>162</v>
      </c>
      <c r="F84" s="304"/>
      <c r="G84" s="374"/>
      <c r="H84" s="334"/>
      <c r="I84" s="304"/>
      <c r="J84" s="304"/>
    </row>
    <row r="85" spans="1:10">
      <c r="A85" s="332"/>
      <c r="B85" s="341"/>
      <c r="C85" s="385"/>
      <c r="D85" s="335"/>
      <c r="E85" s="358"/>
      <c r="F85" s="329"/>
      <c r="G85" s="88"/>
      <c r="H85" s="335"/>
      <c r="I85" s="373" t="s">
        <v>245</v>
      </c>
      <c r="J85" s="319"/>
    </row>
    <row r="86" spans="1:10">
      <c r="A86" s="330" t="s">
        <v>246</v>
      </c>
      <c r="B86" s="342" t="s">
        <v>1412</v>
      </c>
      <c r="C86" s="131"/>
      <c r="D86" s="131"/>
      <c r="E86" s="496"/>
      <c r="F86" s="131"/>
      <c r="G86" s="131"/>
      <c r="H86" s="131"/>
      <c r="I86" s="131"/>
      <c r="J86" s="131"/>
    </row>
    <row r="87" spans="1:10" ht="25.5">
      <c r="A87" s="331" t="s">
        <v>247</v>
      </c>
      <c r="B87" s="61" t="s">
        <v>167</v>
      </c>
      <c r="C87" s="3" t="s">
        <v>168</v>
      </c>
      <c r="D87" s="294" t="s">
        <v>87</v>
      </c>
      <c r="E87" s="359">
        <v>6</v>
      </c>
      <c r="F87" s="304"/>
      <c r="G87" s="374"/>
      <c r="H87" s="334"/>
      <c r="I87" s="304"/>
      <c r="J87" s="304"/>
    </row>
    <row r="88" spans="1:10">
      <c r="A88" s="332"/>
      <c r="B88" s="341"/>
      <c r="C88" s="385"/>
      <c r="D88" s="335"/>
      <c r="E88" s="358"/>
      <c r="F88" s="329"/>
      <c r="G88" s="88"/>
      <c r="H88" s="335"/>
      <c r="I88" s="373" t="s">
        <v>266</v>
      </c>
      <c r="J88" s="319"/>
    </row>
    <row r="89" spans="1:10">
      <c r="A89" s="330" t="s">
        <v>267</v>
      </c>
      <c r="B89" s="342" t="s">
        <v>1413</v>
      </c>
      <c r="C89" s="131"/>
      <c r="D89" s="131"/>
      <c r="E89" s="496"/>
      <c r="F89" s="131"/>
      <c r="G89" s="131"/>
      <c r="H89" s="131"/>
      <c r="I89" s="131"/>
      <c r="J89" s="131"/>
    </row>
    <row r="90" spans="1:10" ht="25.5">
      <c r="A90" s="331" t="s">
        <v>268</v>
      </c>
      <c r="B90" s="61" t="s">
        <v>169</v>
      </c>
      <c r="C90" s="3" t="s">
        <v>170</v>
      </c>
      <c r="D90" s="294" t="s">
        <v>87</v>
      </c>
      <c r="E90" s="359">
        <v>4</v>
      </c>
      <c r="F90" s="304"/>
      <c r="G90" s="374"/>
      <c r="H90" s="334"/>
      <c r="I90" s="304"/>
      <c r="J90" s="304"/>
    </row>
    <row r="91" spans="1:10">
      <c r="A91" s="332"/>
      <c r="B91" s="341"/>
      <c r="C91" s="385"/>
      <c r="D91" s="335"/>
      <c r="E91" s="358"/>
      <c r="F91" s="329"/>
      <c r="G91" s="88"/>
      <c r="H91" s="335"/>
      <c r="I91" s="373" t="s">
        <v>271</v>
      </c>
      <c r="J91" s="319"/>
    </row>
    <row r="92" spans="1:10">
      <c r="A92" s="330" t="s">
        <v>272</v>
      </c>
      <c r="B92" s="342" t="s">
        <v>1414</v>
      </c>
      <c r="C92" s="131"/>
      <c r="D92" s="131"/>
      <c r="E92" s="496"/>
      <c r="F92" s="131"/>
      <c r="G92" s="131"/>
      <c r="H92" s="131"/>
      <c r="I92" s="131"/>
      <c r="J92" s="131"/>
    </row>
    <row r="93" spans="1:10" ht="25.5">
      <c r="A93" s="331" t="s">
        <v>273</v>
      </c>
      <c r="B93" s="61" t="s">
        <v>171</v>
      </c>
      <c r="C93" s="3" t="s">
        <v>172</v>
      </c>
      <c r="D93" s="294" t="s">
        <v>87</v>
      </c>
      <c r="E93" s="359">
        <v>10</v>
      </c>
      <c r="F93" s="304"/>
      <c r="G93" s="374"/>
      <c r="H93" s="334"/>
      <c r="I93" s="304"/>
      <c r="J93" s="304"/>
    </row>
    <row r="94" spans="1:10">
      <c r="A94" s="332"/>
      <c r="B94" s="341"/>
      <c r="C94" s="385"/>
      <c r="D94" s="335"/>
      <c r="E94" s="358"/>
      <c r="F94" s="329"/>
      <c r="G94" s="88"/>
      <c r="H94" s="335"/>
      <c r="I94" s="373" t="s">
        <v>283</v>
      </c>
      <c r="J94" s="319"/>
    </row>
    <row r="95" spans="1:10">
      <c r="A95" s="330" t="s">
        <v>284</v>
      </c>
      <c r="B95" s="342" t="s">
        <v>1415</v>
      </c>
      <c r="C95" s="131"/>
      <c r="D95" s="131"/>
      <c r="E95" s="496"/>
      <c r="F95" s="131"/>
      <c r="G95" s="131"/>
      <c r="H95" s="131"/>
      <c r="I95" s="131"/>
      <c r="J95" s="131"/>
    </row>
    <row r="96" spans="1:10" ht="25.5">
      <c r="A96" s="331" t="s">
        <v>285</v>
      </c>
      <c r="B96" s="61" t="s">
        <v>173</v>
      </c>
      <c r="C96" s="3" t="s">
        <v>2666</v>
      </c>
      <c r="D96" s="294" t="s">
        <v>174</v>
      </c>
      <c r="E96" s="359">
        <v>3</v>
      </c>
      <c r="F96" s="304"/>
      <c r="G96" s="374"/>
      <c r="H96" s="334"/>
      <c r="I96" s="304"/>
      <c r="J96" s="304"/>
    </row>
    <row r="97" spans="1:10">
      <c r="A97" s="332"/>
      <c r="B97" s="341"/>
      <c r="C97" s="385"/>
      <c r="D97" s="335"/>
      <c r="E97" s="358"/>
      <c r="F97" s="329"/>
      <c r="G97" s="88"/>
      <c r="H97" s="335"/>
      <c r="I97" s="373" t="s">
        <v>308</v>
      </c>
      <c r="J97" s="319"/>
    </row>
    <row r="98" spans="1:10">
      <c r="A98" s="330" t="s">
        <v>309</v>
      </c>
      <c r="B98" s="342" t="s">
        <v>1416</v>
      </c>
      <c r="C98" s="131"/>
      <c r="D98" s="131"/>
      <c r="E98" s="496"/>
      <c r="F98" s="131"/>
      <c r="G98" s="131"/>
      <c r="H98" s="131"/>
      <c r="I98" s="131"/>
      <c r="J98" s="131"/>
    </row>
    <row r="99" spans="1:10" ht="25.5">
      <c r="A99" s="331" t="s">
        <v>310</v>
      </c>
      <c r="B99" s="61" t="s">
        <v>175</v>
      </c>
      <c r="C99" s="3" t="s">
        <v>2667</v>
      </c>
      <c r="D99" s="294" t="s">
        <v>174</v>
      </c>
      <c r="E99" s="359">
        <v>3</v>
      </c>
      <c r="F99" s="304"/>
      <c r="G99" s="374"/>
      <c r="H99" s="334"/>
      <c r="I99" s="304"/>
      <c r="J99" s="304"/>
    </row>
    <row r="100" spans="1:10">
      <c r="A100" s="332"/>
      <c r="B100" s="39"/>
      <c r="C100" s="39"/>
      <c r="D100" s="40"/>
      <c r="E100" s="176"/>
      <c r="F100" s="329"/>
      <c r="G100" s="88"/>
      <c r="H100" s="335"/>
      <c r="I100" s="373" t="s">
        <v>319</v>
      </c>
      <c r="J100" s="319"/>
    </row>
    <row r="101" spans="1:10">
      <c r="A101" s="330" t="s">
        <v>320</v>
      </c>
      <c r="B101" s="62" t="s">
        <v>2579</v>
      </c>
      <c r="C101" s="111"/>
      <c r="D101" s="32"/>
      <c r="E101" s="74"/>
      <c r="F101" s="320"/>
      <c r="G101" s="375"/>
      <c r="H101" s="333"/>
      <c r="I101" s="320"/>
      <c r="J101" s="320"/>
    </row>
    <row r="102" spans="1:10" ht="25.5">
      <c r="A102" s="331" t="s">
        <v>321</v>
      </c>
      <c r="B102" s="418" t="s">
        <v>184</v>
      </c>
      <c r="C102" s="419" t="s">
        <v>185</v>
      </c>
      <c r="D102" s="134" t="s">
        <v>31</v>
      </c>
      <c r="E102" s="420">
        <v>150</v>
      </c>
      <c r="F102" s="304"/>
      <c r="G102" s="374"/>
      <c r="H102" s="334"/>
      <c r="I102" s="304"/>
      <c r="J102" s="304"/>
    </row>
    <row r="103" spans="1:10" ht="38.25">
      <c r="A103" s="331" t="s">
        <v>324</v>
      </c>
      <c r="B103" s="418" t="s">
        <v>187</v>
      </c>
      <c r="C103" s="419" t="s">
        <v>185</v>
      </c>
      <c r="D103" s="134" t="s">
        <v>31</v>
      </c>
      <c r="E103" s="420">
        <v>150</v>
      </c>
      <c r="F103" s="304"/>
      <c r="G103" s="374"/>
      <c r="H103" s="334"/>
      <c r="I103" s="304"/>
      <c r="J103" s="304"/>
    </row>
    <row r="104" spans="1:10" ht="38.25">
      <c r="A104" s="331" t="s">
        <v>326</v>
      </c>
      <c r="B104" s="418" t="s">
        <v>188</v>
      </c>
      <c r="C104" s="419" t="s">
        <v>185</v>
      </c>
      <c r="D104" s="134" t="s">
        <v>31</v>
      </c>
      <c r="E104" s="420">
        <v>150</v>
      </c>
      <c r="F104" s="304"/>
      <c r="G104" s="374"/>
      <c r="H104" s="334"/>
      <c r="I104" s="304"/>
      <c r="J104" s="304"/>
    </row>
    <row r="105" spans="1:10">
      <c r="A105" s="332"/>
      <c r="B105" s="39"/>
      <c r="C105" s="39"/>
      <c r="D105" s="40"/>
      <c r="E105" s="176"/>
      <c r="F105" s="329"/>
      <c r="G105" s="88"/>
      <c r="H105" s="335"/>
      <c r="I105" s="373" t="s">
        <v>1417</v>
      </c>
      <c r="J105" s="319"/>
    </row>
    <row r="106" spans="1:10">
      <c r="A106" s="330" t="s">
        <v>335</v>
      </c>
      <c r="B106" s="62" t="s">
        <v>1418</v>
      </c>
      <c r="C106" s="111"/>
      <c r="D106" s="32"/>
      <c r="E106" s="74"/>
      <c r="F106" s="320"/>
      <c r="G106" s="375"/>
      <c r="H106" s="333"/>
      <c r="I106" s="320"/>
      <c r="J106" s="320"/>
    </row>
    <row r="107" spans="1:10" ht="25.5">
      <c r="A107" s="331" t="s">
        <v>336</v>
      </c>
      <c r="B107" s="297" t="s">
        <v>189</v>
      </c>
      <c r="C107" s="419" t="s">
        <v>190</v>
      </c>
      <c r="D107" s="134" t="s">
        <v>31</v>
      </c>
      <c r="E107" s="139">
        <v>330</v>
      </c>
      <c r="F107" s="304"/>
      <c r="G107" s="374"/>
      <c r="H107" s="334"/>
      <c r="I107" s="304"/>
      <c r="J107" s="304"/>
    </row>
    <row r="108" spans="1:10" ht="25.5">
      <c r="A108" s="331" t="s">
        <v>338</v>
      </c>
      <c r="B108" s="297" t="s">
        <v>191</v>
      </c>
      <c r="C108" s="419" t="s">
        <v>190</v>
      </c>
      <c r="D108" s="134" t="s">
        <v>31</v>
      </c>
      <c r="E108" s="139">
        <v>150</v>
      </c>
      <c r="F108" s="304"/>
      <c r="G108" s="374"/>
      <c r="H108" s="334"/>
      <c r="I108" s="304"/>
      <c r="J108" s="304"/>
    </row>
    <row r="109" spans="1:10" ht="25.5">
      <c r="A109" s="331" t="s">
        <v>340</v>
      </c>
      <c r="B109" s="132" t="s">
        <v>222</v>
      </c>
      <c r="C109" s="421" t="s">
        <v>223</v>
      </c>
      <c r="D109" s="134" t="s">
        <v>87</v>
      </c>
      <c r="E109" s="422" t="s">
        <v>162</v>
      </c>
      <c r="F109" s="304"/>
      <c r="G109" s="374"/>
      <c r="H109" s="334"/>
      <c r="I109" s="304"/>
      <c r="J109" s="304"/>
    </row>
    <row r="110" spans="1:10" ht="25.5">
      <c r="A110" s="331" t="s">
        <v>342</v>
      </c>
      <c r="B110" s="132" t="s">
        <v>224</v>
      </c>
      <c r="C110" s="421" t="s">
        <v>225</v>
      </c>
      <c r="D110" s="134" t="s">
        <v>87</v>
      </c>
      <c r="E110" s="422" t="s">
        <v>162</v>
      </c>
      <c r="F110" s="304"/>
      <c r="G110" s="374"/>
      <c r="H110" s="334"/>
      <c r="I110" s="304"/>
      <c r="J110" s="304"/>
    </row>
    <row r="111" spans="1:10" ht="38.25">
      <c r="A111" s="331" t="s">
        <v>345</v>
      </c>
      <c r="B111" s="132" t="s">
        <v>192</v>
      </c>
      <c r="C111" s="133" t="s">
        <v>193</v>
      </c>
      <c r="D111" s="134" t="s">
        <v>87</v>
      </c>
      <c r="E111" s="11">
        <v>12</v>
      </c>
      <c r="F111" s="304"/>
      <c r="G111" s="374"/>
      <c r="H111" s="334"/>
      <c r="I111" s="304"/>
      <c r="J111" s="304"/>
    </row>
    <row r="112" spans="1:10" ht="38.25">
      <c r="A112" s="331" t="s">
        <v>348</v>
      </c>
      <c r="B112" s="132" t="s">
        <v>194</v>
      </c>
      <c r="C112" s="133" t="s">
        <v>195</v>
      </c>
      <c r="D112" s="134" t="s">
        <v>87</v>
      </c>
      <c r="E112" s="11">
        <v>2</v>
      </c>
      <c r="F112" s="304"/>
      <c r="G112" s="374"/>
      <c r="H112" s="334"/>
      <c r="I112" s="304"/>
      <c r="J112" s="304"/>
    </row>
    <row r="113" spans="1:10" ht="38.25">
      <c r="A113" s="331" t="s">
        <v>350</v>
      </c>
      <c r="B113" s="132" t="s">
        <v>196</v>
      </c>
      <c r="C113" s="133" t="s">
        <v>197</v>
      </c>
      <c r="D113" s="134" t="s">
        <v>87</v>
      </c>
      <c r="E113" s="11">
        <v>2</v>
      </c>
      <c r="F113" s="304"/>
      <c r="G113" s="374"/>
      <c r="H113" s="334"/>
      <c r="I113" s="304"/>
      <c r="J113" s="304"/>
    </row>
    <row r="114" spans="1:10" ht="38.25">
      <c r="A114" s="331" t="s">
        <v>1419</v>
      </c>
      <c r="B114" s="132" t="s">
        <v>226</v>
      </c>
      <c r="C114" s="133" t="s">
        <v>227</v>
      </c>
      <c r="D114" s="134" t="s">
        <v>87</v>
      </c>
      <c r="E114" s="139">
        <v>2</v>
      </c>
      <c r="F114" s="304"/>
      <c r="G114" s="374"/>
      <c r="H114" s="334"/>
      <c r="I114" s="304"/>
      <c r="J114" s="304"/>
    </row>
    <row r="115" spans="1:10" ht="38.25">
      <c r="A115" s="331" t="s">
        <v>1420</v>
      </c>
      <c r="B115" s="132" t="s">
        <v>228</v>
      </c>
      <c r="C115" s="133" t="s">
        <v>229</v>
      </c>
      <c r="D115" s="134" t="s">
        <v>87</v>
      </c>
      <c r="E115" s="139">
        <v>2</v>
      </c>
      <c r="F115" s="304"/>
      <c r="G115" s="374"/>
      <c r="H115" s="334"/>
      <c r="I115" s="304"/>
      <c r="J115" s="304"/>
    </row>
    <row r="116" spans="1:10">
      <c r="A116" s="332"/>
      <c r="B116" s="39"/>
      <c r="C116" s="39"/>
      <c r="D116" s="40"/>
      <c r="E116" s="176"/>
      <c r="F116" s="329"/>
      <c r="G116" s="88"/>
      <c r="H116" s="335"/>
      <c r="I116" s="373" t="s">
        <v>352</v>
      </c>
      <c r="J116" s="319"/>
    </row>
    <row r="117" spans="1:10">
      <c r="A117" s="330" t="s">
        <v>353</v>
      </c>
      <c r="B117" s="62" t="s">
        <v>1421</v>
      </c>
      <c r="C117" s="111"/>
      <c r="D117" s="32"/>
      <c r="E117" s="74"/>
      <c r="F117" s="320"/>
      <c r="G117" s="375"/>
      <c r="H117" s="333"/>
      <c r="I117" s="320"/>
      <c r="J117" s="320"/>
    </row>
    <row r="118" spans="1:10" ht="38.25">
      <c r="A118" s="267" t="s">
        <v>354</v>
      </c>
      <c r="B118" s="132" t="s">
        <v>202</v>
      </c>
      <c r="C118" s="133" t="s">
        <v>203</v>
      </c>
      <c r="D118" s="134" t="s">
        <v>87</v>
      </c>
      <c r="E118" s="11">
        <v>3</v>
      </c>
      <c r="F118" s="304"/>
      <c r="G118" s="374"/>
      <c r="H118" s="334"/>
      <c r="I118" s="304"/>
      <c r="J118" s="304"/>
    </row>
    <row r="119" spans="1:10" ht="25.5">
      <c r="A119" s="267" t="s">
        <v>357</v>
      </c>
      <c r="B119" s="132" t="s">
        <v>208</v>
      </c>
      <c r="C119" s="133" t="s">
        <v>209</v>
      </c>
      <c r="D119" s="134" t="s">
        <v>87</v>
      </c>
      <c r="E119" s="11">
        <v>3</v>
      </c>
      <c r="F119" s="304"/>
      <c r="G119" s="374"/>
      <c r="H119" s="334"/>
      <c r="I119" s="304"/>
      <c r="J119" s="304"/>
    </row>
    <row r="120" spans="1:10" ht="25.5">
      <c r="A120" s="267" t="s">
        <v>397</v>
      </c>
      <c r="B120" s="132" t="s">
        <v>212</v>
      </c>
      <c r="C120" s="133" t="s">
        <v>213</v>
      </c>
      <c r="D120" s="134" t="s">
        <v>87</v>
      </c>
      <c r="E120" s="11">
        <v>3</v>
      </c>
      <c r="F120" s="304"/>
      <c r="G120" s="374"/>
      <c r="H120" s="334"/>
      <c r="I120" s="304"/>
      <c r="J120" s="304"/>
    </row>
    <row r="121" spans="1:10" ht="38.25">
      <c r="A121" s="267" t="s">
        <v>1422</v>
      </c>
      <c r="B121" s="132" t="s">
        <v>214</v>
      </c>
      <c r="C121" s="133" t="s">
        <v>215</v>
      </c>
      <c r="D121" s="134" t="s">
        <v>87</v>
      </c>
      <c r="E121" s="11">
        <v>12</v>
      </c>
      <c r="F121" s="304"/>
      <c r="G121" s="374"/>
      <c r="H121" s="334"/>
      <c r="I121" s="304"/>
      <c r="J121" s="304"/>
    </row>
    <row r="122" spans="1:10" ht="38.25">
      <c r="A122" s="267" t="s">
        <v>1423</v>
      </c>
      <c r="B122" s="132" t="s">
        <v>216</v>
      </c>
      <c r="C122" s="421" t="s">
        <v>217</v>
      </c>
      <c r="D122" s="134" t="s">
        <v>87</v>
      </c>
      <c r="E122" s="422">
        <v>20</v>
      </c>
      <c r="F122" s="304"/>
      <c r="G122" s="374"/>
      <c r="H122" s="334"/>
      <c r="I122" s="304"/>
      <c r="J122" s="304"/>
    </row>
    <row r="123" spans="1:10">
      <c r="A123" s="332"/>
      <c r="B123" s="39"/>
      <c r="C123" s="39"/>
      <c r="D123" s="40"/>
      <c r="E123" s="176"/>
      <c r="F123" s="329"/>
      <c r="G123" s="88"/>
      <c r="H123" s="335"/>
      <c r="I123" s="373" t="s">
        <v>359</v>
      </c>
      <c r="J123" s="319"/>
    </row>
    <row r="124" spans="1:10">
      <c r="A124" s="330" t="s">
        <v>360</v>
      </c>
      <c r="B124" s="62" t="s">
        <v>1424</v>
      </c>
      <c r="C124" s="111"/>
      <c r="D124" s="32"/>
      <c r="E124" s="74"/>
      <c r="F124" s="320"/>
      <c r="G124" s="375"/>
      <c r="H124" s="333"/>
      <c r="I124" s="320"/>
      <c r="J124" s="320"/>
    </row>
    <row r="125" spans="1:10" ht="25.5">
      <c r="A125" s="331" t="s">
        <v>362</v>
      </c>
      <c r="B125" s="132" t="s">
        <v>218</v>
      </c>
      <c r="C125" s="421" t="s">
        <v>219</v>
      </c>
      <c r="D125" s="134" t="s">
        <v>87</v>
      </c>
      <c r="E125" s="422" t="s">
        <v>162</v>
      </c>
      <c r="F125" s="304"/>
      <c r="G125" s="374"/>
      <c r="H125" s="334"/>
      <c r="I125" s="304"/>
      <c r="J125" s="304"/>
    </row>
    <row r="126" spans="1:10" ht="38.25">
      <c r="A126" s="331" t="s">
        <v>365</v>
      </c>
      <c r="B126" s="132" t="s">
        <v>220</v>
      </c>
      <c r="C126" s="421" t="s">
        <v>221</v>
      </c>
      <c r="D126" s="134" t="s">
        <v>87</v>
      </c>
      <c r="E126" s="422" t="s">
        <v>162</v>
      </c>
      <c r="F126" s="304"/>
      <c r="G126" s="374"/>
      <c r="H126" s="334"/>
      <c r="I126" s="304"/>
      <c r="J126" s="304"/>
    </row>
    <row r="127" spans="1:10">
      <c r="A127" s="332"/>
      <c r="B127" s="39"/>
      <c r="C127" s="39"/>
      <c r="D127" s="40"/>
      <c r="E127" s="176"/>
      <c r="F127" s="329"/>
      <c r="G127" s="88"/>
      <c r="H127" s="335"/>
      <c r="I127" s="373" t="s">
        <v>370</v>
      </c>
      <c r="J127" s="319"/>
    </row>
    <row r="128" spans="1:10">
      <c r="A128" s="330" t="s">
        <v>371</v>
      </c>
      <c r="B128" s="62" t="s">
        <v>1428</v>
      </c>
      <c r="C128" s="111"/>
      <c r="D128" s="32"/>
      <c r="E128" s="74"/>
      <c r="F128" s="320"/>
      <c r="G128" s="375"/>
      <c r="H128" s="333"/>
      <c r="I128" s="320"/>
      <c r="J128" s="320"/>
    </row>
    <row r="129" spans="1:10" ht="38.25">
      <c r="A129" s="331" t="s">
        <v>1425</v>
      </c>
      <c r="B129" s="132" t="s">
        <v>198</v>
      </c>
      <c r="C129" s="133" t="s">
        <v>199</v>
      </c>
      <c r="D129" s="134" t="s">
        <v>87</v>
      </c>
      <c r="E129" s="11">
        <v>3</v>
      </c>
      <c r="F129" s="304"/>
      <c r="G129" s="374"/>
      <c r="H129" s="334"/>
      <c r="I129" s="304"/>
      <c r="J129" s="304"/>
    </row>
    <row r="130" spans="1:10" ht="38.25">
      <c r="A130" s="331" t="s">
        <v>1426</v>
      </c>
      <c r="B130" s="132" t="s">
        <v>200</v>
      </c>
      <c r="C130" s="133" t="s">
        <v>201</v>
      </c>
      <c r="D130" s="134" t="s">
        <v>87</v>
      </c>
      <c r="E130" s="11" t="s">
        <v>162</v>
      </c>
      <c r="F130" s="304"/>
      <c r="G130" s="374"/>
      <c r="H130" s="334"/>
      <c r="I130" s="304"/>
      <c r="J130" s="304"/>
    </row>
    <row r="131" spans="1:10">
      <c r="A131" s="332"/>
      <c r="B131" s="39"/>
      <c r="C131" s="39"/>
      <c r="D131" s="40"/>
      <c r="E131" s="176"/>
      <c r="F131" s="329"/>
      <c r="G131" s="88"/>
      <c r="H131" s="335"/>
      <c r="I131" s="373" t="s">
        <v>378</v>
      </c>
      <c r="J131" s="319"/>
    </row>
    <row r="132" spans="1:10">
      <c r="A132" s="330" t="s">
        <v>379</v>
      </c>
      <c r="B132" s="62" t="s">
        <v>1427</v>
      </c>
      <c r="C132" s="111"/>
      <c r="D132" s="32"/>
      <c r="E132" s="74"/>
      <c r="F132" s="320"/>
      <c r="G132" s="375"/>
      <c r="H132" s="333"/>
      <c r="I132" s="320"/>
      <c r="J132" s="320"/>
    </row>
    <row r="133" spans="1:10" ht="38.25">
      <c r="A133" s="331" t="s">
        <v>372</v>
      </c>
      <c r="B133" s="132" t="s">
        <v>204</v>
      </c>
      <c r="C133" s="133" t="s">
        <v>205</v>
      </c>
      <c r="D133" s="134" t="s">
        <v>87</v>
      </c>
      <c r="E133" s="11">
        <v>3</v>
      </c>
      <c r="F133" s="304"/>
      <c r="G133" s="374"/>
      <c r="H133" s="334"/>
      <c r="I133" s="304"/>
      <c r="J133" s="304"/>
    </row>
    <row r="134" spans="1:10" ht="38.25">
      <c r="A134" s="331" t="s">
        <v>375</v>
      </c>
      <c r="B134" s="132" t="s">
        <v>206</v>
      </c>
      <c r="C134" s="133" t="s">
        <v>207</v>
      </c>
      <c r="D134" s="134" t="s">
        <v>87</v>
      </c>
      <c r="E134" s="11">
        <v>3</v>
      </c>
      <c r="F134" s="304"/>
      <c r="G134" s="374"/>
      <c r="H134" s="334"/>
      <c r="I134" s="304"/>
      <c r="J134" s="304"/>
    </row>
    <row r="135" spans="1:10">
      <c r="A135" s="332"/>
      <c r="B135" s="39"/>
      <c r="C135" s="39"/>
      <c r="D135" s="40"/>
      <c r="E135" s="176"/>
      <c r="F135" s="329"/>
      <c r="G135" s="88"/>
      <c r="H135" s="335"/>
      <c r="I135" s="373" t="s">
        <v>400</v>
      </c>
      <c r="J135" s="319"/>
    </row>
    <row r="136" spans="1:10">
      <c r="A136" s="330" t="s">
        <v>404</v>
      </c>
      <c r="B136" s="62" t="s">
        <v>2580</v>
      </c>
      <c r="C136" s="111"/>
      <c r="D136" s="32"/>
      <c r="E136" s="74"/>
      <c r="F136" s="320"/>
      <c r="G136" s="375"/>
      <c r="H136" s="333"/>
      <c r="I136" s="320"/>
      <c r="J136" s="320"/>
    </row>
    <row r="137" spans="1:10" ht="38.25">
      <c r="A137" s="331" t="s">
        <v>405</v>
      </c>
      <c r="B137" s="132" t="s">
        <v>210</v>
      </c>
      <c r="C137" s="133" t="s">
        <v>211</v>
      </c>
      <c r="D137" s="134" t="s">
        <v>87</v>
      </c>
      <c r="E137" s="11">
        <v>8</v>
      </c>
      <c r="F137" s="304"/>
      <c r="G137" s="374"/>
      <c r="H137" s="334"/>
      <c r="I137" s="304"/>
      <c r="J137" s="304"/>
    </row>
    <row r="138" spans="1:10">
      <c r="A138" s="332"/>
      <c r="B138" s="42"/>
      <c r="C138" s="112"/>
      <c r="D138" s="34"/>
      <c r="E138" s="176"/>
      <c r="F138" s="329"/>
      <c r="G138" s="373"/>
      <c r="H138" s="335"/>
      <c r="I138" s="373" t="s">
        <v>410</v>
      </c>
      <c r="J138" s="319"/>
    </row>
    <row r="139" spans="1:10">
      <c r="A139" s="330" t="s">
        <v>411</v>
      </c>
      <c r="B139" s="342" t="s">
        <v>2581</v>
      </c>
      <c r="C139" s="386"/>
      <c r="D139" s="333"/>
      <c r="E139" s="357"/>
      <c r="F139" s="320"/>
      <c r="G139" s="375"/>
      <c r="H139" s="333"/>
      <c r="I139" s="320"/>
      <c r="J139" s="320"/>
    </row>
    <row r="140" spans="1:10" ht="25.5">
      <c r="A140" s="331" t="s">
        <v>2583</v>
      </c>
      <c r="B140" s="293" t="s">
        <v>232</v>
      </c>
      <c r="C140" s="293" t="s">
        <v>233</v>
      </c>
      <c r="D140" s="296" t="s">
        <v>31</v>
      </c>
      <c r="E140" s="361" t="s">
        <v>234</v>
      </c>
      <c r="F140" s="304"/>
      <c r="G140" s="374"/>
      <c r="H140" s="334"/>
      <c r="I140" s="304"/>
      <c r="J140" s="304"/>
    </row>
    <row r="141" spans="1:10">
      <c r="A141" s="331" t="s">
        <v>2582</v>
      </c>
      <c r="B141" s="293" t="s">
        <v>235</v>
      </c>
      <c r="C141" s="293" t="s">
        <v>236</v>
      </c>
      <c r="D141" s="296" t="s">
        <v>31</v>
      </c>
      <c r="E141" s="361" t="s">
        <v>88</v>
      </c>
      <c r="F141" s="304"/>
      <c r="G141" s="374"/>
      <c r="H141" s="334"/>
      <c r="I141" s="304"/>
      <c r="J141" s="304"/>
    </row>
    <row r="142" spans="1:10" ht="25.5">
      <c r="A142" s="331" t="s">
        <v>2584</v>
      </c>
      <c r="B142" s="293" t="s">
        <v>237</v>
      </c>
      <c r="C142" s="293" t="s">
        <v>238</v>
      </c>
      <c r="D142" s="294" t="s">
        <v>87</v>
      </c>
      <c r="E142" s="361" t="s">
        <v>88</v>
      </c>
      <c r="F142" s="304"/>
      <c r="G142" s="374"/>
      <c r="H142" s="334"/>
      <c r="I142" s="304"/>
      <c r="J142" s="304"/>
    </row>
    <row r="143" spans="1:10" ht="25.5">
      <c r="A143" s="331" t="s">
        <v>2585</v>
      </c>
      <c r="B143" s="7" t="s">
        <v>239</v>
      </c>
      <c r="C143" s="7" t="s">
        <v>240</v>
      </c>
      <c r="D143" s="296" t="s">
        <v>31</v>
      </c>
      <c r="E143" s="362" t="s">
        <v>241</v>
      </c>
      <c r="F143" s="304"/>
      <c r="G143" s="374"/>
      <c r="H143" s="334"/>
      <c r="I143" s="304"/>
      <c r="J143" s="304"/>
    </row>
    <row r="144" spans="1:10" ht="25.5">
      <c r="A144" s="331" t="s">
        <v>2586</v>
      </c>
      <c r="B144" s="7" t="s">
        <v>242</v>
      </c>
      <c r="C144" s="7" t="s">
        <v>243</v>
      </c>
      <c r="D144" s="296" t="s">
        <v>31</v>
      </c>
      <c r="E144" s="362" t="s">
        <v>234</v>
      </c>
      <c r="F144" s="304"/>
      <c r="G144" s="374"/>
      <c r="H144" s="334"/>
      <c r="I144" s="304"/>
      <c r="J144" s="304"/>
    </row>
    <row r="145" spans="1:10" ht="25.5">
      <c r="A145" s="331" t="s">
        <v>2587</v>
      </c>
      <c r="B145" s="7" t="s">
        <v>244</v>
      </c>
      <c r="C145" s="7" t="s">
        <v>243</v>
      </c>
      <c r="D145" s="296" t="s">
        <v>31</v>
      </c>
      <c r="E145" s="362" t="s">
        <v>234</v>
      </c>
      <c r="F145" s="304"/>
      <c r="G145" s="374"/>
      <c r="H145" s="371"/>
      <c r="I145" s="318"/>
      <c r="J145" s="304"/>
    </row>
    <row r="146" spans="1:10">
      <c r="A146" s="332"/>
      <c r="B146" s="341"/>
      <c r="C146" s="385"/>
      <c r="D146" s="335"/>
      <c r="E146" s="358"/>
      <c r="F146" s="329"/>
      <c r="G146" s="378"/>
      <c r="H146" s="335"/>
      <c r="I146" s="373" t="s">
        <v>1429</v>
      </c>
      <c r="J146" s="319"/>
    </row>
    <row r="147" spans="1:10">
      <c r="A147" s="330" t="s">
        <v>434</v>
      </c>
      <c r="B147" s="217" t="s">
        <v>1126</v>
      </c>
      <c r="C147" s="230"/>
      <c r="D147" s="202"/>
      <c r="E147" s="227"/>
      <c r="F147" s="320"/>
      <c r="G147" s="375"/>
      <c r="H147" s="333"/>
      <c r="I147" s="320"/>
      <c r="J147" s="320"/>
    </row>
    <row r="148" spans="1:10" ht="102">
      <c r="A148" s="331" t="s">
        <v>435</v>
      </c>
      <c r="B148" s="162" t="s">
        <v>248</v>
      </c>
      <c r="C148" s="305" t="s">
        <v>2668</v>
      </c>
      <c r="D148" s="141" t="s">
        <v>31</v>
      </c>
      <c r="E148" s="299">
        <v>6</v>
      </c>
      <c r="F148" s="304"/>
      <c r="G148" s="374"/>
      <c r="H148" s="334"/>
      <c r="I148" s="304"/>
      <c r="J148" s="304"/>
    </row>
    <row r="149" spans="1:10" ht="89.25">
      <c r="A149" s="331" t="s">
        <v>438</v>
      </c>
      <c r="B149" s="302" t="s">
        <v>250</v>
      </c>
      <c r="C149" s="305" t="s">
        <v>2669</v>
      </c>
      <c r="D149" s="141" t="s">
        <v>31</v>
      </c>
      <c r="E149" s="299">
        <v>3</v>
      </c>
      <c r="F149" s="304"/>
      <c r="G149" s="374"/>
      <c r="H149" s="334"/>
      <c r="I149" s="304"/>
      <c r="J149" s="304"/>
    </row>
    <row r="150" spans="1:10" ht="140.25">
      <c r="A150" s="331" t="s">
        <v>441</v>
      </c>
      <c r="B150" s="302" t="s">
        <v>251</v>
      </c>
      <c r="C150" s="305" t="s">
        <v>2670</v>
      </c>
      <c r="D150" s="141" t="s">
        <v>31</v>
      </c>
      <c r="E150" s="300">
        <v>9</v>
      </c>
      <c r="F150" s="304"/>
      <c r="G150" s="374"/>
      <c r="H150" s="334"/>
      <c r="I150" s="304"/>
      <c r="J150" s="304"/>
    </row>
    <row r="151" spans="1:10" ht="76.5">
      <c r="A151" s="331" t="s">
        <v>443</v>
      </c>
      <c r="B151" s="302" t="s">
        <v>252</v>
      </c>
      <c r="C151" s="305" t="s">
        <v>2671</v>
      </c>
      <c r="D151" s="141" t="s">
        <v>31</v>
      </c>
      <c r="E151" s="300">
        <v>6</v>
      </c>
      <c r="F151" s="304"/>
      <c r="G151" s="374"/>
      <c r="H151" s="334"/>
      <c r="I151" s="304"/>
      <c r="J151" s="304"/>
    </row>
    <row r="152" spans="1:10" ht="89.25">
      <c r="A152" s="331" t="s">
        <v>446</v>
      </c>
      <c r="B152" s="302" t="s">
        <v>253</v>
      </c>
      <c r="C152" s="305" t="s">
        <v>254</v>
      </c>
      <c r="D152" s="141" t="s">
        <v>31</v>
      </c>
      <c r="E152" s="300">
        <v>12</v>
      </c>
      <c r="F152" s="304"/>
      <c r="G152" s="374"/>
      <c r="H152" s="334"/>
      <c r="I152" s="304"/>
      <c r="J152" s="304"/>
    </row>
    <row r="153" spans="1:10" ht="102">
      <c r="A153" s="331" t="s">
        <v>1430</v>
      </c>
      <c r="B153" s="302" t="s">
        <v>255</v>
      </c>
      <c r="C153" s="305" t="s">
        <v>2675</v>
      </c>
      <c r="D153" s="141" t="s">
        <v>31</v>
      </c>
      <c r="E153" s="299">
        <v>6</v>
      </c>
      <c r="F153" s="304"/>
      <c r="G153" s="374"/>
      <c r="H153" s="334"/>
      <c r="I153" s="304"/>
      <c r="J153" s="304"/>
    </row>
    <row r="154" spans="1:10" ht="114.75">
      <c r="A154" s="331" t="s">
        <v>1431</v>
      </c>
      <c r="B154" s="302" t="s">
        <v>256</v>
      </c>
      <c r="C154" s="305" t="s">
        <v>2672</v>
      </c>
      <c r="D154" s="141" t="s">
        <v>31</v>
      </c>
      <c r="E154" s="300">
        <v>120</v>
      </c>
      <c r="F154" s="304"/>
      <c r="G154" s="374"/>
      <c r="H154" s="334"/>
      <c r="I154" s="304"/>
      <c r="J154" s="304"/>
    </row>
    <row r="155" spans="1:10" ht="25.5">
      <c r="A155" s="331" t="s">
        <v>1432</v>
      </c>
      <c r="B155" s="302" t="s">
        <v>257</v>
      </c>
      <c r="C155" s="305" t="s">
        <v>2673</v>
      </c>
      <c r="D155" s="141" t="s">
        <v>31</v>
      </c>
      <c r="E155" s="300">
        <v>3</v>
      </c>
      <c r="F155" s="304"/>
      <c r="G155" s="374"/>
      <c r="H155" s="334"/>
      <c r="I155" s="304"/>
      <c r="J155" s="304"/>
    </row>
    <row r="156" spans="1:10" ht="102">
      <c r="A156" s="331" t="s">
        <v>1433</v>
      </c>
      <c r="B156" s="302" t="s">
        <v>258</v>
      </c>
      <c r="C156" s="305" t="s">
        <v>2674</v>
      </c>
      <c r="D156" s="141" t="s">
        <v>31</v>
      </c>
      <c r="E156" s="300">
        <v>3</v>
      </c>
      <c r="F156" s="304"/>
      <c r="G156" s="374"/>
      <c r="H156" s="334"/>
      <c r="I156" s="304"/>
      <c r="J156" s="304"/>
    </row>
    <row r="157" spans="1:10" ht="76.5">
      <c r="A157" s="331" t="s">
        <v>1434</v>
      </c>
      <c r="B157" s="302" t="s">
        <v>259</v>
      </c>
      <c r="C157" s="305" t="s">
        <v>2676</v>
      </c>
      <c r="D157" s="141" t="s">
        <v>31</v>
      </c>
      <c r="E157" s="300">
        <v>12</v>
      </c>
      <c r="F157" s="304"/>
      <c r="G157" s="374"/>
      <c r="H157" s="334"/>
      <c r="I157" s="304"/>
      <c r="J157" s="304"/>
    </row>
    <row r="158" spans="1:10" ht="25.5">
      <c r="A158" s="331" t="s">
        <v>1435</v>
      </c>
      <c r="B158" s="302" t="s">
        <v>260</v>
      </c>
      <c r="C158" s="305" t="s">
        <v>261</v>
      </c>
      <c r="D158" s="141" t="s">
        <v>249</v>
      </c>
      <c r="E158" s="300">
        <v>12</v>
      </c>
      <c r="F158" s="304"/>
      <c r="G158" s="374"/>
      <c r="H158" s="334"/>
      <c r="I158" s="304"/>
      <c r="J158" s="304"/>
    </row>
    <row r="159" spans="1:10" ht="25.5">
      <c r="A159" s="331" t="s">
        <v>1436</v>
      </c>
      <c r="B159" s="302" t="s">
        <v>262</v>
      </c>
      <c r="C159" s="305" t="s">
        <v>263</v>
      </c>
      <c r="D159" s="141" t="s">
        <v>249</v>
      </c>
      <c r="E159" s="299">
        <v>24</v>
      </c>
      <c r="F159" s="304"/>
      <c r="G159" s="374"/>
      <c r="H159" s="334"/>
      <c r="I159" s="304"/>
      <c r="J159" s="304"/>
    </row>
    <row r="160" spans="1:10" ht="76.5">
      <c r="A160" s="331" t="s">
        <v>1437</v>
      </c>
      <c r="B160" s="302" t="s">
        <v>264</v>
      </c>
      <c r="C160" s="305" t="s">
        <v>2677</v>
      </c>
      <c r="D160" s="141" t="s">
        <v>31</v>
      </c>
      <c r="E160" s="300">
        <v>30</v>
      </c>
      <c r="F160" s="304"/>
      <c r="G160" s="374"/>
      <c r="H160" s="334"/>
      <c r="I160" s="304"/>
      <c r="J160" s="304"/>
    </row>
    <row r="161" spans="1:10" ht="51">
      <c r="A161" s="331" t="s">
        <v>1438</v>
      </c>
      <c r="B161" s="302" t="s">
        <v>265</v>
      </c>
      <c r="C161" s="305" t="s">
        <v>2678</v>
      </c>
      <c r="D161" s="141" t="s">
        <v>31</v>
      </c>
      <c r="E161" s="300">
        <v>6</v>
      </c>
      <c r="F161" s="304"/>
      <c r="G161" s="374"/>
      <c r="H161" s="334"/>
      <c r="I161" s="304"/>
      <c r="J161" s="304"/>
    </row>
    <row r="162" spans="1:10">
      <c r="A162" s="332"/>
      <c r="B162" s="341"/>
      <c r="C162" s="385"/>
      <c r="D162" s="335"/>
      <c r="E162" s="358"/>
      <c r="F162" s="329"/>
      <c r="G162" s="378"/>
      <c r="H162" s="378"/>
      <c r="I162" s="373" t="s">
        <v>448</v>
      </c>
      <c r="J162" s="319"/>
    </row>
    <row r="163" spans="1:10">
      <c r="A163" s="330" t="s">
        <v>449</v>
      </c>
      <c r="B163" s="177" t="s">
        <v>2796</v>
      </c>
      <c r="C163" s="231"/>
      <c r="D163" s="333"/>
      <c r="E163" s="357"/>
      <c r="F163" s="320"/>
      <c r="G163" s="375"/>
      <c r="H163" s="333"/>
      <c r="I163" s="320"/>
      <c r="J163" s="320"/>
    </row>
    <row r="164" spans="1:10" ht="63.75">
      <c r="A164" s="331" t="s">
        <v>450</v>
      </c>
      <c r="B164" s="148" t="s">
        <v>269</v>
      </c>
      <c r="C164" s="305" t="s">
        <v>1127</v>
      </c>
      <c r="D164" s="141" t="s">
        <v>31</v>
      </c>
      <c r="E164" s="360">
        <v>3</v>
      </c>
      <c r="F164" s="304"/>
      <c r="G164" s="374"/>
      <c r="H164" s="334"/>
      <c r="I164" s="304"/>
      <c r="J164" s="304"/>
    </row>
    <row r="165" spans="1:10" ht="38.25">
      <c r="A165" s="331" t="s">
        <v>452</v>
      </c>
      <c r="B165" s="148" t="s">
        <v>270</v>
      </c>
      <c r="C165" s="305" t="s">
        <v>1128</v>
      </c>
      <c r="D165" s="141" t="s">
        <v>1129</v>
      </c>
      <c r="E165" s="360">
        <v>3</v>
      </c>
      <c r="F165" s="304"/>
      <c r="G165" s="374"/>
      <c r="H165" s="334"/>
      <c r="I165" s="304"/>
      <c r="J165" s="304"/>
    </row>
    <row r="166" spans="1:10">
      <c r="A166" s="332"/>
      <c r="B166" s="341"/>
      <c r="C166" s="385"/>
      <c r="D166" s="335"/>
      <c r="E166" s="358"/>
      <c r="F166" s="329"/>
      <c r="G166" s="378"/>
      <c r="H166" s="335"/>
      <c r="I166" s="373" t="s">
        <v>1439</v>
      </c>
      <c r="J166" s="319"/>
    </row>
    <row r="167" spans="1:10">
      <c r="A167" s="330" t="s">
        <v>454</v>
      </c>
      <c r="B167" s="177" t="s">
        <v>2795</v>
      </c>
      <c r="C167" s="232"/>
      <c r="D167" s="333"/>
      <c r="E167" s="357"/>
      <c r="F167" s="320"/>
      <c r="G167" s="375"/>
      <c r="H167" s="333"/>
      <c r="I167" s="320"/>
      <c r="J167" s="320"/>
    </row>
    <row r="168" spans="1:10" ht="38.25">
      <c r="A168" s="331" t="s">
        <v>456</v>
      </c>
      <c r="B168" s="148" t="s">
        <v>274</v>
      </c>
      <c r="C168" s="305" t="s">
        <v>2679</v>
      </c>
      <c r="D168" s="334" t="s">
        <v>31</v>
      </c>
      <c r="E168" s="300">
        <v>12</v>
      </c>
      <c r="F168" s="304"/>
      <c r="G168" s="374"/>
      <c r="H168" s="334"/>
      <c r="I168" s="304"/>
      <c r="J168" s="304"/>
    </row>
    <row r="169" spans="1:10" ht="51">
      <c r="A169" s="331" t="s">
        <v>459</v>
      </c>
      <c r="B169" s="148" t="s">
        <v>275</v>
      </c>
      <c r="C169" s="305" t="s">
        <v>276</v>
      </c>
      <c r="D169" s="334" t="s">
        <v>31</v>
      </c>
      <c r="E169" s="300">
        <v>18</v>
      </c>
      <c r="F169" s="304"/>
      <c r="G169" s="374"/>
      <c r="H169" s="334"/>
      <c r="I169" s="304"/>
      <c r="J169" s="304"/>
    </row>
    <row r="170" spans="1:10" ht="25.5">
      <c r="A170" s="331" t="s">
        <v>461</v>
      </c>
      <c r="B170" s="302" t="s">
        <v>277</v>
      </c>
      <c r="C170" s="305" t="s">
        <v>2680</v>
      </c>
      <c r="D170" s="334" t="s">
        <v>31</v>
      </c>
      <c r="E170" s="144">
        <v>18</v>
      </c>
      <c r="F170" s="304"/>
      <c r="G170" s="374"/>
      <c r="H170" s="334"/>
      <c r="I170" s="304"/>
      <c r="J170" s="304"/>
    </row>
    <row r="171" spans="1:10" ht="51">
      <c r="A171" s="331" t="s">
        <v>1440</v>
      </c>
      <c r="B171" s="302" t="s">
        <v>278</v>
      </c>
      <c r="C171" s="305" t="s">
        <v>2681</v>
      </c>
      <c r="D171" s="384" t="s">
        <v>31</v>
      </c>
      <c r="E171" s="144">
        <v>12</v>
      </c>
      <c r="F171" s="304"/>
      <c r="G171" s="374"/>
      <c r="H171" s="334"/>
      <c r="I171" s="304"/>
      <c r="J171" s="304"/>
    </row>
    <row r="172" spans="1:10" ht="25.5">
      <c r="A172" s="331" t="s">
        <v>1441</v>
      </c>
      <c r="B172" s="148" t="s">
        <v>279</v>
      </c>
      <c r="C172" s="305" t="s">
        <v>280</v>
      </c>
      <c r="D172" s="334" t="s">
        <v>249</v>
      </c>
      <c r="E172" s="300">
        <v>30</v>
      </c>
      <c r="F172" s="304"/>
      <c r="G172" s="374"/>
      <c r="H172" s="334"/>
      <c r="I172" s="304"/>
      <c r="J172" s="304"/>
    </row>
    <row r="173" spans="1:10" ht="25.5">
      <c r="A173" s="331" t="s">
        <v>1442</v>
      </c>
      <c r="B173" s="148" t="s">
        <v>281</v>
      </c>
      <c r="C173" s="305" t="s">
        <v>282</v>
      </c>
      <c r="D173" s="334" t="s">
        <v>249</v>
      </c>
      <c r="E173" s="300">
        <v>30</v>
      </c>
      <c r="F173" s="304"/>
      <c r="G173" s="374"/>
      <c r="H173" s="334"/>
      <c r="I173" s="304"/>
      <c r="J173" s="304"/>
    </row>
    <row r="174" spans="1:10">
      <c r="A174" s="332"/>
      <c r="B174" s="341"/>
      <c r="C174" s="385"/>
      <c r="D174" s="335"/>
      <c r="E174" s="358"/>
      <c r="F174" s="329"/>
      <c r="G174" s="378"/>
      <c r="H174" s="335"/>
      <c r="I174" s="373" t="s">
        <v>463</v>
      </c>
      <c r="J174" s="319"/>
    </row>
    <row r="175" spans="1:10">
      <c r="A175" s="330" t="s">
        <v>464</v>
      </c>
      <c r="B175" s="177" t="s">
        <v>1130</v>
      </c>
      <c r="C175" s="233"/>
      <c r="D175" s="333"/>
      <c r="E175" s="357"/>
      <c r="F175" s="320"/>
      <c r="G175" s="375"/>
      <c r="H175" s="333"/>
      <c r="I175" s="320"/>
      <c r="J175" s="320"/>
    </row>
    <row r="176" spans="1:10" ht="76.5">
      <c r="A176" s="331" t="s">
        <v>465</v>
      </c>
      <c r="B176" s="148" t="s">
        <v>286</v>
      </c>
      <c r="C176" s="305" t="s">
        <v>2682</v>
      </c>
      <c r="D176" s="334" t="s">
        <v>31</v>
      </c>
      <c r="E176" s="300">
        <v>9</v>
      </c>
      <c r="F176" s="304"/>
      <c r="G176" s="374"/>
      <c r="H176" s="334"/>
      <c r="I176" s="304"/>
      <c r="J176" s="304"/>
    </row>
    <row r="177" spans="1:10" ht="89.25">
      <c r="A177" s="331" t="s">
        <v>1443</v>
      </c>
      <c r="B177" s="148" t="s">
        <v>287</v>
      </c>
      <c r="C177" s="305" t="s">
        <v>2683</v>
      </c>
      <c r="D177" s="334" t="s">
        <v>31</v>
      </c>
      <c r="E177" s="300">
        <v>3</v>
      </c>
      <c r="F177" s="304"/>
      <c r="G177" s="374"/>
      <c r="H177" s="334"/>
      <c r="I177" s="304"/>
      <c r="J177" s="304"/>
    </row>
    <row r="178" spans="1:10" ht="114.75">
      <c r="A178" s="331" t="s">
        <v>468</v>
      </c>
      <c r="B178" s="148" t="s">
        <v>288</v>
      </c>
      <c r="C178" s="305" t="s">
        <v>289</v>
      </c>
      <c r="D178" s="334" t="s">
        <v>31</v>
      </c>
      <c r="E178" s="299">
        <v>3</v>
      </c>
      <c r="F178" s="304"/>
      <c r="G178" s="374"/>
      <c r="H178" s="334"/>
      <c r="I178" s="304"/>
      <c r="J178" s="304"/>
    </row>
    <row r="179" spans="1:10" ht="76.5">
      <c r="A179" s="331" t="s">
        <v>471</v>
      </c>
      <c r="B179" s="148" t="s">
        <v>290</v>
      </c>
      <c r="C179" s="305" t="s">
        <v>291</v>
      </c>
      <c r="D179" s="334" t="s">
        <v>31</v>
      </c>
      <c r="E179" s="300">
        <v>36</v>
      </c>
      <c r="F179" s="304"/>
      <c r="G179" s="374"/>
      <c r="H179" s="334"/>
      <c r="I179" s="304"/>
      <c r="J179" s="304"/>
    </row>
    <row r="180" spans="1:10" ht="114.75">
      <c r="A180" s="331" t="s">
        <v>474</v>
      </c>
      <c r="B180" s="148" t="s">
        <v>292</v>
      </c>
      <c r="C180" s="305" t="s">
        <v>293</v>
      </c>
      <c r="D180" s="334" t="s">
        <v>31</v>
      </c>
      <c r="E180" s="300">
        <v>24</v>
      </c>
      <c r="F180" s="304"/>
      <c r="G180" s="374"/>
      <c r="H180" s="334"/>
      <c r="I180" s="304"/>
      <c r="J180" s="304"/>
    </row>
    <row r="181" spans="1:10" ht="89.25">
      <c r="A181" s="331" t="s">
        <v>477</v>
      </c>
      <c r="B181" s="148" t="s">
        <v>294</v>
      </c>
      <c r="C181" s="305" t="s">
        <v>295</v>
      </c>
      <c r="D181" s="334" t="s">
        <v>31</v>
      </c>
      <c r="E181" s="299">
        <v>3</v>
      </c>
      <c r="F181" s="304"/>
      <c r="G181" s="374"/>
      <c r="H181" s="334"/>
      <c r="I181" s="304"/>
      <c r="J181" s="304"/>
    </row>
    <row r="182" spans="1:10" ht="51">
      <c r="A182" s="331" t="s">
        <v>480</v>
      </c>
      <c r="B182" s="148" t="s">
        <v>296</v>
      </c>
      <c r="C182" s="305" t="s">
        <v>297</v>
      </c>
      <c r="D182" s="334" t="s">
        <v>31</v>
      </c>
      <c r="E182" s="299">
        <v>15</v>
      </c>
      <c r="F182" s="304"/>
      <c r="G182" s="374"/>
      <c r="H182" s="334"/>
      <c r="I182" s="304"/>
      <c r="J182" s="304"/>
    </row>
    <row r="183" spans="1:10" ht="63.75">
      <c r="A183" s="331" t="s">
        <v>482</v>
      </c>
      <c r="B183" s="148" t="s">
        <v>298</v>
      </c>
      <c r="C183" s="305" t="s">
        <v>299</v>
      </c>
      <c r="D183" s="334" t="s">
        <v>31</v>
      </c>
      <c r="E183" s="299">
        <v>24</v>
      </c>
      <c r="F183" s="304"/>
      <c r="G183" s="374"/>
      <c r="H183" s="334"/>
      <c r="I183" s="304"/>
      <c r="J183" s="304"/>
    </row>
    <row r="184" spans="1:10" ht="102">
      <c r="A184" s="331" t="s">
        <v>485</v>
      </c>
      <c r="B184" s="148" t="s">
        <v>300</v>
      </c>
      <c r="C184" s="305" t="s">
        <v>301</v>
      </c>
      <c r="D184" s="334" t="s">
        <v>31</v>
      </c>
      <c r="E184" s="300">
        <v>18</v>
      </c>
      <c r="F184" s="304"/>
      <c r="G184" s="374"/>
      <c r="H184" s="334"/>
      <c r="I184" s="304"/>
      <c r="J184" s="304"/>
    </row>
    <row r="185" spans="1:10" ht="63.75">
      <c r="A185" s="331" t="s">
        <v>488</v>
      </c>
      <c r="B185" s="148" t="s">
        <v>302</v>
      </c>
      <c r="C185" s="305" t="s">
        <v>1131</v>
      </c>
      <c r="D185" s="334" t="s">
        <v>31</v>
      </c>
      <c r="E185" s="299">
        <v>9</v>
      </c>
      <c r="F185" s="304"/>
      <c r="G185" s="374"/>
      <c r="H185" s="334"/>
      <c r="I185" s="304"/>
      <c r="J185" s="304"/>
    </row>
    <row r="186" spans="1:10" ht="63.75">
      <c r="A186" s="331" t="s">
        <v>491</v>
      </c>
      <c r="B186" s="148" t="s">
        <v>303</v>
      </c>
      <c r="C186" s="305" t="s">
        <v>304</v>
      </c>
      <c r="D186" s="334" t="s">
        <v>31</v>
      </c>
      <c r="E186" s="299">
        <v>9</v>
      </c>
      <c r="F186" s="304"/>
      <c r="G186" s="374"/>
      <c r="H186" s="334"/>
      <c r="I186" s="304"/>
      <c r="J186" s="304"/>
    </row>
    <row r="187" spans="1:10" ht="114.75">
      <c r="A187" s="331" t="s">
        <v>494</v>
      </c>
      <c r="B187" s="148" t="s">
        <v>305</v>
      </c>
      <c r="C187" s="305" t="s">
        <v>1132</v>
      </c>
      <c r="D187" s="334" t="s">
        <v>31</v>
      </c>
      <c r="E187" s="299">
        <v>9</v>
      </c>
      <c r="F187" s="304"/>
      <c r="G187" s="374"/>
      <c r="H187" s="334"/>
      <c r="I187" s="304"/>
      <c r="J187" s="304"/>
    </row>
    <row r="188" spans="1:10" ht="89.25">
      <c r="A188" s="331" t="s">
        <v>496</v>
      </c>
      <c r="B188" s="148" t="s">
        <v>306</v>
      </c>
      <c r="C188" s="305" t="s">
        <v>307</v>
      </c>
      <c r="D188" s="334" t="s">
        <v>31</v>
      </c>
      <c r="E188" s="299">
        <v>24</v>
      </c>
      <c r="F188" s="304"/>
      <c r="G188" s="374"/>
      <c r="H188" s="334"/>
      <c r="I188" s="304"/>
      <c r="J188" s="304"/>
    </row>
    <row r="189" spans="1:10">
      <c r="A189" s="332"/>
      <c r="B189" s="341"/>
      <c r="C189" s="385"/>
      <c r="D189" s="335"/>
      <c r="E189" s="358"/>
      <c r="F189" s="329"/>
      <c r="G189" s="378"/>
      <c r="H189" s="335"/>
      <c r="I189" s="373" t="s">
        <v>519</v>
      </c>
      <c r="J189" s="319"/>
    </row>
    <row r="190" spans="1:10">
      <c r="A190" s="330" t="s">
        <v>520</v>
      </c>
      <c r="B190" s="177" t="s">
        <v>1444</v>
      </c>
      <c r="C190" s="234"/>
      <c r="D190" s="336"/>
      <c r="E190" s="357"/>
      <c r="F190" s="324"/>
      <c r="G190" s="376"/>
      <c r="H190" s="336"/>
      <c r="I190" s="324"/>
      <c r="J190" s="324"/>
    </row>
    <row r="191" spans="1:10" ht="76.5">
      <c r="A191" s="331" t="s">
        <v>521</v>
      </c>
      <c r="B191" s="148" t="s">
        <v>311</v>
      </c>
      <c r="C191" s="305" t="s">
        <v>312</v>
      </c>
      <c r="D191" s="334" t="s">
        <v>31</v>
      </c>
      <c r="E191" s="299">
        <v>12</v>
      </c>
      <c r="F191" s="304"/>
      <c r="G191" s="374"/>
      <c r="H191" s="334"/>
      <c r="I191" s="304"/>
      <c r="J191" s="304"/>
    </row>
    <row r="192" spans="1:10" ht="76.5">
      <c r="A192" s="331" t="s">
        <v>524</v>
      </c>
      <c r="B192" s="148" t="s">
        <v>313</v>
      </c>
      <c r="C192" s="305" t="s">
        <v>314</v>
      </c>
      <c r="D192" s="334" t="s">
        <v>87</v>
      </c>
      <c r="E192" s="299">
        <v>12</v>
      </c>
      <c r="F192" s="304"/>
      <c r="G192" s="374"/>
      <c r="H192" s="334"/>
      <c r="I192" s="304"/>
      <c r="J192" s="304"/>
    </row>
    <row r="193" spans="1:10" ht="63.75">
      <c r="A193" s="331" t="s">
        <v>527</v>
      </c>
      <c r="B193" s="148" t="s">
        <v>315</v>
      </c>
      <c r="C193" s="305" t="s">
        <v>316</v>
      </c>
      <c r="D193" s="334" t="s">
        <v>87</v>
      </c>
      <c r="E193" s="299">
        <v>36</v>
      </c>
      <c r="F193" s="304"/>
      <c r="G193" s="374"/>
      <c r="H193" s="334"/>
      <c r="I193" s="304"/>
      <c r="J193" s="304"/>
    </row>
    <row r="194" spans="1:10" ht="25.5">
      <c r="A194" s="331" t="s">
        <v>530</v>
      </c>
      <c r="B194" s="148" t="s">
        <v>317</v>
      </c>
      <c r="C194" s="305" t="s">
        <v>318</v>
      </c>
      <c r="D194" s="334" t="s">
        <v>87</v>
      </c>
      <c r="E194" s="299">
        <v>12</v>
      </c>
      <c r="F194" s="304"/>
      <c r="G194" s="374"/>
      <c r="H194" s="334"/>
      <c r="I194" s="304"/>
      <c r="J194" s="304"/>
    </row>
    <row r="195" spans="1:10">
      <c r="A195" s="332"/>
      <c r="B195" s="341"/>
      <c r="C195" s="385"/>
      <c r="D195" s="335"/>
      <c r="E195" s="358"/>
      <c r="F195" s="329"/>
      <c r="G195" s="378"/>
      <c r="H195" s="335"/>
      <c r="I195" s="373" t="s">
        <v>557</v>
      </c>
      <c r="J195" s="319"/>
    </row>
    <row r="196" spans="1:10">
      <c r="A196" s="330" t="s">
        <v>558</v>
      </c>
      <c r="B196" s="177" t="s">
        <v>1446</v>
      </c>
      <c r="C196" s="235"/>
      <c r="D196" s="333"/>
      <c r="E196" s="357"/>
      <c r="F196" s="320"/>
      <c r="G196" s="375"/>
      <c r="H196" s="333"/>
      <c r="I196" s="320"/>
      <c r="J196" s="320"/>
    </row>
    <row r="197" spans="1:10" ht="25.5">
      <c r="A197" s="331" t="s">
        <v>559</v>
      </c>
      <c r="B197" s="148" t="s">
        <v>322</v>
      </c>
      <c r="C197" s="305" t="s">
        <v>323</v>
      </c>
      <c r="D197" s="141" t="s">
        <v>31</v>
      </c>
      <c r="E197" s="300">
        <v>3</v>
      </c>
      <c r="F197" s="304"/>
      <c r="G197" s="374"/>
      <c r="H197" s="334"/>
      <c r="I197" s="304"/>
      <c r="J197" s="304"/>
    </row>
    <row r="198" spans="1:10">
      <c r="A198" s="332"/>
      <c r="B198" s="341"/>
      <c r="C198" s="385"/>
      <c r="D198" s="335"/>
      <c r="E198" s="358"/>
      <c r="F198" s="329"/>
      <c r="G198" s="378"/>
      <c r="H198" s="335"/>
      <c r="I198" s="373" t="s">
        <v>565</v>
      </c>
      <c r="J198" s="319"/>
    </row>
    <row r="199" spans="1:10">
      <c r="A199" s="330" t="s">
        <v>566</v>
      </c>
      <c r="B199" s="177" t="s">
        <v>1447</v>
      </c>
      <c r="C199" s="235"/>
      <c r="D199" s="333"/>
      <c r="E199" s="357"/>
      <c r="F199" s="320"/>
      <c r="G199" s="375"/>
      <c r="H199" s="333"/>
      <c r="I199" s="320"/>
      <c r="J199" s="320"/>
    </row>
    <row r="200" spans="1:10">
      <c r="A200" s="331" t="s">
        <v>567</v>
      </c>
      <c r="B200" s="423" t="s">
        <v>1445</v>
      </c>
      <c r="C200" s="305" t="s">
        <v>325</v>
      </c>
      <c r="D200" s="141" t="s">
        <v>49</v>
      </c>
      <c r="E200" s="300">
        <v>12</v>
      </c>
      <c r="F200" s="304"/>
      <c r="G200" s="374"/>
      <c r="H200" s="334"/>
      <c r="I200" s="304"/>
      <c r="J200" s="304"/>
    </row>
    <row r="201" spans="1:10">
      <c r="A201" s="332"/>
      <c r="B201" s="341"/>
      <c r="C201" s="385"/>
      <c r="D201" s="335"/>
      <c r="E201" s="358"/>
      <c r="F201" s="329"/>
      <c r="G201" s="378"/>
      <c r="H201" s="335"/>
      <c r="I201" s="373" t="s">
        <v>571</v>
      </c>
      <c r="J201" s="319"/>
    </row>
    <row r="202" spans="1:10">
      <c r="A202" s="330" t="s">
        <v>572</v>
      </c>
      <c r="B202" s="177" t="s">
        <v>1448</v>
      </c>
      <c r="C202" s="235"/>
      <c r="D202" s="333"/>
      <c r="E202" s="357"/>
      <c r="F202" s="320"/>
      <c r="G202" s="375"/>
      <c r="H202" s="333"/>
      <c r="I202" s="320"/>
      <c r="J202" s="320"/>
    </row>
    <row r="203" spans="1:10" ht="25.5">
      <c r="A203" s="331" t="s">
        <v>573</v>
      </c>
      <c r="B203" s="148" t="s">
        <v>327</v>
      </c>
      <c r="C203" s="305" t="s">
        <v>2684</v>
      </c>
      <c r="D203" s="141" t="s">
        <v>31</v>
      </c>
      <c r="E203" s="300">
        <v>6</v>
      </c>
      <c r="F203" s="304"/>
      <c r="G203" s="374"/>
      <c r="H203" s="334"/>
      <c r="I203" s="304"/>
      <c r="J203" s="304"/>
    </row>
    <row r="204" spans="1:10">
      <c r="A204" s="332"/>
      <c r="B204" s="341"/>
      <c r="C204" s="385"/>
      <c r="D204" s="335"/>
      <c r="E204" s="358"/>
      <c r="F204" s="329"/>
      <c r="G204" s="378"/>
      <c r="H204" s="335"/>
      <c r="I204" s="373" t="s">
        <v>582</v>
      </c>
      <c r="J204" s="319"/>
    </row>
    <row r="205" spans="1:10">
      <c r="A205" s="262" t="s">
        <v>583</v>
      </c>
      <c r="B205" s="424" t="s">
        <v>2792</v>
      </c>
      <c r="C205" s="322"/>
      <c r="D205" s="333"/>
      <c r="E205" s="357"/>
      <c r="F205" s="249"/>
      <c r="G205" s="205"/>
      <c r="H205" s="333"/>
      <c r="I205" s="250"/>
      <c r="J205" s="320"/>
    </row>
    <row r="206" spans="1:10" ht="51">
      <c r="A206" s="331" t="s">
        <v>584</v>
      </c>
      <c r="B206" s="148" t="s">
        <v>328</v>
      </c>
      <c r="C206" s="305" t="s">
        <v>2685</v>
      </c>
      <c r="D206" s="141" t="s">
        <v>31</v>
      </c>
      <c r="E206" s="300">
        <v>3</v>
      </c>
      <c r="F206" s="304"/>
      <c r="G206" s="374"/>
      <c r="H206" s="334"/>
      <c r="I206" s="304"/>
      <c r="J206" s="304"/>
    </row>
    <row r="207" spans="1:10" ht="25.5">
      <c r="A207" s="331" t="s">
        <v>586</v>
      </c>
      <c r="B207" s="148" t="s">
        <v>329</v>
      </c>
      <c r="C207" s="305" t="s">
        <v>330</v>
      </c>
      <c r="D207" s="141" t="s">
        <v>249</v>
      </c>
      <c r="E207" s="300">
        <v>3</v>
      </c>
      <c r="F207" s="304"/>
      <c r="G207" s="374"/>
      <c r="H207" s="334"/>
      <c r="I207" s="304"/>
      <c r="J207" s="304"/>
    </row>
    <row r="208" spans="1:10">
      <c r="A208" s="332"/>
      <c r="B208" s="341"/>
      <c r="C208" s="385"/>
      <c r="D208" s="335"/>
      <c r="E208" s="358"/>
      <c r="F208" s="329"/>
      <c r="G208" s="378"/>
      <c r="H208" s="335"/>
      <c r="I208" s="373" t="s">
        <v>620</v>
      </c>
      <c r="J208" s="319"/>
    </row>
    <row r="209" spans="1:10">
      <c r="A209" s="262" t="s">
        <v>621</v>
      </c>
      <c r="B209" s="424" t="s">
        <v>2793</v>
      </c>
      <c r="C209" s="322"/>
      <c r="D209" s="333"/>
      <c r="E209" s="357"/>
      <c r="F209" s="249"/>
      <c r="G209" s="205"/>
      <c r="H209" s="333"/>
      <c r="I209" s="250"/>
      <c r="J209" s="320"/>
    </row>
    <row r="210" spans="1:10">
      <c r="A210" s="331" t="s">
        <v>622</v>
      </c>
      <c r="B210" s="148" t="s">
        <v>331</v>
      </c>
      <c r="C210" s="236" t="s">
        <v>332</v>
      </c>
      <c r="D210" s="141" t="s">
        <v>87</v>
      </c>
      <c r="E210" s="300">
        <v>6</v>
      </c>
      <c r="F210" s="304"/>
      <c r="G210" s="374"/>
      <c r="H210" s="334"/>
      <c r="I210" s="304"/>
      <c r="J210" s="304"/>
    </row>
    <row r="211" spans="1:10">
      <c r="A211" s="332"/>
      <c r="B211" s="341"/>
      <c r="C211" s="385"/>
      <c r="D211" s="335"/>
      <c r="E211" s="358"/>
      <c r="F211" s="329"/>
      <c r="G211" s="378"/>
      <c r="H211" s="335"/>
      <c r="I211" s="373" t="s">
        <v>726</v>
      </c>
      <c r="J211" s="319"/>
    </row>
    <row r="212" spans="1:10">
      <c r="A212" s="262" t="s">
        <v>727</v>
      </c>
      <c r="B212" s="424" t="s">
        <v>2794</v>
      </c>
      <c r="C212" s="322"/>
      <c r="D212" s="333"/>
      <c r="E212" s="357"/>
      <c r="F212" s="249"/>
      <c r="G212" s="205"/>
      <c r="H212" s="333"/>
      <c r="I212" s="250"/>
      <c r="J212" s="320"/>
    </row>
    <row r="213" spans="1:10" ht="25.5">
      <c r="A213" s="331" t="s">
        <v>728</v>
      </c>
      <c r="B213" s="148" t="s">
        <v>333</v>
      </c>
      <c r="C213" s="305" t="s">
        <v>334</v>
      </c>
      <c r="D213" s="141" t="s">
        <v>31</v>
      </c>
      <c r="E213" s="299">
        <v>3</v>
      </c>
      <c r="F213" s="304"/>
      <c r="G213" s="374"/>
      <c r="H213" s="334"/>
      <c r="I213" s="304"/>
      <c r="J213" s="304"/>
    </row>
    <row r="214" spans="1:10">
      <c r="A214" s="332"/>
      <c r="B214" s="341"/>
      <c r="C214" s="385"/>
      <c r="D214" s="335"/>
      <c r="E214" s="358"/>
      <c r="F214" s="329"/>
      <c r="G214" s="378"/>
      <c r="H214" s="335"/>
      <c r="I214" s="373" t="s">
        <v>731</v>
      </c>
      <c r="J214" s="319"/>
    </row>
    <row r="215" spans="1:10">
      <c r="A215" s="330" t="s">
        <v>736</v>
      </c>
      <c r="B215" s="177" t="s">
        <v>2791</v>
      </c>
      <c r="C215" s="233"/>
      <c r="D215" s="333"/>
      <c r="E215" s="357"/>
      <c r="F215" s="320"/>
      <c r="G215" s="375"/>
      <c r="H215" s="333"/>
      <c r="I215" s="320"/>
      <c r="J215" s="320"/>
    </row>
    <row r="216" spans="1:10" ht="76.5">
      <c r="A216" s="331" t="s">
        <v>738</v>
      </c>
      <c r="B216" s="148" t="s">
        <v>337</v>
      </c>
      <c r="C216" s="305" t="s">
        <v>2686</v>
      </c>
      <c r="D216" s="334" t="s">
        <v>31</v>
      </c>
      <c r="E216" s="300">
        <v>6</v>
      </c>
      <c r="F216" s="304"/>
      <c r="G216" s="374"/>
      <c r="H216" s="334"/>
      <c r="I216" s="304"/>
      <c r="J216" s="304"/>
    </row>
    <row r="217" spans="1:10" ht="63.75">
      <c r="A217" s="331" t="s">
        <v>742</v>
      </c>
      <c r="B217" s="148" t="s">
        <v>339</v>
      </c>
      <c r="C217" s="305" t="s">
        <v>2688</v>
      </c>
      <c r="D217" s="334" t="s">
        <v>249</v>
      </c>
      <c r="E217" s="299">
        <v>3</v>
      </c>
      <c r="F217" s="304"/>
      <c r="G217" s="374"/>
      <c r="H217" s="334"/>
      <c r="I217" s="304"/>
      <c r="J217" s="304"/>
    </row>
    <row r="218" spans="1:10" ht="63.75">
      <c r="A218" s="331" t="s">
        <v>745</v>
      </c>
      <c r="B218" s="148" t="s">
        <v>341</v>
      </c>
      <c r="C218" s="305" t="s">
        <v>2687</v>
      </c>
      <c r="D218" s="334" t="s">
        <v>249</v>
      </c>
      <c r="E218" s="300">
        <v>6</v>
      </c>
      <c r="F218" s="304"/>
      <c r="G218" s="374"/>
      <c r="H218" s="334"/>
      <c r="I218" s="304"/>
      <c r="J218" s="304"/>
    </row>
    <row r="219" spans="1:10" ht="63.75">
      <c r="A219" s="331" t="s">
        <v>747</v>
      </c>
      <c r="B219" s="148" t="s">
        <v>343</v>
      </c>
      <c r="C219" s="305" t="s">
        <v>344</v>
      </c>
      <c r="D219" s="334" t="s">
        <v>249</v>
      </c>
      <c r="E219" s="300">
        <v>3</v>
      </c>
      <c r="F219" s="304"/>
      <c r="G219" s="374"/>
      <c r="H219" s="334"/>
      <c r="I219" s="304"/>
      <c r="J219" s="304"/>
    </row>
    <row r="220" spans="1:10" ht="76.5">
      <c r="A220" s="331" t="s">
        <v>751</v>
      </c>
      <c r="B220" s="148" t="s">
        <v>346</v>
      </c>
      <c r="C220" s="305" t="s">
        <v>347</v>
      </c>
      <c r="D220" s="334" t="s">
        <v>249</v>
      </c>
      <c r="E220" s="300">
        <v>3</v>
      </c>
      <c r="F220" s="304"/>
      <c r="G220" s="374"/>
      <c r="H220" s="334"/>
      <c r="I220" s="304"/>
      <c r="J220" s="304"/>
    </row>
    <row r="221" spans="1:10" ht="63.75">
      <c r="A221" s="331" t="s">
        <v>755</v>
      </c>
      <c r="B221" s="148" t="s">
        <v>349</v>
      </c>
      <c r="C221" s="380" t="s">
        <v>2689</v>
      </c>
      <c r="D221" s="334" t="s">
        <v>31</v>
      </c>
      <c r="E221" s="300">
        <v>3</v>
      </c>
      <c r="F221" s="304"/>
      <c r="G221" s="374"/>
      <c r="H221" s="334"/>
      <c r="I221" s="304"/>
      <c r="J221" s="304"/>
    </row>
    <row r="222" spans="1:10">
      <c r="A222" s="332"/>
      <c r="B222" s="341"/>
      <c r="C222" s="385"/>
      <c r="D222" s="335"/>
      <c r="E222" s="358"/>
      <c r="F222" s="329"/>
      <c r="G222" s="378"/>
      <c r="H222" s="335"/>
      <c r="I222" s="373" t="s">
        <v>802</v>
      </c>
      <c r="J222" s="319"/>
    </row>
    <row r="223" spans="1:10">
      <c r="A223" s="330" t="s">
        <v>803</v>
      </c>
      <c r="B223" s="343" t="s">
        <v>1133</v>
      </c>
      <c r="C223" s="322"/>
      <c r="D223" s="333"/>
      <c r="E223" s="357"/>
      <c r="F223" s="249"/>
      <c r="G223" s="205"/>
      <c r="H223" s="333"/>
      <c r="I223" s="250"/>
      <c r="J223" s="320"/>
    </row>
    <row r="224" spans="1:10" ht="51.75">
      <c r="A224" s="331" t="s">
        <v>805</v>
      </c>
      <c r="B224" s="192" t="s">
        <v>351</v>
      </c>
      <c r="C224" s="237" t="s">
        <v>1134</v>
      </c>
      <c r="D224" s="334" t="s">
        <v>31</v>
      </c>
      <c r="E224" s="300">
        <v>9</v>
      </c>
      <c r="F224" s="304"/>
      <c r="G224" s="374"/>
      <c r="H224" s="334"/>
      <c r="I224" s="304"/>
      <c r="J224" s="304"/>
    </row>
    <row r="225" spans="1:10">
      <c r="A225" s="332"/>
      <c r="B225" s="341"/>
      <c r="C225" s="385"/>
      <c r="D225" s="335"/>
      <c r="E225" s="358"/>
      <c r="F225" s="329"/>
      <c r="G225" s="378"/>
      <c r="H225" s="335"/>
      <c r="I225" s="373" t="s">
        <v>749</v>
      </c>
      <c r="J225" s="319"/>
    </row>
    <row r="226" spans="1:10">
      <c r="A226" s="330" t="s">
        <v>859</v>
      </c>
      <c r="B226" s="180" t="s">
        <v>2790</v>
      </c>
      <c r="C226" s="189"/>
      <c r="D226" s="336"/>
      <c r="E226" s="185"/>
      <c r="F226" s="324"/>
      <c r="G226" s="376"/>
      <c r="H226" s="336"/>
      <c r="I226" s="324"/>
      <c r="J226" s="324"/>
    </row>
    <row r="227" spans="1:10">
      <c r="A227" s="331" t="s">
        <v>860</v>
      </c>
      <c r="B227" s="192" t="s">
        <v>355</v>
      </c>
      <c r="C227" s="237" t="s">
        <v>356</v>
      </c>
      <c r="D227" s="334" t="s">
        <v>31</v>
      </c>
      <c r="E227" s="300">
        <v>9</v>
      </c>
      <c r="F227" s="304"/>
      <c r="G227" s="374"/>
      <c r="H227" s="334"/>
      <c r="I227" s="304"/>
      <c r="J227" s="304"/>
    </row>
    <row r="228" spans="1:10" ht="25.5">
      <c r="A228" s="331" t="s">
        <v>863</v>
      </c>
      <c r="B228" s="148" t="s">
        <v>358</v>
      </c>
      <c r="C228" s="305" t="s">
        <v>2690</v>
      </c>
      <c r="D228" s="334" t="s">
        <v>249</v>
      </c>
      <c r="E228" s="300">
        <v>9</v>
      </c>
      <c r="F228" s="304"/>
      <c r="G228" s="374"/>
      <c r="H228" s="334"/>
      <c r="I228" s="304"/>
      <c r="J228" s="304"/>
    </row>
    <row r="229" spans="1:10">
      <c r="A229" s="332"/>
      <c r="B229" s="341"/>
      <c r="C229" s="385"/>
      <c r="D229" s="335"/>
      <c r="E229" s="358"/>
      <c r="F229" s="329"/>
      <c r="G229" s="219"/>
      <c r="H229" s="220"/>
      <c r="I229" s="210" t="s">
        <v>870</v>
      </c>
      <c r="J229" s="319"/>
    </row>
    <row r="230" spans="1:10">
      <c r="A230" s="330" t="s">
        <v>871</v>
      </c>
      <c r="B230" s="180" t="s">
        <v>361</v>
      </c>
      <c r="C230" s="235"/>
      <c r="D230" s="333"/>
      <c r="E230" s="357"/>
      <c r="F230" s="320"/>
      <c r="G230" s="375"/>
      <c r="H230" s="333"/>
      <c r="I230" s="320"/>
      <c r="J230" s="320"/>
    </row>
    <row r="231" spans="1:10" ht="114.75">
      <c r="A231" s="331" t="s">
        <v>873</v>
      </c>
      <c r="B231" s="148" t="s">
        <v>363</v>
      </c>
      <c r="C231" s="305" t="s">
        <v>364</v>
      </c>
      <c r="D231" s="334" t="s">
        <v>31</v>
      </c>
      <c r="E231" s="300">
        <v>6</v>
      </c>
      <c r="F231" s="304"/>
      <c r="G231" s="374"/>
      <c r="H231" s="334"/>
      <c r="I231" s="304"/>
      <c r="J231" s="304"/>
    </row>
    <row r="232" spans="1:10" ht="63.75">
      <c r="A232" s="331" t="s">
        <v>876</v>
      </c>
      <c r="B232" s="148" t="s">
        <v>366</v>
      </c>
      <c r="C232" s="305" t="s">
        <v>2691</v>
      </c>
      <c r="D232" s="334" t="s">
        <v>31</v>
      </c>
      <c r="E232" s="300">
        <v>9</v>
      </c>
      <c r="F232" s="304"/>
      <c r="G232" s="374"/>
      <c r="H232" s="334"/>
      <c r="I232" s="304"/>
      <c r="J232" s="304"/>
    </row>
    <row r="233" spans="1:10">
      <c r="A233" s="331" t="s">
        <v>878</v>
      </c>
      <c r="B233" s="148" t="s">
        <v>367</v>
      </c>
      <c r="C233" s="305" t="s">
        <v>368</v>
      </c>
      <c r="D233" s="334" t="s">
        <v>31</v>
      </c>
      <c r="E233" s="300">
        <v>12</v>
      </c>
      <c r="F233" s="304"/>
      <c r="G233" s="374"/>
      <c r="H233" s="334"/>
      <c r="I233" s="304"/>
      <c r="J233" s="304"/>
    </row>
    <row r="234" spans="1:10" ht="76.5">
      <c r="A234" s="331" t="s">
        <v>880</v>
      </c>
      <c r="B234" s="148" t="s">
        <v>369</v>
      </c>
      <c r="C234" s="348" t="s">
        <v>2692</v>
      </c>
      <c r="D234" s="334" t="s">
        <v>31</v>
      </c>
      <c r="E234" s="300">
        <v>12</v>
      </c>
      <c r="F234" s="304"/>
      <c r="G234" s="374"/>
      <c r="H234" s="334"/>
      <c r="I234" s="304"/>
      <c r="J234" s="304"/>
    </row>
    <row r="235" spans="1:10">
      <c r="A235" s="332"/>
      <c r="B235" s="341"/>
      <c r="C235" s="385"/>
      <c r="D235" s="335"/>
      <c r="E235" s="358"/>
      <c r="F235" s="329"/>
      <c r="G235" s="378"/>
      <c r="H235" s="335"/>
      <c r="I235" s="373" t="s">
        <v>901</v>
      </c>
      <c r="J235" s="319"/>
    </row>
    <row r="236" spans="1:10">
      <c r="A236" s="330" t="s">
        <v>902</v>
      </c>
      <c r="B236" s="180" t="s">
        <v>2789</v>
      </c>
      <c r="C236" s="189"/>
      <c r="D236" s="336"/>
      <c r="E236" s="357"/>
      <c r="F236" s="324"/>
      <c r="G236" s="376"/>
      <c r="H236" s="336"/>
      <c r="I236" s="324"/>
      <c r="J236" s="324"/>
    </row>
    <row r="237" spans="1:10">
      <c r="A237" s="331" t="s">
        <v>903</v>
      </c>
      <c r="B237" s="302" t="s">
        <v>373</v>
      </c>
      <c r="C237" s="236" t="s">
        <v>374</v>
      </c>
      <c r="D237" s="334" t="s">
        <v>249</v>
      </c>
      <c r="E237" s="360">
        <v>12</v>
      </c>
      <c r="F237" s="304"/>
      <c r="G237" s="374"/>
      <c r="H237" s="334"/>
      <c r="I237" s="304"/>
      <c r="J237" s="304"/>
    </row>
    <row r="238" spans="1:10" ht="25.5">
      <c r="A238" s="331" t="s">
        <v>906</v>
      </c>
      <c r="B238" s="302" t="s">
        <v>376</v>
      </c>
      <c r="C238" s="305" t="s">
        <v>377</v>
      </c>
      <c r="D238" s="334" t="s">
        <v>249</v>
      </c>
      <c r="E238" s="360">
        <v>12</v>
      </c>
      <c r="F238" s="304"/>
      <c r="G238" s="374"/>
      <c r="H238" s="334"/>
      <c r="I238" s="304"/>
      <c r="J238" s="304"/>
    </row>
    <row r="239" spans="1:10">
      <c r="A239" s="332"/>
      <c r="B239" s="341"/>
      <c r="C239" s="385"/>
      <c r="D239" s="335"/>
      <c r="E239" s="358"/>
      <c r="F239" s="329"/>
      <c r="G239" s="378"/>
      <c r="H239" s="335"/>
      <c r="I239" s="373" t="s">
        <v>913</v>
      </c>
      <c r="J239" s="319"/>
    </row>
    <row r="240" spans="1:10">
      <c r="A240" s="330" t="s">
        <v>914</v>
      </c>
      <c r="B240" s="181" t="s">
        <v>2788</v>
      </c>
      <c r="C240" s="189"/>
      <c r="D240" s="336"/>
      <c r="E240" s="357"/>
      <c r="F240" s="324"/>
      <c r="G240" s="376"/>
      <c r="H240" s="336"/>
      <c r="I240" s="324"/>
      <c r="J240" s="324"/>
    </row>
    <row r="241" spans="1:10" ht="51">
      <c r="A241" s="331" t="s">
        <v>915</v>
      </c>
      <c r="B241" s="302" t="s">
        <v>380</v>
      </c>
      <c r="C241" s="305" t="s">
        <v>381</v>
      </c>
      <c r="D241" s="144" t="s">
        <v>31</v>
      </c>
      <c r="E241" s="299">
        <v>1080</v>
      </c>
      <c r="F241" s="304"/>
      <c r="G241" s="374"/>
      <c r="H241" s="334"/>
      <c r="I241" s="304"/>
      <c r="J241" s="304"/>
    </row>
    <row r="242" spans="1:10" ht="127.5">
      <c r="A242" s="331" t="s">
        <v>917</v>
      </c>
      <c r="B242" s="302" t="s">
        <v>382</v>
      </c>
      <c r="C242" s="305" t="s">
        <v>383</v>
      </c>
      <c r="D242" s="144" t="s">
        <v>31</v>
      </c>
      <c r="E242" s="299">
        <v>1440</v>
      </c>
      <c r="F242" s="304"/>
      <c r="G242" s="374"/>
      <c r="H242" s="334"/>
      <c r="I242" s="304"/>
      <c r="J242" s="304"/>
    </row>
    <row r="243" spans="1:10" ht="38.25">
      <c r="A243" s="331" t="s">
        <v>918</v>
      </c>
      <c r="B243" s="302" t="s">
        <v>384</v>
      </c>
      <c r="C243" s="305" t="s">
        <v>385</v>
      </c>
      <c r="D243" s="144" t="s">
        <v>31</v>
      </c>
      <c r="E243" s="299">
        <v>720</v>
      </c>
      <c r="F243" s="304"/>
      <c r="G243" s="374"/>
      <c r="H243" s="334"/>
      <c r="I243" s="304"/>
      <c r="J243" s="304"/>
    </row>
    <row r="244" spans="1:10" ht="51">
      <c r="A244" s="331" t="s">
        <v>919</v>
      </c>
      <c r="B244" s="302" t="s">
        <v>386</v>
      </c>
      <c r="C244" s="305" t="s">
        <v>387</v>
      </c>
      <c r="D244" s="144" t="s">
        <v>31</v>
      </c>
      <c r="E244" s="299">
        <v>1800</v>
      </c>
      <c r="F244" s="304"/>
      <c r="G244" s="374"/>
      <c r="H244" s="334"/>
      <c r="I244" s="304"/>
      <c r="J244" s="304"/>
    </row>
    <row r="245" spans="1:10" ht="38.25">
      <c r="A245" s="331" t="s">
        <v>921</v>
      </c>
      <c r="B245" s="302" t="s">
        <v>388</v>
      </c>
      <c r="C245" s="305" t="s">
        <v>389</v>
      </c>
      <c r="D245" s="144" t="s">
        <v>31</v>
      </c>
      <c r="E245" s="299">
        <v>1080</v>
      </c>
      <c r="F245" s="304"/>
      <c r="G245" s="374"/>
      <c r="H245" s="334"/>
      <c r="I245" s="304"/>
      <c r="J245" s="304"/>
    </row>
    <row r="246" spans="1:10" ht="38.25">
      <c r="A246" s="331" t="s">
        <v>924</v>
      </c>
      <c r="B246" s="302" t="s">
        <v>390</v>
      </c>
      <c r="C246" s="305" t="s">
        <v>391</v>
      </c>
      <c r="D246" s="144" t="s">
        <v>31</v>
      </c>
      <c r="E246" s="299">
        <v>1080</v>
      </c>
      <c r="F246" s="304"/>
      <c r="G246" s="374"/>
      <c r="H246" s="334"/>
      <c r="I246" s="304"/>
      <c r="J246" s="304"/>
    </row>
    <row r="247" spans="1:10">
      <c r="A247" s="332"/>
      <c r="B247" s="341"/>
      <c r="C247" s="385"/>
      <c r="D247" s="335"/>
      <c r="E247" s="358"/>
      <c r="F247" s="404"/>
      <c r="G247" s="327"/>
      <c r="H247" s="405"/>
      <c r="I247" s="406" t="s">
        <v>920</v>
      </c>
      <c r="J247" s="407"/>
    </row>
    <row r="248" spans="1:10">
      <c r="A248" s="430">
        <v>42</v>
      </c>
      <c r="B248" s="343" t="s">
        <v>2787</v>
      </c>
      <c r="C248" s="322"/>
      <c r="D248" s="333"/>
      <c r="E248" s="445"/>
      <c r="F248" s="320"/>
      <c r="G248" s="426"/>
      <c r="H248" s="333"/>
      <c r="I248" s="320"/>
      <c r="J248" s="320"/>
    </row>
    <row r="249" spans="1:10" ht="38.25">
      <c r="A249" s="331" t="s">
        <v>956</v>
      </c>
      <c r="B249" s="302" t="s">
        <v>392</v>
      </c>
      <c r="C249" s="305" t="s">
        <v>2693</v>
      </c>
      <c r="D249" s="144" t="s">
        <v>49</v>
      </c>
      <c r="E249" s="299">
        <v>36</v>
      </c>
      <c r="F249" s="304"/>
      <c r="G249" s="374"/>
      <c r="H249" s="334"/>
      <c r="I249" s="304"/>
      <c r="J249" s="304"/>
    </row>
    <row r="250" spans="1:10" ht="25.5">
      <c r="A250" s="331" t="s">
        <v>959</v>
      </c>
      <c r="B250" s="302" t="s">
        <v>393</v>
      </c>
      <c r="C250" s="305" t="s">
        <v>2694</v>
      </c>
      <c r="D250" s="144" t="s">
        <v>49</v>
      </c>
      <c r="E250" s="299">
        <v>15</v>
      </c>
      <c r="F250" s="304"/>
      <c r="G250" s="374"/>
      <c r="H250" s="334"/>
      <c r="I250" s="304"/>
      <c r="J250" s="304"/>
    </row>
    <row r="251" spans="1:10" ht="51">
      <c r="A251" s="331" t="s">
        <v>962</v>
      </c>
      <c r="B251" s="302" t="s">
        <v>394</v>
      </c>
      <c r="C251" s="305" t="s">
        <v>2695</v>
      </c>
      <c r="D251" s="144" t="s">
        <v>49</v>
      </c>
      <c r="E251" s="299">
        <v>12</v>
      </c>
      <c r="F251" s="304"/>
      <c r="G251" s="374"/>
      <c r="H251" s="334"/>
      <c r="I251" s="304"/>
      <c r="J251" s="304"/>
    </row>
    <row r="252" spans="1:10" ht="51">
      <c r="A252" s="331" t="s">
        <v>965</v>
      </c>
      <c r="B252" s="302" t="s">
        <v>395</v>
      </c>
      <c r="C252" s="305" t="s">
        <v>2696</v>
      </c>
      <c r="D252" s="144" t="s">
        <v>49</v>
      </c>
      <c r="E252" s="299">
        <v>12</v>
      </c>
      <c r="F252" s="304"/>
      <c r="G252" s="374"/>
      <c r="H252" s="334"/>
      <c r="I252" s="304"/>
      <c r="J252" s="304"/>
    </row>
    <row r="253" spans="1:10" ht="51">
      <c r="A253" s="331" t="s">
        <v>968</v>
      </c>
      <c r="B253" s="302" t="s">
        <v>396</v>
      </c>
      <c r="C253" s="305" t="s">
        <v>2697</v>
      </c>
      <c r="D253" s="144" t="s">
        <v>49</v>
      </c>
      <c r="E253" s="299">
        <v>12</v>
      </c>
      <c r="F253" s="304"/>
      <c r="G253" s="374"/>
      <c r="H253" s="334"/>
      <c r="I253" s="304"/>
      <c r="J253" s="304"/>
    </row>
    <row r="254" spans="1:10" ht="25.5">
      <c r="A254" s="331" t="s">
        <v>971</v>
      </c>
      <c r="B254" s="279" t="s">
        <v>398</v>
      </c>
      <c r="C254" s="279" t="s">
        <v>2698</v>
      </c>
      <c r="D254" s="384" t="s">
        <v>31</v>
      </c>
      <c r="E254" s="300">
        <v>9</v>
      </c>
      <c r="F254" s="268"/>
      <c r="G254" s="276"/>
      <c r="H254" s="384"/>
      <c r="I254" s="268"/>
      <c r="J254" s="268"/>
    </row>
    <row r="255" spans="1:10" ht="51">
      <c r="A255" s="331" t="s">
        <v>974</v>
      </c>
      <c r="B255" s="302" t="s">
        <v>399</v>
      </c>
      <c r="C255" s="305" t="s">
        <v>2699</v>
      </c>
      <c r="D255" s="144" t="s">
        <v>49</v>
      </c>
      <c r="E255" s="299">
        <v>36</v>
      </c>
      <c r="F255" s="304"/>
      <c r="G255" s="374"/>
      <c r="H255" s="334"/>
      <c r="I255" s="304"/>
      <c r="J255" s="304"/>
    </row>
    <row r="256" spans="1:10">
      <c r="A256" s="335"/>
      <c r="B256" s="341"/>
      <c r="C256" s="385"/>
      <c r="D256" s="335"/>
      <c r="E256" s="358"/>
      <c r="F256" s="329"/>
      <c r="G256" s="327"/>
      <c r="H256" s="327"/>
      <c r="I256" s="373" t="s">
        <v>981</v>
      </c>
      <c r="J256" s="208"/>
    </row>
    <row r="257" spans="1:10">
      <c r="A257" s="336">
        <v>43</v>
      </c>
      <c r="B257" s="429" t="s">
        <v>401</v>
      </c>
      <c r="C257" s="247"/>
      <c r="D257" s="431"/>
      <c r="E257" s="497"/>
      <c r="F257" s="431"/>
      <c r="G257" s="431"/>
      <c r="H257" s="431"/>
      <c r="I257" s="431"/>
      <c r="J257" s="431"/>
    </row>
    <row r="258" spans="1:10" ht="38.25">
      <c r="A258" s="331" t="s">
        <v>1449</v>
      </c>
      <c r="B258" s="302" t="s">
        <v>402</v>
      </c>
      <c r="C258" s="305" t="s">
        <v>403</v>
      </c>
      <c r="D258" s="144" t="s">
        <v>31</v>
      </c>
      <c r="E258" s="299">
        <v>720</v>
      </c>
      <c r="F258" s="304"/>
      <c r="G258" s="374"/>
      <c r="H258" s="334"/>
      <c r="I258" s="304"/>
      <c r="J258" s="304"/>
    </row>
    <row r="259" spans="1:10">
      <c r="A259" s="332"/>
      <c r="B259" s="341"/>
      <c r="C259" s="385"/>
      <c r="D259" s="335"/>
      <c r="E259" s="358"/>
      <c r="F259" s="329"/>
      <c r="G259" s="378"/>
      <c r="H259" s="378"/>
      <c r="I259" s="373" t="s">
        <v>987</v>
      </c>
      <c r="J259" s="208"/>
    </row>
    <row r="260" spans="1:10" ht="15.75">
      <c r="A260" s="330" t="s">
        <v>988</v>
      </c>
      <c r="B260" s="181" t="s">
        <v>2786</v>
      </c>
      <c r="C260" s="233"/>
      <c r="D260" s="182"/>
      <c r="E260" s="357"/>
      <c r="F260" s="320"/>
      <c r="G260" s="375"/>
      <c r="H260" s="333"/>
      <c r="I260" s="320"/>
      <c r="J260" s="320"/>
    </row>
    <row r="261" spans="1:10" ht="63.75">
      <c r="A261" s="331" t="s">
        <v>982</v>
      </c>
      <c r="B261" s="302" t="s">
        <v>406</v>
      </c>
      <c r="C261" s="305" t="s">
        <v>407</v>
      </c>
      <c r="D261" s="334" t="s">
        <v>49</v>
      </c>
      <c r="E261" s="360">
        <v>36</v>
      </c>
      <c r="F261" s="304"/>
      <c r="G261" s="374"/>
      <c r="H261" s="334"/>
      <c r="I261" s="304"/>
      <c r="J261" s="304"/>
    </row>
    <row r="262" spans="1:10" ht="51">
      <c r="A262" s="331" t="s">
        <v>985</v>
      </c>
      <c r="B262" s="302" t="s">
        <v>408</v>
      </c>
      <c r="C262" s="305" t="s">
        <v>409</v>
      </c>
      <c r="D262" s="334" t="s">
        <v>49</v>
      </c>
      <c r="E262" s="360">
        <v>36</v>
      </c>
      <c r="F262" s="304"/>
      <c r="G262" s="374"/>
      <c r="H262" s="334"/>
      <c r="I262" s="304"/>
      <c r="J262" s="304"/>
    </row>
    <row r="263" spans="1:10">
      <c r="A263" s="332"/>
      <c r="B263" s="341"/>
      <c r="C263" s="385"/>
      <c r="D263" s="335"/>
      <c r="E263" s="358"/>
      <c r="F263" s="329"/>
      <c r="G263" s="378"/>
      <c r="H263" s="335"/>
      <c r="I263" s="373" t="s">
        <v>991</v>
      </c>
      <c r="J263" s="319"/>
    </row>
    <row r="264" spans="1:10">
      <c r="A264" s="330" t="s">
        <v>992</v>
      </c>
      <c r="B264" s="181" t="s">
        <v>2785</v>
      </c>
      <c r="C264" s="233"/>
      <c r="D264" s="333"/>
      <c r="E264" s="357"/>
      <c r="F264" s="320"/>
      <c r="G264" s="375"/>
      <c r="H264" s="333"/>
      <c r="I264" s="320"/>
      <c r="J264" s="320"/>
    </row>
    <row r="265" spans="1:10" ht="25.5">
      <c r="A265" s="331" t="s">
        <v>994</v>
      </c>
      <c r="B265" s="302" t="s">
        <v>298</v>
      </c>
      <c r="C265" s="305" t="s">
        <v>412</v>
      </c>
      <c r="D265" s="144" t="s">
        <v>49</v>
      </c>
      <c r="E265" s="299">
        <v>3000</v>
      </c>
      <c r="F265" s="304"/>
      <c r="G265" s="374"/>
      <c r="H265" s="334"/>
      <c r="I265" s="304"/>
      <c r="J265" s="304"/>
    </row>
    <row r="266" spans="1:10" ht="127.5">
      <c r="A266" s="331" t="s">
        <v>997</v>
      </c>
      <c r="B266" s="302" t="s">
        <v>413</v>
      </c>
      <c r="C266" s="305" t="s">
        <v>2700</v>
      </c>
      <c r="D266" s="144" t="s">
        <v>31</v>
      </c>
      <c r="E266" s="300">
        <v>720</v>
      </c>
      <c r="F266" s="304"/>
      <c r="G266" s="374"/>
      <c r="H266" s="334"/>
      <c r="I266" s="304"/>
      <c r="J266" s="304"/>
    </row>
    <row r="267" spans="1:10" ht="25.5">
      <c r="A267" s="331" t="s">
        <v>1000</v>
      </c>
      <c r="B267" s="302" t="s">
        <v>414</v>
      </c>
      <c r="C267" s="305" t="s">
        <v>415</v>
      </c>
      <c r="D267" s="144" t="s">
        <v>31</v>
      </c>
      <c r="E267" s="300">
        <v>720</v>
      </c>
      <c r="F267" s="304"/>
      <c r="G267" s="374"/>
      <c r="H267" s="334"/>
      <c r="I267" s="304"/>
      <c r="J267" s="304"/>
    </row>
    <row r="268" spans="1:10" ht="114.75">
      <c r="A268" s="331" t="s">
        <v>1002</v>
      </c>
      <c r="B268" s="302" t="s">
        <v>416</v>
      </c>
      <c r="C268" s="305" t="s">
        <v>417</v>
      </c>
      <c r="D268" s="144" t="s">
        <v>31</v>
      </c>
      <c r="E268" s="300">
        <v>720</v>
      </c>
      <c r="F268" s="304"/>
      <c r="G268" s="374"/>
      <c r="H268" s="334"/>
      <c r="I268" s="304"/>
      <c r="J268" s="304"/>
    </row>
    <row r="269" spans="1:10" ht="127.5">
      <c r="A269" s="331" t="s">
        <v>1450</v>
      </c>
      <c r="B269" s="302" t="s">
        <v>418</v>
      </c>
      <c r="C269" s="305" t="s">
        <v>419</v>
      </c>
      <c r="D269" s="144" t="s">
        <v>31</v>
      </c>
      <c r="E269" s="300">
        <v>720</v>
      </c>
      <c r="F269" s="304"/>
      <c r="G269" s="374"/>
      <c r="H269" s="334"/>
      <c r="I269" s="304"/>
      <c r="J269" s="304"/>
    </row>
    <row r="270" spans="1:10" ht="165.75">
      <c r="A270" s="331" t="s">
        <v>1451</v>
      </c>
      <c r="B270" s="302" t="s">
        <v>420</v>
      </c>
      <c r="C270" s="305" t="s">
        <v>421</v>
      </c>
      <c r="D270" s="144" t="s">
        <v>31</v>
      </c>
      <c r="E270" s="300">
        <v>1440</v>
      </c>
      <c r="F270" s="304"/>
      <c r="G270" s="374"/>
      <c r="H270" s="334"/>
      <c r="I270" s="304"/>
      <c r="J270" s="304"/>
    </row>
    <row r="271" spans="1:10" ht="153">
      <c r="A271" s="331" t="s">
        <v>1452</v>
      </c>
      <c r="B271" s="302" t="s">
        <v>422</v>
      </c>
      <c r="C271" s="380" t="s">
        <v>2784</v>
      </c>
      <c r="D271" s="144" t="s">
        <v>31</v>
      </c>
      <c r="E271" s="299">
        <v>180</v>
      </c>
      <c r="F271" s="304"/>
      <c r="G271" s="374"/>
      <c r="H271" s="334"/>
      <c r="I271" s="304"/>
      <c r="J271" s="304"/>
    </row>
    <row r="272" spans="1:10" ht="165.75">
      <c r="A272" s="331" t="s">
        <v>1453</v>
      </c>
      <c r="B272" s="302" t="s">
        <v>423</v>
      </c>
      <c r="C272" s="305" t="s">
        <v>424</v>
      </c>
      <c r="D272" s="144" t="s">
        <v>31</v>
      </c>
      <c r="E272" s="300">
        <v>1440</v>
      </c>
      <c r="F272" s="304"/>
      <c r="G272" s="374"/>
      <c r="H272" s="334"/>
      <c r="I272" s="304"/>
      <c r="J272" s="304"/>
    </row>
    <row r="273" spans="1:10" ht="25.5">
      <c r="A273" s="331" t="s">
        <v>1454</v>
      </c>
      <c r="B273" s="302" t="s">
        <v>425</v>
      </c>
      <c r="C273" s="305" t="s">
        <v>426</v>
      </c>
      <c r="D273" s="144" t="s">
        <v>31</v>
      </c>
      <c r="E273" s="300">
        <v>720</v>
      </c>
      <c r="F273" s="304"/>
      <c r="G273" s="374"/>
      <c r="H273" s="334"/>
      <c r="I273" s="304"/>
      <c r="J273" s="304"/>
    </row>
    <row r="274" spans="1:10" ht="165.75">
      <c r="A274" s="331" t="s">
        <v>1455</v>
      </c>
      <c r="B274" s="302" t="s">
        <v>427</v>
      </c>
      <c r="C274" s="305" t="s">
        <v>428</v>
      </c>
      <c r="D274" s="144" t="s">
        <v>31</v>
      </c>
      <c r="E274" s="300">
        <v>1600</v>
      </c>
      <c r="F274" s="304"/>
      <c r="G274" s="374"/>
      <c r="H274" s="334"/>
      <c r="I274" s="304"/>
      <c r="J274" s="304"/>
    </row>
    <row r="275" spans="1:10" ht="25.5">
      <c r="A275" s="331" t="s">
        <v>1456</v>
      </c>
      <c r="B275" s="302" t="s">
        <v>429</v>
      </c>
      <c r="C275" s="305" t="s">
        <v>430</v>
      </c>
      <c r="D275" s="141" t="s">
        <v>49</v>
      </c>
      <c r="E275" s="299">
        <v>36</v>
      </c>
      <c r="F275" s="304"/>
      <c r="G275" s="374"/>
      <c r="H275" s="334"/>
      <c r="I275" s="304"/>
      <c r="J275" s="304"/>
    </row>
    <row r="276" spans="1:10" ht="63.75">
      <c r="A276" s="331" t="s">
        <v>1457</v>
      </c>
      <c r="B276" s="302" t="s">
        <v>431</v>
      </c>
      <c r="C276" s="305" t="s">
        <v>2701</v>
      </c>
      <c r="D276" s="144" t="s">
        <v>31</v>
      </c>
      <c r="E276" s="300">
        <v>240</v>
      </c>
      <c r="F276" s="304"/>
      <c r="G276" s="374"/>
      <c r="H276" s="334"/>
      <c r="I276" s="304"/>
      <c r="J276" s="304"/>
    </row>
    <row r="277" spans="1:10" ht="25.5">
      <c r="A277" s="331" t="s">
        <v>1458</v>
      </c>
      <c r="B277" s="302" t="s">
        <v>432</v>
      </c>
      <c r="C277" s="305" t="s">
        <v>433</v>
      </c>
      <c r="D277" s="141" t="s">
        <v>49</v>
      </c>
      <c r="E277" s="299">
        <v>360</v>
      </c>
      <c r="F277" s="304"/>
      <c r="G277" s="374"/>
      <c r="H277" s="334"/>
      <c r="I277" s="304"/>
      <c r="J277" s="304"/>
    </row>
    <row r="278" spans="1:10">
      <c r="A278" s="332"/>
      <c r="B278" s="341"/>
      <c r="C278" s="385"/>
      <c r="D278" s="335"/>
      <c r="E278" s="358"/>
      <c r="F278" s="329"/>
      <c r="G278" s="378"/>
      <c r="H278" s="335"/>
      <c r="I278" s="373" t="s">
        <v>1005</v>
      </c>
      <c r="J278" s="319"/>
    </row>
    <row r="279" spans="1:10">
      <c r="A279" s="330" t="s">
        <v>1006</v>
      </c>
      <c r="B279" s="181" t="s">
        <v>2783</v>
      </c>
      <c r="C279" s="189"/>
      <c r="D279" s="336"/>
      <c r="E279" s="357"/>
      <c r="F279" s="324"/>
      <c r="G279" s="376"/>
      <c r="H279" s="336"/>
      <c r="I279" s="324"/>
      <c r="J279" s="324"/>
    </row>
    <row r="280" spans="1:10" ht="25.5">
      <c r="A280" s="331" t="s">
        <v>1008</v>
      </c>
      <c r="B280" s="302" t="s">
        <v>436</v>
      </c>
      <c r="C280" s="305" t="s">
        <v>437</v>
      </c>
      <c r="D280" s="334" t="s">
        <v>49</v>
      </c>
      <c r="E280" s="299">
        <v>120</v>
      </c>
      <c r="F280" s="304"/>
      <c r="G280" s="374"/>
      <c r="H280" s="334"/>
      <c r="I280" s="304"/>
      <c r="J280" s="304"/>
    </row>
    <row r="281" spans="1:10" ht="25.5">
      <c r="A281" s="331" t="s">
        <v>1011</v>
      </c>
      <c r="B281" s="302" t="s">
        <v>439</v>
      </c>
      <c r="C281" s="305" t="s">
        <v>440</v>
      </c>
      <c r="D281" s="334" t="s">
        <v>49</v>
      </c>
      <c r="E281" s="299">
        <v>18</v>
      </c>
      <c r="F281" s="304"/>
      <c r="G281" s="374"/>
      <c r="H281" s="334"/>
      <c r="I281" s="304"/>
      <c r="J281" s="304"/>
    </row>
    <row r="282" spans="1:10" ht="25.5">
      <c r="A282" s="331" t="s">
        <v>1014</v>
      </c>
      <c r="B282" s="302" t="s">
        <v>442</v>
      </c>
      <c r="C282" s="305" t="s">
        <v>2702</v>
      </c>
      <c r="D282" s="334" t="s">
        <v>49</v>
      </c>
      <c r="E282" s="299">
        <v>90</v>
      </c>
      <c r="F282" s="304"/>
      <c r="G282" s="374"/>
      <c r="H282" s="334"/>
      <c r="I282" s="304"/>
      <c r="J282" s="304"/>
    </row>
    <row r="283" spans="1:10" ht="25.5">
      <c r="A283" s="331" t="s">
        <v>1017</v>
      </c>
      <c r="B283" s="302" t="s">
        <v>444</v>
      </c>
      <c r="C283" s="305" t="s">
        <v>445</v>
      </c>
      <c r="D283" s="334" t="s">
        <v>49</v>
      </c>
      <c r="E283" s="299">
        <v>18</v>
      </c>
      <c r="F283" s="304"/>
      <c r="G283" s="374"/>
      <c r="H283" s="334"/>
      <c r="I283" s="304"/>
      <c r="J283" s="304"/>
    </row>
    <row r="284" spans="1:10" ht="51">
      <c r="A284" s="331" t="s">
        <v>1020</v>
      </c>
      <c r="B284" s="302" t="s">
        <v>447</v>
      </c>
      <c r="C284" s="305" t="s">
        <v>2703</v>
      </c>
      <c r="D284" s="334" t="s">
        <v>49</v>
      </c>
      <c r="E284" s="299">
        <v>18</v>
      </c>
      <c r="F284" s="304"/>
      <c r="G284" s="374"/>
      <c r="H284" s="334"/>
      <c r="I284" s="304"/>
      <c r="J284" s="304"/>
    </row>
    <row r="285" spans="1:10">
      <c r="A285" s="332"/>
      <c r="B285" s="341"/>
      <c r="C285" s="385"/>
      <c r="D285" s="335"/>
      <c r="E285" s="358"/>
      <c r="F285" s="329"/>
      <c r="G285" s="378"/>
      <c r="H285" s="335"/>
      <c r="I285" s="373" t="s">
        <v>1022</v>
      </c>
      <c r="J285" s="319"/>
    </row>
    <row r="286" spans="1:10">
      <c r="A286" s="330" t="s">
        <v>1023</v>
      </c>
      <c r="B286" s="181" t="s">
        <v>2782</v>
      </c>
      <c r="C286" s="189"/>
      <c r="D286" s="336"/>
      <c r="E286" s="357"/>
      <c r="F286" s="324"/>
      <c r="G286" s="376"/>
      <c r="H286" s="336"/>
      <c r="I286" s="324"/>
      <c r="J286" s="324"/>
    </row>
    <row r="287" spans="1:10" ht="51">
      <c r="A287" s="331" t="s">
        <v>1024</v>
      </c>
      <c r="B287" s="302" t="s">
        <v>451</v>
      </c>
      <c r="C287" s="305" t="s">
        <v>2704</v>
      </c>
      <c r="D287" s="334" t="s">
        <v>31</v>
      </c>
      <c r="E287" s="299">
        <v>3</v>
      </c>
      <c r="F287" s="304"/>
      <c r="G287" s="374"/>
      <c r="H287" s="334"/>
      <c r="I287" s="304"/>
      <c r="J287" s="304"/>
    </row>
    <row r="288" spans="1:10" ht="63.75">
      <c r="A288" s="331" t="s">
        <v>1026</v>
      </c>
      <c r="B288" s="302" t="s">
        <v>420</v>
      </c>
      <c r="C288" s="305" t="s">
        <v>2705</v>
      </c>
      <c r="D288" s="334" t="s">
        <v>31</v>
      </c>
      <c r="E288" s="300">
        <v>150</v>
      </c>
      <c r="F288" s="304"/>
      <c r="G288" s="374"/>
      <c r="H288" s="334"/>
      <c r="I288" s="304"/>
      <c r="J288" s="304"/>
    </row>
    <row r="289" spans="1:10" ht="51">
      <c r="A289" s="331" t="s">
        <v>1027</v>
      </c>
      <c r="B289" s="302" t="s">
        <v>453</v>
      </c>
      <c r="C289" s="305" t="s">
        <v>2706</v>
      </c>
      <c r="D289" s="384" t="s">
        <v>49</v>
      </c>
      <c r="E289" s="300">
        <v>9000</v>
      </c>
      <c r="F289" s="304"/>
      <c r="G289" s="374"/>
      <c r="H289" s="334"/>
      <c r="I289" s="304"/>
      <c r="J289" s="304"/>
    </row>
    <row r="290" spans="1:10">
      <c r="A290" s="335"/>
      <c r="B290" s="341"/>
      <c r="C290" s="341"/>
      <c r="D290" s="341"/>
      <c r="E290" s="335"/>
      <c r="F290" s="341"/>
      <c r="G290" s="341"/>
      <c r="H290" s="341"/>
      <c r="I290" s="373" t="s">
        <v>1029</v>
      </c>
      <c r="J290" s="341"/>
    </row>
    <row r="291" spans="1:10">
      <c r="A291" s="330" t="s">
        <v>1030</v>
      </c>
      <c r="B291" s="181" t="s">
        <v>455</v>
      </c>
      <c r="C291" s="189"/>
      <c r="D291" s="336"/>
      <c r="E291" s="187"/>
      <c r="F291" s="324"/>
      <c r="G291" s="376"/>
      <c r="H291" s="336"/>
      <c r="I291" s="324"/>
      <c r="J291" s="324"/>
    </row>
    <row r="292" spans="1:10" ht="25.5">
      <c r="A292" s="331" t="s">
        <v>1031</v>
      </c>
      <c r="B292" s="302" t="s">
        <v>457</v>
      </c>
      <c r="C292" s="305" t="s">
        <v>458</v>
      </c>
      <c r="D292" s="334" t="s">
        <v>49</v>
      </c>
      <c r="E292" s="300">
        <v>6</v>
      </c>
      <c r="F292" s="304"/>
      <c r="G292" s="374"/>
      <c r="H292" s="334"/>
      <c r="I292" s="304"/>
      <c r="J292" s="304"/>
    </row>
    <row r="293" spans="1:10" ht="25.5">
      <c r="A293" s="331" t="s">
        <v>1033</v>
      </c>
      <c r="B293" s="302" t="s">
        <v>460</v>
      </c>
      <c r="C293" s="305" t="s">
        <v>458</v>
      </c>
      <c r="D293" s="334" t="s">
        <v>49</v>
      </c>
      <c r="E293" s="300">
        <v>6</v>
      </c>
      <c r="F293" s="304"/>
      <c r="G293" s="374"/>
      <c r="H293" s="334"/>
      <c r="I293" s="304"/>
      <c r="J293" s="304"/>
    </row>
    <row r="294" spans="1:10" ht="25.5">
      <c r="A294" s="331" t="s">
        <v>1036</v>
      </c>
      <c r="B294" s="302" t="s">
        <v>462</v>
      </c>
      <c r="C294" s="305" t="s">
        <v>458</v>
      </c>
      <c r="D294" s="334" t="s">
        <v>49</v>
      </c>
      <c r="E294" s="299">
        <v>6</v>
      </c>
      <c r="F294" s="304"/>
      <c r="G294" s="374"/>
      <c r="H294" s="334"/>
      <c r="I294" s="304"/>
      <c r="J294" s="304"/>
    </row>
    <row r="295" spans="1:10">
      <c r="A295" s="332"/>
      <c r="B295" s="341"/>
      <c r="C295" s="385"/>
      <c r="D295" s="335"/>
      <c r="E295" s="358"/>
      <c r="F295" s="329"/>
      <c r="G295" s="378"/>
      <c r="H295" s="335"/>
      <c r="I295" s="373" t="s">
        <v>1046</v>
      </c>
      <c r="J295" s="319"/>
    </row>
    <row r="296" spans="1:10">
      <c r="A296" s="330" t="s">
        <v>1047</v>
      </c>
      <c r="B296" s="181" t="s">
        <v>2781</v>
      </c>
      <c r="C296" s="233"/>
      <c r="D296" s="333"/>
      <c r="E296" s="357"/>
      <c r="F296" s="320"/>
      <c r="G296" s="375"/>
      <c r="H296" s="333"/>
      <c r="I296" s="320"/>
      <c r="J296" s="320"/>
    </row>
    <row r="297" spans="1:10" ht="25.5">
      <c r="A297" s="331" t="s">
        <v>1049</v>
      </c>
      <c r="B297" s="639" t="s">
        <v>466</v>
      </c>
      <c r="C297" s="168" t="s">
        <v>467</v>
      </c>
      <c r="D297" s="144" t="s">
        <v>49</v>
      </c>
      <c r="E297" s="146">
        <v>36</v>
      </c>
      <c r="F297" s="304"/>
      <c r="G297" s="374"/>
      <c r="H297" s="334"/>
      <c r="I297" s="304"/>
      <c r="J297" s="304"/>
    </row>
    <row r="298" spans="1:10" ht="25.5">
      <c r="A298" s="331" t="s">
        <v>1459</v>
      </c>
      <c r="B298" s="639" t="s">
        <v>469</v>
      </c>
      <c r="C298" s="168" t="s">
        <v>470</v>
      </c>
      <c r="D298" s="144" t="s">
        <v>49</v>
      </c>
      <c r="E298" s="146">
        <v>36</v>
      </c>
      <c r="F298" s="304"/>
      <c r="G298" s="374"/>
      <c r="H298" s="334"/>
      <c r="I298" s="304"/>
      <c r="J298" s="304"/>
    </row>
    <row r="299" spans="1:10" ht="25.5">
      <c r="A299" s="331" t="s">
        <v>1460</v>
      </c>
      <c r="B299" s="639" t="s">
        <v>472</v>
      </c>
      <c r="C299" s="168" t="s">
        <v>473</v>
      </c>
      <c r="D299" s="141" t="s">
        <v>49</v>
      </c>
      <c r="E299" s="146">
        <v>45</v>
      </c>
      <c r="F299" s="304"/>
      <c r="G299" s="374"/>
      <c r="H299" s="334"/>
      <c r="I299" s="304"/>
      <c r="J299" s="304"/>
    </row>
    <row r="300" spans="1:10" ht="25.5">
      <c r="A300" s="331" t="s">
        <v>1461</v>
      </c>
      <c r="B300" s="639" t="s">
        <v>475</v>
      </c>
      <c r="C300" s="168" t="s">
        <v>476</v>
      </c>
      <c r="D300" s="141" t="s">
        <v>49</v>
      </c>
      <c r="E300" s="146">
        <v>36</v>
      </c>
      <c r="F300" s="304"/>
      <c r="G300" s="374"/>
      <c r="H300" s="334"/>
      <c r="I300" s="304"/>
      <c r="J300" s="304"/>
    </row>
    <row r="301" spans="1:10" ht="25.5">
      <c r="A301" s="331" t="s">
        <v>1462</v>
      </c>
      <c r="B301" s="639" t="s">
        <v>478</v>
      </c>
      <c r="C301" s="168" t="s">
        <v>479</v>
      </c>
      <c r="D301" s="141" t="s">
        <v>49</v>
      </c>
      <c r="E301" s="146">
        <v>36</v>
      </c>
      <c r="F301" s="304"/>
      <c r="G301" s="374"/>
      <c r="H301" s="334"/>
      <c r="I301" s="304"/>
      <c r="J301" s="304"/>
    </row>
    <row r="302" spans="1:10" ht="25.5">
      <c r="A302" s="331" t="s">
        <v>1463</v>
      </c>
      <c r="B302" s="639" t="s">
        <v>481</v>
      </c>
      <c r="C302" s="168" t="s">
        <v>467</v>
      </c>
      <c r="D302" s="141" t="s">
        <v>49</v>
      </c>
      <c r="E302" s="146">
        <v>36</v>
      </c>
      <c r="F302" s="304"/>
      <c r="G302" s="374"/>
      <c r="H302" s="334"/>
      <c r="I302" s="304"/>
      <c r="J302" s="304"/>
    </row>
    <row r="303" spans="1:10" ht="25.5">
      <c r="A303" s="331" t="s">
        <v>1464</v>
      </c>
      <c r="B303" s="639" t="s">
        <v>483</v>
      </c>
      <c r="C303" s="168" t="s">
        <v>484</v>
      </c>
      <c r="D303" s="141" t="s">
        <v>49</v>
      </c>
      <c r="E303" s="146">
        <v>36</v>
      </c>
      <c r="F303" s="304"/>
      <c r="G303" s="374"/>
      <c r="H303" s="334"/>
      <c r="I303" s="304"/>
      <c r="J303" s="304"/>
    </row>
    <row r="304" spans="1:10" ht="25.5">
      <c r="A304" s="331" t="s">
        <v>1465</v>
      </c>
      <c r="B304" s="639" t="s">
        <v>486</v>
      </c>
      <c r="C304" s="168" t="s">
        <v>487</v>
      </c>
      <c r="D304" s="141" t="s">
        <v>49</v>
      </c>
      <c r="E304" s="146">
        <v>36</v>
      </c>
      <c r="F304" s="304"/>
      <c r="G304" s="374"/>
      <c r="H304" s="334"/>
      <c r="I304" s="304"/>
      <c r="J304" s="304"/>
    </row>
    <row r="305" spans="1:10">
      <c r="A305" s="331" t="s">
        <v>1466</v>
      </c>
      <c r="B305" s="639" t="s">
        <v>489</v>
      </c>
      <c r="C305" s="305" t="s">
        <v>490</v>
      </c>
      <c r="D305" s="141" t="s">
        <v>49</v>
      </c>
      <c r="E305" s="299">
        <v>6</v>
      </c>
      <c r="F305" s="304"/>
      <c r="G305" s="374"/>
      <c r="H305" s="334"/>
      <c r="I305" s="304"/>
      <c r="J305" s="304"/>
    </row>
    <row r="306" spans="1:10">
      <c r="A306" s="331" t="s">
        <v>1467</v>
      </c>
      <c r="B306" s="302" t="s">
        <v>492</v>
      </c>
      <c r="C306" s="305" t="s">
        <v>493</v>
      </c>
      <c r="D306" s="141" t="s">
        <v>49</v>
      </c>
      <c r="E306" s="299">
        <v>24</v>
      </c>
      <c r="F306" s="304"/>
      <c r="G306" s="374"/>
      <c r="H306" s="334"/>
      <c r="I306" s="304"/>
      <c r="J306" s="304"/>
    </row>
    <row r="307" spans="1:10">
      <c r="A307" s="331" t="s">
        <v>1468</v>
      </c>
      <c r="B307" s="302" t="s">
        <v>495</v>
      </c>
      <c r="C307" s="305" t="s">
        <v>493</v>
      </c>
      <c r="D307" s="141" t="s">
        <v>49</v>
      </c>
      <c r="E307" s="146">
        <v>24</v>
      </c>
      <c r="F307" s="304"/>
      <c r="G307" s="374"/>
      <c r="H307" s="334"/>
      <c r="I307" s="304"/>
      <c r="J307" s="304"/>
    </row>
    <row r="308" spans="1:10">
      <c r="A308" s="331" t="s">
        <v>1469</v>
      </c>
      <c r="B308" s="639" t="s">
        <v>497</v>
      </c>
      <c r="C308" s="305" t="s">
        <v>493</v>
      </c>
      <c r="D308" s="141" t="s">
        <v>49</v>
      </c>
      <c r="E308" s="146">
        <v>24</v>
      </c>
      <c r="F308" s="304"/>
      <c r="G308" s="374"/>
      <c r="H308" s="334"/>
      <c r="I308" s="304"/>
      <c r="J308" s="304"/>
    </row>
    <row r="309" spans="1:10">
      <c r="A309" s="331" t="s">
        <v>1470</v>
      </c>
      <c r="B309" s="639" t="s">
        <v>498</v>
      </c>
      <c r="C309" s="305" t="s">
        <v>499</v>
      </c>
      <c r="D309" s="141" t="s">
        <v>49</v>
      </c>
      <c r="E309" s="146">
        <v>24</v>
      </c>
      <c r="F309" s="304"/>
      <c r="G309" s="374"/>
      <c r="H309" s="334"/>
      <c r="I309" s="304"/>
      <c r="J309" s="304"/>
    </row>
    <row r="310" spans="1:10">
      <c r="A310" s="331" t="s">
        <v>1471</v>
      </c>
      <c r="B310" s="639" t="s">
        <v>500</v>
      </c>
      <c r="C310" s="305" t="s">
        <v>493</v>
      </c>
      <c r="D310" s="141" t="s">
        <v>49</v>
      </c>
      <c r="E310" s="146">
        <v>24</v>
      </c>
      <c r="F310" s="304"/>
      <c r="G310" s="374"/>
      <c r="H310" s="334"/>
      <c r="I310" s="304"/>
      <c r="J310" s="304"/>
    </row>
    <row r="311" spans="1:10">
      <c r="A311" s="331" t="s">
        <v>1472</v>
      </c>
      <c r="B311" s="639" t="s">
        <v>501</v>
      </c>
      <c r="C311" s="305" t="s">
        <v>493</v>
      </c>
      <c r="D311" s="141" t="s">
        <v>49</v>
      </c>
      <c r="E311" s="146">
        <v>24</v>
      </c>
      <c r="F311" s="304"/>
      <c r="G311" s="374"/>
      <c r="H311" s="334"/>
      <c r="I311" s="304"/>
      <c r="J311" s="304"/>
    </row>
    <row r="312" spans="1:10">
      <c r="A312" s="331" t="s">
        <v>1473</v>
      </c>
      <c r="B312" s="639" t="s">
        <v>502</v>
      </c>
      <c r="C312" s="305" t="s">
        <v>493</v>
      </c>
      <c r="D312" s="141" t="s">
        <v>49</v>
      </c>
      <c r="E312" s="146">
        <v>60</v>
      </c>
      <c r="F312" s="304"/>
      <c r="G312" s="374"/>
      <c r="H312" s="334"/>
      <c r="I312" s="304"/>
      <c r="J312" s="304"/>
    </row>
    <row r="313" spans="1:10">
      <c r="A313" s="331" t="s">
        <v>1474</v>
      </c>
      <c r="B313" s="302" t="s">
        <v>503</v>
      </c>
      <c r="C313" s="305" t="s">
        <v>493</v>
      </c>
      <c r="D313" s="141" t="s">
        <v>49</v>
      </c>
      <c r="E313" s="146">
        <v>60</v>
      </c>
      <c r="F313" s="304"/>
      <c r="G313" s="374"/>
      <c r="H313" s="334"/>
      <c r="I313" s="304"/>
      <c r="J313" s="304"/>
    </row>
    <row r="314" spans="1:10">
      <c r="A314" s="331" t="s">
        <v>1475</v>
      </c>
      <c r="B314" s="639" t="s">
        <v>504</v>
      </c>
      <c r="C314" s="305" t="s">
        <v>493</v>
      </c>
      <c r="D314" s="141" t="s">
        <v>49</v>
      </c>
      <c r="E314" s="146">
        <v>60</v>
      </c>
      <c r="F314" s="304"/>
      <c r="G314" s="374"/>
      <c r="H314" s="334"/>
      <c r="I314" s="304"/>
      <c r="J314" s="304"/>
    </row>
    <row r="315" spans="1:10">
      <c r="A315" s="331" t="s">
        <v>1476</v>
      </c>
      <c r="B315" s="302" t="s">
        <v>505</v>
      </c>
      <c r="C315" s="305" t="s">
        <v>493</v>
      </c>
      <c r="D315" s="141" t="s">
        <v>49</v>
      </c>
      <c r="E315" s="146">
        <v>60</v>
      </c>
      <c r="F315" s="304"/>
      <c r="G315" s="374"/>
      <c r="H315" s="334"/>
      <c r="I315" s="304"/>
      <c r="J315" s="304"/>
    </row>
    <row r="316" spans="1:10">
      <c r="A316" s="331" t="s">
        <v>1477</v>
      </c>
      <c r="B316" s="302" t="s">
        <v>506</v>
      </c>
      <c r="C316" s="305" t="s">
        <v>493</v>
      </c>
      <c r="D316" s="141" t="s">
        <v>49</v>
      </c>
      <c r="E316" s="146">
        <v>60</v>
      </c>
      <c r="F316" s="304"/>
      <c r="G316" s="374"/>
      <c r="H316" s="334"/>
      <c r="I316" s="304"/>
      <c r="J316" s="304"/>
    </row>
    <row r="317" spans="1:10">
      <c r="A317" s="331" t="s">
        <v>1478</v>
      </c>
      <c r="B317" s="302" t="s">
        <v>507</v>
      </c>
      <c r="C317" s="305" t="s">
        <v>493</v>
      </c>
      <c r="D317" s="141" t="s">
        <v>49</v>
      </c>
      <c r="E317" s="146">
        <v>60</v>
      </c>
      <c r="F317" s="304"/>
      <c r="G317" s="374"/>
      <c r="H317" s="334"/>
      <c r="I317" s="304"/>
      <c r="J317" s="304"/>
    </row>
    <row r="318" spans="1:10">
      <c r="A318" s="331" t="s">
        <v>1479</v>
      </c>
      <c r="B318" s="302" t="s">
        <v>508</v>
      </c>
      <c r="C318" s="305" t="s">
        <v>493</v>
      </c>
      <c r="D318" s="141" t="s">
        <v>49</v>
      </c>
      <c r="E318" s="146">
        <v>60</v>
      </c>
      <c r="F318" s="304"/>
      <c r="G318" s="374"/>
      <c r="H318" s="334"/>
      <c r="I318" s="304"/>
      <c r="J318" s="304"/>
    </row>
    <row r="319" spans="1:10">
      <c r="A319" s="331" t="s">
        <v>1480</v>
      </c>
      <c r="B319" s="302" t="s">
        <v>509</v>
      </c>
      <c r="C319" s="305" t="s">
        <v>493</v>
      </c>
      <c r="D319" s="141" t="s">
        <v>49</v>
      </c>
      <c r="E319" s="146">
        <v>60</v>
      </c>
      <c r="F319" s="304"/>
      <c r="G319" s="374"/>
      <c r="H319" s="334"/>
      <c r="I319" s="304"/>
      <c r="J319" s="304"/>
    </row>
    <row r="320" spans="1:10">
      <c r="A320" s="331" t="s">
        <v>1481</v>
      </c>
      <c r="B320" s="302" t="s">
        <v>510</v>
      </c>
      <c r="C320" s="305" t="s">
        <v>493</v>
      </c>
      <c r="D320" s="141" t="s">
        <v>49</v>
      </c>
      <c r="E320" s="146">
        <v>60</v>
      </c>
      <c r="F320" s="304"/>
      <c r="G320" s="374"/>
      <c r="H320" s="334"/>
      <c r="I320" s="304"/>
      <c r="J320" s="304"/>
    </row>
    <row r="321" spans="1:10">
      <c r="A321" s="331" t="s">
        <v>1482</v>
      </c>
      <c r="B321" s="302" t="s">
        <v>469</v>
      </c>
      <c r="C321" s="305" t="s">
        <v>493</v>
      </c>
      <c r="D321" s="141" t="s">
        <v>49</v>
      </c>
      <c r="E321" s="146">
        <v>60</v>
      </c>
      <c r="F321" s="304"/>
      <c r="G321" s="374"/>
      <c r="H321" s="334"/>
      <c r="I321" s="304"/>
      <c r="J321" s="304"/>
    </row>
    <row r="322" spans="1:10" ht="25.5">
      <c r="A322" s="331" t="s">
        <v>1483</v>
      </c>
      <c r="B322" s="302" t="s">
        <v>511</v>
      </c>
      <c r="C322" s="305" t="s">
        <v>493</v>
      </c>
      <c r="D322" s="141" t="s">
        <v>49</v>
      </c>
      <c r="E322" s="299">
        <v>45</v>
      </c>
      <c r="F322" s="304"/>
      <c r="G322" s="374"/>
      <c r="H322" s="334"/>
      <c r="I322" s="304"/>
      <c r="J322" s="304"/>
    </row>
    <row r="323" spans="1:10">
      <c r="A323" s="331" t="s">
        <v>1484</v>
      </c>
      <c r="B323" s="302" t="s">
        <v>512</v>
      </c>
      <c r="C323" s="305" t="s">
        <v>493</v>
      </c>
      <c r="D323" s="141" t="s">
        <v>49</v>
      </c>
      <c r="E323" s="299">
        <v>45</v>
      </c>
      <c r="F323" s="304"/>
      <c r="G323" s="374"/>
      <c r="H323" s="334"/>
      <c r="I323" s="304"/>
      <c r="J323" s="304"/>
    </row>
    <row r="324" spans="1:10">
      <c r="A324" s="331" t="s">
        <v>1485</v>
      </c>
      <c r="B324" s="302" t="s">
        <v>513</v>
      </c>
      <c r="C324" s="305" t="s">
        <v>493</v>
      </c>
      <c r="D324" s="141" t="s">
        <v>49</v>
      </c>
      <c r="E324" s="299">
        <v>45</v>
      </c>
      <c r="F324" s="304"/>
      <c r="G324" s="374"/>
      <c r="H324" s="334"/>
      <c r="I324" s="304"/>
      <c r="J324" s="304"/>
    </row>
    <row r="325" spans="1:10" ht="25.5">
      <c r="A325" s="331" t="s">
        <v>1486</v>
      </c>
      <c r="B325" s="302" t="s">
        <v>514</v>
      </c>
      <c r="C325" s="305" t="s">
        <v>515</v>
      </c>
      <c r="D325" s="334" t="s">
        <v>87</v>
      </c>
      <c r="E325" s="299">
        <v>36</v>
      </c>
      <c r="F325" s="304"/>
      <c r="G325" s="374"/>
      <c r="H325" s="334"/>
      <c r="I325" s="304"/>
      <c r="J325" s="304"/>
    </row>
    <row r="326" spans="1:10" ht="25.5">
      <c r="A326" s="331" t="s">
        <v>1487</v>
      </c>
      <c r="B326" s="302" t="s">
        <v>516</v>
      </c>
      <c r="C326" s="305" t="s">
        <v>517</v>
      </c>
      <c r="D326" s="334" t="s">
        <v>87</v>
      </c>
      <c r="E326" s="299">
        <v>30</v>
      </c>
      <c r="F326" s="304"/>
      <c r="G326" s="374"/>
      <c r="H326" s="334"/>
      <c r="I326" s="304"/>
      <c r="J326" s="304"/>
    </row>
    <row r="327" spans="1:10" ht="25.5">
      <c r="A327" s="331" t="s">
        <v>1488</v>
      </c>
      <c r="B327" s="302" t="s">
        <v>518</v>
      </c>
      <c r="C327" s="305" t="s">
        <v>517</v>
      </c>
      <c r="D327" s="334" t="s">
        <v>49</v>
      </c>
      <c r="E327" s="163">
        <v>30</v>
      </c>
      <c r="F327" s="167"/>
      <c r="G327" s="409"/>
      <c r="H327" s="409"/>
      <c r="I327" s="409"/>
      <c r="J327" s="409"/>
    </row>
    <row r="328" spans="1:10">
      <c r="A328" s="332"/>
      <c r="B328" s="385"/>
      <c r="C328" s="385"/>
      <c r="D328" s="335"/>
      <c r="E328" s="358"/>
      <c r="F328" s="329"/>
      <c r="G328" s="378"/>
      <c r="H328" s="405"/>
      <c r="I328" s="406" t="s">
        <v>1052</v>
      </c>
      <c r="J328" s="407"/>
    </row>
    <row r="329" spans="1:10">
      <c r="A329" s="330" t="s">
        <v>1053</v>
      </c>
      <c r="B329" s="181" t="s">
        <v>2780</v>
      </c>
      <c r="C329" s="233"/>
      <c r="D329" s="333"/>
      <c r="E329" s="357"/>
      <c r="F329" s="320"/>
      <c r="G329" s="375"/>
      <c r="H329" s="333"/>
      <c r="I329" s="320"/>
      <c r="J329" s="320"/>
    </row>
    <row r="330" spans="1:10" ht="38.25">
      <c r="A330" s="331" t="s">
        <v>1055</v>
      </c>
      <c r="B330" s="302" t="s">
        <v>522</v>
      </c>
      <c r="C330" s="305" t="s">
        <v>523</v>
      </c>
      <c r="D330" s="144" t="s">
        <v>49</v>
      </c>
      <c r="E330" s="299">
        <v>12</v>
      </c>
      <c r="F330" s="304"/>
      <c r="G330" s="374"/>
      <c r="H330" s="334"/>
      <c r="I330" s="304"/>
      <c r="J330" s="304"/>
    </row>
    <row r="331" spans="1:10" ht="38.25">
      <c r="A331" s="331" t="s">
        <v>1057</v>
      </c>
      <c r="B331" s="302" t="s">
        <v>525</v>
      </c>
      <c r="C331" s="305" t="s">
        <v>526</v>
      </c>
      <c r="D331" s="144" t="s">
        <v>49</v>
      </c>
      <c r="E331" s="299">
        <v>9</v>
      </c>
      <c r="F331" s="304"/>
      <c r="G331" s="374"/>
      <c r="H331" s="334"/>
      <c r="I331" s="304"/>
      <c r="J331" s="304"/>
    </row>
    <row r="332" spans="1:10" ht="38.25">
      <c r="A332" s="331" t="s">
        <v>1058</v>
      </c>
      <c r="B332" s="302" t="s">
        <v>528</v>
      </c>
      <c r="C332" s="305" t="s">
        <v>529</v>
      </c>
      <c r="D332" s="144" t="s">
        <v>49</v>
      </c>
      <c r="E332" s="299">
        <v>12</v>
      </c>
      <c r="F332" s="304"/>
      <c r="G332" s="374"/>
      <c r="H332" s="334"/>
      <c r="I332" s="304"/>
      <c r="J332" s="304"/>
    </row>
    <row r="333" spans="1:10" ht="38.25">
      <c r="A333" s="331" t="s">
        <v>1489</v>
      </c>
      <c r="B333" s="302" t="s">
        <v>531</v>
      </c>
      <c r="C333" s="305" t="s">
        <v>532</v>
      </c>
      <c r="D333" s="144" t="s">
        <v>49</v>
      </c>
      <c r="E333" s="299">
        <v>6</v>
      </c>
      <c r="F333" s="304"/>
      <c r="G333" s="374"/>
      <c r="H333" s="334"/>
      <c r="I333" s="304"/>
      <c r="J333" s="304"/>
    </row>
    <row r="334" spans="1:10" ht="38.25">
      <c r="A334" s="331" t="s">
        <v>1490</v>
      </c>
      <c r="B334" s="302" t="s">
        <v>533</v>
      </c>
      <c r="C334" s="305" t="s">
        <v>534</v>
      </c>
      <c r="D334" s="144" t="s">
        <v>49</v>
      </c>
      <c r="E334" s="299">
        <v>9</v>
      </c>
      <c r="F334" s="304"/>
      <c r="G334" s="374"/>
      <c r="H334" s="334"/>
      <c r="I334" s="304"/>
      <c r="J334" s="304"/>
    </row>
    <row r="335" spans="1:10" ht="38.25">
      <c r="A335" s="331" t="s">
        <v>1491</v>
      </c>
      <c r="B335" s="302" t="s">
        <v>535</v>
      </c>
      <c r="C335" s="305" t="s">
        <v>536</v>
      </c>
      <c r="D335" s="144" t="s">
        <v>49</v>
      </c>
      <c r="E335" s="299">
        <v>6</v>
      </c>
      <c r="F335" s="304"/>
      <c r="G335" s="374"/>
      <c r="H335" s="334"/>
      <c r="I335" s="304"/>
      <c r="J335" s="304"/>
    </row>
    <row r="336" spans="1:10" ht="25.5">
      <c r="A336" s="331" t="s">
        <v>1492</v>
      </c>
      <c r="B336" s="302" t="s">
        <v>537</v>
      </c>
      <c r="C336" s="305" t="s">
        <v>538</v>
      </c>
      <c r="D336" s="144" t="s">
        <v>49</v>
      </c>
      <c r="E336" s="299">
        <v>12</v>
      </c>
      <c r="F336" s="304"/>
      <c r="G336" s="374"/>
      <c r="H336" s="334"/>
      <c r="I336" s="304"/>
      <c r="J336" s="304"/>
    </row>
    <row r="337" spans="1:10" ht="38.25">
      <c r="A337" s="331" t="s">
        <v>1493</v>
      </c>
      <c r="B337" s="302" t="s">
        <v>539</v>
      </c>
      <c r="C337" s="305" t="s">
        <v>540</v>
      </c>
      <c r="D337" s="144" t="s">
        <v>49</v>
      </c>
      <c r="E337" s="299">
        <v>12</v>
      </c>
      <c r="F337" s="304"/>
      <c r="G337" s="374"/>
      <c r="H337" s="334"/>
      <c r="I337" s="304"/>
      <c r="J337" s="304"/>
    </row>
    <row r="338" spans="1:10" ht="38.25">
      <c r="A338" s="331" t="s">
        <v>1494</v>
      </c>
      <c r="B338" s="302" t="s">
        <v>541</v>
      </c>
      <c r="C338" s="305" t="s">
        <v>542</v>
      </c>
      <c r="D338" s="144" t="s">
        <v>49</v>
      </c>
      <c r="E338" s="299">
        <v>12</v>
      </c>
      <c r="F338" s="304"/>
      <c r="G338" s="374"/>
      <c r="H338" s="334"/>
      <c r="I338" s="304"/>
      <c r="J338" s="304"/>
    </row>
    <row r="339" spans="1:10" ht="38.25">
      <c r="A339" s="331" t="s">
        <v>1495</v>
      </c>
      <c r="B339" s="302" t="s">
        <v>543</v>
      </c>
      <c r="C339" s="305" t="s">
        <v>544</v>
      </c>
      <c r="D339" s="144" t="s">
        <v>49</v>
      </c>
      <c r="E339" s="299">
        <v>36</v>
      </c>
      <c r="F339" s="304"/>
      <c r="G339" s="374"/>
      <c r="H339" s="334"/>
      <c r="I339" s="304"/>
      <c r="J339" s="304"/>
    </row>
    <row r="340" spans="1:10" ht="38.25">
      <c r="A340" s="331" t="s">
        <v>1496</v>
      </c>
      <c r="B340" s="302" t="s">
        <v>545</v>
      </c>
      <c r="C340" s="305" t="s">
        <v>546</v>
      </c>
      <c r="D340" s="144" t="s">
        <v>49</v>
      </c>
      <c r="E340" s="299">
        <v>12</v>
      </c>
      <c r="F340" s="304"/>
      <c r="G340" s="374"/>
      <c r="H340" s="334"/>
      <c r="I340" s="304"/>
      <c r="J340" s="304"/>
    </row>
    <row r="341" spans="1:10" ht="38.25">
      <c r="A341" s="331" t="s">
        <v>1497</v>
      </c>
      <c r="B341" s="302" t="s">
        <v>547</v>
      </c>
      <c r="C341" s="305" t="s">
        <v>548</v>
      </c>
      <c r="D341" s="144" t="s">
        <v>49</v>
      </c>
      <c r="E341" s="299">
        <v>12</v>
      </c>
      <c r="F341" s="304"/>
      <c r="G341" s="374"/>
      <c r="H341" s="334"/>
      <c r="I341" s="304"/>
      <c r="J341" s="304"/>
    </row>
    <row r="342" spans="1:10" ht="38.25">
      <c r="A342" s="331" t="s">
        <v>1498</v>
      </c>
      <c r="B342" s="302" t="s">
        <v>549</v>
      </c>
      <c r="C342" s="305" t="s">
        <v>550</v>
      </c>
      <c r="D342" s="144" t="s">
        <v>49</v>
      </c>
      <c r="E342" s="299">
        <v>6</v>
      </c>
      <c r="F342" s="304"/>
      <c r="G342" s="374"/>
      <c r="H342" s="334"/>
      <c r="I342" s="304"/>
      <c r="J342" s="304"/>
    </row>
    <row r="343" spans="1:10" ht="38.25">
      <c r="A343" s="331" t="s">
        <v>1499</v>
      </c>
      <c r="B343" s="302" t="s">
        <v>551</v>
      </c>
      <c r="C343" s="305" t="s">
        <v>552</v>
      </c>
      <c r="D343" s="144" t="s">
        <v>49</v>
      </c>
      <c r="E343" s="299">
        <v>12</v>
      </c>
      <c r="F343" s="304"/>
      <c r="G343" s="374"/>
      <c r="H343" s="334"/>
      <c r="I343" s="304"/>
      <c r="J343" s="304"/>
    </row>
    <row r="344" spans="1:10" ht="38.25">
      <c r="A344" s="331" t="s">
        <v>1500</v>
      </c>
      <c r="B344" s="302" t="s">
        <v>553</v>
      </c>
      <c r="C344" s="305" t="s">
        <v>554</v>
      </c>
      <c r="D344" s="144" t="s">
        <v>49</v>
      </c>
      <c r="E344" s="299">
        <v>6</v>
      </c>
      <c r="F344" s="304"/>
      <c r="G344" s="374"/>
      <c r="H344" s="334"/>
      <c r="I344" s="304"/>
      <c r="J344" s="304"/>
    </row>
    <row r="345" spans="1:10" ht="38.25">
      <c r="A345" s="331" t="s">
        <v>1501</v>
      </c>
      <c r="B345" s="302" t="s">
        <v>555</v>
      </c>
      <c r="C345" s="305" t="s">
        <v>556</v>
      </c>
      <c r="D345" s="144" t="s">
        <v>49</v>
      </c>
      <c r="E345" s="299">
        <v>6</v>
      </c>
      <c r="F345" s="304"/>
      <c r="G345" s="374"/>
      <c r="H345" s="334"/>
      <c r="I345" s="304"/>
      <c r="J345" s="304"/>
    </row>
    <row r="346" spans="1:10">
      <c r="A346" s="332"/>
      <c r="B346" s="378"/>
      <c r="C346" s="385"/>
      <c r="D346" s="335"/>
      <c r="E346" s="358"/>
      <c r="F346" s="329"/>
      <c r="G346" s="378"/>
      <c r="H346" s="335"/>
      <c r="I346" s="373" t="s">
        <v>1059</v>
      </c>
      <c r="J346" s="319"/>
    </row>
    <row r="347" spans="1:10">
      <c r="A347" s="330" t="s">
        <v>1060</v>
      </c>
      <c r="B347" s="181" t="s">
        <v>2779</v>
      </c>
      <c r="C347" s="233"/>
      <c r="D347" s="333"/>
      <c r="E347" s="357"/>
      <c r="F347" s="320"/>
      <c r="G347" s="375"/>
      <c r="H347" s="333"/>
      <c r="I347" s="320"/>
      <c r="J347" s="320"/>
    </row>
    <row r="348" spans="1:10" ht="25.5">
      <c r="A348" s="331" t="s">
        <v>1062</v>
      </c>
      <c r="B348" s="302" t="s">
        <v>560</v>
      </c>
      <c r="C348" s="305" t="s">
        <v>561</v>
      </c>
      <c r="D348" s="144" t="s">
        <v>49</v>
      </c>
      <c r="E348" s="299">
        <v>60</v>
      </c>
      <c r="F348" s="304"/>
      <c r="G348" s="374"/>
      <c r="H348" s="334"/>
      <c r="I348" s="304"/>
      <c r="J348" s="304"/>
    </row>
    <row r="349" spans="1:10" ht="25.5">
      <c r="A349" s="331" t="s">
        <v>1065</v>
      </c>
      <c r="B349" s="302" t="s">
        <v>562</v>
      </c>
      <c r="C349" s="305" t="s">
        <v>561</v>
      </c>
      <c r="D349" s="144" t="s">
        <v>49</v>
      </c>
      <c r="E349" s="299">
        <v>240</v>
      </c>
      <c r="F349" s="304"/>
      <c r="G349" s="374"/>
      <c r="H349" s="334"/>
      <c r="I349" s="304"/>
      <c r="J349" s="304"/>
    </row>
    <row r="350" spans="1:10" ht="25.5">
      <c r="A350" s="331" t="s">
        <v>1067</v>
      </c>
      <c r="B350" s="302" t="s">
        <v>563</v>
      </c>
      <c r="C350" s="305" t="s">
        <v>561</v>
      </c>
      <c r="D350" s="144" t="s">
        <v>49</v>
      </c>
      <c r="E350" s="299">
        <v>12</v>
      </c>
      <c r="F350" s="304"/>
      <c r="G350" s="374"/>
      <c r="H350" s="334"/>
      <c r="I350" s="304"/>
      <c r="J350" s="304"/>
    </row>
    <row r="351" spans="1:10" ht="25.5">
      <c r="A351" s="331" t="s">
        <v>1068</v>
      </c>
      <c r="B351" s="302" t="s">
        <v>564</v>
      </c>
      <c r="C351" s="305" t="s">
        <v>561</v>
      </c>
      <c r="D351" s="144" t="s">
        <v>49</v>
      </c>
      <c r="E351" s="299">
        <v>6</v>
      </c>
      <c r="F351" s="304"/>
      <c r="G351" s="374"/>
      <c r="H351" s="334"/>
      <c r="I351" s="304"/>
      <c r="J351" s="304"/>
    </row>
    <row r="352" spans="1:10">
      <c r="A352" s="332"/>
      <c r="B352" s="341"/>
      <c r="C352" s="385"/>
      <c r="D352" s="335"/>
      <c r="E352" s="358"/>
      <c r="F352" s="329"/>
      <c r="G352" s="378"/>
      <c r="H352" s="335"/>
      <c r="I352" s="373" t="s">
        <v>1083</v>
      </c>
      <c r="J352" s="319"/>
    </row>
    <row r="353" spans="1:10">
      <c r="A353" s="330" t="s">
        <v>1135</v>
      </c>
      <c r="B353" s="181" t="s">
        <v>2778</v>
      </c>
      <c r="C353" s="233"/>
      <c r="D353" s="184"/>
      <c r="E353" s="185"/>
      <c r="F353" s="320"/>
      <c r="G353" s="375"/>
      <c r="H353" s="333"/>
      <c r="I353" s="320"/>
      <c r="J353" s="320"/>
    </row>
    <row r="354" spans="1:10" ht="25.5">
      <c r="A354" s="331" t="s">
        <v>1136</v>
      </c>
      <c r="B354" s="302" t="s">
        <v>568</v>
      </c>
      <c r="C354" s="305" t="s">
        <v>2707</v>
      </c>
      <c r="D354" s="144" t="s">
        <v>49</v>
      </c>
      <c r="E354" s="299">
        <v>150</v>
      </c>
      <c r="F354" s="304"/>
      <c r="G354" s="374"/>
      <c r="H354" s="334"/>
      <c r="I354" s="304"/>
      <c r="J354" s="304"/>
    </row>
    <row r="355" spans="1:10" ht="76.5">
      <c r="A355" s="331" t="s">
        <v>1139</v>
      </c>
      <c r="B355" s="302" t="s">
        <v>569</v>
      </c>
      <c r="C355" s="305" t="s">
        <v>570</v>
      </c>
      <c r="D355" s="144" t="s">
        <v>49</v>
      </c>
      <c r="E355" s="299">
        <v>90</v>
      </c>
      <c r="F355" s="304"/>
      <c r="G355" s="374"/>
      <c r="H355" s="334"/>
      <c r="I355" s="304"/>
      <c r="J355" s="304"/>
    </row>
    <row r="356" spans="1:10">
      <c r="A356" s="332"/>
      <c r="B356" s="341"/>
      <c r="C356" s="385"/>
      <c r="D356" s="335"/>
      <c r="E356" s="358"/>
      <c r="F356" s="329"/>
      <c r="G356" s="378"/>
      <c r="H356" s="378"/>
      <c r="I356" s="373" t="s">
        <v>1146</v>
      </c>
      <c r="J356" s="208"/>
    </row>
    <row r="357" spans="1:10">
      <c r="A357" s="330" t="s">
        <v>1147</v>
      </c>
      <c r="B357" s="181" t="s">
        <v>2777</v>
      </c>
      <c r="C357" s="235"/>
      <c r="D357" s="333"/>
      <c r="E357" s="357"/>
      <c r="F357" s="320"/>
      <c r="G357" s="375"/>
      <c r="H357" s="333"/>
      <c r="I357" s="320"/>
      <c r="J357" s="320"/>
    </row>
    <row r="358" spans="1:10">
      <c r="A358" s="331" t="s">
        <v>1148</v>
      </c>
      <c r="B358" s="302" t="s">
        <v>574</v>
      </c>
      <c r="C358" s="305" t="s">
        <v>574</v>
      </c>
      <c r="D358" s="141" t="s">
        <v>31</v>
      </c>
      <c r="E358" s="299">
        <v>3</v>
      </c>
      <c r="F358" s="304"/>
      <c r="G358" s="374"/>
      <c r="H358" s="334"/>
      <c r="I358" s="304"/>
      <c r="J358" s="304"/>
    </row>
    <row r="359" spans="1:10">
      <c r="A359" s="331" t="s">
        <v>1151</v>
      </c>
      <c r="B359" s="302" t="s">
        <v>575</v>
      </c>
      <c r="C359" s="305" t="s">
        <v>576</v>
      </c>
      <c r="D359" s="141" t="s">
        <v>31</v>
      </c>
      <c r="E359" s="299">
        <v>3</v>
      </c>
      <c r="F359" s="304"/>
      <c r="G359" s="374"/>
      <c r="H359" s="334"/>
      <c r="I359" s="304"/>
      <c r="J359" s="304"/>
    </row>
    <row r="360" spans="1:10" ht="25.5">
      <c r="A360" s="331" t="s">
        <v>1154</v>
      </c>
      <c r="B360" s="302" t="s">
        <v>577</v>
      </c>
      <c r="C360" s="305" t="s">
        <v>2708</v>
      </c>
      <c r="D360" s="141" t="s">
        <v>31</v>
      </c>
      <c r="E360" s="299">
        <v>9</v>
      </c>
      <c r="F360" s="304"/>
      <c r="G360" s="374"/>
      <c r="H360" s="334"/>
      <c r="I360" s="304"/>
      <c r="J360" s="304"/>
    </row>
    <row r="361" spans="1:10" ht="25.5">
      <c r="A361" s="331" t="s">
        <v>1502</v>
      </c>
      <c r="B361" s="302" t="s">
        <v>578</v>
      </c>
      <c r="C361" s="305" t="s">
        <v>2709</v>
      </c>
      <c r="D361" s="141" t="s">
        <v>31</v>
      </c>
      <c r="E361" s="299">
        <v>9</v>
      </c>
      <c r="F361" s="304"/>
      <c r="G361" s="374"/>
      <c r="H361" s="334"/>
      <c r="I361" s="304"/>
      <c r="J361" s="304"/>
    </row>
    <row r="362" spans="1:10" ht="25.5">
      <c r="A362" s="331" t="s">
        <v>1503</v>
      </c>
      <c r="B362" s="302" t="s">
        <v>579</v>
      </c>
      <c r="C362" s="305" t="s">
        <v>2710</v>
      </c>
      <c r="D362" s="141" t="s">
        <v>31</v>
      </c>
      <c r="E362" s="299">
        <v>9</v>
      </c>
      <c r="F362" s="304"/>
      <c r="G362" s="374"/>
      <c r="H362" s="334"/>
      <c r="I362" s="304"/>
      <c r="J362" s="304"/>
    </row>
    <row r="363" spans="1:10" ht="25.5">
      <c r="A363" s="331" t="s">
        <v>1504</v>
      </c>
      <c r="B363" s="302" t="s">
        <v>580</v>
      </c>
      <c r="C363" s="305" t="s">
        <v>2712</v>
      </c>
      <c r="D363" s="141" t="s">
        <v>31</v>
      </c>
      <c r="E363" s="299">
        <v>18</v>
      </c>
      <c r="F363" s="304"/>
      <c r="G363" s="374"/>
      <c r="H363" s="334"/>
      <c r="I363" s="304"/>
      <c r="J363" s="304"/>
    </row>
    <row r="364" spans="1:10" ht="38.25">
      <c r="A364" s="331" t="s">
        <v>1505</v>
      </c>
      <c r="B364" s="302" t="s">
        <v>581</v>
      </c>
      <c r="C364" s="305" t="s">
        <v>2711</v>
      </c>
      <c r="D364" s="141" t="s">
        <v>31</v>
      </c>
      <c r="E364" s="299">
        <v>30</v>
      </c>
      <c r="F364" s="304"/>
      <c r="G364" s="374"/>
      <c r="H364" s="334"/>
      <c r="I364" s="304"/>
      <c r="J364" s="304"/>
    </row>
    <row r="365" spans="1:10">
      <c r="A365" s="332"/>
      <c r="B365" s="341"/>
      <c r="C365" s="385"/>
      <c r="D365" s="335"/>
      <c r="E365" s="358"/>
      <c r="F365" s="329"/>
      <c r="G365" s="378"/>
      <c r="H365" s="335"/>
      <c r="I365" s="373" t="s">
        <v>1157</v>
      </c>
      <c r="J365" s="319"/>
    </row>
    <row r="366" spans="1:10">
      <c r="A366" s="330" t="s">
        <v>1158</v>
      </c>
      <c r="B366" s="181" t="s">
        <v>2776</v>
      </c>
      <c r="C366" s="235"/>
      <c r="D366" s="333"/>
      <c r="E366" s="357"/>
      <c r="F366" s="320"/>
      <c r="G366" s="375"/>
      <c r="H366" s="333"/>
      <c r="I366" s="320"/>
      <c r="J366" s="320"/>
    </row>
    <row r="367" spans="1:10" ht="25.5">
      <c r="A367" s="267" t="s">
        <v>1506</v>
      </c>
      <c r="B367" s="302" t="s">
        <v>585</v>
      </c>
      <c r="C367" s="305" t="s">
        <v>2713</v>
      </c>
      <c r="D367" s="384" t="s">
        <v>31</v>
      </c>
      <c r="E367" s="287">
        <v>3</v>
      </c>
      <c r="F367" s="304"/>
      <c r="G367" s="374"/>
      <c r="H367" s="334"/>
      <c r="I367" s="304"/>
      <c r="J367" s="304"/>
    </row>
    <row r="368" spans="1:10" ht="25.5">
      <c r="A368" s="267" t="s">
        <v>1508</v>
      </c>
      <c r="B368" s="302" t="s">
        <v>587</v>
      </c>
      <c r="C368" s="305" t="s">
        <v>588</v>
      </c>
      <c r="D368" s="384" t="s">
        <v>31</v>
      </c>
      <c r="E368" s="287">
        <v>3</v>
      </c>
      <c r="F368" s="304"/>
      <c r="G368" s="374"/>
      <c r="H368" s="334"/>
      <c r="I368" s="304"/>
      <c r="J368" s="304"/>
    </row>
    <row r="369" spans="1:10" ht="25.5">
      <c r="A369" s="267" t="s">
        <v>1509</v>
      </c>
      <c r="B369" s="302" t="s">
        <v>589</v>
      </c>
      <c r="C369" s="305" t="s">
        <v>590</v>
      </c>
      <c r="D369" s="384" t="s">
        <v>31</v>
      </c>
      <c r="E369" s="287">
        <v>3</v>
      </c>
      <c r="F369" s="304"/>
      <c r="G369" s="374"/>
      <c r="H369" s="334"/>
      <c r="I369" s="304"/>
      <c r="J369" s="304"/>
    </row>
    <row r="370" spans="1:10" ht="25.5">
      <c r="A370" s="267" t="s">
        <v>1160</v>
      </c>
      <c r="B370" s="302" t="s">
        <v>591</v>
      </c>
      <c r="C370" s="305" t="s">
        <v>592</v>
      </c>
      <c r="D370" s="384" t="s">
        <v>31</v>
      </c>
      <c r="E370" s="287">
        <v>3</v>
      </c>
      <c r="F370" s="304"/>
      <c r="G370" s="374"/>
      <c r="H370" s="334"/>
      <c r="I370" s="304"/>
      <c r="J370" s="304"/>
    </row>
    <row r="371" spans="1:10" ht="25.5">
      <c r="A371" s="267" t="s">
        <v>1163</v>
      </c>
      <c r="B371" s="302" t="s">
        <v>1507</v>
      </c>
      <c r="C371" s="305" t="s">
        <v>593</v>
      </c>
      <c r="D371" s="384" t="s">
        <v>31</v>
      </c>
      <c r="E371" s="287">
        <v>3</v>
      </c>
      <c r="F371" s="304"/>
      <c r="G371" s="374"/>
      <c r="H371" s="334"/>
      <c r="I371" s="304"/>
      <c r="J371" s="304"/>
    </row>
    <row r="372" spans="1:10" ht="38.25">
      <c r="A372" s="267" t="s">
        <v>1166</v>
      </c>
      <c r="B372" s="302" t="s">
        <v>594</v>
      </c>
      <c r="C372" s="305" t="s">
        <v>595</v>
      </c>
      <c r="D372" s="384" t="s">
        <v>31</v>
      </c>
      <c r="E372" s="287">
        <v>3</v>
      </c>
      <c r="F372" s="304"/>
      <c r="G372" s="374"/>
      <c r="H372" s="334"/>
      <c r="I372" s="304"/>
      <c r="J372" s="304"/>
    </row>
    <row r="373" spans="1:10" ht="38.25">
      <c r="A373" s="267" t="s">
        <v>1168</v>
      </c>
      <c r="B373" s="302" t="s">
        <v>596</v>
      </c>
      <c r="C373" s="305" t="s">
        <v>597</v>
      </c>
      <c r="D373" s="384" t="s">
        <v>31</v>
      </c>
      <c r="E373" s="287">
        <v>3</v>
      </c>
      <c r="F373" s="304"/>
      <c r="G373" s="374"/>
      <c r="H373" s="334"/>
      <c r="I373" s="304"/>
      <c r="J373" s="304"/>
    </row>
    <row r="374" spans="1:10" ht="38.25">
      <c r="A374" s="267" t="s">
        <v>1171</v>
      </c>
      <c r="B374" s="302" t="s">
        <v>598</v>
      </c>
      <c r="C374" s="305" t="s">
        <v>599</v>
      </c>
      <c r="D374" s="384" t="s">
        <v>31</v>
      </c>
      <c r="E374" s="287">
        <v>3</v>
      </c>
      <c r="F374" s="304"/>
      <c r="G374" s="374"/>
      <c r="H374" s="334"/>
      <c r="I374" s="304"/>
      <c r="J374" s="304"/>
    </row>
    <row r="375" spans="1:10" ht="25.5">
      <c r="A375" s="267" t="s">
        <v>1173</v>
      </c>
      <c r="B375" s="302" t="s">
        <v>600</v>
      </c>
      <c r="C375" s="434" t="s">
        <v>601</v>
      </c>
      <c r="D375" s="384" t="s">
        <v>31</v>
      </c>
      <c r="E375" s="287">
        <v>3</v>
      </c>
      <c r="F375" s="304"/>
      <c r="G375" s="374"/>
      <c r="H375" s="334"/>
      <c r="I375" s="304"/>
      <c r="J375" s="304"/>
    </row>
    <row r="376" spans="1:10" ht="25.5">
      <c r="A376" s="267" t="s">
        <v>1510</v>
      </c>
      <c r="B376" s="302" t="s">
        <v>602</v>
      </c>
      <c r="C376" s="305" t="s">
        <v>603</v>
      </c>
      <c r="D376" s="384" t="s">
        <v>31</v>
      </c>
      <c r="E376" s="287">
        <v>3</v>
      </c>
      <c r="F376" s="304"/>
      <c r="G376" s="374"/>
      <c r="H376" s="334"/>
      <c r="I376" s="304"/>
      <c r="J376" s="304"/>
    </row>
    <row r="377" spans="1:10" ht="25.5">
      <c r="A377" s="267" t="s">
        <v>1511</v>
      </c>
      <c r="B377" s="302" t="s">
        <v>604</v>
      </c>
      <c r="C377" s="305" t="s">
        <v>605</v>
      </c>
      <c r="D377" s="384" t="s">
        <v>31</v>
      </c>
      <c r="E377" s="287">
        <v>3</v>
      </c>
      <c r="F377" s="304"/>
      <c r="G377" s="374"/>
      <c r="H377" s="334"/>
      <c r="I377" s="304"/>
      <c r="J377" s="304"/>
    </row>
    <row r="378" spans="1:10" ht="25.5">
      <c r="A378" s="267" t="s">
        <v>1512</v>
      </c>
      <c r="B378" s="302" t="s">
        <v>606</v>
      </c>
      <c r="C378" s="305" t="s">
        <v>607</v>
      </c>
      <c r="D378" s="384" t="s">
        <v>31</v>
      </c>
      <c r="E378" s="287">
        <v>3</v>
      </c>
      <c r="F378" s="304"/>
      <c r="G378" s="374"/>
      <c r="H378" s="334"/>
      <c r="I378" s="304"/>
      <c r="J378" s="304"/>
    </row>
    <row r="379" spans="1:10" ht="25.5">
      <c r="A379" s="267" t="s">
        <v>1513</v>
      </c>
      <c r="B379" s="302" t="s">
        <v>608</v>
      </c>
      <c r="C379" s="305" t="s">
        <v>609</v>
      </c>
      <c r="D379" s="384" t="s">
        <v>31</v>
      </c>
      <c r="E379" s="287">
        <v>3</v>
      </c>
      <c r="F379" s="304"/>
      <c r="G379" s="374"/>
      <c r="H379" s="334"/>
      <c r="I379" s="304"/>
      <c r="J379" s="304"/>
    </row>
    <row r="380" spans="1:10" ht="25.5">
      <c r="A380" s="267" t="s">
        <v>1514</v>
      </c>
      <c r="B380" s="302" t="s">
        <v>610</v>
      </c>
      <c r="C380" s="305" t="s">
        <v>611</v>
      </c>
      <c r="D380" s="384" t="s">
        <v>31</v>
      </c>
      <c r="E380" s="287">
        <v>3</v>
      </c>
      <c r="F380" s="304"/>
      <c r="G380" s="374"/>
      <c r="H380" s="334"/>
      <c r="I380" s="304"/>
      <c r="J380" s="304"/>
    </row>
    <row r="381" spans="1:10" ht="25.5">
      <c r="A381" s="267" t="s">
        <v>1515</v>
      </c>
      <c r="B381" s="302" t="s">
        <v>612</v>
      </c>
      <c r="C381" s="305" t="s">
        <v>613</v>
      </c>
      <c r="D381" s="384" t="s">
        <v>31</v>
      </c>
      <c r="E381" s="287">
        <v>3</v>
      </c>
      <c r="F381" s="304"/>
      <c r="G381" s="374"/>
      <c r="H381" s="334"/>
      <c r="I381" s="304"/>
      <c r="J381" s="304"/>
    </row>
    <row r="382" spans="1:10" ht="25.5">
      <c r="A382" s="267" t="s">
        <v>1516</v>
      </c>
      <c r="B382" s="302" t="s">
        <v>614</v>
      </c>
      <c r="C382" s="305" t="s">
        <v>615</v>
      </c>
      <c r="D382" s="384" t="s">
        <v>31</v>
      </c>
      <c r="E382" s="287">
        <v>3</v>
      </c>
      <c r="F382" s="304"/>
      <c r="G382" s="374"/>
      <c r="H382" s="334"/>
      <c r="I382" s="304"/>
      <c r="J382" s="304"/>
    </row>
    <row r="383" spans="1:10" ht="25.5">
      <c r="A383" s="267" t="s">
        <v>1517</v>
      </c>
      <c r="B383" s="302" t="s">
        <v>616</v>
      </c>
      <c r="C383" s="305" t="s">
        <v>617</v>
      </c>
      <c r="D383" s="384" t="s">
        <v>31</v>
      </c>
      <c r="E383" s="287">
        <v>3</v>
      </c>
      <c r="F383" s="304"/>
      <c r="G383" s="374"/>
      <c r="H383" s="334"/>
      <c r="I383" s="304"/>
      <c r="J383" s="304"/>
    </row>
    <row r="384" spans="1:10" ht="25.5">
      <c r="A384" s="267" t="s">
        <v>1518</v>
      </c>
      <c r="B384" s="302" t="s">
        <v>618</v>
      </c>
      <c r="C384" s="305" t="s">
        <v>619</v>
      </c>
      <c r="D384" s="384" t="s">
        <v>31</v>
      </c>
      <c r="E384" s="287">
        <v>3</v>
      </c>
      <c r="F384" s="304"/>
      <c r="G384" s="374"/>
      <c r="H384" s="334"/>
      <c r="I384" s="304"/>
      <c r="J384" s="304"/>
    </row>
    <row r="385" spans="1:10">
      <c r="A385" s="332"/>
      <c r="B385" s="341"/>
      <c r="C385" s="385"/>
      <c r="D385" s="335"/>
      <c r="E385" s="358"/>
      <c r="F385" s="329"/>
      <c r="G385" s="378"/>
      <c r="H385" s="335"/>
      <c r="I385" s="373" t="s">
        <v>1176</v>
      </c>
      <c r="J385" s="319"/>
    </row>
    <row r="386" spans="1:10">
      <c r="A386" s="330" t="s">
        <v>1177</v>
      </c>
      <c r="B386" s="181" t="s">
        <v>2775</v>
      </c>
      <c r="C386" s="233"/>
      <c r="D386" s="333"/>
      <c r="E386" s="357"/>
      <c r="F386" s="320"/>
      <c r="G386" s="375"/>
      <c r="H386" s="333"/>
      <c r="I386" s="320"/>
      <c r="J386" s="320"/>
    </row>
    <row r="387" spans="1:10">
      <c r="A387" s="331" t="s">
        <v>1178</v>
      </c>
      <c r="B387" s="148" t="s">
        <v>623</v>
      </c>
      <c r="C387" s="238" t="s">
        <v>624</v>
      </c>
      <c r="D387" s="334" t="s">
        <v>87</v>
      </c>
      <c r="E387" s="360">
        <v>3</v>
      </c>
      <c r="F387" s="304"/>
      <c r="G387" s="374"/>
      <c r="H387" s="334"/>
      <c r="I387" s="304"/>
      <c r="J387" s="304"/>
    </row>
    <row r="388" spans="1:10">
      <c r="A388" s="331" t="s">
        <v>1179</v>
      </c>
      <c r="B388" s="148" t="s">
        <v>625</v>
      </c>
      <c r="C388" s="305" t="s">
        <v>626</v>
      </c>
      <c r="D388" s="334" t="s">
        <v>87</v>
      </c>
      <c r="E388" s="360">
        <v>3</v>
      </c>
      <c r="F388" s="304"/>
      <c r="G388" s="374"/>
      <c r="H388" s="334"/>
      <c r="I388" s="304"/>
      <c r="J388" s="304"/>
    </row>
    <row r="389" spans="1:10" ht="25.5">
      <c r="A389" s="331" t="s">
        <v>1180</v>
      </c>
      <c r="B389" s="148" t="s">
        <v>627</v>
      </c>
      <c r="C389" s="305" t="s">
        <v>628</v>
      </c>
      <c r="D389" s="334" t="s">
        <v>87</v>
      </c>
      <c r="E389" s="360">
        <v>3</v>
      </c>
      <c r="F389" s="304"/>
      <c r="G389" s="374"/>
      <c r="H389" s="334"/>
      <c r="I389" s="304"/>
      <c r="J389" s="304"/>
    </row>
    <row r="390" spans="1:10" ht="25.5">
      <c r="A390" s="331" t="s">
        <v>1181</v>
      </c>
      <c r="B390" s="148" t="s">
        <v>629</v>
      </c>
      <c r="C390" s="305" t="s">
        <v>630</v>
      </c>
      <c r="D390" s="334" t="s">
        <v>87</v>
      </c>
      <c r="E390" s="360">
        <v>3</v>
      </c>
      <c r="F390" s="304"/>
      <c r="G390" s="374"/>
      <c r="H390" s="334"/>
      <c r="I390" s="304"/>
      <c r="J390" s="304"/>
    </row>
    <row r="391" spans="1:10" ht="25.5">
      <c r="A391" s="331" t="s">
        <v>1519</v>
      </c>
      <c r="B391" s="148" t="s">
        <v>631</v>
      </c>
      <c r="C391" s="305" t="s">
        <v>632</v>
      </c>
      <c r="D391" s="334" t="s">
        <v>87</v>
      </c>
      <c r="E391" s="360">
        <v>3</v>
      </c>
      <c r="F391" s="304"/>
      <c r="G391" s="374"/>
      <c r="H391" s="334"/>
      <c r="I391" s="304"/>
      <c r="J391" s="304"/>
    </row>
    <row r="392" spans="1:10">
      <c r="A392" s="331" t="s">
        <v>1182</v>
      </c>
      <c r="B392" s="148" t="s">
        <v>633</v>
      </c>
      <c r="C392" s="305" t="s">
        <v>634</v>
      </c>
      <c r="D392" s="334" t="s">
        <v>87</v>
      </c>
      <c r="E392" s="360">
        <v>3</v>
      </c>
      <c r="F392" s="304"/>
      <c r="G392" s="374"/>
      <c r="H392" s="334"/>
      <c r="I392" s="304"/>
      <c r="J392" s="304"/>
    </row>
    <row r="393" spans="1:10">
      <c r="A393" s="331" t="s">
        <v>1183</v>
      </c>
      <c r="B393" s="148" t="s">
        <v>635</v>
      </c>
      <c r="C393" s="305" t="s">
        <v>636</v>
      </c>
      <c r="D393" s="334" t="s">
        <v>87</v>
      </c>
      <c r="E393" s="360">
        <v>3</v>
      </c>
      <c r="F393" s="304"/>
      <c r="G393" s="374"/>
      <c r="H393" s="334"/>
      <c r="I393" s="304"/>
      <c r="J393" s="304"/>
    </row>
    <row r="394" spans="1:10">
      <c r="A394" s="331" t="s">
        <v>1184</v>
      </c>
      <c r="B394" s="148" t="s">
        <v>637</v>
      </c>
      <c r="C394" s="305" t="s">
        <v>638</v>
      </c>
      <c r="D394" s="334" t="s">
        <v>87</v>
      </c>
      <c r="E394" s="360">
        <v>3</v>
      </c>
      <c r="F394" s="304"/>
      <c r="G394" s="374"/>
      <c r="H394" s="334"/>
      <c r="I394" s="304"/>
      <c r="J394" s="304"/>
    </row>
    <row r="395" spans="1:10">
      <c r="A395" s="331" t="s">
        <v>1185</v>
      </c>
      <c r="B395" s="148" t="s">
        <v>639</v>
      </c>
      <c r="C395" s="305" t="s">
        <v>640</v>
      </c>
      <c r="D395" s="334" t="s">
        <v>87</v>
      </c>
      <c r="E395" s="360">
        <v>3</v>
      </c>
      <c r="F395" s="304"/>
      <c r="G395" s="374"/>
      <c r="H395" s="334"/>
      <c r="I395" s="304"/>
      <c r="J395" s="304"/>
    </row>
    <row r="396" spans="1:10" ht="25.5">
      <c r="A396" s="331" t="s">
        <v>1186</v>
      </c>
      <c r="B396" s="148" t="s">
        <v>641</v>
      </c>
      <c r="C396" s="305" t="s">
        <v>642</v>
      </c>
      <c r="D396" s="334" t="s">
        <v>87</v>
      </c>
      <c r="E396" s="360">
        <v>3</v>
      </c>
      <c r="F396" s="304"/>
      <c r="G396" s="374"/>
      <c r="H396" s="334"/>
      <c r="I396" s="304"/>
      <c r="J396" s="304"/>
    </row>
    <row r="397" spans="1:10" ht="25.5">
      <c r="A397" s="331" t="s">
        <v>1187</v>
      </c>
      <c r="B397" s="148" t="s">
        <v>643</v>
      </c>
      <c r="C397" s="305" t="s">
        <v>644</v>
      </c>
      <c r="D397" s="334" t="s">
        <v>87</v>
      </c>
      <c r="E397" s="360">
        <v>3</v>
      </c>
      <c r="F397" s="304"/>
      <c r="G397" s="374"/>
      <c r="H397" s="334"/>
      <c r="I397" s="304"/>
      <c r="J397" s="304"/>
    </row>
    <row r="398" spans="1:10" ht="25.5">
      <c r="A398" s="331" t="s">
        <v>1188</v>
      </c>
      <c r="B398" s="148" t="s">
        <v>645</v>
      </c>
      <c r="C398" s="305" t="s">
        <v>646</v>
      </c>
      <c r="D398" s="334" t="s">
        <v>87</v>
      </c>
      <c r="E398" s="360">
        <v>3</v>
      </c>
      <c r="F398" s="304"/>
      <c r="G398" s="374"/>
      <c r="H398" s="334"/>
      <c r="I398" s="304"/>
      <c r="J398" s="304"/>
    </row>
    <row r="399" spans="1:10">
      <c r="A399" s="331" t="s">
        <v>1189</v>
      </c>
      <c r="B399" s="148" t="s">
        <v>647</v>
      </c>
      <c r="C399" s="305" t="s">
        <v>648</v>
      </c>
      <c r="D399" s="334" t="s">
        <v>87</v>
      </c>
      <c r="E399" s="360">
        <v>3</v>
      </c>
      <c r="F399" s="304"/>
      <c r="G399" s="374"/>
      <c r="H399" s="334"/>
      <c r="I399" s="304"/>
      <c r="J399" s="304"/>
    </row>
    <row r="400" spans="1:10">
      <c r="A400" s="331" t="s">
        <v>1191</v>
      </c>
      <c r="B400" s="148" t="s">
        <v>649</v>
      </c>
      <c r="C400" s="305" t="s">
        <v>650</v>
      </c>
      <c r="D400" s="334" t="s">
        <v>87</v>
      </c>
      <c r="E400" s="360">
        <v>3</v>
      </c>
      <c r="F400" s="304"/>
      <c r="G400" s="374"/>
      <c r="H400" s="334"/>
      <c r="I400" s="304"/>
      <c r="J400" s="304"/>
    </row>
    <row r="401" spans="1:10" ht="25.5">
      <c r="A401" s="331" t="s">
        <v>1192</v>
      </c>
      <c r="B401" s="148" t="s">
        <v>651</v>
      </c>
      <c r="C401" s="305" t="s">
        <v>652</v>
      </c>
      <c r="D401" s="334" t="s">
        <v>87</v>
      </c>
      <c r="E401" s="360">
        <v>3</v>
      </c>
      <c r="F401" s="304"/>
      <c r="G401" s="374"/>
      <c r="H401" s="334"/>
      <c r="I401" s="304"/>
      <c r="J401" s="304"/>
    </row>
    <row r="402" spans="1:10" ht="25.5">
      <c r="A402" s="331" t="s">
        <v>1193</v>
      </c>
      <c r="B402" s="148" t="s">
        <v>653</v>
      </c>
      <c r="C402" s="305" t="s">
        <v>654</v>
      </c>
      <c r="D402" s="334" t="s">
        <v>87</v>
      </c>
      <c r="E402" s="360">
        <v>3</v>
      </c>
      <c r="F402" s="304"/>
      <c r="G402" s="374"/>
      <c r="H402" s="334"/>
      <c r="I402" s="304"/>
      <c r="J402" s="304"/>
    </row>
    <row r="403" spans="1:10" ht="25.5">
      <c r="A403" s="331" t="s">
        <v>1194</v>
      </c>
      <c r="B403" s="148" t="s">
        <v>655</v>
      </c>
      <c r="C403" s="305" t="s">
        <v>656</v>
      </c>
      <c r="D403" s="334" t="s">
        <v>87</v>
      </c>
      <c r="E403" s="360">
        <v>3</v>
      </c>
      <c r="F403" s="304"/>
      <c r="G403" s="374"/>
      <c r="H403" s="334"/>
      <c r="I403" s="304"/>
      <c r="J403" s="304"/>
    </row>
    <row r="404" spans="1:10" ht="25.5">
      <c r="A404" s="331" t="s">
        <v>1197</v>
      </c>
      <c r="B404" s="148" t="s">
        <v>657</v>
      </c>
      <c r="C404" s="305" t="s">
        <v>658</v>
      </c>
      <c r="D404" s="334" t="s">
        <v>87</v>
      </c>
      <c r="E404" s="360">
        <v>3</v>
      </c>
      <c r="F404" s="304"/>
      <c r="G404" s="374"/>
      <c r="H404" s="334"/>
      <c r="I404" s="304"/>
      <c r="J404" s="304"/>
    </row>
    <row r="405" spans="1:10">
      <c r="A405" s="331" t="s">
        <v>1520</v>
      </c>
      <c r="B405" s="148" t="s">
        <v>659</v>
      </c>
      <c r="C405" s="305" t="s">
        <v>660</v>
      </c>
      <c r="D405" s="334" t="s">
        <v>87</v>
      </c>
      <c r="E405" s="360">
        <v>3</v>
      </c>
      <c r="F405" s="304"/>
      <c r="G405" s="374"/>
      <c r="H405" s="334"/>
      <c r="I405" s="304"/>
      <c r="J405" s="304"/>
    </row>
    <row r="406" spans="1:10">
      <c r="A406" s="331" t="s">
        <v>1521</v>
      </c>
      <c r="B406" s="148" t="s">
        <v>661</v>
      </c>
      <c r="C406" s="305" t="s">
        <v>662</v>
      </c>
      <c r="D406" s="334" t="s">
        <v>87</v>
      </c>
      <c r="E406" s="360">
        <v>3</v>
      </c>
      <c r="F406" s="304"/>
      <c r="G406" s="374"/>
      <c r="H406" s="334"/>
      <c r="I406" s="304"/>
      <c r="J406" s="304"/>
    </row>
    <row r="407" spans="1:10" ht="25.5">
      <c r="A407" s="331" t="s">
        <v>1522</v>
      </c>
      <c r="B407" s="148" t="s">
        <v>663</v>
      </c>
      <c r="C407" s="305" t="s">
        <v>664</v>
      </c>
      <c r="D407" s="334" t="s">
        <v>87</v>
      </c>
      <c r="E407" s="360">
        <v>3</v>
      </c>
      <c r="F407" s="304"/>
      <c r="G407" s="374"/>
      <c r="H407" s="334"/>
      <c r="I407" s="304"/>
      <c r="J407" s="304"/>
    </row>
    <row r="408" spans="1:10" ht="25.5">
      <c r="A408" s="331" t="s">
        <v>1523</v>
      </c>
      <c r="B408" s="148" t="s">
        <v>665</v>
      </c>
      <c r="C408" s="305" t="s">
        <v>666</v>
      </c>
      <c r="D408" s="334" t="s">
        <v>87</v>
      </c>
      <c r="E408" s="360">
        <v>3</v>
      </c>
      <c r="F408" s="304"/>
      <c r="G408" s="374"/>
      <c r="H408" s="334"/>
      <c r="I408" s="304"/>
      <c r="J408" s="304"/>
    </row>
    <row r="409" spans="1:10">
      <c r="A409" s="331" t="s">
        <v>1524</v>
      </c>
      <c r="B409" s="148" t="s">
        <v>667</v>
      </c>
      <c r="C409" s="305" t="s">
        <v>668</v>
      </c>
      <c r="D409" s="334" t="s">
        <v>87</v>
      </c>
      <c r="E409" s="360">
        <v>3</v>
      </c>
      <c r="F409" s="304"/>
      <c r="G409" s="374"/>
      <c r="H409" s="334"/>
      <c r="I409" s="304"/>
      <c r="J409" s="304"/>
    </row>
    <row r="410" spans="1:10" ht="25.5">
      <c r="A410" s="331" t="s">
        <v>1525</v>
      </c>
      <c r="B410" s="148" t="s">
        <v>669</v>
      </c>
      <c r="C410" s="305" t="s">
        <v>670</v>
      </c>
      <c r="D410" s="334" t="s">
        <v>87</v>
      </c>
      <c r="E410" s="360">
        <v>3</v>
      </c>
      <c r="F410" s="304"/>
      <c r="G410" s="374"/>
      <c r="H410" s="334"/>
      <c r="I410" s="304"/>
      <c r="J410" s="304"/>
    </row>
    <row r="411" spans="1:10">
      <c r="A411" s="331" t="s">
        <v>1526</v>
      </c>
      <c r="B411" s="148" t="s">
        <v>671</v>
      </c>
      <c r="C411" s="305" t="s">
        <v>672</v>
      </c>
      <c r="D411" s="334" t="s">
        <v>87</v>
      </c>
      <c r="E411" s="360">
        <v>3</v>
      </c>
      <c r="F411" s="304"/>
      <c r="G411" s="374"/>
      <c r="H411" s="334"/>
      <c r="I411" s="304"/>
      <c r="J411" s="304"/>
    </row>
    <row r="412" spans="1:10" ht="25.5">
      <c r="A412" s="331" t="s">
        <v>1527</v>
      </c>
      <c r="B412" s="148" t="s">
        <v>673</v>
      </c>
      <c r="C412" s="305" t="s">
        <v>674</v>
      </c>
      <c r="D412" s="334" t="s">
        <v>87</v>
      </c>
      <c r="E412" s="360">
        <v>3</v>
      </c>
      <c r="F412" s="304"/>
      <c r="G412" s="374"/>
      <c r="H412" s="334"/>
      <c r="I412" s="304"/>
      <c r="J412" s="304"/>
    </row>
    <row r="413" spans="1:10">
      <c r="A413" s="331" t="s">
        <v>1528</v>
      </c>
      <c r="B413" s="148" t="s">
        <v>675</v>
      </c>
      <c r="C413" s="305" t="s">
        <v>676</v>
      </c>
      <c r="D413" s="334" t="s">
        <v>87</v>
      </c>
      <c r="E413" s="360">
        <v>3</v>
      </c>
      <c r="F413" s="304"/>
      <c r="G413" s="374"/>
      <c r="H413" s="334"/>
      <c r="I413" s="304"/>
      <c r="J413" s="304"/>
    </row>
    <row r="414" spans="1:10" ht="25.5">
      <c r="A414" s="331" t="s">
        <v>1529</v>
      </c>
      <c r="B414" s="148" t="s">
        <v>677</v>
      </c>
      <c r="C414" s="305" t="s">
        <v>678</v>
      </c>
      <c r="D414" s="334" t="s">
        <v>87</v>
      </c>
      <c r="E414" s="360">
        <v>3</v>
      </c>
      <c r="F414" s="304"/>
      <c r="G414" s="374"/>
      <c r="H414" s="334"/>
      <c r="I414" s="304"/>
      <c r="J414" s="304"/>
    </row>
    <row r="415" spans="1:10" ht="25.5">
      <c r="A415" s="331" t="s">
        <v>1530</v>
      </c>
      <c r="B415" s="148" t="s">
        <v>679</v>
      </c>
      <c r="C415" s="305" t="s">
        <v>680</v>
      </c>
      <c r="D415" s="334" t="s">
        <v>87</v>
      </c>
      <c r="E415" s="360">
        <v>3</v>
      </c>
      <c r="F415" s="304"/>
      <c r="G415" s="374"/>
      <c r="H415" s="334"/>
      <c r="I415" s="304"/>
      <c r="J415" s="304"/>
    </row>
    <row r="416" spans="1:10" ht="25.5">
      <c r="A416" s="331" t="s">
        <v>1531</v>
      </c>
      <c r="B416" s="148" t="s">
        <v>681</v>
      </c>
      <c r="C416" s="305" t="s">
        <v>682</v>
      </c>
      <c r="D416" s="334" t="s">
        <v>87</v>
      </c>
      <c r="E416" s="360">
        <v>3</v>
      </c>
      <c r="F416" s="304"/>
      <c r="G416" s="374"/>
      <c r="H416" s="334"/>
      <c r="I416" s="304"/>
      <c r="J416" s="304"/>
    </row>
    <row r="417" spans="1:10" ht="25.5">
      <c r="A417" s="331" t="s">
        <v>1532</v>
      </c>
      <c r="B417" s="148" t="s">
        <v>683</v>
      </c>
      <c r="C417" s="305" t="s">
        <v>684</v>
      </c>
      <c r="D417" s="334" t="s">
        <v>87</v>
      </c>
      <c r="E417" s="360">
        <v>3</v>
      </c>
      <c r="F417" s="304"/>
      <c r="G417" s="374"/>
      <c r="H417" s="334"/>
      <c r="I417" s="304"/>
      <c r="J417" s="304"/>
    </row>
    <row r="418" spans="1:10" ht="25.5">
      <c r="A418" s="331" t="s">
        <v>1533</v>
      </c>
      <c r="B418" s="148" t="s">
        <v>685</v>
      </c>
      <c r="C418" s="305" t="s">
        <v>686</v>
      </c>
      <c r="D418" s="334" t="s">
        <v>87</v>
      </c>
      <c r="E418" s="360">
        <v>3</v>
      </c>
      <c r="F418" s="304"/>
      <c r="G418" s="374"/>
      <c r="H418" s="334"/>
      <c r="I418" s="304"/>
      <c r="J418" s="304"/>
    </row>
    <row r="419" spans="1:10" ht="25.5">
      <c r="A419" s="331" t="s">
        <v>1534</v>
      </c>
      <c r="B419" s="148" t="s">
        <v>687</v>
      </c>
      <c r="C419" s="305" t="s">
        <v>688</v>
      </c>
      <c r="D419" s="334" t="s">
        <v>87</v>
      </c>
      <c r="E419" s="360">
        <v>3</v>
      </c>
      <c r="F419" s="304"/>
      <c r="G419" s="374"/>
      <c r="H419" s="334"/>
      <c r="I419" s="304"/>
      <c r="J419" s="304"/>
    </row>
    <row r="420" spans="1:10">
      <c r="A420" s="331" t="s">
        <v>1535</v>
      </c>
      <c r="B420" s="148" t="s">
        <v>689</v>
      </c>
      <c r="C420" s="305" t="s">
        <v>690</v>
      </c>
      <c r="D420" s="334" t="s">
        <v>87</v>
      </c>
      <c r="E420" s="360">
        <v>3</v>
      </c>
      <c r="F420" s="304"/>
      <c r="G420" s="374"/>
      <c r="H420" s="334"/>
      <c r="I420" s="304"/>
      <c r="J420" s="304"/>
    </row>
    <row r="421" spans="1:10">
      <c r="A421" s="331" t="s">
        <v>1536</v>
      </c>
      <c r="B421" s="148" t="s">
        <v>691</v>
      </c>
      <c r="C421" s="305" t="s">
        <v>692</v>
      </c>
      <c r="D421" s="334" t="s">
        <v>87</v>
      </c>
      <c r="E421" s="360">
        <v>3</v>
      </c>
      <c r="F421" s="304"/>
      <c r="G421" s="374"/>
      <c r="H421" s="334"/>
      <c r="I421" s="304"/>
      <c r="J421" s="304"/>
    </row>
    <row r="422" spans="1:10" ht="25.5">
      <c r="A422" s="331" t="s">
        <v>1537</v>
      </c>
      <c r="B422" s="148" t="s">
        <v>693</v>
      </c>
      <c r="C422" s="305" t="s">
        <v>694</v>
      </c>
      <c r="D422" s="334" t="s">
        <v>87</v>
      </c>
      <c r="E422" s="360">
        <v>3</v>
      </c>
      <c r="F422" s="304"/>
      <c r="G422" s="374"/>
      <c r="H422" s="334"/>
      <c r="I422" s="304"/>
      <c r="J422" s="304"/>
    </row>
    <row r="423" spans="1:10" ht="25.5">
      <c r="A423" s="331" t="s">
        <v>1538</v>
      </c>
      <c r="B423" s="148" t="s">
        <v>695</v>
      </c>
      <c r="C423" s="305" t="s">
        <v>696</v>
      </c>
      <c r="D423" s="334" t="s">
        <v>87</v>
      </c>
      <c r="E423" s="360">
        <v>3</v>
      </c>
      <c r="F423" s="304"/>
      <c r="G423" s="374"/>
      <c r="H423" s="334"/>
      <c r="I423" s="304"/>
      <c r="J423" s="304"/>
    </row>
    <row r="424" spans="1:10">
      <c r="A424" s="331" t="s">
        <v>1539</v>
      </c>
      <c r="B424" s="148" t="s">
        <v>697</v>
      </c>
      <c r="C424" s="305" t="s">
        <v>698</v>
      </c>
      <c r="D424" s="334" t="s">
        <v>87</v>
      </c>
      <c r="E424" s="360">
        <v>3</v>
      </c>
      <c r="F424" s="304"/>
      <c r="G424" s="374"/>
      <c r="H424" s="334"/>
      <c r="I424" s="304"/>
      <c r="J424" s="304"/>
    </row>
    <row r="425" spans="1:10" ht="25.5">
      <c r="A425" s="331" t="s">
        <v>1540</v>
      </c>
      <c r="B425" s="148" t="s">
        <v>699</v>
      </c>
      <c r="C425" s="305" t="s">
        <v>700</v>
      </c>
      <c r="D425" s="334" t="s">
        <v>87</v>
      </c>
      <c r="E425" s="360">
        <v>3</v>
      </c>
      <c r="F425" s="304"/>
      <c r="G425" s="374"/>
      <c r="H425" s="334"/>
      <c r="I425" s="304"/>
      <c r="J425" s="304"/>
    </row>
    <row r="426" spans="1:10" ht="25.5">
      <c r="A426" s="331" t="s">
        <v>1541</v>
      </c>
      <c r="B426" s="148" t="s">
        <v>701</v>
      </c>
      <c r="C426" s="305" t="s">
        <v>702</v>
      </c>
      <c r="D426" s="334" t="s">
        <v>87</v>
      </c>
      <c r="E426" s="360">
        <v>3</v>
      </c>
      <c r="F426" s="304"/>
      <c r="G426" s="374"/>
      <c r="H426" s="334"/>
      <c r="I426" s="304"/>
      <c r="J426" s="304"/>
    </row>
    <row r="427" spans="1:10" ht="25.5">
      <c r="A427" s="331" t="s">
        <v>1542</v>
      </c>
      <c r="B427" s="148" t="s">
        <v>703</v>
      </c>
      <c r="C427" s="305" t="s">
        <v>704</v>
      </c>
      <c r="D427" s="334" t="s">
        <v>87</v>
      </c>
      <c r="E427" s="360">
        <v>3</v>
      </c>
      <c r="F427" s="304"/>
      <c r="G427" s="374"/>
      <c r="H427" s="334"/>
      <c r="I427" s="304"/>
      <c r="J427" s="304"/>
    </row>
    <row r="428" spans="1:10">
      <c r="A428" s="331" t="s">
        <v>1543</v>
      </c>
      <c r="B428" s="148" t="s">
        <v>705</v>
      </c>
      <c r="C428" s="305" t="s">
        <v>706</v>
      </c>
      <c r="D428" s="334" t="s">
        <v>87</v>
      </c>
      <c r="E428" s="360">
        <v>3</v>
      </c>
      <c r="F428" s="304"/>
      <c r="G428" s="374"/>
      <c r="H428" s="334"/>
      <c r="I428" s="304"/>
      <c r="J428" s="304"/>
    </row>
    <row r="429" spans="1:10" ht="25.5">
      <c r="A429" s="331" t="s">
        <v>1544</v>
      </c>
      <c r="B429" s="148" t="s">
        <v>707</v>
      </c>
      <c r="C429" s="305" t="s">
        <v>708</v>
      </c>
      <c r="D429" s="334" t="s">
        <v>87</v>
      </c>
      <c r="E429" s="360">
        <v>3</v>
      </c>
      <c r="F429" s="304"/>
      <c r="G429" s="374"/>
      <c r="H429" s="334"/>
      <c r="I429" s="304"/>
      <c r="J429" s="304"/>
    </row>
    <row r="430" spans="1:10">
      <c r="A430" s="331" t="s">
        <v>1545</v>
      </c>
      <c r="B430" s="148" t="s">
        <v>709</v>
      </c>
      <c r="C430" s="305" t="s">
        <v>710</v>
      </c>
      <c r="D430" s="334" t="s">
        <v>87</v>
      </c>
      <c r="E430" s="360">
        <v>3</v>
      </c>
      <c r="F430" s="304"/>
      <c r="G430" s="374"/>
      <c r="H430" s="334"/>
      <c r="I430" s="304"/>
      <c r="J430" s="304"/>
    </row>
    <row r="431" spans="1:10" ht="25.5">
      <c r="A431" s="331" t="s">
        <v>1546</v>
      </c>
      <c r="B431" s="148" t="s">
        <v>711</v>
      </c>
      <c r="C431" s="305" t="s">
        <v>712</v>
      </c>
      <c r="D431" s="334" t="s">
        <v>87</v>
      </c>
      <c r="E431" s="360">
        <v>3</v>
      </c>
      <c r="F431" s="304"/>
      <c r="G431" s="374"/>
      <c r="H431" s="334"/>
      <c r="I431" s="304"/>
      <c r="J431" s="304"/>
    </row>
    <row r="432" spans="1:10" ht="25.5">
      <c r="A432" s="331" t="s">
        <v>1547</v>
      </c>
      <c r="B432" s="148" t="s">
        <v>713</v>
      </c>
      <c r="C432" s="305" t="s">
        <v>714</v>
      </c>
      <c r="D432" s="334" t="s">
        <v>87</v>
      </c>
      <c r="E432" s="360">
        <v>3</v>
      </c>
      <c r="F432" s="304"/>
      <c r="G432" s="374"/>
      <c r="H432" s="334"/>
      <c r="I432" s="304"/>
      <c r="J432" s="304"/>
    </row>
    <row r="433" spans="1:10" ht="25.5">
      <c r="A433" s="331" t="s">
        <v>1548</v>
      </c>
      <c r="B433" s="148" t="s">
        <v>715</v>
      </c>
      <c r="C433" s="305" t="s">
        <v>716</v>
      </c>
      <c r="D433" s="334" t="s">
        <v>87</v>
      </c>
      <c r="E433" s="360">
        <v>3</v>
      </c>
      <c r="F433" s="304"/>
      <c r="G433" s="374"/>
      <c r="H433" s="334"/>
      <c r="I433" s="304"/>
      <c r="J433" s="304"/>
    </row>
    <row r="434" spans="1:10" ht="25.5">
      <c r="A434" s="331" t="s">
        <v>1549</v>
      </c>
      <c r="B434" s="148" t="s">
        <v>717</v>
      </c>
      <c r="C434" s="305" t="s">
        <v>718</v>
      </c>
      <c r="D434" s="334" t="s">
        <v>87</v>
      </c>
      <c r="E434" s="360">
        <v>3</v>
      </c>
      <c r="F434" s="304"/>
      <c r="G434" s="374"/>
      <c r="H434" s="334"/>
      <c r="I434" s="304"/>
      <c r="J434" s="304"/>
    </row>
    <row r="435" spans="1:10" ht="25.5">
      <c r="A435" s="331" t="s">
        <v>1550</v>
      </c>
      <c r="B435" s="148" t="s">
        <v>719</v>
      </c>
      <c r="C435" s="305" t="s">
        <v>720</v>
      </c>
      <c r="D435" s="334" t="s">
        <v>87</v>
      </c>
      <c r="E435" s="360">
        <v>3</v>
      </c>
      <c r="F435" s="304"/>
      <c r="G435" s="374"/>
      <c r="H435" s="334"/>
      <c r="I435" s="304"/>
      <c r="J435" s="304"/>
    </row>
    <row r="436" spans="1:10" ht="25.5">
      <c r="A436" s="331" t="s">
        <v>1551</v>
      </c>
      <c r="B436" s="148" t="s">
        <v>721</v>
      </c>
      <c r="C436" s="305" t="s">
        <v>722</v>
      </c>
      <c r="D436" s="334" t="s">
        <v>87</v>
      </c>
      <c r="E436" s="360">
        <v>3</v>
      </c>
      <c r="F436" s="304"/>
      <c r="G436" s="374"/>
      <c r="H436" s="334"/>
      <c r="I436" s="304"/>
      <c r="J436" s="304"/>
    </row>
    <row r="437" spans="1:10" ht="25.5">
      <c r="A437" s="331" t="s">
        <v>1552</v>
      </c>
      <c r="B437" s="148" t="s">
        <v>723</v>
      </c>
      <c r="C437" s="305" t="s">
        <v>2714</v>
      </c>
      <c r="D437" s="334" t="s">
        <v>87</v>
      </c>
      <c r="E437" s="360">
        <v>3</v>
      </c>
      <c r="F437" s="304"/>
      <c r="G437" s="374"/>
      <c r="H437" s="334"/>
      <c r="I437" s="304"/>
      <c r="J437" s="304"/>
    </row>
    <row r="438" spans="1:10" ht="26.25">
      <c r="A438" s="331" t="s">
        <v>1553</v>
      </c>
      <c r="B438" s="339" t="s">
        <v>724</v>
      </c>
      <c r="C438" s="100" t="s">
        <v>725</v>
      </c>
      <c r="D438" s="334" t="s">
        <v>87</v>
      </c>
      <c r="E438" s="360">
        <v>3</v>
      </c>
      <c r="F438" s="409"/>
      <c r="G438" s="409"/>
      <c r="H438" s="409"/>
      <c r="I438" s="409"/>
      <c r="J438" s="409"/>
    </row>
    <row r="439" spans="1:10">
      <c r="A439" s="332"/>
      <c r="B439" s="435"/>
      <c r="C439" s="436"/>
      <c r="D439" s="405"/>
      <c r="E439" s="437"/>
      <c r="F439" s="404"/>
      <c r="G439" s="378"/>
      <c r="H439" s="405"/>
      <c r="I439" s="406" t="s">
        <v>1199</v>
      </c>
      <c r="J439" s="407"/>
    </row>
    <row r="440" spans="1:10">
      <c r="A440" s="330" t="s">
        <v>1200</v>
      </c>
      <c r="B440" s="278" t="s">
        <v>2771</v>
      </c>
      <c r="C440" s="235"/>
      <c r="D440" s="333"/>
      <c r="E440" s="357"/>
      <c r="F440" s="320"/>
      <c r="G440" s="375"/>
      <c r="H440" s="333"/>
      <c r="I440" s="320"/>
      <c r="J440" s="320"/>
    </row>
    <row r="441" spans="1:10" ht="51">
      <c r="A441" s="331" t="s">
        <v>1202</v>
      </c>
      <c r="B441" s="302" t="s">
        <v>729</v>
      </c>
      <c r="C441" s="168" t="s">
        <v>2715</v>
      </c>
      <c r="D441" s="334" t="s">
        <v>31</v>
      </c>
      <c r="E441" s="300">
        <v>3000</v>
      </c>
      <c r="F441" s="304"/>
      <c r="G441" s="374"/>
      <c r="H441" s="334"/>
      <c r="I441" s="304"/>
      <c r="J441" s="304"/>
    </row>
    <row r="442" spans="1:10">
      <c r="A442" s="332"/>
      <c r="B442" s="341"/>
      <c r="C442" s="385"/>
      <c r="D442" s="335"/>
      <c r="E442" s="358"/>
      <c r="F442" s="329"/>
      <c r="G442" s="327"/>
      <c r="H442" s="335"/>
      <c r="I442" s="373" t="s">
        <v>1205</v>
      </c>
      <c r="J442" s="319"/>
    </row>
    <row r="443" spans="1:10">
      <c r="A443" s="330" t="s">
        <v>1206</v>
      </c>
      <c r="B443" s="278" t="s">
        <v>2772</v>
      </c>
      <c r="C443" s="255"/>
      <c r="D443" s="333"/>
      <c r="E443" s="185"/>
      <c r="F443" s="320"/>
      <c r="G443" s="426"/>
      <c r="H443" s="76"/>
      <c r="I443" s="320"/>
      <c r="J443" s="320"/>
    </row>
    <row r="444" spans="1:10" ht="38.25">
      <c r="A444" s="331" t="s">
        <v>1207</v>
      </c>
      <c r="B444" s="302" t="s">
        <v>730</v>
      </c>
      <c r="C444" s="168" t="s">
        <v>2716</v>
      </c>
      <c r="D444" s="334" t="s">
        <v>31</v>
      </c>
      <c r="E444" s="300">
        <v>30000</v>
      </c>
      <c r="F444" s="304"/>
      <c r="G444" s="374"/>
      <c r="H444" s="334"/>
      <c r="I444" s="304"/>
      <c r="J444" s="304"/>
    </row>
    <row r="445" spans="1:10">
      <c r="A445" s="332"/>
      <c r="B445" s="341"/>
      <c r="C445" s="385"/>
      <c r="D445" s="335"/>
      <c r="E445" s="358"/>
      <c r="F445" s="329"/>
      <c r="G445" s="378"/>
      <c r="H445" s="335"/>
      <c r="I445" s="373" t="s">
        <v>1209</v>
      </c>
      <c r="J445" s="319"/>
    </row>
    <row r="446" spans="1:10">
      <c r="A446" s="330" t="s">
        <v>1210</v>
      </c>
      <c r="B446" s="278" t="s">
        <v>2773</v>
      </c>
      <c r="C446" s="255"/>
      <c r="D446" s="333"/>
      <c r="E446" s="185"/>
      <c r="F446" s="320"/>
      <c r="G446" s="426"/>
      <c r="H446" s="333"/>
      <c r="I446" s="320"/>
      <c r="J446" s="320"/>
    </row>
    <row r="447" spans="1:10" ht="38.25">
      <c r="A447" s="331" t="s">
        <v>1211</v>
      </c>
      <c r="B447" s="302" t="s">
        <v>732</v>
      </c>
      <c r="C447" s="239" t="s">
        <v>733</v>
      </c>
      <c r="D447" s="334" t="s">
        <v>31</v>
      </c>
      <c r="E447" s="300">
        <v>864</v>
      </c>
      <c r="F447" s="304"/>
      <c r="G447" s="374"/>
      <c r="H447" s="334"/>
      <c r="I447" s="304"/>
      <c r="J447" s="304"/>
    </row>
    <row r="448" spans="1:10">
      <c r="A448" s="332"/>
      <c r="B448" s="341"/>
      <c r="C448" s="385"/>
      <c r="D448" s="335"/>
      <c r="E448" s="358"/>
      <c r="F448" s="329"/>
      <c r="G448" s="327"/>
      <c r="H448" s="335"/>
      <c r="I448" s="373" t="s">
        <v>1216</v>
      </c>
      <c r="J448" s="319"/>
    </row>
    <row r="449" spans="1:10">
      <c r="A449" s="330" t="s">
        <v>1217</v>
      </c>
      <c r="B449" s="278" t="s">
        <v>2774</v>
      </c>
      <c r="C449" s="322"/>
      <c r="D449" s="333"/>
      <c r="E449" s="357"/>
      <c r="F449" s="249"/>
      <c r="G449" s="205"/>
      <c r="H449" s="333"/>
      <c r="I449" s="250"/>
      <c r="J449" s="320"/>
    </row>
    <row r="450" spans="1:10" ht="38.25">
      <c r="A450" s="331" t="s">
        <v>1219</v>
      </c>
      <c r="B450" s="302" t="s">
        <v>734</v>
      </c>
      <c r="C450" s="239" t="s">
        <v>735</v>
      </c>
      <c r="D450" s="334" t="s">
        <v>31</v>
      </c>
      <c r="E450" s="300">
        <v>40000</v>
      </c>
      <c r="F450" s="304"/>
      <c r="G450" s="374"/>
      <c r="H450" s="334"/>
      <c r="I450" s="304"/>
      <c r="J450" s="304"/>
    </row>
    <row r="451" spans="1:10">
      <c r="A451" s="332"/>
      <c r="B451" s="341"/>
      <c r="C451" s="385"/>
      <c r="D451" s="335"/>
      <c r="E451" s="358"/>
      <c r="F451" s="329"/>
      <c r="G451" s="378"/>
      <c r="H451" s="335"/>
      <c r="I451" s="373" t="s">
        <v>1223</v>
      </c>
      <c r="J451" s="319"/>
    </row>
    <row r="452" spans="1:10">
      <c r="A452" s="330" t="s">
        <v>1224</v>
      </c>
      <c r="B452" s="277" t="s">
        <v>737</v>
      </c>
      <c r="C452" s="240"/>
      <c r="D452" s="336"/>
      <c r="E452" s="357"/>
      <c r="F452" s="324"/>
      <c r="G452" s="376"/>
      <c r="H452" s="336"/>
      <c r="I452" s="324"/>
      <c r="J452" s="324"/>
    </row>
    <row r="453" spans="1:10">
      <c r="A453" s="331" t="s">
        <v>1225</v>
      </c>
      <c r="B453" s="297" t="s">
        <v>739</v>
      </c>
      <c r="C453" s="380" t="s">
        <v>740</v>
      </c>
      <c r="D453" s="152" t="s">
        <v>49</v>
      </c>
      <c r="E453" s="150">
        <v>24</v>
      </c>
      <c r="F453" s="304"/>
      <c r="G453" s="374"/>
      <c r="H453" s="334"/>
      <c r="I453" s="304"/>
      <c r="J453" s="304"/>
    </row>
    <row r="454" spans="1:10">
      <c r="A454" s="332"/>
      <c r="B454" s="341"/>
      <c r="C454" s="385"/>
      <c r="D454" s="335"/>
      <c r="E454" s="358"/>
      <c r="F454" s="329"/>
      <c r="G454" s="378"/>
      <c r="H454" s="335"/>
      <c r="I454" s="373" t="s">
        <v>1237</v>
      </c>
      <c r="J454" s="319"/>
    </row>
    <row r="455" spans="1:10">
      <c r="A455" s="330" t="s">
        <v>1238</v>
      </c>
      <c r="B455" s="343" t="s">
        <v>741</v>
      </c>
      <c r="C455" s="235"/>
      <c r="D455" s="178"/>
      <c r="E455" s="185"/>
      <c r="F455" s="320"/>
      <c r="G455" s="375"/>
      <c r="H455" s="333"/>
      <c r="I455" s="320"/>
      <c r="J455" s="320"/>
    </row>
    <row r="456" spans="1:10" ht="38.25">
      <c r="A456" s="331" t="s">
        <v>1240</v>
      </c>
      <c r="B456" s="297" t="s">
        <v>743</v>
      </c>
      <c r="C456" s="380" t="s">
        <v>744</v>
      </c>
      <c r="D456" s="152" t="s">
        <v>87</v>
      </c>
      <c r="E456" s="150">
        <v>18</v>
      </c>
      <c r="F456" s="304"/>
      <c r="G456" s="374"/>
      <c r="H456" s="334"/>
      <c r="I456" s="304"/>
      <c r="J456" s="304"/>
    </row>
    <row r="457" spans="1:10">
      <c r="A457" s="332"/>
      <c r="B457" s="341"/>
      <c r="C457" s="385"/>
      <c r="D457" s="335"/>
      <c r="E457" s="358"/>
      <c r="F457" s="329"/>
      <c r="G457" s="378"/>
      <c r="H457" s="335"/>
      <c r="I457" s="373" t="s">
        <v>1250</v>
      </c>
      <c r="J457" s="319"/>
    </row>
    <row r="458" spans="1:10">
      <c r="A458" s="330" t="s">
        <v>1251</v>
      </c>
      <c r="B458" s="278" t="s">
        <v>2770</v>
      </c>
      <c r="C458" s="322"/>
      <c r="D458" s="333"/>
      <c r="E458" s="357"/>
      <c r="F458" s="249"/>
      <c r="G458" s="320"/>
      <c r="H458" s="333"/>
      <c r="I458" s="250"/>
      <c r="J458" s="320"/>
    </row>
    <row r="459" spans="1:10" ht="25.5">
      <c r="A459" s="331" t="s">
        <v>1252</v>
      </c>
      <c r="B459" s="297" t="s">
        <v>746</v>
      </c>
      <c r="C459" s="380" t="s">
        <v>2717</v>
      </c>
      <c r="D459" s="152" t="s">
        <v>49</v>
      </c>
      <c r="E459" s="303">
        <v>18</v>
      </c>
      <c r="F459" s="304"/>
      <c r="G459" s="374"/>
      <c r="H459" s="334"/>
      <c r="I459" s="304"/>
      <c r="J459" s="304"/>
    </row>
    <row r="460" spans="1:10" ht="38.25">
      <c r="A460" s="331" t="s">
        <v>1253</v>
      </c>
      <c r="B460" s="297" t="s">
        <v>748</v>
      </c>
      <c r="C460" s="380" t="s">
        <v>2718</v>
      </c>
      <c r="D460" s="152" t="s">
        <v>49</v>
      </c>
      <c r="E460" s="303">
        <v>18</v>
      </c>
      <c r="F460" s="304"/>
      <c r="G460" s="374"/>
      <c r="H460" s="334"/>
      <c r="I460" s="304"/>
      <c r="J460" s="304"/>
    </row>
    <row r="461" spans="1:10">
      <c r="A461" s="332"/>
      <c r="B461" s="341"/>
      <c r="C461" s="385"/>
      <c r="D461" s="335"/>
      <c r="E461" s="358"/>
      <c r="F461" s="329"/>
      <c r="G461" s="378"/>
      <c r="H461" s="335"/>
      <c r="I461" s="373" t="s">
        <v>1259</v>
      </c>
      <c r="J461" s="319"/>
    </row>
    <row r="462" spans="1:10">
      <c r="A462" s="330" t="s">
        <v>1260</v>
      </c>
      <c r="B462" s="438" t="s">
        <v>750</v>
      </c>
      <c r="C462" s="235"/>
      <c r="D462" s="178"/>
      <c r="E462" s="187"/>
      <c r="F462" s="320"/>
      <c r="G462" s="375"/>
      <c r="H462" s="333"/>
      <c r="I462" s="320"/>
      <c r="J462" s="320"/>
    </row>
    <row r="463" spans="1:10">
      <c r="A463" s="331" t="s">
        <v>1261</v>
      </c>
      <c r="B463" s="297" t="s">
        <v>752</v>
      </c>
      <c r="C463" s="380" t="s">
        <v>753</v>
      </c>
      <c r="D463" s="152" t="s">
        <v>49</v>
      </c>
      <c r="E463" s="303">
        <v>63</v>
      </c>
      <c r="F463" s="304"/>
      <c r="G463" s="374"/>
      <c r="H463" s="334"/>
      <c r="I463" s="304"/>
      <c r="J463" s="304"/>
    </row>
    <row r="464" spans="1:10">
      <c r="A464" s="332"/>
      <c r="B464" s="341"/>
      <c r="C464" s="385"/>
      <c r="D464" s="335"/>
      <c r="E464" s="358"/>
      <c r="F464" s="329"/>
      <c r="G464" s="378"/>
      <c r="H464" s="335"/>
      <c r="I464" s="373" t="s">
        <v>1276</v>
      </c>
      <c r="J464" s="319"/>
    </row>
    <row r="465" spans="1:10">
      <c r="A465" s="330" t="s">
        <v>1277</v>
      </c>
      <c r="B465" s="181" t="s">
        <v>754</v>
      </c>
      <c r="C465" s="235"/>
      <c r="D465" s="178"/>
      <c r="E465" s="187"/>
      <c r="F465" s="320"/>
      <c r="G465" s="375"/>
      <c r="H465" s="333"/>
      <c r="I465" s="320"/>
      <c r="J465" s="320"/>
    </row>
    <row r="466" spans="1:10" ht="38.25">
      <c r="A466" s="331" t="s">
        <v>1278</v>
      </c>
      <c r="B466" s="379" t="s">
        <v>756</v>
      </c>
      <c r="C466" s="380" t="s">
        <v>2719</v>
      </c>
      <c r="D466" s="197" t="s">
        <v>249</v>
      </c>
      <c r="E466" s="303">
        <v>72</v>
      </c>
      <c r="F466" s="304"/>
      <c r="G466" s="374"/>
      <c r="H466" s="334"/>
      <c r="I466" s="304"/>
      <c r="J466" s="304"/>
    </row>
    <row r="467" spans="1:10">
      <c r="A467" s="332"/>
      <c r="B467" s="341"/>
      <c r="C467" s="385"/>
      <c r="D467" s="335"/>
      <c r="E467" s="358"/>
      <c r="F467" s="329"/>
      <c r="G467" s="378"/>
      <c r="H467" s="335"/>
      <c r="I467" s="373" t="s">
        <v>1290</v>
      </c>
      <c r="J467" s="319"/>
    </row>
    <row r="468" spans="1:10">
      <c r="A468" s="330" t="s">
        <v>1291</v>
      </c>
      <c r="B468" s="439" t="s">
        <v>2588</v>
      </c>
      <c r="C468" s="235"/>
      <c r="D468" s="440"/>
      <c r="E468" s="187"/>
      <c r="F468" s="320"/>
      <c r="G468" s="375"/>
      <c r="H468" s="333"/>
      <c r="I468" s="320"/>
      <c r="J468" s="320"/>
    </row>
    <row r="469" spans="1:10" ht="51">
      <c r="A469" s="331" t="s">
        <v>1293</v>
      </c>
      <c r="B469" s="149" t="s">
        <v>757</v>
      </c>
      <c r="C469" s="241" t="s">
        <v>758</v>
      </c>
      <c r="D469" s="152" t="s">
        <v>87</v>
      </c>
      <c r="E469" s="303">
        <v>12</v>
      </c>
      <c r="F469" s="304"/>
      <c r="G469" s="374"/>
      <c r="H469" s="334"/>
      <c r="I469" s="304"/>
      <c r="J469" s="304"/>
    </row>
    <row r="470" spans="1:10">
      <c r="A470" s="332"/>
      <c r="B470" s="341"/>
      <c r="C470" s="385"/>
      <c r="D470" s="335"/>
      <c r="E470" s="358"/>
      <c r="F470" s="329"/>
      <c r="G470" s="378"/>
      <c r="H470" s="335"/>
      <c r="I470" s="373" t="s">
        <v>1303</v>
      </c>
      <c r="J470" s="319"/>
    </row>
    <row r="471" spans="1:10">
      <c r="A471" s="330" t="s">
        <v>1304</v>
      </c>
      <c r="B471" s="441" t="s">
        <v>2589</v>
      </c>
      <c r="C471" s="255"/>
      <c r="D471" s="178"/>
      <c r="E471" s="187"/>
      <c r="F471" s="320"/>
      <c r="G471" s="375"/>
      <c r="H471" s="333"/>
      <c r="I471" s="320"/>
      <c r="J471" s="320"/>
    </row>
    <row r="472" spans="1:10" ht="63.75">
      <c r="A472" s="331" t="s">
        <v>1306</v>
      </c>
      <c r="B472" s="297" t="s">
        <v>759</v>
      </c>
      <c r="C472" s="380" t="s">
        <v>2720</v>
      </c>
      <c r="D472" s="152" t="s">
        <v>87</v>
      </c>
      <c r="E472" s="303">
        <v>30</v>
      </c>
      <c r="F472" s="304"/>
      <c r="G472" s="374"/>
      <c r="H472" s="334"/>
      <c r="I472" s="304"/>
      <c r="J472" s="304"/>
    </row>
    <row r="473" spans="1:10">
      <c r="A473" s="332"/>
      <c r="B473" s="341"/>
      <c r="C473" s="385"/>
      <c r="D473" s="335"/>
      <c r="E473" s="358"/>
      <c r="F473" s="329"/>
      <c r="G473" s="327"/>
      <c r="H473" s="335"/>
      <c r="I473" s="373" t="s">
        <v>1327</v>
      </c>
      <c r="J473" s="319"/>
    </row>
    <row r="474" spans="1:10">
      <c r="A474" s="330" t="s">
        <v>1328</v>
      </c>
      <c r="B474" s="429" t="s">
        <v>2769</v>
      </c>
      <c r="C474" s="247"/>
      <c r="D474" s="443"/>
      <c r="E474" s="444"/>
      <c r="F474" s="205"/>
      <c r="G474" s="446"/>
      <c r="H474" s="443"/>
      <c r="I474" s="205"/>
      <c r="J474" s="205"/>
    </row>
    <row r="475" spans="1:10" ht="38.25">
      <c r="A475" s="331" t="s">
        <v>1330</v>
      </c>
      <c r="B475" s="297" t="s">
        <v>760</v>
      </c>
      <c r="C475" s="380" t="s">
        <v>2721</v>
      </c>
      <c r="D475" s="152" t="s">
        <v>87</v>
      </c>
      <c r="E475" s="303">
        <v>18</v>
      </c>
      <c r="F475" s="304"/>
      <c r="G475" s="374"/>
      <c r="H475" s="334"/>
      <c r="I475" s="304"/>
      <c r="J475" s="304"/>
    </row>
    <row r="476" spans="1:10" ht="25.5">
      <c r="A476" s="331" t="s">
        <v>1333</v>
      </c>
      <c r="B476" s="297" t="s">
        <v>760</v>
      </c>
      <c r="C476" s="380" t="s">
        <v>761</v>
      </c>
      <c r="D476" s="152" t="s">
        <v>87</v>
      </c>
      <c r="E476" s="150">
        <v>18</v>
      </c>
      <c r="F476" s="304"/>
      <c r="G476" s="374"/>
      <c r="H476" s="334"/>
      <c r="I476" s="304"/>
      <c r="J476" s="304"/>
    </row>
    <row r="477" spans="1:10">
      <c r="A477" s="332"/>
      <c r="B477" s="341"/>
      <c r="C477" s="385"/>
      <c r="D477" s="335"/>
      <c r="E477" s="358"/>
      <c r="F477" s="329"/>
      <c r="G477" s="378"/>
      <c r="H477" s="335"/>
      <c r="I477" s="373" t="s">
        <v>1554</v>
      </c>
      <c r="J477" s="319"/>
    </row>
    <row r="478" spans="1:10">
      <c r="A478" s="330" t="s">
        <v>1555</v>
      </c>
      <c r="B478" s="438" t="s">
        <v>2768</v>
      </c>
      <c r="C478" s="235"/>
      <c r="D478" s="178"/>
      <c r="E478" s="185"/>
      <c r="F478" s="320"/>
      <c r="G478" s="375"/>
      <c r="H478" s="333"/>
      <c r="I478" s="320"/>
      <c r="J478" s="320"/>
    </row>
    <row r="479" spans="1:10" ht="25.5">
      <c r="A479" s="331" t="s">
        <v>1088</v>
      </c>
      <c r="B479" s="297" t="s">
        <v>762</v>
      </c>
      <c r="C479" s="380" t="s">
        <v>2722</v>
      </c>
      <c r="D479" s="152" t="s">
        <v>87</v>
      </c>
      <c r="E479" s="150">
        <v>24</v>
      </c>
      <c r="F479" s="304"/>
      <c r="G479" s="374"/>
      <c r="H479" s="334"/>
      <c r="I479" s="304"/>
      <c r="J479" s="304"/>
    </row>
    <row r="480" spans="1:10" ht="38.25">
      <c r="A480" s="331" t="s">
        <v>1091</v>
      </c>
      <c r="B480" s="297" t="s">
        <v>763</v>
      </c>
      <c r="C480" s="380" t="s">
        <v>764</v>
      </c>
      <c r="D480" s="152" t="s">
        <v>31</v>
      </c>
      <c r="E480" s="150">
        <v>12</v>
      </c>
      <c r="F480" s="304"/>
      <c r="G480" s="374"/>
      <c r="H480" s="334"/>
      <c r="I480" s="304"/>
      <c r="J480" s="304"/>
    </row>
    <row r="481" spans="1:10" ht="38.25">
      <c r="A481" s="331" t="s">
        <v>1094</v>
      </c>
      <c r="B481" s="297" t="s">
        <v>765</v>
      </c>
      <c r="C481" s="380" t="s">
        <v>766</v>
      </c>
      <c r="D481" s="152" t="s">
        <v>31</v>
      </c>
      <c r="E481" s="150">
        <v>24</v>
      </c>
      <c r="F481" s="304"/>
      <c r="G481" s="374"/>
      <c r="H481" s="334"/>
      <c r="I481" s="304"/>
      <c r="J481" s="304"/>
    </row>
    <row r="482" spans="1:10" ht="38.25">
      <c r="A482" s="331" t="s">
        <v>1097</v>
      </c>
      <c r="B482" s="297" t="s">
        <v>2724</v>
      </c>
      <c r="C482" s="380" t="s">
        <v>2723</v>
      </c>
      <c r="D482" s="152" t="s">
        <v>31</v>
      </c>
      <c r="E482" s="303">
        <v>12</v>
      </c>
      <c r="F482" s="304"/>
      <c r="G482" s="374"/>
      <c r="H482" s="334"/>
      <c r="I482" s="304"/>
      <c r="J482" s="304"/>
    </row>
    <row r="483" spans="1:10" ht="25.5">
      <c r="A483" s="331" t="s">
        <v>1100</v>
      </c>
      <c r="B483" s="297" t="s">
        <v>767</v>
      </c>
      <c r="C483" s="380" t="s">
        <v>768</v>
      </c>
      <c r="D483" s="152" t="s">
        <v>87</v>
      </c>
      <c r="E483" s="150">
        <v>12</v>
      </c>
      <c r="F483" s="304"/>
      <c r="G483" s="374"/>
      <c r="H483" s="334"/>
      <c r="I483" s="304"/>
      <c r="J483" s="304"/>
    </row>
    <row r="484" spans="1:10" ht="38.25">
      <c r="A484" s="331" t="s">
        <v>1103</v>
      </c>
      <c r="B484" s="297" t="s">
        <v>769</v>
      </c>
      <c r="C484" s="380" t="s">
        <v>770</v>
      </c>
      <c r="D484" s="152" t="s">
        <v>87</v>
      </c>
      <c r="E484" s="150">
        <v>12</v>
      </c>
      <c r="F484" s="304"/>
      <c r="G484" s="374"/>
      <c r="H484" s="334"/>
      <c r="I484" s="304"/>
      <c r="J484" s="304"/>
    </row>
    <row r="485" spans="1:10" ht="25.5">
      <c r="A485" s="331" t="s">
        <v>1106</v>
      </c>
      <c r="B485" s="447" t="s">
        <v>771</v>
      </c>
      <c r="C485" s="380" t="s">
        <v>772</v>
      </c>
      <c r="D485" s="152" t="s">
        <v>87</v>
      </c>
      <c r="E485" s="303">
        <v>144</v>
      </c>
      <c r="F485" s="304"/>
      <c r="G485" s="374"/>
      <c r="H485" s="334"/>
      <c r="I485" s="304"/>
      <c r="J485" s="304"/>
    </row>
    <row r="486" spans="1:10" ht="63.75">
      <c r="A486" s="331" t="s">
        <v>1109</v>
      </c>
      <c r="B486" s="297" t="s">
        <v>773</v>
      </c>
      <c r="C486" s="380" t="s">
        <v>774</v>
      </c>
      <c r="D486" s="152" t="s">
        <v>31</v>
      </c>
      <c r="E486" s="150">
        <v>12</v>
      </c>
      <c r="F486" s="304"/>
      <c r="G486" s="374"/>
      <c r="H486" s="334"/>
      <c r="I486" s="304"/>
      <c r="J486" s="304"/>
    </row>
    <row r="487" spans="1:10">
      <c r="A487" s="332"/>
      <c r="B487" s="341"/>
      <c r="C487" s="385"/>
      <c r="D487" s="335"/>
      <c r="E487" s="358"/>
      <c r="F487" s="329"/>
      <c r="G487" s="378"/>
      <c r="H487" s="335"/>
      <c r="I487" s="373" t="s">
        <v>1556</v>
      </c>
      <c r="J487" s="319"/>
    </row>
    <row r="488" spans="1:10">
      <c r="A488" s="330" t="s">
        <v>1557</v>
      </c>
      <c r="B488" s="438" t="s">
        <v>2590</v>
      </c>
      <c r="C488" s="235"/>
      <c r="D488" s="178"/>
      <c r="E488" s="185"/>
      <c r="F488" s="320"/>
      <c r="G488" s="375"/>
      <c r="H488" s="333"/>
      <c r="I488" s="320"/>
      <c r="J488" s="320"/>
    </row>
    <row r="489" spans="1:10" ht="25.5">
      <c r="A489" s="331" t="s">
        <v>1559</v>
      </c>
      <c r="B489" s="297" t="s">
        <v>775</v>
      </c>
      <c r="C489" s="380" t="s">
        <v>776</v>
      </c>
      <c r="D489" s="152" t="s">
        <v>87</v>
      </c>
      <c r="E489" s="303">
        <v>30</v>
      </c>
      <c r="F489" s="304"/>
      <c r="G489" s="374"/>
      <c r="H489" s="334"/>
      <c r="I489" s="304"/>
      <c r="J489" s="304"/>
    </row>
    <row r="490" spans="1:10">
      <c r="A490" s="332"/>
      <c r="B490" s="341"/>
      <c r="C490" s="385"/>
      <c r="D490" s="335"/>
      <c r="E490" s="358"/>
      <c r="F490" s="329"/>
      <c r="G490" s="378"/>
      <c r="H490" s="335"/>
      <c r="I490" s="373" t="s">
        <v>1558</v>
      </c>
      <c r="J490" s="319"/>
    </row>
    <row r="491" spans="1:10">
      <c r="A491" s="330">
        <v>70</v>
      </c>
      <c r="B491" s="277" t="s">
        <v>2591</v>
      </c>
      <c r="C491" s="205"/>
      <c r="D491" s="205"/>
      <c r="E491" s="445"/>
      <c r="F491" s="320"/>
      <c r="G491" s="375"/>
      <c r="H491" s="333"/>
      <c r="I491" s="320"/>
      <c r="J491" s="320"/>
    </row>
    <row r="492" spans="1:10" ht="25.5">
      <c r="A492" s="331" t="s">
        <v>1563</v>
      </c>
      <c r="B492" s="297" t="s">
        <v>777</v>
      </c>
      <c r="C492" s="380" t="s">
        <v>778</v>
      </c>
      <c r="D492" s="152" t="s">
        <v>87</v>
      </c>
      <c r="E492" s="303">
        <v>3</v>
      </c>
      <c r="F492" s="304"/>
      <c r="G492" s="374"/>
      <c r="H492" s="334"/>
      <c r="I492" s="304"/>
      <c r="J492" s="304"/>
    </row>
    <row r="493" spans="1:10">
      <c r="A493" s="331" t="s">
        <v>1564</v>
      </c>
      <c r="B493" s="297" t="s">
        <v>779</v>
      </c>
      <c r="C493" s="380" t="s">
        <v>780</v>
      </c>
      <c r="D493" s="152" t="s">
        <v>49</v>
      </c>
      <c r="E493" s="303">
        <v>6</v>
      </c>
      <c r="F493" s="304"/>
      <c r="G493" s="374"/>
      <c r="H493" s="334"/>
      <c r="I493" s="304"/>
      <c r="J493" s="304"/>
    </row>
    <row r="494" spans="1:10" ht="25.5">
      <c r="A494" s="331" t="s">
        <v>1565</v>
      </c>
      <c r="B494" s="297" t="s">
        <v>781</v>
      </c>
      <c r="C494" s="380" t="s">
        <v>2616</v>
      </c>
      <c r="D494" s="152" t="s">
        <v>49</v>
      </c>
      <c r="E494" s="303">
        <v>36</v>
      </c>
      <c r="F494" s="304"/>
      <c r="G494" s="374"/>
      <c r="H494" s="334"/>
      <c r="I494" s="304"/>
      <c r="J494" s="304"/>
    </row>
    <row r="495" spans="1:10">
      <c r="A495" s="332"/>
      <c r="B495" s="341"/>
      <c r="C495" s="385"/>
      <c r="D495" s="335"/>
      <c r="E495" s="358"/>
      <c r="F495" s="329"/>
      <c r="G495" s="378"/>
      <c r="H495" s="335"/>
      <c r="I495" s="373" t="s">
        <v>1560</v>
      </c>
      <c r="J495" s="319"/>
    </row>
    <row r="496" spans="1:10">
      <c r="A496" s="330" t="s">
        <v>1566</v>
      </c>
      <c r="B496" s="429" t="s">
        <v>782</v>
      </c>
      <c r="C496" s="448"/>
      <c r="D496" s="430"/>
      <c r="E496" s="449"/>
      <c r="F496" s="427"/>
      <c r="G496" s="450"/>
      <c r="H496" s="430"/>
      <c r="I496" s="427"/>
      <c r="J496" s="427"/>
    </row>
    <row r="497" spans="1:10" ht="25.5">
      <c r="A497" s="331" t="s">
        <v>1567</v>
      </c>
      <c r="B497" s="297" t="s">
        <v>783</v>
      </c>
      <c r="C497" s="380" t="s">
        <v>2726</v>
      </c>
      <c r="D497" s="152" t="s">
        <v>49</v>
      </c>
      <c r="E497" s="303">
        <v>90</v>
      </c>
      <c r="F497" s="304"/>
      <c r="G497" s="374"/>
      <c r="H497" s="334"/>
      <c r="I497" s="304"/>
      <c r="J497" s="304"/>
    </row>
    <row r="498" spans="1:10">
      <c r="A498" s="332"/>
      <c r="B498" s="341"/>
      <c r="C498" s="385"/>
      <c r="D498" s="335"/>
      <c r="E498" s="358"/>
      <c r="F498" s="329"/>
      <c r="G498" s="378"/>
      <c r="H498" s="335"/>
      <c r="I498" s="373" t="s">
        <v>1561</v>
      </c>
      <c r="J498" s="319"/>
    </row>
    <row r="499" spans="1:10">
      <c r="A499" s="330" t="s">
        <v>1568</v>
      </c>
      <c r="B499" s="438" t="s">
        <v>2592</v>
      </c>
      <c r="C499" s="235"/>
      <c r="D499" s="178"/>
      <c r="E499" s="187"/>
      <c r="F499" s="320"/>
      <c r="G499" s="375"/>
      <c r="H499" s="333"/>
      <c r="I499" s="320"/>
      <c r="J499" s="320"/>
    </row>
    <row r="500" spans="1:10" ht="25.5">
      <c r="A500" s="331" t="s">
        <v>1569</v>
      </c>
      <c r="B500" s="297" t="s">
        <v>784</v>
      </c>
      <c r="C500" s="380" t="s">
        <v>2725</v>
      </c>
      <c r="D500" s="152" t="s">
        <v>49</v>
      </c>
      <c r="E500" s="303">
        <v>12</v>
      </c>
      <c r="F500" s="304"/>
      <c r="G500" s="374"/>
      <c r="H500" s="334"/>
      <c r="I500" s="304"/>
      <c r="J500" s="409"/>
    </row>
    <row r="501" spans="1:10">
      <c r="A501" s="332"/>
      <c r="B501" s="341"/>
      <c r="C501" s="385"/>
      <c r="D501" s="335"/>
      <c r="E501" s="358"/>
      <c r="F501" s="329"/>
      <c r="G501" s="378"/>
      <c r="H501" s="335"/>
      <c r="I501" s="373" t="s">
        <v>1562</v>
      </c>
      <c r="J501" s="319"/>
    </row>
    <row r="502" spans="1:10">
      <c r="A502" s="330" t="s">
        <v>1570</v>
      </c>
      <c r="B502" s="451" t="s">
        <v>785</v>
      </c>
      <c r="C502" s="235"/>
      <c r="D502" s="178"/>
      <c r="E502" s="187"/>
      <c r="F502" s="320"/>
      <c r="G502" s="375"/>
      <c r="H502" s="333"/>
      <c r="I502" s="320"/>
      <c r="J502" s="320"/>
    </row>
    <row r="503" spans="1:10" ht="25.5">
      <c r="A503" s="331" t="s">
        <v>1571</v>
      </c>
      <c r="B503" s="297" t="s">
        <v>786</v>
      </c>
      <c r="C503" s="380" t="s">
        <v>787</v>
      </c>
      <c r="D503" s="152" t="s">
        <v>49</v>
      </c>
      <c r="E503" s="303">
        <v>6</v>
      </c>
      <c r="F503" s="304"/>
      <c r="G503" s="374"/>
      <c r="H503" s="334"/>
      <c r="I503" s="304"/>
      <c r="J503" s="304"/>
    </row>
    <row r="504" spans="1:10" ht="25.5">
      <c r="A504" s="331" t="s">
        <v>1572</v>
      </c>
      <c r="B504" s="297" t="s">
        <v>788</v>
      </c>
      <c r="C504" s="380" t="s">
        <v>789</v>
      </c>
      <c r="D504" s="152" t="s">
        <v>49</v>
      </c>
      <c r="E504" s="303">
        <v>6</v>
      </c>
      <c r="F504" s="304"/>
      <c r="G504" s="374"/>
      <c r="H504" s="334"/>
      <c r="I504" s="304"/>
      <c r="J504" s="304"/>
    </row>
    <row r="505" spans="1:10" ht="25.5">
      <c r="A505" s="331" t="s">
        <v>1573</v>
      </c>
      <c r="B505" s="297" t="s">
        <v>790</v>
      </c>
      <c r="C505" s="380" t="s">
        <v>791</v>
      </c>
      <c r="D505" s="152" t="s">
        <v>49</v>
      </c>
      <c r="E505" s="303">
        <v>6</v>
      </c>
      <c r="F505" s="304"/>
      <c r="G505" s="374"/>
      <c r="H505" s="334"/>
      <c r="I505" s="304"/>
      <c r="J505" s="304"/>
    </row>
    <row r="506" spans="1:10">
      <c r="A506" s="332"/>
      <c r="B506" s="341"/>
      <c r="C506" s="385"/>
      <c r="D506" s="335"/>
      <c r="E506" s="358"/>
      <c r="F506" s="329"/>
      <c r="G506" s="378"/>
      <c r="H506" s="335"/>
      <c r="I506" s="373" t="s">
        <v>1574</v>
      </c>
      <c r="J506" s="319"/>
    </row>
    <row r="507" spans="1:10">
      <c r="A507" s="330" t="s">
        <v>1575</v>
      </c>
      <c r="B507" s="427" t="s">
        <v>792</v>
      </c>
      <c r="C507" s="235"/>
      <c r="D507" s="178"/>
      <c r="E507" s="187"/>
      <c r="F507" s="320"/>
      <c r="G507" s="375"/>
      <c r="H507" s="333"/>
      <c r="I507" s="320"/>
      <c r="J507" s="320"/>
    </row>
    <row r="508" spans="1:10" ht="38.25">
      <c r="A508" s="267" t="s">
        <v>1576</v>
      </c>
      <c r="B508" s="297" t="s">
        <v>793</v>
      </c>
      <c r="C508" s="380" t="s">
        <v>794</v>
      </c>
      <c r="D508" s="152" t="s">
        <v>87</v>
      </c>
      <c r="E508" s="303">
        <v>24</v>
      </c>
      <c r="F508" s="304"/>
      <c r="G508" s="374"/>
      <c r="H508" s="334"/>
      <c r="I508" s="304"/>
      <c r="J508" s="304"/>
    </row>
    <row r="509" spans="1:10">
      <c r="A509" s="256"/>
      <c r="B509" s="378"/>
      <c r="C509" s="257"/>
      <c r="D509" s="258"/>
      <c r="E509" s="176"/>
      <c r="F509" s="327"/>
      <c r="G509" s="259"/>
      <c r="H509" s="335"/>
      <c r="I509" s="373" t="s">
        <v>1579</v>
      </c>
      <c r="J509" s="319"/>
    </row>
    <row r="510" spans="1:10">
      <c r="A510" s="330" t="s">
        <v>1577</v>
      </c>
      <c r="B510" s="181" t="s">
        <v>795</v>
      </c>
      <c r="C510" s="235"/>
      <c r="D510" s="178"/>
      <c r="E510" s="187"/>
      <c r="F510" s="320"/>
      <c r="G510" s="375"/>
      <c r="H510" s="333"/>
      <c r="I510" s="320"/>
      <c r="J510" s="320"/>
    </row>
    <row r="511" spans="1:10" ht="38.25">
      <c r="A511" s="267" t="s">
        <v>1578</v>
      </c>
      <c r="B511" s="297" t="s">
        <v>796</v>
      </c>
      <c r="C511" s="380" t="s">
        <v>2593</v>
      </c>
      <c r="D511" s="152" t="s">
        <v>87</v>
      </c>
      <c r="E511" s="150">
        <v>72</v>
      </c>
      <c r="F511" s="304"/>
      <c r="G511" s="374"/>
      <c r="H511" s="334"/>
      <c r="I511" s="304"/>
      <c r="J511" s="304"/>
    </row>
    <row r="512" spans="1:10">
      <c r="A512" s="332"/>
      <c r="B512" s="341"/>
      <c r="C512" s="385"/>
      <c r="D512" s="335"/>
      <c r="E512" s="358"/>
      <c r="F512" s="329"/>
      <c r="G512" s="378"/>
      <c r="H512" s="335"/>
      <c r="I512" s="373" t="s">
        <v>1580</v>
      </c>
      <c r="J512" s="319"/>
    </row>
    <row r="513" spans="1:10">
      <c r="A513" s="330" t="s">
        <v>1581</v>
      </c>
      <c r="B513" s="438" t="s">
        <v>2595</v>
      </c>
      <c r="C513" s="235"/>
      <c r="D513" s="178"/>
      <c r="E513" s="185"/>
      <c r="F513" s="320"/>
      <c r="G513" s="375"/>
      <c r="H513" s="333"/>
      <c r="I513" s="320"/>
      <c r="J513" s="320"/>
    </row>
    <row r="514" spans="1:10" ht="51">
      <c r="A514" s="331" t="s">
        <v>1582</v>
      </c>
      <c r="B514" s="297" t="s">
        <v>797</v>
      </c>
      <c r="C514" s="380" t="s">
        <v>798</v>
      </c>
      <c r="D514" s="152" t="s">
        <v>49</v>
      </c>
      <c r="E514" s="150">
        <v>600</v>
      </c>
      <c r="F514" s="304"/>
      <c r="G514" s="374"/>
      <c r="H514" s="334"/>
      <c r="I514" s="304"/>
      <c r="J514" s="304"/>
    </row>
    <row r="515" spans="1:10" ht="51">
      <c r="A515" s="331" t="s">
        <v>1583</v>
      </c>
      <c r="B515" s="297" t="s">
        <v>799</v>
      </c>
      <c r="C515" s="380" t="s">
        <v>2594</v>
      </c>
      <c r="D515" s="152" t="s">
        <v>49</v>
      </c>
      <c r="E515" s="150">
        <v>108</v>
      </c>
      <c r="F515" s="304"/>
      <c r="G515" s="374"/>
      <c r="H515" s="334"/>
      <c r="I515" s="304"/>
      <c r="J515" s="304"/>
    </row>
    <row r="516" spans="1:10" ht="51">
      <c r="A516" s="331" t="s">
        <v>1584</v>
      </c>
      <c r="B516" s="302" t="s">
        <v>800</v>
      </c>
      <c r="C516" s="380" t="s">
        <v>2594</v>
      </c>
      <c r="D516" s="152" t="s">
        <v>49</v>
      </c>
      <c r="E516" s="150">
        <v>15</v>
      </c>
      <c r="F516" s="304"/>
      <c r="G516" s="374"/>
      <c r="H516" s="334"/>
      <c r="I516" s="304"/>
      <c r="J516" s="304"/>
    </row>
    <row r="517" spans="1:10" ht="51">
      <c r="A517" s="331" t="s">
        <v>1585</v>
      </c>
      <c r="B517" s="297" t="s">
        <v>801</v>
      </c>
      <c r="C517" s="380" t="s">
        <v>2594</v>
      </c>
      <c r="D517" s="152" t="s">
        <v>49</v>
      </c>
      <c r="E517" s="150">
        <v>24</v>
      </c>
      <c r="F517" s="304"/>
      <c r="G517" s="374"/>
      <c r="H517" s="334"/>
      <c r="I517" s="304"/>
      <c r="J517" s="304"/>
    </row>
    <row r="518" spans="1:10">
      <c r="A518" s="332"/>
      <c r="B518" s="341"/>
      <c r="C518" s="385"/>
      <c r="D518" s="335"/>
      <c r="E518" s="358"/>
      <c r="F518" s="329"/>
      <c r="G518" s="378"/>
      <c r="H518" s="335"/>
      <c r="I518" s="373" t="s">
        <v>1586</v>
      </c>
      <c r="J518" s="319"/>
    </row>
    <row r="519" spans="1:10" ht="15.75">
      <c r="A519" s="1625" t="s">
        <v>1587</v>
      </c>
      <c r="B519" s="1626" t="s">
        <v>804</v>
      </c>
      <c r="C519" s="1627"/>
      <c r="D519" s="1628"/>
      <c r="E519" s="1629"/>
      <c r="F519" s="1630"/>
      <c r="G519" s="1631"/>
      <c r="H519" s="1628"/>
      <c r="I519" s="1630"/>
      <c r="J519" s="1630"/>
    </row>
    <row r="520" spans="1:10" ht="47.25">
      <c r="A520" s="1632" t="s">
        <v>1588</v>
      </c>
      <c r="B520" s="1633" t="s">
        <v>806</v>
      </c>
      <c r="C520" s="1633" t="s">
        <v>807</v>
      </c>
      <c r="D520" s="1634" t="s">
        <v>31</v>
      </c>
      <c r="E520" s="1635">
        <v>24</v>
      </c>
      <c r="F520" s="1636" t="s">
        <v>3132</v>
      </c>
      <c r="G520" s="1637">
        <v>7.25</v>
      </c>
      <c r="H520" s="1638">
        <v>7.25</v>
      </c>
      <c r="I520" s="1639">
        <v>0.21</v>
      </c>
      <c r="J520" s="1638">
        <f>H520*E520</f>
        <v>174</v>
      </c>
    </row>
    <row r="521" spans="1:10" ht="31.5">
      <c r="A521" s="1632" t="s">
        <v>1589</v>
      </c>
      <c r="B521" s="1633" t="s">
        <v>808</v>
      </c>
      <c r="C521" s="1633" t="s">
        <v>809</v>
      </c>
      <c r="D521" s="1634" t="s">
        <v>31</v>
      </c>
      <c r="E521" s="1635">
        <v>30</v>
      </c>
      <c r="F521" s="1636" t="s">
        <v>3133</v>
      </c>
      <c r="G521" s="1637">
        <v>30</v>
      </c>
      <c r="H521" s="1638">
        <v>30</v>
      </c>
      <c r="I521" s="1639">
        <v>0.21</v>
      </c>
      <c r="J521" s="1638">
        <f>H521*E521</f>
        <v>900</v>
      </c>
    </row>
    <row r="522" spans="1:10" ht="15.75">
      <c r="A522" s="1632" t="s">
        <v>1590</v>
      </c>
      <c r="B522" s="1633" t="s">
        <v>810</v>
      </c>
      <c r="C522" s="1633" t="s">
        <v>811</v>
      </c>
      <c r="D522" s="1634" t="s">
        <v>31</v>
      </c>
      <c r="E522" s="1635">
        <v>3</v>
      </c>
      <c r="F522" s="1636" t="s">
        <v>2822</v>
      </c>
      <c r="G522" s="1637">
        <v>75.08</v>
      </c>
      <c r="H522" s="1638">
        <f t="shared" ref="H522:H542" si="0">G522</f>
        <v>75.08</v>
      </c>
      <c r="I522" s="1639">
        <v>0.21</v>
      </c>
      <c r="J522" s="1638">
        <f>H522*E522</f>
        <v>225.24</v>
      </c>
    </row>
    <row r="523" spans="1:10" ht="31.5">
      <c r="A523" s="1632" t="s">
        <v>1591</v>
      </c>
      <c r="B523" s="1633" t="s">
        <v>812</v>
      </c>
      <c r="C523" s="1633" t="s">
        <v>813</v>
      </c>
      <c r="D523" s="1634" t="s">
        <v>31</v>
      </c>
      <c r="E523" s="1635">
        <v>18</v>
      </c>
      <c r="F523" s="1636" t="s">
        <v>3134</v>
      </c>
      <c r="G523" s="1637">
        <v>10.77</v>
      </c>
      <c r="H523" s="1638">
        <f t="shared" si="0"/>
        <v>10.77</v>
      </c>
      <c r="I523" s="1639">
        <v>0.21</v>
      </c>
      <c r="J523" s="1638">
        <f>H523*E523</f>
        <v>193.85999999999999</v>
      </c>
    </row>
    <row r="524" spans="1:10" ht="15.75">
      <c r="A524" s="1632" t="s">
        <v>1592</v>
      </c>
      <c r="B524" s="1633" t="s">
        <v>814</v>
      </c>
      <c r="C524" s="1633" t="s">
        <v>815</v>
      </c>
      <c r="D524" s="1634" t="s">
        <v>31</v>
      </c>
      <c r="E524" s="1635">
        <v>36</v>
      </c>
      <c r="F524" s="1636" t="s">
        <v>2822</v>
      </c>
      <c r="G524" s="1637">
        <v>11.77</v>
      </c>
      <c r="H524" s="1638">
        <f t="shared" si="0"/>
        <v>11.77</v>
      </c>
      <c r="I524" s="1639">
        <v>0.21</v>
      </c>
      <c r="J524" s="1638">
        <f>H524*E524</f>
        <v>423.71999999999997</v>
      </c>
    </row>
    <row r="525" spans="1:10" ht="31.5">
      <c r="A525" s="1632" t="s">
        <v>1593</v>
      </c>
      <c r="B525" s="1633" t="s">
        <v>816</v>
      </c>
      <c r="C525" s="1633" t="s">
        <v>817</v>
      </c>
      <c r="D525" s="1634" t="s">
        <v>31</v>
      </c>
      <c r="E525" s="1635">
        <v>30</v>
      </c>
      <c r="F525" s="1636" t="s">
        <v>3134</v>
      </c>
      <c r="G525" s="1637">
        <v>11.3</v>
      </c>
      <c r="H525" s="1638">
        <f t="shared" si="0"/>
        <v>11.3</v>
      </c>
      <c r="I525" s="1639">
        <v>0.21</v>
      </c>
      <c r="J525" s="1638">
        <f>H525*E525</f>
        <v>339</v>
      </c>
    </row>
    <row r="526" spans="1:10" ht="15.75">
      <c r="A526" s="1632" t="s">
        <v>1594</v>
      </c>
      <c r="B526" s="1633" t="s">
        <v>818</v>
      </c>
      <c r="C526" s="1633" t="s">
        <v>819</v>
      </c>
      <c r="D526" s="1634" t="s">
        <v>31</v>
      </c>
      <c r="E526" s="1635">
        <v>6</v>
      </c>
      <c r="F526" s="1636" t="s">
        <v>2822</v>
      </c>
      <c r="G526" s="1637">
        <v>10.27</v>
      </c>
      <c r="H526" s="1638">
        <f t="shared" si="0"/>
        <v>10.27</v>
      </c>
      <c r="I526" s="1639">
        <v>0.21</v>
      </c>
      <c r="J526" s="1638">
        <f>H526*E526</f>
        <v>61.62</v>
      </c>
    </row>
    <row r="527" spans="1:10" ht="31.5">
      <c r="A527" s="1632" t="s">
        <v>1595</v>
      </c>
      <c r="B527" s="1633" t="s">
        <v>820</v>
      </c>
      <c r="C527" s="1633" t="s">
        <v>821</v>
      </c>
      <c r="D527" s="1634" t="s">
        <v>49</v>
      </c>
      <c r="E527" s="1635">
        <v>18</v>
      </c>
      <c r="F527" s="1636" t="s">
        <v>2824</v>
      </c>
      <c r="G527" s="1637">
        <v>20.48</v>
      </c>
      <c r="H527" s="1638">
        <f t="shared" si="0"/>
        <v>20.48</v>
      </c>
      <c r="I527" s="1639">
        <v>0.21</v>
      </c>
      <c r="J527" s="1638">
        <f>H527*E527</f>
        <v>368.64</v>
      </c>
    </row>
    <row r="528" spans="1:10" ht="31.5">
      <c r="A528" s="1632" t="s">
        <v>1596</v>
      </c>
      <c r="B528" s="1633" t="s">
        <v>822</v>
      </c>
      <c r="C528" s="1633" t="s">
        <v>823</v>
      </c>
      <c r="D528" s="1634" t="s">
        <v>49</v>
      </c>
      <c r="E528" s="1635">
        <v>18</v>
      </c>
      <c r="F528" s="1636" t="s">
        <v>2842</v>
      </c>
      <c r="G528" s="1637">
        <v>13</v>
      </c>
      <c r="H528" s="1638">
        <f t="shared" si="0"/>
        <v>13</v>
      </c>
      <c r="I528" s="1639">
        <v>0.21</v>
      </c>
      <c r="J528" s="1638">
        <f>H528*E528</f>
        <v>234</v>
      </c>
    </row>
    <row r="529" spans="1:10" ht="31.5">
      <c r="A529" s="1640" t="s">
        <v>1597</v>
      </c>
      <c r="B529" s="1633" t="s">
        <v>824</v>
      </c>
      <c r="C529" s="1633" t="s">
        <v>825</v>
      </c>
      <c r="D529" s="1634" t="s">
        <v>49</v>
      </c>
      <c r="E529" s="1635">
        <v>18</v>
      </c>
      <c r="F529" s="1641" t="s">
        <v>2842</v>
      </c>
      <c r="G529" s="1642">
        <v>13</v>
      </c>
      <c r="H529" s="1643">
        <f t="shared" si="0"/>
        <v>13</v>
      </c>
      <c r="I529" s="1644">
        <v>0.21</v>
      </c>
      <c r="J529" s="1643">
        <f>H529*E529</f>
        <v>234</v>
      </c>
    </row>
    <row r="530" spans="1:10" ht="31.5">
      <c r="A530" s="1632" t="s">
        <v>1598</v>
      </c>
      <c r="B530" s="1633" t="s">
        <v>826</v>
      </c>
      <c r="C530" s="1633" t="s">
        <v>827</v>
      </c>
      <c r="D530" s="1634" t="s">
        <v>49</v>
      </c>
      <c r="E530" s="1635">
        <v>6</v>
      </c>
      <c r="F530" s="1636" t="s">
        <v>3135</v>
      </c>
      <c r="G530" s="1637">
        <v>14</v>
      </c>
      <c r="H530" s="1638">
        <f t="shared" si="0"/>
        <v>14</v>
      </c>
      <c r="I530" s="1639">
        <v>0.21</v>
      </c>
      <c r="J530" s="1638">
        <f>H530*E530</f>
        <v>84</v>
      </c>
    </row>
    <row r="531" spans="1:10" ht="31.5">
      <c r="A531" s="1632" t="s">
        <v>1599</v>
      </c>
      <c r="B531" s="1633" t="s">
        <v>828</v>
      </c>
      <c r="C531" s="1633" t="s">
        <v>829</v>
      </c>
      <c r="D531" s="1634" t="s">
        <v>49</v>
      </c>
      <c r="E531" s="1635">
        <v>3</v>
      </c>
      <c r="F531" s="1636" t="s">
        <v>2842</v>
      </c>
      <c r="G531" s="1637">
        <v>17.66</v>
      </c>
      <c r="H531" s="1638">
        <f t="shared" si="0"/>
        <v>17.66</v>
      </c>
      <c r="I531" s="1639">
        <v>0.21</v>
      </c>
      <c r="J531" s="1638">
        <f>H531*E531</f>
        <v>52.980000000000004</v>
      </c>
    </row>
    <row r="532" spans="1:10" ht="15.75">
      <c r="A532" s="1640" t="s">
        <v>1600</v>
      </c>
      <c r="B532" s="1633" t="s">
        <v>830</v>
      </c>
      <c r="C532" s="1633" t="s">
        <v>831</v>
      </c>
      <c r="D532" s="1634" t="s">
        <v>49</v>
      </c>
      <c r="E532" s="1635">
        <v>3</v>
      </c>
      <c r="F532" s="1641" t="s">
        <v>3133</v>
      </c>
      <c r="G532" s="1642">
        <v>63.25</v>
      </c>
      <c r="H532" s="1643">
        <f t="shared" si="0"/>
        <v>63.25</v>
      </c>
      <c r="I532" s="1644">
        <v>0.21</v>
      </c>
      <c r="J532" s="1643">
        <f>H532*E532</f>
        <v>189.75</v>
      </c>
    </row>
    <row r="533" spans="1:10" ht="31.5">
      <c r="A533" s="1640" t="s">
        <v>1601</v>
      </c>
      <c r="B533" s="1633" t="s">
        <v>832</v>
      </c>
      <c r="C533" s="1633" t="s">
        <v>2596</v>
      </c>
      <c r="D533" s="1634" t="s">
        <v>31</v>
      </c>
      <c r="E533" s="1635">
        <v>3</v>
      </c>
      <c r="F533" s="1641" t="s">
        <v>2822</v>
      </c>
      <c r="G533" s="1642">
        <v>53.7</v>
      </c>
      <c r="H533" s="1643">
        <f t="shared" si="0"/>
        <v>53.7</v>
      </c>
      <c r="I533" s="1644">
        <v>0.21</v>
      </c>
      <c r="J533" s="1643">
        <f>H533*E533</f>
        <v>161.10000000000002</v>
      </c>
    </row>
    <row r="534" spans="1:10" ht="31.5">
      <c r="A534" s="1632" t="s">
        <v>1602</v>
      </c>
      <c r="B534" s="1633" t="s">
        <v>833</v>
      </c>
      <c r="C534" s="1633" t="s">
        <v>2596</v>
      </c>
      <c r="D534" s="1634" t="s">
        <v>31</v>
      </c>
      <c r="E534" s="1635">
        <v>15</v>
      </c>
      <c r="F534" s="1636" t="s">
        <v>2822</v>
      </c>
      <c r="G534" s="1637">
        <v>14.11</v>
      </c>
      <c r="H534" s="1638">
        <f t="shared" si="0"/>
        <v>14.11</v>
      </c>
      <c r="I534" s="1639">
        <v>0.21</v>
      </c>
      <c r="J534" s="1638">
        <f>H534*E534</f>
        <v>211.64999999999998</v>
      </c>
    </row>
    <row r="535" spans="1:10" ht="15.75">
      <c r="A535" s="1632" t="s">
        <v>1603</v>
      </c>
      <c r="B535" s="1633" t="s">
        <v>834</v>
      </c>
      <c r="C535" s="1633" t="s">
        <v>835</v>
      </c>
      <c r="D535" s="1634" t="s">
        <v>31</v>
      </c>
      <c r="E535" s="1635">
        <v>3</v>
      </c>
      <c r="F535" s="1636" t="s">
        <v>2822</v>
      </c>
      <c r="G535" s="1637">
        <v>10.77</v>
      </c>
      <c r="H535" s="1638">
        <f t="shared" si="0"/>
        <v>10.77</v>
      </c>
      <c r="I535" s="1639">
        <v>0.21</v>
      </c>
      <c r="J535" s="1638">
        <f>H535*E535</f>
        <v>32.31</v>
      </c>
    </row>
    <row r="536" spans="1:10" ht="15.75">
      <c r="A536" s="1632" t="s">
        <v>1604</v>
      </c>
      <c r="B536" s="1633" t="s">
        <v>836</v>
      </c>
      <c r="C536" s="1633" t="s">
        <v>837</v>
      </c>
      <c r="D536" s="1634" t="s">
        <v>31</v>
      </c>
      <c r="E536" s="1635">
        <v>3</v>
      </c>
      <c r="F536" s="1636" t="s">
        <v>2824</v>
      </c>
      <c r="G536" s="1637">
        <v>33.450000000000003</v>
      </c>
      <c r="H536" s="1638">
        <f t="shared" si="0"/>
        <v>33.450000000000003</v>
      </c>
      <c r="I536" s="1639">
        <v>0.21</v>
      </c>
      <c r="J536" s="1638">
        <f>H536*E536</f>
        <v>100.35000000000001</v>
      </c>
    </row>
    <row r="537" spans="1:10" ht="31.5">
      <c r="A537" s="1632" t="s">
        <v>1605</v>
      </c>
      <c r="B537" s="1633" t="s">
        <v>838</v>
      </c>
      <c r="C537" s="1633" t="s">
        <v>839</v>
      </c>
      <c r="D537" s="1634" t="s">
        <v>31</v>
      </c>
      <c r="E537" s="1635">
        <v>6</v>
      </c>
      <c r="F537" s="1636" t="s">
        <v>2822</v>
      </c>
      <c r="G537" s="1637">
        <v>20</v>
      </c>
      <c r="H537" s="1638">
        <f t="shared" si="0"/>
        <v>20</v>
      </c>
      <c r="I537" s="1639">
        <v>0.21</v>
      </c>
      <c r="J537" s="1638">
        <f>H537*E537</f>
        <v>120</v>
      </c>
    </row>
    <row r="538" spans="1:10" ht="15.75">
      <c r="A538" s="1632" t="s">
        <v>1606</v>
      </c>
      <c r="B538" s="1633" t="s">
        <v>840</v>
      </c>
      <c r="C538" s="1633" t="s">
        <v>841</v>
      </c>
      <c r="D538" s="1634" t="s">
        <v>31</v>
      </c>
      <c r="E538" s="1635">
        <v>3</v>
      </c>
      <c r="F538" s="1636" t="s">
        <v>2822</v>
      </c>
      <c r="G538" s="1637">
        <v>35</v>
      </c>
      <c r="H538" s="1638">
        <f t="shared" si="0"/>
        <v>35</v>
      </c>
      <c r="I538" s="1639">
        <v>0.21</v>
      </c>
      <c r="J538" s="1638">
        <f>H538*E538</f>
        <v>105</v>
      </c>
    </row>
    <row r="539" spans="1:10" ht="47.25">
      <c r="A539" s="1632" t="s">
        <v>1607</v>
      </c>
      <c r="B539" s="1633" t="s">
        <v>842</v>
      </c>
      <c r="C539" s="1633" t="s">
        <v>2597</v>
      </c>
      <c r="D539" s="1634" t="s">
        <v>31</v>
      </c>
      <c r="E539" s="1635">
        <v>3</v>
      </c>
      <c r="F539" s="1636" t="s">
        <v>3136</v>
      </c>
      <c r="G539" s="1637">
        <v>21.65</v>
      </c>
      <c r="H539" s="1638">
        <f t="shared" si="0"/>
        <v>21.65</v>
      </c>
      <c r="I539" s="1639">
        <v>0.21</v>
      </c>
      <c r="J539" s="1638">
        <f>H539*E539</f>
        <v>64.949999999999989</v>
      </c>
    </row>
    <row r="540" spans="1:10" ht="47.25">
      <c r="A540" s="1632" t="s">
        <v>1608</v>
      </c>
      <c r="B540" s="1633" t="s">
        <v>1611</v>
      </c>
      <c r="C540" s="1633" t="s">
        <v>2597</v>
      </c>
      <c r="D540" s="1634" t="s">
        <v>31</v>
      </c>
      <c r="E540" s="1635">
        <v>3</v>
      </c>
      <c r="F540" s="1636" t="s">
        <v>3136</v>
      </c>
      <c r="G540" s="1637">
        <v>54.15</v>
      </c>
      <c r="H540" s="1638">
        <f t="shared" si="0"/>
        <v>54.15</v>
      </c>
      <c r="I540" s="1639">
        <v>0.21</v>
      </c>
      <c r="J540" s="1638">
        <f>H540*E540</f>
        <v>162.44999999999999</v>
      </c>
    </row>
    <row r="541" spans="1:10" ht="47.25">
      <c r="A541" s="1632" t="s">
        <v>1609</v>
      </c>
      <c r="B541" s="1645" t="s">
        <v>843</v>
      </c>
      <c r="C541" s="1633" t="s">
        <v>2598</v>
      </c>
      <c r="D541" s="1635" t="s">
        <v>31</v>
      </c>
      <c r="E541" s="1635">
        <v>3</v>
      </c>
      <c r="F541" s="1636" t="s">
        <v>3137</v>
      </c>
      <c r="G541" s="1637">
        <v>50</v>
      </c>
      <c r="H541" s="1638">
        <f t="shared" si="0"/>
        <v>50</v>
      </c>
      <c r="I541" s="1639">
        <v>0.21</v>
      </c>
      <c r="J541" s="1638">
        <f>H541*E541</f>
        <v>150</v>
      </c>
    </row>
    <row r="542" spans="1:10" ht="47.25">
      <c r="A542" s="1632" t="s">
        <v>1610</v>
      </c>
      <c r="B542" s="1633" t="s">
        <v>844</v>
      </c>
      <c r="C542" s="1633" t="s">
        <v>2599</v>
      </c>
      <c r="D542" s="1634" t="s">
        <v>31</v>
      </c>
      <c r="E542" s="1635">
        <v>3</v>
      </c>
      <c r="F542" s="1636" t="s">
        <v>3136</v>
      </c>
      <c r="G542" s="1637">
        <v>21.3</v>
      </c>
      <c r="H542" s="1638">
        <f t="shared" si="0"/>
        <v>21.3</v>
      </c>
      <c r="I542" s="1639">
        <v>0.21</v>
      </c>
      <c r="J542" s="1638">
        <f>H542*E542</f>
        <v>63.900000000000006</v>
      </c>
    </row>
    <row r="543" spans="1:10" ht="15.75">
      <c r="A543" s="1646"/>
      <c r="B543" s="1647"/>
      <c r="C543" s="1648"/>
      <c r="D543" s="1649"/>
      <c r="E543" s="1650"/>
      <c r="F543" s="1651"/>
      <c r="G543" s="378"/>
      <c r="H543" s="335"/>
      <c r="I543" s="373" t="s">
        <v>1614</v>
      </c>
      <c r="J543" s="1652">
        <f>SUM(J520:J542)</f>
        <v>4652.5199999999986</v>
      </c>
    </row>
    <row r="544" spans="1:10">
      <c r="A544" s="442" t="s">
        <v>1612</v>
      </c>
      <c r="B544" s="429" t="s">
        <v>845</v>
      </c>
      <c r="C544" s="247"/>
      <c r="D544" s="443"/>
      <c r="E544" s="444"/>
      <c r="F544" s="205"/>
      <c r="G544" s="446"/>
      <c r="H544" s="443"/>
      <c r="I544" s="205"/>
      <c r="J544" s="205"/>
    </row>
    <row r="545" spans="1:10" ht="51">
      <c r="A545" s="251" t="s">
        <v>1613</v>
      </c>
      <c r="B545" s="302" t="s">
        <v>846</v>
      </c>
      <c r="C545" s="302" t="s">
        <v>2728</v>
      </c>
      <c r="D545" s="141" t="s">
        <v>87</v>
      </c>
      <c r="E545" s="292">
        <v>16</v>
      </c>
      <c r="F545" s="254"/>
      <c r="G545" s="281"/>
      <c r="H545" s="251"/>
      <c r="I545" s="254"/>
      <c r="J545" s="254"/>
    </row>
    <row r="546" spans="1:10">
      <c r="A546" s="332"/>
      <c r="B546" s="341"/>
      <c r="C546" s="385"/>
      <c r="D546" s="335"/>
      <c r="E546" s="358"/>
      <c r="F546" s="329"/>
      <c r="G546" s="378"/>
      <c r="H546" s="335"/>
      <c r="I546" s="373" t="s">
        <v>1615</v>
      </c>
      <c r="J546" s="319"/>
    </row>
    <row r="547" spans="1:10" ht="15.75">
      <c r="A547" s="330" t="s">
        <v>1616</v>
      </c>
      <c r="B547" s="181" t="s">
        <v>847</v>
      </c>
      <c r="C547" s="235"/>
      <c r="D547" s="179"/>
      <c r="E547" s="455"/>
      <c r="F547" s="456"/>
      <c r="G547" s="426"/>
      <c r="H547" s="457"/>
      <c r="I547" s="458"/>
      <c r="J547" s="458"/>
    </row>
    <row r="548" spans="1:10" ht="38.25">
      <c r="A548" s="280" t="s">
        <v>1620</v>
      </c>
      <c r="B548" s="305" t="s">
        <v>849</v>
      </c>
      <c r="C548" s="302" t="s">
        <v>2727</v>
      </c>
      <c r="D548" s="141" t="s">
        <v>848</v>
      </c>
      <c r="E548" s="251">
        <v>10</v>
      </c>
      <c r="F548" s="254"/>
      <c r="G548" s="254"/>
      <c r="H548" s="254"/>
      <c r="I548" s="254"/>
      <c r="J548" s="254"/>
    </row>
    <row r="549" spans="1:10">
      <c r="A549" s="335"/>
      <c r="B549" s="341"/>
      <c r="C549" s="341"/>
      <c r="D549" s="341"/>
      <c r="E549" s="335"/>
      <c r="F549" s="341"/>
      <c r="G549" s="341"/>
      <c r="H549" s="341"/>
      <c r="I549" s="373" t="s">
        <v>1617</v>
      </c>
      <c r="J549" s="433"/>
    </row>
    <row r="550" spans="1:10">
      <c r="A550" s="330" t="s">
        <v>1618</v>
      </c>
      <c r="B550" s="189" t="s">
        <v>1619</v>
      </c>
      <c r="C550" s="235"/>
      <c r="D550" s="179"/>
      <c r="E550" s="185"/>
      <c r="F550" s="320"/>
      <c r="G550" s="375"/>
      <c r="H550" s="333"/>
      <c r="I550" s="320"/>
      <c r="J550" s="320"/>
    </row>
    <row r="551" spans="1:10" ht="25.5">
      <c r="A551" s="331" t="s">
        <v>1621</v>
      </c>
      <c r="B551" s="305" t="s">
        <v>850</v>
      </c>
      <c r="C551" s="305" t="s">
        <v>851</v>
      </c>
      <c r="D551" s="141" t="s">
        <v>848</v>
      </c>
      <c r="E551" s="300">
        <v>24</v>
      </c>
      <c r="F551" s="409"/>
      <c r="G551" s="304"/>
      <c r="H551" s="304"/>
      <c r="I551" s="409"/>
      <c r="J551" s="409"/>
    </row>
    <row r="552" spans="1:10">
      <c r="A552" s="332"/>
      <c r="B552" s="341"/>
      <c r="C552" s="385"/>
      <c r="D552" s="335"/>
      <c r="E552" s="358"/>
      <c r="F552" s="404"/>
      <c r="G552" s="378"/>
      <c r="H552" s="405"/>
      <c r="I552" s="406" t="s">
        <v>1622</v>
      </c>
      <c r="J552" s="407"/>
    </row>
    <row r="553" spans="1:10">
      <c r="A553" s="330" t="s">
        <v>1623</v>
      </c>
      <c r="B553" s="189" t="s">
        <v>852</v>
      </c>
      <c r="C553" s="234"/>
      <c r="D553" s="186"/>
      <c r="E553" s="190"/>
      <c r="F553" s="324"/>
      <c r="G553" s="376"/>
      <c r="H553" s="336"/>
      <c r="I553" s="324"/>
      <c r="J553" s="324"/>
    </row>
    <row r="554" spans="1:10" ht="63.75">
      <c r="A554" s="331" t="s">
        <v>1624</v>
      </c>
      <c r="B554" s="305" t="s">
        <v>853</v>
      </c>
      <c r="C554" s="305" t="s">
        <v>2729</v>
      </c>
      <c r="D554" s="141" t="s">
        <v>848</v>
      </c>
      <c r="E554" s="300">
        <v>60</v>
      </c>
      <c r="F554" s="409"/>
      <c r="G554" s="304"/>
      <c r="H554" s="304"/>
      <c r="I554" s="409"/>
      <c r="J554" s="409"/>
    </row>
    <row r="555" spans="1:10">
      <c r="A555" s="332"/>
      <c r="B555" s="341"/>
      <c r="C555" s="385"/>
      <c r="D555" s="335"/>
      <c r="E555" s="358"/>
      <c r="F555" s="404"/>
      <c r="G555" s="378"/>
      <c r="H555" s="405"/>
      <c r="I555" s="406" t="s">
        <v>1625</v>
      </c>
      <c r="J555" s="407"/>
    </row>
    <row r="556" spans="1:10">
      <c r="A556" s="330" t="s">
        <v>1626</v>
      </c>
      <c r="B556" s="189" t="s">
        <v>854</v>
      </c>
      <c r="C556" s="235"/>
      <c r="D556" s="179"/>
      <c r="E556" s="185"/>
      <c r="F556" s="320"/>
      <c r="G556" s="375"/>
      <c r="H556" s="333"/>
      <c r="I556" s="320"/>
      <c r="J556" s="320"/>
    </row>
    <row r="557" spans="1:10" ht="51">
      <c r="A557" s="331" t="s">
        <v>855</v>
      </c>
      <c r="B557" s="302" t="s">
        <v>856</v>
      </c>
      <c r="C557" s="305" t="s">
        <v>857</v>
      </c>
      <c r="D557" s="141" t="s">
        <v>858</v>
      </c>
      <c r="E557" s="300">
        <v>36</v>
      </c>
      <c r="F557" s="409"/>
      <c r="G557" s="304"/>
      <c r="H557" s="304"/>
      <c r="I557" s="409"/>
      <c r="J557" s="409"/>
    </row>
    <row r="558" spans="1:10">
      <c r="A558" s="332"/>
      <c r="B558" s="341"/>
      <c r="C558" s="385"/>
      <c r="D558" s="335"/>
      <c r="E558" s="358"/>
      <c r="F558" s="404"/>
      <c r="G558" s="378"/>
      <c r="H558" s="405"/>
      <c r="I558" s="406" t="s">
        <v>1627</v>
      </c>
      <c r="J558" s="407"/>
    </row>
    <row r="559" spans="1:10">
      <c r="A559" s="262" t="s">
        <v>1628</v>
      </c>
      <c r="B559" s="181" t="s">
        <v>2767</v>
      </c>
      <c r="C559" s="235"/>
      <c r="D559" s="179"/>
      <c r="E559" s="185"/>
      <c r="F559" s="263"/>
      <c r="G559" s="264"/>
      <c r="H559" s="265"/>
      <c r="I559" s="263"/>
      <c r="J559" s="263"/>
    </row>
    <row r="560" spans="1:10" ht="165.75">
      <c r="A560" s="267" t="s">
        <v>1629</v>
      </c>
      <c r="B560" s="302" t="s">
        <v>861</v>
      </c>
      <c r="C560" s="261" t="s">
        <v>862</v>
      </c>
      <c r="D560" s="141" t="s">
        <v>87</v>
      </c>
      <c r="E560" s="299">
        <v>18</v>
      </c>
      <c r="F560" s="167"/>
      <c r="G560" s="214"/>
      <c r="H560" s="384"/>
      <c r="I560" s="268"/>
      <c r="J560" s="268"/>
    </row>
    <row r="561" spans="1:10" ht="114.75">
      <c r="A561" s="267" t="s">
        <v>1630</v>
      </c>
      <c r="B561" s="302" t="s">
        <v>864</v>
      </c>
      <c r="C561" s="261" t="s">
        <v>865</v>
      </c>
      <c r="D561" s="141" t="s">
        <v>87</v>
      </c>
      <c r="E561" s="299">
        <v>12</v>
      </c>
      <c r="F561" s="167"/>
      <c r="G561" s="214"/>
      <c r="H561" s="384"/>
      <c r="I561" s="268"/>
      <c r="J561" s="268"/>
    </row>
    <row r="562" spans="1:10" ht="102">
      <c r="A562" s="267" t="s">
        <v>1631</v>
      </c>
      <c r="B562" s="302" t="s">
        <v>866</v>
      </c>
      <c r="C562" s="305" t="s">
        <v>1634</v>
      </c>
      <c r="D562" s="141" t="s">
        <v>87</v>
      </c>
      <c r="E562" s="299">
        <v>30</v>
      </c>
      <c r="F562" s="167"/>
      <c r="G562" s="214"/>
      <c r="H562" s="384"/>
      <c r="I562" s="268"/>
      <c r="J562" s="268"/>
    </row>
    <row r="563" spans="1:10" ht="140.25">
      <c r="A563" s="267" t="s">
        <v>1632</v>
      </c>
      <c r="B563" s="302" t="s">
        <v>867</v>
      </c>
      <c r="C563" s="305" t="s">
        <v>868</v>
      </c>
      <c r="D563" s="141" t="s">
        <v>87</v>
      </c>
      <c r="E563" s="299">
        <v>39</v>
      </c>
      <c r="F563" s="167"/>
      <c r="G563" s="214"/>
      <c r="H563" s="384"/>
      <c r="I563" s="268"/>
      <c r="J563" s="268"/>
    </row>
    <row r="564" spans="1:10" ht="140.25">
      <c r="A564" s="267" t="s">
        <v>1633</v>
      </c>
      <c r="B564" s="302" t="s">
        <v>869</v>
      </c>
      <c r="C564" s="305" t="s">
        <v>2638</v>
      </c>
      <c r="D564" s="141" t="s">
        <v>87</v>
      </c>
      <c r="E564" s="299">
        <v>18</v>
      </c>
      <c r="F564" s="409"/>
      <c r="G564" s="304"/>
      <c r="H564" s="304"/>
      <c r="I564" s="409"/>
      <c r="J564" s="409"/>
    </row>
    <row r="565" spans="1:10">
      <c r="A565" s="332"/>
      <c r="B565" s="341"/>
      <c r="C565" s="385"/>
      <c r="D565" s="335"/>
      <c r="E565" s="358"/>
      <c r="F565" s="404"/>
      <c r="G565" s="378"/>
      <c r="H565" s="405"/>
      <c r="I565" s="406" t="s">
        <v>1635</v>
      </c>
      <c r="J565" s="407"/>
    </row>
    <row r="566" spans="1:10">
      <c r="A566" s="330" t="s">
        <v>1636</v>
      </c>
      <c r="B566" s="181" t="s">
        <v>872</v>
      </c>
      <c r="C566" s="233"/>
      <c r="D566" s="178"/>
      <c r="E566" s="185"/>
      <c r="F566" s="322"/>
      <c r="G566" s="375"/>
      <c r="H566" s="333"/>
      <c r="I566" s="322"/>
      <c r="J566" s="322"/>
    </row>
    <row r="567" spans="1:10" ht="25.5">
      <c r="A567" s="331" t="s">
        <v>1637</v>
      </c>
      <c r="B567" s="302" t="s">
        <v>874</v>
      </c>
      <c r="C567" s="305" t="s">
        <v>875</v>
      </c>
      <c r="D567" s="141" t="s">
        <v>87</v>
      </c>
      <c r="E567" s="299">
        <v>24</v>
      </c>
      <c r="F567" s="167"/>
      <c r="G567" s="214"/>
      <c r="H567" s="334"/>
      <c r="I567" s="304"/>
      <c r="J567" s="304"/>
    </row>
    <row r="568" spans="1:10" ht="204">
      <c r="A568" s="331" t="s">
        <v>1639</v>
      </c>
      <c r="B568" s="302" t="s">
        <v>877</v>
      </c>
      <c r="C568" s="305" t="s">
        <v>1638</v>
      </c>
      <c r="D568" s="141" t="s">
        <v>87</v>
      </c>
      <c r="E568" s="299">
        <v>24</v>
      </c>
      <c r="F568" s="167"/>
      <c r="G568" s="214"/>
      <c r="H568" s="334"/>
      <c r="I568" s="304"/>
      <c r="J568" s="304"/>
    </row>
    <row r="569" spans="1:10" ht="38.25">
      <c r="A569" s="331" t="s">
        <v>1640</v>
      </c>
      <c r="B569" s="302" t="s">
        <v>879</v>
      </c>
      <c r="C569" s="305" t="s">
        <v>1409</v>
      </c>
      <c r="D569" s="141" t="s">
        <v>49</v>
      </c>
      <c r="E569" s="299">
        <v>45</v>
      </c>
      <c r="F569" s="167"/>
      <c r="G569" s="214"/>
      <c r="H569" s="334"/>
      <c r="I569" s="304"/>
      <c r="J569" s="304"/>
    </row>
    <row r="570" spans="1:10" ht="63.75">
      <c r="A570" s="331" t="s">
        <v>1641</v>
      </c>
      <c r="B570" s="302" t="s">
        <v>881</v>
      </c>
      <c r="C570" s="305" t="s">
        <v>882</v>
      </c>
      <c r="D570" s="141" t="s">
        <v>87</v>
      </c>
      <c r="E570" s="299">
        <v>9</v>
      </c>
      <c r="F570" s="141"/>
      <c r="G570" s="215"/>
      <c r="H570" s="334"/>
      <c r="I570" s="304"/>
      <c r="J570" s="304"/>
    </row>
    <row r="571" spans="1:10" ht="51">
      <c r="A571" s="331" t="s">
        <v>1642</v>
      </c>
      <c r="B571" s="302" t="s">
        <v>883</v>
      </c>
      <c r="C571" s="305" t="s">
        <v>884</v>
      </c>
      <c r="D571" s="141" t="s">
        <v>87</v>
      </c>
      <c r="E571" s="299">
        <v>30</v>
      </c>
      <c r="F571" s="141"/>
      <c r="G571" s="215"/>
      <c r="H571" s="334"/>
      <c r="I571" s="304"/>
      <c r="J571" s="304"/>
    </row>
    <row r="572" spans="1:10" ht="76.5">
      <c r="A572" s="331" t="s">
        <v>1643</v>
      </c>
      <c r="B572" s="302" t="s">
        <v>885</v>
      </c>
      <c r="C572" s="305" t="s">
        <v>886</v>
      </c>
      <c r="D572" s="141" t="s">
        <v>87</v>
      </c>
      <c r="E572" s="299">
        <v>30</v>
      </c>
      <c r="F572" s="141"/>
      <c r="G572" s="215"/>
      <c r="H572" s="334"/>
      <c r="I572" s="304"/>
      <c r="J572" s="304"/>
    </row>
    <row r="573" spans="1:10" ht="51">
      <c r="A573" s="331" t="s">
        <v>1644</v>
      </c>
      <c r="B573" s="168" t="s">
        <v>887</v>
      </c>
      <c r="C573" s="168" t="s">
        <v>2627</v>
      </c>
      <c r="D573" s="141" t="s">
        <v>87</v>
      </c>
      <c r="E573" s="299">
        <v>180</v>
      </c>
      <c r="F573" s="167"/>
      <c r="G573" s="214"/>
      <c r="H573" s="334"/>
      <c r="I573" s="304"/>
      <c r="J573" s="304"/>
    </row>
    <row r="574" spans="1:10" ht="51">
      <c r="A574" s="331" t="s">
        <v>1645</v>
      </c>
      <c r="B574" s="302" t="s">
        <v>888</v>
      </c>
      <c r="C574" s="305" t="s">
        <v>889</v>
      </c>
      <c r="D574" s="141" t="s">
        <v>49</v>
      </c>
      <c r="E574" s="299">
        <v>24</v>
      </c>
      <c r="F574" s="141"/>
      <c r="G574" s="215"/>
      <c r="H574" s="334"/>
      <c r="I574" s="304"/>
      <c r="J574" s="304"/>
    </row>
    <row r="575" spans="1:10" ht="51">
      <c r="A575" s="331" t="s">
        <v>1646</v>
      </c>
      <c r="B575" s="302" t="s">
        <v>890</v>
      </c>
      <c r="C575" s="305" t="s">
        <v>891</v>
      </c>
      <c r="D575" s="141" t="s">
        <v>49</v>
      </c>
      <c r="E575" s="299">
        <v>9</v>
      </c>
      <c r="F575" s="141"/>
      <c r="G575" s="215"/>
      <c r="H575" s="334"/>
      <c r="I575" s="304"/>
      <c r="J575" s="304"/>
    </row>
    <row r="576" spans="1:10" ht="25.5">
      <c r="A576" s="331" t="s">
        <v>1647</v>
      </c>
      <c r="B576" s="302" t="s">
        <v>892</v>
      </c>
      <c r="C576" s="305" t="s">
        <v>1408</v>
      </c>
      <c r="D576" s="141" t="s">
        <v>49</v>
      </c>
      <c r="E576" s="299">
        <v>60</v>
      </c>
      <c r="F576" s="167"/>
      <c r="G576" s="214"/>
      <c r="H576" s="334"/>
      <c r="I576" s="304"/>
      <c r="J576" s="304"/>
    </row>
    <row r="577" spans="1:10" ht="51">
      <c r="A577" s="331" t="s">
        <v>1648</v>
      </c>
      <c r="B577" s="302" t="s">
        <v>893</v>
      </c>
      <c r="C577" s="305" t="s">
        <v>894</v>
      </c>
      <c r="D577" s="141" t="s">
        <v>49</v>
      </c>
      <c r="E577" s="299">
        <v>18</v>
      </c>
      <c r="F577" s="167"/>
      <c r="G577" s="214"/>
      <c r="H577" s="334"/>
      <c r="I577" s="304"/>
      <c r="J577" s="304"/>
    </row>
    <row r="578" spans="1:10" ht="25.5">
      <c r="A578" s="331" t="s">
        <v>1649</v>
      </c>
      <c r="B578" s="302" t="s">
        <v>895</v>
      </c>
      <c r="C578" s="305" t="s">
        <v>896</v>
      </c>
      <c r="D578" s="141" t="s">
        <v>49</v>
      </c>
      <c r="E578" s="299">
        <v>18</v>
      </c>
      <c r="F578" s="167"/>
      <c r="G578" s="214"/>
      <c r="H578" s="334"/>
      <c r="I578" s="304"/>
      <c r="J578" s="304"/>
    </row>
    <row r="579" spans="1:10" ht="15.75">
      <c r="A579" s="331" t="s">
        <v>1650</v>
      </c>
      <c r="B579" s="302" t="s">
        <v>2604</v>
      </c>
      <c r="C579" s="305" t="s">
        <v>2603</v>
      </c>
      <c r="D579" s="141" t="s">
        <v>31</v>
      </c>
      <c r="E579" s="299">
        <v>12</v>
      </c>
      <c r="F579" s="167"/>
      <c r="G579" s="214"/>
      <c r="H579" s="334"/>
      <c r="I579" s="304"/>
      <c r="J579" s="304"/>
    </row>
    <row r="580" spans="1:10" ht="15.75">
      <c r="A580" s="331" t="s">
        <v>1651</v>
      </c>
      <c r="B580" s="302" t="s">
        <v>897</v>
      </c>
      <c r="C580" s="305" t="s">
        <v>898</v>
      </c>
      <c r="D580" s="141" t="s">
        <v>31</v>
      </c>
      <c r="E580" s="299">
        <v>3</v>
      </c>
      <c r="F580" s="167"/>
      <c r="G580" s="214"/>
      <c r="H580" s="334"/>
      <c r="I580" s="304"/>
      <c r="J580" s="304"/>
    </row>
    <row r="581" spans="1:10">
      <c r="A581" s="331" t="s">
        <v>1652</v>
      </c>
      <c r="B581" s="302" t="s">
        <v>899</v>
      </c>
      <c r="C581" s="305" t="s">
        <v>900</v>
      </c>
      <c r="D581" s="141" t="s">
        <v>31</v>
      </c>
      <c r="E581" s="299">
        <v>6</v>
      </c>
      <c r="F581" s="409"/>
      <c r="G581" s="304"/>
      <c r="H581" s="304"/>
      <c r="I581" s="409"/>
      <c r="J581" s="409"/>
    </row>
    <row r="582" spans="1:10" ht="25.5">
      <c r="A582" s="331" t="s">
        <v>2602</v>
      </c>
      <c r="B582" s="302" t="s">
        <v>2600</v>
      </c>
      <c r="C582" s="305" t="s">
        <v>2601</v>
      </c>
      <c r="D582" s="141" t="s">
        <v>31</v>
      </c>
      <c r="E582" s="299">
        <v>30</v>
      </c>
      <c r="F582" s="615"/>
      <c r="G582" s="616"/>
      <c r="H582" s="617"/>
      <c r="I582" s="615"/>
      <c r="J582" s="615"/>
    </row>
    <row r="583" spans="1:10">
      <c r="A583" s="332"/>
      <c r="B583" s="341"/>
      <c r="C583" s="385"/>
      <c r="D583" s="335"/>
      <c r="E583" s="358"/>
      <c r="F583" s="404"/>
      <c r="G583" s="378"/>
      <c r="H583" s="405"/>
      <c r="I583" s="406" t="s">
        <v>1660</v>
      </c>
      <c r="J583" s="407"/>
    </row>
    <row r="584" spans="1:10">
      <c r="A584" s="330" t="s">
        <v>1653</v>
      </c>
      <c r="B584" s="181" t="s">
        <v>2766</v>
      </c>
      <c r="C584" s="234"/>
      <c r="D584" s="336"/>
      <c r="E584" s="357"/>
      <c r="F584" s="324"/>
      <c r="G584" s="376"/>
      <c r="H584" s="336"/>
      <c r="I584" s="324"/>
      <c r="J584" s="324"/>
    </row>
    <row r="585" spans="1:10" ht="51">
      <c r="A585" s="331" t="s">
        <v>1654</v>
      </c>
      <c r="B585" s="305" t="s">
        <v>904</v>
      </c>
      <c r="C585" s="244" t="s">
        <v>905</v>
      </c>
      <c r="D585" s="334" t="s">
        <v>31</v>
      </c>
      <c r="E585" s="300">
        <v>12</v>
      </c>
      <c r="F585" s="304"/>
      <c r="G585" s="374"/>
      <c r="H585" s="334"/>
      <c r="I585" s="304"/>
      <c r="J585" s="304"/>
    </row>
    <row r="586" spans="1:10" ht="25.5">
      <c r="A586" s="331" t="s">
        <v>1655</v>
      </c>
      <c r="B586" s="302" t="s">
        <v>907</v>
      </c>
      <c r="C586" s="305" t="s">
        <v>908</v>
      </c>
      <c r="D586" s="334" t="s">
        <v>31</v>
      </c>
      <c r="E586" s="300">
        <v>16</v>
      </c>
      <c r="F586" s="304"/>
      <c r="G586" s="374"/>
      <c r="H586" s="334"/>
      <c r="I586" s="304"/>
      <c r="J586" s="304"/>
    </row>
    <row r="587" spans="1:10">
      <c r="A587" s="331" t="s">
        <v>1656</v>
      </c>
      <c r="B587" s="305" t="s">
        <v>909</v>
      </c>
      <c r="C587" s="305" t="s">
        <v>910</v>
      </c>
      <c r="D587" s="334" t="s">
        <v>31</v>
      </c>
      <c r="E587" s="300">
        <v>16</v>
      </c>
      <c r="F587" s="304"/>
      <c r="G587" s="374"/>
      <c r="H587" s="334"/>
      <c r="I587" s="304"/>
      <c r="J587" s="304"/>
    </row>
    <row r="588" spans="1:10">
      <c r="A588" s="331" t="s">
        <v>1657</v>
      </c>
      <c r="B588" s="305" t="s">
        <v>911</v>
      </c>
      <c r="C588" s="305" t="s">
        <v>910</v>
      </c>
      <c r="D588" s="334" t="s">
        <v>31</v>
      </c>
      <c r="E588" s="300">
        <v>16</v>
      </c>
      <c r="F588" s="304"/>
      <c r="G588" s="374"/>
      <c r="H588" s="334"/>
      <c r="I588" s="304"/>
      <c r="J588" s="304"/>
    </row>
    <row r="589" spans="1:10">
      <c r="A589" s="331" t="s">
        <v>1658</v>
      </c>
      <c r="B589" s="305" t="s">
        <v>912</v>
      </c>
      <c r="C589" s="305" t="s">
        <v>910</v>
      </c>
      <c r="D589" s="334" t="s">
        <v>31</v>
      </c>
      <c r="E589" s="300">
        <v>16</v>
      </c>
      <c r="F589" s="304"/>
      <c r="G589" s="374"/>
      <c r="H589" s="334"/>
      <c r="I589" s="304"/>
      <c r="J589" s="304"/>
    </row>
    <row r="590" spans="1:10">
      <c r="A590" s="332"/>
      <c r="B590" s="341"/>
      <c r="C590" s="385"/>
      <c r="D590" s="335"/>
      <c r="E590" s="358"/>
      <c r="F590" s="329"/>
      <c r="G590" s="378"/>
      <c r="H590" s="335"/>
      <c r="I590" s="373" t="s">
        <v>1661</v>
      </c>
      <c r="J590" s="319"/>
    </row>
    <row r="591" spans="1:10">
      <c r="A591" s="330" t="s">
        <v>1659</v>
      </c>
      <c r="B591" s="181" t="s">
        <v>2605</v>
      </c>
      <c r="C591" s="235"/>
      <c r="D591" s="333"/>
      <c r="E591" s="357"/>
      <c r="F591" s="320"/>
      <c r="G591" s="375"/>
      <c r="H591" s="333"/>
      <c r="I591" s="320"/>
      <c r="J591" s="320"/>
    </row>
    <row r="592" spans="1:10" ht="95.25">
      <c r="A592" s="331" t="s">
        <v>1662</v>
      </c>
      <c r="B592" s="302" t="s">
        <v>916</v>
      </c>
      <c r="C592" s="305" t="s">
        <v>2732</v>
      </c>
      <c r="D592" s="141" t="s">
        <v>848</v>
      </c>
      <c r="E592" s="299">
        <v>24</v>
      </c>
      <c r="F592" s="304"/>
      <c r="G592" s="374"/>
      <c r="H592" s="334"/>
      <c r="I592" s="304"/>
      <c r="J592" s="304"/>
    </row>
    <row r="593" spans="1:10" ht="76.5">
      <c r="A593" s="331" t="s">
        <v>1663</v>
      </c>
      <c r="B593" s="302" t="s">
        <v>916</v>
      </c>
      <c r="C593" s="305" t="s">
        <v>2731</v>
      </c>
      <c r="D593" s="141" t="s">
        <v>848</v>
      </c>
      <c r="E593" s="299">
        <v>40</v>
      </c>
      <c r="F593" s="304"/>
      <c r="G593" s="374"/>
      <c r="H593" s="334"/>
      <c r="I593" s="304"/>
      <c r="J593" s="304"/>
    </row>
    <row r="594" spans="1:10" ht="76.5">
      <c r="A594" s="331" t="s">
        <v>1664</v>
      </c>
      <c r="B594" s="302" t="s">
        <v>916</v>
      </c>
      <c r="C594" s="305" t="s">
        <v>2730</v>
      </c>
      <c r="D594" s="141" t="s">
        <v>848</v>
      </c>
      <c r="E594" s="300">
        <v>40</v>
      </c>
      <c r="F594" s="304"/>
      <c r="G594" s="374"/>
      <c r="H594" s="334"/>
      <c r="I594" s="304"/>
      <c r="J594" s="304"/>
    </row>
    <row r="595" spans="1:10" ht="76.5">
      <c r="A595" s="331" t="s">
        <v>1665</v>
      </c>
      <c r="B595" s="302" t="s">
        <v>916</v>
      </c>
      <c r="C595" s="305" t="s">
        <v>2733</v>
      </c>
      <c r="D595" s="141" t="s">
        <v>848</v>
      </c>
      <c r="E595" s="300">
        <v>40</v>
      </c>
      <c r="F595" s="304"/>
      <c r="G595" s="374"/>
      <c r="H595" s="334"/>
      <c r="I595" s="304"/>
      <c r="J595" s="304"/>
    </row>
    <row r="596" spans="1:10">
      <c r="A596" s="332"/>
      <c r="B596" s="341"/>
      <c r="C596" s="385"/>
      <c r="D596" s="335"/>
      <c r="E596" s="358"/>
      <c r="F596" s="329"/>
      <c r="G596" s="327"/>
      <c r="H596" s="335"/>
      <c r="I596" s="373" t="s">
        <v>1667</v>
      </c>
      <c r="J596" s="319"/>
    </row>
    <row r="597" spans="1:10">
      <c r="A597" s="462" t="s">
        <v>1666</v>
      </c>
      <c r="B597" s="181" t="s">
        <v>2606</v>
      </c>
      <c r="C597" s="235"/>
      <c r="D597" s="333"/>
      <c r="E597" s="463"/>
      <c r="F597" s="464"/>
      <c r="G597" s="426"/>
      <c r="H597" s="465"/>
      <c r="I597" s="464"/>
      <c r="J597" s="464"/>
    </row>
    <row r="598" spans="1:10" ht="25.5">
      <c r="A598" s="331" t="s">
        <v>1668</v>
      </c>
      <c r="B598" s="302" t="s">
        <v>922</v>
      </c>
      <c r="C598" s="305" t="s">
        <v>923</v>
      </c>
      <c r="D598" s="141" t="s">
        <v>848</v>
      </c>
      <c r="E598" s="300">
        <v>6</v>
      </c>
      <c r="F598" s="304"/>
      <c r="G598" s="374"/>
      <c r="H598" s="334"/>
      <c r="I598" s="304"/>
      <c r="J598" s="304"/>
    </row>
    <row r="599" spans="1:10" ht="25.5">
      <c r="A599" s="331" t="s">
        <v>1669</v>
      </c>
      <c r="B599" s="302" t="s">
        <v>922</v>
      </c>
      <c r="C599" s="305" t="s">
        <v>925</v>
      </c>
      <c r="D599" s="141" t="s">
        <v>848</v>
      </c>
      <c r="E599" s="300">
        <v>6</v>
      </c>
      <c r="F599" s="304"/>
      <c r="G599" s="374"/>
      <c r="H599" s="334"/>
      <c r="I599" s="304"/>
      <c r="J599" s="304"/>
    </row>
    <row r="600" spans="1:10" ht="25.5">
      <c r="A600" s="331" t="s">
        <v>1670</v>
      </c>
      <c r="B600" s="302" t="s">
        <v>922</v>
      </c>
      <c r="C600" s="305" t="s">
        <v>926</v>
      </c>
      <c r="D600" s="141" t="s">
        <v>848</v>
      </c>
      <c r="E600" s="300">
        <v>6</v>
      </c>
      <c r="F600" s="304"/>
      <c r="G600" s="374"/>
      <c r="H600" s="334"/>
      <c r="I600" s="304"/>
      <c r="J600" s="304"/>
    </row>
    <row r="601" spans="1:10" ht="25.5">
      <c r="A601" s="331" t="s">
        <v>1671</v>
      </c>
      <c r="B601" s="302" t="s">
        <v>927</v>
      </c>
      <c r="C601" s="305" t="s">
        <v>928</v>
      </c>
      <c r="D601" s="141" t="s">
        <v>848</v>
      </c>
      <c r="E601" s="300">
        <v>6</v>
      </c>
      <c r="F601" s="304"/>
      <c r="G601" s="374"/>
      <c r="H601" s="334"/>
      <c r="I601" s="304"/>
      <c r="J601" s="304"/>
    </row>
    <row r="602" spans="1:10" ht="25.5">
      <c r="A602" s="331" t="s">
        <v>1672</v>
      </c>
      <c r="B602" s="297" t="s">
        <v>929</v>
      </c>
      <c r="C602" s="380" t="s">
        <v>930</v>
      </c>
      <c r="D602" s="139" t="s">
        <v>848</v>
      </c>
      <c r="E602" s="150">
        <v>6</v>
      </c>
      <c r="F602" s="304"/>
      <c r="G602" s="374"/>
      <c r="H602" s="334"/>
      <c r="I602" s="304"/>
      <c r="J602" s="304"/>
    </row>
    <row r="603" spans="1:10" ht="25.5">
      <c r="A603" s="331" t="s">
        <v>1673</v>
      </c>
      <c r="B603" s="297" t="s">
        <v>931</v>
      </c>
      <c r="C603" s="380" t="s">
        <v>932</v>
      </c>
      <c r="D603" s="139" t="s">
        <v>848</v>
      </c>
      <c r="E603" s="150">
        <v>6</v>
      </c>
      <c r="F603" s="304"/>
      <c r="G603" s="374"/>
      <c r="H603" s="334"/>
      <c r="I603" s="304"/>
      <c r="J603" s="304"/>
    </row>
    <row r="604" spans="1:10" ht="25.5">
      <c r="A604" s="331" t="s">
        <v>1674</v>
      </c>
      <c r="B604" s="297" t="s">
        <v>933</v>
      </c>
      <c r="C604" s="380" t="s">
        <v>934</v>
      </c>
      <c r="D604" s="139" t="s">
        <v>848</v>
      </c>
      <c r="E604" s="150">
        <v>6</v>
      </c>
      <c r="F604" s="304"/>
      <c r="G604" s="374"/>
      <c r="H604" s="334"/>
      <c r="I604" s="304"/>
      <c r="J604" s="304"/>
    </row>
    <row r="605" spans="1:10" ht="25.5">
      <c r="A605" s="331" t="s">
        <v>1675</v>
      </c>
      <c r="B605" s="297" t="s">
        <v>931</v>
      </c>
      <c r="C605" s="380" t="s">
        <v>935</v>
      </c>
      <c r="D605" s="139" t="s">
        <v>848</v>
      </c>
      <c r="E605" s="150">
        <v>6</v>
      </c>
      <c r="F605" s="304"/>
      <c r="G605" s="374"/>
      <c r="H605" s="334"/>
      <c r="I605" s="304"/>
      <c r="J605" s="304"/>
    </row>
    <row r="606" spans="1:10" ht="25.5">
      <c r="A606" s="331" t="s">
        <v>1676</v>
      </c>
      <c r="B606" s="297" t="s">
        <v>933</v>
      </c>
      <c r="C606" s="380" t="s">
        <v>936</v>
      </c>
      <c r="D606" s="139" t="s">
        <v>848</v>
      </c>
      <c r="E606" s="150">
        <v>6</v>
      </c>
      <c r="F606" s="304"/>
      <c r="G606" s="374"/>
      <c r="H606" s="334"/>
      <c r="I606" s="304"/>
      <c r="J606" s="304"/>
    </row>
    <row r="607" spans="1:10" ht="25.5">
      <c r="A607" s="331" t="s">
        <v>1677</v>
      </c>
      <c r="B607" s="302" t="s">
        <v>937</v>
      </c>
      <c r="C607" s="305" t="s">
        <v>938</v>
      </c>
      <c r="D607" s="141" t="s">
        <v>848</v>
      </c>
      <c r="E607" s="300">
        <v>6</v>
      </c>
      <c r="F607" s="304"/>
      <c r="G607" s="374"/>
      <c r="H607" s="334"/>
      <c r="I607" s="304"/>
      <c r="J607" s="304"/>
    </row>
    <row r="608" spans="1:10">
      <c r="A608" s="332"/>
      <c r="B608" s="341"/>
      <c r="C608" s="385"/>
      <c r="D608" s="335"/>
      <c r="E608" s="358"/>
      <c r="F608" s="329"/>
      <c r="G608" s="378"/>
      <c r="H608" s="335"/>
      <c r="I608" s="373" t="s">
        <v>1678</v>
      </c>
      <c r="J608" s="319"/>
    </row>
    <row r="609" spans="1:10">
      <c r="A609" s="330" t="s">
        <v>1679</v>
      </c>
      <c r="B609" s="181" t="s">
        <v>2765</v>
      </c>
      <c r="C609" s="466"/>
      <c r="D609" s="467"/>
      <c r="E609" s="468"/>
      <c r="F609" s="320"/>
      <c r="G609" s="375"/>
      <c r="H609" s="333"/>
      <c r="I609" s="320"/>
      <c r="J609" s="320"/>
    </row>
    <row r="610" spans="1:10" ht="25.5">
      <c r="A610" s="331" t="s">
        <v>1680</v>
      </c>
      <c r="B610" s="302" t="s">
        <v>939</v>
      </c>
      <c r="C610" s="380" t="s">
        <v>940</v>
      </c>
      <c r="D610" s="141" t="s">
        <v>49</v>
      </c>
      <c r="E610" s="300">
        <v>90</v>
      </c>
      <c r="F610" s="304"/>
      <c r="G610" s="374"/>
      <c r="H610" s="334"/>
      <c r="I610" s="304"/>
      <c r="J610" s="304"/>
    </row>
    <row r="611" spans="1:10" ht="25.5">
      <c r="A611" s="331" t="s">
        <v>1681</v>
      </c>
      <c r="B611" s="302" t="s">
        <v>939</v>
      </c>
      <c r="C611" s="380" t="s">
        <v>941</v>
      </c>
      <c r="D611" s="141" t="s">
        <v>49</v>
      </c>
      <c r="E611" s="300">
        <v>300</v>
      </c>
      <c r="F611" s="304"/>
      <c r="G611" s="374"/>
      <c r="H611" s="334"/>
      <c r="I611" s="304"/>
      <c r="J611" s="304"/>
    </row>
    <row r="612" spans="1:10" ht="25.5">
      <c r="A612" s="331" t="s">
        <v>1682</v>
      </c>
      <c r="B612" s="302" t="s">
        <v>939</v>
      </c>
      <c r="C612" s="380" t="s">
        <v>942</v>
      </c>
      <c r="D612" s="141" t="s">
        <v>49</v>
      </c>
      <c r="E612" s="300">
        <v>300</v>
      </c>
      <c r="F612" s="409"/>
      <c r="G612" s="304"/>
      <c r="H612" s="304"/>
      <c r="I612" s="409"/>
      <c r="J612" s="409"/>
    </row>
    <row r="613" spans="1:10">
      <c r="A613" s="332"/>
      <c r="B613" s="341"/>
      <c r="C613" s="385"/>
      <c r="D613" s="335"/>
      <c r="E613" s="358"/>
      <c r="F613" s="404"/>
      <c r="G613" s="327"/>
      <c r="H613" s="405"/>
      <c r="I613" s="406" t="s">
        <v>1683</v>
      </c>
      <c r="J613" s="407"/>
    </row>
    <row r="614" spans="1:10">
      <c r="A614" s="330" t="s">
        <v>1684</v>
      </c>
      <c r="B614" s="343" t="s">
        <v>2764</v>
      </c>
      <c r="C614" s="322"/>
      <c r="D614" s="333"/>
      <c r="E614" s="357"/>
      <c r="F614" s="249"/>
      <c r="G614" s="205"/>
      <c r="H614" s="333"/>
      <c r="I614" s="250"/>
      <c r="J614" s="320"/>
    </row>
    <row r="615" spans="1:10" ht="25.5">
      <c r="A615" s="331" t="s">
        <v>1685</v>
      </c>
      <c r="B615" s="302" t="s">
        <v>943</v>
      </c>
      <c r="C615" s="305" t="s">
        <v>944</v>
      </c>
      <c r="D615" s="141" t="s">
        <v>49</v>
      </c>
      <c r="E615" s="300">
        <v>144</v>
      </c>
      <c r="F615" s="304"/>
      <c r="G615" s="374"/>
      <c r="H615" s="334"/>
      <c r="I615" s="304"/>
      <c r="J615" s="304"/>
    </row>
    <row r="616" spans="1:10" ht="69.75">
      <c r="A616" s="331" t="s">
        <v>1686</v>
      </c>
      <c r="B616" s="302" t="s">
        <v>945</v>
      </c>
      <c r="C616" s="305" t="s">
        <v>946</v>
      </c>
      <c r="D616" s="141" t="s">
        <v>49</v>
      </c>
      <c r="E616" s="141">
        <v>60</v>
      </c>
      <c r="F616" s="304"/>
      <c r="G616" s="374"/>
      <c r="H616" s="334"/>
      <c r="I616" s="304"/>
      <c r="J616" s="304"/>
    </row>
    <row r="617" spans="1:10" ht="98.25">
      <c r="A617" s="331" t="s">
        <v>1687</v>
      </c>
      <c r="B617" s="302" t="s">
        <v>947</v>
      </c>
      <c r="C617" s="305" t="s">
        <v>2734</v>
      </c>
      <c r="D617" s="141" t="s">
        <v>49</v>
      </c>
      <c r="E617" s="141">
        <v>9</v>
      </c>
      <c r="F617" s="304"/>
      <c r="G617" s="374"/>
      <c r="H617" s="334"/>
      <c r="I617" s="304"/>
      <c r="J617" s="304"/>
    </row>
    <row r="618" spans="1:10" ht="98.25">
      <c r="A618" s="331" t="s">
        <v>1688</v>
      </c>
      <c r="B618" s="302" t="s">
        <v>948</v>
      </c>
      <c r="C618" s="305" t="s">
        <v>2734</v>
      </c>
      <c r="D618" s="141" t="s">
        <v>49</v>
      </c>
      <c r="E618" s="141">
        <v>9</v>
      </c>
      <c r="F618" s="304"/>
      <c r="G618" s="374"/>
      <c r="H618" s="334"/>
      <c r="I618" s="304"/>
      <c r="J618" s="304"/>
    </row>
    <row r="619" spans="1:10" ht="69.75">
      <c r="A619" s="331" t="s">
        <v>1689</v>
      </c>
      <c r="B619" s="302" t="s">
        <v>949</v>
      </c>
      <c r="C619" s="305" t="s">
        <v>2735</v>
      </c>
      <c r="D619" s="141" t="s">
        <v>49</v>
      </c>
      <c r="E619" s="141">
        <v>30</v>
      </c>
      <c r="F619" s="304"/>
      <c r="G619" s="374"/>
      <c r="H619" s="334"/>
      <c r="I619" s="304"/>
      <c r="J619" s="304"/>
    </row>
    <row r="620" spans="1:10" ht="69.75">
      <c r="A620" s="331" t="s">
        <v>1690</v>
      </c>
      <c r="B620" s="302" t="s">
        <v>950</v>
      </c>
      <c r="C620" s="305" t="s">
        <v>951</v>
      </c>
      <c r="D620" s="141" t="s">
        <v>49</v>
      </c>
      <c r="E620" s="141">
        <v>30</v>
      </c>
      <c r="F620" s="304"/>
      <c r="G620" s="374"/>
      <c r="H620" s="334"/>
      <c r="I620" s="304"/>
      <c r="J620" s="304"/>
    </row>
    <row r="621" spans="1:10">
      <c r="A621" s="331" t="s">
        <v>1691</v>
      </c>
      <c r="B621" s="302" t="s">
        <v>2607</v>
      </c>
      <c r="C621" s="305" t="s">
        <v>2608</v>
      </c>
      <c r="D621" s="141" t="s">
        <v>49</v>
      </c>
      <c r="E621" s="141">
        <v>30</v>
      </c>
      <c r="F621" s="304"/>
      <c r="G621" s="374"/>
      <c r="H621" s="334"/>
      <c r="I621" s="304"/>
      <c r="J621" s="304"/>
    </row>
    <row r="622" spans="1:10" ht="25.5">
      <c r="A622" s="331" t="s">
        <v>1692</v>
      </c>
      <c r="B622" s="285" t="s">
        <v>952</v>
      </c>
      <c r="C622" s="168" t="s">
        <v>953</v>
      </c>
      <c r="D622" s="141" t="s">
        <v>49</v>
      </c>
      <c r="E622" s="141">
        <v>9</v>
      </c>
      <c r="F622" s="304"/>
      <c r="G622" s="374"/>
      <c r="H622" s="334"/>
      <c r="I622" s="304"/>
      <c r="J622" s="304"/>
    </row>
    <row r="623" spans="1:10" ht="25.5">
      <c r="A623" s="331" t="s">
        <v>1693</v>
      </c>
      <c r="B623" s="302" t="s">
        <v>954</v>
      </c>
      <c r="C623" s="305" t="s">
        <v>955</v>
      </c>
      <c r="D623" s="141" t="s">
        <v>31</v>
      </c>
      <c r="E623" s="141">
        <v>600</v>
      </c>
      <c r="F623" s="136"/>
      <c r="G623" s="304"/>
      <c r="H623" s="304"/>
      <c r="I623" s="409"/>
      <c r="J623" s="409"/>
    </row>
    <row r="624" spans="1:10">
      <c r="A624" s="332"/>
      <c r="B624" s="378"/>
      <c r="C624" s="385"/>
      <c r="D624" s="335"/>
      <c r="E624" s="358"/>
      <c r="F624" s="329"/>
      <c r="G624" s="378"/>
      <c r="H624" s="405"/>
      <c r="I624" s="406" t="s">
        <v>1694</v>
      </c>
      <c r="J624" s="407"/>
    </row>
    <row r="625" spans="1:10">
      <c r="A625" s="330" t="s">
        <v>1695</v>
      </c>
      <c r="B625" s="181" t="s">
        <v>2763</v>
      </c>
      <c r="C625" s="235"/>
      <c r="D625" s="333"/>
      <c r="E625" s="357"/>
      <c r="F625" s="320"/>
      <c r="G625" s="375"/>
      <c r="H625" s="333"/>
      <c r="I625" s="320"/>
      <c r="J625" s="320"/>
    </row>
    <row r="626" spans="1:10" ht="89.25">
      <c r="A626" s="331" t="s">
        <v>1696</v>
      </c>
      <c r="B626" s="302" t="s">
        <v>957</v>
      </c>
      <c r="C626" s="305" t="s">
        <v>958</v>
      </c>
      <c r="D626" s="141" t="s">
        <v>31</v>
      </c>
      <c r="E626" s="299">
        <v>3</v>
      </c>
      <c r="F626" s="304"/>
      <c r="G626" s="374"/>
      <c r="H626" s="334"/>
      <c r="I626" s="304"/>
      <c r="J626" s="304"/>
    </row>
    <row r="627" spans="1:10" ht="63.75">
      <c r="A627" s="331" t="s">
        <v>1697</v>
      </c>
      <c r="B627" s="302" t="s">
        <v>960</v>
      </c>
      <c r="C627" s="305" t="s">
        <v>961</v>
      </c>
      <c r="D627" s="141" t="s">
        <v>31</v>
      </c>
      <c r="E627" s="299">
        <v>3</v>
      </c>
      <c r="F627" s="304"/>
      <c r="G627" s="374"/>
      <c r="H627" s="334"/>
      <c r="I627" s="304"/>
      <c r="J627" s="304"/>
    </row>
    <row r="628" spans="1:10" ht="63.75">
      <c r="A628" s="331" t="s">
        <v>1698</v>
      </c>
      <c r="B628" s="302" t="s">
        <v>963</v>
      </c>
      <c r="C628" s="305" t="s">
        <v>964</v>
      </c>
      <c r="D628" s="141" t="s">
        <v>31</v>
      </c>
      <c r="E628" s="299">
        <v>3</v>
      </c>
      <c r="F628" s="304"/>
      <c r="G628" s="374"/>
      <c r="H628" s="334"/>
      <c r="I628" s="304"/>
      <c r="J628" s="304"/>
    </row>
    <row r="629" spans="1:10" ht="63.75">
      <c r="A629" s="331" t="s">
        <v>1699</v>
      </c>
      <c r="B629" s="302" t="s">
        <v>966</v>
      </c>
      <c r="C629" s="305" t="s">
        <v>967</v>
      </c>
      <c r="D629" s="141" t="s">
        <v>31</v>
      </c>
      <c r="E629" s="299">
        <v>3</v>
      </c>
      <c r="F629" s="304"/>
      <c r="G629" s="374"/>
      <c r="H629" s="334"/>
      <c r="I629" s="304"/>
      <c r="J629" s="304"/>
    </row>
    <row r="630" spans="1:10" ht="63.75">
      <c r="A630" s="331" t="s">
        <v>1700</v>
      </c>
      <c r="B630" s="302" t="s">
        <v>969</v>
      </c>
      <c r="C630" s="305" t="s">
        <v>970</v>
      </c>
      <c r="D630" s="141" t="s">
        <v>31</v>
      </c>
      <c r="E630" s="299">
        <v>3</v>
      </c>
      <c r="F630" s="304"/>
      <c r="G630" s="374"/>
      <c r="H630" s="334"/>
      <c r="I630" s="304"/>
      <c r="J630" s="304"/>
    </row>
    <row r="631" spans="1:10" ht="63.75">
      <c r="A631" s="331" t="s">
        <v>1701</v>
      </c>
      <c r="B631" s="302" t="s">
        <v>972</v>
      </c>
      <c r="C631" s="305" t="s">
        <v>973</v>
      </c>
      <c r="D631" s="141" t="s">
        <v>31</v>
      </c>
      <c r="E631" s="299">
        <v>4</v>
      </c>
      <c r="F631" s="304"/>
      <c r="G631" s="374"/>
      <c r="H631" s="334"/>
      <c r="I631" s="304"/>
      <c r="J631" s="304"/>
    </row>
    <row r="632" spans="1:10" ht="25.5">
      <c r="A632" s="331" t="s">
        <v>1702</v>
      </c>
      <c r="B632" s="302" t="s">
        <v>975</v>
      </c>
      <c r="C632" s="305" t="s">
        <v>976</v>
      </c>
      <c r="D632" s="141" t="s">
        <v>31</v>
      </c>
      <c r="E632" s="299">
        <v>3</v>
      </c>
      <c r="F632" s="304"/>
      <c r="G632" s="374"/>
      <c r="H632" s="334"/>
      <c r="I632" s="304"/>
      <c r="J632" s="304"/>
    </row>
    <row r="633" spans="1:10" ht="63.75">
      <c r="A633" s="331" t="s">
        <v>1703</v>
      </c>
      <c r="B633" s="302" t="s">
        <v>977</v>
      </c>
      <c r="C633" s="305" t="s">
        <v>978</v>
      </c>
      <c r="D633" s="141" t="s">
        <v>31</v>
      </c>
      <c r="E633" s="299">
        <v>3</v>
      </c>
      <c r="F633" s="304"/>
      <c r="G633" s="374"/>
      <c r="H633" s="334"/>
      <c r="I633" s="304"/>
      <c r="J633" s="304"/>
    </row>
    <row r="634" spans="1:10" ht="38.25">
      <c r="A634" s="331" t="s">
        <v>1704</v>
      </c>
      <c r="B634" s="302" t="s">
        <v>979</v>
      </c>
      <c r="C634" s="305" t="s">
        <v>980</v>
      </c>
      <c r="D634" s="141" t="s">
        <v>31</v>
      </c>
      <c r="E634" s="299">
        <v>3</v>
      </c>
      <c r="F634" s="409"/>
      <c r="G634" s="304"/>
      <c r="H634" s="304"/>
      <c r="I634" s="409"/>
      <c r="J634" s="409"/>
    </row>
    <row r="635" spans="1:10">
      <c r="A635" s="332"/>
      <c r="B635" s="341"/>
      <c r="C635" s="385"/>
      <c r="D635" s="335"/>
      <c r="E635" s="358"/>
      <c r="F635" s="404"/>
      <c r="G635" s="378"/>
      <c r="H635" s="405"/>
      <c r="I635" s="406" t="s">
        <v>1705</v>
      </c>
      <c r="J635" s="407"/>
    </row>
    <row r="636" spans="1:10">
      <c r="A636" s="330" t="s">
        <v>1706</v>
      </c>
      <c r="B636" s="181" t="s">
        <v>2762</v>
      </c>
      <c r="C636" s="234"/>
      <c r="D636" s="186"/>
      <c r="E636" s="187"/>
      <c r="F636" s="320"/>
      <c r="G636" s="375"/>
      <c r="H636" s="333"/>
      <c r="I636" s="320"/>
      <c r="J636" s="320"/>
    </row>
    <row r="637" spans="1:10" ht="38.25">
      <c r="A637" s="331" t="s">
        <v>1707</v>
      </c>
      <c r="B637" s="302" t="s">
        <v>983</v>
      </c>
      <c r="C637" s="305" t="s">
        <v>984</v>
      </c>
      <c r="D637" s="141" t="s">
        <v>49</v>
      </c>
      <c r="E637" s="299">
        <v>240</v>
      </c>
      <c r="F637" s="304"/>
      <c r="G637" s="374"/>
      <c r="H637" s="334"/>
      <c r="I637" s="304"/>
      <c r="J637" s="304"/>
    </row>
    <row r="638" spans="1:10" ht="38.25">
      <c r="A638" s="331" t="s">
        <v>1708</v>
      </c>
      <c r="B638" s="302" t="s">
        <v>983</v>
      </c>
      <c r="C638" s="305" t="s">
        <v>986</v>
      </c>
      <c r="D638" s="141" t="s">
        <v>49</v>
      </c>
      <c r="E638" s="299">
        <v>180</v>
      </c>
      <c r="F638" s="409"/>
      <c r="G638" s="304"/>
      <c r="H638" s="304"/>
      <c r="I638" s="409"/>
      <c r="J638" s="409"/>
    </row>
    <row r="639" spans="1:10">
      <c r="A639" s="332"/>
      <c r="B639" s="341"/>
      <c r="C639" s="385"/>
      <c r="D639" s="335"/>
      <c r="E639" s="358"/>
      <c r="F639" s="404"/>
      <c r="G639" s="327"/>
      <c r="H639" s="405"/>
      <c r="I639" s="406" t="s">
        <v>1709</v>
      </c>
      <c r="J639" s="407"/>
    </row>
    <row r="640" spans="1:10">
      <c r="A640" s="330" t="s">
        <v>1710</v>
      </c>
      <c r="B640" s="181" t="s">
        <v>2761</v>
      </c>
      <c r="C640" s="235"/>
      <c r="D640" s="179"/>
      <c r="E640" s="187"/>
      <c r="F640" s="431"/>
      <c r="G640" s="205"/>
      <c r="H640" s="205"/>
      <c r="I640" s="431"/>
      <c r="J640" s="431"/>
    </row>
    <row r="641" spans="1:10" ht="38.25">
      <c r="A641" s="267" t="s">
        <v>1717</v>
      </c>
      <c r="B641" s="305" t="s">
        <v>989</v>
      </c>
      <c r="C641" s="305" t="s">
        <v>2738</v>
      </c>
      <c r="D641" s="198" t="s">
        <v>49</v>
      </c>
      <c r="E641" s="300">
        <v>600</v>
      </c>
      <c r="F641" s="304"/>
      <c r="G641" s="374"/>
      <c r="H641" s="334"/>
      <c r="I641" s="304"/>
      <c r="J641" s="304"/>
    </row>
    <row r="642" spans="1:10" ht="25.5">
      <c r="A642" s="267" t="s">
        <v>1718</v>
      </c>
      <c r="B642" s="302" t="s">
        <v>990</v>
      </c>
      <c r="C642" s="305" t="s">
        <v>2737</v>
      </c>
      <c r="D642" s="141" t="s">
        <v>49</v>
      </c>
      <c r="E642" s="299">
        <v>450</v>
      </c>
      <c r="F642" s="304"/>
      <c r="G642" s="374"/>
      <c r="H642" s="334"/>
      <c r="I642" s="304"/>
      <c r="J642" s="304"/>
    </row>
    <row r="643" spans="1:10" ht="25.5">
      <c r="A643" s="267" t="s">
        <v>1719</v>
      </c>
      <c r="B643" s="302" t="s">
        <v>990</v>
      </c>
      <c r="C643" s="305" t="s">
        <v>2736</v>
      </c>
      <c r="D643" s="141" t="s">
        <v>49</v>
      </c>
      <c r="E643" s="299">
        <v>108</v>
      </c>
      <c r="F643" s="304"/>
      <c r="G643" s="374"/>
      <c r="H643" s="334"/>
      <c r="I643" s="304"/>
      <c r="J643" s="304"/>
    </row>
    <row r="644" spans="1:10">
      <c r="A644" s="267" t="s">
        <v>1720</v>
      </c>
      <c r="B644" s="302" t="s">
        <v>990</v>
      </c>
      <c r="C644" s="305" t="s">
        <v>2739</v>
      </c>
      <c r="D644" s="141" t="s">
        <v>31</v>
      </c>
      <c r="E644" s="299">
        <v>150</v>
      </c>
      <c r="F644" s="409"/>
      <c r="G644" s="304"/>
      <c r="H644" s="304"/>
      <c r="I644" s="409"/>
      <c r="J644" s="409"/>
    </row>
    <row r="645" spans="1:10">
      <c r="A645" s="332"/>
      <c r="B645" s="378"/>
      <c r="C645" s="385"/>
      <c r="D645" s="335"/>
      <c r="E645" s="358"/>
      <c r="F645" s="404"/>
      <c r="G645" s="378"/>
      <c r="H645" s="405"/>
      <c r="I645" s="406" t="s">
        <v>1711</v>
      </c>
      <c r="J645" s="407"/>
    </row>
    <row r="646" spans="1:10">
      <c r="A646" s="330" t="s">
        <v>1712</v>
      </c>
      <c r="B646" s="181" t="s">
        <v>993</v>
      </c>
      <c r="C646" s="235"/>
      <c r="D646" s="333"/>
      <c r="E646" s="357"/>
      <c r="F646" s="320"/>
      <c r="G646" s="375"/>
      <c r="H646" s="333"/>
      <c r="I646" s="320"/>
      <c r="J646" s="320"/>
    </row>
    <row r="647" spans="1:10" ht="38.25">
      <c r="A647" s="331" t="s">
        <v>1713</v>
      </c>
      <c r="B647" s="204" t="s">
        <v>995</v>
      </c>
      <c r="C647" s="243" t="s">
        <v>996</v>
      </c>
      <c r="D647" s="141" t="s">
        <v>49</v>
      </c>
      <c r="E647" s="299">
        <v>60</v>
      </c>
      <c r="F647" s="304"/>
      <c r="G647" s="374"/>
      <c r="H647" s="334"/>
      <c r="I647" s="304"/>
      <c r="J647" s="304"/>
    </row>
    <row r="648" spans="1:10">
      <c r="A648" s="331" t="s">
        <v>1714</v>
      </c>
      <c r="B648" s="302" t="s">
        <v>998</v>
      </c>
      <c r="C648" s="305" t="s">
        <v>999</v>
      </c>
      <c r="D648" s="141" t="s">
        <v>49</v>
      </c>
      <c r="E648" s="299">
        <v>120</v>
      </c>
      <c r="F648" s="304"/>
      <c r="G648" s="374"/>
      <c r="H648" s="334"/>
      <c r="I648" s="304"/>
      <c r="J648" s="304"/>
    </row>
    <row r="649" spans="1:10" ht="25.5">
      <c r="A649" s="331" t="s">
        <v>1715</v>
      </c>
      <c r="B649" s="302" t="s">
        <v>3138</v>
      </c>
      <c r="C649" s="305" t="s">
        <v>1001</v>
      </c>
      <c r="D649" s="141" t="s">
        <v>49</v>
      </c>
      <c r="E649" s="299">
        <v>60</v>
      </c>
      <c r="F649" s="304"/>
      <c r="G649" s="374"/>
      <c r="H649" s="334"/>
      <c r="I649" s="304"/>
      <c r="J649" s="304"/>
    </row>
    <row r="650" spans="1:10" ht="38.25">
      <c r="A650" s="331" t="s">
        <v>1716</v>
      </c>
      <c r="B650" s="302" t="s">
        <v>1003</v>
      </c>
      <c r="C650" s="305" t="s">
        <v>1004</v>
      </c>
      <c r="D650" s="141" t="s">
        <v>49</v>
      </c>
      <c r="E650" s="299">
        <v>60</v>
      </c>
      <c r="F650" s="409"/>
      <c r="G650" s="304"/>
      <c r="H650" s="304"/>
      <c r="I650" s="409"/>
      <c r="J650" s="409"/>
    </row>
    <row r="651" spans="1:10">
      <c r="A651" s="332"/>
      <c r="B651" s="341"/>
      <c r="C651" s="385"/>
      <c r="D651" s="335"/>
      <c r="E651" s="358"/>
      <c r="F651" s="404"/>
      <c r="G651" s="378"/>
      <c r="H651" s="405"/>
      <c r="I651" s="406" t="s">
        <v>1721</v>
      </c>
      <c r="J651" s="407"/>
    </row>
    <row r="652" spans="1:10">
      <c r="A652" s="330" t="s">
        <v>1722</v>
      </c>
      <c r="B652" s="181" t="s">
        <v>1007</v>
      </c>
      <c r="C652" s="235"/>
      <c r="D652" s="179"/>
      <c r="E652" s="187"/>
      <c r="F652" s="320"/>
      <c r="G652" s="375"/>
      <c r="H652" s="333"/>
      <c r="I652" s="320"/>
      <c r="J652" s="320"/>
    </row>
    <row r="653" spans="1:10" ht="38.25">
      <c r="A653" s="331" t="s">
        <v>1724</v>
      </c>
      <c r="B653" s="302" t="s">
        <v>1009</v>
      </c>
      <c r="C653" s="305" t="s">
        <v>1010</v>
      </c>
      <c r="D653" s="141" t="s">
        <v>49</v>
      </c>
      <c r="E653" s="299">
        <v>72</v>
      </c>
      <c r="F653" s="318"/>
      <c r="G653" s="377"/>
      <c r="H653" s="334"/>
      <c r="I653" s="304"/>
      <c r="J653" s="304"/>
    </row>
    <row r="654" spans="1:10">
      <c r="A654" s="331" t="s">
        <v>1725</v>
      </c>
      <c r="B654" s="302" t="s">
        <v>1012</v>
      </c>
      <c r="C654" s="305" t="s">
        <v>1013</v>
      </c>
      <c r="D654" s="141" t="s">
        <v>31</v>
      </c>
      <c r="E654" s="299">
        <v>3000</v>
      </c>
      <c r="F654" s="318"/>
      <c r="G654" s="377"/>
      <c r="H654" s="334"/>
      <c r="I654" s="304"/>
      <c r="J654" s="304"/>
    </row>
    <row r="655" spans="1:10" ht="25.5">
      <c r="A655" s="331" t="s">
        <v>1726</v>
      </c>
      <c r="B655" s="302" t="s">
        <v>1015</v>
      </c>
      <c r="C655" s="305" t="s">
        <v>1016</v>
      </c>
      <c r="D655" s="141" t="s">
        <v>31</v>
      </c>
      <c r="E655" s="299">
        <v>30</v>
      </c>
      <c r="F655" s="318"/>
      <c r="G655" s="377"/>
      <c r="H655" s="334"/>
      <c r="I655" s="304"/>
      <c r="J655" s="304"/>
    </row>
    <row r="656" spans="1:10" ht="25.5">
      <c r="A656" s="331" t="s">
        <v>1727</v>
      </c>
      <c r="B656" s="302" t="s">
        <v>1018</v>
      </c>
      <c r="C656" s="305" t="s">
        <v>1019</v>
      </c>
      <c r="D656" s="141" t="s">
        <v>31</v>
      </c>
      <c r="E656" s="299">
        <v>60</v>
      </c>
      <c r="F656" s="318"/>
      <c r="G656" s="377"/>
      <c r="H656" s="334"/>
      <c r="I656" s="304"/>
      <c r="J656" s="304"/>
    </row>
    <row r="657" spans="1:10" ht="25.5">
      <c r="A657" s="331" t="s">
        <v>1728</v>
      </c>
      <c r="B657" s="302" t="s">
        <v>1021</v>
      </c>
      <c r="C657" s="305" t="s">
        <v>2740</v>
      </c>
      <c r="D657" s="141" t="s">
        <v>49</v>
      </c>
      <c r="E657" s="299">
        <v>75</v>
      </c>
      <c r="F657" s="409"/>
      <c r="G657" s="304"/>
      <c r="H657" s="304"/>
      <c r="I657" s="409"/>
      <c r="J657" s="409"/>
    </row>
    <row r="658" spans="1:10">
      <c r="A658" s="332"/>
      <c r="B658" s="341"/>
      <c r="C658" s="385"/>
      <c r="D658" s="335"/>
      <c r="E658" s="358"/>
      <c r="F658" s="404"/>
      <c r="G658" s="378"/>
      <c r="H658" s="405"/>
      <c r="I658" s="406" t="s">
        <v>1723</v>
      </c>
      <c r="J658" s="407"/>
    </row>
    <row r="659" spans="1:10">
      <c r="A659" s="330" t="s">
        <v>1729</v>
      </c>
      <c r="B659" s="181" t="s">
        <v>2759</v>
      </c>
      <c r="C659" s="235"/>
      <c r="D659" s="179"/>
      <c r="E659" s="187"/>
      <c r="F659" s="320"/>
      <c r="G659" s="375"/>
      <c r="H659" s="333"/>
      <c r="I659" s="320"/>
      <c r="J659" s="320"/>
    </row>
    <row r="660" spans="1:10" ht="38.25">
      <c r="A660" s="381" t="s">
        <v>1734</v>
      </c>
      <c r="B660" s="297" t="s">
        <v>1025</v>
      </c>
      <c r="C660" s="380" t="s">
        <v>1730</v>
      </c>
      <c r="D660" s="139" t="s">
        <v>31</v>
      </c>
      <c r="E660" s="150">
        <v>15</v>
      </c>
      <c r="F660" s="318"/>
      <c r="G660" s="377"/>
      <c r="H660" s="371"/>
      <c r="I660" s="318"/>
      <c r="J660" s="318"/>
    </row>
    <row r="661" spans="1:10" ht="38.25">
      <c r="A661" s="381" t="s">
        <v>1735</v>
      </c>
      <c r="B661" s="297" t="s">
        <v>1025</v>
      </c>
      <c r="C661" s="380" t="s">
        <v>1731</v>
      </c>
      <c r="D661" s="139" t="s">
        <v>31</v>
      </c>
      <c r="E661" s="150">
        <v>30</v>
      </c>
      <c r="F661" s="318"/>
      <c r="G661" s="377"/>
      <c r="H661" s="371"/>
      <c r="I661" s="318"/>
      <c r="J661" s="318"/>
    </row>
    <row r="662" spans="1:10" ht="38.25">
      <c r="A662" s="381" t="s">
        <v>1736</v>
      </c>
      <c r="B662" s="297" t="s">
        <v>1025</v>
      </c>
      <c r="C662" s="380" t="s">
        <v>1732</v>
      </c>
      <c r="D662" s="139" t="s">
        <v>31</v>
      </c>
      <c r="E662" s="150">
        <v>30</v>
      </c>
      <c r="F662" s="318"/>
      <c r="G662" s="377"/>
      <c r="H662" s="371"/>
      <c r="I662" s="318"/>
      <c r="J662" s="318"/>
    </row>
    <row r="663" spans="1:10" ht="51">
      <c r="A663" s="381" t="s">
        <v>1737</v>
      </c>
      <c r="B663" s="297" t="s">
        <v>1028</v>
      </c>
      <c r="C663" s="380" t="s">
        <v>1733</v>
      </c>
      <c r="D663" s="139" t="s">
        <v>31</v>
      </c>
      <c r="E663" s="150">
        <v>60</v>
      </c>
      <c r="F663" s="409"/>
      <c r="G663" s="304"/>
      <c r="H663" s="304"/>
      <c r="I663" s="409"/>
      <c r="J663" s="409"/>
    </row>
    <row r="664" spans="1:10">
      <c r="A664" s="332"/>
      <c r="B664" s="341"/>
      <c r="C664" s="385"/>
      <c r="D664" s="335"/>
      <c r="E664" s="358"/>
      <c r="F664" s="404"/>
      <c r="G664" s="378"/>
      <c r="H664" s="405"/>
      <c r="I664" s="406" t="s">
        <v>1738</v>
      </c>
      <c r="J664" s="407"/>
    </row>
    <row r="665" spans="1:10">
      <c r="A665" s="330" t="s">
        <v>81</v>
      </c>
      <c r="B665" s="181" t="s">
        <v>2760</v>
      </c>
      <c r="C665" s="245"/>
      <c r="D665" s="188"/>
      <c r="E665" s="206"/>
      <c r="F665" s="320"/>
      <c r="G665" s="375"/>
      <c r="H665" s="333"/>
      <c r="I665" s="320"/>
      <c r="J665" s="320"/>
    </row>
    <row r="666" spans="1:10" ht="25.5">
      <c r="A666" s="331" t="s">
        <v>1739</v>
      </c>
      <c r="B666" s="302" t="s">
        <v>1032</v>
      </c>
      <c r="C666" s="305" t="s">
        <v>2744</v>
      </c>
      <c r="D666" s="141" t="s">
        <v>31</v>
      </c>
      <c r="E666" s="300">
        <v>105000</v>
      </c>
      <c r="F666" s="304"/>
      <c r="G666" s="374"/>
      <c r="H666" s="334"/>
      <c r="I666" s="304"/>
      <c r="J666" s="304"/>
    </row>
    <row r="667" spans="1:10" ht="38.25">
      <c r="A667" s="331" t="s">
        <v>1740</v>
      </c>
      <c r="B667" s="302" t="s">
        <v>1034</v>
      </c>
      <c r="C667" s="305" t="s">
        <v>1035</v>
      </c>
      <c r="D667" s="141" t="s">
        <v>31</v>
      </c>
      <c r="E667" s="300">
        <v>3000</v>
      </c>
      <c r="F667" s="304"/>
      <c r="G667" s="374"/>
      <c r="H667" s="334"/>
      <c r="I667" s="304"/>
      <c r="J667" s="304"/>
    </row>
    <row r="668" spans="1:10" ht="25.5">
      <c r="A668" s="331" t="s">
        <v>1741</v>
      </c>
      <c r="B668" s="302" t="s">
        <v>1037</v>
      </c>
      <c r="C668" s="305" t="s">
        <v>1038</v>
      </c>
      <c r="D668" s="141" t="s">
        <v>31</v>
      </c>
      <c r="E668" s="300">
        <v>600</v>
      </c>
      <c r="F668" s="304"/>
      <c r="G668" s="374"/>
      <c r="H668" s="334"/>
      <c r="I668" s="304"/>
      <c r="J668" s="304"/>
    </row>
    <row r="669" spans="1:10" ht="25.5">
      <c r="A669" s="331" t="s">
        <v>1742</v>
      </c>
      <c r="B669" s="302" t="s">
        <v>1039</v>
      </c>
      <c r="C669" s="305" t="s">
        <v>2743</v>
      </c>
      <c r="D669" s="141" t="s">
        <v>31</v>
      </c>
      <c r="E669" s="300">
        <v>1500</v>
      </c>
      <c r="F669" s="304"/>
      <c r="G669" s="374"/>
      <c r="H669" s="334"/>
      <c r="I669" s="304"/>
      <c r="J669" s="304"/>
    </row>
    <row r="670" spans="1:10" ht="25.5">
      <c r="A670" s="331" t="s">
        <v>1743</v>
      </c>
      <c r="B670" s="302" t="s">
        <v>1040</v>
      </c>
      <c r="C670" s="246" t="s">
        <v>2742</v>
      </c>
      <c r="D670" s="141" t="s">
        <v>31</v>
      </c>
      <c r="E670" s="300">
        <v>3000</v>
      </c>
      <c r="F670" s="304"/>
      <c r="G670" s="374"/>
      <c r="H670" s="334"/>
      <c r="I670" s="304"/>
      <c r="J670" s="304"/>
    </row>
    <row r="671" spans="1:10" ht="25.5">
      <c r="A671" s="331" t="s">
        <v>1744</v>
      </c>
      <c r="B671" s="302" t="s">
        <v>1041</v>
      </c>
      <c r="C671" s="246" t="s">
        <v>2741</v>
      </c>
      <c r="D671" s="141" t="s">
        <v>31</v>
      </c>
      <c r="E671" s="300">
        <v>15000</v>
      </c>
      <c r="F671" s="304"/>
      <c r="G671" s="374"/>
      <c r="H671" s="334"/>
      <c r="I671" s="304"/>
      <c r="J671" s="304"/>
    </row>
    <row r="672" spans="1:10" ht="38.25">
      <c r="A672" s="331" t="s">
        <v>1745</v>
      </c>
      <c r="B672" s="302" t="s">
        <v>1042</v>
      </c>
      <c r="C672" s="305" t="s">
        <v>1043</v>
      </c>
      <c r="D672" s="141" t="s">
        <v>31</v>
      </c>
      <c r="E672" s="300">
        <v>900</v>
      </c>
      <c r="F672" s="304"/>
      <c r="G672" s="374"/>
      <c r="H672" s="334"/>
      <c r="I672" s="304"/>
      <c r="J672" s="304"/>
    </row>
    <row r="673" spans="1:10" ht="38.25">
      <c r="A673" s="331" t="s">
        <v>1746</v>
      </c>
      <c r="B673" s="302" t="s">
        <v>1044</v>
      </c>
      <c r="C673" s="305" t="s">
        <v>1045</v>
      </c>
      <c r="D673" s="141" t="s">
        <v>31</v>
      </c>
      <c r="E673" s="300">
        <v>900</v>
      </c>
      <c r="F673" s="304"/>
      <c r="G673" s="374"/>
      <c r="H673" s="334"/>
      <c r="I673" s="304"/>
      <c r="J673" s="304"/>
    </row>
    <row r="674" spans="1:10">
      <c r="A674" s="332"/>
      <c r="B674" s="341"/>
      <c r="C674" s="385"/>
      <c r="D674" s="335"/>
      <c r="E674" s="358"/>
      <c r="F674" s="329"/>
      <c r="G674" s="378"/>
      <c r="H674" s="335"/>
      <c r="I674" s="373" t="s">
        <v>1747</v>
      </c>
      <c r="J674" s="319"/>
    </row>
    <row r="675" spans="1:10">
      <c r="A675" s="330" t="s">
        <v>1748</v>
      </c>
      <c r="B675" s="181" t="s">
        <v>1048</v>
      </c>
      <c r="C675" s="245"/>
      <c r="D675" s="188"/>
      <c r="E675" s="206"/>
      <c r="F675" s="320"/>
      <c r="G675" s="375"/>
      <c r="H675" s="333"/>
      <c r="I675" s="320"/>
      <c r="J675" s="320"/>
    </row>
    <row r="676" spans="1:10" ht="38.25">
      <c r="A676" s="331" t="s">
        <v>1749</v>
      </c>
      <c r="B676" s="302" t="s">
        <v>1050</v>
      </c>
      <c r="C676" s="246" t="s">
        <v>1051</v>
      </c>
      <c r="D676" s="144" t="s">
        <v>49</v>
      </c>
      <c r="E676" s="300">
        <v>120</v>
      </c>
      <c r="F676" s="409"/>
      <c r="G676" s="304"/>
      <c r="H676" s="304"/>
      <c r="I676" s="409"/>
      <c r="J676" s="409"/>
    </row>
    <row r="677" spans="1:10">
      <c r="A677" s="332"/>
      <c r="B677" s="341"/>
      <c r="C677" s="385"/>
      <c r="D677" s="335"/>
      <c r="E677" s="358"/>
      <c r="F677" s="404"/>
      <c r="G677" s="378"/>
      <c r="H677" s="405"/>
      <c r="I677" s="406" t="s">
        <v>1754</v>
      </c>
      <c r="J677" s="407"/>
    </row>
    <row r="678" spans="1:10">
      <c r="A678" s="330" t="s">
        <v>1750</v>
      </c>
      <c r="B678" s="181" t="s">
        <v>1054</v>
      </c>
      <c r="C678" s="234"/>
      <c r="D678" s="178"/>
      <c r="E678" s="185"/>
      <c r="F678" s="320"/>
      <c r="G678" s="375"/>
      <c r="H678" s="333"/>
      <c r="I678" s="320"/>
      <c r="J678" s="320"/>
    </row>
    <row r="679" spans="1:10" ht="25.5">
      <c r="A679" s="331" t="s">
        <v>1751</v>
      </c>
      <c r="B679" s="160" t="s">
        <v>1056</v>
      </c>
      <c r="C679" s="243" t="s">
        <v>2613</v>
      </c>
      <c r="D679" s="141" t="s">
        <v>49</v>
      </c>
      <c r="E679" s="299">
        <v>18</v>
      </c>
      <c r="F679" s="318"/>
      <c r="G679" s="377"/>
      <c r="H679" s="334"/>
      <c r="I679" s="304"/>
      <c r="J679" s="304"/>
    </row>
    <row r="680" spans="1:10" ht="25.5">
      <c r="A680" s="331" t="s">
        <v>1752</v>
      </c>
      <c r="B680" s="160" t="s">
        <v>1056</v>
      </c>
      <c r="C680" s="243" t="s">
        <v>2614</v>
      </c>
      <c r="D680" s="153" t="s">
        <v>49</v>
      </c>
      <c r="E680" s="154">
        <v>36</v>
      </c>
      <c r="F680" s="318"/>
      <c r="G680" s="377"/>
      <c r="H680" s="334"/>
      <c r="I680" s="304"/>
      <c r="J680" s="304"/>
    </row>
    <row r="681" spans="1:10" ht="25.5">
      <c r="A681" s="331" t="s">
        <v>1753</v>
      </c>
      <c r="B681" s="160" t="s">
        <v>1056</v>
      </c>
      <c r="C681" s="243" t="s">
        <v>2615</v>
      </c>
      <c r="D681" s="153" t="s">
        <v>49</v>
      </c>
      <c r="E681" s="154">
        <v>450</v>
      </c>
      <c r="F681" s="136"/>
      <c r="G681" s="304"/>
      <c r="H681" s="304"/>
      <c r="I681" s="409"/>
      <c r="J681" s="409"/>
    </row>
    <row r="682" spans="1:10">
      <c r="A682" s="332"/>
      <c r="B682" s="341"/>
      <c r="C682" s="385"/>
      <c r="D682" s="335"/>
      <c r="E682" s="358"/>
      <c r="F682" s="329"/>
      <c r="G682" s="378"/>
      <c r="H682" s="405"/>
      <c r="I682" s="406" t="s">
        <v>1755</v>
      </c>
      <c r="J682" s="407"/>
    </row>
    <row r="683" spans="1:10">
      <c r="A683" s="330" t="s">
        <v>1756</v>
      </c>
      <c r="B683" s="181" t="s">
        <v>1061</v>
      </c>
      <c r="C683" s="234"/>
      <c r="D683" s="178"/>
      <c r="E683" s="185"/>
      <c r="F683" s="320"/>
      <c r="G683" s="375"/>
      <c r="H683" s="333"/>
      <c r="I683" s="320"/>
      <c r="J683" s="320"/>
    </row>
    <row r="684" spans="1:10">
      <c r="A684" s="331" t="s">
        <v>1757</v>
      </c>
      <c r="B684" s="160" t="s">
        <v>1063</v>
      </c>
      <c r="C684" s="243" t="s">
        <v>1064</v>
      </c>
      <c r="D684" s="154" t="s">
        <v>31</v>
      </c>
      <c r="E684" s="154">
        <v>15</v>
      </c>
      <c r="F684" s="304"/>
      <c r="G684" s="374"/>
      <c r="H684" s="334"/>
      <c r="I684" s="304"/>
      <c r="J684" s="304"/>
    </row>
    <row r="685" spans="1:10" ht="25.5">
      <c r="A685" s="331" t="s">
        <v>1758</v>
      </c>
      <c r="B685" s="160" t="s">
        <v>1063</v>
      </c>
      <c r="C685" s="243" t="s">
        <v>1066</v>
      </c>
      <c r="D685" s="154" t="s">
        <v>31</v>
      </c>
      <c r="E685" s="154">
        <v>15</v>
      </c>
      <c r="F685" s="304"/>
      <c r="G685" s="374"/>
      <c r="H685" s="334"/>
      <c r="I685" s="304"/>
      <c r="J685" s="304"/>
    </row>
    <row r="686" spans="1:10" ht="25.5">
      <c r="A686" s="331" t="s">
        <v>1759</v>
      </c>
      <c r="B686" s="160" t="s">
        <v>1063</v>
      </c>
      <c r="C686" s="243" t="s">
        <v>2745</v>
      </c>
      <c r="D686" s="154" t="s">
        <v>31</v>
      </c>
      <c r="E686" s="299">
        <v>6</v>
      </c>
      <c r="F686" s="304"/>
      <c r="G686" s="374"/>
      <c r="H686" s="334"/>
      <c r="I686" s="304"/>
      <c r="J686" s="304"/>
    </row>
    <row r="687" spans="1:10" ht="25.5">
      <c r="A687" s="331" t="s">
        <v>1760</v>
      </c>
      <c r="B687" s="302" t="s">
        <v>1069</v>
      </c>
      <c r="C687" s="305" t="s">
        <v>1070</v>
      </c>
      <c r="D687" s="141" t="s">
        <v>31</v>
      </c>
      <c r="E687" s="299">
        <v>12</v>
      </c>
      <c r="F687" s="304"/>
      <c r="G687" s="374"/>
      <c r="H687" s="334"/>
      <c r="I687" s="304"/>
      <c r="J687" s="304"/>
    </row>
    <row r="688" spans="1:10" ht="38.25">
      <c r="A688" s="331" t="s">
        <v>1761</v>
      </c>
      <c r="B688" s="302" t="s">
        <v>1071</v>
      </c>
      <c r="C688" s="305" t="s">
        <v>1072</v>
      </c>
      <c r="D688" s="141" t="s">
        <v>31</v>
      </c>
      <c r="E688" s="299">
        <v>3000</v>
      </c>
      <c r="F688" s="304"/>
      <c r="G688" s="374"/>
      <c r="H688" s="334"/>
      <c r="I688" s="304"/>
      <c r="J688" s="304"/>
    </row>
    <row r="689" spans="1:10" ht="25.5">
      <c r="A689" s="331" t="s">
        <v>1762</v>
      </c>
      <c r="B689" s="302" t="s">
        <v>1071</v>
      </c>
      <c r="C689" s="305" t="s">
        <v>1073</v>
      </c>
      <c r="D689" s="141" t="s">
        <v>31</v>
      </c>
      <c r="E689" s="299">
        <v>6000</v>
      </c>
      <c r="F689" s="304"/>
      <c r="G689" s="374"/>
      <c r="H689" s="334"/>
      <c r="I689" s="304"/>
      <c r="J689" s="304"/>
    </row>
    <row r="690" spans="1:10" ht="38.25">
      <c r="A690" s="331" t="s">
        <v>1763</v>
      </c>
      <c r="B690" s="302" t="s">
        <v>1071</v>
      </c>
      <c r="C690" s="305" t="s">
        <v>1074</v>
      </c>
      <c r="D690" s="141" t="s">
        <v>31</v>
      </c>
      <c r="E690" s="299">
        <v>3000</v>
      </c>
      <c r="F690" s="304"/>
      <c r="G690" s="374"/>
      <c r="H690" s="334"/>
      <c r="I690" s="304"/>
      <c r="J690" s="304"/>
    </row>
    <row r="691" spans="1:10" ht="38.25">
      <c r="A691" s="331" t="s">
        <v>1764</v>
      </c>
      <c r="B691" s="302" t="s">
        <v>1071</v>
      </c>
      <c r="C691" s="305" t="s">
        <v>1765</v>
      </c>
      <c r="D691" s="141" t="s">
        <v>31</v>
      </c>
      <c r="E691" s="299">
        <v>6000</v>
      </c>
      <c r="F691" s="268"/>
      <c r="G691" s="276"/>
      <c r="H691" s="384"/>
      <c r="I691" s="268"/>
      <c r="J691" s="268"/>
    </row>
    <row r="692" spans="1:10">
      <c r="A692" s="332"/>
      <c r="B692" s="341"/>
      <c r="C692" s="385"/>
      <c r="D692" s="335"/>
      <c r="E692" s="358"/>
      <c r="F692" s="329"/>
      <c r="G692" s="378"/>
      <c r="H692" s="405"/>
      <c r="I692" s="406" t="s">
        <v>1771</v>
      </c>
      <c r="J692" s="407"/>
    </row>
    <row r="693" spans="1:10">
      <c r="A693" s="469" t="s">
        <v>234</v>
      </c>
      <c r="B693" s="424" t="s">
        <v>1766</v>
      </c>
      <c r="C693" s="459"/>
      <c r="D693" s="470"/>
      <c r="E693" s="471"/>
      <c r="F693" s="263"/>
      <c r="G693" s="264"/>
      <c r="H693" s="265"/>
      <c r="I693" s="263"/>
      <c r="J693" s="263"/>
    </row>
    <row r="694" spans="1:10" ht="25.5">
      <c r="A694" s="267" t="s">
        <v>1767</v>
      </c>
      <c r="B694" s="639" t="s">
        <v>1075</v>
      </c>
      <c r="C694" s="168" t="s">
        <v>1076</v>
      </c>
      <c r="D694" s="141" t="s">
        <v>31</v>
      </c>
      <c r="E694" s="299">
        <v>36</v>
      </c>
      <c r="F694" s="409"/>
      <c r="G694" s="304"/>
      <c r="H694" s="304"/>
      <c r="I694" s="409"/>
      <c r="J694" s="409"/>
    </row>
    <row r="695" spans="1:10">
      <c r="A695" s="332"/>
      <c r="B695" s="341"/>
      <c r="C695" s="385"/>
      <c r="D695" s="335"/>
      <c r="E695" s="358"/>
      <c r="F695" s="404"/>
      <c r="G695" s="378"/>
      <c r="H695" s="405"/>
      <c r="I695" s="406" t="s">
        <v>1772</v>
      </c>
      <c r="J695" s="407"/>
    </row>
    <row r="696" spans="1:10">
      <c r="A696" s="330" t="s">
        <v>1768</v>
      </c>
      <c r="B696" s="181" t="s">
        <v>1077</v>
      </c>
      <c r="C696" s="473"/>
      <c r="D696" s="474"/>
      <c r="E696" s="475"/>
      <c r="F696" s="320"/>
      <c r="G696" s="375"/>
      <c r="H696" s="333"/>
      <c r="I696" s="320"/>
      <c r="J696" s="320"/>
    </row>
    <row r="697" spans="1:10" ht="25.5">
      <c r="A697" s="267" t="s">
        <v>1769</v>
      </c>
      <c r="B697" s="302" t="s">
        <v>1078</v>
      </c>
      <c r="C697" s="305" t="s">
        <v>1079</v>
      </c>
      <c r="D697" s="141" t="s">
        <v>31</v>
      </c>
      <c r="E697" s="299">
        <v>30</v>
      </c>
      <c r="F697" s="304"/>
      <c r="G697" s="374"/>
      <c r="H697" s="334"/>
      <c r="I697" s="304"/>
      <c r="J697" s="304"/>
    </row>
    <row r="698" spans="1:10" ht="25.5">
      <c r="A698" s="267" t="s">
        <v>1770</v>
      </c>
      <c r="B698" s="302" t="s">
        <v>1080</v>
      </c>
      <c r="C698" s="305" t="s">
        <v>1777</v>
      </c>
      <c r="D698" s="144" t="s">
        <v>31</v>
      </c>
      <c r="E698" s="300">
        <v>36</v>
      </c>
      <c r="F698" s="304"/>
      <c r="G698" s="374"/>
      <c r="H698" s="334"/>
      <c r="I698" s="304"/>
      <c r="J698" s="304"/>
    </row>
    <row r="699" spans="1:10">
      <c r="A699" s="332"/>
      <c r="B699" s="341"/>
      <c r="C699" s="385"/>
      <c r="D699" s="335"/>
      <c r="E699" s="358"/>
      <c r="F699" s="329"/>
      <c r="G699" s="378"/>
      <c r="H699" s="335"/>
      <c r="I699" s="373" t="s">
        <v>1773</v>
      </c>
      <c r="J699" s="319"/>
    </row>
    <row r="700" spans="1:10">
      <c r="A700" s="330" t="s">
        <v>1774</v>
      </c>
      <c r="B700" s="181" t="s">
        <v>1081</v>
      </c>
      <c r="C700" s="322"/>
      <c r="D700" s="333"/>
      <c r="E700" s="357"/>
      <c r="F700" s="320"/>
      <c r="G700" s="375"/>
      <c r="H700" s="333"/>
      <c r="I700" s="320"/>
      <c r="J700" s="320"/>
    </row>
    <row r="701" spans="1:10" ht="25.5">
      <c r="A701" s="331" t="s">
        <v>1775</v>
      </c>
      <c r="B701" s="148" t="s">
        <v>1082</v>
      </c>
      <c r="C701" s="192" t="s">
        <v>1776</v>
      </c>
      <c r="D701" s="156" t="s">
        <v>87</v>
      </c>
      <c r="E701" s="291">
        <v>72</v>
      </c>
      <c r="F701" s="409"/>
      <c r="G701" s="304"/>
      <c r="H701" s="304"/>
      <c r="I701" s="409"/>
      <c r="J701" s="409"/>
    </row>
    <row r="702" spans="1:10">
      <c r="A702" s="332"/>
      <c r="B702" s="341"/>
      <c r="C702" s="385"/>
      <c r="D702" s="335"/>
      <c r="E702" s="358"/>
      <c r="F702" s="404"/>
      <c r="G702" s="378"/>
      <c r="H702" s="405"/>
      <c r="I702" s="406" t="s">
        <v>1778</v>
      </c>
      <c r="J702" s="407"/>
    </row>
    <row r="703" spans="1:10">
      <c r="A703" s="330" t="s">
        <v>1781</v>
      </c>
      <c r="B703" s="278" t="s">
        <v>1084</v>
      </c>
      <c r="C703" s="322"/>
      <c r="D703" s="333"/>
      <c r="E703" s="357"/>
      <c r="F703" s="320"/>
      <c r="G703" s="375"/>
      <c r="H703" s="333"/>
      <c r="I703" s="320"/>
      <c r="J703" s="320"/>
    </row>
    <row r="704" spans="1:10">
      <c r="A704" s="331" t="s">
        <v>1782</v>
      </c>
      <c r="B704" s="302" t="s">
        <v>1085</v>
      </c>
      <c r="C704" s="305" t="s">
        <v>1086</v>
      </c>
      <c r="D704" s="141" t="s">
        <v>31</v>
      </c>
      <c r="E704" s="299">
        <v>24</v>
      </c>
      <c r="F704" s="304"/>
      <c r="G704" s="374"/>
      <c r="H704" s="371"/>
      <c r="I704" s="318"/>
      <c r="J704" s="304"/>
    </row>
    <row r="705" spans="1:10">
      <c r="A705" s="331" t="s">
        <v>1783</v>
      </c>
      <c r="B705" s="302" t="s">
        <v>1085</v>
      </c>
      <c r="C705" s="305" t="s">
        <v>1780</v>
      </c>
      <c r="D705" s="141" t="s">
        <v>31</v>
      </c>
      <c r="E705" s="299">
        <v>12</v>
      </c>
      <c r="F705" s="136"/>
      <c r="G705" s="304"/>
      <c r="H705" s="304"/>
      <c r="I705" s="409"/>
      <c r="J705" s="409"/>
    </row>
    <row r="706" spans="1:10">
      <c r="A706" s="332"/>
      <c r="B706" s="341"/>
      <c r="C706" s="385"/>
      <c r="D706" s="335"/>
      <c r="E706" s="358"/>
      <c r="F706" s="329"/>
      <c r="G706" s="327"/>
      <c r="H706" s="405"/>
      <c r="I706" s="406" t="s">
        <v>1779</v>
      </c>
      <c r="J706" s="407"/>
    </row>
    <row r="707" spans="1:10">
      <c r="A707" s="330" t="s">
        <v>1784</v>
      </c>
      <c r="B707" s="135" t="s">
        <v>1087</v>
      </c>
      <c r="C707" s="322"/>
      <c r="D707" s="333"/>
      <c r="E707" s="357"/>
      <c r="F707" s="249"/>
      <c r="G707" s="205"/>
      <c r="H707" s="333"/>
      <c r="I707" s="250"/>
      <c r="J707" s="320"/>
    </row>
    <row r="708" spans="1:10" ht="140.25">
      <c r="A708" s="381" t="s">
        <v>1785</v>
      </c>
      <c r="B708" s="297" t="s">
        <v>1089</v>
      </c>
      <c r="C708" s="305" t="s">
        <v>1090</v>
      </c>
      <c r="D708" s="334" t="s">
        <v>858</v>
      </c>
      <c r="E708" s="334">
        <v>10</v>
      </c>
      <c r="F708" s="225"/>
      <c r="G708" s="318"/>
      <c r="H708" s="371"/>
      <c r="I708" s="226"/>
      <c r="J708" s="318"/>
    </row>
    <row r="709" spans="1:10" ht="114.75">
      <c r="A709" s="381" t="s">
        <v>1786</v>
      </c>
      <c r="B709" s="297" t="s">
        <v>1092</v>
      </c>
      <c r="C709" s="305" t="s">
        <v>1093</v>
      </c>
      <c r="D709" s="334" t="s">
        <v>858</v>
      </c>
      <c r="E709" s="334">
        <v>10</v>
      </c>
      <c r="F709" s="225"/>
      <c r="G709" s="318"/>
      <c r="H709" s="371"/>
      <c r="I709" s="226"/>
      <c r="J709" s="318"/>
    </row>
    <row r="710" spans="1:10" ht="127.5">
      <c r="A710" s="381" t="s">
        <v>1787</v>
      </c>
      <c r="B710" s="297" t="s">
        <v>1095</v>
      </c>
      <c r="C710" s="305" t="s">
        <v>1096</v>
      </c>
      <c r="D710" s="334" t="s">
        <v>858</v>
      </c>
      <c r="E710" s="334">
        <v>10</v>
      </c>
      <c r="F710" s="225"/>
      <c r="G710" s="318"/>
      <c r="H710" s="371"/>
      <c r="I710" s="226"/>
      <c r="J710" s="318"/>
    </row>
    <row r="711" spans="1:10" ht="127.5">
      <c r="A711" s="381" t="s">
        <v>1788</v>
      </c>
      <c r="B711" s="297" t="s">
        <v>1098</v>
      </c>
      <c r="C711" s="305" t="s">
        <v>1099</v>
      </c>
      <c r="D711" s="334" t="s">
        <v>858</v>
      </c>
      <c r="E711" s="334">
        <v>10</v>
      </c>
      <c r="F711" s="225"/>
      <c r="G711" s="318"/>
      <c r="H711" s="371"/>
      <c r="I711" s="226"/>
      <c r="J711" s="318"/>
    </row>
    <row r="712" spans="1:10" ht="63.75">
      <c r="A712" s="381" t="s">
        <v>1789</v>
      </c>
      <c r="B712" s="297" t="s">
        <v>1101</v>
      </c>
      <c r="C712" s="305" t="s">
        <v>1102</v>
      </c>
      <c r="D712" s="334" t="s">
        <v>858</v>
      </c>
      <c r="E712" s="334">
        <v>9</v>
      </c>
      <c r="F712" s="225"/>
      <c r="G712" s="318"/>
      <c r="H712" s="371"/>
      <c r="I712" s="226"/>
      <c r="J712" s="318"/>
    </row>
    <row r="713" spans="1:10" ht="76.5">
      <c r="A713" s="381" t="s">
        <v>1790</v>
      </c>
      <c r="B713" s="222" t="s">
        <v>1104</v>
      </c>
      <c r="C713" s="353" t="s">
        <v>1105</v>
      </c>
      <c r="D713" s="334" t="s">
        <v>858</v>
      </c>
      <c r="E713" s="334">
        <v>9</v>
      </c>
      <c r="F713" s="225"/>
      <c r="G713" s="318"/>
      <c r="H713" s="371"/>
      <c r="I713" s="226"/>
      <c r="J713" s="318"/>
    </row>
    <row r="714" spans="1:10" ht="51">
      <c r="A714" s="381" t="s">
        <v>1791</v>
      </c>
      <c r="B714" s="380" t="s">
        <v>1107</v>
      </c>
      <c r="C714" s="353" t="s">
        <v>1108</v>
      </c>
      <c r="D714" s="334" t="s">
        <v>858</v>
      </c>
      <c r="E714" s="334">
        <v>9</v>
      </c>
      <c r="F714" s="225"/>
      <c r="G714" s="318"/>
      <c r="H714" s="371"/>
      <c r="I714" s="226"/>
      <c r="J714" s="318"/>
    </row>
    <row r="715" spans="1:10" ht="102">
      <c r="A715" s="381" t="s">
        <v>1792</v>
      </c>
      <c r="B715" s="297" t="s">
        <v>1110</v>
      </c>
      <c r="C715" s="305" t="s">
        <v>1111</v>
      </c>
      <c r="D715" s="334" t="s">
        <v>858</v>
      </c>
      <c r="E715" s="334">
        <v>9</v>
      </c>
      <c r="F715" s="225"/>
      <c r="G715" s="318"/>
      <c r="H715" s="371"/>
      <c r="I715" s="226"/>
      <c r="J715" s="318"/>
    </row>
    <row r="716" spans="1:10" ht="89.25">
      <c r="A716" s="381" t="s">
        <v>1793</v>
      </c>
      <c r="B716" s="380" t="s">
        <v>1112</v>
      </c>
      <c r="C716" s="168" t="s">
        <v>1113</v>
      </c>
      <c r="D716" s="334" t="s">
        <v>858</v>
      </c>
      <c r="E716" s="334">
        <v>9</v>
      </c>
      <c r="F716" s="225"/>
      <c r="G716" s="318"/>
      <c r="H716" s="371"/>
      <c r="I716" s="226"/>
      <c r="J716" s="318"/>
    </row>
    <row r="717" spans="1:10" ht="102">
      <c r="A717" s="381" t="s">
        <v>1794</v>
      </c>
      <c r="B717" s="297" t="s">
        <v>1114</v>
      </c>
      <c r="C717" s="305" t="s">
        <v>1115</v>
      </c>
      <c r="D717" s="334" t="s">
        <v>858</v>
      </c>
      <c r="E717" s="334">
        <v>9</v>
      </c>
      <c r="F717" s="409"/>
      <c r="G717" s="409"/>
      <c r="H717" s="409"/>
      <c r="I717" s="409"/>
      <c r="J717" s="409"/>
    </row>
    <row r="718" spans="1:10" ht="38.25">
      <c r="A718" s="381" t="s">
        <v>1795</v>
      </c>
      <c r="B718" s="297" t="s">
        <v>1116</v>
      </c>
      <c r="C718" s="305" t="s">
        <v>2747</v>
      </c>
      <c r="D718" s="334" t="s">
        <v>858</v>
      </c>
      <c r="E718" s="334">
        <v>9</v>
      </c>
      <c r="F718" s="225"/>
      <c r="G718" s="318"/>
      <c r="H718" s="371"/>
      <c r="I718" s="226"/>
      <c r="J718" s="318"/>
    </row>
    <row r="719" spans="1:10" ht="38.25">
      <c r="A719" s="381" t="s">
        <v>1796</v>
      </c>
      <c r="B719" s="297" t="s">
        <v>1117</v>
      </c>
      <c r="C719" s="305" t="s">
        <v>1118</v>
      </c>
      <c r="D719" s="334" t="s">
        <v>858</v>
      </c>
      <c r="E719" s="334">
        <v>9</v>
      </c>
      <c r="F719" s="409"/>
      <c r="G719" s="304"/>
      <c r="H719" s="304"/>
      <c r="I719" s="409"/>
      <c r="J719" s="409"/>
    </row>
    <row r="720" spans="1:10">
      <c r="A720" s="332"/>
      <c r="B720" s="378"/>
      <c r="C720" s="385"/>
      <c r="D720" s="335"/>
      <c r="E720" s="358"/>
      <c r="F720" s="404"/>
      <c r="G720" s="327"/>
      <c r="H720" s="405"/>
      <c r="I720" s="406" t="s">
        <v>1797</v>
      </c>
      <c r="J720" s="407"/>
    </row>
    <row r="721" spans="1:10">
      <c r="A721" s="476" t="s">
        <v>1798</v>
      </c>
      <c r="B721" s="477" t="s">
        <v>1119</v>
      </c>
      <c r="C721" s="478"/>
      <c r="D721" s="479"/>
      <c r="E721" s="480"/>
      <c r="F721" s="482"/>
      <c r="G721" s="205"/>
      <c r="H721" s="457"/>
      <c r="I721" s="483"/>
      <c r="J721" s="458"/>
    </row>
    <row r="722" spans="1:10" ht="25.5">
      <c r="A722" s="269" t="s">
        <v>1801</v>
      </c>
      <c r="B722" s="288" t="s">
        <v>1120</v>
      </c>
      <c r="C722" s="289" t="s">
        <v>1121</v>
      </c>
      <c r="D722" s="290" t="s">
        <v>858</v>
      </c>
      <c r="E722" s="290">
        <v>6</v>
      </c>
      <c r="F722" s="225"/>
      <c r="G722" s="318"/>
      <c r="H722" s="371"/>
      <c r="I722" s="226"/>
      <c r="J722" s="318"/>
    </row>
    <row r="723" spans="1:10">
      <c r="A723" s="332"/>
      <c r="B723" s="341"/>
      <c r="C723" s="385"/>
      <c r="D723" s="335"/>
      <c r="E723" s="358"/>
      <c r="F723" s="329"/>
      <c r="G723" s="378"/>
      <c r="H723" s="335"/>
      <c r="I723" s="373" t="s">
        <v>1809</v>
      </c>
      <c r="J723" s="319"/>
    </row>
    <row r="724" spans="1:10">
      <c r="A724" s="330" t="s">
        <v>1799</v>
      </c>
      <c r="B724" s="324" t="s">
        <v>1122</v>
      </c>
      <c r="C724" s="484"/>
      <c r="D724" s="457"/>
      <c r="E724" s="457"/>
      <c r="F724" s="460"/>
      <c r="G724" s="65"/>
      <c r="H724" s="76"/>
      <c r="I724" s="461"/>
      <c r="J724" s="65"/>
    </row>
    <row r="725" spans="1:10" ht="25.5">
      <c r="A725" s="271" t="s">
        <v>1800</v>
      </c>
      <c r="B725" s="272" t="s">
        <v>1123</v>
      </c>
      <c r="C725" s="273" t="s">
        <v>2746</v>
      </c>
      <c r="D725" s="274" t="s">
        <v>858</v>
      </c>
      <c r="E725" s="274">
        <v>9</v>
      </c>
      <c r="F725" s="252"/>
      <c r="G725" s="254"/>
      <c r="H725" s="251"/>
      <c r="I725" s="253"/>
      <c r="J725" s="254"/>
    </row>
    <row r="726" spans="1:10">
      <c r="A726" s="332"/>
      <c r="B726" s="341"/>
      <c r="C726" s="385"/>
      <c r="D726" s="335"/>
      <c r="E726" s="358"/>
      <c r="F726" s="329"/>
      <c r="G726" s="378"/>
      <c r="H726" s="335"/>
      <c r="I726" s="373" t="s">
        <v>1810</v>
      </c>
      <c r="J726" s="319"/>
    </row>
    <row r="727" spans="1:10">
      <c r="A727" s="330" t="s">
        <v>1802</v>
      </c>
      <c r="B727" s="343" t="s">
        <v>1339</v>
      </c>
      <c r="C727" s="322"/>
      <c r="D727" s="333"/>
      <c r="E727" s="357"/>
      <c r="F727" s="320"/>
      <c r="G727" s="375"/>
      <c r="H727" s="333"/>
      <c r="I727" s="320"/>
      <c r="J727" s="320"/>
    </row>
    <row r="728" spans="1:10" ht="25.5">
      <c r="A728" s="331" t="s">
        <v>1803</v>
      </c>
      <c r="B728" s="297" t="s">
        <v>1137</v>
      </c>
      <c r="C728" s="387" t="s">
        <v>1138</v>
      </c>
      <c r="D728" s="334" t="s">
        <v>31</v>
      </c>
      <c r="E728" s="303">
        <v>30</v>
      </c>
      <c r="F728" s="304"/>
      <c r="G728" s="374"/>
      <c r="H728" s="334"/>
      <c r="I728" s="304"/>
      <c r="J728" s="304"/>
    </row>
    <row r="729" spans="1:10" ht="25.5">
      <c r="A729" s="331" t="s">
        <v>1804</v>
      </c>
      <c r="B729" s="297" t="s">
        <v>1140</v>
      </c>
      <c r="C729" s="387" t="s">
        <v>1141</v>
      </c>
      <c r="D729" s="334" t="s">
        <v>31</v>
      </c>
      <c r="E729" s="303">
        <v>6</v>
      </c>
      <c r="F729" s="304"/>
      <c r="G729" s="374"/>
      <c r="H729" s="334"/>
      <c r="I729" s="304"/>
      <c r="J729" s="304"/>
    </row>
    <row r="730" spans="1:10" ht="25.5">
      <c r="A730" s="331" t="s">
        <v>1805</v>
      </c>
      <c r="B730" s="297" t="s">
        <v>1142</v>
      </c>
      <c r="C730" s="387" t="s">
        <v>1143</v>
      </c>
      <c r="D730" s="334" t="s">
        <v>31</v>
      </c>
      <c r="E730" s="303">
        <v>18</v>
      </c>
      <c r="F730" s="304"/>
      <c r="G730" s="374"/>
      <c r="H730" s="334"/>
      <c r="I730" s="304"/>
      <c r="J730" s="304"/>
    </row>
    <row r="731" spans="1:10">
      <c r="A731" s="332"/>
      <c r="B731" s="341"/>
      <c r="C731" s="385"/>
      <c r="D731" s="335"/>
      <c r="E731" s="358"/>
      <c r="F731" s="329"/>
      <c r="G731" s="378"/>
      <c r="H731" s="335"/>
      <c r="I731" s="373" t="s">
        <v>1811</v>
      </c>
      <c r="J731" s="319"/>
    </row>
    <row r="732" spans="1:10">
      <c r="A732" s="330" t="s">
        <v>1806</v>
      </c>
      <c r="B732" s="343" t="s">
        <v>1340</v>
      </c>
      <c r="C732" s="322"/>
      <c r="D732" s="333"/>
      <c r="E732" s="357"/>
      <c r="F732" s="320"/>
      <c r="G732" s="375"/>
      <c r="H732" s="333"/>
      <c r="I732" s="320"/>
      <c r="J732" s="320"/>
    </row>
    <row r="733" spans="1:10">
      <c r="A733" s="331" t="s">
        <v>1807</v>
      </c>
      <c r="B733" s="297" t="s">
        <v>1144</v>
      </c>
      <c r="C733" s="387" t="s">
        <v>2628</v>
      </c>
      <c r="D733" s="334" t="s">
        <v>31</v>
      </c>
      <c r="E733" s="303">
        <v>6</v>
      </c>
      <c r="F733" s="304"/>
      <c r="G733" s="374"/>
      <c r="H733" s="334"/>
      <c r="I733" s="304"/>
      <c r="J733" s="304"/>
    </row>
    <row r="734" spans="1:10">
      <c r="A734" s="331" t="s">
        <v>1808</v>
      </c>
      <c r="B734" s="297" t="s">
        <v>1145</v>
      </c>
      <c r="C734" s="387" t="s">
        <v>2629</v>
      </c>
      <c r="D734" s="334" t="s">
        <v>31</v>
      </c>
      <c r="E734" s="303">
        <v>6</v>
      </c>
      <c r="F734" s="304"/>
      <c r="G734" s="374"/>
      <c r="H734" s="334"/>
      <c r="I734" s="304"/>
      <c r="J734" s="304"/>
    </row>
    <row r="735" spans="1:10">
      <c r="A735" s="332"/>
      <c r="B735" s="341"/>
      <c r="C735" s="385"/>
      <c r="D735" s="335"/>
      <c r="E735" s="358"/>
      <c r="F735" s="329"/>
      <c r="G735" s="378"/>
      <c r="H735" s="335"/>
      <c r="I735" s="373" t="s">
        <v>1812</v>
      </c>
      <c r="J735" s="319"/>
    </row>
    <row r="736" spans="1:10">
      <c r="A736" s="330" t="s">
        <v>1813</v>
      </c>
      <c r="B736" s="343" t="s">
        <v>1341</v>
      </c>
      <c r="C736" s="388"/>
      <c r="D736" s="336"/>
      <c r="E736" s="357"/>
      <c r="F736" s="324"/>
      <c r="G736" s="376"/>
      <c r="H736" s="336"/>
      <c r="I736" s="324"/>
      <c r="J736" s="324"/>
    </row>
    <row r="737" spans="1:10">
      <c r="A737" s="331" t="s">
        <v>1814</v>
      </c>
      <c r="B737" s="297" t="s">
        <v>1149</v>
      </c>
      <c r="C737" s="387" t="s">
        <v>1150</v>
      </c>
      <c r="D737" s="334" t="s">
        <v>31</v>
      </c>
      <c r="E737" s="360">
        <v>3</v>
      </c>
      <c r="F737" s="304"/>
      <c r="G737" s="374"/>
      <c r="H737" s="334"/>
      <c r="I737" s="304"/>
      <c r="J737" s="304"/>
    </row>
    <row r="738" spans="1:10">
      <c r="A738" s="332"/>
      <c r="B738" s="341"/>
      <c r="C738" s="385"/>
      <c r="D738" s="335"/>
      <c r="E738" s="358"/>
      <c r="F738" s="329"/>
      <c r="G738" s="378"/>
      <c r="H738" s="335"/>
      <c r="I738" s="373" t="s">
        <v>1819</v>
      </c>
      <c r="J738" s="319"/>
    </row>
    <row r="739" spans="1:10">
      <c r="A739" s="330" t="s">
        <v>1815</v>
      </c>
      <c r="B739" s="343" t="s">
        <v>1152</v>
      </c>
      <c r="C739" s="388"/>
      <c r="D739" s="336"/>
      <c r="E739" s="357"/>
      <c r="F739" s="324"/>
      <c r="G739" s="376"/>
      <c r="H739" s="336"/>
      <c r="I739" s="324"/>
      <c r="J739" s="324"/>
    </row>
    <row r="740" spans="1:10" ht="51">
      <c r="A740" s="331" t="s">
        <v>1816</v>
      </c>
      <c r="B740" s="297" t="s">
        <v>1152</v>
      </c>
      <c r="C740" s="387" t="s">
        <v>1153</v>
      </c>
      <c r="D740" s="334" t="s">
        <v>31</v>
      </c>
      <c r="E740" s="360">
        <v>6</v>
      </c>
      <c r="F740" s="304"/>
      <c r="G740" s="374"/>
      <c r="H740" s="334"/>
      <c r="I740" s="304"/>
      <c r="J740" s="304"/>
    </row>
    <row r="741" spans="1:10" ht="25.5">
      <c r="A741" s="331" t="s">
        <v>1817</v>
      </c>
      <c r="B741" s="293" t="s">
        <v>1078</v>
      </c>
      <c r="C741" s="293" t="s">
        <v>1307</v>
      </c>
      <c r="D741" s="294" t="s">
        <v>31</v>
      </c>
      <c r="E741" s="361" t="s">
        <v>558</v>
      </c>
      <c r="F741" s="304"/>
      <c r="G741" s="374"/>
      <c r="H741" s="334"/>
      <c r="I741" s="304"/>
      <c r="J741" s="304"/>
    </row>
    <row r="742" spans="1:10" ht="77.25">
      <c r="A742" s="331" t="s">
        <v>1818</v>
      </c>
      <c r="B742" s="419" t="s">
        <v>1308</v>
      </c>
      <c r="C742" s="485" t="s">
        <v>1309</v>
      </c>
      <c r="D742" s="384" t="s">
        <v>31</v>
      </c>
      <c r="E742" s="384">
        <v>24</v>
      </c>
      <c r="F742" s="304"/>
      <c r="G742" s="374"/>
      <c r="H742" s="334"/>
      <c r="I742" s="304"/>
      <c r="J742" s="304"/>
    </row>
    <row r="743" spans="1:10">
      <c r="A743" s="332"/>
      <c r="B743" s="341"/>
      <c r="C743" s="385"/>
      <c r="D743" s="335"/>
      <c r="E743" s="358"/>
      <c r="F743" s="329"/>
      <c r="G743" s="378"/>
      <c r="H743" s="335"/>
      <c r="I743" s="373" t="s">
        <v>1822</v>
      </c>
      <c r="J743" s="319"/>
    </row>
    <row r="744" spans="1:10">
      <c r="A744" s="330" t="s">
        <v>1820</v>
      </c>
      <c r="B744" s="343" t="s">
        <v>1342</v>
      </c>
      <c r="C744" s="388"/>
      <c r="D744" s="336"/>
      <c r="E744" s="357"/>
      <c r="F744" s="324"/>
      <c r="G744" s="376"/>
      <c r="H744" s="336"/>
      <c r="I744" s="324"/>
      <c r="J744" s="324"/>
    </row>
    <row r="745" spans="1:10" ht="25.5">
      <c r="A745" s="331" t="s">
        <v>1821</v>
      </c>
      <c r="B745" s="297" t="s">
        <v>1155</v>
      </c>
      <c r="C745" s="380" t="s">
        <v>1156</v>
      </c>
      <c r="D745" s="334" t="s">
        <v>31</v>
      </c>
      <c r="E745" s="360">
        <v>3</v>
      </c>
      <c r="F745" s="304"/>
      <c r="G745" s="374"/>
      <c r="H745" s="334"/>
      <c r="I745" s="304"/>
      <c r="J745" s="304"/>
    </row>
    <row r="746" spans="1:10">
      <c r="A746" s="332"/>
      <c r="B746" s="341"/>
      <c r="C746" s="385"/>
      <c r="D746" s="335"/>
      <c r="E746" s="358"/>
      <c r="F746" s="329"/>
      <c r="G746" s="378"/>
      <c r="H746" s="335"/>
      <c r="I746" s="373" t="s">
        <v>1823</v>
      </c>
      <c r="J746" s="319"/>
    </row>
    <row r="747" spans="1:10">
      <c r="A747" s="330" t="s">
        <v>1827</v>
      </c>
      <c r="B747" s="343" t="s">
        <v>1343</v>
      </c>
      <c r="C747" s="388"/>
      <c r="D747" s="336"/>
      <c r="E747" s="357"/>
      <c r="F747" s="324"/>
      <c r="G747" s="376"/>
      <c r="H747" s="336"/>
      <c r="I747" s="324"/>
      <c r="J747" s="324"/>
    </row>
    <row r="748" spans="1:10">
      <c r="A748" s="331" t="s">
        <v>1828</v>
      </c>
      <c r="B748" s="354" t="s">
        <v>1161</v>
      </c>
      <c r="C748" s="379" t="s">
        <v>1162</v>
      </c>
      <c r="D748" s="334" t="s">
        <v>31</v>
      </c>
      <c r="E748" s="363">
        <v>120000</v>
      </c>
      <c r="F748" s="304"/>
      <c r="G748" s="374"/>
      <c r="H748" s="334"/>
      <c r="I748" s="304"/>
      <c r="J748" s="304"/>
    </row>
    <row r="749" spans="1:10">
      <c r="A749" s="331" t="s">
        <v>1829</v>
      </c>
      <c r="B749" s="354" t="s">
        <v>1164</v>
      </c>
      <c r="C749" s="389" t="s">
        <v>1165</v>
      </c>
      <c r="D749" s="334" t="s">
        <v>31</v>
      </c>
      <c r="E749" s="364">
        <v>6000</v>
      </c>
      <c r="F749" s="304"/>
      <c r="G749" s="374"/>
      <c r="H749" s="334"/>
      <c r="I749" s="304"/>
      <c r="J749" s="304"/>
    </row>
    <row r="750" spans="1:10">
      <c r="A750" s="331" t="s">
        <v>1830</v>
      </c>
      <c r="B750" s="354" t="s">
        <v>1164</v>
      </c>
      <c r="C750" s="389" t="s">
        <v>1167</v>
      </c>
      <c r="D750" s="334" t="s">
        <v>31</v>
      </c>
      <c r="E750" s="364">
        <v>6000</v>
      </c>
      <c r="F750" s="304"/>
      <c r="G750" s="374"/>
      <c r="H750" s="334"/>
      <c r="I750" s="304"/>
      <c r="J750" s="304"/>
    </row>
    <row r="751" spans="1:10">
      <c r="A751" s="331" t="s">
        <v>1831</v>
      </c>
      <c r="B751" s="354" t="s">
        <v>1169</v>
      </c>
      <c r="C751" s="379" t="s">
        <v>1170</v>
      </c>
      <c r="D751" s="334" t="s">
        <v>31</v>
      </c>
      <c r="E751" s="363">
        <v>18</v>
      </c>
      <c r="F751" s="304"/>
      <c r="G751" s="374"/>
      <c r="H751" s="334"/>
      <c r="I751" s="304"/>
      <c r="J751" s="304"/>
    </row>
    <row r="752" spans="1:10">
      <c r="A752" s="332"/>
      <c r="B752" s="341"/>
      <c r="C752" s="385"/>
      <c r="D752" s="335"/>
      <c r="E752" s="358"/>
      <c r="F752" s="329"/>
      <c r="G752" s="378"/>
      <c r="H752" s="335"/>
      <c r="I752" s="373" t="s">
        <v>1824</v>
      </c>
      <c r="J752" s="319"/>
    </row>
    <row r="753" spans="1:10">
      <c r="A753" s="330" t="s">
        <v>1832</v>
      </c>
      <c r="B753" s="343" t="s">
        <v>1344</v>
      </c>
      <c r="C753" s="388"/>
      <c r="D753" s="336"/>
      <c r="E753" s="357"/>
      <c r="F753" s="324"/>
      <c r="G753" s="376"/>
      <c r="H753" s="336"/>
      <c r="I753" s="324"/>
      <c r="J753" s="324"/>
    </row>
    <row r="754" spans="1:10" ht="38.25">
      <c r="A754" s="331" t="s">
        <v>1833</v>
      </c>
      <c r="B754" s="354" t="s">
        <v>1172</v>
      </c>
      <c r="C754" s="379" t="s">
        <v>1170</v>
      </c>
      <c r="D754" s="334" t="s">
        <v>31</v>
      </c>
      <c r="E754" s="363">
        <v>3</v>
      </c>
      <c r="F754" s="304"/>
      <c r="G754" s="374"/>
      <c r="H754" s="334"/>
      <c r="I754" s="304"/>
      <c r="J754" s="304"/>
    </row>
    <row r="755" spans="1:10">
      <c r="A755" s="332"/>
      <c r="B755" s="341"/>
      <c r="C755" s="385"/>
      <c r="D755" s="335"/>
      <c r="E755" s="358"/>
      <c r="F755" s="329"/>
      <c r="G755" s="378"/>
      <c r="H755" s="335"/>
      <c r="I755" s="373" t="s">
        <v>1825</v>
      </c>
      <c r="J755" s="319"/>
    </row>
    <row r="756" spans="1:10">
      <c r="A756" s="330" t="s">
        <v>1834</v>
      </c>
      <c r="B756" s="343" t="s">
        <v>1345</v>
      </c>
      <c r="C756" s="388"/>
      <c r="D756" s="336"/>
      <c r="E756" s="357"/>
      <c r="F756" s="324"/>
      <c r="G756" s="376"/>
      <c r="H756" s="336"/>
      <c r="I756" s="324"/>
      <c r="J756" s="324"/>
    </row>
    <row r="757" spans="1:10" ht="38.25">
      <c r="A757" s="331" t="s">
        <v>1835</v>
      </c>
      <c r="B757" s="297" t="s">
        <v>1174</v>
      </c>
      <c r="C757" s="387" t="s">
        <v>1175</v>
      </c>
      <c r="D757" s="334" t="s">
        <v>31</v>
      </c>
      <c r="E757" s="360">
        <v>3</v>
      </c>
      <c r="F757" s="304"/>
      <c r="G757" s="374"/>
      <c r="H757" s="371"/>
      <c r="I757" s="318"/>
      <c r="J757" s="304"/>
    </row>
    <row r="758" spans="1:10">
      <c r="A758" s="332"/>
      <c r="B758" s="341"/>
      <c r="C758" s="385"/>
      <c r="D758" s="335"/>
      <c r="E758" s="358"/>
      <c r="F758" s="329"/>
      <c r="G758" s="378"/>
      <c r="H758" s="335"/>
      <c r="I758" s="373" t="s">
        <v>1826</v>
      </c>
      <c r="J758" s="319"/>
    </row>
    <row r="759" spans="1:10">
      <c r="A759" s="330" t="s">
        <v>1836</v>
      </c>
      <c r="B759" s="355" t="s">
        <v>1346</v>
      </c>
      <c r="C759" s="390"/>
      <c r="D759" s="336"/>
      <c r="E759" s="357"/>
      <c r="F759" s="324"/>
      <c r="G759" s="376"/>
      <c r="H759" s="336"/>
      <c r="I759" s="324"/>
      <c r="J759" s="324"/>
    </row>
    <row r="760" spans="1:10">
      <c r="A760" s="1653" t="s">
        <v>2612</v>
      </c>
      <c r="B760" s="1654"/>
      <c r="C760" s="1654"/>
      <c r="D760" s="1654"/>
      <c r="E760" s="1654"/>
      <c r="F760" s="1654"/>
      <c r="G760" s="1654"/>
      <c r="H760" s="1654"/>
      <c r="I760" s="1654"/>
      <c r="J760" s="1654"/>
    </row>
    <row r="761" spans="1:10" ht="77.25">
      <c r="A761" s="331" t="s">
        <v>1837</v>
      </c>
      <c r="B761" s="337" t="s">
        <v>995</v>
      </c>
      <c r="C761" s="391" t="s">
        <v>1347</v>
      </c>
      <c r="D761" s="334" t="s">
        <v>31</v>
      </c>
      <c r="E761" s="360">
        <v>950000</v>
      </c>
      <c r="F761" s="304"/>
      <c r="G761" s="374"/>
      <c r="H761" s="334"/>
      <c r="I761" s="304"/>
      <c r="J761" s="304"/>
    </row>
    <row r="762" spans="1:10" ht="141">
      <c r="A762" s="331" t="s">
        <v>1838</v>
      </c>
      <c r="B762" s="337" t="s">
        <v>995</v>
      </c>
      <c r="C762" s="391" t="s">
        <v>1348</v>
      </c>
      <c r="D762" s="334" t="s">
        <v>31</v>
      </c>
      <c r="E762" s="360">
        <v>60000</v>
      </c>
      <c r="F762" s="304"/>
      <c r="G762" s="374"/>
      <c r="H762" s="334"/>
      <c r="I762" s="304"/>
      <c r="J762" s="304"/>
    </row>
    <row r="763" spans="1:10" ht="128.25">
      <c r="A763" s="331" t="s">
        <v>1839</v>
      </c>
      <c r="B763" s="337" t="s">
        <v>995</v>
      </c>
      <c r="C763" s="392" t="s">
        <v>1349</v>
      </c>
      <c r="D763" s="334" t="s">
        <v>31</v>
      </c>
      <c r="E763" s="360">
        <v>10000</v>
      </c>
      <c r="F763" s="304"/>
      <c r="G763" s="374"/>
      <c r="H763" s="334"/>
      <c r="I763" s="304"/>
      <c r="J763" s="304"/>
    </row>
    <row r="764" spans="1:10" ht="54">
      <c r="A764" s="1655" t="s">
        <v>1840</v>
      </c>
      <c r="B764" s="1656" t="s">
        <v>995</v>
      </c>
      <c r="C764" s="1657" t="s">
        <v>3139</v>
      </c>
      <c r="D764" s="1658" t="s">
        <v>31</v>
      </c>
      <c r="E764" s="1659">
        <v>60000</v>
      </c>
      <c r="F764" s="304"/>
      <c r="G764" s="374"/>
      <c r="H764" s="334"/>
      <c r="I764" s="304"/>
      <c r="J764" s="304"/>
    </row>
    <row r="765" spans="1:10" ht="51">
      <c r="A765" s="331" t="s">
        <v>1841</v>
      </c>
      <c r="B765" s="337" t="s">
        <v>995</v>
      </c>
      <c r="C765" s="344" t="s">
        <v>1350</v>
      </c>
      <c r="D765" s="334" t="s">
        <v>31</v>
      </c>
      <c r="E765" s="360">
        <v>1000000</v>
      </c>
      <c r="F765" s="304"/>
      <c r="G765" s="374"/>
      <c r="H765" s="334"/>
      <c r="I765" s="304"/>
      <c r="J765" s="304"/>
    </row>
    <row r="766" spans="1:10" ht="92.25">
      <c r="A766" s="331" t="s">
        <v>1842</v>
      </c>
      <c r="B766" s="337" t="s">
        <v>995</v>
      </c>
      <c r="C766" s="391" t="s">
        <v>2752</v>
      </c>
      <c r="D766" s="334" t="s">
        <v>31</v>
      </c>
      <c r="E766" s="360">
        <v>520000</v>
      </c>
      <c r="F766" s="304"/>
      <c r="G766" s="374"/>
      <c r="H766" s="334"/>
      <c r="I766" s="304"/>
      <c r="J766" s="304"/>
    </row>
    <row r="767" spans="1:10" ht="90">
      <c r="A767" s="331" t="s">
        <v>1843</v>
      </c>
      <c r="B767" s="337" t="s">
        <v>995</v>
      </c>
      <c r="C767" s="391" t="s">
        <v>2748</v>
      </c>
      <c r="D767" s="334" t="s">
        <v>31</v>
      </c>
      <c r="E767" s="360">
        <v>5000</v>
      </c>
      <c r="F767" s="304"/>
      <c r="G767" s="374"/>
      <c r="H767" s="334"/>
      <c r="I767" s="304"/>
      <c r="J767" s="304"/>
    </row>
    <row r="768" spans="1:10" ht="51.75">
      <c r="A768" s="331" t="s">
        <v>1844</v>
      </c>
      <c r="B768" s="337" t="s">
        <v>995</v>
      </c>
      <c r="C768" s="391" t="s">
        <v>1351</v>
      </c>
      <c r="D768" s="334" t="s">
        <v>31</v>
      </c>
      <c r="E768" s="360">
        <v>20000</v>
      </c>
      <c r="F768" s="304"/>
      <c r="G768" s="374"/>
      <c r="H768" s="334"/>
      <c r="I768" s="304"/>
      <c r="J768" s="304"/>
    </row>
    <row r="769" spans="1:10" ht="28.5">
      <c r="A769" s="331" t="s">
        <v>1845</v>
      </c>
      <c r="B769" s="337" t="s">
        <v>995</v>
      </c>
      <c r="C769" s="391" t="s">
        <v>2751</v>
      </c>
      <c r="D769" s="334" t="s">
        <v>31</v>
      </c>
      <c r="E769" s="360">
        <v>9000</v>
      </c>
      <c r="F769" s="304"/>
      <c r="G769" s="374"/>
      <c r="H769" s="334"/>
      <c r="I769" s="304"/>
      <c r="J769" s="304"/>
    </row>
    <row r="770" spans="1:10" ht="41.25">
      <c r="A770" s="331" t="s">
        <v>1846</v>
      </c>
      <c r="B770" s="337" t="s">
        <v>995</v>
      </c>
      <c r="C770" s="391" t="s">
        <v>2749</v>
      </c>
      <c r="D770" s="334" t="s">
        <v>31</v>
      </c>
      <c r="E770" s="360">
        <v>30000</v>
      </c>
      <c r="F770" s="304"/>
      <c r="G770" s="374"/>
      <c r="H770" s="334"/>
      <c r="I770" s="304"/>
      <c r="J770" s="304"/>
    </row>
    <row r="771" spans="1:10" ht="156">
      <c r="A771" s="331" t="s">
        <v>1847</v>
      </c>
      <c r="B771" s="337" t="s">
        <v>995</v>
      </c>
      <c r="C771" s="391" t="s">
        <v>2750</v>
      </c>
      <c r="D771" s="334" t="s">
        <v>31</v>
      </c>
      <c r="E771" s="360">
        <v>3000</v>
      </c>
      <c r="F771" s="304"/>
      <c r="G771" s="374"/>
      <c r="H771" s="334"/>
      <c r="I771" s="304"/>
      <c r="J771" s="304"/>
    </row>
    <row r="772" spans="1:10">
      <c r="A772" s="643" t="s">
        <v>2611</v>
      </c>
      <c r="B772" s="644"/>
      <c r="C772" s="644"/>
      <c r="D772" s="644"/>
      <c r="E772" s="644"/>
      <c r="F772" s="644"/>
      <c r="G772" s="644"/>
      <c r="H772" s="644"/>
      <c r="I772" s="644"/>
      <c r="J772" s="644"/>
    </row>
    <row r="773" spans="1:10" ht="153.75">
      <c r="A773" s="331" t="s">
        <v>1848</v>
      </c>
      <c r="B773" s="339" t="s">
        <v>1190</v>
      </c>
      <c r="C773" s="391" t="s">
        <v>1352</v>
      </c>
      <c r="D773" s="334" t="s">
        <v>31</v>
      </c>
      <c r="E773" s="360">
        <v>500000</v>
      </c>
      <c r="F773" s="304"/>
      <c r="G773" s="374"/>
      <c r="H773" s="334"/>
      <c r="I773" s="304"/>
      <c r="J773" s="304"/>
    </row>
    <row r="774" spans="1:10" ht="153.75">
      <c r="A774" s="331" t="s">
        <v>1849</v>
      </c>
      <c r="B774" s="339" t="s">
        <v>1190</v>
      </c>
      <c r="C774" s="391" t="s">
        <v>1353</v>
      </c>
      <c r="D774" s="334" t="s">
        <v>31</v>
      </c>
      <c r="E774" s="360">
        <v>250000</v>
      </c>
      <c r="F774" s="304"/>
      <c r="G774" s="374"/>
      <c r="H774" s="334"/>
      <c r="I774" s="304"/>
      <c r="J774" s="304"/>
    </row>
    <row r="775" spans="1:10" ht="77.25">
      <c r="A775" s="331" t="s">
        <v>1850</v>
      </c>
      <c r="B775" s="339" t="s">
        <v>1190</v>
      </c>
      <c r="C775" s="391" t="s">
        <v>1354</v>
      </c>
      <c r="D775" s="334" t="s">
        <v>31</v>
      </c>
      <c r="E775" s="360">
        <v>15000</v>
      </c>
      <c r="F775" s="304"/>
      <c r="G775" s="374"/>
      <c r="H775" s="334"/>
      <c r="I775" s="304"/>
      <c r="J775" s="304"/>
    </row>
    <row r="776" spans="1:10" ht="77.25">
      <c r="A776" s="331" t="s">
        <v>1851</v>
      </c>
      <c r="B776" s="339" t="s">
        <v>1190</v>
      </c>
      <c r="C776" s="391" t="s">
        <v>1355</v>
      </c>
      <c r="D776" s="334" t="s">
        <v>31</v>
      </c>
      <c r="E776" s="360">
        <v>15000</v>
      </c>
      <c r="F776" s="304"/>
      <c r="G776" s="374"/>
      <c r="H776" s="334"/>
      <c r="I776" s="304"/>
      <c r="J776" s="304"/>
    </row>
    <row r="777" spans="1:10" ht="26.25">
      <c r="A777" s="331" t="s">
        <v>1852</v>
      </c>
      <c r="B777" s="338" t="s">
        <v>1195</v>
      </c>
      <c r="C777" s="391" t="s">
        <v>1196</v>
      </c>
      <c r="D777" s="334" t="s">
        <v>31</v>
      </c>
      <c r="E777" s="360">
        <v>30000</v>
      </c>
      <c r="F777" s="304"/>
      <c r="G777" s="374"/>
      <c r="H777" s="334"/>
      <c r="I777" s="304"/>
      <c r="J777" s="304"/>
    </row>
    <row r="778" spans="1:10" ht="26.25">
      <c r="A778" s="331" t="s">
        <v>1853</v>
      </c>
      <c r="B778" s="344" t="s">
        <v>1198</v>
      </c>
      <c r="C778" s="391" t="s">
        <v>1356</v>
      </c>
      <c r="D778" s="334" t="s">
        <v>31</v>
      </c>
      <c r="E778" s="360">
        <v>750000</v>
      </c>
      <c r="F778" s="304"/>
      <c r="G778" s="374"/>
      <c r="H778" s="371"/>
      <c r="I778" s="318"/>
      <c r="J778" s="304"/>
    </row>
    <row r="779" spans="1:10">
      <c r="A779" s="332"/>
      <c r="B779" s="341"/>
      <c r="C779" s="385"/>
      <c r="D779" s="335"/>
      <c r="E779" s="358"/>
      <c r="F779" s="329"/>
      <c r="G779" s="378"/>
      <c r="H779" s="335"/>
      <c r="I779" s="373" t="s">
        <v>1854</v>
      </c>
      <c r="J779" s="319"/>
    </row>
    <row r="780" spans="1:10">
      <c r="A780" s="330" t="s">
        <v>1856</v>
      </c>
      <c r="B780" s="343" t="s">
        <v>1201</v>
      </c>
      <c r="C780" s="322"/>
      <c r="D780" s="333"/>
      <c r="E780" s="357"/>
      <c r="F780" s="320"/>
      <c r="G780" s="375"/>
      <c r="H780" s="333"/>
      <c r="I780" s="320"/>
      <c r="J780" s="320"/>
    </row>
    <row r="781" spans="1:10" ht="25.5">
      <c r="A781" s="331" t="s">
        <v>1857</v>
      </c>
      <c r="B781" s="309" t="s">
        <v>1203</v>
      </c>
      <c r="C781" s="298" t="s">
        <v>1204</v>
      </c>
      <c r="D781" s="334" t="s">
        <v>31</v>
      </c>
      <c r="E781" s="360">
        <v>150000</v>
      </c>
      <c r="F781" s="304"/>
      <c r="G781" s="374"/>
      <c r="H781" s="371"/>
      <c r="I781" s="318"/>
      <c r="J781" s="304"/>
    </row>
    <row r="782" spans="1:10">
      <c r="A782" s="332"/>
      <c r="B782" s="341"/>
      <c r="C782" s="385"/>
      <c r="D782" s="335"/>
      <c r="E782" s="358"/>
      <c r="F782" s="329"/>
      <c r="G782" s="378"/>
      <c r="H782" s="335"/>
      <c r="I782" s="373" t="s">
        <v>1855</v>
      </c>
      <c r="J782" s="319"/>
    </row>
    <row r="783" spans="1:10">
      <c r="A783" s="330" t="s">
        <v>1858</v>
      </c>
      <c r="B783" s="343" t="s">
        <v>1358</v>
      </c>
      <c r="C783" s="393"/>
      <c r="D783" s="333"/>
      <c r="E783" s="357"/>
      <c r="F783" s="320"/>
      <c r="G783" s="375"/>
      <c r="H783" s="333"/>
      <c r="I783" s="320"/>
      <c r="J783" s="320"/>
    </row>
    <row r="784" spans="1:10" ht="25.5">
      <c r="A784" s="331" t="s">
        <v>1859</v>
      </c>
      <c r="B784" s="339" t="s">
        <v>1208</v>
      </c>
      <c r="C784" s="298" t="s">
        <v>2630</v>
      </c>
      <c r="D784" s="334" t="s">
        <v>31</v>
      </c>
      <c r="E784" s="359">
        <v>15000</v>
      </c>
      <c r="F784" s="304"/>
      <c r="G784" s="374"/>
      <c r="H784" s="334"/>
      <c r="I784" s="304"/>
      <c r="J784" s="304"/>
    </row>
    <row r="785" spans="1:10" ht="25.5">
      <c r="A785" s="331" t="s">
        <v>1860</v>
      </c>
      <c r="B785" s="339" t="s">
        <v>1208</v>
      </c>
      <c r="C785" s="298" t="s">
        <v>2631</v>
      </c>
      <c r="D785" s="334" t="s">
        <v>31</v>
      </c>
      <c r="E785" s="359">
        <v>1500</v>
      </c>
      <c r="F785" s="304"/>
      <c r="G785" s="374"/>
      <c r="H785" s="334"/>
      <c r="I785" s="304"/>
      <c r="J785" s="304"/>
    </row>
    <row r="786" spans="1:10" ht="25.5">
      <c r="A786" s="331" t="s">
        <v>1861</v>
      </c>
      <c r="B786" s="339" t="s">
        <v>1208</v>
      </c>
      <c r="C786" s="298" t="s">
        <v>2632</v>
      </c>
      <c r="D786" s="334" t="s">
        <v>31</v>
      </c>
      <c r="E786" s="359">
        <v>1200</v>
      </c>
      <c r="F786" s="304"/>
      <c r="G786" s="374"/>
      <c r="H786" s="371"/>
      <c r="I786" s="318"/>
      <c r="J786" s="304"/>
    </row>
    <row r="787" spans="1:10">
      <c r="A787" s="332"/>
      <c r="B787" s="341"/>
      <c r="C787" s="385"/>
      <c r="D787" s="335"/>
      <c r="E787" s="358"/>
      <c r="F787" s="329"/>
      <c r="G787" s="378"/>
      <c r="H787" s="335"/>
      <c r="I787" s="373" t="s">
        <v>1862</v>
      </c>
      <c r="J787" s="319"/>
    </row>
    <row r="788" spans="1:10">
      <c r="A788" s="330" t="s">
        <v>1863</v>
      </c>
      <c r="B788" s="343" t="s">
        <v>1357</v>
      </c>
      <c r="C788" s="322"/>
      <c r="D788" s="333"/>
      <c r="E788" s="357"/>
      <c r="F788" s="320"/>
      <c r="G788" s="375"/>
      <c r="H788" s="333"/>
      <c r="I788" s="320"/>
      <c r="J788" s="320"/>
    </row>
    <row r="789" spans="1:10" ht="25.5">
      <c r="A789" s="331" t="s">
        <v>1864</v>
      </c>
      <c r="B789" s="339" t="s">
        <v>1212</v>
      </c>
      <c r="C789" s="394" t="s">
        <v>1213</v>
      </c>
      <c r="D789" s="334" t="s">
        <v>31</v>
      </c>
      <c r="E789" s="360">
        <v>40000</v>
      </c>
      <c r="F789" s="304"/>
      <c r="G789" s="374"/>
      <c r="H789" s="334"/>
      <c r="I789" s="304"/>
      <c r="J789" s="304"/>
    </row>
    <row r="790" spans="1:10" ht="25.5">
      <c r="A790" s="331" t="s">
        <v>1865</v>
      </c>
      <c r="B790" s="339" t="s">
        <v>1212</v>
      </c>
      <c r="C790" s="395" t="s">
        <v>1214</v>
      </c>
      <c r="D790" s="334" t="s">
        <v>31</v>
      </c>
      <c r="E790" s="360">
        <v>200000</v>
      </c>
      <c r="F790" s="304"/>
      <c r="G790" s="374"/>
      <c r="H790" s="334"/>
      <c r="I790" s="304"/>
      <c r="J790" s="304"/>
    </row>
    <row r="791" spans="1:10" ht="25.5">
      <c r="A791" s="331" t="s">
        <v>1866</v>
      </c>
      <c r="B791" s="339" t="s">
        <v>1212</v>
      </c>
      <c r="C791" s="395" t="s">
        <v>1215</v>
      </c>
      <c r="D791" s="334" t="s">
        <v>31</v>
      </c>
      <c r="E791" s="360">
        <v>13000</v>
      </c>
      <c r="F791" s="304"/>
      <c r="G791" s="374"/>
      <c r="H791" s="334"/>
      <c r="I791" s="304"/>
      <c r="J791" s="304"/>
    </row>
    <row r="792" spans="1:10">
      <c r="A792" s="331" t="s">
        <v>1867</v>
      </c>
      <c r="B792" s="339" t="s">
        <v>1212</v>
      </c>
      <c r="C792" s="396" t="s">
        <v>2617</v>
      </c>
      <c r="D792" s="334" t="s">
        <v>31</v>
      </c>
      <c r="E792" s="360">
        <v>20000</v>
      </c>
      <c r="F792" s="304"/>
      <c r="G792" s="374"/>
      <c r="H792" s="334"/>
      <c r="I792" s="304"/>
      <c r="J792" s="304"/>
    </row>
    <row r="793" spans="1:10" ht="26.25">
      <c r="A793" s="331" t="s">
        <v>1868</v>
      </c>
      <c r="B793" s="339" t="s">
        <v>1212</v>
      </c>
      <c r="C793" s="397" t="s">
        <v>1359</v>
      </c>
      <c r="D793" s="334" t="s">
        <v>31</v>
      </c>
      <c r="E793" s="360">
        <v>13000</v>
      </c>
      <c r="F793" s="304"/>
      <c r="G793" s="374"/>
      <c r="H793" s="334"/>
      <c r="I793" s="304"/>
      <c r="J793" s="304"/>
    </row>
    <row r="794" spans="1:10" ht="25.5">
      <c r="A794" s="331" t="s">
        <v>1869</v>
      </c>
      <c r="B794" s="339" t="s">
        <v>1212</v>
      </c>
      <c r="C794" s="395" t="s">
        <v>2753</v>
      </c>
      <c r="D794" s="334" t="s">
        <v>31</v>
      </c>
      <c r="E794" s="360">
        <v>20000</v>
      </c>
      <c r="F794" s="304"/>
      <c r="G794" s="374"/>
      <c r="H794" s="334"/>
      <c r="I794" s="304"/>
      <c r="J794" s="304"/>
    </row>
    <row r="795" spans="1:10" ht="38.25">
      <c r="A795" s="331" t="s">
        <v>1870</v>
      </c>
      <c r="B795" s="339" t="s">
        <v>1212</v>
      </c>
      <c r="C795" s="395" t="s">
        <v>2754</v>
      </c>
      <c r="D795" s="334" t="s">
        <v>31</v>
      </c>
      <c r="E795" s="360">
        <v>20000</v>
      </c>
      <c r="F795" s="304"/>
      <c r="G795" s="374"/>
      <c r="H795" s="334"/>
      <c r="I795" s="304"/>
      <c r="J795" s="304"/>
    </row>
    <row r="796" spans="1:10" ht="38.25">
      <c r="A796" s="331" t="s">
        <v>1871</v>
      </c>
      <c r="B796" s="339" t="s">
        <v>1212</v>
      </c>
      <c r="C796" s="395" t="s">
        <v>1360</v>
      </c>
      <c r="D796" s="334" t="s">
        <v>31</v>
      </c>
      <c r="E796" s="360">
        <v>150</v>
      </c>
      <c r="F796" s="304"/>
      <c r="G796" s="374"/>
      <c r="H796" s="371"/>
      <c r="I796" s="318"/>
      <c r="J796" s="304"/>
    </row>
    <row r="797" spans="1:10">
      <c r="A797" s="332"/>
      <c r="B797" s="341"/>
      <c r="C797" s="385"/>
      <c r="D797" s="335"/>
      <c r="E797" s="358"/>
      <c r="F797" s="329"/>
      <c r="G797" s="378"/>
      <c r="H797" s="335"/>
      <c r="I797" s="373" t="s">
        <v>1872</v>
      </c>
      <c r="J797" s="319"/>
    </row>
    <row r="798" spans="1:10">
      <c r="A798" s="330" t="s">
        <v>1873</v>
      </c>
      <c r="B798" s="343" t="s">
        <v>1218</v>
      </c>
      <c r="C798" s="322"/>
      <c r="D798" s="333"/>
      <c r="E798" s="357"/>
      <c r="F798" s="320"/>
      <c r="G798" s="375"/>
      <c r="H798" s="333"/>
      <c r="I798" s="320"/>
      <c r="J798" s="320"/>
    </row>
    <row r="799" spans="1:10" ht="25.5">
      <c r="A799" s="331" t="s">
        <v>1874</v>
      </c>
      <c r="B799" s="298" t="s">
        <v>1220</v>
      </c>
      <c r="C799" s="298" t="s">
        <v>1221</v>
      </c>
      <c r="D799" s="334" t="s">
        <v>31</v>
      </c>
      <c r="E799" s="360">
        <v>40000</v>
      </c>
      <c r="F799" s="304"/>
      <c r="G799" s="374"/>
      <c r="H799" s="334"/>
      <c r="I799" s="304"/>
      <c r="J799" s="304"/>
    </row>
    <row r="800" spans="1:10" ht="25.5">
      <c r="A800" s="331" t="s">
        <v>1875</v>
      </c>
      <c r="B800" s="298" t="s">
        <v>1220</v>
      </c>
      <c r="C800" s="298" t="s">
        <v>1222</v>
      </c>
      <c r="D800" s="334" t="s">
        <v>31</v>
      </c>
      <c r="E800" s="360">
        <v>10000</v>
      </c>
      <c r="F800" s="304"/>
      <c r="G800" s="374"/>
      <c r="H800" s="371"/>
      <c r="I800" s="318"/>
      <c r="J800" s="304"/>
    </row>
    <row r="801" spans="1:10">
      <c r="A801" s="332"/>
      <c r="B801" s="341"/>
      <c r="C801" s="385"/>
      <c r="D801" s="335"/>
      <c r="E801" s="358"/>
      <c r="F801" s="329"/>
      <c r="G801" s="378"/>
      <c r="H801" s="335"/>
      <c r="I801" s="373" t="s">
        <v>1876</v>
      </c>
      <c r="J801" s="319"/>
    </row>
    <row r="802" spans="1:10">
      <c r="A802" s="330" t="s">
        <v>1877</v>
      </c>
      <c r="B802" s="345" t="s">
        <v>1361</v>
      </c>
      <c r="C802" s="323"/>
      <c r="D802" s="333"/>
      <c r="E802" s="357"/>
      <c r="F802" s="320"/>
      <c r="G802" s="375"/>
      <c r="H802" s="333"/>
      <c r="I802" s="320"/>
      <c r="J802" s="320"/>
    </row>
    <row r="803" spans="1:10" ht="25.5">
      <c r="A803" s="331" t="s">
        <v>1878</v>
      </c>
      <c r="B803" s="298" t="s">
        <v>1226</v>
      </c>
      <c r="C803" s="298" t="s">
        <v>1227</v>
      </c>
      <c r="D803" s="334" t="s">
        <v>31</v>
      </c>
      <c r="E803" s="359">
        <v>10000</v>
      </c>
      <c r="F803" s="304"/>
      <c r="G803" s="374"/>
      <c r="H803" s="334"/>
      <c r="I803" s="304"/>
      <c r="J803" s="304"/>
    </row>
    <row r="804" spans="1:10" ht="25.5">
      <c r="A804" s="331" t="s">
        <v>1879</v>
      </c>
      <c r="B804" s="298" t="s">
        <v>1226</v>
      </c>
      <c r="C804" s="298" t="s">
        <v>1228</v>
      </c>
      <c r="D804" s="334" t="s">
        <v>31</v>
      </c>
      <c r="E804" s="359">
        <v>180000</v>
      </c>
      <c r="F804" s="304"/>
      <c r="G804" s="374"/>
      <c r="H804" s="334"/>
      <c r="I804" s="304"/>
      <c r="J804" s="304"/>
    </row>
    <row r="805" spans="1:10" ht="25.5">
      <c r="A805" s="331" t="s">
        <v>1880</v>
      </c>
      <c r="B805" s="346" t="s">
        <v>1063</v>
      </c>
      <c r="C805" s="346" t="s">
        <v>1229</v>
      </c>
      <c r="D805" s="334" t="s">
        <v>31</v>
      </c>
      <c r="E805" s="365">
        <v>30</v>
      </c>
      <c r="F805" s="304"/>
      <c r="G805" s="374"/>
      <c r="H805" s="334"/>
      <c r="I805" s="304"/>
      <c r="J805" s="304"/>
    </row>
    <row r="806" spans="1:10" ht="25.5">
      <c r="A806" s="331" t="s">
        <v>1881</v>
      </c>
      <c r="B806" s="346" t="s">
        <v>1230</v>
      </c>
      <c r="C806" s="346" t="s">
        <v>1231</v>
      </c>
      <c r="D806" s="334" t="s">
        <v>49</v>
      </c>
      <c r="E806" s="359">
        <v>18</v>
      </c>
      <c r="F806" s="304"/>
      <c r="G806" s="374"/>
      <c r="H806" s="334"/>
      <c r="I806" s="304"/>
      <c r="J806" s="304"/>
    </row>
    <row r="807" spans="1:10" ht="38.25">
      <c r="A807" s="331" t="s">
        <v>1882</v>
      </c>
      <c r="B807" s="298" t="s">
        <v>1232</v>
      </c>
      <c r="C807" s="298" t="s">
        <v>1233</v>
      </c>
      <c r="D807" s="334" t="s">
        <v>31</v>
      </c>
      <c r="E807" s="359">
        <v>2000</v>
      </c>
      <c r="F807" s="304"/>
      <c r="G807" s="374"/>
      <c r="H807" s="334"/>
      <c r="I807" s="304"/>
      <c r="J807" s="304"/>
    </row>
    <row r="808" spans="1:10" ht="25.5">
      <c r="A808" s="331" t="s">
        <v>1883</v>
      </c>
      <c r="B808" s="298" t="s">
        <v>1235</v>
      </c>
      <c r="C808" s="298" t="s">
        <v>1236</v>
      </c>
      <c r="D808" s="334" t="s">
        <v>49</v>
      </c>
      <c r="E808" s="359">
        <v>100</v>
      </c>
      <c r="F808" s="304"/>
      <c r="G808" s="374"/>
      <c r="H808" s="371"/>
      <c r="I808" s="318"/>
      <c r="J808" s="304"/>
    </row>
    <row r="809" spans="1:10" ht="25.5">
      <c r="A809" s="331" t="s">
        <v>1884</v>
      </c>
      <c r="B809" s="349" t="s">
        <v>1264</v>
      </c>
      <c r="C809" s="349" t="s">
        <v>1265</v>
      </c>
      <c r="D809" s="334" t="s">
        <v>31</v>
      </c>
      <c r="E809" s="367">
        <v>1700</v>
      </c>
      <c r="F809" s="304"/>
      <c r="G809" s="374"/>
      <c r="H809" s="334"/>
      <c r="I809" s="304"/>
      <c r="J809" s="304"/>
    </row>
    <row r="810" spans="1:10" ht="38.25">
      <c r="A810" s="331" t="s">
        <v>1885</v>
      </c>
      <c r="B810" s="350" t="s">
        <v>1266</v>
      </c>
      <c r="C810" s="350" t="s">
        <v>1267</v>
      </c>
      <c r="D810" s="334" t="s">
        <v>31</v>
      </c>
      <c r="E810" s="359">
        <v>24</v>
      </c>
      <c r="F810" s="304"/>
      <c r="G810" s="374"/>
      <c r="H810" s="334"/>
      <c r="I810" s="304"/>
      <c r="J810" s="304"/>
    </row>
    <row r="811" spans="1:10">
      <c r="A811" s="332"/>
      <c r="B811" s="341"/>
      <c r="C811" s="385"/>
      <c r="D811" s="335"/>
      <c r="E811" s="358"/>
      <c r="F811" s="329"/>
      <c r="G811" s="378"/>
      <c r="H811" s="335"/>
      <c r="I811" s="373" t="s">
        <v>1886</v>
      </c>
      <c r="J811" s="319"/>
    </row>
    <row r="812" spans="1:10">
      <c r="A812" s="330" t="s">
        <v>1887</v>
      </c>
      <c r="B812" s="345" t="s">
        <v>1362</v>
      </c>
      <c r="C812" s="323"/>
      <c r="D812" s="333"/>
      <c r="E812" s="357"/>
      <c r="F812" s="320"/>
      <c r="G812" s="375"/>
      <c r="H812" s="333"/>
      <c r="I812" s="320"/>
      <c r="J812" s="320"/>
    </row>
    <row r="813" spans="1:10" ht="38.25">
      <c r="A813" s="331" t="s">
        <v>1888</v>
      </c>
      <c r="B813" s="298" t="s">
        <v>1234</v>
      </c>
      <c r="C813" s="298" t="s">
        <v>1363</v>
      </c>
      <c r="D813" s="334" t="s">
        <v>31</v>
      </c>
      <c r="E813" s="359">
        <v>45000</v>
      </c>
      <c r="F813" s="304"/>
      <c r="G813" s="374"/>
      <c r="H813" s="334"/>
      <c r="I813" s="304"/>
      <c r="J813" s="304"/>
    </row>
    <row r="814" spans="1:10">
      <c r="A814" s="332"/>
      <c r="B814" s="341"/>
      <c r="C814" s="385"/>
      <c r="D814" s="335"/>
      <c r="E814" s="358"/>
      <c r="F814" s="329"/>
      <c r="G814" s="378"/>
      <c r="H814" s="335"/>
      <c r="I814" s="373" t="s">
        <v>1889</v>
      </c>
      <c r="J814" s="319"/>
    </row>
    <row r="815" spans="1:10">
      <c r="A815" s="330" t="s">
        <v>1890</v>
      </c>
      <c r="B815" s="347" t="s">
        <v>1239</v>
      </c>
      <c r="C815" s="356"/>
      <c r="D815" s="333"/>
      <c r="E815" s="357"/>
      <c r="F815" s="320"/>
      <c r="G815" s="375"/>
      <c r="H815" s="333"/>
      <c r="I815" s="320"/>
      <c r="J815" s="320"/>
    </row>
    <row r="816" spans="1:10" ht="38.25">
      <c r="A816" s="331" t="s">
        <v>1891</v>
      </c>
      <c r="B816" s="298" t="s">
        <v>1009</v>
      </c>
      <c r="C816" s="298" t="s">
        <v>1364</v>
      </c>
      <c r="D816" s="334" t="s">
        <v>49</v>
      </c>
      <c r="E816" s="359">
        <v>24</v>
      </c>
      <c r="F816" s="304"/>
      <c r="G816" s="374"/>
      <c r="H816" s="334"/>
      <c r="I816" s="304"/>
      <c r="J816" s="304"/>
    </row>
    <row r="817" spans="1:10" ht="25.5">
      <c r="A817" s="331" t="s">
        <v>1892</v>
      </c>
      <c r="B817" s="298" t="s">
        <v>1241</v>
      </c>
      <c r="C817" s="298" t="s">
        <v>1365</v>
      </c>
      <c r="D817" s="334" t="s">
        <v>49</v>
      </c>
      <c r="E817" s="359">
        <v>25</v>
      </c>
      <c r="F817" s="304"/>
      <c r="G817" s="374"/>
      <c r="H817" s="334"/>
      <c r="I817" s="304"/>
      <c r="J817" s="304"/>
    </row>
    <row r="818" spans="1:10" ht="38.25">
      <c r="A818" s="331" t="s">
        <v>1893</v>
      </c>
      <c r="B818" s="298" t="s">
        <v>1242</v>
      </c>
      <c r="C818" s="298" t="s">
        <v>1366</v>
      </c>
      <c r="D818" s="334" t="s">
        <v>49</v>
      </c>
      <c r="E818" s="359">
        <v>2844</v>
      </c>
      <c r="F818" s="304"/>
      <c r="G818" s="374"/>
      <c r="H818" s="334"/>
      <c r="I818" s="304"/>
      <c r="J818" s="304"/>
    </row>
    <row r="819" spans="1:10">
      <c r="A819" s="331" t="s">
        <v>1894</v>
      </c>
      <c r="B819" s="298" t="s">
        <v>1241</v>
      </c>
      <c r="C819" s="298" t="s">
        <v>1367</v>
      </c>
      <c r="D819" s="334" t="s">
        <v>49</v>
      </c>
      <c r="E819" s="359">
        <v>15</v>
      </c>
      <c r="F819" s="304"/>
      <c r="G819" s="374"/>
      <c r="H819" s="334"/>
      <c r="I819" s="304"/>
      <c r="J819" s="304"/>
    </row>
    <row r="820" spans="1:10" ht="25.5">
      <c r="A820" s="331" t="s">
        <v>1895</v>
      </c>
      <c r="B820" s="298" t="s">
        <v>1243</v>
      </c>
      <c r="C820" s="298" t="s">
        <v>1368</v>
      </c>
      <c r="D820" s="334" t="s">
        <v>49</v>
      </c>
      <c r="E820" s="359">
        <v>150</v>
      </c>
      <c r="F820" s="304"/>
      <c r="G820" s="374"/>
      <c r="H820" s="334"/>
      <c r="I820" s="304"/>
      <c r="J820" s="304"/>
    </row>
    <row r="821" spans="1:10" ht="51">
      <c r="A821" s="331" t="s">
        <v>1896</v>
      </c>
      <c r="B821" s="298" t="s">
        <v>1244</v>
      </c>
      <c r="C821" s="298" t="s">
        <v>1245</v>
      </c>
      <c r="D821" s="334" t="s">
        <v>49</v>
      </c>
      <c r="E821" s="359">
        <v>2100</v>
      </c>
      <c r="F821" s="304"/>
      <c r="G821" s="374"/>
      <c r="H821" s="334"/>
      <c r="I821" s="304"/>
      <c r="J821" s="304"/>
    </row>
    <row r="822" spans="1:10" ht="51">
      <c r="A822" s="331" t="s">
        <v>1897</v>
      </c>
      <c r="B822" s="298" t="s">
        <v>1244</v>
      </c>
      <c r="C822" s="298" t="s">
        <v>1246</v>
      </c>
      <c r="D822" s="334" t="s">
        <v>49</v>
      </c>
      <c r="E822" s="359">
        <v>1800</v>
      </c>
      <c r="F822" s="304"/>
      <c r="G822" s="374"/>
      <c r="H822" s="334"/>
      <c r="I822" s="304"/>
      <c r="J822" s="304"/>
    </row>
    <row r="823" spans="1:10" ht="89.25">
      <c r="A823" s="331" t="s">
        <v>1898</v>
      </c>
      <c r="B823" s="298" t="s">
        <v>1247</v>
      </c>
      <c r="C823" s="298" t="s">
        <v>1248</v>
      </c>
      <c r="D823" s="334" t="s">
        <v>49</v>
      </c>
      <c r="E823" s="359">
        <v>500</v>
      </c>
      <c r="F823" s="304"/>
      <c r="G823" s="374"/>
      <c r="H823" s="334"/>
      <c r="I823" s="304"/>
      <c r="J823" s="304"/>
    </row>
    <row r="824" spans="1:10" ht="25.5">
      <c r="A824" s="331" t="s">
        <v>1899</v>
      </c>
      <c r="B824" s="298" t="s">
        <v>1249</v>
      </c>
      <c r="C824" s="298" t="s">
        <v>1369</v>
      </c>
      <c r="D824" s="334" t="s">
        <v>49</v>
      </c>
      <c r="E824" s="359">
        <v>1</v>
      </c>
      <c r="F824" s="304"/>
      <c r="G824" s="374"/>
      <c r="H824" s="371"/>
      <c r="I824" s="318"/>
      <c r="J824" s="304"/>
    </row>
    <row r="825" spans="1:10">
      <c r="A825" s="332"/>
      <c r="B825" s="341"/>
      <c r="C825" s="385"/>
      <c r="D825" s="335"/>
      <c r="E825" s="358"/>
      <c r="F825" s="329"/>
      <c r="G825" s="378"/>
      <c r="H825" s="335"/>
      <c r="I825" s="373" t="s">
        <v>1900</v>
      </c>
      <c r="J825" s="319"/>
    </row>
    <row r="826" spans="1:10">
      <c r="A826" s="330" t="s">
        <v>1901</v>
      </c>
      <c r="B826" s="326" t="s">
        <v>2758</v>
      </c>
      <c r="C826" s="322"/>
      <c r="D826" s="333"/>
      <c r="E826" s="357"/>
      <c r="F826" s="320"/>
      <c r="G826" s="375"/>
      <c r="H826" s="333"/>
      <c r="I826" s="320"/>
      <c r="J826" s="320"/>
    </row>
    <row r="827" spans="1:10" ht="51">
      <c r="A827" s="331" t="s">
        <v>1902</v>
      </c>
      <c r="B827" s="340" t="s">
        <v>1056</v>
      </c>
      <c r="C827" s="395" t="s">
        <v>2623</v>
      </c>
      <c r="D827" s="334" t="s">
        <v>49</v>
      </c>
      <c r="E827" s="366">
        <v>1000</v>
      </c>
      <c r="F827" s="304"/>
      <c r="G827" s="374"/>
      <c r="H827" s="334"/>
      <c r="I827" s="304"/>
      <c r="J827" s="304"/>
    </row>
    <row r="828" spans="1:10" ht="51">
      <c r="A828" s="331" t="s">
        <v>1903</v>
      </c>
      <c r="B828" s="340" t="s">
        <v>1056</v>
      </c>
      <c r="C828" s="395" t="s">
        <v>2619</v>
      </c>
      <c r="D828" s="334" t="s">
        <v>49</v>
      </c>
      <c r="E828" s="366">
        <v>6</v>
      </c>
      <c r="F828" s="304"/>
      <c r="G828" s="374"/>
      <c r="H828" s="334"/>
      <c r="I828" s="304"/>
      <c r="J828" s="304"/>
    </row>
    <row r="829" spans="1:10" ht="51">
      <c r="A829" s="331" t="s">
        <v>1904</v>
      </c>
      <c r="B829" s="340" t="s">
        <v>1056</v>
      </c>
      <c r="C829" s="395" t="s">
        <v>2620</v>
      </c>
      <c r="D829" s="334" t="s">
        <v>49</v>
      </c>
      <c r="E829" s="366">
        <v>36</v>
      </c>
      <c r="F829" s="304"/>
      <c r="G829" s="374"/>
      <c r="H829" s="334"/>
      <c r="I829" s="304"/>
      <c r="J829" s="304"/>
    </row>
    <row r="830" spans="1:10" ht="51">
      <c r="A830" s="331" t="s">
        <v>1905</v>
      </c>
      <c r="B830" s="340" t="s">
        <v>1056</v>
      </c>
      <c r="C830" s="395" t="s">
        <v>2621</v>
      </c>
      <c r="D830" s="334" t="s">
        <v>49</v>
      </c>
      <c r="E830" s="366">
        <v>450</v>
      </c>
      <c r="F830" s="304"/>
      <c r="G830" s="374"/>
      <c r="H830" s="334"/>
      <c r="I830" s="304"/>
      <c r="J830" s="304"/>
    </row>
    <row r="831" spans="1:10" ht="38.25">
      <c r="A831" s="331" t="s">
        <v>1906</v>
      </c>
      <c r="B831" s="340" t="s">
        <v>1056</v>
      </c>
      <c r="C831" s="395" t="s">
        <v>2622</v>
      </c>
      <c r="D831" s="334" t="s">
        <v>49</v>
      </c>
      <c r="E831" s="366">
        <v>30</v>
      </c>
      <c r="F831" s="304"/>
      <c r="G831" s="374"/>
      <c r="H831" s="334"/>
      <c r="I831" s="304"/>
      <c r="J831" s="304"/>
    </row>
    <row r="832" spans="1:10" ht="38.25">
      <c r="A832" s="331" t="s">
        <v>1907</v>
      </c>
      <c r="B832" s="340" t="s">
        <v>1254</v>
      </c>
      <c r="C832" s="395" t="s">
        <v>1255</v>
      </c>
      <c r="D832" s="334" t="s">
        <v>31</v>
      </c>
      <c r="E832" s="366">
        <v>180</v>
      </c>
      <c r="F832" s="304"/>
      <c r="G832" s="374"/>
      <c r="H832" s="334"/>
      <c r="I832" s="304"/>
      <c r="J832" s="304"/>
    </row>
    <row r="833" spans="1:10" ht="38.25">
      <c r="A833" s="331" t="s">
        <v>1908</v>
      </c>
      <c r="B833" s="340" t="s">
        <v>1254</v>
      </c>
      <c r="C833" s="395" t="s">
        <v>1256</v>
      </c>
      <c r="D833" s="334" t="s">
        <v>31</v>
      </c>
      <c r="E833" s="366">
        <v>150</v>
      </c>
      <c r="F833" s="304"/>
      <c r="G833" s="374"/>
      <c r="H833" s="334"/>
      <c r="I833" s="304"/>
      <c r="J833" s="304"/>
    </row>
    <row r="834" spans="1:10" ht="38.25">
      <c r="A834" s="331" t="s">
        <v>1909</v>
      </c>
      <c r="B834" s="340" t="s">
        <v>1254</v>
      </c>
      <c r="C834" s="395" t="s">
        <v>1257</v>
      </c>
      <c r="D834" s="334" t="s">
        <v>31</v>
      </c>
      <c r="E834" s="366">
        <v>3600</v>
      </c>
      <c r="F834" s="304"/>
      <c r="G834" s="374"/>
      <c r="H834" s="334"/>
      <c r="I834" s="304"/>
      <c r="J834" s="304"/>
    </row>
    <row r="835" spans="1:10">
      <c r="A835" s="331" t="s">
        <v>1910</v>
      </c>
      <c r="B835" s="340" t="s">
        <v>1254</v>
      </c>
      <c r="C835" s="395" t="s">
        <v>1258</v>
      </c>
      <c r="D835" s="334" t="s">
        <v>31</v>
      </c>
      <c r="E835" s="366">
        <v>180</v>
      </c>
      <c r="F835" s="304"/>
      <c r="G835" s="374"/>
      <c r="H835" s="371"/>
      <c r="I835" s="318"/>
      <c r="J835" s="304"/>
    </row>
    <row r="836" spans="1:10">
      <c r="A836" s="332"/>
      <c r="B836" s="341"/>
      <c r="C836" s="385"/>
      <c r="D836" s="335"/>
      <c r="E836" s="358"/>
      <c r="F836" s="329"/>
      <c r="G836" s="378"/>
      <c r="H836" s="335"/>
      <c r="I836" s="373" t="s">
        <v>1911</v>
      </c>
      <c r="J836" s="319"/>
    </row>
    <row r="837" spans="1:10">
      <c r="A837" s="330" t="s">
        <v>1912</v>
      </c>
      <c r="B837" s="347" t="s">
        <v>1370</v>
      </c>
      <c r="C837" s="323"/>
      <c r="D837" s="333"/>
      <c r="E837" s="357"/>
      <c r="F837" s="320"/>
      <c r="G837" s="375"/>
      <c r="H837" s="333"/>
      <c r="I837" s="320"/>
      <c r="J837" s="320"/>
    </row>
    <row r="838" spans="1:10" ht="25.5">
      <c r="A838" s="331" t="s">
        <v>1913</v>
      </c>
      <c r="B838" s="348" t="s">
        <v>1262</v>
      </c>
      <c r="C838" s="348" t="s">
        <v>1263</v>
      </c>
      <c r="D838" s="334" t="s">
        <v>31</v>
      </c>
      <c r="E838" s="299">
        <v>5000</v>
      </c>
      <c r="F838" s="304"/>
      <c r="G838" s="374"/>
      <c r="H838" s="334"/>
      <c r="I838" s="304"/>
      <c r="J838" s="304"/>
    </row>
    <row r="839" spans="1:10">
      <c r="A839" s="332"/>
      <c r="B839" s="341"/>
      <c r="C839" s="385"/>
      <c r="D839" s="335"/>
      <c r="E839" s="358"/>
      <c r="F839" s="329"/>
      <c r="G839" s="378"/>
      <c r="H839" s="335"/>
      <c r="I839" s="373" t="s">
        <v>1914</v>
      </c>
      <c r="J839" s="319"/>
    </row>
    <row r="840" spans="1:10">
      <c r="A840" s="330" t="s">
        <v>1917</v>
      </c>
      <c r="B840" s="347" t="s">
        <v>1371</v>
      </c>
      <c r="C840" s="323"/>
      <c r="D840" s="333"/>
      <c r="E840" s="357"/>
      <c r="F840" s="320"/>
      <c r="G840" s="375"/>
      <c r="H840" s="333"/>
      <c r="I840" s="320"/>
      <c r="J840" s="320"/>
    </row>
    <row r="841" spans="1:10" ht="38.25">
      <c r="A841" s="331" t="s">
        <v>1921</v>
      </c>
      <c r="B841" s="351" t="s">
        <v>1268</v>
      </c>
      <c r="C841" s="351" t="s">
        <v>1269</v>
      </c>
      <c r="D841" s="334" t="s">
        <v>31</v>
      </c>
      <c r="E841" s="368">
        <v>15000</v>
      </c>
      <c r="F841" s="304"/>
      <c r="G841" s="374"/>
      <c r="H841" s="334"/>
      <c r="I841" s="304"/>
      <c r="J841" s="304"/>
    </row>
    <row r="842" spans="1:10">
      <c r="A842" s="332"/>
      <c r="B842" s="341"/>
      <c r="C842" s="385"/>
      <c r="D842" s="335"/>
      <c r="E842" s="358"/>
      <c r="F842" s="329"/>
      <c r="G842" s="378"/>
      <c r="H842" s="335"/>
      <c r="I842" s="373" t="s">
        <v>1915</v>
      </c>
      <c r="J842" s="319"/>
    </row>
    <row r="843" spans="1:10">
      <c r="A843" s="330" t="s">
        <v>1918</v>
      </c>
      <c r="B843" s="347" t="s">
        <v>1372</v>
      </c>
      <c r="C843" s="323"/>
      <c r="D843" s="333"/>
      <c r="E843" s="357"/>
      <c r="F843" s="320"/>
      <c r="G843" s="375"/>
      <c r="H843" s="333"/>
      <c r="I843" s="320"/>
      <c r="J843" s="320"/>
    </row>
    <row r="844" spans="1:10" ht="25.5">
      <c r="A844" s="331" t="s">
        <v>1922</v>
      </c>
      <c r="B844" s="350" t="s">
        <v>1270</v>
      </c>
      <c r="C844" s="350" t="s">
        <v>1270</v>
      </c>
      <c r="D844" s="334" t="s">
        <v>31</v>
      </c>
      <c r="E844" s="360">
        <v>200</v>
      </c>
      <c r="F844" s="304"/>
      <c r="G844" s="374"/>
      <c r="H844" s="371"/>
      <c r="I844" s="318"/>
      <c r="J844" s="304"/>
    </row>
    <row r="845" spans="1:10">
      <c r="A845" s="332"/>
      <c r="B845" s="341"/>
      <c r="C845" s="385"/>
      <c r="D845" s="335"/>
      <c r="E845" s="358"/>
      <c r="F845" s="329"/>
      <c r="G845" s="378"/>
      <c r="H845" s="335"/>
      <c r="I845" s="373" t="s">
        <v>1916</v>
      </c>
      <c r="J845" s="319"/>
    </row>
    <row r="846" spans="1:10">
      <c r="A846" s="330" t="s">
        <v>1919</v>
      </c>
      <c r="B846" s="347" t="s">
        <v>1373</v>
      </c>
      <c r="C846" s="323"/>
      <c r="D846" s="333"/>
      <c r="E846" s="357"/>
      <c r="F846" s="320"/>
      <c r="G846" s="375"/>
      <c r="H846" s="333"/>
      <c r="I846" s="320"/>
      <c r="J846" s="320"/>
    </row>
    <row r="847" spans="1:10" ht="63.75">
      <c r="A847" s="331" t="s">
        <v>1920</v>
      </c>
      <c r="B847" s="302" t="s">
        <v>1271</v>
      </c>
      <c r="C847" s="305" t="s">
        <v>1272</v>
      </c>
      <c r="D847" s="141" t="s">
        <v>31</v>
      </c>
      <c r="E847" s="299">
        <v>15000</v>
      </c>
      <c r="F847" s="304"/>
      <c r="G847" s="374"/>
      <c r="H847" s="371"/>
      <c r="I847" s="318"/>
      <c r="J847" s="304"/>
    </row>
    <row r="848" spans="1:10" ht="51">
      <c r="A848" s="331" t="s">
        <v>1923</v>
      </c>
      <c r="B848" s="302" t="s">
        <v>1271</v>
      </c>
      <c r="C848" s="305" t="s">
        <v>1273</v>
      </c>
      <c r="D848" s="141" t="s">
        <v>49</v>
      </c>
      <c r="E848" s="299">
        <v>1500</v>
      </c>
      <c r="F848" s="304"/>
      <c r="G848" s="374"/>
      <c r="H848" s="371"/>
      <c r="I848" s="318"/>
      <c r="J848" s="304"/>
    </row>
    <row r="849" spans="1:10" ht="25.5">
      <c r="A849" s="331" t="s">
        <v>1924</v>
      </c>
      <c r="B849" s="346" t="s">
        <v>1159</v>
      </c>
      <c r="C849" s="298" t="s">
        <v>1274</v>
      </c>
      <c r="D849" s="334" t="s">
        <v>31</v>
      </c>
      <c r="E849" s="360">
        <v>100000</v>
      </c>
      <c r="F849" s="304"/>
      <c r="G849" s="374"/>
      <c r="H849" s="371"/>
      <c r="I849" s="318"/>
      <c r="J849" s="304"/>
    </row>
    <row r="850" spans="1:10" ht="38.25">
      <c r="A850" s="331" t="s">
        <v>1925</v>
      </c>
      <c r="B850" s="346" t="s">
        <v>1159</v>
      </c>
      <c r="C850" s="298" t="s">
        <v>1275</v>
      </c>
      <c r="D850" s="334" t="s">
        <v>31</v>
      </c>
      <c r="E850" s="360">
        <v>100000</v>
      </c>
      <c r="F850" s="304"/>
      <c r="G850" s="374"/>
      <c r="H850" s="371"/>
      <c r="I850" s="318"/>
      <c r="J850" s="304"/>
    </row>
    <row r="851" spans="1:10">
      <c r="A851" s="332"/>
      <c r="B851" s="341"/>
      <c r="C851" s="385"/>
      <c r="D851" s="335"/>
      <c r="E851" s="358"/>
      <c r="F851" s="329"/>
      <c r="G851" s="378"/>
      <c r="H851" s="335"/>
      <c r="I851" s="373" t="s">
        <v>1926</v>
      </c>
      <c r="J851" s="319"/>
    </row>
    <row r="852" spans="1:10">
      <c r="A852" s="330" t="s">
        <v>1927</v>
      </c>
      <c r="B852" s="323" t="s">
        <v>1375</v>
      </c>
      <c r="C852" s="323"/>
      <c r="D852" s="333"/>
      <c r="E852" s="357"/>
      <c r="F852" s="320"/>
      <c r="G852" s="375"/>
      <c r="H852" s="333"/>
      <c r="I852" s="320"/>
      <c r="J852" s="320"/>
    </row>
    <row r="853" spans="1:10" ht="38.25">
      <c r="A853" s="331" t="s">
        <v>1929</v>
      </c>
      <c r="B853" s="346" t="s">
        <v>1279</v>
      </c>
      <c r="C853" s="346" t="s">
        <v>1280</v>
      </c>
      <c r="D853" s="334" t="s">
        <v>49</v>
      </c>
      <c r="E853" s="359">
        <v>20</v>
      </c>
      <c r="F853" s="304"/>
      <c r="G853" s="374"/>
      <c r="H853" s="334"/>
      <c r="I853" s="304"/>
      <c r="J853" s="304"/>
    </row>
    <row r="854" spans="1:10" ht="38.25">
      <c r="A854" s="331" t="s">
        <v>1930</v>
      </c>
      <c r="B854" s="352" t="s">
        <v>1279</v>
      </c>
      <c r="C854" s="346" t="s">
        <v>1374</v>
      </c>
      <c r="D854" s="334" t="s">
        <v>49</v>
      </c>
      <c r="E854" s="359">
        <v>12000</v>
      </c>
      <c r="F854" s="304"/>
      <c r="G854" s="374"/>
      <c r="H854" s="334"/>
      <c r="I854" s="304"/>
      <c r="J854" s="304"/>
    </row>
    <row r="855" spans="1:10">
      <c r="A855" s="332"/>
      <c r="B855" s="341"/>
      <c r="C855" s="385"/>
      <c r="D855" s="335"/>
      <c r="E855" s="358"/>
      <c r="F855" s="329"/>
      <c r="G855" s="378"/>
      <c r="H855" s="335"/>
      <c r="I855" s="373" t="s">
        <v>1931</v>
      </c>
      <c r="J855" s="319"/>
    </row>
    <row r="856" spans="1:10">
      <c r="A856" s="330" t="s">
        <v>1928</v>
      </c>
      <c r="B856" s="323" t="s">
        <v>1235</v>
      </c>
      <c r="C856" s="323"/>
      <c r="D856" s="333"/>
      <c r="E856" s="357"/>
      <c r="F856" s="320"/>
      <c r="G856" s="375"/>
      <c r="H856" s="333"/>
      <c r="I856" s="320"/>
      <c r="J856" s="320"/>
    </row>
    <row r="857" spans="1:10">
      <c r="A857" s="331" t="s">
        <v>1932</v>
      </c>
      <c r="B857" s="352" t="s">
        <v>1279</v>
      </c>
      <c r="C857" s="298" t="s">
        <v>1281</v>
      </c>
      <c r="D857" s="334" t="s">
        <v>31</v>
      </c>
      <c r="E857" s="359">
        <v>2000</v>
      </c>
      <c r="F857" s="304"/>
      <c r="G857" s="374"/>
      <c r="H857" s="334"/>
      <c r="I857" s="304"/>
      <c r="J857" s="304"/>
    </row>
    <row r="858" spans="1:10" ht="25.5">
      <c r="A858" s="331" t="s">
        <v>1933</v>
      </c>
      <c r="B858" s="352" t="s">
        <v>1279</v>
      </c>
      <c r="C858" s="346" t="s">
        <v>1282</v>
      </c>
      <c r="D858" s="334" t="s">
        <v>31</v>
      </c>
      <c r="E858" s="365">
        <v>66000</v>
      </c>
      <c r="F858" s="304"/>
      <c r="G858" s="374"/>
      <c r="H858" s="334"/>
      <c r="I858" s="304"/>
      <c r="J858" s="304"/>
    </row>
    <row r="859" spans="1:10" ht="25.5">
      <c r="A859" s="331" t="s">
        <v>1934</v>
      </c>
      <c r="B859" s="352" t="s">
        <v>1279</v>
      </c>
      <c r="C859" s="346" t="s">
        <v>1283</v>
      </c>
      <c r="D859" s="334" t="s">
        <v>31</v>
      </c>
      <c r="E859" s="359">
        <v>6000</v>
      </c>
      <c r="F859" s="304"/>
      <c r="G859" s="374"/>
      <c r="H859" s="334"/>
      <c r="I859" s="304"/>
      <c r="J859" s="304"/>
    </row>
    <row r="860" spans="1:10" ht="25.5">
      <c r="A860" s="331" t="s">
        <v>1935</v>
      </c>
      <c r="B860" s="352" t="s">
        <v>1279</v>
      </c>
      <c r="C860" s="346" t="s">
        <v>1284</v>
      </c>
      <c r="D860" s="334" t="s">
        <v>31</v>
      </c>
      <c r="E860" s="365">
        <v>45000</v>
      </c>
      <c r="F860" s="304"/>
      <c r="G860" s="374"/>
      <c r="H860" s="334"/>
      <c r="I860" s="304"/>
      <c r="J860" s="304"/>
    </row>
    <row r="861" spans="1:10">
      <c r="A861" s="331" t="s">
        <v>1936</v>
      </c>
      <c r="B861" s="352" t="s">
        <v>1279</v>
      </c>
      <c r="C861" s="398" t="s">
        <v>1285</v>
      </c>
      <c r="D861" s="334" t="s">
        <v>31</v>
      </c>
      <c r="E861" s="359">
        <v>48000</v>
      </c>
      <c r="F861" s="304"/>
      <c r="G861" s="374"/>
      <c r="H861" s="334"/>
      <c r="I861" s="304"/>
      <c r="J861" s="304"/>
    </row>
    <row r="862" spans="1:10">
      <c r="A862" s="331" t="s">
        <v>1937</v>
      </c>
      <c r="B862" s="352" t="s">
        <v>1279</v>
      </c>
      <c r="C862" s="398" t="s">
        <v>1376</v>
      </c>
      <c r="D862" s="334" t="s">
        <v>31</v>
      </c>
      <c r="E862" s="359">
        <v>30000</v>
      </c>
      <c r="F862" s="304"/>
      <c r="G862" s="374"/>
      <c r="H862" s="334"/>
      <c r="I862" s="304"/>
      <c r="J862" s="304"/>
    </row>
    <row r="863" spans="1:10" ht="38.25">
      <c r="A863" s="331" t="s">
        <v>1938</v>
      </c>
      <c r="B863" s="352" t="s">
        <v>1279</v>
      </c>
      <c r="C863" s="298" t="s">
        <v>1286</v>
      </c>
      <c r="D863" s="334" t="s">
        <v>31</v>
      </c>
      <c r="E863" s="365">
        <v>3000</v>
      </c>
      <c r="F863" s="304"/>
      <c r="G863" s="374"/>
      <c r="H863" s="334"/>
      <c r="I863" s="304"/>
      <c r="J863" s="304"/>
    </row>
    <row r="864" spans="1:10" ht="25.5">
      <c r="A864" s="331" t="s">
        <v>1939</v>
      </c>
      <c r="B864" s="352" t="s">
        <v>1279</v>
      </c>
      <c r="C864" s="298" t="s">
        <v>1287</v>
      </c>
      <c r="D864" s="334" t="s">
        <v>31</v>
      </c>
      <c r="E864" s="365">
        <v>2000</v>
      </c>
      <c r="F864" s="304"/>
      <c r="G864" s="374"/>
      <c r="H864" s="334"/>
      <c r="I864" s="304"/>
      <c r="J864" s="304"/>
    </row>
    <row r="865" spans="1:10">
      <c r="A865" s="332"/>
      <c r="B865" s="341"/>
      <c r="C865" s="385"/>
      <c r="D865" s="335"/>
      <c r="E865" s="358"/>
      <c r="F865" s="329"/>
      <c r="G865" s="378"/>
      <c r="H865" s="335"/>
      <c r="I865" s="373" t="s">
        <v>1940</v>
      </c>
      <c r="J865" s="319"/>
    </row>
    <row r="866" spans="1:10">
      <c r="A866" s="330" t="s">
        <v>1941</v>
      </c>
      <c r="B866" s="323" t="s">
        <v>1377</v>
      </c>
      <c r="C866" s="323"/>
      <c r="D866" s="333"/>
      <c r="E866" s="357"/>
      <c r="F866" s="320"/>
      <c r="G866" s="375"/>
      <c r="H866" s="333"/>
      <c r="I866" s="320"/>
      <c r="J866" s="320"/>
    </row>
    <row r="867" spans="1:10" ht="76.5">
      <c r="A867" s="331" t="s">
        <v>1942</v>
      </c>
      <c r="B867" s="352" t="s">
        <v>1279</v>
      </c>
      <c r="C867" s="298" t="s">
        <v>1288</v>
      </c>
      <c r="D867" s="334" t="s">
        <v>31</v>
      </c>
      <c r="E867" s="359">
        <v>16000</v>
      </c>
      <c r="F867" s="304"/>
      <c r="G867" s="374"/>
      <c r="H867" s="334"/>
      <c r="I867" s="304"/>
      <c r="J867" s="304"/>
    </row>
    <row r="868" spans="1:10" ht="63.75">
      <c r="A868" s="331" t="s">
        <v>1943</v>
      </c>
      <c r="B868" s="352" t="s">
        <v>1279</v>
      </c>
      <c r="C868" s="298" t="s">
        <v>1289</v>
      </c>
      <c r="D868" s="334" t="s">
        <v>31</v>
      </c>
      <c r="E868" s="359">
        <v>13000</v>
      </c>
      <c r="F868" s="304"/>
      <c r="G868" s="374"/>
      <c r="H868" s="334"/>
      <c r="I868" s="304"/>
      <c r="J868" s="304"/>
    </row>
    <row r="869" spans="1:10" ht="98.25">
      <c r="A869" s="331" t="s">
        <v>1944</v>
      </c>
      <c r="B869" s="352" t="s">
        <v>1279</v>
      </c>
      <c r="C869" s="350" t="s">
        <v>1378</v>
      </c>
      <c r="D869" s="334" t="s">
        <v>49</v>
      </c>
      <c r="E869" s="359">
        <v>240</v>
      </c>
      <c r="F869" s="304"/>
      <c r="G869" s="374"/>
      <c r="H869" s="371"/>
      <c r="I869" s="318"/>
      <c r="J869" s="304"/>
    </row>
    <row r="870" spans="1:10">
      <c r="A870" s="332"/>
      <c r="B870" s="341"/>
      <c r="C870" s="385"/>
      <c r="D870" s="335"/>
      <c r="E870" s="358"/>
      <c r="F870" s="329"/>
      <c r="G870" s="378"/>
      <c r="H870" s="335"/>
      <c r="I870" s="373" t="s">
        <v>1945</v>
      </c>
      <c r="J870" s="319"/>
    </row>
    <row r="871" spans="1:10">
      <c r="A871" s="330" t="s">
        <v>1946</v>
      </c>
      <c r="B871" s="326" t="s">
        <v>1292</v>
      </c>
      <c r="C871" s="399"/>
      <c r="D871" s="333"/>
      <c r="E871" s="357"/>
      <c r="F871" s="320"/>
      <c r="G871" s="375"/>
      <c r="H871" s="333"/>
      <c r="I871" s="320"/>
      <c r="J871" s="320"/>
    </row>
    <row r="872" spans="1:10" ht="63.75">
      <c r="A872" s="331" t="s">
        <v>1947</v>
      </c>
      <c r="B872" s="340" t="s">
        <v>1294</v>
      </c>
      <c r="C872" s="395" t="s">
        <v>1294</v>
      </c>
      <c r="D872" s="334" t="s">
        <v>31</v>
      </c>
      <c r="E872" s="366">
        <v>2</v>
      </c>
      <c r="F872" s="304"/>
      <c r="G872" s="374"/>
      <c r="H872" s="334"/>
      <c r="I872" s="304"/>
      <c r="J872" s="304"/>
    </row>
    <row r="873" spans="1:10" ht="63.75">
      <c r="A873" s="331" t="s">
        <v>1948</v>
      </c>
      <c r="B873" s="340" t="s">
        <v>1295</v>
      </c>
      <c r="C873" s="395" t="s">
        <v>1295</v>
      </c>
      <c r="D873" s="334" t="s">
        <v>31</v>
      </c>
      <c r="E873" s="366">
        <v>1</v>
      </c>
      <c r="F873" s="304"/>
      <c r="G873" s="374"/>
      <c r="H873" s="334"/>
      <c r="I873" s="304"/>
      <c r="J873" s="304"/>
    </row>
    <row r="874" spans="1:10" ht="89.25">
      <c r="A874" s="331" t="s">
        <v>1949</v>
      </c>
      <c r="B874" s="353" t="s">
        <v>1296</v>
      </c>
      <c r="C874" s="400" t="s">
        <v>1296</v>
      </c>
      <c r="D874" s="334" t="s">
        <v>31</v>
      </c>
      <c r="E874" s="369">
        <v>3</v>
      </c>
      <c r="F874" s="304"/>
      <c r="G874" s="374"/>
      <c r="H874" s="334"/>
      <c r="I874" s="304"/>
      <c r="J874" s="304"/>
    </row>
    <row r="875" spans="1:10" ht="63.75">
      <c r="A875" s="331" t="s">
        <v>1950</v>
      </c>
      <c r="B875" s="340" t="s">
        <v>1297</v>
      </c>
      <c r="C875" s="395" t="s">
        <v>1297</v>
      </c>
      <c r="D875" s="334" t="s">
        <v>31</v>
      </c>
      <c r="E875" s="369">
        <v>1</v>
      </c>
      <c r="F875" s="339"/>
      <c r="G875" s="374"/>
      <c r="H875" s="334"/>
      <c r="I875" s="339"/>
      <c r="J875" s="339"/>
    </row>
    <row r="876" spans="1:10" ht="153">
      <c r="A876" s="331" t="s">
        <v>1951</v>
      </c>
      <c r="B876" s="340" t="s">
        <v>1298</v>
      </c>
      <c r="C876" s="395" t="s">
        <v>1298</v>
      </c>
      <c r="D876" s="334" t="s">
        <v>31</v>
      </c>
      <c r="E876" s="369">
        <v>1</v>
      </c>
      <c r="F876" s="339"/>
      <c r="G876" s="374"/>
      <c r="H876" s="334"/>
      <c r="I876" s="339"/>
      <c r="J876" s="339"/>
    </row>
    <row r="877" spans="1:10" ht="63.75">
      <c r="A877" s="331" t="s">
        <v>1952</v>
      </c>
      <c r="B877" s="340" t="s">
        <v>1299</v>
      </c>
      <c r="C877" s="395" t="s">
        <v>1299</v>
      </c>
      <c r="D877" s="334" t="s">
        <v>31</v>
      </c>
      <c r="E877" s="369">
        <v>1</v>
      </c>
      <c r="F877" s="339"/>
      <c r="G877" s="374"/>
      <c r="H877" s="334"/>
      <c r="I877" s="339"/>
      <c r="J877" s="339"/>
    </row>
    <row r="878" spans="1:10" ht="63.75">
      <c r="A878" s="331" t="s">
        <v>1953</v>
      </c>
      <c r="B878" s="340" t="s">
        <v>1300</v>
      </c>
      <c r="C878" s="395" t="s">
        <v>1300</v>
      </c>
      <c r="D878" s="334" t="s">
        <v>31</v>
      </c>
      <c r="E878" s="369">
        <v>1</v>
      </c>
      <c r="F878" s="339"/>
      <c r="G878" s="374"/>
      <c r="H878" s="334"/>
      <c r="I878" s="339"/>
      <c r="J878" s="339"/>
    </row>
    <row r="879" spans="1:10" ht="76.5">
      <c r="A879" s="331" t="s">
        <v>1954</v>
      </c>
      <c r="B879" s="340" t="s">
        <v>1301</v>
      </c>
      <c r="C879" s="395" t="s">
        <v>1301</v>
      </c>
      <c r="D879" s="334" t="s">
        <v>31</v>
      </c>
      <c r="E879" s="369">
        <v>1</v>
      </c>
      <c r="F879" s="339"/>
      <c r="G879" s="374"/>
      <c r="H879" s="334"/>
      <c r="I879" s="339"/>
      <c r="J879" s="339"/>
    </row>
    <row r="880" spans="1:10" ht="140.25">
      <c r="A880" s="331" t="s">
        <v>1955</v>
      </c>
      <c r="B880" s="340" t="s">
        <v>1302</v>
      </c>
      <c r="C880" s="395" t="s">
        <v>1302</v>
      </c>
      <c r="D880" s="334" t="s">
        <v>31</v>
      </c>
      <c r="E880" s="369">
        <v>1</v>
      </c>
      <c r="F880" s="339"/>
      <c r="G880" s="374"/>
      <c r="H880" s="372"/>
      <c r="I880" s="588"/>
      <c r="J880" s="339"/>
    </row>
    <row r="881" spans="1:10">
      <c r="A881" s="332"/>
      <c r="B881" s="341"/>
      <c r="C881" s="341"/>
      <c r="D881" s="335"/>
      <c r="E881" s="358"/>
      <c r="F881" s="373"/>
      <c r="G881" s="260"/>
      <c r="H881" s="335"/>
      <c r="I881" s="373" t="s">
        <v>1956</v>
      </c>
      <c r="J881" s="433"/>
    </row>
    <row r="882" spans="1:10" ht="15.75">
      <c r="A882" s="1660" t="s">
        <v>1957</v>
      </c>
      <c r="B882" s="1661" t="s">
        <v>1305</v>
      </c>
      <c r="C882" s="1662"/>
      <c r="D882" s="1663"/>
      <c r="E882" s="1664"/>
      <c r="F882" s="1665"/>
      <c r="G882" s="1666"/>
      <c r="H882" s="1663"/>
      <c r="I882" s="1665"/>
      <c r="J882" s="1665"/>
    </row>
    <row r="883" spans="1:10" ht="15.75">
      <c r="A883" s="1667" t="s">
        <v>1958</v>
      </c>
      <c r="B883" s="1668" t="s">
        <v>1310</v>
      </c>
      <c r="C883" s="1668" t="s">
        <v>1311</v>
      </c>
      <c r="D883" s="1669" t="s">
        <v>31</v>
      </c>
      <c r="E883" s="1670">
        <v>3</v>
      </c>
      <c r="F883" s="1671" t="s">
        <v>2902</v>
      </c>
      <c r="G883" s="1672">
        <v>14</v>
      </c>
      <c r="H883" s="1673">
        <f t="shared" ref="H883:H891" si="1">G883</f>
        <v>14</v>
      </c>
      <c r="I883" s="1674">
        <v>0.21</v>
      </c>
      <c r="J883" s="1673">
        <f>H883*E883</f>
        <v>42</v>
      </c>
    </row>
    <row r="884" spans="1:10" ht="31.5">
      <c r="A884" s="1667" t="s">
        <v>1959</v>
      </c>
      <c r="B884" s="1668" t="s">
        <v>1312</v>
      </c>
      <c r="C884" s="1668" t="s">
        <v>1313</v>
      </c>
      <c r="D884" s="1669" t="s">
        <v>31</v>
      </c>
      <c r="E884" s="1670">
        <v>18</v>
      </c>
      <c r="F884" s="1671" t="s">
        <v>2902</v>
      </c>
      <c r="G884" s="1672">
        <v>11.8</v>
      </c>
      <c r="H884" s="1673">
        <f t="shared" si="1"/>
        <v>11.8</v>
      </c>
      <c r="I884" s="1674">
        <v>0.21</v>
      </c>
      <c r="J884" s="1673">
        <f>H884*E884</f>
        <v>212.4</v>
      </c>
    </row>
    <row r="885" spans="1:10" ht="47.25">
      <c r="A885" s="1675" t="s">
        <v>1960</v>
      </c>
      <c r="B885" s="1676" t="s">
        <v>1314</v>
      </c>
      <c r="C885" s="1676" t="s">
        <v>1315</v>
      </c>
      <c r="D885" s="1677" t="s">
        <v>31</v>
      </c>
      <c r="E885" s="1678">
        <v>300</v>
      </c>
      <c r="F885" s="1679" t="s">
        <v>3140</v>
      </c>
      <c r="G885" s="1680">
        <v>29.25</v>
      </c>
      <c r="H885" s="1681">
        <f t="shared" si="1"/>
        <v>29.25</v>
      </c>
      <c r="I885" s="1682">
        <v>0.21</v>
      </c>
      <c r="J885" s="1681">
        <f>G885</f>
        <v>29.25</v>
      </c>
    </row>
    <row r="886" spans="1:10" ht="47.25">
      <c r="A886" s="1675" t="s">
        <v>1961</v>
      </c>
      <c r="B886" s="1676" t="s">
        <v>1316</v>
      </c>
      <c r="C886" s="1676" t="s">
        <v>1317</v>
      </c>
      <c r="D886" s="1677" t="s">
        <v>31</v>
      </c>
      <c r="E886" s="1678">
        <v>300</v>
      </c>
      <c r="F886" s="1679" t="s">
        <v>3141</v>
      </c>
      <c r="G886" s="1680">
        <v>84</v>
      </c>
      <c r="H886" s="1681">
        <f t="shared" si="1"/>
        <v>84</v>
      </c>
      <c r="I886" s="1682">
        <v>0.21</v>
      </c>
      <c r="J886" s="1681">
        <f>G886</f>
        <v>84</v>
      </c>
    </row>
    <row r="887" spans="1:10" ht="47.25">
      <c r="A887" s="1675" t="s">
        <v>1962</v>
      </c>
      <c r="B887" s="1676" t="s">
        <v>1318</v>
      </c>
      <c r="C887" s="1676" t="s">
        <v>1319</v>
      </c>
      <c r="D887" s="1677" t="s">
        <v>31</v>
      </c>
      <c r="E887" s="1677">
        <v>300</v>
      </c>
      <c r="F887" s="1679" t="s">
        <v>3142</v>
      </c>
      <c r="G887" s="1680">
        <v>20.71</v>
      </c>
      <c r="H887" s="1681">
        <f t="shared" si="1"/>
        <v>20.71</v>
      </c>
      <c r="I887" s="1682">
        <v>0.21</v>
      </c>
      <c r="J887" s="1681">
        <f>G887</f>
        <v>20.71</v>
      </c>
    </row>
    <row r="888" spans="1:10" ht="15.75">
      <c r="A888" s="1667" t="s">
        <v>1963</v>
      </c>
      <c r="B888" s="1668" t="s">
        <v>1320</v>
      </c>
      <c r="C888" s="1668" t="s">
        <v>1321</v>
      </c>
      <c r="D888" s="1669" t="s">
        <v>31</v>
      </c>
      <c r="E888" s="1670" t="s">
        <v>241</v>
      </c>
      <c r="F888" s="1671" t="s">
        <v>2824</v>
      </c>
      <c r="G888" s="1672">
        <v>82.55</v>
      </c>
      <c r="H888" s="1673">
        <f t="shared" si="1"/>
        <v>82.55</v>
      </c>
      <c r="I888" s="1674">
        <v>0.21</v>
      </c>
      <c r="J888" s="1673">
        <f>H888*E888</f>
        <v>247.64999999999998</v>
      </c>
    </row>
    <row r="889" spans="1:10" ht="15.75">
      <c r="A889" s="1667" t="s">
        <v>1964</v>
      </c>
      <c r="B889" s="1668" t="s">
        <v>1322</v>
      </c>
      <c r="C889" s="1668" t="s">
        <v>1323</v>
      </c>
      <c r="D889" s="1669" t="s">
        <v>31</v>
      </c>
      <c r="E889" s="1670">
        <v>3</v>
      </c>
      <c r="F889" s="1671" t="s">
        <v>2902</v>
      </c>
      <c r="G889" s="1672">
        <v>11.65</v>
      </c>
      <c r="H889" s="1673">
        <f t="shared" si="1"/>
        <v>11.65</v>
      </c>
      <c r="I889" s="1674">
        <v>0.21</v>
      </c>
      <c r="J889" s="1673">
        <f>H889*E889</f>
        <v>34.950000000000003</v>
      </c>
    </row>
    <row r="890" spans="1:10" ht="15.75">
      <c r="A890" s="1667" t="s">
        <v>1965</v>
      </c>
      <c r="B890" s="1668" t="s">
        <v>840</v>
      </c>
      <c r="C890" s="1668" t="s">
        <v>1324</v>
      </c>
      <c r="D890" s="1669" t="s">
        <v>31</v>
      </c>
      <c r="E890" s="1670">
        <v>2</v>
      </c>
      <c r="F890" s="1671" t="s">
        <v>2902</v>
      </c>
      <c r="G890" s="1672">
        <v>35</v>
      </c>
      <c r="H890" s="1683">
        <f t="shared" si="1"/>
        <v>35</v>
      </c>
      <c r="I890" s="1674">
        <v>0.21</v>
      </c>
      <c r="J890" s="1673">
        <f>H890*E890</f>
        <v>70</v>
      </c>
    </row>
    <row r="891" spans="1:10" ht="15.75">
      <c r="A891" s="1667" t="s">
        <v>1966</v>
      </c>
      <c r="B891" s="1684" t="s">
        <v>1325</v>
      </c>
      <c r="C891" s="1684" t="s">
        <v>1326</v>
      </c>
      <c r="D891" s="1685" t="s">
        <v>31</v>
      </c>
      <c r="E891" s="1685">
        <v>2</v>
      </c>
      <c r="F891" s="1671" t="s">
        <v>2822</v>
      </c>
      <c r="G891" s="1672">
        <v>110</v>
      </c>
      <c r="H891" s="1683">
        <f t="shared" si="1"/>
        <v>110</v>
      </c>
      <c r="I891" s="1674">
        <v>0.21</v>
      </c>
      <c r="J891" s="1673">
        <f>H891*E891</f>
        <v>220</v>
      </c>
    </row>
    <row r="892" spans="1:10" ht="15.75">
      <c r="A892" s="1686"/>
      <c r="B892" s="1687"/>
      <c r="C892" s="1687"/>
      <c r="D892" s="1688"/>
      <c r="E892" s="1689"/>
      <c r="F892" s="1690"/>
      <c r="G892" s="1691" t="s">
        <v>2755</v>
      </c>
      <c r="H892" s="1692"/>
      <c r="I892" s="1693"/>
      <c r="J892" s="1652">
        <f>SUM(J883:J891)</f>
        <v>960.96</v>
      </c>
    </row>
    <row r="893" spans="1:10">
      <c r="A893" s="330" t="s">
        <v>1967</v>
      </c>
      <c r="B893" s="343" t="s">
        <v>1329</v>
      </c>
      <c r="C893" s="343"/>
      <c r="D893" s="336"/>
      <c r="E893" s="357"/>
      <c r="F893" s="343"/>
      <c r="G893" s="376"/>
      <c r="H893" s="336"/>
      <c r="I893" s="343"/>
      <c r="J893" s="343"/>
    </row>
    <row r="894" spans="1:10" ht="25.5">
      <c r="A894" s="381" t="s">
        <v>1968</v>
      </c>
      <c r="B894" s="382" t="s">
        <v>1331</v>
      </c>
      <c r="C894" s="590" t="s">
        <v>1332</v>
      </c>
      <c r="D894" s="371" t="s">
        <v>31</v>
      </c>
      <c r="E894" s="383">
        <v>60000</v>
      </c>
      <c r="F894" s="590"/>
      <c r="G894" s="377"/>
      <c r="H894" s="371"/>
      <c r="I894" s="590"/>
      <c r="J894" s="590"/>
    </row>
    <row r="895" spans="1:10" ht="25.5">
      <c r="A895" s="381" t="s">
        <v>1969</v>
      </c>
      <c r="B895" s="382" t="s">
        <v>1331</v>
      </c>
      <c r="C895" s="590" t="s">
        <v>1334</v>
      </c>
      <c r="D895" s="371" t="s">
        <v>31</v>
      </c>
      <c r="E895" s="383">
        <v>15000</v>
      </c>
      <c r="F895" s="590"/>
      <c r="G895" s="377"/>
      <c r="H895" s="371"/>
      <c r="I895" s="590"/>
      <c r="J895" s="590"/>
    </row>
    <row r="896" spans="1:10" ht="25.5">
      <c r="A896" s="381" t="s">
        <v>1970</v>
      </c>
      <c r="B896" s="382" t="s">
        <v>1335</v>
      </c>
      <c r="C896" s="590" t="s">
        <v>1336</v>
      </c>
      <c r="D896" s="371" t="s">
        <v>31</v>
      </c>
      <c r="E896" s="383">
        <v>3000</v>
      </c>
      <c r="F896" s="590"/>
      <c r="G896" s="377"/>
      <c r="H896" s="371"/>
      <c r="I896" s="590"/>
      <c r="J896" s="590"/>
    </row>
    <row r="897" spans="1:10" ht="25.5">
      <c r="A897" s="381" t="s">
        <v>1971</v>
      </c>
      <c r="B897" s="382" t="s">
        <v>1337</v>
      </c>
      <c r="C897" s="382" t="s">
        <v>1338</v>
      </c>
      <c r="D897" s="371" t="s">
        <v>31</v>
      </c>
      <c r="E897" s="383">
        <v>15000</v>
      </c>
      <c r="F897" s="590"/>
      <c r="G897" s="377"/>
      <c r="H897" s="371"/>
      <c r="I897" s="590"/>
      <c r="J897" s="590"/>
    </row>
    <row r="898" spans="1:10">
      <c r="A898" s="332"/>
      <c r="B898" s="341"/>
      <c r="C898" s="341"/>
      <c r="D898" s="335"/>
      <c r="E898" s="358"/>
      <c r="F898" s="373"/>
      <c r="G898" s="341"/>
      <c r="H898" s="335"/>
      <c r="I898" s="373" t="s">
        <v>1972</v>
      </c>
      <c r="J898" s="433"/>
    </row>
    <row r="899" spans="1:10">
      <c r="A899" s="330">
        <v>134</v>
      </c>
      <c r="B899" s="591" t="s">
        <v>1379</v>
      </c>
      <c r="C899" s="592"/>
      <c r="D899" s="593"/>
      <c r="E899" s="594"/>
      <c r="F899" s="595"/>
      <c r="G899" s="595"/>
      <c r="H899" s="595"/>
      <c r="I899" s="595"/>
      <c r="J899" s="595"/>
    </row>
    <row r="900" spans="1:10" ht="51">
      <c r="A900" s="381" t="s">
        <v>1973</v>
      </c>
      <c r="B900" s="486" t="s">
        <v>1988</v>
      </c>
      <c r="C900" s="487" t="s">
        <v>1380</v>
      </c>
      <c r="D900" s="402" t="s">
        <v>249</v>
      </c>
      <c r="E900" s="498">
        <v>36</v>
      </c>
      <c r="F900" s="489"/>
      <c r="G900" s="489"/>
      <c r="H900" s="489"/>
      <c r="I900" s="489"/>
      <c r="J900" s="489"/>
    </row>
    <row r="901" spans="1:10" ht="51">
      <c r="A901" s="381" t="s">
        <v>1974</v>
      </c>
      <c r="B901" s="486" t="s">
        <v>1989</v>
      </c>
      <c r="C901" s="487" t="s">
        <v>1381</v>
      </c>
      <c r="D901" s="402" t="s">
        <v>249</v>
      </c>
      <c r="E901" s="499">
        <v>36</v>
      </c>
      <c r="F901" s="489"/>
      <c r="G901" s="489"/>
      <c r="H901" s="489"/>
      <c r="I901" s="489"/>
      <c r="J901" s="489"/>
    </row>
    <row r="902" spans="1:10" ht="38.25">
      <c r="A902" s="381" t="s">
        <v>1975</v>
      </c>
      <c r="B902" s="491" t="s">
        <v>1382</v>
      </c>
      <c r="C902" s="487" t="s">
        <v>1383</v>
      </c>
      <c r="D902" s="402" t="s">
        <v>249</v>
      </c>
      <c r="E902" s="499">
        <v>180</v>
      </c>
      <c r="F902" s="489"/>
      <c r="G902" s="489"/>
      <c r="H902" s="489"/>
      <c r="I902" s="489"/>
      <c r="J902" s="489"/>
    </row>
    <row r="903" spans="1:10" ht="38.25">
      <c r="A903" s="381" t="s">
        <v>1976</v>
      </c>
      <c r="B903" s="491" t="s">
        <v>1384</v>
      </c>
      <c r="C903" s="487" t="s">
        <v>1385</v>
      </c>
      <c r="D903" s="402" t="s">
        <v>49</v>
      </c>
      <c r="E903" s="498">
        <v>90</v>
      </c>
      <c r="F903" s="489"/>
      <c r="G903" s="489"/>
      <c r="H903" s="489"/>
      <c r="I903" s="489"/>
      <c r="J903" s="489"/>
    </row>
    <row r="904" spans="1:10" ht="38.25">
      <c r="A904" s="381" t="s">
        <v>1977</v>
      </c>
      <c r="B904" s="491" t="s">
        <v>1386</v>
      </c>
      <c r="C904" s="487" t="s">
        <v>1387</v>
      </c>
      <c r="D904" s="488" t="s">
        <v>49</v>
      </c>
      <c r="E904" s="498">
        <v>72</v>
      </c>
      <c r="F904" s="489"/>
      <c r="G904" s="489"/>
      <c r="H904" s="489"/>
      <c r="I904" s="489"/>
      <c r="J904" s="489"/>
    </row>
    <row r="905" spans="1:10" ht="51">
      <c r="A905" s="381" t="s">
        <v>1978</v>
      </c>
      <c r="B905" s="492" t="s">
        <v>1388</v>
      </c>
      <c r="C905" s="402" t="s">
        <v>1389</v>
      </c>
      <c r="D905" s="488" t="s">
        <v>31</v>
      </c>
      <c r="E905" s="500">
        <v>8</v>
      </c>
      <c r="F905" s="489"/>
      <c r="G905" s="489"/>
      <c r="H905" s="489"/>
      <c r="I905" s="489"/>
      <c r="J905" s="489"/>
    </row>
    <row r="906" spans="1:10" ht="51">
      <c r="A906" s="381" t="s">
        <v>1979</v>
      </c>
      <c r="B906" s="402" t="s">
        <v>1390</v>
      </c>
      <c r="C906" s="402" t="s">
        <v>1391</v>
      </c>
      <c r="D906" s="488" t="s">
        <v>31</v>
      </c>
      <c r="E906" s="500">
        <v>8</v>
      </c>
      <c r="F906" s="489"/>
      <c r="G906" s="489"/>
      <c r="H906" s="489"/>
      <c r="I906" s="489"/>
      <c r="J906" s="489"/>
    </row>
    <row r="907" spans="1:10" ht="38.25">
      <c r="A907" s="381" t="s">
        <v>1980</v>
      </c>
      <c r="B907" s="402" t="s">
        <v>1392</v>
      </c>
      <c r="C907" s="402" t="s">
        <v>1393</v>
      </c>
      <c r="D907" s="488" t="s">
        <v>31</v>
      </c>
      <c r="E907" s="500">
        <v>5</v>
      </c>
      <c r="F907" s="489"/>
      <c r="G907" s="489"/>
      <c r="H907" s="489"/>
      <c r="I907" s="489"/>
      <c r="J907" s="489"/>
    </row>
    <row r="908" spans="1:10" ht="51">
      <c r="A908" s="381" t="s">
        <v>1981</v>
      </c>
      <c r="B908" s="402" t="s">
        <v>1394</v>
      </c>
      <c r="C908" s="493" t="s">
        <v>1395</v>
      </c>
      <c r="D908" s="488" t="s">
        <v>31</v>
      </c>
      <c r="E908" s="500">
        <v>36</v>
      </c>
      <c r="F908" s="489"/>
      <c r="G908" s="489"/>
      <c r="H908" s="489"/>
      <c r="I908" s="489"/>
      <c r="J908" s="489"/>
    </row>
    <row r="909" spans="1:10" ht="38.25">
      <c r="A909" s="381" t="s">
        <v>1982</v>
      </c>
      <c r="B909" s="402" t="s">
        <v>1396</v>
      </c>
      <c r="C909" s="402" t="s">
        <v>1397</v>
      </c>
      <c r="D909" s="488" t="s">
        <v>31</v>
      </c>
      <c r="E909" s="500">
        <v>10</v>
      </c>
      <c r="F909" s="489"/>
      <c r="G909" s="489"/>
      <c r="H909" s="489"/>
      <c r="I909" s="489"/>
      <c r="J909" s="489"/>
    </row>
    <row r="910" spans="1:10" ht="63.75">
      <c r="A910" s="381" t="s">
        <v>1983</v>
      </c>
      <c r="B910" s="488" t="s">
        <v>1398</v>
      </c>
      <c r="C910" s="493" t="s">
        <v>1399</v>
      </c>
      <c r="D910" s="488" t="s">
        <v>49</v>
      </c>
      <c r="E910" s="501">
        <v>144</v>
      </c>
      <c r="F910" s="489"/>
      <c r="G910" s="489"/>
      <c r="H910" s="489"/>
      <c r="I910" s="489"/>
      <c r="J910" s="489"/>
    </row>
    <row r="911" spans="1:10" ht="63.75">
      <c r="A911" s="381" t="s">
        <v>1984</v>
      </c>
      <c r="B911" s="488" t="s">
        <v>1400</v>
      </c>
      <c r="C911" s="493" t="s">
        <v>1401</v>
      </c>
      <c r="D911" s="488" t="s">
        <v>49</v>
      </c>
      <c r="E911" s="501">
        <v>108</v>
      </c>
      <c r="F911" s="489"/>
      <c r="G911" s="489"/>
      <c r="H911" s="489"/>
      <c r="I911" s="489"/>
      <c r="J911" s="489"/>
    </row>
    <row r="912" spans="1:10" ht="25.5">
      <c r="A912" s="381" t="s">
        <v>1985</v>
      </c>
      <c r="B912" s="402" t="s">
        <v>1402</v>
      </c>
      <c r="C912" s="402" t="s">
        <v>1403</v>
      </c>
      <c r="D912" s="402" t="s">
        <v>249</v>
      </c>
      <c r="E912" s="500">
        <v>60</v>
      </c>
      <c r="F912" s="489"/>
      <c r="G912" s="489"/>
      <c r="H912" s="489"/>
      <c r="I912" s="489"/>
      <c r="J912" s="489"/>
    </row>
    <row r="913" spans="1:10" ht="63.75">
      <c r="A913" s="381" t="s">
        <v>1986</v>
      </c>
      <c r="B913" s="488" t="s">
        <v>274</v>
      </c>
      <c r="C913" s="402" t="s">
        <v>1404</v>
      </c>
      <c r="D913" s="402" t="s">
        <v>249</v>
      </c>
      <c r="E913" s="500">
        <v>4000</v>
      </c>
      <c r="F913" s="489"/>
      <c r="G913" s="489"/>
      <c r="H913" s="489"/>
      <c r="I913" s="489"/>
      <c r="J913" s="489"/>
    </row>
    <row r="914" spans="1:10" ht="51">
      <c r="A914" s="381" t="s">
        <v>1987</v>
      </c>
      <c r="B914" s="491" t="s">
        <v>1405</v>
      </c>
      <c r="C914" s="402" t="s">
        <v>1406</v>
      </c>
      <c r="D914" s="402" t="s">
        <v>858</v>
      </c>
      <c r="E914" s="500">
        <v>800</v>
      </c>
      <c r="F914" s="489"/>
      <c r="G914" s="489"/>
      <c r="H914" s="489"/>
      <c r="I914" s="489"/>
      <c r="J914" s="489"/>
    </row>
    <row r="915" spans="1:10">
      <c r="A915" s="332"/>
      <c r="B915" s="341"/>
      <c r="C915" s="341"/>
      <c r="D915" s="335"/>
      <c r="E915" s="358"/>
      <c r="F915" s="373"/>
      <c r="G915" s="341"/>
      <c r="H915" s="335"/>
      <c r="I915" s="373" t="s">
        <v>1990</v>
      </c>
      <c r="J915" s="433"/>
    </row>
    <row r="916" spans="1:10">
      <c r="A916" s="607" t="s">
        <v>2183</v>
      </c>
      <c r="B916" s="503" t="s">
        <v>1991</v>
      </c>
      <c r="C916" s="503"/>
      <c r="D916" s="504"/>
      <c r="E916" s="505"/>
      <c r="F916" s="507"/>
      <c r="G916" s="508"/>
      <c r="H916" s="584"/>
      <c r="I916" s="584"/>
      <c r="J916" s="584"/>
    </row>
    <row r="917" spans="1:10" ht="25.5">
      <c r="A917" s="608" t="s">
        <v>2340</v>
      </c>
      <c r="B917" s="528" t="s">
        <v>838</v>
      </c>
      <c r="C917" s="528" t="s">
        <v>1992</v>
      </c>
      <c r="D917" s="529" t="s">
        <v>31</v>
      </c>
      <c r="E917" s="513">
        <v>220</v>
      </c>
      <c r="F917" s="511"/>
      <c r="G917" s="512"/>
      <c r="H917" s="586"/>
      <c r="I917" s="586"/>
      <c r="J917" s="587"/>
    </row>
    <row r="918" spans="1:10" ht="25.5">
      <c r="A918" s="608" t="s">
        <v>2341</v>
      </c>
      <c r="B918" s="528" t="s">
        <v>2633</v>
      </c>
      <c r="C918" s="528" t="s">
        <v>2572</v>
      </c>
      <c r="D918" s="529" t="s">
        <v>31</v>
      </c>
      <c r="E918" s="513">
        <v>150</v>
      </c>
      <c r="F918" s="511"/>
      <c r="G918" s="512"/>
      <c r="H918" s="586"/>
      <c r="I918" s="586"/>
      <c r="J918" s="587"/>
    </row>
    <row r="919" spans="1:10" ht="25.5">
      <c r="A919" s="608" t="s">
        <v>2342</v>
      </c>
      <c r="B919" s="528" t="s">
        <v>1993</v>
      </c>
      <c r="C919" s="528" t="s">
        <v>1994</v>
      </c>
      <c r="D919" s="529" t="s">
        <v>31</v>
      </c>
      <c r="E919" s="513">
        <v>120</v>
      </c>
      <c r="F919" s="511"/>
      <c r="G919" s="512"/>
      <c r="H919" s="586"/>
      <c r="I919" s="586"/>
      <c r="J919" s="587"/>
    </row>
    <row r="920" spans="1:10" ht="25.5">
      <c r="A920" s="608" t="s">
        <v>2343</v>
      </c>
      <c r="B920" s="528" t="s">
        <v>1995</v>
      </c>
      <c r="C920" s="528" t="s">
        <v>1996</v>
      </c>
      <c r="D920" s="529" t="s">
        <v>31</v>
      </c>
      <c r="E920" s="513">
        <v>1</v>
      </c>
      <c r="F920" s="511"/>
      <c r="G920" s="512"/>
      <c r="H920" s="586"/>
      <c r="I920" s="586"/>
      <c r="J920" s="587"/>
    </row>
    <row r="921" spans="1:10" ht="51">
      <c r="A921" s="608" t="s">
        <v>2344</v>
      </c>
      <c r="B921" s="528" t="s">
        <v>1997</v>
      </c>
      <c r="C921" s="528" t="s">
        <v>1998</v>
      </c>
      <c r="D921" s="529" t="s">
        <v>31</v>
      </c>
      <c r="E921" s="513">
        <v>2</v>
      </c>
      <c r="F921" s="511"/>
      <c r="G921" s="512"/>
      <c r="H921" s="586"/>
      <c r="I921" s="586"/>
      <c r="J921" s="587"/>
    </row>
    <row r="922" spans="1:10">
      <c r="A922" s="608" t="s">
        <v>2345</v>
      </c>
      <c r="B922" s="528" t="s">
        <v>1999</v>
      </c>
      <c r="C922" s="528" t="s">
        <v>2000</v>
      </c>
      <c r="D922" s="529" t="s">
        <v>2001</v>
      </c>
      <c r="E922" s="513">
        <v>60</v>
      </c>
      <c r="F922" s="511"/>
      <c r="G922" s="512"/>
      <c r="H922" s="586"/>
      <c r="I922" s="586"/>
      <c r="J922" s="587"/>
    </row>
    <row r="923" spans="1:10">
      <c r="A923" s="608" t="s">
        <v>2346</v>
      </c>
      <c r="B923" s="528" t="s">
        <v>2002</v>
      </c>
      <c r="C923" s="528" t="s">
        <v>2003</v>
      </c>
      <c r="D923" s="529" t="s">
        <v>31</v>
      </c>
      <c r="E923" s="513">
        <v>15</v>
      </c>
      <c r="F923" s="511"/>
      <c r="G923" s="512"/>
      <c r="H923" s="586"/>
      <c r="I923" s="586"/>
      <c r="J923" s="587"/>
    </row>
    <row r="924" spans="1:10" ht="25.5">
      <c r="A924" s="608" t="s">
        <v>2347</v>
      </c>
      <c r="B924" s="528" t="s">
        <v>2634</v>
      </c>
      <c r="C924" s="528" t="s">
        <v>2004</v>
      </c>
      <c r="D924" s="529" t="s">
        <v>31</v>
      </c>
      <c r="E924" s="513">
        <f>4*1.3</f>
        <v>5.2</v>
      </c>
      <c r="F924" s="511"/>
      <c r="G924" s="512"/>
      <c r="H924" s="586"/>
      <c r="I924" s="586"/>
      <c r="J924" s="587"/>
    </row>
    <row r="925" spans="1:10">
      <c r="A925" s="608" t="s">
        <v>2348</v>
      </c>
      <c r="B925" s="528" t="s">
        <v>2005</v>
      </c>
      <c r="C925" s="528" t="s">
        <v>2000</v>
      </c>
      <c r="D925" s="529" t="s">
        <v>2001</v>
      </c>
      <c r="E925" s="513">
        <v>60</v>
      </c>
      <c r="F925" s="511"/>
      <c r="G925" s="512"/>
      <c r="H925" s="586"/>
      <c r="I925" s="586"/>
      <c r="J925" s="587"/>
    </row>
    <row r="926" spans="1:10">
      <c r="A926" s="608" t="s">
        <v>2349</v>
      </c>
      <c r="B926" s="528" t="s">
        <v>2635</v>
      </c>
      <c r="C926" s="528" t="s">
        <v>2006</v>
      </c>
      <c r="D926" s="529" t="s">
        <v>31</v>
      </c>
      <c r="E926" s="513">
        <v>75</v>
      </c>
      <c r="F926" s="511"/>
      <c r="G926" s="512"/>
      <c r="H926" s="586"/>
      <c r="I926" s="586"/>
      <c r="J926" s="587"/>
    </row>
    <row r="927" spans="1:10" ht="38.25">
      <c r="A927" s="608" t="s">
        <v>2350</v>
      </c>
      <c r="B927" s="528" t="s">
        <v>2007</v>
      </c>
      <c r="C927" s="528" t="s">
        <v>2008</v>
      </c>
      <c r="D927" s="529" t="s">
        <v>31</v>
      </c>
      <c r="E927" s="513">
        <f>120*1.3</f>
        <v>156</v>
      </c>
      <c r="F927" s="511"/>
      <c r="G927" s="512"/>
      <c r="H927" s="586"/>
      <c r="I927" s="586"/>
      <c r="J927" s="587"/>
    </row>
    <row r="928" spans="1:10" ht="25.5">
      <c r="A928" s="608" t="s">
        <v>2351</v>
      </c>
      <c r="B928" s="528" t="s">
        <v>2009</v>
      </c>
      <c r="C928" s="528" t="s">
        <v>2010</v>
      </c>
      <c r="D928" s="529" t="s">
        <v>31</v>
      </c>
      <c r="E928" s="530">
        <v>5</v>
      </c>
      <c r="F928" s="511"/>
      <c r="G928" s="512"/>
      <c r="H928" s="586"/>
      <c r="I928" s="586"/>
      <c r="J928" s="587"/>
    </row>
    <row r="929" spans="1:10" ht="25.5">
      <c r="A929" s="608" t="s">
        <v>2352</v>
      </c>
      <c r="B929" s="528" t="s">
        <v>2011</v>
      </c>
      <c r="C929" s="528" t="s">
        <v>2010</v>
      </c>
      <c r="D929" s="529" t="s">
        <v>31</v>
      </c>
      <c r="E929" s="530">
        <v>5</v>
      </c>
      <c r="F929" s="511"/>
      <c r="G929" s="512"/>
      <c r="H929" s="586"/>
      <c r="I929" s="586"/>
      <c r="J929" s="587"/>
    </row>
    <row r="930" spans="1:10">
      <c r="A930" s="608" t="s">
        <v>2353</v>
      </c>
      <c r="B930" s="528" t="s">
        <v>2012</v>
      </c>
      <c r="C930" s="528" t="s">
        <v>2013</v>
      </c>
      <c r="D930" s="529" t="s">
        <v>2001</v>
      </c>
      <c r="E930" s="513">
        <v>30</v>
      </c>
      <c r="F930" s="511"/>
      <c r="G930" s="512"/>
      <c r="H930" s="586"/>
      <c r="I930" s="586"/>
      <c r="J930" s="587"/>
    </row>
    <row r="931" spans="1:10">
      <c r="A931" s="608" t="s">
        <v>2354</v>
      </c>
      <c r="B931" s="528" t="s">
        <v>2014</v>
      </c>
      <c r="C931" s="528" t="s">
        <v>2013</v>
      </c>
      <c r="D931" s="529" t="s">
        <v>2001</v>
      </c>
      <c r="E931" s="513">
        <v>30</v>
      </c>
      <c r="F931" s="511"/>
      <c r="G931" s="512"/>
      <c r="H931" s="586"/>
      <c r="I931" s="586"/>
      <c r="J931" s="587"/>
    </row>
    <row r="932" spans="1:10">
      <c r="A932" s="514"/>
      <c r="B932" s="515"/>
      <c r="C932" s="515"/>
      <c r="D932" s="517"/>
      <c r="E932" s="518"/>
      <c r="F932" s="515"/>
      <c r="G932" s="517"/>
      <c r="H932" s="515"/>
      <c r="I932" s="521" t="s">
        <v>2355</v>
      </c>
      <c r="J932" s="582"/>
    </row>
    <row r="933" spans="1:10">
      <c r="A933" s="574"/>
      <c r="B933" s="596" t="s">
        <v>2015</v>
      </c>
      <c r="C933" s="577"/>
      <c r="D933" s="559"/>
      <c r="E933" s="575"/>
      <c r="F933" s="577"/>
      <c r="G933" s="559"/>
      <c r="H933" s="576"/>
      <c r="I933" s="577"/>
      <c r="J933" s="578"/>
    </row>
    <row r="934" spans="1:10">
      <c r="A934" s="609" t="s">
        <v>2186</v>
      </c>
      <c r="B934" s="528" t="s">
        <v>2016</v>
      </c>
      <c r="C934" s="528" t="s">
        <v>2017</v>
      </c>
      <c r="D934" s="510" t="s">
        <v>31</v>
      </c>
      <c r="E934" s="513">
        <v>70</v>
      </c>
      <c r="F934" s="511"/>
      <c r="G934" s="512"/>
      <c r="H934" s="586"/>
      <c r="I934" s="586"/>
      <c r="J934" s="587"/>
    </row>
    <row r="935" spans="1:10">
      <c r="A935" s="514"/>
      <c r="B935" s="515"/>
      <c r="C935" s="515"/>
      <c r="D935" s="517"/>
      <c r="E935" s="518"/>
      <c r="F935" s="515"/>
      <c r="G935" s="517"/>
      <c r="H935" s="515"/>
      <c r="I935" s="521" t="s">
        <v>2356</v>
      </c>
      <c r="J935" s="582"/>
    </row>
    <row r="936" spans="1:10" ht="25.5">
      <c r="A936" s="609" t="s">
        <v>2189</v>
      </c>
      <c r="B936" s="528" t="s">
        <v>2018</v>
      </c>
      <c r="C936" s="528" t="s">
        <v>2573</v>
      </c>
      <c r="D936" s="510" t="s">
        <v>31</v>
      </c>
      <c r="E936" s="513">
        <v>150</v>
      </c>
      <c r="F936" s="511"/>
      <c r="G936" s="512"/>
      <c r="H936" s="586"/>
      <c r="I936" s="586"/>
      <c r="J936" s="587"/>
    </row>
    <row r="937" spans="1:10">
      <c r="A937" s="514"/>
      <c r="B937" s="515"/>
      <c r="C937" s="515"/>
      <c r="D937" s="517"/>
      <c r="E937" s="518"/>
      <c r="F937" s="515"/>
      <c r="G937" s="517"/>
      <c r="H937" s="515"/>
      <c r="I937" s="521" t="s">
        <v>2357</v>
      </c>
      <c r="J937" s="582"/>
    </row>
    <row r="938" spans="1:10" ht="25.5">
      <c r="A938" s="609" t="s">
        <v>2192</v>
      </c>
      <c r="B938" s="528" t="s">
        <v>2019</v>
      </c>
      <c r="C938" s="528" t="s">
        <v>2020</v>
      </c>
      <c r="D938" s="529" t="s">
        <v>49</v>
      </c>
      <c r="E938" s="530">
        <v>600</v>
      </c>
      <c r="F938" s="511"/>
      <c r="G938" s="512"/>
      <c r="H938" s="586"/>
      <c r="I938" s="586"/>
      <c r="J938" s="587"/>
    </row>
    <row r="939" spans="1:10">
      <c r="A939" s="514"/>
      <c r="B939" s="515"/>
      <c r="C939" s="515"/>
      <c r="D939" s="517"/>
      <c r="E939" s="518"/>
      <c r="F939" s="515"/>
      <c r="G939" s="517"/>
      <c r="H939" s="515"/>
      <c r="I939" s="521" t="s">
        <v>2358</v>
      </c>
      <c r="J939" s="582"/>
    </row>
    <row r="940" spans="1:10" ht="25.5">
      <c r="A940" s="609" t="s">
        <v>2195</v>
      </c>
      <c r="B940" s="597" t="s">
        <v>2021</v>
      </c>
      <c r="C940" s="528" t="s">
        <v>2022</v>
      </c>
      <c r="D940" s="529" t="s">
        <v>49</v>
      </c>
      <c r="E940" s="530">
        <f>25*1.3</f>
        <v>32.5</v>
      </c>
      <c r="F940" s="511"/>
      <c r="G940" s="512"/>
      <c r="H940" s="586"/>
      <c r="I940" s="586"/>
      <c r="J940" s="587"/>
    </row>
    <row r="941" spans="1:10">
      <c r="A941" s="514"/>
      <c r="B941" s="515"/>
      <c r="C941" s="515"/>
      <c r="D941" s="517"/>
      <c r="E941" s="518"/>
      <c r="F941" s="515"/>
      <c r="G941" s="517"/>
      <c r="H941" s="515"/>
      <c r="I941" s="521" t="s">
        <v>2359</v>
      </c>
      <c r="J941" s="582"/>
    </row>
    <row r="942" spans="1:10" ht="25.5">
      <c r="A942" s="609" t="s">
        <v>2198</v>
      </c>
      <c r="B942" s="528" t="s">
        <v>2023</v>
      </c>
      <c r="C942" s="528" t="s">
        <v>2024</v>
      </c>
      <c r="D942" s="529" t="s">
        <v>49</v>
      </c>
      <c r="E942" s="530">
        <f>4*1.3</f>
        <v>5.2</v>
      </c>
      <c r="F942" s="511"/>
      <c r="G942" s="512"/>
      <c r="H942" s="586"/>
      <c r="I942" s="586"/>
      <c r="J942" s="587"/>
    </row>
    <row r="943" spans="1:10">
      <c r="A943" s="514"/>
      <c r="B943" s="515"/>
      <c r="C943" s="515"/>
      <c r="D943" s="517"/>
      <c r="E943" s="518"/>
      <c r="F943" s="515"/>
      <c r="G943" s="517"/>
      <c r="H943" s="515"/>
      <c r="I943" s="521" t="s">
        <v>2360</v>
      </c>
      <c r="J943" s="582"/>
    </row>
    <row r="944" spans="1:10" ht="25.5">
      <c r="A944" s="609" t="s">
        <v>2201</v>
      </c>
      <c r="B944" s="528" t="s">
        <v>2025</v>
      </c>
      <c r="C944" s="528" t="s">
        <v>2574</v>
      </c>
      <c r="D944" s="529" t="s">
        <v>49</v>
      </c>
      <c r="E944" s="530">
        <v>22</v>
      </c>
      <c r="F944" s="511"/>
      <c r="G944" s="512"/>
      <c r="H944" s="586"/>
      <c r="I944" s="586"/>
      <c r="J944" s="587"/>
    </row>
    <row r="945" spans="1:10">
      <c r="A945" s="514"/>
      <c r="B945" s="515"/>
      <c r="C945" s="515"/>
      <c r="D945" s="517"/>
      <c r="E945" s="518"/>
      <c r="F945" s="515"/>
      <c r="G945" s="517"/>
      <c r="H945" s="515"/>
      <c r="I945" s="521" t="s">
        <v>2361</v>
      </c>
      <c r="J945" s="582"/>
    </row>
    <row r="946" spans="1:10">
      <c r="A946" s="610" t="s">
        <v>2204</v>
      </c>
      <c r="B946" s="598" t="s">
        <v>2026</v>
      </c>
      <c r="C946" s="531"/>
      <c r="D946" s="532"/>
      <c r="E946" s="533"/>
      <c r="F946" s="534"/>
      <c r="G946" s="535"/>
      <c r="H946" s="599"/>
      <c r="I946" s="599"/>
      <c r="J946" s="600"/>
    </row>
    <row r="947" spans="1:10" ht="38.25">
      <c r="A947" s="611" t="s">
        <v>2362</v>
      </c>
      <c r="B947" s="536" t="s">
        <v>2027</v>
      </c>
      <c r="C947" s="536" t="s">
        <v>2363</v>
      </c>
      <c r="D947" s="529" t="s">
        <v>2028</v>
      </c>
      <c r="E947" s="530">
        <v>100</v>
      </c>
      <c r="F947" s="537"/>
      <c r="G947" s="512"/>
      <c r="H947" s="586"/>
      <c r="I947" s="586"/>
      <c r="J947" s="587"/>
    </row>
    <row r="948" spans="1:10" ht="38.25">
      <c r="A948" s="611" t="s">
        <v>2366</v>
      </c>
      <c r="B948" s="536" t="s">
        <v>2029</v>
      </c>
      <c r="C948" s="536" t="s">
        <v>2363</v>
      </c>
      <c r="D948" s="529" t="s">
        <v>2028</v>
      </c>
      <c r="E948" s="530">
        <v>80</v>
      </c>
      <c r="F948" s="537"/>
      <c r="G948" s="512"/>
      <c r="H948" s="586"/>
      <c r="I948" s="586"/>
      <c r="J948" s="587"/>
    </row>
    <row r="949" spans="1:10" ht="89.25">
      <c r="A949" s="611" t="s">
        <v>2367</v>
      </c>
      <c r="B949" s="536" t="s">
        <v>2030</v>
      </c>
      <c r="C949" s="536" t="s">
        <v>2364</v>
      </c>
      <c r="D949" s="538" t="s">
        <v>87</v>
      </c>
      <c r="E949" s="530">
        <v>13</v>
      </c>
      <c r="F949" s="537"/>
      <c r="G949" s="512"/>
      <c r="H949" s="586"/>
      <c r="I949" s="586"/>
      <c r="J949" s="587"/>
    </row>
    <row r="950" spans="1:10" ht="153">
      <c r="A950" s="611" t="s">
        <v>2368</v>
      </c>
      <c r="B950" s="536" t="s">
        <v>2031</v>
      </c>
      <c r="C950" s="536" t="s">
        <v>2365</v>
      </c>
      <c r="D950" s="538" t="s">
        <v>87</v>
      </c>
      <c r="E950" s="530">
        <f>4*1.3</f>
        <v>5.2</v>
      </c>
      <c r="F950" s="537"/>
      <c r="G950" s="512"/>
      <c r="H950" s="586"/>
      <c r="I950" s="586"/>
      <c r="J950" s="587"/>
    </row>
    <row r="951" spans="1:10" ht="102">
      <c r="A951" s="611" t="s">
        <v>2369</v>
      </c>
      <c r="B951" s="536" t="s">
        <v>2032</v>
      </c>
      <c r="C951" s="536" t="s">
        <v>2033</v>
      </c>
      <c r="D951" s="538" t="s">
        <v>87</v>
      </c>
      <c r="E951" s="530">
        <v>10</v>
      </c>
      <c r="F951" s="537"/>
      <c r="G951" s="512"/>
      <c r="H951" s="586"/>
      <c r="I951" s="586"/>
      <c r="J951" s="587"/>
    </row>
    <row r="952" spans="1:10" ht="89.25">
      <c r="A952" s="611" t="s">
        <v>2370</v>
      </c>
      <c r="B952" s="536" t="s">
        <v>2034</v>
      </c>
      <c r="C952" s="536" t="s">
        <v>2035</v>
      </c>
      <c r="D952" s="538" t="s">
        <v>87</v>
      </c>
      <c r="E952" s="530">
        <v>3</v>
      </c>
      <c r="F952" s="539"/>
      <c r="G952" s="512"/>
      <c r="H952" s="586"/>
      <c r="I952" s="586"/>
      <c r="J952" s="587"/>
    </row>
    <row r="953" spans="1:10" ht="51">
      <c r="A953" s="611" t="s">
        <v>2371</v>
      </c>
      <c r="B953" s="536" t="s">
        <v>2036</v>
      </c>
      <c r="C953" s="536" t="s">
        <v>2037</v>
      </c>
      <c r="D953" s="538" t="s">
        <v>49</v>
      </c>
      <c r="E953" s="530">
        <v>3</v>
      </c>
      <c r="F953" s="539"/>
      <c r="G953" s="512"/>
      <c r="H953" s="586"/>
      <c r="I953" s="586"/>
      <c r="J953" s="587"/>
    </row>
    <row r="954" spans="1:10" ht="140.25">
      <c r="A954" s="611" t="s">
        <v>2372</v>
      </c>
      <c r="B954" s="536" t="s">
        <v>2038</v>
      </c>
      <c r="C954" s="536" t="s">
        <v>2039</v>
      </c>
      <c r="D954" s="538" t="s">
        <v>87</v>
      </c>
      <c r="E954" s="530">
        <v>3</v>
      </c>
      <c r="F954" s="539"/>
      <c r="G954" s="512"/>
      <c r="H954" s="586"/>
      <c r="I954" s="586"/>
      <c r="J954" s="587"/>
    </row>
    <row r="955" spans="1:10" ht="114.75">
      <c r="A955" s="611" t="s">
        <v>2373</v>
      </c>
      <c r="B955" s="536" t="s">
        <v>2040</v>
      </c>
      <c r="C955" s="536" t="s">
        <v>2041</v>
      </c>
      <c r="D955" s="538" t="s">
        <v>87</v>
      </c>
      <c r="E955" s="540">
        <f>1*1.3</f>
        <v>1.3</v>
      </c>
      <c r="F955" s="539"/>
      <c r="G955" s="512"/>
      <c r="H955" s="586"/>
      <c r="I955" s="586"/>
      <c r="J955" s="587"/>
    </row>
    <row r="956" spans="1:10" ht="114.75">
      <c r="A956" s="611" t="s">
        <v>2374</v>
      </c>
      <c r="B956" s="536" t="s">
        <v>2042</v>
      </c>
      <c r="C956" s="536" t="s">
        <v>2043</v>
      </c>
      <c r="D956" s="538" t="s">
        <v>87</v>
      </c>
      <c r="E956" s="540">
        <f>1*1.3</f>
        <v>1.3</v>
      </c>
      <c r="F956" s="539"/>
      <c r="G956" s="512"/>
      <c r="H956" s="586"/>
      <c r="I956" s="586"/>
      <c r="J956" s="587"/>
    </row>
    <row r="957" spans="1:10" ht="102">
      <c r="A957" s="611" t="s">
        <v>2375</v>
      </c>
      <c r="B957" s="536" t="s">
        <v>2044</v>
      </c>
      <c r="C957" s="536" t="s">
        <v>2045</v>
      </c>
      <c r="D957" s="538" t="s">
        <v>87</v>
      </c>
      <c r="E957" s="530">
        <v>3</v>
      </c>
      <c r="F957" s="539"/>
      <c r="G957" s="512"/>
      <c r="H957" s="586"/>
      <c r="I957" s="586"/>
      <c r="J957" s="587"/>
    </row>
    <row r="958" spans="1:10" ht="89.25">
      <c r="A958" s="611" t="s">
        <v>2376</v>
      </c>
      <c r="B958" s="536" t="s">
        <v>2046</v>
      </c>
      <c r="C958" s="536" t="s">
        <v>2047</v>
      </c>
      <c r="D958" s="538" t="s">
        <v>87</v>
      </c>
      <c r="E958" s="540">
        <f>1*1.3</f>
        <v>1.3</v>
      </c>
      <c r="F958" s="539"/>
      <c r="G958" s="512"/>
      <c r="H958" s="586"/>
      <c r="I958" s="586"/>
      <c r="J958" s="587"/>
    </row>
    <row r="959" spans="1:10" ht="63.75">
      <c r="A959" s="611" t="s">
        <v>2377</v>
      </c>
      <c r="B959" s="536" t="s">
        <v>2048</v>
      </c>
      <c r="C959" s="536" t="s">
        <v>2049</v>
      </c>
      <c r="D959" s="538" t="s">
        <v>2028</v>
      </c>
      <c r="E959" s="530">
        <v>6</v>
      </c>
      <c r="F959" s="539"/>
      <c r="G959" s="512"/>
      <c r="H959" s="586"/>
      <c r="I959" s="586"/>
      <c r="J959" s="587"/>
    </row>
    <row r="960" spans="1:10" ht="89.25">
      <c r="A960" s="611" t="s">
        <v>2378</v>
      </c>
      <c r="B960" s="536" t="s">
        <v>2050</v>
      </c>
      <c r="C960" s="536" t="s">
        <v>2051</v>
      </c>
      <c r="D960" s="538" t="s">
        <v>49</v>
      </c>
      <c r="E960" s="540">
        <f>7*1.3</f>
        <v>9.1</v>
      </c>
      <c r="F960" s="539"/>
      <c r="G960" s="512"/>
      <c r="H960" s="586"/>
      <c r="I960" s="586"/>
      <c r="J960" s="587"/>
    </row>
    <row r="961" spans="1:10">
      <c r="A961" s="514"/>
      <c r="B961" s="515"/>
      <c r="C961" s="515"/>
      <c r="D961" s="517"/>
      <c r="E961" s="518"/>
      <c r="F961" s="515"/>
      <c r="G961" s="517"/>
      <c r="H961" s="515"/>
      <c r="I961" s="521" t="s">
        <v>2379</v>
      </c>
      <c r="J961" s="582"/>
    </row>
    <row r="962" spans="1:10">
      <c r="A962" s="612" t="s">
        <v>2207</v>
      </c>
      <c r="B962" s="598" t="s">
        <v>2052</v>
      </c>
      <c r="C962" s="541"/>
      <c r="D962" s="542"/>
      <c r="E962" s="533"/>
      <c r="F962" s="543"/>
      <c r="G962" s="535"/>
      <c r="H962" s="599"/>
      <c r="I962" s="599"/>
      <c r="J962" s="600"/>
    </row>
    <row r="963" spans="1:10" ht="38.25">
      <c r="A963" s="613" t="s">
        <v>2381</v>
      </c>
      <c r="B963" s="601" t="s">
        <v>2053</v>
      </c>
      <c r="C963" s="544" t="s">
        <v>2054</v>
      </c>
      <c r="D963" s="545" t="s">
        <v>31</v>
      </c>
      <c r="E963" s="530">
        <f>600*1.3</f>
        <v>780</v>
      </c>
      <c r="F963" s="511"/>
      <c r="G963" s="512"/>
      <c r="H963" s="586"/>
      <c r="I963" s="586"/>
      <c r="J963" s="587"/>
    </row>
    <row r="964" spans="1:10" ht="38.25">
      <c r="A964" s="613" t="s">
        <v>2382</v>
      </c>
      <c r="B964" s="601" t="s">
        <v>2055</v>
      </c>
      <c r="C964" s="544" t="s">
        <v>2054</v>
      </c>
      <c r="D964" s="545" t="s">
        <v>31</v>
      </c>
      <c r="E964" s="530">
        <f>600*1.3</f>
        <v>780</v>
      </c>
      <c r="F964" s="511"/>
      <c r="G964" s="512"/>
      <c r="H964" s="586"/>
      <c r="I964" s="586"/>
      <c r="J964" s="587"/>
    </row>
    <row r="965" spans="1:10">
      <c r="A965" s="514"/>
      <c r="B965" s="515"/>
      <c r="C965" s="515"/>
      <c r="D965" s="517"/>
      <c r="E965" s="518"/>
      <c r="F965" s="515"/>
      <c r="G965" s="517"/>
      <c r="H965" s="515"/>
      <c r="I965" s="521" t="s">
        <v>2380</v>
      </c>
      <c r="J965" s="582"/>
    </row>
    <row r="966" spans="1:10">
      <c r="A966" s="612" t="s">
        <v>2210</v>
      </c>
      <c r="B966" s="602" t="s">
        <v>1239</v>
      </c>
      <c r="C966" s="531"/>
      <c r="D966" s="542"/>
      <c r="E966" s="533"/>
      <c r="F966" s="543"/>
      <c r="G966" s="535"/>
      <c r="H966" s="599"/>
      <c r="I966" s="599"/>
      <c r="J966" s="600"/>
    </row>
    <row r="967" spans="1:10" ht="51">
      <c r="A967" s="613" t="s">
        <v>2383</v>
      </c>
      <c r="B967" s="509" t="s">
        <v>1009</v>
      </c>
      <c r="C967" s="528" t="s">
        <v>2575</v>
      </c>
      <c r="D967" s="529" t="s">
        <v>49</v>
      </c>
      <c r="E967" s="530">
        <v>3000</v>
      </c>
      <c r="F967" s="511"/>
      <c r="G967" s="512"/>
      <c r="H967" s="586"/>
      <c r="I967" s="586"/>
      <c r="J967" s="587"/>
    </row>
    <row r="968" spans="1:10" ht="51">
      <c r="A968" s="613" t="s">
        <v>2384</v>
      </c>
      <c r="B968" s="509" t="s">
        <v>2056</v>
      </c>
      <c r="C968" s="528" t="s">
        <v>2057</v>
      </c>
      <c r="D968" s="529" t="s">
        <v>49</v>
      </c>
      <c r="E968" s="530">
        <v>3900</v>
      </c>
      <c r="F968" s="511"/>
      <c r="G968" s="512"/>
      <c r="H968" s="586"/>
      <c r="I968" s="586"/>
      <c r="J968" s="587"/>
    </row>
    <row r="969" spans="1:10" ht="89.25">
      <c r="A969" s="613" t="s">
        <v>2385</v>
      </c>
      <c r="B969" s="509" t="s">
        <v>2058</v>
      </c>
      <c r="C969" s="528" t="s">
        <v>2059</v>
      </c>
      <c r="D969" s="529" t="s">
        <v>49</v>
      </c>
      <c r="E969" s="530">
        <v>150</v>
      </c>
      <c r="F969" s="511"/>
      <c r="G969" s="512"/>
      <c r="H969" s="586"/>
      <c r="I969" s="586"/>
      <c r="J969" s="587"/>
    </row>
    <row r="970" spans="1:10">
      <c r="A970" s="514"/>
      <c r="B970" s="515"/>
      <c r="C970" s="515"/>
      <c r="D970" s="517"/>
      <c r="E970" s="518"/>
      <c r="F970" s="515"/>
      <c r="G970" s="517"/>
      <c r="H970" s="515"/>
      <c r="I970" s="521" t="s">
        <v>2386</v>
      </c>
      <c r="J970" s="582"/>
    </row>
    <row r="971" spans="1:10">
      <c r="A971" s="612" t="s">
        <v>2213</v>
      </c>
      <c r="B971" s="602" t="s">
        <v>2060</v>
      </c>
      <c r="C971" s="541"/>
      <c r="D971" s="542"/>
      <c r="E971" s="533"/>
      <c r="F971" s="543"/>
      <c r="G971" s="535"/>
      <c r="H971" s="599"/>
      <c r="I971" s="599"/>
      <c r="J971" s="600"/>
    </row>
    <row r="972" spans="1:10" ht="38.25">
      <c r="A972" s="614" t="s">
        <v>2387</v>
      </c>
      <c r="B972" s="536" t="s">
        <v>2061</v>
      </c>
      <c r="C972" s="536" t="s">
        <v>2062</v>
      </c>
      <c r="D972" s="538" t="s">
        <v>49</v>
      </c>
      <c r="E972" s="530">
        <v>120</v>
      </c>
      <c r="F972" s="539"/>
      <c r="G972" s="546"/>
      <c r="H972" s="586"/>
      <c r="I972" s="586"/>
      <c r="J972" s="587"/>
    </row>
    <row r="973" spans="1:10" ht="63.75">
      <c r="A973" s="614" t="s">
        <v>2388</v>
      </c>
      <c r="B973" s="509" t="s">
        <v>2067</v>
      </c>
      <c r="C973" s="528" t="s">
        <v>2576</v>
      </c>
      <c r="D973" s="510" t="s">
        <v>31</v>
      </c>
      <c r="E973" s="530">
        <f>35*1.3</f>
        <v>45.5</v>
      </c>
      <c r="F973" s="403"/>
      <c r="G973" s="403"/>
      <c r="H973" s="403"/>
      <c r="I973" s="403"/>
      <c r="J973" s="403"/>
    </row>
    <row r="974" spans="1:10">
      <c r="A974" s="514"/>
      <c r="B974" s="515"/>
      <c r="C974" s="515"/>
      <c r="D974" s="517"/>
      <c r="E974" s="518"/>
      <c r="F974" s="515"/>
      <c r="G974" s="517"/>
      <c r="H974" s="515"/>
      <c r="I974" s="521" t="s">
        <v>2389</v>
      </c>
      <c r="J974" s="582"/>
    </row>
    <row r="975" spans="1:10">
      <c r="A975" s="621"/>
      <c r="B975" s="622" t="s">
        <v>2068</v>
      </c>
      <c r="C975" s="623"/>
      <c r="D975" s="624"/>
      <c r="E975" s="625"/>
      <c r="F975" s="626"/>
      <c r="G975" s="624"/>
      <c r="H975" s="623"/>
      <c r="I975" s="623"/>
      <c r="J975" s="623"/>
    </row>
    <row r="976" spans="1:10" ht="76.5">
      <c r="A976" s="605" t="s">
        <v>2216</v>
      </c>
      <c r="B976" s="581" t="s">
        <v>2069</v>
      </c>
      <c r="C976" s="550" t="s">
        <v>2070</v>
      </c>
      <c r="D976" s="551" t="s">
        <v>31</v>
      </c>
      <c r="E976" s="552">
        <f>2*1.3</f>
        <v>2.6</v>
      </c>
      <c r="F976" s="553"/>
      <c r="G976" s="554"/>
      <c r="H976" s="586"/>
      <c r="I976" s="586"/>
      <c r="J976" s="587"/>
    </row>
    <row r="977" spans="1:10">
      <c r="A977" s="514"/>
      <c r="B977" s="515"/>
      <c r="C977" s="515"/>
      <c r="D977" s="517"/>
      <c r="E977" s="518"/>
      <c r="F977" s="515"/>
      <c r="G977" s="517"/>
      <c r="H977" s="515"/>
      <c r="I977" s="521" t="s">
        <v>2455</v>
      </c>
      <c r="J977" s="582"/>
    </row>
    <row r="978" spans="1:10" ht="63.75">
      <c r="A978" s="605" t="s">
        <v>2219</v>
      </c>
      <c r="B978" s="550" t="s">
        <v>2071</v>
      </c>
      <c r="C978" s="550" t="s">
        <v>2072</v>
      </c>
      <c r="D978" s="551" t="s">
        <v>31</v>
      </c>
      <c r="E978" s="552">
        <f>2*1.3</f>
        <v>2.6</v>
      </c>
      <c r="F978" s="553"/>
      <c r="G978" s="554"/>
      <c r="H978" s="586"/>
      <c r="I978" s="586"/>
      <c r="J978" s="587"/>
    </row>
    <row r="979" spans="1:10">
      <c r="A979" s="514"/>
      <c r="B979" s="515"/>
      <c r="C979" s="515"/>
      <c r="D979" s="517"/>
      <c r="E979" s="518"/>
      <c r="F979" s="515"/>
      <c r="G979" s="517"/>
      <c r="H979" s="515"/>
      <c r="I979" s="521" t="s">
        <v>2456</v>
      </c>
      <c r="J979" s="582"/>
    </row>
    <row r="980" spans="1:10" ht="76.5">
      <c r="A980" s="605" t="s">
        <v>2222</v>
      </c>
      <c r="B980" s="581" t="s">
        <v>2073</v>
      </c>
      <c r="C980" s="550" t="s">
        <v>2074</v>
      </c>
      <c r="D980" s="551" t="s">
        <v>31</v>
      </c>
      <c r="E980" s="552">
        <f>2*1.3</f>
        <v>2.6</v>
      </c>
      <c r="F980" s="553"/>
      <c r="G980" s="554"/>
      <c r="H980" s="586"/>
      <c r="I980" s="586"/>
      <c r="J980" s="587"/>
    </row>
    <row r="981" spans="1:10">
      <c r="A981" s="514"/>
      <c r="B981" s="515"/>
      <c r="C981" s="515"/>
      <c r="D981" s="517"/>
      <c r="E981" s="518"/>
      <c r="F981" s="515"/>
      <c r="G981" s="517"/>
      <c r="H981" s="515"/>
      <c r="I981" s="521" t="s">
        <v>2457</v>
      </c>
      <c r="J981" s="582"/>
    </row>
    <row r="982" spans="1:10" ht="63.75">
      <c r="A982" s="605" t="s">
        <v>2225</v>
      </c>
      <c r="B982" s="581" t="s">
        <v>2075</v>
      </c>
      <c r="C982" s="550" t="s">
        <v>2076</v>
      </c>
      <c r="D982" s="551" t="s">
        <v>31</v>
      </c>
      <c r="E982" s="552">
        <f>1*1.3</f>
        <v>1.3</v>
      </c>
      <c r="F982" s="553"/>
      <c r="G982" s="554"/>
      <c r="H982" s="586"/>
      <c r="I982" s="586"/>
      <c r="J982" s="587"/>
    </row>
    <row r="983" spans="1:10">
      <c r="A983" s="514"/>
      <c r="B983" s="515"/>
      <c r="C983" s="515"/>
      <c r="D983" s="517"/>
      <c r="E983" s="518"/>
      <c r="F983" s="515"/>
      <c r="G983" s="517"/>
      <c r="H983" s="515"/>
      <c r="I983" s="521" t="s">
        <v>2458</v>
      </c>
      <c r="J983" s="582"/>
    </row>
    <row r="984" spans="1:10" ht="76.5">
      <c r="A984" s="605" t="s">
        <v>2228</v>
      </c>
      <c r="B984" s="581" t="s">
        <v>2077</v>
      </c>
      <c r="C984" s="550" t="s">
        <v>2078</v>
      </c>
      <c r="D984" s="551" t="s">
        <v>31</v>
      </c>
      <c r="E984" s="552">
        <f>1*1.3</f>
        <v>1.3</v>
      </c>
      <c r="F984" s="553"/>
      <c r="G984" s="554"/>
      <c r="H984" s="586"/>
      <c r="I984" s="586"/>
      <c r="J984" s="587"/>
    </row>
    <row r="985" spans="1:10">
      <c r="A985" s="514"/>
      <c r="B985" s="515"/>
      <c r="C985" s="515"/>
      <c r="D985" s="517"/>
      <c r="E985" s="518"/>
      <c r="F985" s="515"/>
      <c r="G985" s="517"/>
      <c r="H985" s="515"/>
      <c r="I985" s="521" t="s">
        <v>2459</v>
      </c>
      <c r="J985" s="582"/>
    </row>
    <row r="986" spans="1:10" ht="76.5">
      <c r="A986" s="605" t="s">
        <v>2231</v>
      </c>
      <c r="B986" s="581" t="s">
        <v>2079</v>
      </c>
      <c r="C986" s="550" t="s">
        <v>2078</v>
      </c>
      <c r="D986" s="551" t="s">
        <v>31</v>
      </c>
      <c r="E986" s="552">
        <f>1*1.3</f>
        <v>1.3</v>
      </c>
      <c r="F986" s="553"/>
      <c r="G986" s="554"/>
      <c r="H986" s="586"/>
      <c r="I986" s="586"/>
      <c r="J986" s="587"/>
    </row>
    <row r="987" spans="1:10">
      <c r="A987" s="514"/>
      <c r="B987" s="515"/>
      <c r="C987" s="515"/>
      <c r="D987" s="517"/>
      <c r="E987" s="518"/>
      <c r="F987" s="515"/>
      <c r="G987" s="517"/>
      <c r="H987" s="515"/>
      <c r="I987" s="521" t="s">
        <v>2460</v>
      </c>
      <c r="J987" s="582"/>
    </row>
    <row r="988" spans="1:10" ht="63.75">
      <c r="A988" s="605" t="s">
        <v>2234</v>
      </c>
      <c r="B988" s="581" t="s">
        <v>2080</v>
      </c>
      <c r="C988" s="550" t="s">
        <v>2081</v>
      </c>
      <c r="D988" s="551" t="s">
        <v>31</v>
      </c>
      <c r="E988" s="552">
        <f>1*1.3</f>
        <v>1.3</v>
      </c>
      <c r="F988" s="553"/>
      <c r="G988" s="554"/>
      <c r="H988" s="586"/>
      <c r="I988" s="586"/>
      <c r="J988" s="587"/>
    </row>
    <row r="989" spans="1:10">
      <c r="A989" s="514"/>
      <c r="B989" s="515"/>
      <c r="C989" s="515"/>
      <c r="D989" s="517"/>
      <c r="E989" s="518"/>
      <c r="F989" s="515"/>
      <c r="G989" s="517"/>
      <c r="H989" s="515"/>
      <c r="I989" s="521" t="s">
        <v>2461</v>
      </c>
      <c r="J989" s="582"/>
    </row>
    <row r="990" spans="1:10" ht="89.25">
      <c r="A990" s="605" t="s">
        <v>2237</v>
      </c>
      <c r="B990" s="581" t="s">
        <v>2082</v>
      </c>
      <c r="C990" s="550" t="s">
        <v>2083</v>
      </c>
      <c r="D990" s="551" t="s">
        <v>31</v>
      </c>
      <c r="E990" s="552">
        <f>2*1.3</f>
        <v>2.6</v>
      </c>
      <c r="F990" s="553"/>
      <c r="G990" s="554"/>
      <c r="H990" s="586"/>
      <c r="I990" s="586"/>
      <c r="J990" s="587"/>
    </row>
    <row r="991" spans="1:10">
      <c r="A991" s="514"/>
      <c r="B991" s="515"/>
      <c r="C991" s="515"/>
      <c r="D991" s="517"/>
      <c r="E991" s="518"/>
      <c r="F991" s="515"/>
      <c r="G991" s="517"/>
      <c r="H991" s="515"/>
      <c r="I991" s="521" t="s">
        <v>2462</v>
      </c>
      <c r="J991" s="582"/>
    </row>
    <row r="992" spans="1:10" ht="89.25">
      <c r="A992" s="605" t="s">
        <v>2240</v>
      </c>
      <c r="B992" s="581" t="s">
        <v>2084</v>
      </c>
      <c r="C992" s="550" t="s">
        <v>2085</v>
      </c>
      <c r="D992" s="551" t="s">
        <v>31</v>
      </c>
      <c r="E992" s="552">
        <f>1*1.3</f>
        <v>1.3</v>
      </c>
      <c r="F992" s="555"/>
      <c r="G992" s="554"/>
      <c r="H992" s="586"/>
      <c r="I992" s="586"/>
      <c r="J992" s="587"/>
    </row>
    <row r="993" spans="1:10">
      <c r="A993" s="514"/>
      <c r="B993" s="515"/>
      <c r="C993" s="515"/>
      <c r="D993" s="517"/>
      <c r="E993" s="518"/>
      <c r="F993" s="515"/>
      <c r="G993" s="517"/>
      <c r="H993" s="515"/>
      <c r="I993" s="521" t="s">
        <v>2463</v>
      </c>
      <c r="J993" s="582"/>
    </row>
    <row r="994" spans="1:10" ht="89.25">
      <c r="A994" s="605" t="s">
        <v>2243</v>
      </c>
      <c r="B994" s="550" t="s">
        <v>2086</v>
      </c>
      <c r="C994" s="550" t="s">
        <v>2087</v>
      </c>
      <c r="D994" s="551" t="s">
        <v>31</v>
      </c>
      <c r="E994" s="552">
        <f>3*1.3</f>
        <v>3.9000000000000004</v>
      </c>
      <c r="F994" s="553"/>
      <c r="G994" s="554"/>
      <c r="H994" s="586"/>
      <c r="I994" s="586"/>
      <c r="J994" s="587"/>
    </row>
    <row r="995" spans="1:10">
      <c r="A995" s="514"/>
      <c r="B995" s="515"/>
      <c r="C995" s="515"/>
      <c r="D995" s="517"/>
      <c r="E995" s="518"/>
      <c r="F995" s="515"/>
      <c r="G995" s="517"/>
      <c r="H995" s="515"/>
      <c r="I995" s="521" t="s">
        <v>2464</v>
      </c>
      <c r="J995" s="582"/>
    </row>
    <row r="996" spans="1:10" ht="89.25">
      <c r="A996" s="605" t="s">
        <v>2246</v>
      </c>
      <c r="B996" s="581" t="s">
        <v>2088</v>
      </c>
      <c r="C996" s="550" t="s">
        <v>2089</v>
      </c>
      <c r="D996" s="551" t="s">
        <v>31</v>
      </c>
      <c r="E996" s="552">
        <f>3*1.3</f>
        <v>3.9000000000000004</v>
      </c>
      <c r="F996" s="553"/>
      <c r="G996" s="554"/>
      <c r="H996" s="586"/>
      <c r="I996" s="586"/>
      <c r="J996" s="587"/>
    </row>
    <row r="997" spans="1:10">
      <c r="A997" s="514"/>
      <c r="B997" s="515"/>
      <c r="C997" s="515"/>
      <c r="D997" s="517"/>
      <c r="E997" s="518"/>
      <c r="F997" s="515"/>
      <c r="G997" s="517"/>
      <c r="H997" s="515"/>
      <c r="I997" s="521" t="s">
        <v>2465</v>
      </c>
      <c r="J997" s="582"/>
    </row>
    <row r="998" spans="1:10" ht="76.5">
      <c r="A998" s="605" t="s">
        <v>2249</v>
      </c>
      <c r="B998" s="550" t="s">
        <v>2090</v>
      </c>
      <c r="C998" s="550" t="s">
        <v>2091</v>
      </c>
      <c r="D998" s="551" t="s">
        <v>31</v>
      </c>
      <c r="E998" s="552">
        <f>5*1.3</f>
        <v>6.5</v>
      </c>
      <c r="F998" s="553"/>
      <c r="G998" s="554"/>
      <c r="H998" s="586"/>
      <c r="I998" s="586"/>
      <c r="J998" s="587"/>
    </row>
    <row r="999" spans="1:10">
      <c r="A999" s="514"/>
      <c r="B999" s="515"/>
      <c r="C999" s="515"/>
      <c r="D999" s="517"/>
      <c r="E999" s="518"/>
      <c r="F999" s="515"/>
      <c r="G999" s="517"/>
      <c r="H999" s="515"/>
      <c r="I999" s="521" t="s">
        <v>2466</v>
      </c>
      <c r="J999" s="582"/>
    </row>
    <row r="1000" spans="1:10" ht="76.5">
      <c r="A1000" s="605" t="s">
        <v>2252</v>
      </c>
      <c r="B1000" s="550" t="s">
        <v>2092</v>
      </c>
      <c r="C1000" s="550" t="s">
        <v>2093</v>
      </c>
      <c r="D1000" s="551" t="s">
        <v>31</v>
      </c>
      <c r="E1000" s="552">
        <f>3*1.3</f>
        <v>3.9000000000000004</v>
      </c>
      <c r="F1000" s="553"/>
      <c r="G1000" s="554"/>
      <c r="H1000" s="586"/>
      <c r="I1000" s="586"/>
      <c r="J1000" s="587"/>
    </row>
    <row r="1001" spans="1:10">
      <c r="A1001" s="514"/>
      <c r="B1001" s="515"/>
      <c r="C1001" s="515"/>
      <c r="D1001" s="517"/>
      <c r="E1001" s="518"/>
      <c r="F1001" s="515"/>
      <c r="G1001" s="517"/>
      <c r="H1001" s="515"/>
      <c r="I1001" s="521" t="s">
        <v>2467</v>
      </c>
      <c r="J1001" s="582"/>
    </row>
    <row r="1002" spans="1:10" ht="89.25">
      <c r="A1002" s="605" t="s">
        <v>2255</v>
      </c>
      <c r="B1002" s="581" t="s">
        <v>2094</v>
      </c>
      <c r="C1002" s="550" t="s">
        <v>2095</v>
      </c>
      <c r="D1002" s="551" t="s">
        <v>31</v>
      </c>
      <c r="E1002" s="552">
        <f>3*1.3</f>
        <v>3.9000000000000004</v>
      </c>
      <c r="F1002" s="553"/>
      <c r="G1002" s="554"/>
      <c r="H1002" s="586"/>
      <c r="I1002" s="586"/>
      <c r="J1002" s="587"/>
    </row>
    <row r="1003" spans="1:10">
      <c r="A1003" s="514"/>
      <c r="B1003" s="515"/>
      <c r="C1003" s="515"/>
      <c r="D1003" s="517"/>
      <c r="E1003" s="518"/>
      <c r="F1003" s="515"/>
      <c r="G1003" s="517"/>
      <c r="H1003" s="515"/>
      <c r="I1003" s="521" t="s">
        <v>2468</v>
      </c>
      <c r="J1003" s="582"/>
    </row>
    <row r="1004" spans="1:10" ht="76.5">
      <c r="A1004" s="605" t="s">
        <v>2258</v>
      </c>
      <c r="B1004" s="581" t="s">
        <v>2096</v>
      </c>
      <c r="C1004" s="550" t="s">
        <v>2097</v>
      </c>
      <c r="D1004" s="551"/>
      <c r="E1004" s="556">
        <f>2*1.3</f>
        <v>2.6</v>
      </c>
      <c r="F1004" s="553"/>
      <c r="G1004" s="554"/>
      <c r="H1004" s="586"/>
      <c r="I1004" s="586"/>
      <c r="J1004" s="587"/>
    </row>
    <row r="1005" spans="1:10">
      <c r="A1005" s="514"/>
      <c r="B1005" s="515"/>
      <c r="C1005" s="515"/>
      <c r="D1005" s="517"/>
      <c r="E1005" s="518"/>
      <c r="F1005" s="515"/>
      <c r="G1005" s="517"/>
      <c r="H1005" s="515"/>
      <c r="I1005" s="521" t="s">
        <v>2469</v>
      </c>
      <c r="J1005" s="582"/>
    </row>
    <row r="1006" spans="1:10" ht="89.25">
      <c r="A1006" s="605" t="s">
        <v>2261</v>
      </c>
      <c r="B1006" s="581" t="s">
        <v>2098</v>
      </c>
      <c r="C1006" s="550" t="s">
        <v>2099</v>
      </c>
      <c r="D1006" s="551" t="s">
        <v>31</v>
      </c>
      <c r="E1006" s="552">
        <f>4*1.3</f>
        <v>5.2</v>
      </c>
      <c r="F1006" s="553"/>
      <c r="G1006" s="554"/>
      <c r="H1006" s="586"/>
      <c r="I1006" s="586"/>
      <c r="J1006" s="587"/>
    </row>
    <row r="1007" spans="1:10">
      <c r="A1007" s="514"/>
      <c r="B1007" s="515"/>
      <c r="C1007" s="515"/>
      <c r="D1007" s="517"/>
      <c r="E1007" s="518"/>
      <c r="F1007" s="515"/>
      <c r="G1007" s="517"/>
      <c r="H1007" s="515"/>
      <c r="I1007" s="521" t="s">
        <v>2470</v>
      </c>
      <c r="J1007" s="582"/>
    </row>
    <row r="1008" spans="1:10" ht="89.25">
      <c r="A1008" s="605" t="s">
        <v>2264</v>
      </c>
      <c r="B1008" s="581" t="s">
        <v>2100</v>
      </c>
      <c r="C1008" s="550" t="s">
        <v>2101</v>
      </c>
      <c r="D1008" s="551" t="s">
        <v>31</v>
      </c>
      <c r="E1008" s="552">
        <f>2*1.3</f>
        <v>2.6</v>
      </c>
      <c r="F1008" s="553"/>
      <c r="G1008" s="554"/>
      <c r="H1008" s="586"/>
      <c r="I1008" s="586"/>
      <c r="J1008" s="587"/>
    </row>
    <row r="1009" spans="1:10">
      <c r="A1009" s="514"/>
      <c r="B1009" s="515"/>
      <c r="C1009" s="515"/>
      <c r="D1009" s="517"/>
      <c r="E1009" s="518"/>
      <c r="F1009" s="515"/>
      <c r="G1009" s="517"/>
      <c r="H1009" s="515"/>
      <c r="I1009" s="521" t="s">
        <v>2471</v>
      </c>
      <c r="J1009" s="582"/>
    </row>
    <row r="1010" spans="1:10" ht="89.25">
      <c r="A1010" s="605" t="s">
        <v>2267</v>
      </c>
      <c r="B1010" s="581" t="s">
        <v>2102</v>
      </c>
      <c r="C1010" s="550" t="s">
        <v>2103</v>
      </c>
      <c r="D1010" s="551" t="s">
        <v>31</v>
      </c>
      <c r="E1010" s="552">
        <f>3*1.3</f>
        <v>3.9000000000000004</v>
      </c>
      <c r="F1010" s="553"/>
      <c r="G1010" s="554"/>
      <c r="H1010" s="586"/>
      <c r="I1010" s="586"/>
      <c r="J1010" s="587"/>
    </row>
    <row r="1011" spans="1:10">
      <c r="A1011" s="514"/>
      <c r="B1011" s="515"/>
      <c r="C1011" s="515"/>
      <c r="D1011" s="517"/>
      <c r="E1011" s="518"/>
      <c r="F1011" s="515"/>
      <c r="G1011" s="517"/>
      <c r="H1011" s="515"/>
      <c r="I1011" s="521" t="s">
        <v>2472</v>
      </c>
      <c r="J1011" s="582"/>
    </row>
    <row r="1012" spans="1:10" ht="76.5">
      <c r="A1012" s="605" t="s">
        <v>2270</v>
      </c>
      <c r="B1012" s="550" t="s">
        <v>2104</v>
      </c>
      <c r="C1012" s="550" t="s">
        <v>2105</v>
      </c>
      <c r="D1012" s="551" t="s">
        <v>31</v>
      </c>
      <c r="E1012" s="552">
        <f>4*1.3</f>
        <v>5.2</v>
      </c>
      <c r="F1012" s="553"/>
      <c r="G1012" s="554"/>
      <c r="H1012" s="586"/>
      <c r="I1012" s="586"/>
      <c r="J1012" s="587"/>
    </row>
    <row r="1013" spans="1:10">
      <c r="A1013" s="514"/>
      <c r="B1013" s="515"/>
      <c r="C1013" s="515"/>
      <c r="D1013" s="517"/>
      <c r="E1013" s="518"/>
      <c r="F1013" s="515"/>
      <c r="G1013" s="517"/>
      <c r="H1013" s="515"/>
      <c r="I1013" s="521" t="s">
        <v>2473</v>
      </c>
      <c r="J1013" s="582"/>
    </row>
    <row r="1014" spans="1:10" ht="76.5">
      <c r="A1014" s="605" t="s">
        <v>2273</v>
      </c>
      <c r="B1014" s="550" t="s">
        <v>2106</v>
      </c>
      <c r="C1014" s="550" t="s">
        <v>2107</v>
      </c>
      <c r="D1014" s="551" t="s">
        <v>31</v>
      </c>
      <c r="E1014" s="552">
        <f>4*1.3</f>
        <v>5.2</v>
      </c>
      <c r="F1014" s="553"/>
      <c r="G1014" s="554"/>
      <c r="H1014" s="586"/>
      <c r="I1014" s="586"/>
      <c r="J1014" s="587"/>
    </row>
    <row r="1015" spans="1:10">
      <c r="A1015" s="514"/>
      <c r="B1015" s="515"/>
      <c r="C1015" s="515"/>
      <c r="D1015" s="517"/>
      <c r="E1015" s="518"/>
      <c r="F1015" s="515"/>
      <c r="G1015" s="517"/>
      <c r="H1015" s="515"/>
      <c r="I1015" s="521" t="s">
        <v>2474</v>
      </c>
      <c r="J1015" s="582"/>
    </row>
    <row r="1016" spans="1:10" ht="76.5">
      <c r="A1016" s="605" t="s">
        <v>2276</v>
      </c>
      <c r="B1016" s="550" t="s">
        <v>2108</v>
      </c>
      <c r="C1016" s="550" t="s">
        <v>2109</v>
      </c>
      <c r="D1016" s="551" t="s">
        <v>31</v>
      </c>
      <c r="E1016" s="552">
        <f>3*1.3</f>
        <v>3.9000000000000004</v>
      </c>
      <c r="F1016" s="557"/>
      <c r="G1016" s="554"/>
      <c r="H1016" s="586"/>
      <c r="I1016" s="586"/>
      <c r="J1016" s="587"/>
    </row>
    <row r="1017" spans="1:10">
      <c r="A1017" s="514"/>
      <c r="B1017" s="515"/>
      <c r="C1017" s="515"/>
      <c r="D1017" s="517"/>
      <c r="E1017" s="518"/>
      <c r="F1017" s="515"/>
      <c r="G1017" s="517"/>
      <c r="H1017" s="515"/>
      <c r="I1017" s="521" t="s">
        <v>2475</v>
      </c>
      <c r="J1017" s="582"/>
    </row>
    <row r="1018" spans="1:10" ht="76.5">
      <c r="A1018" s="605" t="s">
        <v>2279</v>
      </c>
      <c r="B1018" s="550" t="s">
        <v>2110</v>
      </c>
      <c r="C1018" s="550" t="s">
        <v>2111</v>
      </c>
      <c r="D1018" s="551" t="s">
        <v>31</v>
      </c>
      <c r="E1018" s="552">
        <f>2*1.3</f>
        <v>2.6</v>
      </c>
      <c r="F1018" s="553"/>
      <c r="G1018" s="554"/>
      <c r="H1018" s="586"/>
      <c r="I1018" s="586"/>
      <c r="J1018" s="587"/>
    </row>
    <row r="1019" spans="1:10">
      <c r="A1019" s="514"/>
      <c r="B1019" s="515"/>
      <c r="C1019" s="515"/>
      <c r="D1019" s="517"/>
      <c r="E1019" s="518"/>
      <c r="F1019" s="515"/>
      <c r="G1019" s="517"/>
      <c r="H1019" s="515"/>
      <c r="I1019" s="521" t="s">
        <v>2476</v>
      </c>
      <c r="J1019" s="582"/>
    </row>
    <row r="1020" spans="1:10" ht="89.25">
      <c r="A1020" s="605" t="s">
        <v>2282</v>
      </c>
      <c r="B1020" s="550" t="s">
        <v>2112</v>
      </c>
      <c r="C1020" s="550" t="s">
        <v>2113</v>
      </c>
      <c r="D1020" s="551" t="s">
        <v>31</v>
      </c>
      <c r="E1020" s="552">
        <f>3*1.3</f>
        <v>3.9000000000000004</v>
      </c>
      <c r="F1020" s="553"/>
      <c r="G1020" s="554"/>
      <c r="H1020" s="586"/>
      <c r="I1020" s="586"/>
      <c r="J1020" s="587"/>
    </row>
    <row r="1021" spans="1:10">
      <c r="A1021" s="514"/>
      <c r="B1021" s="515"/>
      <c r="C1021" s="515"/>
      <c r="D1021" s="517"/>
      <c r="E1021" s="518"/>
      <c r="F1021" s="515"/>
      <c r="G1021" s="517"/>
      <c r="H1021" s="515"/>
      <c r="I1021" s="521" t="s">
        <v>2477</v>
      </c>
      <c r="J1021" s="582"/>
    </row>
    <row r="1022" spans="1:10" ht="89.25">
      <c r="A1022" s="605" t="s">
        <v>2285</v>
      </c>
      <c r="B1022" s="550" t="s">
        <v>2114</v>
      </c>
      <c r="C1022" s="550" t="s">
        <v>2115</v>
      </c>
      <c r="D1022" s="551" t="s">
        <v>31</v>
      </c>
      <c r="E1022" s="552">
        <f>2*1.3</f>
        <v>2.6</v>
      </c>
      <c r="F1022" s="553"/>
      <c r="G1022" s="554"/>
      <c r="H1022" s="586"/>
      <c r="I1022" s="586"/>
      <c r="J1022" s="587"/>
    </row>
    <row r="1023" spans="1:10">
      <c r="A1023" s="514"/>
      <c r="B1023" s="515"/>
      <c r="C1023" s="515"/>
      <c r="D1023" s="517"/>
      <c r="E1023" s="518"/>
      <c r="F1023" s="515"/>
      <c r="G1023" s="517"/>
      <c r="H1023" s="515"/>
      <c r="I1023" s="521" t="s">
        <v>2478</v>
      </c>
      <c r="J1023" s="582"/>
    </row>
    <row r="1024" spans="1:10" ht="89.25">
      <c r="A1024" s="605" t="s">
        <v>2288</v>
      </c>
      <c r="B1024" s="581" t="s">
        <v>2116</v>
      </c>
      <c r="C1024" s="550" t="s">
        <v>2117</v>
      </c>
      <c r="D1024" s="551" t="s">
        <v>31</v>
      </c>
      <c r="E1024" s="552">
        <f>3*1.3</f>
        <v>3.9000000000000004</v>
      </c>
      <c r="F1024" s="553"/>
      <c r="G1024" s="554"/>
      <c r="H1024" s="586"/>
      <c r="I1024" s="586"/>
      <c r="J1024" s="587"/>
    </row>
    <row r="1025" spans="1:10">
      <c r="A1025" s="514"/>
      <c r="B1025" s="515"/>
      <c r="C1025" s="515"/>
      <c r="D1025" s="517"/>
      <c r="E1025" s="518"/>
      <c r="F1025" s="515"/>
      <c r="G1025" s="517"/>
      <c r="H1025" s="515"/>
      <c r="I1025" s="521" t="s">
        <v>2479</v>
      </c>
      <c r="J1025" s="582"/>
    </row>
    <row r="1026" spans="1:10" ht="76.5">
      <c r="A1026" s="605" t="s">
        <v>2291</v>
      </c>
      <c r="B1026" s="581" t="s">
        <v>2118</v>
      </c>
      <c r="C1026" s="550" t="s">
        <v>2119</v>
      </c>
      <c r="D1026" s="551" t="s">
        <v>31</v>
      </c>
      <c r="E1026" s="552" t="s">
        <v>241</v>
      </c>
      <c r="F1026" s="553"/>
      <c r="G1026" s="554"/>
      <c r="H1026" s="586"/>
      <c r="I1026" s="586"/>
      <c r="J1026" s="587"/>
    </row>
    <row r="1027" spans="1:10">
      <c r="A1027" s="514"/>
      <c r="B1027" s="515"/>
      <c r="C1027" s="515"/>
      <c r="D1027" s="517"/>
      <c r="E1027" s="518"/>
      <c r="F1027" s="515"/>
      <c r="G1027" s="517"/>
      <c r="H1027" s="515"/>
      <c r="I1027" s="521" t="s">
        <v>2480</v>
      </c>
      <c r="J1027" s="582"/>
    </row>
    <row r="1028" spans="1:10" ht="76.5">
      <c r="A1028" s="605" t="s">
        <v>2294</v>
      </c>
      <c r="B1028" s="550" t="s">
        <v>2120</v>
      </c>
      <c r="C1028" s="550" t="s">
        <v>2121</v>
      </c>
      <c r="D1028" s="551" t="s">
        <v>31</v>
      </c>
      <c r="E1028" s="552">
        <f>2*1.3</f>
        <v>2.6</v>
      </c>
      <c r="F1028" s="557"/>
      <c r="G1028" s="554"/>
      <c r="H1028" s="586"/>
      <c r="I1028" s="586"/>
      <c r="J1028" s="587"/>
    </row>
    <row r="1029" spans="1:10">
      <c r="A1029" s="514"/>
      <c r="B1029" s="515"/>
      <c r="C1029" s="515"/>
      <c r="D1029" s="517"/>
      <c r="E1029" s="518"/>
      <c r="F1029" s="515"/>
      <c r="G1029" s="517"/>
      <c r="H1029" s="515"/>
      <c r="I1029" s="521" t="s">
        <v>2481</v>
      </c>
      <c r="J1029" s="582"/>
    </row>
    <row r="1030" spans="1:10" ht="76.5">
      <c r="A1030" s="605" t="s">
        <v>2297</v>
      </c>
      <c r="B1030" s="550" t="s">
        <v>2122</v>
      </c>
      <c r="C1030" s="550" t="s">
        <v>2123</v>
      </c>
      <c r="D1030" s="551" t="s">
        <v>31</v>
      </c>
      <c r="E1030" s="552" t="s">
        <v>11</v>
      </c>
      <c r="F1030" s="553"/>
      <c r="G1030" s="554"/>
      <c r="H1030" s="586"/>
      <c r="I1030" s="586"/>
      <c r="J1030" s="587"/>
    </row>
    <row r="1031" spans="1:10">
      <c r="A1031" s="514"/>
      <c r="B1031" s="515"/>
      <c r="C1031" s="515"/>
      <c r="D1031" s="517"/>
      <c r="E1031" s="518"/>
      <c r="F1031" s="515"/>
      <c r="G1031" s="517"/>
      <c r="H1031" s="515"/>
      <c r="I1031" s="521" t="s">
        <v>2482</v>
      </c>
      <c r="J1031" s="582"/>
    </row>
    <row r="1032" spans="1:10" ht="76.5">
      <c r="A1032" s="605" t="s">
        <v>2300</v>
      </c>
      <c r="B1032" s="550" t="s">
        <v>2124</v>
      </c>
      <c r="C1032" s="550" t="s">
        <v>2125</v>
      </c>
      <c r="D1032" s="551" t="s">
        <v>31</v>
      </c>
      <c r="E1032" s="552">
        <f>2*1.3</f>
        <v>2.6</v>
      </c>
      <c r="F1032" s="557"/>
      <c r="G1032" s="554"/>
      <c r="H1032" s="586"/>
      <c r="I1032" s="586"/>
      <c r="J1032" s="587"/>
    </row>
    <row r="1033" spans="1:10">
      <c r="A1033" s="514"/>
      <c r="B1033" s="515"/>
      <c r="C1033" s="515"/>
      <c r="D1033" s="517"/>
      <c r="E1033" s="518"/>
      <c r="F1033" s="515"/>
      <c r="G1033" s="517"/>
      <c r="H1033" s="515"/>
      <c r="I1033" s="521" t="s">
        <v>2483</v>
      </c>
      <c r="J1033" s="582"/>
    </row>
    <row r="1034" spans="1:10" ht="63.75">
      <c r="A1034" s="605" t="s">
        <v>2303</v>
      </c>
      <c r="B1034" s="550" t="s">
        <v>2126</v>
      </c>
      <c r="C1034" s="550" t="s">
        <v>2127</v>
      </c>
      <c r="D1034" s="551" t="s">
        <v>31</v>
      </c>
      <c r="E1034" s="552">
        <f>1*1.3</f>
        <v>1.3</v>
      </c>
      <c r="F1034" s="553"/>
      <c r="G1034" s="554"/>
      <c r="H1034" s="586"/>
      <c r="I1034" s="586"/>
      <c r="J1034" s="587"/>
    </row>
    <row r="1035" spans="1:10">
      <c r="A1035" s="514"/>
      <c r="B1035" s="515"/>
      <c r="C1035" s="515"/>
      <c r="D1035" s="517"/>
      <c r="E1035" s="518"/>
      <c r="F1035" s="515"/>
      <c r="G1035" s="517"/>
      <c r="H1035" s="515"/>
      <c r="I1035" s="521" t="s">
        <v>2484</v>
      </c>
      <c r="J1035" s="582"/>
    </row>
    <row r="1036" spans="1:10" ht="51">
      <c r="A1036" s="605" t="s">
        <v>2306</v>
      </c>
      <c r="B1036" s="550" t="s">
        <v>2128</v>
      </c>
      <c r="C1036" s="550" t="s">
        <v>2129</v>
      </c>
      <c r="D1036" s="551" t="s">
        <v>31</v>
      </c>
      <c r="E1036" s="552">
        <f>1*1.3</f>
        <v>1.3</v>
      </c>
      <c r="F1036" s="553"/>
      <c r="G1036" s="554"/>
      <c r="H1036" s="586"/>
      <c r="I1036" s="586"/>
      <c r="J1036" s="587"/>
    </row>
    <row r="1037" spans="1:10">
      <c r="A1037" s="514"/>
      <c r="B1037" s="515"/>
      <c r="C1037" s="515"/>
      <c r="D1037" s="517"/>
      <c r="E1037" s="518"/>
      <c r="F1037" s="515"/>
      <c r="G1037" s="517"/>
      <c r="H1037" s="515"/>
      <c r="I1037" s="521" t="s">
        <v>2485</v>
      </c>
      <c r="J1037" s="582"/>
    </row>
    <row r="1038" spans="1:10" ht="89.25">
      <c r="A1038" s="605" t="s">
        <v>2309</v>
      </c>
      <c r="B1038" s="550" t="s">
        <v>2130</v>
      </c>
      <c r="C1038" s="550" t="s">
        <v>2131</v>
      </c>
      <c r="D1038" s="551" t="s">
        <v>31</v>
      </c>
      <c r="E1038" s="552">
        <f>1*1.3</f>
        <v>1.3</v>
      </c>
      <c r="F1038" s="553"/>
      <c r="G1038" s="554"/>
      <c r="H1038" s="586"/>
      <c r="I1038" s="586"/>
      <c r="J1038" s="587"/>
    </row>
    <row r="1039" spans="1:10">
      <c r="A1039" s="514"/>
      <c r="B1039" s="515"/>
      <c r="C1039" s="515"/>
      <c r="D1039" s="517"/>
      <c r="E1039" s="518"/>
      <c r="F1039" s="515"/>
      <c r="G1039" s="517"/>
      <c r="H1039" s="515"/>
      <c r="I1039" s="521" t="s">
        <v>2486</v>
      </c>
      <c r="J1039" s="582"/>
    </row>
    <row r="1040" spans="1:10" ht="89.25">
      <c r="A1040" s="605" t="s">
        <v>2312</v>
      </c>
      <c r="B1040" s="550" t="s">
        <v>2132</v>
      </c>
      <c r="C1040" s="550" t="s">
        <v>2133</v>
      </c>
      <c r="D1040" s="551" t="s">
        <v>31</v>
      </c>
      <c r="E1040" s="552">
        <f>1*1.3</f>
        <v>1.3</v>
      </c>
      <c r="F1040" s="553"/>
      <c r="G1040" s="554"/>
      <c r="H1040" s="586"/>
      <c r="I1040" s="586"/>
      <c r="J1040" s="587"/>
    </row>
    <row r="1041" spans="1:10">
      <c r="A1041" s="514"/>
      <c r="B1041" s="515"/>
      <c r="C1041" s="515"/>
      <c r="D1041" s="517"/>
      <c r="E1041" s="518"/>
      <c r="F1041" s="515"/>
      <c r="G1041" s="517"/>
      <c r="H1041" s="515"/>
      <c r="I1041" s="521" t="s">
        <v>2487</v>
      </c>
      <c r="J1041" s="582"/>
    </row>
    <row r="1042" spans="1:10" ht="89.25">
      <c r="A1042" s="605" t="s">
        <v>2315</v>
      </c>
      <c r="B1042" s="550" t="s">
        <v>2134</v>
      </c>
      <c r="C1042" s="550" t="s">
        <v>2135</v>
      </c>
      <c r="D1042" s="551" t="s">
        <v>31</v>
      </c>
      <c r="E1042" s="552">
        <f>1*1.3</f>
        <v>1.3</v>
      </c>
      <c r="F1042" s="553"/>
      <c r="G1042" s="554"/>
      <c r="H1042" s="586"/>
      <c r="I1042" s="586"/>
      <c r="J1042" s="587"/>
    </row>
    <row r="1043" spans="1:10">
      <c r="A1043" s="514"/>
      <c r="B1043" s="515"/>
      <c r="C1043" s="515"/>
      <c r="D1043" s="517"/>
      <c r="E1043" s="518"/>
      <c r="F1043" s="515"/>
      <c r="G1043" s="517"/>
      <c r="H1043" s="515"/>
      <c r="I1043" s="521" t="s">
        <v>2488</v>
      </c>
      <c r="J1043" s="582"/>
    </row>
    <row r="1044" spans="1:10" ht="76.5">
      <c r="A1044" s="605" t="s">
        <v>2334</v>
      </c>
      <c r="B1044" s="550" t="s">
        <v>2136</v>
      </c>
      <c r="C1044" s="550" t="s">
        <v>2137</v>
      </c>
      <c r="D1044" s="551" t="s">
        <v>31</v>
      </c>
      <c r="E1044" s="552" t="s">
        <v>162</v>
      </c>
      <c r="F1044" s="553"/>
      <c r="G1044" s="554"/>
      <c r="H1044" s="586"/>
      <c r="I1044" s="586"/>
      <c r="J1044" s="587"/>
    </row>
    <row r="1045" spans="1:10">
      <c r="A1045" s="514"/>
      <c r="B1045" s="515"/>
      <c r="C1045" s="515"/>
      <c r="D1045" s="517"/>
      <c r="E1045" s="518"/>
      <c r="F1045" s="515"/>
      <c r="G1045" s="517"/>
      <c r="H1045" s="515"/>
      <c r="I1045" s="521" t="s">
        <v>2489</v>
      </c>
      <c r="J1045" s="582"/>
    </row>
    <row r="1046" spans="1:10" ht="89.25">
      <c r="A1046" s="605" t="s">
        <v>2390</v>
      </c>
      <c r="B1046" s="550" t="s">
        <v>2138</v>
      </c>
      <c r="C1046" s="550" t="s">
        <v>2139</v>
      </c>
      <c r="D1046" s="551" t="s">
        <v>31</v>
      </c>
      <c r="E1046" s="552">
        <f>1*1.3</f>
        <v>1.3</v>
      </c>
      <c r="F1046" s="553"/>
      <c r="G1046" s="554"/>
      <c r="H1046" s="586"/>
      <c r="I1046" s="586"/>
      <c r="J1046" s="587"/>
    </row>
    <row r="1047" spans="1:10">
      <c r="A1047" s="514"/>
      <c r="B1047" s="515"/>
      <c r="C1047" s="515"/>
      <c r="D1047" s="517"/>
      <c r="E1047" s="518"/>
      <c r="F1047" s="515"/>
      <c r="G1047" s="517"/>
      <c r="H1047" s="515"/>
      <c r="I1047" s="521" t="s">
        <v>2490</v>
      </c>
      <c r="J1047" s="582"/>
    </row>
    <row r="1048" spans="1:10" ht="76.5">
      <c r="A1048" s="605" t="s">
        <v>2391</v>
      </c>
      <c r="B1048" s="550" t="s">
        <v>2140</v>
      </c>
      <c r="C1048" s="550" t="s">
        <v>2141</v>
      </c>
      <c r="D1048" s="551" t="s">
        <v>31</v>
      </c>
      <c r="E1048" s="552">
        <f>3*1.3</f>
        <v>3.9000000000000004</v>
      </c>
      <c r="F1048" s="557"/>
      <c r="G1048" s="554"/>
      <c r="H1048" s="586"/>
      <c r="I1048" s="586"/>
      <c r="J1048" s="587"/>
    </row>
    <row r="1049" spans="1:10">
      <c r="A1049" s="514"/>
      <c r="B1049" s="515"/>
      <c r="C1049" s="515"/>
      <c r="D1049" s="517"/>
      <c r="E1049" s="518"/>
      <c r="F1049" s="515"/>
      <c r="G1049" s="517"/>
      <c r="H1049" s="515"/>
      <c r="I1049" s="521" t="s">
        <v>2491</v>
      </c>
      <c r="J1049" s="582"/>
    </row>
    <row r="1050" spans="1:10" ht="89.25">
      <c r="A1050" s="605" t="s">
        <v>2392</v>
      </c>
      <c r="B1050" s="550" t="s">
        <v>2142</v>
      </c>
      <c r="C1050" s="550" t="s">
        <v>2143</v>
      </c>
      <c r="D1050" s="551" t="s">
        <v>31</v>
      </c>
      <c r="E1050" s="552">
        <f>1*1.3</f>
        <v>1.3</v>
      </c>
      <c r="F1050" s="553"/>
      <c r="G1050" s="554"/>
      <c r="H1050" s="586"/>
      <c r="I1050" s="586"/>
      <c r="J1050" s="587"/>
    </row>
    <row r="1051" spans="1:10">
      <c r="A1051" s="514"/>
      <c r="B1051" s="515"/>
      <c r="C1051" s="515"/>
      <c r="D1051" s="517"/>
      <c r="E1051" s="518"/>
      <c r="F1051" s="515"/>
      <c r="G1051" s="517"/>
      <c r="H1051" s="515"/>
      <c r="I1051" s="521" t="s">
        <v>2492</v>
      </c>
      <c r="J1051" s="582"/>
    </row>
    <row r="1052" spans="1:10" ht="76.5">
      <c r="A1052" s="605" t="s">
        <v>2393</v>
      </c>
      <c r="B1052" s="550" t="s">
        <v>2144</v>
      </c>
      <c r="C1052" s="550" t="s">
        <v>2145</v>
      </c>
      <c r="D1052" s="551" t="s">
        <v>31</v>
      </c>
      <c r="E1052" s="552">
        <f>2*1.3</f>
        <v>2.6</v>
      </c>
      <c r="F1052" s="553"/>
      <c r="G1052" s="554"/>
      <c r="H1052" s="586"/>
      <c r="I1052" s="586"/>
      <c r="J1052" s="587"/>
    </row>
    <row r="1053" spans="1:10">
      <c r="A1053" s="514"/>
      <c r="B1053" s="515"/>
      <c r="C1053" s="515"/>
      <c r="D1053" s="517"/>
      <c r="E1053" s="518"/>
      <c r="F1053" s="515"/>
      <c r="G1053" s="517"/>
      <c r="H1053" s="515"/>
      <c r="I1053" s="521" t="s">
        <v>2493</v>
      </c>
      <c r="J1053" s="582"/>
    </row>
    <row r="1054" spans="1:10" ht="63.75">
      <c r="A1054" s="605" t="s">
        <v>2394</v>
      </c>
      <c r="B1054" s="550" t="s">
        <v>2146</v>
      </c>
      <c r="C1054" s="550" t="s">
        <v>2147</v>
      </c>
      <c r="D1054" s="551" t="s">
        <v>31</v>
      </c>
      <c r="E1054" s="552">
        <f>3*1.3</f>
        <v>3.9000000000000004</v>
      </c>
      <c r="F1054" s="553"/>
      <c r="G1054" s="554"/>
      <c r="H1054" s="586"/>
      <c r="I1054" s="586"/>
      <c r="J1054" s="587"/>
    </row>
    <row r="1055" spans="1:10">
      <c r="A1055" s="514"/>
      <c r="B1055" s="515"/>
      <c r="C1055" s="515"/>
      <c r="D1055" s="517"/>
      <c r="E1055" s="518"/>
      <c r="F1055" s="515"/>
      <c r="G1055" s="517"/>
      <c r="H1055" s="515"/>
      <c r="I1055" s="521" t="s">
        <v>2494</v>
      </c>
      <c r="J1055" s="582"/>
    </row>
    <row r="1056" spans="1:10" ht="76.5">
      <c r="A1056" s="605" t="s">
        <v>2395</v>
      </c>
      <c r="B1056" s="550" t="s">
        <v>2148</v>
      </c>
      <c r="C1056" s="550" t="s">
        <v>2149</v>
      </c>
      <c r="D1056" s="551" t="s">
        <v>2150</v>
      </c>
      <c r="E1056" s="552">
        <f>2*1.3</f>
        <v>2.6</v>
      </c>
      <c r="F1056" s="553"/>
      <c r="G1056" s="554"/>
      <c r="H1056" s="586"/>
      <c r="I1056" s="586"/>
      <c r="J1056" s="587"/>
    </row>
    <row r="1057" spans="1:10">
      <c r="A1057" s="514"/>
      <c r="B1057" s="515"/>
      <c r="C1057" s="515"/>
      <c r="D1057" s="517"/>
      <c r="E1057" s="518"/>
      <c r="F1057" s="515"/>
      <c r="G1057" s="517"/>
      <c r="H1057" s="515"/>
      <c r="I1057" s="521" t="s">
        <v>2495</v>
      </c>
      <c r="J1057" s="582"/>
    </row>
    <row r="1058" spans="1:10" ht="89.25">
      <c r="A1058" s="605" t="s">
        <v>2396</v>
      </c>
      <c r="B1058" s="550" t="s">
        <v>2151</v>
      </c>
      <c r="C1058" s="550" t="s">
        <v>2152</v>
      </c>
      <c r="D1058" s="551" t="s">
        <v>31</v>
      </c>
      <c r="E1058" s="552">
        <f>2*1.3</f>
        <v>2.6</v>
      </c>
      <c r="F1058" s="553"/>
      <c r="G1058" s="554"/>
      <c r="H1058" s="586"/>
      <c r="I1058" s="586"/>
      <c r="J1058" s="587"/>
    </row>
    <row r="1059" spans="1:10">
      <c r="A1059" s="514"/>
      <c r="B1059" s="515"/>
      <c r="C1059" s="515"/>
      <c r="D1059" s="517"/>
      <c r="E1059" s="518"/>
      <c r="F1059" s="515"/>
      <c r="G1059" s="517"/>
      <c r="H1059" s="515"/>
      <c r="I1059" s="521" t="s">
        <v>2496</v>
      </c>
      <c r="J1059" s="582"/>
    </row>
    <row r="1060" spans="1:10" ht="76.5">
      <c r="A1060" s="605" t="s">
        <v>2397</v>
      </c>
      <c r="B1060" s="550" t="s">
        <v>2153</v>
      </c>
      <c r="C1060" s="550" t="s">
        <v>2154</v>
      </c>
      <c r="D1060" s="551" t="s">
        <v>31</v>
      </c>
      <c r="E1060" s="552">
        <f>1*1.3</f>
        <v>1.3</v>
      </c>
      <c r="F1060" s="553"/>
      <c r="G1060" s="554"/>
      <c r="H1060" s="586"/>
      <c r="I1060" s="586"/>
      <c r="J1060" s="587"/>
    </row>
    <row r="1061" spans="1:10">
      <c r="A1061" s="514"/>
      <c r="B1061" s="515"/>
      <c r="C1061" s="515"/>
      <c r="D1061" s="517"/>
      <c r="E1061" s="518"/>
      <c r="F1061" s="515"/>
      <c r="G1061" s="517"/>
      <c r="H1061" s="515"/>
      <c r="I1061" s="521" t="s">
        <v>2497</v>
      </c>
      <c r="J1061" s="582"/>
    </row>
    <row r="1062" spans="1:10" ht="63.75">
      <c r="A1062" s="605" t="s">
        <v>2398</v>
      </c>
      <c r="B1062" s="550" t="s">
        <v>2155</v>
      </c>
      <c r="C1062" s="550" t="s">
        <v>2156</v>
      </c>
      <c r="D1062" s="551" t="s">
        <v>31</v>
      </c>
      <c r="E1062" s="552">
        <f>1*1.3</f>
        <v>1.3</v>
      </c>
      <c r="F1062" s="553"/>
      <c r="G1062" s="554"/>
      <c r="H1062" s="586"/>
      <c r="I1062" s="586"/>
      <c r="J1062" s="587"/>
    </row>
    <row r="1063" spans="1:10">
      <c r="A1063" s="514"/>
      <c r="B1063" s="515"/>
      <c r="C1063" s="515"/>
      <c r="D1063" s="517"/>
      <c r="E1063" s="518"/>
      <c r="F1063" s="515"/>
      <c r="G1063" s="517"/>
      <c r="H1063" s="515"/>
      <c r="I1063" s="521" t="s">
        <v>2498</v>
      </c>
      <c r="J1063" s="582"/>
    </row>
    <row r="1064" spans="1:10" ht="76.5">
      <c r="A1064" s="605" t="s">
        <v>2399</v>
      </c>
      <c r="B1064" s="550" t="s">
        <v>2157</v>
      </c>
      <c r="C1064" s="550" t="s">
        <v>2158</v>
      </c>
      <c r="D1064" s="551" t="s">
        <v>31</v>
      </c>
      <c r="E1064" s="552">
        <f>5*1.3</f>
        <v>6.5</v>
      </c>
      <c r="F1064" s="553"/>
      <c r="G1064" s="554"/>
      <c r="H1064" s="586"/>
      <c r="I1064" s="586"/>
      <c r="J1064" s="587"/>
    </row>
    <row r="1065" spans="1:10">
      <c r="A1065" s="514"/>
      <c r="B1065" s="515"/>
      <c r="C1065" s="515"/>
      <c r="D1065" s="517"/>
      <c r="E1065" s="518"/>
      <c r="F1065" s="515"/>
      <c r="G1065" s="517"/>
      <c r="H1065" s="515"/>
      <c r="I1065" s="521" t="s">
        <v>2499</v>
      </c>
      <c r="J1065" s="582"/>
    </row>
    <row r="1066" spans="1:10" ht="76.5">
      <c r="A1066" s="605" t="s">
        <v>2400</v>
      </c>
      <c r="B1066" s="550" t="s">
        <v>2159</v>
      </c>
      <c r="C1066" s="550" t="s">
        <v>2160</v>
      </c>
      <c r="D1066" s="551" t="s">
        <v>31</v>
      </c>
      <c r="E1066" s="552">
        <f>2*1.3</f>
        <v>2.6</v>
      </c>
      <c r="F1066" s="553"/>
      <c r="G1066" s="554"/>
      <c r="H1066" s="586"/>
      <c r="I1066" s="586"/>
      <c r="J1066" s="587"/>
    </row>
    <row r="1067" spans="1:10">
      <c r="A1067" s="514"/>
      <c r="B1067" s="515"/>
      <c r="C1067" s="515"/>
      <c r="D1067" s="517"/>
      <c r="E1067" s="518"/>
      <c r="F1067" s="515"/>
      <c r="G1067" s="517"/>
      <c r="H1067" s="515"/>
      <c r="I1067" s="521" t="s">
        <v>2500</v>
      </c>
      <c r="J1067" s="582"/>
    </row>
    <row r="1068" spans="1:10" ht="76.5">
      <c r="A1068" s="605" t="s">
        <v>2401</v>
      </c>
      <c r="B1068" s="550" t="s">
        <v>2161</v>
      </c>
      <c r="C1068" s="550" t="s">
        <v>2162</v>
      </c>
      <c r="D1068" s="551" t="s">
        <v>31</v>
      </c>
      <c r="E1068" s="552">
        <f>1*1.3</f>
        <v>1.3</v>
      </c>
      <c r="F1068" s="553"/>
      <c r="G1068" s="554"/>
      <c r="H1068" s="586"/>
      <c r="I1068" s="586"/>
      <c r="J1068" s="587"/>
    </row>
    <row r="1069" spans="1:10">
      <c r="A1069" s="514"/>
      <c r="B1069" s="515"/>
      <c r="C1069" s="515"/>
      <c r="D1069" s="517"/>
      <c r="E1069" s="518"/>
      <c r="F1069" s="515"/>
      <c r="G1069" s="517"/>
      <c r="H1069" s="515"/>
      <c r="I1069" s="521" t="s">
        <v>2501</v>
      </c>
      <c r="J1069" s="582"/>
    </row>
    <row r="1070" spans="1:10" ht="76.5">
      <c r="A1070" s="605" t="s">
        <v>2402</v>
      </c>
      <c r="B1070" s="550" t="s">
        <v>2163</v>
      </c>
      <c r="C1070" s="550" t="s">
        <v>2164</v>
      </c>
      <c r="D1070" s="551" t="s">
        <v>31</v>
      </c>
      <c r="E1070" s="552">
        <f>2*1.3</f>
        <v>2.6</v>
      </c>
      <c r="F1070" s="553"/>
      <c r="G1070" s="554"/>
      <c r="H1070" s="586"/>
      <c r="I1070" s="586"/>
      <c r="J1070" s="587"/>
    </row>
    <row r="1071" spans="1:10">
      <c r="A1071" s="514"/>
      <c r="B1071" s="515"/>
      <c r="C1071" s="515"/>
      <c r="D1071" s="517"/>
      <c r="E1071" s="518"/>
      <c r="F1071" s="515"/>
      <c r="G1071" s="517"/>
      <c r="H1071" s="515"/>
      <c r="I1071" s="521" t="s">
        <v>2502</v>
      </c>
      <c r="J1071" s="582"/>
    </row>
    <row r="1072" spans="1:10" ht="63.75">
      <c r="A1072" s="605" t="s">
        <v>2403</v>
      </c>
      <c r="B1072" s="581" t="s">
        <v>2165</v>
      </c>
      <c r="C1072" s="550" t="s">
        <v>2166</v>
      </c>
      <c r="D1072" s="551" t="s">
        <v>31</v>
      </c>
      <c r="E1072" s="552">
        <f>2*1.3</f>
        <v>2.6</v>
      </c>
      <c r="F1072" s="553"/>
      <c r="G1072" s="554"/>
      <c r="H1072" s="586"/>
      <c r="I1072" s="586"/>
      <c r="J1072" s="587"/>
    </row>
    <row r="1073" spans="1:10">
      <c r="A1073" s="514"/>
      <c r="B1073" s="515"/>
      <c r="C1073" s="515"/>
      <c r="D1073" s="517"/>
      <c r="E1073" s="518"/>
      <c r="F1073" s="515"/>
      <c r="G1073" s="517"/>
      <c r="H1073" s="515"/>
      <c r="I1073" s="521" t="s">
        <v>2503</v>
      </c>
      <c r="J1073" s="582"/>
    </row>
    <row r="1074" spans="1:10" ht="63.75">
      <c r="A1074" s="605" t="s">
        <v>2404</v>
      </c>
      <c r="B1074" s="581" t="s">
        <v>2167</v>
      </c>
      <c r="C1074" s="550" t="s">
        <v>2168</v>
      </c>
      <c r="D1074" s="551" t="s">
        <v>31</v>
      </c>
      <c r="E1074" s="552">
        <f>3*1.3</f>
        <v>3.9000000000000004</v>
      </c>
      <c r="F1074" s="553"/>
      <c r="G1074" s="554"/>
      <c r="H1074" s="586"/>
      <c r="I1074" s="586"/>
      <c r="J1074" s="587"/>
    </row>
    <row r="1075" spans="1:10">
      <c r="A1075" s="514"/>
      <c r="B1075" s="515"/>
      <c r="C1075" s="515"/>
      <c r="D1075" s="517"/>
      <c r="E1075" s="518"/>
      <c r="F1075" s="515"/>
      <c r="G1075" s="517"/>
      <c r="H1075" s="515"/>
      <c r="I1075" s="521" t="s">
        <v>2504</v>
      </c>
      <c r="J1075" s="582"/>
    </row>
    <row r="1076" spans="1:10" ht="76.5">
      <c r="A1076" s="605" t="s">
        <v>2405</v>
      </c>
      <c r="B1076" s="581" t="s">
        <v>2169</v>
      </c>
      <c r="C1076" s="550" t="s">
        <v>2170</v>
      </c>
      <c r="D1076" s="551" t="s">
        <v>31</v>
      </c>
      <c r="E1076" s="552">
        <f>2*1.3</f>
        <v>2.6</v>
      </c>
      <c r="F1076" s="553"/>
      <c r="G1076" s="554"/>
      <c r="H1076" s="586"/>
      <c r="I1076" s="586"/>
      <c r="J1076" s="587"/>
    </row>
    <row r="1077" spans="1:10">
      <c r="A1077" s="514"/>
      <c r="B1077" s="515"/>
      <c r="C1077" s="515"/>
      <c r="D1077" s="517"/>
      <c r="E1077" s="518"/>
      <c r="F1077" s="515"/>
      <c r="G1077" s="517"/>
      <c r="H1077" s="515"/>
      <c r="I1077" s="521" t="s">
        <v>2505</v>
      </c>
      <c r="J1077" s="582"/>
    </row>
    <row r="1078" spans="1:10" ht="63.75">
      <c r="A1078" s="605" t="s">
        <v>2406</v>
      </c>
      <c r="B1078" s="603" t="s">
        <v>2171</v>
      </c>
      <c r="C1078" s="550" t="s">
        <v>2172</v>
      </c>
      <c r="D1078" s="551"/>
      <c r="E1078" s="552">
        <f>2*1.3</f>
        <v>2.6</v>
      </c>
      <c r="F1078" s="553"/>
      <c r="G1078" s="554"/>
      <c r="H1078" s="586"/>
      <c r="I1078" s="586"/>
      <c r="J1078" s="587"/>
    </row>
    <row r="1079" spans="1:10">
      <c r="A1079" s="514"/>
      <c r="B1079" s="515"/>
      <c r="C1079" s="515"/>
      <c r="D1079" s="517"/>
      <c r="E1079" s="518"/>
      <c r="F1079" s="515"/>
      <c r="G1079" s="517"/>
      <c r="H1079" s="515"/>
      <c r="I1079" s="521" t="s">
        <v>2506</v>
      </c>
      <c r="J1079" s="582"/>
    </row>
    <row r="1080" spans="1:10" ht="76.5">
      <c r="A1080" s="605" t="s">
        <v>2407</v>
      </c>
      <c r="B1080" s="581" t="s">
        <v>2173</v>
      </c>
      <c r="C1080" s="550" t="s">
        <v>2174</v>
      </c>
      <c r="D1080" s="551" t="s">
        <v>31</v>
      </c>
      <c r="E1080" s="552">
        <f>2*1.3</f>
        <v>2.6</v>
      </c>
      <c r="F1080" s="553"/>
      <c r="G1080" s="554"/>
      <c r="H1080" s="586"/>
      <c r="I1080" s="586"/>
      <c r="J1080" s="587"/>
    </row>
    <row r="1081" spans="1:10">
      <c r="A1081" s="514"/>
      <c r="B1081" s="515"/>
      <c r="C1081" s="515"/>
      <c r="D1081" s="517"/>
      <c r="E1081" s="518"/>
      <c r="F1081" s="515"/>
      <c r="G1081" s="517"/>
      <c r="H1081" s="515"/>
      <c r="I1081" s="521" t="s">
        <v>2507</v>
      </c>
      <c r="J1081" s="582"/>
    </row>
    <row r="1082" spans="1:10" ht="89.25">
      <c r="A1082" s="605" t="s">
        <v>2408</v>
      </c>
      <c r="B1082" s="581" t="s">
        <v>2175</v>
      </c>
      <c r="C1082" s="550" t="s">
        <v>2176</v>
      </c>
      <c r="D1082" s="551" t="s">
        <v>31</v>
      </c>
      <c r="E1082" s="552">
        <f>3*1.3</f>
        <v>3.9000000000000004</v>
      </c>
      <c r="F1082" s="553"/>
      <c r="G1082" s="554"/>
      <c r="H1082" s="586"/>
      <c r="I1082" s="586"/>
      <c r="J1082" s="587"/>
    </row>
    <row r="1083" spans="1:10">
      <c r="A1083" s="514"/>
      <c r="B1083" s="515"/>
      <c r="C1083" s="515"/>
      <c r="D1083" s="517"/>
      <c r="E1083" s="518"/>
      <c r="F1083" s="515"/>
      <c r="G1083" s="517"/>
      <c r="H1083" s="515"/>
      <c r="I1083" s="521" t="s">
        <v>2508</v>
      </c>
      <c r="J1083" s="582"/>
    </row>
    <row r="1084" spans="1:10" ht="114.75">
      <c r="A1084" s="605" t="s">
        <v>50</v>
      </c>
      <c r="B1084" s="581" t="s">
        <v>2177</v>
      </c>
      <c r="C1084" s="550" t="s">
        <v>2178</v>
      </c>
      <c r="D1084" s="551" t="s">
        <v>31</v>
      </c>
      <c r="E1084" s="552">
        <f>2*1.3</f>
        <v>2.6</v>
      </c>
      <c r="F1084" s="553"/>
      <c r="G1084" s="554"/>
      <c r="H1084" s="586"/>
      <c r="I1084" s="586"/>
      <c r="J1084" s="587"/>
    </row>
    <row r="1085" spans="1:10">
      <c r="A1085" s="514"/>
      <c r="B1085" s="515"/>
      <c r="C1085" s="515"/>
      <c r="D1085" s="517"/>
      <c r="E1085" s="518"/>
      <c r="F1085" s="515"/>
      <c r="G1085" s="517"/>
      <c r="H1085" s="515"/>
      <c r="I1085" s="521" t="s">
        <v>2509</v>
      </c>
      <c r="J1085" s="582"/>
    </row>
    <row r="1086" spans="1:10" ht="89.25">
      <c r="A1086" s="605" t="s">
        <v>2409</v>
      </c>
      <c r="B1086" s="581" t="s">
        <v>2179</v>
      </c>
      <c r="C1086" s="550" t="s">
        <v>2180</v>
      </c>
      <c r="D1086" s="551" t="s">
        <v>31</v>
      </c>
      <c r="E1086" s="552">
        <f>2*1.3</f>
        <v>2.6</v>
      </c>
      <c r="F1086" s="553"/>
      <c r="G1086" s="554"/>
      <c r="H1086" s="586"/>
      <c r="I1086" s="586"/>
      <c r="J1086" s="587"/>
    </row>
    <row r="1087" spans="1:10">
      <c r="A1087" s="514"/>
      <c r="B1087" s="515"/>
      <c r="C1087" s="515"/>
      <c r="D1087" s="517"/>
      <c r="E1087" s="518"/>
      <c r="F1087" s="515"/>
      <c r="G1087" s="517"/>
      <c r="H1087" s="515"/>
      <c r="I1087" s="521" t="s">
        <v>2510</v>
      </c>
      <c r="J1087" s="582"/>
    </row>
    <row r="1088" spans="1:10" ht="89.25">
      <c r="A1088" s="605" t="s">
        <v>2410</v>
      </c>
      <c r="B1088" s="581" t="s">
        <v>2181</v>
      </c>
      <c r="C1088" s="550" t="s">
        <v>2182</v>
      </c>
      <c r="D1088" s="551" t="s">
        <v>31</v>
      </c>
      <c r="E1088" s="552">
        <f>2*1.3</f>
        <v>2.6</v>
      </c>
      <c r="F1088" s="553"/>
      <c r="G1088" s="554"/>
      <c r="H1088" s="586"/>
      <c r="I1088" s="586"/>
      <c r="J1088" s="587"/>
    </row>
    <row r="1089" spans="1:10">
      <c r="A1089" s="514"/>
      <c r="B1089" s="515"/>
      <c r="C1089" s="515"/>
      <c r="D1089" s="517"/>
      <c r="E1089" s="518"/>
      <c r="F1089" s="515"/>
      <c r="G1089" s="517"/>
      <c r="H1089" s="515"/>
      <c r="I1089" s="521" t="s">
        <v>2511</v>
      </c>
      <c r="J1089" s="582"/>
    </row>
    <row r="1090" spans="1:10" ht="76.5">
      <c r="A1090" s="605" t="s">
        <v>2411</v>
      </c>
      <c r="B1090" s="581" t="s">
        <v>2184</v>
      </c>
      <c r="C1090" s="550" t="s">
        <v>2185</v>
      </c>
      <c r="D1090" s="551" t="s">
        <v>31</v>
      </c>
      <c r="E1090" s="552">
        <f>3*1.3</f>
        <v>3.9000000000000004</v>
      </c>
      <c r="F1090" s="553"/>
      <c r="G1090" s="554"/>
      <c r="H1090" s="586"/>
      <c r="I1090" s="586"/>
      <c r="J1090" s="587"/>
    </row>
    <row r="1091" spans="1:10">
      <c r="A1091" s="514"/>
      <c r="B1091" s="515"/>
      <c r="C1091" s="515"/>
      <c r="D1091" s="517"/>
      <c r="E1091" s="518"/>
      <c r="F1091" s="515"/>
      <c r="G1091" s="517"/>
      <c r="H1091" s="515"/>
      <c r="I1091" s="521" t="s">
        <v>2512</v>
      </c>
      <c r="J1091" s="582"/>
    </row>
    <row r="1092" spans="1:10" ht="89.25">
      <c r="A1092" s="605" t="s">
        <v>2412</v>
      </c>
      <c r="B1092" s="581" t="s">
        <v>2187</v>
      </c>
      <c r="C1092" s="550" t="s">
        <v>2188</v>
      </c>
      <c r="D1092" s="551" t="s">
        <v>31</v>
      </c>
      <c r="E1092" s="552">
        <f>4*1.3</f>
        <v>5.2</v>
      </c>
      <c r="F1092" s="553"/>
      <c r="G1092" s="554"/>
      <c r="H1092" s="586"/>
      <c r="I1092" s="586"/>
      <c r="J1092" s="587"/>
    </row>
    <row r="1093" spans="1:10">
      <c r="A1093" s="514"/>
      <c r="B1093" s="515"/>
      <c r="C1093" s="515"/>
      <c r="D1093" s="517"/>
      <c r="E1093" s="518"/>
      <c r="F1093" s="515"/>
      <c r="G1093" s="517"/>
      <c r="H1093" s="515"/>
      <c r="I1093" s="521" t="s">
        <v>2513</v>
      </c>
      <c r="J1093" s="582"/>
    </row>
    <row r="1094" spans="1:10" ht="76.5">
      <c r="A1094" s="605" t="s">
        <v>2413</v>
      </c>
      <c r="B1094" s="581" t="s">
        <v>2190</v>
      </c>
      <c r="C1094" s="550" t="s">
        <v>2191</v>
      </c>
      <c r="D1094" s="551" t="s">
        <v>31</v>
      </c>
      <c r="E1094" s="552">
        <f>1*1.3</f>
        <v>1.3</v>
      </c>
      <c r="F1094" s="553"/>
      <c r="G1094" s="554"/>
      <c r="H1094" s="586"/>
      <c r="I1094" s="586"/>
      <c r="J1094" s="587"/>
    </row>
    <row r="1095" spans="1:10">
      <c r="A1095" s="514"/>
      <c r="B1095" s="515"/>
      <c r="C1095" s="515"/>
      <c r="D1095" s="517"/>
      <c r="E1095" s="518"/>
      <c r="F1095" s="515"/>
      <c r="G1095" s="517"/>
      <c r="H1095" s="515"/>
      <c r="I1095" s="521" t="s">
        <v>2514</v>
      </c>
      <c r="J1095" s="582"/>
    </row>
    <row r="1096" spans="1:10" ht="89.25">
      <c r="A1096" s="605" t="s">
        <v>2414</v>
      </c>
      <c r="B1096" s="581" t="s">
        <v>2193</v>
      </c>
      <c r="C1096" s="550" t="s">
        <v>2194</v>
      </c>
      <c r="D1096" s="551" t="s">
        <v>31</v>
      </c>
      <c r="E1096" s="552">
        <f>3*1.3</f>
        <v>3.9000000000000004</v>
      </c>
      <c r="F1096" s="553"/>
      <c r="G1096" s="554"/>
      <c r="H1096" s="586"/>
      <c r="I1096" s="586"/>
      <c r="J1096" s="587"/>
    </row>
    <row r="1097" spans="1:10">
      <c r="A1097" s="514"/>
      <c r="B1097" s="515"/>
      <c r="C1097" s="515"/>
      <c r="D1097" s="517"/>
      <c r="E1097" s="518"/>
      <c r="F1097" s="515"/>
      <c r="G1097" s="517"/>
      <c r="H1097" s="515"/>
      <c r="I1097" s="521" t="s">
        <v>2515</v>
      </c>
      <c r="J1097" s="582"/>
    </row>
    <row r="1098" spans="1:10" ht="102">
      <c r="A1098" s="605" t="s">
        <v>2415</v>
      </c>
      <c r="B1098" s="581" t="s">
        <v>2196</v>
      </c>
      <c r="C1098" s="550" t="s">
        <v>2197</v>
      </c>
      <c r="D1098" s="551" t="s">
        <v>31</v>
      </c>
      <c r="E1098" s="552">
        <f>2*1.3</f>
        <v>2.6</v>
      </c>
      <c r="F1098" s="553"/>
      <c r="G1098" s="554"/>
      <c r="H1098" s="586"/>
      <c r="I1098" s="586"/>
      <c r="J1098" s="587"/>
    </row>
    <row r="1099" spans="1:10">
      <c r="A1099" s="514"/>
      <c r="B1099" s="515"/>
      <c r="C1099" s="515"/>
      <c r="D1099" s="517"/>
      <c r="E1099" s="518"/>
      <c r="F1099" s="515"/>
      <c r="G1099" s="517"/>
      <c r="H1099" s="515"/>
      <c r="I1099" s="521" t="s">
        <v>2516</v>
      </c>
      <c r="J1099" s="582"/>
    </row>
    <row r="1100" spans="1:10" ht="89.25">
      <c r="A1100" s="605" t="s">
        <v>2416</v>
      </c>
      <c r="B1100" s="581" t="s">
        <v>2199</v>
      </c>
      <c r="C1100" s="550" t="s">
        <v>2200</v>
      </c>
      <c r="D1100" s="551" t="s">
        <v>2150</v>
      </c>
      <c r="E1100" s="552">
        <f>2*1.3</f>
        <v>2.6</v>
      </c>
      <c r="F1100" s="553"/>
      <c r="G1100" s="554"/>
      <c r="H1100" s="586"/>
      <c r="I1100" s="586"/>
      <c r="J1100" s="587"/>
    </row>
    <row r="1101" spans="1:10">
      <c r="A1101" s="514"/>
      <c r="B1101" s="515"/>
      <c r="C1101" s="515"/>
      <c r="D1101" s="517"/>
      <c r="E1101" s="518"/>
      <c r="F1101" s="515"/>
      <c r="G1101" s="517"/>
      <c r="H1101" s="515"/>
      <c r="I1101" s="521" t="s">
        <v>2517</v>
      </c>
      <c r="J1101" s="582"/>
    </row>
    <row r="1102" spans="1:10" ht="76.5">
      <c r="A1102" s="605" t="s">
        <v>2417</v>
      </c>
      <c r="B1102" s="581" t="s">
        <v>2202</v>
      </c>
      <c r="C1102" s="550" t="s">
        <v>2203</v>
      </c>
      <c r="D1102" s="551" t="s">
        <v>2150</v>
      </c>
      <c r="E1102" s="552">
        <f>3*1.3</f>
        <v>3.9000000000000004</v>
      </c>
      <c r="F1102" s="553"/>
      <c r="G1102" s="554"/>
      <c r="H1102" s="586"/>
      <c r="I1102" s="586"/>
      <c r="J1102" s="587"/>
    </row>
    <row r="1103" spans="1:10">
      <c r="A1103" s="514"/>
      <c r="B1103" s="515"/>
      <c r="C1103" s="515"/>
      <c r="D1103" s="517"/>
      <c r="E1103" s="518"/>
      <c r="F1103" s="515"/>
      <c r="G1103" s="517"/>
      <c r="H1103" s="515"/>
      <c r="I1103" s="521" t="s">
        <v>2518</v>
      </c>
      <c r="J1103" s="582"/>
    </row>
    <row r="1104" spans="1:10" ht="89.25">
      <c r="A1104" s="605" t="s">
        <v>2418</v>
      </c>
      <c r="B1104" s="581" t="s">
        <v>2205</v>
      </c>
      <c r="C1104" s="550" t="s">
        <v>2206</v>
      </c>
      <c r="D1104" s="551" t="s">
        <v>31</v>
      </c>
      <c r="E1104" s="552">
        <f>1*1.3</f>
        <v>1.3</v>
      </c>
      <c r="F1104" s="553"/>
      <c r="G1104" s="554"/>
      <c r="H1104" s="586"/>
      <c r="I1104" s="586"/>
      <c r="J1104" s="587"/>
    </row>
    <row r="1105" spans="1:10">
      <c r="A1105" s="514"/>
      <c r="B1105" s="515"/>
      <c r="C1105" s="515"/>
      <c r="D1105" s="517"/>
      <c r="E1105" s="518"/>
      <c r="F1105" s="515"/>
      <c r="G1105" s="517"/>
      <c r="H1105" s="515"/>
      <c r="I1105" s="521" t="s">
        <v>2519</v>
      </c>
      <c r="J1105" s="582"/>
    </row>
    <row r="1106" spans="1:10" ht="89.25">
      <c r="A1106" s="605" t="s">
        <v>2419</v>
      </c>
      <c r="B1106" s="581" t="s">
        <v>2208</v>
      </c>
      <c r="C1106" s="550" t="s">
        <v>2209</v>
      </c>
      <c r="D1106" s="551" t="s">
        <v>31</v>
      </c>
      <c r="E1106" s="552">
        <f>2*1.3</f>
        <v>2.6</v>
      </c>
      <c r="F1106" s="553"/>
      <c r="G1106" s="554"/>
      <c r="H1106" s="586"/>
      <c r="I1106" s="586"/>
      <c r="J1106" s="587"/>
    </row>
    <row r="1107" spans="1:10">
      <c r="A1107" s="514"/>
      <c r="B1107" s="515"/>
      <c r="C1107" s="515"/>
      <c r="D1107" s="517"/>
      <c r="E1107" s="518"/>
      <c r="F1107" s="515"/>
      <c r="G1107" s="517"/>
      <c r="H1107" s="515"/>
      <c r="I1107" s="521" t="s">
        <v>2520</v>
      </c>
      <c r="J1107" s="582"/>
    </row>
    <row r="1108" spans="1:10" ht="89.25">
      <c r="A1108" s="605" t="s">
        <v>2420</v>
      </c>
      <c r="B1108" s="581" t="s">
        <v>2211</v>
      </c>
      <c r="C1108" s="550" t="s">
        <v>2212</v>
      </c>
      <c r="D1108" s="551" t="s">
        <v>31</v>
      </c>
      <c r="E1108" s="552">
        <f>4*1.3</f>
        <v>5.2</v>
      </c>
      <c r="F1108" s="553"/>
      <c r="G1108" s="554"/>
      <c r="H1108" s="586"/>
      <c r="I1108" s="586"/>
      <c r="J1108" s="587"/>
    </row>
    <row r="1109" spans="1:10">
      <c r="A1109" s="514"/>
      <c r="B1109" s="515"/>
      <c r="C1109" s="515"/>
      <c r="D1109" s="517"/>
      <c r="E1109" s="518"/>
      <c r="F1109" s="515"/>
      <c r="G1109" s="517"/>
      <c r="H1109" s="515"/>
      <c r="I1109" s="521" t="s">
        <v>2521</v>
      </c>
      <c r="J1109" s="582"/>
    </row>
    <row r="1110" spans="1:10" ht="102">
      <c r="A1110" s="605" t="s">
        <v>2421</v>
      </c>
      <c r="B1110" s="550" t="s">
        <v>2214</v>
      </c>
      <c r="C1110" s="550" t="s">
        <v>2215</v>
      </c>
      <c r="D1110" s="551" t="s">
        <v>31</v>
      </c>
      <c r="E1110" s="552">
        <f>2*1.3</f>
        <v>2.6</v>
      </c>
      <c r="F1110" s="553"/>
      <c r="G1110" s="554"/>
      <c r="H1110" s="586"/>
      <c r="I1110" s="586"/>
      <c r="J1110" s="587"/>
    </row>
    <row r="1111" spans="1:10">
      <c r="A1111" s="514"/>
      <c r="B1111" s="515"/>
      <c r="C1111" s="515"/>
      <c r="D1111" s="517"/>
      <c r="E1111" s="518"/>
      <c r="F1111" s="515"/>
      <c r="G1111" s="517"/>
      <c r="H1111" s="515"/>
      <c r="I1111" s="521" t="s">
        <v>2522</v>
      </c>
      <c r="J1111" s="582"/>
    </row>
    <row r="1112" spans="1:10" ht="89.25">
      <c r="A1112" s="605" t="s">
        <v>2422</v>
      </c>
      <c r="B1112" s="550" t="s">
        <v>2217</v>
      </c>
      <c r="C1112" s="550" t="s">
        <v>2218</v>
      </c>
      <c r="D1112" s="551" t="s">
        <v>31</v>
      </c>
      <c r="E1112" s="552">
        <f>3*1.3</f>
        <v>3.9000000000000004</v>
      </c>
      <c r="F1112" s="553"/>
      <c r="G1112" s="554"/>
      <c r="H1112" s="586"/>
      <c r="I1112" s="586"/>
      <c r="J1112" s="587"/>
    </row>
    <row r="1113" spans="1:10">
      <c r="A1113" s="514"/>
      <c r="B1113" s="515"/>
      <c r="C1113" s="515"/>
      <c r="D1113" s="517"/>
      <c r="E1113" s="518"/>
      <c r="F1113" s="515"/>
      <c r="G1113" s="517"/>
      <c r="H1113" s="515"/>
      <c r="I1113" s="521" t="s">
        <v>2523</v>
      </c>
      <c r="J1113" s="582"/>
    </row>
    <row r="1114" spans="1:10" ht="89.25">
      <c r="A1114" s="605" t="s">
        <v>2423</v>
      </c>
      <c r="B1114" s="550" t="s">
        <v>2220</v>
      </c>
      <c r="C1114" s="550" t="s">
        <v>2221</v>
      </c>
      <c r="D1114" s="551" t="s">
        <v>31</v>
      </c>
      <c r="E1114" s="552">
        <f>1*1.3</f>
        <v>1.3</v>
      </c>
      <c r="F1114" s="553"/>
      <c r="G1114" s="554"/>
      <c r="H1114" s="586"/>
      <c r="I1114" s="586"/>
      <c r="J1114" s="587"/>
    </row>
    <row r="1115" spans="1:10">
      <c r="A1115" s="514"/>
      <c r="B1115" s="515"/>
      <c r="C1115" s="515"/>
      <c r="D1115" s="517"/>
      <c r="E1115" s="518"/>
      <c r="F1115" s="515"/>
      <c r="G1115" s="517"/>
      <c r="H1115" s="515"/>
      <c r="I1115" s="521" t="s">
        <v>2524</v>
      </c>
      <c r="J1115" s="582"/>
    </row>
    <row r="1116" spans="1:10" ht="51">
      <c r="A1116" s="605" t="s">
        <v>2424</v>
      </c>
      <c r="B1116" s="550" t="s">
        <v>2223</v>
      </c>
      <c r="C1116" s="550" t="s">
        <v>2224</v>
      </c>
      <c r="D1116" s="551" t="s">
        <v>31</v>
      </c>
      <c r="E1116" s="552">
        <f>2*1.3</f>
        <v>2.6</v>
      </c>
      <c r="F1116" s="553"/>
      <c r="G1116" s="554"/>
      <c r="H1116" s="586"/>
      <c r="I1116" s="586"/>
      <c r="J1116" s="587"/>
    </row>
    <row r="1117" spans="1:10">
      <c r="A1117" s="514"/>
      <c r="B1117" s="515"/>
      <c r="C1117" s="515"/>
      <c r="D1117" s="517"/>
      <c r="E1117" s="518"/>
      <c r="F1117" s="515"/>
      <c r="G1117" s="517"/>
      <c r="H1117" s="515"/>
      <c r="I1117" s="521" t="s">
        <v>2525</v>
      </c>
      <c r="J1117" s="582"/>
    </row>
    <row r="1118" spans="1:10" ht="76.5">
      <c r="A1118" s="605" t="s">
        <v>2425</v>
      </c>
      <c r="B1118" s="550" t="s">
        <v>2226</v>
      </c>
      <c r="C1118" s="550" t="s">
        <v>2227</v>
      </c>
      <c r="D1118" s="551" t="s">
        <v>31</v>
      </c>
      <c r="E1118" s="552">
        <f>2*1.3</f>
        <v>2.6</v>
      </c>
      <c r="F1118" s="553"/>
      <c r="G1118" s="554"/>
      <c r="H1118" s="586"/>
      <c r="I1118" s="586"/>
      <c r="J1118" s="587"/>
    </row>
    <row r="1119" spans="1:10">
      <c r="A1119" s="514"/>
      <c r="B1119" s="515"/>
      <c r="C1119" s="515"/>
      <c r="D1119" s="517"/>
      <c r="E1119" s="518"/>
      <c r="F1119" s="515"/>
      <c r="G1119" s="517"/>
      <c r="H1119" s="515"/>
      <c r="I1119" s="521" t="s">
        <v>2526</v>
      </c>
      <c r="J1119" s="582"/>
    </row>
    <row r="1120" spans="1:10" ht="63.75">
      <c r="A1120" s="605" t="s">
        <v>2426</v>
      </c>
      <c r="B1120" s="550" t="s">
        <v>2229</v>
      </c>
      <c r="C1120" s="550" t="s">
        <v>2230</v>
      </c>
      <c r="D1120" s="551" t="s">
        <v>31</v>
      </c>
      <c r="E1120" s="552">
        <f>1*1.3</f>
        <v>1.3</v>
      </c>
      <c r="F1120" s="553"/>
      <c r="G1120" s="554"/>
      <c r="H1120" s="586"/>
      <c r="I1120" s="586"/>
      <c r="J1120" s="587"/>
    </row>
    <row r="1121" spans="1:10">
      <c r="A1121" s="514"/>
      <c r="B1121" s="515"/>
      <c r="C1121" s="515"/>
      <c r="D1121" s="517"/>
      <c r="E1121" s="518"/>
      <c r="F1121" s="515"/>
      <c r="G1121" s="517"/>
      <c r="H1121" s="515"/>
      <c r="I1121" s="521" t="s">
        <v>2527</v>
      </c>
      <c r="J1121" s="582"/>
    </row>
    <row r="1122" spans="1:10" ht="63.75">
      <c r="A1122" s="605" t="s">
        <v>2427</v>
      </c>
      <c r="B1122" s="550" t="s">
        <v>2232</v>
      </c>
      <c r="C1122" s="550" t="s">
        <v>2233</v>
      </c>
      <c r="D1122" s="551" t="s">
        <v>31</v>
      </c>
      <c r="E1122" s="552">
        <f>1*1.3</f>
        <v>1.3</v>
      </c>
      <c r="F1122" s="553"/>
      <c r="G1122" s="554"/>
      <c r="H1122" s="586"/>
      <c r="I1122" s="586"/>
      <c r="J1122" s="587"/>
    </row>
    <row r="1123" spans="1:10">
      <c r="A1123" s="514"/>
      <c r="B1123" s="515"/>
      <c r="C1123" s="515"/>
      <c r="D1123" s="517"/>
      <c r="E1123" s="518"/>
      <c r="F1123" s="515"/>
      <c r="G1123" s="517"/>
      <c r="H1123" s="515"/>
      <c r="I1123" s="521" t="s">
        <v>2528</v>
      </c>
      <c r="J1123" s="582"/>
    </row>
    <row r="1124" spans="1:10" ht="76.5">
      <c r="A1124" s="605" t="s">
        <v>2428</v>
      </c>
      <c r="B1124" s="550" t="s">
        <v>2235</v>
      </c>
      <c r="C1124" s="550" t="s">
        <v>2236</v>
      </c>
      <c r="D1124" s="551" t="s">
        <v>31</v>
      </c>
      <c r="E1124" s="552">
        <f>2*1.3</f>
        <v>2.6</v>
      </c>
      <c r="F1124" s="553"/>
      <c r="G1124" s="554"/>
      <c r="H1124" s="586"/>
      <c r="I1124" s="586"/>
      <c r="J1124" s="587"/>
    </row>
    <row r="1125" spans="1:10">
      <c r="A1125" s="514"/>
      <c r="B1125" s="515"/>
      <c r="C1125" s="515"/>
      <c r="D1125" s="517"/>
      <c r="E1125" s="518"/>
      <c r="F1125" s="515"/>
      <c r="G1125" s="517"/>
      <c r="H1125" s="515"/>
      <c r="I1125" s="521" t="s">
        <v>2529</v>
      </c>
      <c r="J1125" s="582"/>
    </row>
    <row r="1126" spans="1:10" ht="76.5">
      <c r="A1126" s="605" t="s">
        <v>2429</v>
      </c>
      <c r="B1126" s="550" t="s">
        <v>2238</v>
      </c>
      <c r="C1126" s="550" t="s">
        <v>2239</v>
      </c>
      <c r="D1126" s="551" t="s">
        <v>31</v>
      </c>
      <c r="E1126" s="552">
        <f>2*1.3</f>
        <v>2.6</v>
      </c>
      <c r="F1126" s="553"/>
      <c r="G1126" s="554"/>
      <c r="H1126" s="586"/>
      <c r="I1126" s="586"/>
      <c r="J1126" s="587"/>
    </row>
    <row r="1127" spans="1:10">
      <c r="A1127" s="514"/>
      <c r="B1127" s="515"/>
      <c r="C1127" s="515"/>
      <c r="D1127" s="517"/>
      <c r="E1127" s="518"/>
      <c r="F1127" s="515"/>
      <c r="G1127" s="517"/>
      <c r="H1127" s="515"/>
      <c r="I1127" s="521" t="s">
        <v>2530</v>
      </c>
      <c r="J1127" s="582"/>
    </row>
    <row r="1128" spans="1:10" ht="89.25">
      <c r="A1128" s="605" t="s">
        <v>2430</v>
      </c>
      <c r="B1128" s="550" t="s">
        <v>2241</v>
      </c>
      <c r="C1128" s="550" t="s">
        <v>2242</v>
      </c>
      <c r="D1128" s="551" t="s">
        <v>31</v>
      </c>
      <c r="E1128" s="552">
        <f>2*1.3</f>
        <v>2.6</v>
      </c>
      <c r="F1128" s="553"/>
      <c r="G1128" s="554"/>
      <c r="H1128" s="586"/>
      <c r="I1128" s="586"/>
      <c r="J1128" s="587"/>
    </row>
    <row r="1129" spans="1:10">
      <c r="A1129" s="514"/>
      <c r="B1129" s="515"/>
      <c r="C1129" s="515"/>
      <c r="D1129" s="517"/>
      <c r="E1129" s="518"/>
      <c r="F1129" s="515"/>
      <c r="G1129" s="517"/>
      <c r="H1129" s="515"/>
      <c r="I1129" s="521" t="s">
        <v>2531</v>
      </c>
      <c r="J1129" s="582"/>
    </row>
    <row r="1130" spans="1:10" ht="89.25">
      <c r="A1130" s="605" t="s">
        <v>2431</v>
      </c>
      <c r="B1130" s="550" t="s">
        <v>2244</v>
      </c>
      <c r="C1130" s="550" t="s">
        <v>2245</v>
      </c>
      <c r="D1130" s="551" t="s">
        <v>31</v>
      </c>
      <c r="E1130" s="552">
        <f>4*1.3</f>
        <v>5.2</v>
      </c>
      <c r="F1130" s="553"/>
      <c r="G1130" s="554"/>
      <c r="H1130" s="586"/>
      <c r="I1130" s="586"/>
      <c r="J1130" s="587"/>
    </row>
    <row r="1131" spans="1:10">
      <c r="A1131" s="514"/>
      <c r="B1131" s="515"/>
      <c r="C1131" s="515"/>
      <c r="D1131" s="517"/>
      <c r="E1131" s="518"/>
      <c r="F1131" s="515"/>
      <c r="G1131" s="517"/>
      <c r="H1131" s="515"/>
      <c r="I1131" s="521" t="s">
        <v>2532</v>
      </c>
      <c r="J1131" s="582"/>
    </row>
    <row r="1132" spans="1:10" ht="89.25">
      <c r="A1132" s="605" t="s">
        <v>2432</v>
      </c>
      <c r="B1132" s="550" t="s">
        <v>2247</v>
      </c>
      <c r="C1132" s="550" t="s">
        <v>2248</v>
      </c>
      <c r="D1132" s="551" t="s">
        <v>31</v>
      </c>
      <c r="E1132" s="552">
        <f>4*1.3</f>
        <v>5.2</v>
      </c>
      <c r="F1132" s="553"/>
      <c r="G1132" s="554"/>
      <c r="H1132" s="586"/>
      <c r="I1132" s="586"/>
      <c r="J1132" s="587"/>
    </row>
    <row r="1133" spans="1:10">
      <c r="A1133" s="514"/>
      <c r="B1133" s="515"/>
      <c r="C1133" s="515"/>
      <c r="D1133" s="517"/>
      <c r="E1133" s="518"/>
      <c r="F1133" s="515"/>
      <c r="G1133" s="517"/>
      <c r="H1133" s="515"/>
      <c r="I1133" s="521" t="s">
        <v>2533</v>
      </c>
      <c r="J1133" s="582"/>
    </row>
    <row r="1134" spans="1:10" ht="89.25">
      <c r="A1134" s="605" t="s">
        <v>2433</v>
      </c>
      <c r="B1134" s="550" t="s">
        <v>2250</v>
      </c>
      <c r="C1134" s="550" t="s">
        <v>2251</v>
      </c>
      <c r="D1134" s="551" t="s">
        <v>31</v>
      </c>
      <c r="E1134" s="552">
        <f>2*1.3</f>
        <v>2.6</v>
      </c>
      <c r="F1134" s="553"/>
      <c r="G1134" s="554"/>
      <c r="H1134" s="586"/>
      <c r="I1134" s="586"/>
      <c r="J1134" s="587"/>
    </row>
    <row r="1135" spans="1:10">
      <c r="A1135" s="514"/>
      <c r="B1135" s="515"/>
      <c r="C1135" s="515"/>
      <c r="D1135" s="517"/>
      <c r="E1135" s="518"/>
      <c r="F1135" s="515"/>
      <c r="G1135" s="517"/>
      <c r="H1135" s="515"/>
      <c r="I1135" s="521" t="s">
        <v>2534</v>
      </c>
      <c r="J1135" s="582"/>
    </row>
    <row r="1136" spans="1:10" ht="89.25">
      <c r="A1136" s="605" t="s">
        <v>2434</v>
      </c>
      <c r="B1136" s="550" t="s">
        <v>2253</v>
      </c>
      <c r="C1136" s="550" t="s">
        <v>2254</v>
      </c>
      <c r="D1136" s="551" t="s">
        <v>31</v>
      </c>
      <c r="E1136" s="552">
        <f>4*1.3</f>
        <v>5.2</v>
      </c>
      <c r="F1136" s="553"/>
      <c r="G1136" s="554"/>
      <c r="H1136" s="586"/>
      <c r="I1136" s="586"/>
      <c r="J1136" s="587"/>
    </row>
    <row r="1137" spans="1:10">
      <c r="A1137" s="514"/>
      <c r="B1137" s="515"/>
      <c r="C1137" s="515"/>
      <c r="D1137" s="517"/>
      <c r="E1137" s="518"/>
      <c r="F1137" s="515"/>
      <c r="G1137" s="517"/>
      <c r="H1137" s="515"/>
      <c r="I1137" s="521" t="s">
        <v>2535</v>
      </c>
      <c r="J1137" s="582"/>
    </row>
    <row r="1138" spans="1:10" ht="89.25">
      <c r="A1138" s="605" t="s">
        <v>2435</v>
      </c>
      <c r="B1138" s="550" t="s">
        <v>2256</v>
      </c>
      <c r="C1138" s="550" t="s">
        <v>2257</v>
      </c>
      <c r="D1138" s="551" t="s">
        <v>31</v>
      </c>
      <c r="E1138" s="552">
        <f>3*1.3</f>
        <v>3.9000000000000004</v>
      </c>
      <c r="F1138" s="553"/>
      <c r="G1138" s="554"/>
      <c r="H1138" s="586"/>
      <c r="I1138" s="586"/>
      <c r="J1138" s="587"/>
    </row>
    <row r="1139" spans="1:10">
      <c r="A1139" s="514"/>
      <c r="B1139" s="515"/>
      <c r="C1139" s="515"/>
      <c r="D1139" s="517"/>
      <c r="E1139" s="518"/>
      <c r="F1139" s="515"/>
      <c r="G1139" s="517"/>
      <c r="H1139" s="515"/>
      <c r="I1139" s="521" t="s">
        <v>2536</v>
      </c>
      <c r="J1139" s="582"/>
    </row>
    <row r="1140" spans="1:10" ht="89.25">
      <c r="A1140" s="605" t="s">
        <v>2436</v>
      </c>
      <c r="B1140" s="550" t="s">
        <v>2259</v>
      </c>
      <c r="C1140" s="550" t="s">
        <v>2260</v>
      </c>
      <c r="D1140" s="551" t="s">
        <v>31</v>
      </c>
      <c r="E1140" s="552">
        <f>3*1.3</f>
        <v>3.9000000000000004</v>
      </c>
      <c r="F1140" s="553"/>
      <c r="G1140" s="554"/>
      <c r="H1140" s="586"/>
      <c r="I1140" s="586"/>
      <c r="J1140" s="587"/>
    </row>
    <row r="1141" spans="1:10">
      <c r="A1141" s="514"/>
      <c r="B1141" s="515"/>
      <c r="C1141" s="515"/>
      <c r="D1141" s="517"/>
      <c r="E1141" s="518"/>
      <c r="F1141" s="515"/>
      <c r="G1141" s="517"/>
      <c r="H1141" s="515"/>
      <c r="I1141" s="521" t="s">
        <v>2537</v>
      </c>
      <c r="J1141" s="582"/>
    </row>
    <row r="1142" spans="1:10" ht="89.25">
      <c r="A1142" s="605" t="s">
        <v>2437</v>
      </c>
      <c r="B1142" s="550" t="s">
        <v>2262</v>
      </c>
      <c r="C1142" s="550" t="s">
        <v>2263</v>
      </c>
      <c r="D1142" s="551" t="s">
        <v>31</v>
      </c>
      <c r="E1142" s="552">
        <f>2*1.3</f>
        <v>2.6</v>
      </c>
      <c r="F1142" s="553"/>
      <c r="G1142" s="554"/>
      <c r="H1142" s="586"/>
      <c r="I1142" s="586"/>
      <c r="J1142" s="587"/>
    </row>
    <row r="1143" spans="1:10">
      <c r="A1143" s="514"/>
      <c r="B1143" s="515"/>
      <c r="C1143" s="515"/>
      <c r="D1143" s="517"/>
      <c r="E1143" s="518"/>
      <c r="F1143" s="515"/>
      <c r="G1143" s="517"/>
      <c r="H1143" s="515"/>
      <c r="I1143" s="521" t="s">
        <v>2538</v>
      </c>
      <c r="J1143" s="582"/>
    </row>
    <row r="1144" spans="1:10" ht="76.5">
      <c r="A1144" s="605" t="s">
        <v>2438</v>
      </c>
      <c r="B1144" s="550" t="s">
        <v>2265</v>
      </c>
      <c r="C1144" s="550" t="s">
        <v>2266</v>
      </c>
      <c r="D1144" s="551" t="s">
        <v>31</v>
      </c>
      <c r="E1144" s="552">
        <f>4*1.3</f>
        <v>5.2</v>
      </c>
      <c r="F1144" s="553"/>
      <c r="G1144" s="554"/>
      <c r="H1144" s="586"/>
      <c r="I1144" s="586"/>
      <c r="J1144" s="587"/>
    </row>
    <row r="1145" spans="1:10">
      <c r="A1145" s="514"/>
      <c r="B1145" s="515"/>
      <c r="C1145" s="515"/>
      <c r="D1145" s="517"/>
      <c r="E1145" s="518"/>
      <c r="F1145" s="515"/>
      <c r="G1145" s="517"/>
      <c r="H1145" s="515"/>
      <c r="I1145" s="521" t="s">
        <v>2539</v>
      </c>
      <c r="J1145" s="582"/>
    </row>
    <row r="1146" spans="1:10" ht="89.25">
      <c r="A1146" s="605" t="s">
        <v>2439</v>
      </c>
      <c r="B1146" s="550" t="s">
        <v>2268</v>
      </c>
      <c r="C1146" s="550" t="s">
        <v>2269</v>
      </c>
      <c r="D1146" s="551" t="s">
        <v>31</v>
      </c>
      <c r="E1146" s="552">
        <f>5*1.3</f>
        <v>6.5</v>
      </c>
      <c r="F1146" s="553"/>
      <c r="G1146" s="554"/>
      <c r="H1146" s="586"/>
      <c r="I1146" s="586"/>
      <c r="J1146" s="587"/>
    </row>
    <row r="1147" spans="1:10">
      <c r="A1147" s="514"/>
      <c r="B1147" s="515"/>
      <c r="C1147" s="515"/>
      <c r="D1147" s="517"/>
      <c r="E1147" s="518"/>
      <c r="F1147" s="515"/>
      <c r="G1147" s="517"/>
      <c r="H1147" s="515"/>
      <c r="I1147" s="521" t="s">
        <v>2540</v>
      </c>
      <c r="J1147" s="582"/>
    </row>
    <row r="1148" spans="1:10" ht="89.25">
      <c r="A1148" s="605" t="s">
        <v>2440</v>
      </c>
      <c r="B1148" s="550" t="s">
        <v>2271</v>
      </c>
      <c r="C1148" s="550" t="s">
        <v>2272</v>
      </c>
      <c r="D1148" s="551" t="s">
        <v>31</v>
      </c>
      <c r="E1148" s="552">
        <f>5*1.3</f>
        <v>6.5</v>
      </c>
      <c r="F1148" s="553"/>
      <c r="G1148" s="554"/>
      <c r="H1148" s="586"/>
      <c r="I1148" s="586"/>
      <c r="J1148" s="587"/>
    </row>
    <row r="1149" spans="1:10">
      <c r="A1149" s="514"/>
      <c r="B1149" s="515"/>
      <c r="C1149" s="515"/>
      <c r="D1149" s="517"/>
      <c r="E1149" s="518"/>
      <c r="F1149" s="515"/>
      <c r="G1149" s="517"/>
      <c r="H1149" s="515"/>
      <c r="I1149" s="521" t="s">
        <v>2541</v>
      </c>
      <c r="J1149" s="582"/>
    </row>
    <row r="1150" spans="1:10" ht="89.25">
      <c r="A1150" s="605" t="s">
        <v>2441</v>
      </c>
      <c r="B1150" s="550" t="s">
        <v>2274</v>
      </c>
      <c r="C1150" s="550" t="s">
        <v>2275</v>
      </c>
      <c r="D1150" s="551" t="s">
        <v>31</v>
      </c>
      <c r="E1150" s="552">
        <f>5*1.3</f>
        <v>6.5</v>
      </c>
      <c r="F1150" s="553"/>
      <c r="G1150" s="554"/>
      <c r="H1150" s="586"/>
      <c r="I1150" s="586"/>
      <c r="J1150" s="587"/>
    </row>
    <row r="1151" spans="1:10">
      <c r="A1151" s="514"/>
      <c r="B1151" s="515"/>
      <c r="C1151" s="515"/>
      <c r="D1151" s="517"/>
      <c r="E1151" s="518"/>
      <c r="F1151" s="515"/>
      <c r="G1151" s="517"/>
      <c r="H1151" s="515"/>
      <c r="I1151" s="521" t="s">
        <v>2542</v>
      </c>
      <c r="J1151" s="582"/>
    </row>
    <row r="1152" spans="1:10" ht="89.25">
      <c r="A1152" s="605" t="s">
        <v>2442</v>
      </c>
      <c r="B1152" s="550" t="s">
        <v>2277</v>
      </c>
      <c r="C1152" s="550" t="s">
        <v>2278</v>
      </c>
      <c r="D1152" s="551" t="s">
        <v>31</v>
      </c>
      <c r="E1152" s="552">
        <f>3*1.3</f>
        <v>3.9000000000000004</v>
      </c>
      <c r="F1152" s="553"/>
      <c r="G1152" s="554"/>
      <c r="H1152" s="586"/>
      <c r="I1152" s="586"/>
      <c r="J1152" s="587"/>
    </row>
    <row r="1153" spans="1:10">
      <c r="A1153" s="514"/>
      <c r="B1153" s="515"/>
      <c r="C1153" s="515"/>
      <c r="D1153" s="517"/>
      <c r="E1153" s="518"/>
      <c r="F1153" s="515"/>
      <c r="G1153" s="517"/>
      <c r="H1153" s="515"/>
      <c r="I1153" s="521" t="s">
        <v>2543</v>
      </c>
      <c r="J1153" s="582"/>
    </row>
    <row r="1154" spans="1:10" ht="89.25">
      <c r="A1154" s="605" t="s">
        <v>2443</v>
      </c>
      <c r="B1154" s="550" t="s">
        <v>2280</v>
      </c>
      <c r="C1154" s="550" t="s">
        <v>2281</v>
      </c>
      <c r="D1154" s="551" t="s">
        <v>31</v>
      </c>
      <c r="E1154" s="552">
        <f>3*1.3</f>
        <v>3.9000000000000004</v>
      </c>
      <c r="F1154" s="553"/>
      <c r="G1154" s="554"/>
      <c r="H1154" s="586"/>
      <c r="I1154" s="586"/>
      <c r="J1154" s="587"/>
    </row>
    <row r="1155" spans="1:10">
      <c r="A1155" s="514"/>
      <c r="B1155" s="515"/>
      <c r="C1155" s="515"/>
      <c r="D1155" s="517"/>
      <c r="E1155" s="518"/>
      <c r="F1155" s="515"/>
      <c r="G1155" s="517"/>
      <c r="H1155" s="515"/>
      <c r="I1155" s="521" t="s">
        <v>2544</v>
      </c>
      <c r="J1155" s="582"/>
    </row>
    <row r="1156" spans="1:10" ht="89.25">
      <c r="A1156" s="605" t="s">
        <v>2444</v>
      </c>
      <c r="B1156" s="550" t="s">
        <v>2283</v>
      </c>
      <c r="C1156" s="550" t="s">
        <v>2284</v>
      </c>
      <c r="D1156" s="551" t="s">
        <v>31</v>
      </c>
      <c r="E1156" s="552">
        <f>1*1.3</f>
        <v>1.3</v>
      </c>
      <c r="F1156" s="553"/>
      <c r="G1156" s="554"/>
      <c r="H1156" s="586"/>
      <c r="I1156" s="586"/>
      <c r="J1156" s="587"/>
    </row>
    <row r="1157" spans="1:10">
      <c r="A1157" s="514"/>
      <c r="B1157" s="515"/>
      <c r="C1157" s="515"/>
      <c r="D1157" s="517"/>
      <c r="E1157" s="518"/>
      <c r="F1157" s="515"/>
      <c r="G1157" s="517"/>
      <c r="H1157" s="515"/>
      <c r="I1157" s="521" t="s">
        <v>2545</v>
      </c>
      <c r="J1157" s="582"/>
    </row>
    <row r="1158" spans="1:10" ht="89.25">
      <c r="A1158" s="605" t="s">
        <v>2445</v>
      </c>
      <c r="B1158" s="550" t="s">
        <v>2286</v>
      </c>
      <c r="C1158" s="550" t="s">
        <v>2287</v>
      </c>
      <c r="D1158" s="551" t="s">
        <v>31</v>
      </c>
      <c r="E1158" s="552">
        <f>3*1.3</f>
        <v>3.9000000000000004</v>
      </c>
      <c r="F1158" s="553"/>
      <c r="G1158" s="554"/>
      <c r="H1158" s="586"/>
      <c r="I1158" s="586"/>
      <c r="J1158" s="587"/>
    </row>
    <row r="1159" spans="1:10">
      <c r="A1159" s="514"/>
      <c r="B1159" s="515"/>
      <c r="C1159" s="515"/>
      <c r="D1159" s="517"/>
      <c r="E1159" s="518"/>
      <c r="F1159" s="515"/>
      <c r="G1159" s="517"/>
      <c r="H1159" s="515"/>
      <c r="I1159" s="521" t="s">
        <v>2546</v>
      </c>
      <c r="J1159" s="582"/>
    </row>
    <row r="1160" spans="1:10" ht="89.25">
      <c r="A1160" s="605" t="s">
        <v>2446</v>
      </c>
      <c r="B1160" s="550" t="s">
        <v>2289</v>
      </c>
      <c r="C1160" s="550" t="s">
        <v>2290</v>
      </c>
      <c r="D1160" s="551" t="s">
        <v>31</v>
      </c>
      <c r="E1160" s="552">
        <f>4*1.3</f>
        <v>5.2</v>
      </c>
      <c r="F1160" s="553"/>
      <c r="G1160" s="554"/>
      <c r="H1160" s="586"/>
      <c r="I1160" s="586"/>
      <c r="J1160" s="587"/>
    </row>
    <row r="1161" spans="1:10">
      <c r="A1161" s="514"/>
      <c r="B1161" s="515"/>
      <c r="C1161" s="515"/>
      <c r="D1161" s="517"/>
      <c r="E1161" s="518"/>
      <c r="F1161" s="515"/>
      <c r="G1161" s="517"/>
      <c r="H1161" s="515"/>
      <c r="I1161" s="521" t="s">
        <v>2547</v>
      </c>
      <c r="J1161" s="582"/>
    </row>
    <row r="1162" spans="1:10" ht="51">
      <c r="A1162" s="605" t="s">
        <v>2447</v>
      </c>
      <c r="B1162" s="550" t="s">
        <v>2292</v>
      </c>
      <c r="C1162" s="550" t="s">
        <v>2293</v>
      </c>
      <c r="D1162" s="551" t="s">
        <v>31</v>
      </c>
      <c r="E1162" s="552">
        <f>3*1.3</f>
        <v>3.9000000000000004</v>
      </c>
      <c r="F1162" s="553"/>
      <c r="G1162" s="554"/>
      <c r="H1162" s="586"/>
      <c r="I1162" s="586"/>
      <c r="J1162" s="587"/>
    </row>
    <row r="1163" spans="1:10">
      <c r="A1163" s="514"/>
      <c r="B1163" s="515"/>
      <c r="C1163" s="515"/>
      <c r="D1163" s="517"/>
      <c r="E1163" s="518"/>
      <c r="F1163" s="515"/>
      <c r="G1163" s="517"/>
      <c r="H1163" s="515"/>
      <c r="I1163" s="521" t="s">
        <v>2548</v>
      </c>
      <c r="J1163" s="582"/>
    </row>
    <row r="1164" spans="1:10" ht="89.25">
      <c r="A1164" s="605" t="s">
        <v>2448</v>
      </c>
      <c r="B1164" s="550" t="s">
        <v>2295</v>
      </c>
      <c r="C1164" s="550" t="s">
        <v>2296</v>
      </c>
      <c r="D1164" s="551" t="s">
        <v>31</v>
      </c>
      <c r="E1164" s="552">
        <f>5*1.3</f>
        <v>6.5</v>
      </c>
      <c r="F1164" s="553"/>
      <c r="G1164" s="554"/>
      <c r="H1164" s="586"/>
      <c r="I1164" s="586"/>
      <c r="J1164" s="587"/>
    </row>
    <row r="1165" spans="1:10">
      <c r="A1165" s="514"/>
      <c r="B1165" s="515"/>
      <c r="C1165" s="515"/>
      <c r="D1165" s="517"/>
      <c r="E1165" s="518"/>
      <c r="F1165" s="515"/>
      <c r="G1165" s="517"/>
      <c r="H1165" s="515"/>
      <c r="I1165" s="521" t="s">
        <v>2549</v>
      </c>
      <c r="J1165" s="582"/>
    </row>
    <row r="1166" spans="1:10" ht="89.25">
      <c r="A1166" s="605" t="s">
        <v>2449</v>
      </c>
      <c r="B1166" s="550" t="s">
        <v>2298</v>
      </c>
      <c r="C1166" s="550" t="s">
        <v>2299</v>
      </c>
      <c r="D1166" s="551" t="s">
        <v>31</v>
      </c>
      <c r="E1166" s="552">
        <f>5*1.3</f>
        <v>6.5</v>
      </c>
      <c r="F1166" s="553"/>
      <c r="G1166" s="554"/>
      <c r="H1166" s="586"/>
      <c r="I1166" s="586"/>
      <c r="J1166" s="587"/>
    </row>
    <row r="1167" spans="1:10">
      <c r="A1167" s="514"/>
      <c r="B1167" s="515"/>
      <c r="C1167" s="515"/>
      <c r="D1167" s="517"/>
      <c r="E1167" s="518"/>
      <c r="F1167" s="515"/>
      <c r="G1167" s="517"/>
      <c r="H1167" s="515"/>
      <c r="I1167" s="521" t="s">
        <v>2550</v>
      </c>
      <c r="J1167" s="582"/>
    </row>
    <row r="1168" spans="1:10" ht="89.25">
      <c r="A1168" s="605" t="s">
        <v>2450</v>
      </c>
      <c r="B1168" s="550" t="s">
        <v>2301</v>
      </c>
      <c r="C1168" s="550" t="s">
        <v>2302</v>
      </c>
      <c r="D1168" s="551" t="s">
        <v>31</v>
      </c>
      <c r="E1168" s="552">
        <f>5*1.3</f>
        <v>6.5</v>
      </c>
      <c r="F1168" s="553"/>
      <c r="G1168" s="554"/>
      <c r="H1168" s="586"/>
      <c r="I1168" s="586"/>
      <c r="J1168" s="587"/>
    </row>
    <row r="1169" spans="1:10">
      <c r="A1169" s="514"/>
      <c r="B1169" s="515"/>
      <c r="C1169" s="515"/>
      <c r="D1169" s="517"/>
      <c r="E1169" s="518"/>
      <c r="F1169" s="515"/>
      <c r="G1169" s="517"/>
      <c r="H1169" s="515"/>
      <c r="I1169" s="521" t="s">
        <v>2551</v>
      </c>
      <c r="J1169" s="582"/>
    </row>
    <row r="1170" spans="1:10" ht="89.25">
      <c r="A1170" s="605" t="s">
        <v>2451</v>
      </c>
      <c r="B1170" s="550" t="s">
        <v>2304</v>
      </c>
      <c r="C1170" s="550" t="s">
        <v>2305</v>
      </c>
      <c r="D1170" s="551" t="s">
        <v>31</v>
      </c>
      <c r="E1170" s="552">
        <f>5*1.3</f>
        <v>6.5</v>
      </c>
      <c r="F1170" s="553"/>
      <c r="G1170" s="554"/>
      <c r="H1170" s="586"/>
      <c r="I1170" s="586"/>
      <c r="J1170" s="587"/>
    </row>
    <row r="1171" spans="1:10">
      <c r="A1171" s="514"/>
      <c r="B1171" s="515"/>
      <c r="C1171" s="515"/>
      <c r="D1171" s="517"/>
      <c r="E1171" s="518"/>
      <c r="F1171" s="515"/>
      <c r="G1171" s="517"/>
      <c r="H1171" s="515"/>
      <c r="I1171" s="521" t="s">
        <v>2552</v>
      </c>
      <c r="J1171" s="582"/>
    </row>
    <row r="1172" spans="1:10" ht="89.25">
      <c r="A1172" s="605" t="s">
        <v>2452</v>
      </c>
      <c r="B1172" s="550" t="s">
        <v>2307</v>
      </c>
      <c r="C1172" s="550" t="s">
        <v>2308</v>
      </c>
      <c r="D1172" s="551" t="s">
        <v>31</v>
      </c>
      <c r="E1172" s="552">
        <f>5*1.3</f>
        <v>6.5</v>
      </c>
      <c r="F1172" s="553"/>
      <c r="G1172" s="554"/>
      <c r="H1172" s="586"/>
      <c r="I1172" s="586"/>
      <c r="J1172" s="587"/>
    </row>
    <row r="1173" spans="1:10">
      <c r="A1173" s="514"/>
      <c r="B1173" s="515"/>
      <c r="C1173" s="515"/>
      <c r="D1173" s="517"/>
      <c r="E1173" s="518"/>
      <c r="F1173" s="515"/>
      <c r="G1173" s="517"/>
      <c r="H1173" s="515"/>
      <c r="I1173" s="521" t="s">
        <v>2553</v>
      </c>
      <c r="J1173" s="582"/>
    </row>
    <row r="1174" spans="1:10" ht="25.5">
      <c r="A1174" s="574" t="s">
        <v>2453</v>
      </c>
      <c r="B1174" s="550" t="s">
        <v>2310</v>
      </c>
      <c r="C1174" s="550" t="s">
        <v>2311</v>
      </c>
      <c r="D1174" s="551" t="s">
        <v>31</v>
      </c>
      <c r="E1174" s="552">
        <f>30*1.3</f>
        <v>39</v>
      </c>
      <c r="F1174" s="553"/>
      <c r="G1174" s="559"/>
      <c r="H1174" s="577"/>
      <c r="I1174" s="577"/>
      <c r="J1174" s="578"/>
    </row>
    <row r="1175" spans="1:10">
      <c r="A1175" s="514"/>
      <c r="B1175" s="515"/>
      <c r="C1175" s="515"/>
      <c r="D1175" s="517"/>
      <c r="E1175" s="518"/>
      <c r="F1175" s="515"/>
      <c r="G1175" s="517"/>
      <c r="H1175" s="515"/>
      <c r="I1175" s="521" t="s">
        <v>2554</v>
      </c>
      <c r="J1175" s="582"/>
    </row>
    <row r="1176" spans="1:10" ht="102">
      <c r="A1176" s="574" t="s">
        <v>2454</v>
      </c>
      <c r="B1176" s="581" t="s">
        <v>2313</v>
      </c>
      <c r="C1176" s="550" t="s">
        <v>2314</v>
      </c>
      <c r="D1176" s="551" t="s">
        <v>31</v>
      </c>
      <c r="E1176" s="552">
        <f>12*1.3</f>
        <v>15.600000000000001</v>
      </c>
      <c r="F1176" s="553"/>
      <c r="G1176" s="554"/>
      <c r="H1176" s="586"/>
      <c r="I1176" s="586"/>
      <c r="J1176" s="587"/>
    </row>
    <row r="1177" spans="1:10">
      <c r="A1177" s="514"/>
      <c r="B1177" s="515"/>
      <c r="C1177" s="516"/>
      <c r="D1177" s="517"/>
      <c r="E1177" s="518"/>
      <c r="F1177" s="520"/>
      <c r="G1177" s="517"/>
      <c r="H1177" s="520"/>
      <c r="I1177" s="521" t="s">
        <v>2555</v>
      </c>
      <c r="J1177" s="573"/>
    </row>
    <row r="1178" spans="1:10">
      <c r="A1178" s="522" t="s">
        <v>2558</v>
      </c>
      <c r="B1178" s="560" t="s">
        <v>2316</v>
      </c>
      <c r="C1178" s="523"/>
      <c r="D1178" s="524"/>
      <c r="E1178" s="525"/>
      <c r="F1178" s="506"/>
      <c r="G1178" s="524"/>
      <c r="H1178" s="527"/>
      <c r="I1178" s="526"/>
      <c r="J1178" s="572"/>
    </row>
    <row r="1179" spans="1:10" ht="25.5">
      <c r="A1179" s="558" t="s">
        <v>2559</v>
      </c>
      <c r="B1179" s="550" t="s">
        <v>2317</v>
      </c>
      <c r="C1179" s="550" t="s">
        <v>2318</v>
      </c>
      <c r="D1179" s="551" t="s">
        <v>31</v>
      </c>
      <c r="E1179" s="552">
        <f>30*1.3</f>
        <v>39</v>
      </c>
      <c r="F1179" s="553"/>
      <c r="G1179" s="559"/>
      <c r="H1179" s="577"/>
      <c r="I1179" s="577"/>
      <c r="J1179" s="578"/>
    </row>
    <row r="1180" spans="1:10" ht="51">
      <c r="A1180" s="558" t="s">
        <v>2560</v>
      </c>
      <c r="B1180" s="581" t="s">
        <v>2310</v>
      </c>
      <c r="C1180" s="550" t="s">
        <v>2319</v>
      </c>
      <c r="D1180" s="551" t="s">
        <v>31</v>
      </c>
      <c r="E1180" s="552">
        <f>15*1.3</f>
        <v>19.5</v>
      </c>
      <c r="F1180" s="553"/>
      <c r="G1180" s="559"/>
      <c r="H1180" s="577"/>
      <c r="I1180" s="577"/>
      <c r="J1180" s="578"/>
    </row>
    <row r="1181" spans="1:10" ht="38.25">
      <c r="A1181" s="558" t="s">
        <v>2561</v>
      </c>
      <c r="B1181" s="581" t="s">
        <v>2320</v>
      </c>
      <c r="C1181" s="550" t="s">
        <v>2321</v>
      </c>
      <c r="D1181" s="551" t="s">
        <v>31</v>
      </c>
      <c r="E1181" s="552">
        <f>7*1.3</f>
        <v>9.1</v>
      </c>
      <c r="F1181" s="553"/>
      <c r="G1181" s="559"/>
      <c r="H1181" s="577"/>
      <c r="I1181" s="577"/>
      <c r="J1181" s="578"/>
    </row>
    <row r="1182" spans="1:10" ht="38.25">
      <c r="A1182" s="558" t="s">
        <v>2562</v>
      </c>
      <c r="B1182" s="581" t="s">
        <v>2322</v>
      </c>
      <c r="C1182" s="550" t="s">
        <v>2323</v>
      </c>
      <c r="D1182" s="551" t="s">
        <v>31</v>
      </c>
      <c r="E1182" s="552">
        <f>30*1.3</f>
        <v>39</v>
      </c>
      <c r="F1182" s="553"/>
      <c r="G1182" s="559"/>
      <c r="H1182" s="577"/>
      <c r="I1182" s="577"/>
      <c r="J1182" s="578"/>
    </row>
    <row r="1183" spans="1:10" ht="51">
      <c r="A1183" s="558" t="s">
        <v>2563</v>
      </c>
      <c r="B1183" s="581" t="s">
        <v>2324</v>
      </c>
      <c r="C1183" s="550" t="s">
        <v>2325</v>
      </c>
      <c r="D1183" s="551" t="s">
        <v>31</v>
      </c>
      <c r="E1183" s="552">
        <f>20*1.3</f>
        <v>26</v>
      </c>
      <c r="F1183" s="553"/>
      <c r="G1183" s="559"/>
      <c r="H1183" s="577"/>
      <c r="I1183" s="577"/>
      <c r="J1183" s="578"/>
    </row>
    <row r="1184" spans="1:10" ht="25.5">
      <c r="A1184" s="558" t="s">
        <v>2564</v>
      </c>
      <c r="B1184" s="581" t="s">
        <v>2326</v>
      </c>
      <c r="C1184" s="550" t="s">
        <v>2327</v>
      </c>
      <c r="D1184" s="551" t="s">
        <v>31</v>
      </c>
      <c r="E1184" s="552">
        <f>18*1.3</f>
        <v>23.400000000000002</v>
      </c>
      <c r="F1184" s="553"/>
      <c r="G1184" s="559"/>
      <c r="H1184" s="577"/>
      <c r="I1184" s="577"/>
      <c r="J1184" s="578"/>
    </row>
    <row r="1185" spans="1:10" ht="51">
      <c r="A1185" s="558" t="s">
        <v>2565</v>
      </c>
      <c r="B1185" s="581" t="s">
        <v>2328</v>
      </c>
      <c r="C1185" s="550" t="s">
        <v>2329</v>
      </c>
      <c r="D1185" s="551" t="s">
        <v>31</v>
      </c>
      <c r="E1185" s="552">
        <f>27*1.3</f>
        <v>35.1</v>
      </c>
      <c r="F1185" s="553"/>
      <c r="G1185" s="559"/>
      <c r="H1185" s="577"/>
      <c r="I1185" s="577"/>
      <c r="J1185" s="578"/>
    </row>
    <row r="1186" spans="1:10" ht="51">
      <c r="A1186" s="558" t="s">
        <v>2566</v>
      </c>
      <c r="B1186" s="581" t="s">
        <v>2330</v>
      </c>
      <c r="C1186" s="550" t="s">
        <v>2331</v>
      </c>
      <c r="D1186" s="551" t="s">
        <v>31</v>
      </c>
      <c r="E1186" s="552">
        <f>6*1.3</f>
        <v>7.8000000000000007</v>
      </c>
      <c r="F1186" s="553"/>
      <c r="G1186" s="559"/>
      <c r="H1186" s="577"/>
      <c r="I1186" s="577"/>
      <c r="J1186" s="578"/>
    </row>
    <row r="1187" spans="1:10" ht="25.5">
      <c r="A1187" s="558" t="s">
        <v>2567</v>
      </c>
      <c r="B1187" s="581" t="s">
        <v>2332</v>
      </c>
      <c r="C1187" s="550" t="s">
        <v>2333</v>
      </c>
      <c r="D1187" s="551" t="s">
        <v>31</v>
      </c>
      <c r="E1187" s="552">
        <f>40*1.3</f>
        <v>52</v>
      </c>
      <c r="F1187" s="553"/>
      <c r="G1187" s="559"/>
      <c r="H1187" s="577"/>
      <c r="I1187" s="577"/>
      <c r="J1187" s="578"/>
    </row>
    <row r="1188" spans="1:10">
      <c r="A1188" s="514"/>
      <c r="B1188" s="515"/>
      <c r="C1188" s="515"/>
      <c r="D1188" s="517"/>
      <c r="E1188" s="518"/>
      <c r="F1188" s="515"/>
      <c r="G1188" s="517"/>
      <c r="H1188" s="515"/>
      <c r="I1188" s="521" t="s">
        <v>2556</v>
      </c>
      <c r="J1188" s="582"/>
    </row>
    <row r="1189" spans="1:10">
      <c r="A1189" s="547" t="s">
        <v>2568</v>
      </c>
      <c r="B1189" s="583" t="s">
        <v>2335</v>
      </c>
      <c r="C1189" s="562"/>
      <c r="D1189" s="563"/>
      <c r="E1189" s="564"/>
      <c r="F1189" s="565"/>
      <c r="G1189" s="548"/>
      <c r="H1189" s="584"/>
      <c r="I1189" s="584"/>
      <c r="J1189" s="584"/>
    </row>
    <row r="1190" spans="1:10" ht="38.25">
      <c r="A1190" s="549" t="s">
        <v>2569</v>
      </c>
      <c r="B1190" s="566" t="s">
        <v>2624</v>
      </c>
      <c r="C1190" s="566" t="s">
        <v>2336</v>
      </c>
      <c r="D1190" s="567" t="s">
        <v>2337</v>
      </c>
      <c r="E1190" s="568">
        <f>3*1.3</f>
        <v>3.9000000000000004</v>
      </c>
      <c r="F1190" s="569"/>
      <c r="G1190" s="554"/>
      <c r="H1190" s="586"/>
      <c r="I1190" s="586"/>
      <c r="J1190" s="587"/>
    </row>
    <row r="1191" spans="1:10" ht="89.25">
      <c r="A1191" s="549" t="s">
        <v>2570</v>
      </c>
      <c r="B1191" s="566" t="s">
        <v>2625</v>
      </c>
      <c r="C1191" s="566" t="s">
        <v>2338</v>
      </c>
      <c r="D1191" s="567" t="s">
        <v>2337</v>
      </c>
      <c r="E1191" s="568">
        <f>3*1.3</f>
        <v>3.9000000000000004</v>
      </c>
      <c r="F1191" s="569"/>
      <c r="G1191" s="554"/>
      <c r="H1191" s="586"/>
      <c r="I1191" s="586"/>
      <c r="J1191" s="587"/>
    </row>
    <row r="1192" spans="1:10" ht="51">
      <c r="A1192" s="549" t="s">
        <v>2571</v>
      </c>
      <c r="B1192" s="566" t="s">
        <v>2626</v>
      </c>
      <c r="C1192" s="566" t="s">
        <v>2339</v>
      </c>
      <c r="D1192" s="567" t="s">
        <v>2337</v>
      </c>
      <c r="E1192" s="570">
        <f>4*1.3</f>
        <v>5.2</v>
      </c>
      <c r="F1192" s="571"/>
      <c r="G1192" s="554"/>
      <c r="H1192" s="586"/>
      <c r="I1192" s="586"/>
      <c r="J1192" s="587"/>
    </row>
    <row r="1193" spans="1:10">
      <c r="A1193" s="514"/>
      <c r="B1193" s="515"/>
      <c r="C1193" s="515"/>
      <c r="D1193" s="517"/>
      <c r="E1193" s="518"/>
      <c r="F1193" s="515"/>
      <c r="G1193" s="517"/>
      <c r="H1193" s="515"/>
      <c r="I1193" s="521" t="s">
        <v>2557</v>
      </c>
      <c r="J1193" s="582"/>
    </row>
    <row r="1194" spans="1:10">
      <c r="A1194" s="612" t="s">
        <v>2609</v>
      </c>
      <c r="B1194" s="602" t="s">
        <v>2639</v>
      </c>
      <c r="C1194" s="541"/>
      <c r="D1194" s="542"/>
      <c r="E1194" s="533"/>
      <c r="F1194" s="543"/>
      <c r="G1194" s="535"/>
      <c r="H1194" s="599"/>
      <c r="I1194" s="599"/>
      <c r="J1194" s="600"/>
    </row>
    <row r="1195" spans="1:10" ht="63.75">
      <c r="A1195" s="614" t="s">
        <v>2640</v>
      </c>
      <c r="B1195" s="528" t="s">
        <v>2649</v>
      </c>
      <c r="C1195" s="528" t="s">
        <v>2063</v>
      </c>
      <c r="D1195" s="529" t="s">
        <v>31</v>
      </c>
      <c r="E1195" s="530">
        <f>240000*1.3</f>
        <v>312000</v>
      </c>
      <c r="F1195" s="511"/>
      <c r="G1195" s="546"/>
      <c r="H1195" s="586"/>
      <c r="I1195" s="586"/>
      <c r="J1195" s="587"/>
    </row>
    <row r="1196" spans="1:10" ht="63.75">
      <c r="A1196" s="614" t="s">
        <v>2641</v>
      </c>
      <c r="B1196" s="528" t="s">
        <v>2650</v>
      </c>
      <c r="C1196" s="528" t="s">
        <v>2064</v>
      </c>
      <c r="D1196" s="529" t="s">
        <v>31</v>
      </c>
      <c r="E1196" s="530">
        <f>35000*1.3</f>
        <v>45500</v>
      </c>
      <c r="F1196" s="511"/>
      <c r="G1196" s="546"/>
      <c r="H1196" s="586"/>
      <c r="I1196" s="586"/>
      <c r="J1196" s="587"/>
    </row>
    <row r="1197" spans="1:10">
      <c r="A1197" s="514"/>
      <c r="B1197" s="515"/>
      <c r="C1197" s="515"/>
      <c r="D1197" s="517"/>
      <c r="E1197" s="518"/>
      <c r="F1197" s="515"/>
      <c r="G1197" s="517"/>
      <c r="H1197" s="515"/>
      <c r="I1197" s="521" t="s">
        <v>2642</v>
      </c>
      <c r="J1197" s="582"/>
    </row>
    <row r="1198" spans="1:10">
      <c r="A1198" s="612" t="s">
        <v>2643</v>
      </c>
      <c r="B1198" s="602" t="s">
        <v>2645</v>
      </c>
      <c r="C1198" s="541"/>
      <c r="D1198" s="542"/>
      <c r="E1198" s="533"/>
      <c r="F1198" s="543"/>
      <c r="G1198" s="535"/>
      <c r="H1198" s="599"/>
      <c r="I1198" s="599"/>
      <c r="J1198" s="600"/>
    </row>
    <row r="1199" spans="1:10" ht="76.5">
      <c r="A1199" s="614" t="s">
        <v>2644</v>
      </c>
      <c r="B1199" s="509" t="s">
        <v>2065</v>
      </c>
      <c r="C1199" s="509" t="s">
        <v>2066</v>
      </c>
      <c r="D1199" s="510" t="s">
        <v>31</v>
      </c>
      <c r="E1199" s="530">
        <f>80000*1.3</f>
        <v>104000</v>
      </c>
      <c r="F1199" s="511"/>
      <c r="G1199" s="546"/>
      <c r="H1199" s="586"/>
      <c r="I1199" s="586"/>
      <c r="J1199" s="587"/>
    </row>
    <row r="1200" spans="1:10">
      <c r="A1200" s="514"/>
      <c r="B1200" s="515"/>
      <c r="C1200" s="515"/>
      <c r="D1200" s="517"/>
      <c r="E1200" s="518"/>
      <c r="F1200" s="515"/>
      <c r="G1200" s="517"/>
      <c r="H1200" s="515"/>
      <c r="I1200" s="521" t="s">
        <v>2646</v>
      </c>
      <c r="J1200" s="582"/>
    </row>
    <row r="1201" spans="1:10">
      <c r="A1201" s="330" t="s">
        <v>2647</v>
      </c>
      <c r="B1201" s="355" t="s">
        <v>2756</v>
      </c>
      <c r="C1201" s="390"/>
      <c r="D1201" s="336"/>
      <c r="E1201" s="357"/>
      <c r="F1201" s="324"/>
      <c r="G1201" s="376"/>
      <c r="H1201" s="336"/>
      <c r="I1201" s="324"/>
      <c r="J1201" s="324"/>
    </row>
    <row r="1202" spans="1:10">
      <c r="A1202" s="1653" t="s">
        <v>2757</v>
      </c>
      <c r="B1202" s="1654"/>
      <c r="C1202" s="1654"/>
      <c r="D1202" s="1654"/>
      <c r="E1202" s="1654"/>
      <c r="F1202" s="1654"/>
      <c r="G1202" s="1654"/>
      <c r="H1202" s="1654"/>
      <c r="I1202" s="1654"/>
      <c r="J1202" s="1654"/>
    </row>
    <row r="1203" spans="1:10" ht="166.5">
      <c r="A1203" s="549" t="s">
        <v>2648</v>
      </c>
      <c r="B1203" s="618" t="s">
        <v>2610</v>
      </c>
      <c r="C1203" s="619" t="s">
        <v>2618</v>
      </c>
      <c r="D1203" s="554" t="s">
        <v>31</v>
      </c>
      <c r="E1203" s="620">
        <v>60000</v>
      </c>
      <c r="F1203" s="549"/>
      <c r="G1203" s="549"/>
      <c r="H1203" s="549"/>
      <c r="I1203" s="549"/>
      <c r="J1203" s="549"/>
    </row>
    <row r="1204" spans="1:10">
      <c r="A1204" s="514"/>
      <c r="B1204" s="515"/>
      <c r="C1204" s="515"/>
      <c r="D1204" s="517"/>
      <c r="E1204" s="518"/>
      <c r="F1204" s="515"/>
      <c r="G1204" s="517"/>
      <c r="H1204" s="515"/>
      <c r="I1204" s="521" t="s">
        <v>2651</v>
      </c>
      <c r="J1204" s="582"/>
    </row>
    <row r="1207" spans="1:10">
      <c r="A1207" s="1694" t="s">
        <v>3143</v>
      </c>
      <c r="B1207" s="1694"/>
      <c r="C1207" s="1694"/>
      <c r="D1207" s="1694"/>
      <c r="E1207" s="1694"/>
      <c r="F1207" s="1694"/>
      <c r="G1207" s="1694"/>
      <c r="H1207" s="1694"/>
      <c r="I1207" s="1694"/>
      <c r="J1207" s="1694"/>
    </row>
    <row r="1208" spans="1:10">
      <c r="A1208" s="1694"/>
      <c r="B1208" s="1694"/>
      <c r="C1208" s="1694"/>
      <c r="D1208" s="1694"/>
      <c r="E1208" s="1694"/>
      <c r="F1208" s="1694"/>
      <c r="G1208" s="1694"/>
      <c r="H1208" s="1694"/>
      <c r="I1208" s="1694"/>
      <c r="J1208" s="1694"/>
    </row>
    <row r="1210" spans="1:10">
      <c r="A1210" s="1695" t="s">
        <v>3144</v>
      </c>
      <c r="B1210" s="1695"/>
      <c r="C1210" s="1695"/>
      <c r="D1210" s="1695"/>
      <c r="E1210" s="1695"/>
      <c r="F1210" s="1695"/>
      <c r="G1210" s="1695"/>
      <c r="H1210" s="1695"/>
      <c r="I1210" s="1695"/>
      <c r="J1210" s="1695"/>
    </row>
    <row r="1211" spans="1:10">
      <c r="A1211" s="1695"/>
      <c r="B1211" s="1695"/>
      <c r="C1211" s="1695"/>
      <c r="D1211" s="1695"/>
      <c r="E1211" s="1695"/>
      <c r="F1211" s="1695"/>
      <c r="G1211" s="1695"/>
      <c r="H1211" s="1695"/>
      <c r="I1211" s="1695"/>
      <c r="J1211" s="1695"/>
    </row>
  </sheetData>
  <mergeCells count="14">
    <mergeCell ref="A1207:J1208"/>
    <mergeCell ref="A1210:J1211"/>
    <mergeCell ref="B13:J13"/>
    <mergeCell ref="B14:J14"/>
    <mergeCell ref="A760:J760"/>
    <mergeCell ref="A772:J772"/>
    <mergeCell ref="G892:I892"/>
    <mergeCell ref="A1202:J1202"/>
    <mergeCell ref="F1:J1"/>
    <mergeCell ref="B8:J8"/>
    <mergeCell ref="B9:J9"/>
    <mergeCell ref="B10:J10"/>
    <mergeCell ref="B11:J11"/>
    <mergeCell ref="B12:J12"/>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39997558519241921"/>
  </sheetPr>
  <dimension ref="A1:J1206"/>
  <sheetViews>
    <sheetView topLeftCell="A82" workbookViewId="0">
      <selection activeCell="V24" sqref="U23:V24"/>
    </sheetView>
  </sheetViews>
  <sheetFormatPr defaultRowHeight="15"/>
  <cols>
    <col min="1" max="1" width="9.140625" style="502"/>
    <col min="2" max="2" width="31" style="401" customWidth="1"/>
    <col min="3" max="3" width="66.85546875" style="401" customWidth="1"/>
    <col min="4" max="4" width="9.85546875" style="401" customWidth="1"/>
    <col min="5" max="5" width="9.140625" style="502"/>
    <col min="6" max="9" width="9.140625" style="401"/>
    <col min="10" max="10" width="12.42578125" style="1702" customWidth="1"/>
  </cols>
  <sheetData>
    <row r="1" spans="1:10">
      <c r="A1" s="606"/>
      <c r="B1" s="136"/>
      <c r="C1" s="136"/>
      <c r="D1" s="136"/>
      <c r="E1" s="495"/>
      <c r="F1" s="136"/>
      <c r="G1" s="136"/>
      <c r="H1" s="136"/>
      <c r="I1" s="136"/>
      <c r="J1" s="1696"/>
    </row>
    <row r="2" spans="1:10">
      <c r="A2"/>
      <c r="B2"/>
      <c r="C2"/>
      <c r="D2"/>
      <c r="E2"/>
      <c r="F2"/>
      <c r="G2"/>
      <c r="H2"/>
      <c r="I2"/>
      <c r="J2"/>
    </row>
    <row r="3" spans="1:10">
      <c r="A3" s="606"/>
      <c r="B3" s="136"/>
      <c r="C3" s="136"/>
      <c r="D3" s="136"/>
      <c r="E3" s="495"/>
      <c r="F3" s="136"/>
      <c r="G3" s="136"/>
      <c r="H3" s="136"/>
      <c r="I3" s="136"/>
      <c r="J3" s="1696"/>
    </row>
    <row r="4" spans="1:10">
      <c r="A4"/>
      <c r="B4"/>
      <c r="C4"/>
      <c r="D4"/>
      <c r="E4"/>
      <c r="F4"/>
      <c r="G4"/>
      <c r="H4"/>
      <c r="I4"/>
      <c r="J4"/>
    </row>
    <row r="5" spans="1:10" ht="15.75">
      <c r="A5" s="640"/>
      <c r="B5" s="640"/>
      <c r="C5" s="64"/>
      <c r="D5" s="640"/>
      <c r="E5" s="96"/>
      <c r="F5" s="640"/>
      <c r="G5" s="82"/>
      <c r="H5" s="640"/>
      <c r="I5" s="640"/>
      <c r="J5" s="1697"/>
    </row>
    <row r="6" spans="1:10" ht="15.75">
      <c r="A6" s="640"/>
      <c r="B6" s="114" t="s">
        <v>2</v>
      </c>
      <c r="C6" s="115"/>
      <c r="D6" s="640"/>
      <c r="E6" s="96"/>
      <c r="F6" s="640"/>
      <c r="G6" s="82"/>
      <c r="H6" s="640"/>
      <c r="I6" s="640"/>
      <c r="J6" s="1697"/>
    </row>
    <row r="7" spans="1:10" ht="15.75">
      <c r="A7" s="640"/>
      <c r="B7" s="640"/>
      <c r="C7" s="64"/>
      <c r="D7" s="640"/>
      <c r="E7" s="96"/>
      <c r="F7" s="640"/>
      <c r="G7" s="82"/>
      <c r="H7" s="640"/>
      <c r="I7" s="640"/>
      <c r="J7" s="1697"/>
    </row>
    <row r="8" spans="1:10">
      <c r="A8" s="1698" t="s">
        <v>3</v>
      </c>
      <c r="B8" s="1699" t="s">
        <v>4</v>
      </c>
      <c r="C8" s="1699"/>
      <c r="D8" s="1699"/>
      <c r="E8" s="1699"/>
      <c r="F8" s="1699"/>
      <c r="G8" s="1699"/>
      <c r="H8" s="1699"/>
      <c r="I8" s="75"/>
      <c r="J8" s="1700"/>
    </row>
    <row r="9" spans="1:10">
      <c r="A9" s="630" t="s">
        <v>5</v>
      </c>
      <c r="B9" s="647" t="s">
        <v>6</v>
      </c>
      <c r="C9" s="648"/>
      <c r="D9" s="648"/>
      <c r="E9" s="648"/>
      <c r="F9" s="648"/>
      <c r="G9" s="648"/>
      <c r="H9" s="648"/>
      <c r="I9" s="632"/>
      <c r="J9" s="1701"/>
    </row>
    <row r="10" spans="1:10">
      <c r="A10" s="630" t="s">
        <v>7</v>
      </c>
      <c r="B10" s="653" t="s">
        <v>8</v>
      </c>
      <c r="C10" s="646"/>
      <c r="D10" s="646"/>
      <c r="E10" s="646"/>
      <c r="F10" s="646"/>
      <c r="G10" s="646"/>
      <c r="H10" s="646"/>
      <c r="I10" s="75"/>
      <c r="J10" s="1700"/>
    </row>
    <row r="11" spans="1:10">
      <c r="A11" s="630" t="s">
        <v>9</v>
      </c>
      <c r="B11" s="654" t="s">
        <v>10</v>
      </c>
      <c r="C11" s="655"/>
      <c r="D11" s="655"/>
      <c r="E11" s="655"/>
      <c r="F11" s="655"/>
      <c r="G11" s="655"/>
      <c r="H11" s="655"/>
      <c r="I11" s="75"/>
      <c r="J11" s="1700"/>
    </row>
    <row r="12" spans="1:10">
      <c r="A12" s="630" t="s">
        <v>11</v>
      </c>
      <c r="B12" s="656" t="s">
        <v>12</v>
      </c>
      <c r="C12" s="657"/>
      <c r="D12" s="657"/>
      <c r="E12" s="657"/>
      <c r="F12" s="657"/>
      <c r="G12" s="657"/>
      <c r="H12" s="657"/>
      <c r="I12" s="75"/>
      <c r="J12" s="1700"/>
    </row>
    <row r="13" spans="1:10">
      <c r="A13" s="630" t="s">
        <v>13</v>
      </c>
      <c r="B13" s="658" t="s">
        <v>2797</v>
      </c>
      <c r="C13" s="657"/>
      <c r="D13" s="657"/>
      <c r="E13" s="657"/>
      <c r="F13" s="657"/>
      <c r="G13" s="657"/>
      <c r="H13" s="657"/>
      <c r="I13" s="75"/>
      <c r="J13" s="1700"/>
    </row>
    <row r="14" spans="1:10" ht="15.75">
      <c r="A14" s="630" t="s">
        <v>1410</v>
      </c>
      <c r="B14" s="651" t="s">
        <v>2652</v>
      </c>
      <c r="C14" s="652"/>
      <c r="D14" s="652"/>
      <c r="E14" s="652"/>
      <c r="F14" s="652"/>
      <c r="G14" s="652"/>
      <c r="H14" s="652"/>
      <c r="I14" s="640"/>
      <c r="J14" s="1697"/>
    </row>
    <row r="15" spans="1:10" ht="15.75">
      <c r="A15" s="640"/>
      <c r="B15" s="640"/>
      <c r="C15" s="64"/>
      <c r="D15" s="640"/>
      <c r="E15" s="96"/>
      <c r="F15" s="640"/>
      <c r="G15" s="82"/>
      <c r="H15" s="640"/>
      <c r="I15" s="640"/>
      <c r="J15" s="1697"/>
    </row>
    <row r="17" spans="1:10" ht="63.75">
      <c r="A17" s="46" t="s">
        <v>14</v>
      </c>
      <c r="B17" s="14" t="s">
        <v>15</v>
      </c>
      <c r="C17" s="14" t="s">
        <v>16</v>
      </c>
      <c r="D17" s="14" t="s">
        <v>17</v>
      </c>
      <c r="E17" s="67" t="s">
        <v>18</v>
      </c>
      <c r="F17" s="90" t="s">
        <v>20</v>
      </c>
      <c r="G17" s="91" t="s">
        <v>21</v>
      </c>
      <c r="H17" s="92" t="s">
        <v>22</v>
      </c>
      <c r="I17" s="13" t="s">
        <v>23</v>
      </c>
      <c r="J17" s="1703" t="s">
        <v>24</v>
      </c>
    </row>
    <row r="18" spans="1:10">
      <c r="A18" s="46" t="s">
        <v>26</v>
      </c>
      <c r="B18" s="14">
        <v>2</v>
      </c>
      <c r="C18" s="14">
        <v>3</v>
      </c>
      <c r="D18" s="14">
        <v>4</v>
      </c>
      <c r="E18" s="67">
        <v>5</v>
      </c>
      <c r="F18" s="93">
        <v>7</v>
      </c>
      <c r="G18" s="94">
        <v>8</v>
      </c>
      <c r="H18" s="95">
        <v>9</v>
      </c>
      <c r="I18" s="13">
        <v>10</v>
      </c>
      <c r="J18" s="1703">
        <v>11</v>
      </c>
    </row>
    <row r="19" spans="1:10">
      <c r="A19" s="330">
        <v>1</v>
      </c>
      <c r="B19" s="51" t="s">
        <v>27</v>
      </c>
      <c r="C19" s="99"/>
      <c r="D19" s="333"/>
      <c r="E19" s="357"/>
      <c r="F19" s="65"/>
      <c r="G19" s="83"/>
      <c r="H19" s="76"/>
      <c r="I19" s="320"/>
      <c r="J19" s="1704"/>
    </row>
    <row r="20" spans="1:10" ht="26.25">
      <c r="A20" s="280" t="s">
        <v>28</v>
      </c>
      <c r="B20" s="1705" t="s">
        <v>29</v>
      </c>
      <c r="C20" s="668" t="s">
        <v>30</v>
      </c>
      <c r="D20" s="1706" t="s">
        <v>31</v>
      </c>
      <c r="E20" s="1707" t="s">
        <v>32</v>
      </c>
      <c r="F20" s="251" t="s">
        <v>3145</v>
      </c>
      <c r="G20" s="251">
        <v>5.86</v>
      </c>
      <c r="H20" s="251">
        <v>5.86</v>
      </c>
      <c r="I20" s="251">
        <v>12</v>
      </c>
      <c r="J20" s="1708">
        <f>E20*G20*1.12</f>
        <v>4922.4000000000005</v>
      </c>
    </row>
    <row r="21" spans="1:10" ht="26.25">
      <c r="A21" s="280" t="s">
        <v>33</v>
      </c>
      <c r="B21" s="1705" t="s">
        <v>34</v>
      </c>
      <c r="C21" s="668" t="s">
        <v>30</v>
      </c>
      <c r="D21" s="1706" t="s">
        <v>31</v>
      </c>
      <c r="E21" s="1707" t="s">
        <v>32</v>
      </c>
      <c r="F21" s="251" t="s">
        <v>3145</v>
      </c>
      <c r="G21" s="251">
        <v>5.86</v>
      </c>
      <c r="H21" s="251">
        <v>5.86</v>
      </c>
      <c r="I21" s="251">
        <v>12</v>
      </c>
      <c r="J21" s="1708">
        <f>E21*G21*1.12</f>
        <v>4922.4000000000005</v>
      </c>
    </row>
    <row r="22" spans="1:10">
      <c r="A22" s="280" t="s">
        <v>35</v>
      </c>
      <c r="B22" s="1705" t="s">
        <v>36</v>
      </c>
      <c r="C22" s="641" t="s">
        <v>37</v>
      </c>
      <c r="D22" s="1706" t="s">
        <v>31</v>
      </c>
      <c r="E22" s="1709" t="s">
        <v>38</v>
      </c>
      <c r="F22" s="251" t="s">
        <v>3146</v>
      </c>
      <c r="G22" s="251">
        <v>14.11</v>
      </c>
      <c r="H22" s="251">
        <v>14.11</v>
      </c>
      <c r="I22" s="251">
        <v>12</v>
      </c>
      <c r="J22" s="1708">
        <f>E22*G22*1.12</f>
        <v>63.212800000000001</v>
      </c>
    </row>
    <row r="23" spans="1:10">
      <c r="A23" s="280" t="s">
        <v>39</v>
      </c>
      <c r="B23" s="1705" t="s">
        <v>40</v>
      </c>
      <c r="C23" s="641" t="s">
        <v>37</v>
      </c>
      <c r="D23" s="1706" t="s">
        <v>31</v>
      </c>
      <c r="E23" s="1709" t="s">
        <v>38</v>
      </c>
      <c r="F23" s="251" t="s">
        <v>3147</v>
      </c>
      <c r="G23" s="251">
        <v>12.22</v>
      </c>
      <c r="H23" s="251">
        <v>12.22</v>
      </c>
      <c r="I23" s="251">
        <v>12</v>
      </c>
      <c r="J23" s="1708">
        <f>E23*G23*1.12</f>
        <v>54.74560000000001</v>
      </c>
    </row>
    <row r="24" spans="1:10" ht="25.5">
      <c r="A24" s="280" t="s">
        <v>41</v>
      </c>
      <c r="B24" s="641" t="s">
        <v>42</v>
      </c>
      <c r="C24" s="641" t="s">
        <v>43</v>
      </c>
      <c r="D24" s="1706" t="s">
        <v>31</v>
      </c>
      <c r="E24" s="1709" t="s">
        <v>44</v>
      </c>
      <c r="F24" s="251" t="s">
        <v>3148</v>
      </c>
      <c r="G24" s="251">
        <v>1.58</v>
      </c>
      <c r="H24" s="251">
        <v>1.58</v>
      </c>
      <c r="I24" s="251">
        <v>12</v>
      </c>
      <c r="J24" s="1708">
        <f>E24*G24*1.12</f>
        <v>21235.200000000001</v>
      </c>
    </row>
    <row r="25" spans="1:10">
      <c r="A25" s="1710"/>
      <c r="B25" s="641"/>
      <c r="C25" s="668"/>
      <c r="D25" s="1706"/>
      <c r="E25" s="1709"/>
      <c r="F25" s="252"/>
      <c r="G25" s="1711"/>
      <c r="H25" s="662"/>
      <c r="I25" s="253" t="s">
        <v>45</v>
      </c>
      <c r="J25" s="1712">
        <f>SUM(J20:J24)/1.12</f>
        <v>27855.32</v>
      </c>
    </row>
    <row r="26" spans="1:10">
      <c r="A26" s="1710">
        <v>2</v>
      </c>
      <c r="B26" s="1713" t="s">
        <v>46</v>
      </c>
      <c r="C26" s="1714"/>
      <c r="D26" s="1706"/>
      <c r="E26" s="1715"/>
      <c r="F26" s="254"/>
      <c r="G26" s="281"/>
      <c r="H26" s="251"/>
      <c r="I26" s="254"/>
      <c r="J26" s="1712"/>
    </row>
    <row r="27" spans="1:10" ht="26.25">
      <c r="A27" s="280" t="s">
        <v>47</v>
      </c>
      <c r="B27" s="641" t="s">
        <v>48</v>
      </c>
      <c r="C27" s="103" t="s">
        <v>2654</v>
      </c>
      <c r="D27" s="1706" t="s">
        <v>49</v>
      </c>
      <c r="E27" s="1709" t="s">
        <v>50</v>
      </c>
      <c r="F27" s="251">
        <v>100</v>
      </c>
      <c r="G27" s="251">
        <v>0.68</v>
      </c>
      <c r="H27" s="1708">
        <f>F27*G27</f>
        <v>68</v>
      </c>
      <c r="I27" s="251">
        <v>12</v>
      </c>
      <c r="J27" s="1708">
        <f>E27*H27*1.12</f>
        <v>15232.000000000002</v>
      </c>
    </row>
    <row r="28" spans="1:10" ht="25.5">
      <c r="A28" s="280" t="s">
        <v>51</v>
      </c>
      <c r="B28" s="1716" t="s">
        <v>52</v>
      </c>
      <c r="C28" s="104" t="s">
        <v>2653</v>
      </c>
      <c r="D28" s="1706" t="s">
        <v>49</v>
      </c>
      <c r="E28" s="1709">
        <v>200</v>
      </c>
      <c r="F28" s="251">
        <v>500</v>
      </c>
      <c r="G28" s="251">
        <v>5.45E-2</v>
      </c>
      <c r="H28" s="1708">
        <f>F28*G28</f>
        <v>27.25</v>
      </c>
      <c r="I28" s="251">
        <v>12</v>
      </c>
      <c r="J28" s="1708">
        <f>E28*H28*1.12</f>
        <v>6104.0000000000009</v>
      </c>
    </row>
    <row r="29" spans="1:10">
      <c r="A29" s="332"/>
      <c r="B29" s="53"/>
      <c r="C29" s="101"/>
      <c r="D29" s="36"/>
      <c r="E29" s="98"/>
      <c r="F29" s="329"/>
      <c r="G29" s="373"/>
      <c r="H29" s="87"/>
      <c r="I29" s="373" t="s">
        <v>53</v>
      </c>
      <c r="J29" s="1717">
        <f>SUM(J27:J28)/1.12</f>
        <v>19050</v>
      </c>
    </row>
    <row r="30" spans="1:10">
      <c r="A30" s="330">
        <v>3</v>
      </c>
      <c r="B30" s="31" t="s">
        <v>54</v>
      </c>
      <c r="C30" s="105"/>
      <c r="D30" s="30"/>
      <c r="E30" s="357"/>
      <c r="F30" s="322"/>
      <c r="G30" s="375"/>
      <c r="H30" s="333"/>
      <c r="I30" s="322"/>
      <c r="J30" s="1718"/>
    </row>
    <row r="31" spans="1:10" ht="38.25">
      <c r="A31" s="331" t="s">
        <v>55</v>
      </c>
      <c r="B31" s="56" t="s">
        <v>56</v>
      </c>
      <c r="C31" s="106" t="s">
        <v>57</v>
      </c>
      <c r="D31" s="16" t="s">
        <v>31</v>
      </c>
      <c r="E31" s="72" t="s">
        <v>58</v>
      </c>
      <c r="F31" s="304"/>
      <c r="G31" s="374"/>
      <c r="H31" s="78"/>
      <c r="I31" s="22"/>
      <c r="J31" s="1719"/>
    </row>
    <row r="32" spans="1:10" ht="38.25">
      <c r="A32" s="331" t="s">
        <v>59</v>
      </c>
      <c r="B32" s="57" t="s">
        <v>60</v>
      </c>
      <c r="C32" s="56" t="s">
        <v>61</v>
      </c>
      <c r="D32" s="16" t="s">
        <v>31</v>
      </c>
      <c r="E32" s="72" t="s">
        <v>62</v>
      </c>
      <c r="F32" s="304"/>
      <c r="G32" s="374"/>
      <c r="H32" s="79"/>
      <c r="I32" s="24"/>
      <c r="J32" s="1719"/>
    </row>
    <row r="33" spans="1:10" ht="25.5">
      <c r="A33" s="331" t="s">
        <v>63</v>
      </c>
      <c r="B33" s="56" t="s">
        <v>64</v>
      </c>
      <c r="C33" s="106" t="s">
        <v>65</v>
      </c>
      <c r="D33" s="16" t="s">
        <v>31</v>
      </c>
      <c r="E33" s="72" t="s">
        <v>66</v>
      </c>
      <c r="F33" s="304"/>
      <c r="G33" s="374"/>
      <c r="H33" s="78"/>
      <c r="I33" s="22"/>
      <c r="J33" s="1719"/>
    </row>
    <row r="34" spans="1:10" ht="25.5">
      <c r="A34" s="331" t="s">
        <v>67</v>
      </c>
      <c r="B34" s="56" t="s">
        <v>68</v>
      </c>
      <c r="C34" s="106" t="s">
        <v>69</v>
      </c>
      <c r="D34" s="16" t="s">
        <v>31</v>
      </c>
      <c r="E34" s="72" t="s">
        <v>50</v>
      </c>
      <c r="F34" s="304"/>
      <c r="G34" s="374"/>
      <c r="H34" s="78"/>
      <c r="I34" s="22"/>
      <c r="J34" s="1719"/>
    </row>
    <row r="35" spans="1:10">
      <c r="A35" s="331" t="s">
        <v>70</v>
      </c>
      <c r="B35" s="56" t="s">
        <v>71</v>
      </c>
      <c r="C35" s="106" t="s">
        <v>2655</v>
      </c>
      <c r="D35" s="16" t="s">
        <v>31</v>
      </c>
      <c r="E35" s="72" t="s">
        <v>72</v>
      </c>
      <c r="F35" s="304"/>
      <c r="G35" s="374"/>
      <c r="H35" s="78"/>
      <c r="I35" s="22"/>
      <c r="J35" s="1719"/>
    </row>
    <row r="36" spans="1:10" ht="25.5">
      <c r="A36" s="331" t="s">
        <v>73</v>
      </c>
      <c r="B36" s="56" t="s">
        <v>74</v>
      </c>
      <c r="C36" s="106" t="s">
        <v>2656</v>
      </c>
      <c r="D36" s="16" t="s">
        <v>31</v>
      </c>
      <c r="E36" s="72" t="s">
        <v>75</v>
      </c>
      <c r="F36" s="304"/>
      <c r="G36" s="374"/>
      <c r="H36" s="78"/>
      <c r="I36" s="22"/>
      <c r="J36" s="1719"/>
    </row>
    <row r="37" spans="1:10" ht="38.25">
      <c r="A37" s="331" t="s">
        <v>76</v>
      </c>
      <c r="B37" s="56" t="s">
        <v>77</v>
      </c>
      <c r="C37" s="106" t="s">
        <v>2657</v>
      </c>
      <c r="D37" s="16" t="s">
        <v>31</v>
      </c>
      <c r="E37" s="72" t="s">
        <v>38</v>
      </c>
      <c r="F37" s="304"/>
      <c r="G37" s="374"/>
      <c r="H37" s="78"/>
      <c r="I37" s="22"/>
      <c r="J37" s="1719"/>
    </row>
    <row r="38" spans="1:10" ht="25.5">
      <c r="A38" s="331" t="s">
        <v>78</v>
      </c>
      <c r="B38" s="56" t="s">
        <v>79</v>
      </c>
      <c r="C38" s="106" t="s">
        <v>80</v>
      </c>
      <c r="D38" s="334" t="s">
        <v>31</v>
      </c>
      <c r="E38" s="72" t="s">
        <v>81</v>
      </c>
      <c r="F38" s="304"/>
      <c r="G38" s="374"/>
      <c r="H38" s="78"/>
      <c r="I38" s="22"/>
      <c r="J38" s="1719"/>
    </row>
    <row r="39" spans="1:10" ht="38.25">
      <c r="A39" s="331" t="s">
        <v>82</v>
      </c>
      <c r="B39" s="56" t="s">
        <v>83</v>
      </c>
      <c r="C39" s="106" t="s">
        <v>2658</v>
      </c>
      <c r="D39" s="334" t="s">
        <v>49</v>
      </c>
      <c r="E39" s="72" t="s">
        <v>84</v>
      </c>
      <c r="F39" s="304"/>
      <c r="G39" s="374"/>
      <c r="H39" s="78"/>
      <c r="I39" s="22"/>
      <c r="J39" s="1719"/>
    </row>
    <row r="40" spans="1:10" ht="51">
      <c r="A40" s="331" t="s">
        <v>85</v>
      </c>
      <c r="B40" s="56" t="s">
        <v>86</v>
      </c>
      <c r="C40" s="106" t="s">
        <v>2659</v>
      </c>
      <c r="D40" s="334" t="s">
        <v>87</v>
      </c>
      <c r="E40" s="72" t="s">
        <v>88</v>
      </c>
      <c r="F40" s="304"/>
      <c r="G40" s="374"/>
      <c r="H40" s="80"/>
      <c r="I40" s="44"/>
      <c r="J40" s="1719"/>
    </row>
    <row r="41" spans="1:10">
      <c r="A41" s="332"/>
      <c r="B41" s="341"/>
      <c r="C41" s="385"/>
      <c r="D41" s="335"/>
      <c r="E41" s="358"/>
      <c r="F41" s="329"/>
      <c r="G41" s="88"/>
      <c r="H41" s="87"/>
      <c r="I41" s="373" t="s">
        <v>89</v>
      </c>
      <c r="J41" s="1717"/>
    </row>
    <row r="42" spans="1:10">
      <c r="A42" s="330" t="s">
        <v>38</v>
      </c>
      <c r="B42" s="410" t="s">
        <v>90</v>
      </c>
      <c r="C42" s="108"/>
      <c r="D42" s="333"/>
      <c r="E42" s="357"/>
      <c r="F42" s="320"/>
      <c r="G42" s="375"/>
      <c r="H42" s="333"/>
      <c r="I42" s="320"/>
      <c r="J42" s="1704"/>
    </row>
    <row r="43" spans="1:10" ht="38.25">
      <c r="A43" s="331" t="s">
        <v>91</v>
      </c>
      <c r="B43" s="293" t="s">
        <v>2636</v>
      </c>
      <c r="C43" s="293" t="s">
        <v>2660</v>
      </c>
      <c r="D43" s="334" t="s">
        <v>31</v>
      </c>
      <c r="E43" s="360">
        <v>300</v>
      </c>
      <c r="F43" s="304"/>
      <c r="G43" s="374"/>
      <c r="H43" s="334"/>
      <c r="I43" s="304"/>
      <c r="J43" s="1720"/>
    </row>
    <row r="44" spans="1:10" ht="38.25">
      <c r="A44" s="331" t="s">
        <v>92</v>
      </c>
      <c r="B44" s="293" t="s">
        <v>2637</v>
      </c>
      <c r="C44" s="293" t="s">
        <v>2661</v>
      </c>
      <c r="D44" s="334" t="s">
        <v>31</v>
      </c>
      <c r="E44" s="360">
        <v>300</v>
      </c>
      <c r="F44" s="304"/>
      <c r="G44" s="374"/>
      <c r="H44" s="371"/>
      <c r="I44" s="318"/>
      <c r="J44" s="1720"/>
    </row>
    <row r="45" spans="1:10">
      <c r="A45" s="332"/>
      <c r="B45" s="341"/>
      <c r="C45" s="385"/>
      <c r="D45" s="335"/>
      <c r="E45" s="358"/>
      <c r="F45" s="329"/>
      <c r="G45" s="88"/>
      <c r="H45" s="87"/>
      <c r="I45" s="373" t="s">
        <v>93</v>
      </c>
      <c r="J45" s="1717"/>
    </row>
    <row r="46" spans="1:10">
      <c r="A46" s="330" t="s">
        <v>11</v>
      </c>
      <c r="B46" s="410" t="s">
        <v>94</v>
      </c>
      <c r="C46" s="108"/>
      <c r="D46" s="333"/>
      <c r="E46" s="357"/>
      <c r="F46" s="320"/>
      <c r="G46" s="375"/>
      <c r="H46" s="333"/>
      <c r="I46" s="320"/>
      <c r="J46" s="1704"/>
    </row>
    <row r="47" spans="1:10">
      <c r="A47" s="331" t="s">
        <v>95</v>
      </c>
      <c r="B47" s="293" t="s">
        <v>96</v>
      </c>
      <c r="C47" s="298" t="s">
        <v>97</v>
      </c>
      <c r="D47" s="334" t="s">
        <v>31</v>
      </c>
      <c r="E47" s="360">
        <v>4000</v>
      </c>
      <c r="F47" s="304"/>
      <c r="G47" s="374"/>
      <c r="H47" s="334"/>
      <c r="I47" s="304"/>
      <c r="J47" s="1720"/>
    </row>
    <row r="48" spans="1:10">
      <c r="A48" s="331" t="s">
        <v>98</v>
      </c>
      <c r="B48" s="293" t="s">
        <v>96</v>
      </c>
      <c r="C48" s="293" t="s">
        <v>99</v>
      </c>
      <c r="D48" s="334" t="s">
        <v>31</v>
      </c>
      <c r="E48" s="360">
        <v>500</v>
      </c>
      <c r="F48" s="304"/>
      <c r="G48" s="374"/>
      <c r="H48" s="371"/>
      <c r="I48" s="318"/>
      <c r="J48" s="1720"/>
    </row>
    <row r="49" spans="1:10">
      <c r="A49" s="332"/>
      <c r="B49" s="341"/>
      <c r="C49" s="385"/>
      <c r="D49" s="335"/>
      <c r="E49" s="358"/>
      <c r="F49" s="329"/>
      <c r="G49" s="373"/>
      <c r="H49" s="87"/>
      <c r="I49" s="373" t="s">
        <v>100</v>
      </c>
      <c r="J49" s="1717"/>
    </row>
    <row r="50" spans="1:10">
      <c r="A50" s="330" t="s">
        <v>88</v>
      </c>
      <c r="B50" s="342" t="s">
        <v>101</v>
      </c>
      <c r="C50" s="109"/>
      <c r="D50" s="333"/>
      <c r="E50" s="357"/>
      <c r="F50" s="320"/>
      <c r="G50" s="375"/>
      <c r="H50" s="333"/>
      <c r="I50" s="320"/>
      <c r="J50" s="1704"/>
    </row>
    <row r="51" spans="1:10" ht="45">
      <c r="A51" s="1721" t="s">
        <v>102</v>
      </c>
      <c r="B51" s="1722" t="s">
        <v>103</v>
      </c>
      <c r="C51" s="1722" t="s">
        <v>2577</v>
      </c>
      <c r="D51" s="1723" t="s">
        <v>31</v>
      </c>
      <c r="E51" s="1724">
        <v>240</v>
      </c>
      <c r="F51" s="1726"/>
      <c r="G51" s="1727"/>
      <c r="H51" s="1723"/>
      <c r="I51" s="1726"/>
      <c r="J51" s="1728"/>
    </row>
    <row r="52" spans="1:10" ht="30">
      <c r="A52" s="1721" t="s">
        <v>104</v>
      </c>
      <c r="B52" s="1729" t="s">
        <v>105</v>
      </c>
      <c r="C52" s="1729" t="s">
        <v>106</v>
      </c>
      <c r="D52" s="1723" t="s">
        <v>31</v>
      </c>
      <c r="E52" s="1724">
        <v>90</v>
      </c>
      <c r="F52" s="1726"/>
      <c r="G52" s="1727"/>
      <c r="H52" s="1723"/>
      <c r="I52" s="1726"/>
      <c r="J52" s="1728"/>
    </row>
    <row r="53" spans="1:10">
      <c r="A53" s="1721" t="s">
        <v>107</v>
      </c>
      <c r="B53" s="1722" t="s">
        <v>108</v>
      </c>
      <c r="C53" s="1722" t="s">
        <v>109</v>
      </c>
      <c r="D53" s="1723" t="s">
        <v>31</v>
      </c>
      <c r="E53" s="1724">
        <v>90</v>
      </c>
      <c r="F53" s="1726"/>
      <c r="G53" s="1727"/>
      <c r="H53" s="1723"/>
      <c r="I53" s="1726"/>
      <c r="J53" s="1728"/>
    </row>
    <row r="54" spans="1:10" ht="30">
      <c r="A54" s="1721" t="s">
        <v>110</v>
      </c>
      <c r="B54" s="1722" t="s">
        <v>111</v>
      </c>
      <c r="C54" s="1722" t="s">
        <v>112</v>
      </c>
      <c r="D54" s="1723" t="s">
        <v>31</v>
      </c>
      <c r="E54" s="1724">
        <v>90</v>
      </c>
      <c r="F54" s="1726"/>
      <c r="G54" s="1727"/>
      <c r="H54" s="1723"/>
      <c r="I54" s="1726"/>
      <c r="J54" s="1728"/>
    </row>
    <row r="55" spans="1:10">
      <c r="A55" s="332"/>
      <c r="B55" s="341"/>
      <c r="C55" s="385"/>
      <c r="D55" s="335"/>
      <c r="E55" s="358"/>
      <c r="F55" s="329"/>
      <c r="G55" s="373"/>
      <c r="H55" s="87"/>
      <c r="I55" s="373" t="s">
        <v>113</v>
      </c>
      <c r="J55" s="1730"/>
    </row>
    <row r="56" spans="1:10">
      <c r="A56" s="330" t="s">
        <v>114</v>
      </c>
      <c r="B56" s="411" t="s">
        <v>115</v>
      </c>
      <c r="C56" s="110"/>
      <c r="D56" s="333"/>
      <c r="E56" s="357"/>
      <c r="F56" s="320"/>
      <c r="G56" s="375"/>
      <c r="H56" s="333"/>
      <c r="I56" s="320"/>
      <c r="J56" s="1704"/>
    </row>
    <row r="57" spans="1:10" ht="25.5">
      <c r="A57" s="331" t="s">
        <v>116</v>
      </c>
      <c r="B57" s="3" t="s">
        <v>117</v>
      </c>
      <c r="C57" s="3" t="s">
        <v>118</v>
      </c>
      <c r="D57" s="334" t="s">
        <v>87</v>
      </c>
      <c r="E57" s="360">
        <v>9</v>
      </c>
      <c r="F57" s="304"/>
      <c r="G57" s="374"/>
      <c r="H57" s="334"/>
      <c r="I57" s="304"/>
      <c r="J57" s="1720"/>
    </row>
    <row r="58" spans="1:10">
      <c r="A58" s="331" t="s">
        <v>119</v>
      </c>
      <c r="B58" s="3" t="s">
        <v>120</v>
      </c>
      <c r="C58" s="3" t="s">
        <v>121</v>
      </c>
      <c r="D58" s="334" t="s">
        <v>87</v>
      </c>
      <c r="E58" s="360">
        <v>6</v>
      </c>
      <c r="F58" s="304"/>
      <c r="G58" s="374"/>
      <c r="H58" s="371"/>
      <c r="I58" s="318"/>
      <c r="J58" s="1720"/>
    </row>
    <row r="59" spans="1:10">
      <c r="A59" s="332"/>
      <c r="B59" s="341"/>
      <c r="C59" s="385"/>
      <c r="D59" s="335"/>
      <c r="E59" s="358"/>
      <c r="F59" s="329"/>
      <c r="G59" s="88"/>
      <c r="H59" s="87"/>
      <c r="I59" s="373" t="s">
        <v>122</v>
      </c>
      <c r="J59" s="1717"/>
    </row>
    <row r="60" spans="1:10">
      <c r="A60" s="330" t="s">
        <v>123</v>
      </c>
      <c r="B60" s="342" t="s">
        <v>1411</v>
      </c>
      <c r="C60" s="109"/>
      <c r="D60" s="333"/>
      <c r="E60" s="357"/>
      <c r="F60" s="320"/>
      <c r="G60" s="375"/>
      <c r="H60" s="333"/>
      <c r="I60" s="320"/>
      <c r="J60" s="1704"/>
    </row>
    <row r="61" spans="1:10">
      <c r="A61" s="331" t="s">
        <v>124</v>
      </c>
      <c r="B61" s="61" t="s">
        <v>125</v>
      </c>
      <c r="C61" s="3" t="s">
        <v>126</v>
      </c>
      <c r="D61" s="294" t="s">
        <v>87</v>
      </c>
      <c r="E61" s="359">
        <v>16</v>
      </c>
      <c r="F61" s="304"/>
      <c r="G61" s="374"/>
      <c r="H61" s="334"/>
      <c r="I61" s="304"/>
      <c r="J61" s="1720"/>
    </row>
    <row r="62" spans="1:10" ht="25.5">
      <c r="A62" s="331" t="s">
        <v>127</v>
      </c>
      <c r="B62" s="3" t="s">
        <v>128</v>
      </c>
      <c r="C62" s="3" t="s">
        <v>129</v>
      </c>
      <c r="D62" s="294" t="s">
        <v>87</v>
      </c>
      <c r="E62" s="359">
        <v>8</v>
      </c>
      <c r="F62" s="304"/>
      <c r="G62" s="374"/>
      <c r="H62" s="334"/>
      <c r="I62" s="304"/>
      <c r="J62" s="1720"/>
    </row>
    <row r="63" spans="1:10" ht="25.5">
      <c r="A63" s="331" t="s">
        <v>130</v>
      </c>
      <c r="B63" s="3" t="s">
        <v>131</v>
      </c>
      <c r="C63" s="3" t="s">
        <v>132</v>
      </c>
      <c r="D63" s="294" t="s">
        <v>87</v>
      </c>
      <c r="E63" s="359">
        <v>6</v>
      </c>
      <c r="F63" s="304"/>
      <c r="G63" s="374"/>
      <c r="H63" s="334"/>
      <c r="I63" s="304"/>
      <c r="J63" s="1720"/>
    </row>
    <row r="64" spans="1:10" ht="25.5">
      <c r="A64" s="331" t="s">
        <v>133</v>
      </c>
      <c r="B64" s="61" t="s">
        <v>131</v>
      </c>
      <c r="C64" s="61" t="s">
        <v>134</v>
      </c>
      <c r="D64" s="412" t="s">
        <v>87</v>
      </c>
      <c r="E64" s="413">
        <v>6</v>
      </c>
      <c r="F64" s="304"/>
      <c r="G64" s="374"/>
      <c r="H64" s="334"/>
      <c r="I64" s="304"/>
      <c r="J64" s="1720"/>
    </row>
    <row r="65" spans="1:10">
      <c r="A65" s="331" t="s">
        <v>135</v>
      </c>
      <c r="B65" s="3" t="s">
        <v>136</v>
      </c>
      <c r="C65" s="3" t="s">
        <v>137</v>
      </c>
      <c r="D65" s="294" t="s">
        <v>31</v>
      </c>
      <c r="E65" s="359">
        <v>6</v>
      </c>
      <c r="F65" s="304"/>
      <c r="G65" s="374"/>
      <c r="H65" s="334"/>
      <c r="I65" s="304"/>
      <c r="J65" s="1720"/>
    </row>
    <row r="66" spans="1:10" ht="25.5">
      <c r="A66" s="331" t="s">
        <v>138</v>
      </c>
      <c r="B66" s="3" t="s">
        <v>139</v>
      </c>
      <c r="C66" s="3" t="s">
        <v>140</v>
      </c>
      <c r="D66" s="294" t="s">
        <v>31</v>
      </c>
      <c r="E66" s="359">
        <v>30</v>
      </c>
      <c r="F66" s="304"/>
      <c r="G66" s="374"/>
      <c r="H66" s="334"/>
      <c r="I66" s="304"/>
      <c r="J66" s="1720"/>
    </row>
    <row r="67" spans="1:10">
      <c r="A67" s="331" t="s">
        <v>141</v>
      </c>
      <c r="B67" s="61" t="s">
        <v>142</v>
      </c>
      <c r="C67" s="3" t="s">
        <v>143</v>
      </c>
      <c r="D67" s="294" t="s">
        <v>87</v>
      </c>
      <c r="E67" s="359">
        <v>14</v>
      </c>
      <c r="F67" s="304"/>
      <c r="G67" s="374"/>
      <c r="H67" s="334"/>
      <c r="I67" s="304"/>
      <c r="J67" s="1720"/>
    </row>
    <row r="68" spans="1:10" ht="25.5">
      <c r="A68" s="331" t="s">
        <v>144</v>
      </c>
      <c r="B68" s="414" t="s">
        <v>145</v>
      </c>
      <c r="C68" s="415" t="s">
        <v>2578</v>
      </c>
      <c r="D68" s="416" t="s">
        <v>31</v>
      </c>
      <c r="E68" s="417" t="s">
        <v>88</v>
      </c>
      <c r="F68" s="304"/>
      <c r="G68" s="374"/>
      <c r="H68" s="334"/>
      <c r="I68" s="304"/>
      <c r="J68" s="1720"/>
    </row>
    <row r="69" spans="1:10" ht="25.5">
      <c r="A69" s="331" t="s">
        <v>146</v>
      </c>
      <c r="B69" s="3" t="s">
        <v>147</v>
      </c>
      <c r="C69" s="3" t="s">
        <v>148</v>
      </c>
      <c r="D69" s="294" t="s">
        <v>31</v>
      </c>
      <c r="E69" s="359">
        <v>8</v>
      </c>
      <c r="F69" s="304"/>
      <c r="G69" s="374"/>
      <c r="H69" s="334"/>
      <c r="I69" s="304"/>
      <c r="J69" s="1720"/>
    </row>
    <row r="70" spans="1:10" ht="25.5">
      <c r="A70" s="331" t="s">
        <v>149</v>
      </c>
      <c r="B70" s="3" t="s">
        <v>150</v>
      </c>
      <c r="C70" s="3" t="s">
        <v>151</v>
      </c>
      <c r="D70" s="294" t="s">
        <v>31</v>
      </c>
      <c r="E70" s="359">
        <v>20</v>
      </c>
      <c r="F70" s="304"/>
      <c r="G70" s="374"/>
      <c r="H70" s="371"/>
      <c r="I70" s="318"/>
      <c r="J70" s="1720"/>
    </row>
    <row r="71" spans="1:10">
      <c r="A71" s="332"/>
      <c r="B71" s="341"/>
      <c r="C71" s="385"/>
      <c r="D71" s="335"/>
      <c r="E71" s="358"/>
      <c r="F71" s="329"/>
      <c r="G71" s="88"/>
      <c r="H71" s="87"/>
      <c r="I71" s="373" t="s">
        <v>152</v>
      </c>
      <c r="J71" s="1717"/>
    </row>
    <row r="72" spans="1:10">
      <c r="A72" s="330" t="s">
        <v>153</v>
      </c>
      <c r="B72" s="342" t="s">
        <v>154</v>
      </c>
      <c r="C72" s="109"/>
      <c r="D72" s="333"/>
      <c r="E72" s="357"/>
      <c r="F72" s="320"/>
      <c r="G72" s="375"/>
      <c r="H72" s="333"/>
      <c r="I72" s="320"/>
      <c r="J72" s="1704"/>
    </row>
    <row r="73" spans="1:10" ht="38.25">
      <c r="A73" s="331" t="s">
        <v>155</v>
      </c>
      <c r="B73" s="61" t="s">
        <v>156</v>
      </c>
      <c r="C73" s="3" t="s">
        <v>2662</v>
      </c>
      <c r="D73" s="294" t="s">
        <v>31</v>
      </c>
      <c r="E73" s="359">
        <v>4</v>
      </c>
      <c r="F73" s="304"/>
      <c r="G73" s="374"/>
      <c r="H73" s="334"/>
      <c r="I73" s="304"/>
      <c r="J73" s="1720"/>
    </row>
    <row r="74" spans="1:10" ht="25.5">
      <c r="A74" s="331" t="s">
        <v>160</v>
      </c>
      <c r="B74" s="61" t="s">
        <v>161</v>
      </c>
      <c r="C74" s="3" t="s">
        <v>2663</v>
      </c>
      <c r="D74" s="294" t="s">
        <v>87</v>
      </c>
      <c r="E74" s="359" t="s">
        <v>162</v>
      </c>
      <c r="F74" s="304"/>
      <c r="G74" s="374"/>
      <c r="H74" s="334"/>
      <c r="I74" s="304"/>
      <c r="J74" s="1720"/>
    </row>
    <row r="75" spans="1:10" ht="25.5">
      <c r="A75" s="331" t="s">
        <v>165</v>
      </c>
      <c r="B75" s="61" t="s">
        <v>166</v>
      </c>
      <c r="C75" s="3" t="s">
        <v>2664</v>
      </c>
      <c r="D75" s="294" t="s">
        <v>87</v>
      </c>
      <c r="E75" s="359" t="s">
        <v>162</v>
      </c>
      <c r="F75" s="304"/>
      <c r="G75" s="374"/>
      <c r="H75" s="334"/>
      <c r="I75" s="304"/>
      <c r="J75" s="1720"/>
    </row>
    <row r="76" spans="1:10" ht="25.5">
      <c r="A76" s="331" t="s">
        <v>176</v>
      </c>
      <c r="B76" s="61" t="s">
        <v>177</v>
      </c>
      <c r="C76" s="3" t="s">
        <v>178</v>
      </c>
      <c r="D76" s="294" t="s">
        <v>174</v>
      </c>
      <c r="E76" s="359">
        <v>3</v>
      </c>
      <c r="F76" s="304"/>
      <c r="G76" s="374"/>
      <c r="H76" s="334"/>
      <c r="I76" s="304"/>
      <c r="J76" s="1720"/>
    </row>
    <row r="77" spans="1:10" ht="51">
      <c r="A77" s="331" t="s">
        <v>179</v>
      </c>
      <c r="B77" s="61" t="s">
        <v>180</v>
      </c>
      <c r="C77" s="3" t="s">
        <v>2665</v>
      </c>
      <c r="D77" s="294" t="s">
        <v>31</v>
      </c>
      <c r="E77" s="359">
        <v>10</v>
      </c>
      <c r="F77" s="304"/>
      <c r="G77" s="374"/>
      <c r="H77" s="371"/>
      <c r="I77" s="318"/>
      <c r="J77" s="1720"/>
    </row>
    <row r="78" spans="1:10">
      <c r="A78" s="332"/>
      <c r="B78" s="341"/>
      <c r="C78" s="385"/>
      <c r="D78" s="335"/>
      <c r="E78" s="358"/>
      <c r="F78" s="329"/>
      <c r="G78" s="88"/>
      <c r="H78" s="335"/>
      <c r="I78" s="373" t="s">
        <v>181</v>
      </c>
      <c r="J78" s="1717"/>
    </row>
    <row r="79" spans="1:10">
      <c r="A79" s="330" t="s">
        <v>182</v>
      </c>
      <c r="B79" s="342" t="s">
        <v>1124</v>
      </c>
      <c r="C79" s="129"/>
      <c r="D79" s="130"/>
      <c r="E79" s="187"/>
      <c r="F79" s="320"/>
      <c r="G79" s="375"/>
      <c r="H79" s="333"/>
      <c r="I79" s="320"/>
      <c r="J79" s="1704"/>
    </row>
    <row r="80" spans="1:10" ht="25.5">
      <c r="A80" s="331" t="s">
        <v>183</v>
      </c>
      <c r="B80" s="61" t="s">
        <v>157</v>
      </c>
      <c r="C80" s="3" t="s">
        <v>158</v>
      </c>
      <c r="D80" s="294" t="s">
        <v>87</v>
      </c>
      <c r="E80" s="359">
        <v>4</v>
      </c>
      <c r="F80" s="304"/>
      <c r="G80" s="374"/>
      <c r="H80" s="334"/>
      <c r="I80" s="304"/>
      <c r="J80" s="1720"/>
    </row>
    <row r="81" spans="1:10" ht="25.5">
      <c r="A81" s="331" t="s">
        <v>186</v>
      </c>
      <c r="B81" s="61" t="s">
        <v>157</v>
      </c>
      <c r="C81" s="3" t="s">
        <v>159</v>
      </c>
      <c r="D81" s="294" t="s">
        <v>87</v>
      </c>
      <c r="E81" s="359">
        <v>3</v>
      </c>
      <c r="F81" s="304"/>
      <c r="G81" s="374"/>
      <c r="H81" s="334"/>
      <c r="I81" s="304"/>
      <c r="J81" s="1720"/>
    </row>
    <row r="82" spans="1:10">
      <c r="A82" s="332"/>
      <c r="B82" s="341"/>
      <c r="C82" s="385"/>
      <c r="D82" s="335"/>
      <c r="E82" s="358"/>
      <c r="F82" s="329"/>
      <c r="G82" s="88"/>
      <c r="H82" s="335"/>
      <c r="I82" s="373" t="s">
        <v>230</v>
      </c>
      <c r="J82" s="1717"/>
    </row>
    <row r="83" spans="1:10">
      <c r="A83" s="330">
        <v>11</v>
      </c>
      <c r="B83" s="342" t="s">
        <v>1125</v>
      </c>
      <c r="C83" s="131"/>
      <c r="D83" s="131"/>
      <c r="E83" s="496"/>
      <c r="F83" s="131"/>
      <c r="G83" s="131"/>
      <c r="H83" s="131"/>
      <c r="I83" s="131"/>
      <c r="J83" s="1731"/>
    </row>
    <row r="84" spans="1:10" ht="25.5">
      <c r="A84" s="331" t="s">
        <v>231</v>
      </c>
      <c r="B84" s="61" t="s">
        <v>163</v>
      </c>
      <c r="C84" s="3" t="s">
        <v>164</v>
      </c>
      <c r="D84" s="294" t="s">
        <v>87</v>
      </c>
      <c r="E84" s="359" t="s">
        <v>162</v>
      </c>
      <c r="F84" s="304"/>
      <c r="G84" s="374"/>
      <c r="H84" s="334"/>
      <c r="I84" s="304"/>
      <c r="J84" s="1720"/>
    </row>
    <row r="85" spans="1:10">
      <c r="A85" s="332"/>
      <c r="B85" s="341"/>
      <c r="C85" s="385"/>
      <c r="D85" s="335"/>
      <c r="E85" s="358"/>
      <c r="F85" s="329"/>
      <c r="G85" s="88"/>
      <c r="H85" s="335"/>
      <c r="I85" s="373" t="s">
        <v>245</v>
      </c>
      <c r="J85" s="1717"/>
    </row>
    <row r="86" spans="1:10">
      <c r="A86" s="330" t="s">
        <v>246</v>
      </c>
      <c r="B86" s="342" t="s">
        <v>1412</v>
      </c>
      <c r="C86" s="131"/>
      <c r="D86" s="131"/>
      <c r="E86" s="496"/>
      <c r="F86" s="131"/>
      <c r="G86" s="131"/>
      <c r="H86" s="131"/>
      <c r="I86" s="131"/>
      <c r="J86" s="1731"/>
    </row>
    <row r="87" spans="1:10" ht="25.5">
      <c r="A87" s="331" t="s">
        <v>247</v>
      </c>
      <c r="B87" s="61" t="s">
        <v>167</v>
      </c>
      <c r="C87" s="3" t="s">
        <v>168</v>
      </c>
      <c r="D87" s="294" t="s">
        <v>87</v>
      </c>
      <c r="E87" s="359">
        <v>6</v>
      </c>
      <c r="F87" s="304"/>
      <c r="G87" s="374"/>
      <c r="H87" s="334"/>
      <c r="I87" s="304"/>
      <c r="J87" s="1720"/>
    </row>
    <row r="88" spans="1:10">
      <c r="A88" s="332"/>
      <c r="B88" s="341"/>
      <c r="C88" s="385"/>
      <c r="D88" s="335"/>
      <c r="E88" s="358"/>
      <c r="F88" s="329"/>
      <c r="G88" s="88"/>
      <c r="H88" s="335"/>
      <c r="I88" s="373" t="s">
        <v>266</v>
      </c>
      <c r="J88" s="1717"/>
    </row>
    <row r="89" spans="1:10">
      <c r="A89" s="330" t="s">
        <v>267</v>
      </c>
      <c r="B89" s="342" t="s">
        <v>1413</v>
      </c>
      <c r="C89" s="131"/>
      <c r="D89" s="131"/>
      <c r="E89" s="496"/>
      <c r="F89" s="131"/>
      <c r="G89" s="131"/>
      <c r="H89" s="131"/>
      <c r="I89" s="131"/>
      <c r="J89" s="1731"/>
    </row>
    <row r="90" spans="1:10" ht="25.5">
      <c r="A90" s="331" t="s">
        <v>268</v>
      </c>
      <c r="B90" s="61" t="s">
        <v>169</v>
      </c>
      <c r="C90" s="3" t="s">
        <v>170</v>
      </c>
      <c r="D90" s="294" t="s">
        <v>87</v>
      </c>
      <c r="E90" s="359">
        <v>4</v>
      </c>
      <c r="F90" s="304"/>
      <c r="G90" s="374"/>
      <c r="H90" s="334"/>
      <c r="I90" s="304"/>
      <c r="J90" s="1720"/>
    </row>
    <row r="91" spans="1:10">
      <c r="A91" s="332"/>
      <c r="B91" s="341"/>
      <c r="C91" s="385"/>
      <c r="D91" s="335"/>
      <c r="E91" s="358"/>
      <c r="F91" s="329"/>
      <c r="G91" s="88"/>
      <c r="H91" s="335"/>
      <c r="I91" s="373" t="s">
        <v>271</v>
      </c>
      <c r="J91" s="1717"/>
    </row>
    <row r="92" spans="1:10">
      <c r="A92" s="330" t="s">
        <v>272</v>
      </c>
      <c r="B92" s="342" t="s">
        <v>1414</v>
      </c>
      <c r="C92" s="131"/>
      <c r="D92" s="131"/>
      <c r="E92" s="496"/>
      <c r="F92" s="131"/>
      <c r="G92" s="131"/>
      <c r="H92" s="131"/>
      <c r="I92" s="131"/>
      <c r="J92" s="1731"/>
    </row>
    <row r="93" spans="1:10" ht="25.5">
      <c r="A93" s="331" t="s">
        <v>273</v>
      </c>
      <c r="B93" s="61" t="s">
        <v>171</v>
      </c>
      <c r="C93" s="3" t="s">
        <v>172</v>
      </c>
      <c r="D93" s="294" t="s">
        <v>87</v>
      </c>
      <c r="E93" s="359">
        <v>10</v>
      </c>
      <c r="F93" s="304"/>
      <c r="G93" s="374"/>
      <c r="H93" s="334"/>
      <c r="I93" s="304"/>
      <c r="J93" s="1720"/>
    </row>
    <row r="94" spans="1:10">
      <c r="A94" s="332"/>
      <c r="B94" s="341"/>
      <c r="C94" s="385"/>
      <c r="D94" s="335"/>
      <c r="E94" s="358"/>
      <c r="F94" s="329"/>
      <c r="G94" s="88"/>
      <c r="H94" s="335"/>
      <c r="I94" s="373" t="s">
        <v>283</v>
      </c>
      <c r="J94" s="1717"/>
    </row>
    <row r="95" spans="1:10">
      <c r="A95" s="330" t="s">
        <v>284</v>
      </c>
      <c r="B95" s="342" t="s">
        <v>1415</v>
      </c>
      <c r="C95" s="131"/>
      <c r="D95" s="131"/>
      <c r="E95" s="496"/>
      <c r="F95" s="131"/>
      <c r="G95" s="131"/>
      <c r="H95" s="131"/>
      <c r="I95" s="131"/>
      <c r="J95" s="1731"/>
    </row>
    <row r="96" spans="1:10" ht="25.5">
      <c r="A96" s="331" t="s">
        <v>285</v>
      </c>
      <c r="B96" s="61" t="s">
        <v>173</v>
      </c>
      <c r="C96" s="3" t="s">
        <v>2666</v>
      </c>
      <c r="D96" s="294" t="s">
        <v>174</v>
      </c>
      <c r="E96" s="359">
        <v>3</v>
      </c>
      <c r="F96" s="304"/>
      <c r="G96" s="374"/>
      <c r="H96" s="334"/>
      <c r="I96" s="304"/>
      <c r="J96" s="1720"/>
    </row>
    <row r="97" spans="1:10">
      <c r="A97" s="332"/>
      <c r="B97" s="341"/>
      <c r="C97" s="385"/>
      <c r="D97" s="335"/>
      <c r="E97" s="358"/>
      <c r="F97" s="329"/>
      <c r="G97" s="88"/>
      <c r="H97" s="335"/>
      <c r="I97" s="373" t="s">
        <v>308</v>
      </c>
      <c r="J97" s="1717"/>
    </row>
    <row r="98" spans="1:10">
      <c r="A98" s="330" t="s">
        <v>309</v>
      </c>
      <c r="B98" s="342" t="s">
        <v>1416</v>
      </c>
      <c r="C98" s="131"/>
      <c r="D98" s="131"/>
      <c r="E98" s="496"/>
      <c r="F98" s="131"/>
      <c r="G98" s="131"/>
      <c r="H98" s="131"/>
      <c r="I98" s="131"/>
      <c r="J98" s="1731"/>
    </row>
    <row r="99" spans="1:10" ht="25.5">
      <c r="A99" s="331" t="s">
        <v>310</v>
      </c>
      <c r="B99" s="61" t="s">
        <v>175</v>
      </c>
      <c r="C99" s="3" t="s">
        <v>2667</v>
      </c>
      <c r="D99" s="294" t="s">
        <v>174</v>
      </c>
      <c r="E99" s="359">
        <v>3</v>
      </c>
      <c r="F99" s="304"/>
      <c r="G99" s="374"/>
      <c r="H99" s="334"/>
      <c r="I99" s="304"/>
      <c r="J99" s="1720"/>
    </row>
    <row r="100" spans="1:10">
      <c r="A100" s="332"/>
      <c r="B100" s="39"/>
      <c r="C100" s="39"/>
      <c r="D100" s="40"/>
      <c r="E100" s="176"/>
      <c r="F100" s="329"/>
      <c r="G100" s="88"/>
      <c r="H100" s="335"/>
      <c r="I100" s="373" t="s">
        <v>319</v>
      </c>
      <c r="J100" s="1717"/>
    </row>
    <row r="101" spans="1:10">
      <c r="A101" s="330" t="s">
        <v>320</v>
      </c>
      <c r="B101" s="62" t="s">
        <v>2579</v>
      </c>
      <c r="C101" s="111"/>
      <c r="D101" s="32"/>
      <c r="E101" s="74"/>
      <c r="F101" s="320"/>
      <c r="G101" s="375"/>
      <c r="H101" s="333"/>
      <c r="I101" s="320"/>
      <c r="J101" s="1704"/>
    </row>
    <row r="102" spans="1:10" ht="25.5">
      <c r="A102" s="331" t="s">
        <v>321</v>
      </c>
      <c r="B102" s="418" t="s">
        <v>184</v>
      </c>
      <c r="C102" s="419" t="s">
        <v>185</v>
      </c>
      <c r="D102" s="134" t="s">
        <v>31</v>
      </c>
      <c r="E102" s="420">
        <v>150</v>
      </c>
      <c r="F102" s="304"/>
      <c r="G102" s="374"/>
      <c r="H102" s="334"/>
      <c r="I102" s="304"/>
      <c r="J102" s="1720"/>
    </row>
    <row r="103" spans="1:10" ht="38.25">
      <c r="A103" s="331" t="s">
        <v>324</v>
      </c>
      <c r="B103" s="418" t="s">
        <v>187</v>
      </c>
      <c r="C103" s="419" t="s">
        <v>185</v>
      </c>
      <c r="D103" s="134" t="s">
        <v>31</v>
      </c>
      <c r="E103" s="420">
        <v>150</v>
      </c>
      <c r="F103" s="304"/>
      <c r="G103" s="374"/>
      <c r="H103" s="334"/>
      <c r="I103" s="304"/>
      <c r="J103" s="1720"/>
    </row>
    <row r="104" spans="1:10" ht="25.5">
      <c r="A104" s="331" t="s">
        <v>326</v>
      </c>
      <c r="B104" s="418" t="s">
        <v>188</v>
      </c>
      <c r="C104" s="419" t="s">
        <v>185</v>
      </c>
      <c r="D104" s="134" t="s">
        <v>31</v>
      </c>
      <c r="E104" s="420">
        <v>150</v>
      </c>
      <c r="F104" s="304"/>
      <c r="G104" s="374"/>
      <c r="H104" s="334"/>
      <c r="I104" s="304"/>
      <c r="J104" s="1720"/>
    </row>
    <row r="105" spans="1:10">
      <c r="A105" s="332"/>
      <c r="B105" s="39"/>
      <c r="C105" s="39"/>
      <c r="D105" s="40"/>
      <c r="E105" s="176"/>
      <c r="F105" s="329"/>
      <c r="G105" s="88"/>
      <c r="H105" s="335"/>
      <c r="I105" s="373" t="s">
        <v>1417</v>
      </c>
      <c r="J105" s="1717"/>
    </row>
    <row r="106" spans="1:10">
      <c r="A106" s="330" t="s">
        <v>335</v>
      </c>
      <c r="B106" s="62" t="s">
        <v>1418</v>
      </c>
      <c r="C106" s="111"/>
      <c r="D106" s="32"/>
      <c r="E106" s="74"/>
      <c r="F106" s="320"/>
      <c r="G106" s="375"/>
      <c r="H106" s="333"/>
      <c r="I106" s="320"/>
      <c r="J106" s="1704"/>
    </row>
    <row r="107" spans="1:10" ht="30">
      <c r="A107" s="1732" t="s">
        <v>336</v>
      </c>
      <c r="B107" s="1733" t="s">
        <v>189</v>
      </c>
      <c r="C107" s="1734" t="s">
        <v>190</v>
      </c>
      <c r="D107" s="1735" t="s">
        <v>31</v>
      </c>
      <c r="E107" s="1736">
        <v>330</v>
      </c>
      <c r="F107" s="1737"/>
      <c r="G107" s="1738"/>
      <c r="H107" s="1739"/>
      <c r="I107" s="1737"/>
      <c r="J107" s="1740"/>
    </row>
    <row r="108" spans="1:10" ht="30">
      <c r="A108" s="1732" t="s">
        <v>338</v>
      </c>
      <c r="B108" s="1733" t="s">
        <v>191</v>
      </c>
      <c r="C108" s="1734" t="s">
        <v>190</v>
      </c>
      <c r="D108" s="1735" t="s">
        <v>31</v>
      </c>
      <c r="E108" s="1736">
        <v>150</v>
      </c>
      <c r="F108" s="1737"/>
      <c r="G108" s="1738"/>
      <c r="H108" s="1739"/>
      <c r="I108" s="1737"/>
      <c r="J108" s="1740"/>
    </row>
    <row r="109" spans="1:10" ht="30">
      <c r="A109" s="1732" t="s">
        <v>340</v>
      </c>
      <c r="B109" s="1741" t="s">
        <v>222</v>
      </c>
      <c r="C109" s="1742" t="s">
        <v>223</v>
      </c>
      <c r="D109" s="1735" t="s">
        <v>87</v>
      </c>
      <c r="E109" s="1743" t="s">
        <v>162</v>
      </c>
      <c r="F109" s="1737"/>
      <c r="G109" s="1738"/>
      <c r="H109" s="1739"/>
      <c r="I109" s="1737"/>
      <c r="J109" s="1740"/>
    </row>
    <row r="110" spans="1:10" ht="30">
      <c r="A110" s="1732" t="s">
        <v>342</v>
      </c>
      <c r="B110" s="1741" t="s">
        <v>224</v>
      </c>
      <c r="C110" s="1742" t="s">
        <v>225</v>
      </c>
      <c r="D110" s="1735" t="s">
        <v>87</v>
      </c>
      <c r="E110" s="1743" t="s">
        <v>162</v>
      </c>
      <c r="F110" s="1737"/>
      <c r="G110" s="1738"/>
      <c r="H110" s="1739"/>
      <c r="I110" s="1737"/>
      <c r="J110" s="1740"/>
    </row>
    <row r="111" spans="1:10" ht="30">
      <c r="A111" s="1732" t="s">
        <v>345</v>
      </c>
      <c r="B111" s="1741" t="s">
        <v>192</v>
      </c>
      <c r="C111" s="1744" t="s">
        <v>193</v>
      </c>
      <c r="D111" s="1735" t="s">
        <v>87</v>
      </c>
      <c r="E111" s="1745">
        <v>12</v>
      </c>
      <c r="F111" s="1737"/>
      <c r="G111" s="1738"/>
      <c r="H111" s="1739"/>
      <c r="I111" s="1737"/>
      <c r="J111" s="1740"/>
    </row>
    <row r="112" spans="1:10" ht="30">
      <c r="A112" s="1732" t="s">
        <v>348</v>
      </c>
      <c r="B112" s="1741" t="s">
        <v>194</v>
      </c>
      <c r="C112" s="1744" t="s">
        <v>195</v>
      </c>
      <c r="D112" s="1735" t="s">
        <v>87</v>
      </c>
      <c r="E112" s="1745">
        <v>2</v>
      </c>
      <c r="F112" s="1737"/>
      <c r="G112" s="1738"/>
      <c r="H112" s="1739"/>
      <c r="I112" s="1737"/>
      <c r="J112" s="1740"/>
    </row>
    <row r="113" spans="1:10" ht="30">
      <c r="A113" s="1732" t="s">
        <v>350</v>
      </c>
      <c r="B113" s="1741" t="s">
        <v>196</v>
      </c>
      <c r="C113" s="1744" t="s">
        <v>197</v>
      </c>
      <c r="D113" s="1735" t="s">
        <v>87</v>
      </c>
      <c r="E113" s="1745">
        <v>2</v>
      </c>
      <c r="F113" s="1737"/>
      <c r="G113" s="1738"/>
      <c r="H113" s="1739"/>
      <c r="I113" s="1737"/>
      <c r="J113" s="1740"/>
    </row>
    <row r="114" spans="1:10" ht="45">
      <c r="A114" s="1732" t="s">
        <v>1419</v>
      </c>
      <c r="B114" s="1741" t="s">
        <v>226</v>
      </c>
      <c r="C114" s="1744" t="s">
        <v>227</v>
      </c>
      <c r="D114" s="1735" t="s">
        <v>87</v>
      </c>
      <c r="E114" s="1736">
        <v>2</v>
      </c>
      <c r="F114" s="1739">
        <v>1</v>
      </c>
      <c r="G114" s="1746">
        <v>252</v>
      </c>
      <c r="H114" s="1746">
        <v>252</v>
      </c>
      <c r="I114" s="1747">
        <v>0.12</v>
      </c>
      <c r="J114" s="1748">
        <f>E114*G114*1.12</f>
        <v>564.48</v>
      </c>
    </row>
    <row r="115" spans="1:10" ht="45">
      <c r="A115" s="1732" t="s">
        <v>1420</v>
      </c>
      <c r="B115" s="1741" t="s">
        <v>228</v>
      </c>
      <c r="C115" s="1744" t="s">
        <v>229</v>
      </c>
      <c r="D115" s="1735" t="s">
        <v>87</v>
      </c>
      <c r="E115" s="1736">
        <v>2</v>
      </c>
      <c r="F115" s="1739">
        <v>1</v>
      </c>
      <c r="G115" s="1746">
        <v>252</v>
      </c>
      <c r="H115" s="1746">
        <v>252</v>
      </c>
      <c r="I115" s="1747">
        <v>0.12</v>
      </c>
      <c r="J115" s="1748">
        <f>E115*G115*1.12</f>
        <v>564.48</v>
      </c>
    </row>
    <row r="116" spans="1:10">
      <c r="A116" s="332"/>
      <c r="B116" s="39"/>
      <c r="C116" s="39"/>
      <c r="D116" s="40"/>
      <c r="E116" s="176"/>
      <c r="F116" s="329"/>
      <c r="G116" s="88"/>
      <c r="H116" s="335"/>
      <c r="I116" s="373" t="s">
        <v>352</v>
      </c>
      <c r="J116" s="1717"/>
    </row>
    <row r="117" spans="1:10">
      <c r="A117" s="330" t="s">
        <v>353</v>
      </c>
      <c r="B117" s="62" t="s">
        <v>1421</v>
      </c>
      <c r="C117" s="111"/>
      <c r="D117" s="32"/>
      <c r="E117" s="74"/>
      <c r="F117" s="320"/>
      <c r="G117" s="375"/>
      <c r="H117" s="333"/>
      <c r="I117" s="320"/>
      <c r="J117" s="1704"/>
    </row>
    <row r="118" spans="1:10" ht="30">
      <c r="A118" s="1721" t="s">
        <v>354</v>
      </c>
      <c r="B118" s="1749" t="s">
        <v>202</v>
      </c>
      <c r="C118" s="1750" t="s">
        <v>203</v>
      </c>
      <c r="D118" s="1751" t="s">
        <v>87</v>
      </c>
      <c r="E118" s="1725">
        <v>3</v>
      </c>
      <c r="F118" s="1726"/>
      <c r="G118" s="1727"/>
      <c r="H118" s="1723"/>
      <c r="I118" s="1726"/>
      <c r="J118" s="1728"/>
    </row>
    <row r="119" spans="1:10" ht="30">
      <c r="A119" s="1721" t="s">
        <v>357</v>
      </c>
      <c r="B119" s="1749" t="s">
        <v>208</v>
      </c>
      <c r="C119" s="1750" t="s">
        <v>209</v>
      </c>
      <c r="D119" s="1751" t="s">
        <v>87</v>
      </c>
      <c r="E119" s="1725">
        <v>3</v>
      </c>
      <c r="F119" s="1726"/>
      <c r="G119" s="1727"/>
      <c r="H119" s="1723"/>
      <c r="I119" s="1726"/>
      <c r="J119" s="1728"/>
    </row>
    <row r="120" spans="1:10" ht="30">
      <c r="A120" s="1721" t="s">
        <v>397</v>
      </c>
      <c r="B120" s="1749" t="s">
        <v>212</v>
      </c>
      <c r="C120" s="1750" t="s">
        <v>213</v>
      </c>
      <c r="D120" s="1751" t="s">
        <v>87</v>
      </c>
      <c r="E120" s="1725">
        <v>3</v>
      </c>
      <c r="F120" s="1726"/>
      <c r="G120" s="1727"/>
      <c r="H120" s="1723"/>
      <c r="I120" s="1726"/>
      <c r="J120" s="1728"/>
    </row>
    <row r="121" spans="1:10" ht="30">
      <c r="A121" s="1721" t="s">
        <v>1422</v>
      </c>
      <c r="B121" s="1749" t="s">
        <v>214</v>
      </c>
      <c r="C121" s="1750" t="s">
        <v>215</v>
      </c>
      <c r="D121" s="1751" t="s">
        <v>87</v>
      </c>
      <c r="E121" s="1725">
        <v>12</v>
      </c>
      <c r="F121" s="1726"/>
      <c r="G121" s="1727"/>
      <c r="H121" s="1723"/>
      <c r="I121" s="1726"/>
      <c r="J121" s="1728"/>
    </row>
    <row r="122" spans="1:10" ht="30">
      <c r="A122" s="1721" t="s">
        <v>1423</v>
      </c>
      <c r="B122" s="1749" t="s">
        <v>216</v>
      </c>
      <c r="C122" s="1752" t="s">
        <v>217</v>
      </c>
      <c r="D122" s="1751" t="s">
        <v>87</v>
      </c>
      <c r="E122" s="1753">
        <v>20</v>
      </c>
      <c r="F122" s="1726"/>
      <c r="G122" s="1727"/>
      <c r="H122" s="1723"/>
      <c r="I122" s="1726"/>
      <c r="J122" s="1728"/>
    </row>
    <row r="123" spans="1:10">
      <c r="A123" s="332"/>
      <c r="B123" s="39"/>
      <c r="C123" s="39"/>
      <c r="D123" s="40"/>
      <c r="E123" s="176"/>
      <c r="F123" s="329"/>
      <c r="G123" s="88"/>
      <c r="H123" s="335"/>
      <c r="I123" s="373" t="s">
        <v>359</v>
      </c>
      <c r="J123" s="1717"/>
    </row>
    <row r="124" spans="1:10">
      <c r="A124" s="330" t="s">
        <v>360</v>
      </c>
      <c r="B124" s="62" t="s">
        <v>1424</v>
      </c>
      <c r="C124" s="111"/>
      <c r="D124" s="32"/>
      <c r="E124" s="74"/>
      <c r="F124" s="320"/>
      <c r="G124" s="375"/>
      <c r="H124" s="333"/>
      <c r="I124" s="320"/>
      <c r="J124" s="1704"/>
    </row>
    <row r="125" spans="1:10" ht="30">
      <c r="A125" s="1721" t="s">
        <v>362</v>
      </c>
      <c r="B125" s="1749" t="s">
        <v>218</v>
      </c>
      <c r="C125" s="1752" t="s">
        <v>219</v>
      </c>
      <c r="D125" s="1751" t="s">
        <v>87</v>
      </c>
      <c r="E125" s="1753" t="s">
        <v>162</v>
      </c>
      <c r="F125" s="1726"/>
      <c r="G125" s="1727"/>
      <c r="H125" s="1723"/>
      <c r="I125" s="1726"/>
      <c r="J125" s="1728"/>
    </row>
    <row r="126" spans="1:10" ht="45">
      <c r="A126" s="1721" t="s">
        <v>365</v>
      </c>
      <c r="B126" s="1749" t="s">
        <v>220</v>
      </c>
      <c r="C126" s="1752" t="s">
        <v>221</v>
      </c>
      <c r="D126" s="1751" t="s">
        <v>87</v>
      </c>
      <c r="E126" s="1753" t="s">
        <v>162</v>
      </c>
      <c r="F126" s="1726"/>
      <c r="G126" s="1727"/>
      <c r="H126" s="1723"/>
      <c r="I126" s="1726"/>
      <c r="J126" s="1728"/>
    </row>
    <row r="127" spans="1:10">
      <c r="A127" s="332"/>
      <c r="B127" s="39"/>
      <c r="C127" s="39"/>
      <c r="D127" s="40"/>
      <c r="E127" s="176"/>
      <c r="F127" s="329"/>
      <c r="G127" s="88"/>
      <c r="H127" s="335"/>
      <c r="I127" s="373" t="s">
        <v>370</v>
      </c>
      <c r="J127" s="1717"/>
    </row>
    <row r="128" spans="1:10">
      <c r="A128" s="330" t="s">
        <v>371</v>
      </c>
      <c r="B128" s="62" t="s">
        <v>1428</v>
      </c>
      <c r="C128" s="111"/>
      <c r="D128" s="32"/>
      <c r="E128" s="74"/>
      <c r="F128" s="320"/>
      <c r="G128" s="375"/>
      <c r="H128" s="333"/>
      <c r="I128" s="320"/>
      <c r="J128" s="1704"/>
    </row>
    <row r="129" spans="1:10" ht="25.5">
      <c r="A129" s="331" t="s">
        <v>1425</v>
      </c>
      <c r="B129" s="132" t="s">
        <v>198</v>
      </c>
      <c r="C129" s="133" t="s">
        <v>199</v>
      </c>
      <c r="D129" s="134" t="s">
        <v>87</v>
      </c>
      <c r="E129" s="11">
        <v>3</v>
      </c>
      <c r="F129" s="304"/>
      <c r="G129" s="374"/>
      <c r="H129" s="334"/>
      <c r="I129" s="304"/>
      <c r="J129" s="1720"/>
    </row>
    <row r="130" spans="1:10" ht="25.5">
      <c r="A130" s="331" t="s">
        <v>1426</v>
      </c>
      <c r="B130" s="132" t="s">
        <v>200</v>
      </c>
      <c r="C130" s="133" t="s">
        <v>201</v>
      </c>
      <c r="D130" s="134" t="s">
        <v>87</v>
      </c>
      <c r="E130" s="11" t="s">
        <v>162</v>
      </c>
      <c r="F130" s="304"/>
      <c r="G130" s="374"/>
      <c r="H130" s="334"/>
      <c r="I130" s="304"/>
      <c r="J130" s="1720"/>
    </row>
    <row r="131" spans="1:10">
      <c r="A131" s="332"/>
      <c r="B131" s="39"/>
      <c r="C131" s="39"/>
      <c r="D131" s="40"/>
      <c r="E131" s="176"/>
      <c r="F131" s="329"/>
      <c r="G131" s="88"/>
      <c r="H131" s="335"/>
      <c r="I131" s="373" t="s">
        <v>378</v>
      </c>
      <c r="J131" s="1717"/>
    </row>
    <row r="132" spans="1:10">
      <c r="A132" s="330" t="s">
        <v>379</v>
      </c>
      <c r="B132" s="62" t="s">
        <v>1427</v>
      </c>
      <c r="C132" s="111"/>
      <c r="D132" s="32"/>
      <c r="E132" s="74"/>
      <c r="F132" s="320"/>
      <c r="G132" s="375"/>
      <c r="H132" s="333"/>
      <c r="I132" s="320"/>
      <c r="J132" s="1704"/>
    </row>
    <row r="133" spans="1:10" ht="30">
      <c r="A133" s="1732" t="s">
        <v>372</v>
      </c>
      <c r="B133" s="1754" t="s">
        <v>204</v>
      </c>
      <c r="C133" s="1755" t="s">
        <v>205</v>
      </c>
      <c r="D133" s="1735" t="s">
        <v>87</v>
      </c>
      <c r="E133" s="1745">
        <v>3</v>
      </c>
      <c r="F133" s="1756" t="s">
        <v>3149</v>
      </c>
      <c r="G133" s="1738">
        <v>540</v>
      </c>
      <c r="H133" s="1739">
        <v>540</v>
      </c>
      <c r="I133" s="1756">
        <v>21</v>
      </c>
      <c r="J133" s="1738">
        <f>H133*E133*1.21</f>
        <v>1960.2</v>
      </c>
    </row>
    <row r="134" spans="1:10" ht="30">
      <c r="A134" s="1732" t="s">
        <v>375</v>
      </c>
      <c r="B134" s="1754" t="s">
        <v>206</v>
      </c>
      <c r="C134" s="1755" t="s">
        <v>207</v>
      </c>
      <c r="D134" s="1735" t="s">
        <v>87</v>
      </c>
      <c r="E134" s="1745">
        <v>3</v>
      </c>
      <c r="F134" s="1756" t="s">
        <v>3149</v>
      </c>
      <c r="G134" s="1738">
        <v>573</v>
      </c>
      <c r="H134" s="1739">
        <v>573</v>
      </c>
      <c r="I134" s="1756">
        <v>21</v>
      </c>
      <c r="J134" s="1757">
        <f>H134*E134*1.21</f>
        <v>2079.9899999999998</v>
      </c>
    </row>
    <row r="135" spans="1:10">
      <c r="A135" s="332"/>
      <c r="B135" s="39"/>
      <c r="C135" s="39"/>
      <c r="D135" s="40"/>
      <c r="E135" s="176"/>
      <c r="F135" s="329"/>
      <c r="G135" s="88"/>
      <c r="H135" s="335"/>
      <c r="I135" s="373" t="s">
        <v>400</v>
      </c>
      <c r="J135" s="1717">
        <f>SUM(J133:J134)/1.21</f>
        <v>3338.9999999999995</v>
      </c>
    </row>
    <row r="136" spans="1:10">
      <c r="A136" s="330" t="s">
        <v>404</v>
      </c>
      <c r="B136" s="62" t="s">
        <v>2580</v>
      </c>
      <c r="C136" s="111"/>
      <c r="D136" s="32"/>
      <c r="E136" s="74"/>
      <c r="F136" s="320"/>
      <c r="G136" s="375"/>
      <c r="H136" s="333"/>
      <c r="I136" s="320"/>
      <c r="J136" s="1704"/>
    </row>
    <row r="137" spans="1:10" ht="30">
      <c r="A137" s="1732" t="s">
        <v>405</v>
      </c>
      <c r="B137" s="1741" t="s">
        <v>210</v>
      </c>
      <c r="C137" s="1744" t="s">
        <v>211</v>
      </c>
      <c r="D137" s="1735" t="s">
        <v>87</v>
      </c>
      <c r="E137" s="1745">
        <v>8</v>
      </c>
      <c r="F137" s="1737"/>
      <c r="G137" s="1738"/>
      <c r="H137" s="1739"/>
      <c r="I137" s="1737"/>
      <c r="J137" s="1740"/>
    </row>
    <row r="138" spans="1:10">
      <c r="A138" s="332"/>
      <c r="B138" s="42"/>
      <c r="C138" s="112"/>
      <c r="D138" s="34"/>
      <c r="E138" s="176"/>
      <c r="F138" s="329"/>
      <c r="G138" s="373"/>
      <c r="H138" s="335"/>
      <c r="I138" s="373" t="s">
        <v>410</v>
      </c>
      <c r="J138" s="1717"/>
    </row>
    <row r="139" spans="1:10">
      <c r="A139" s="330" t="s">
        <v>411</v>
      </c>
      <c r="B139" s="342" t="s">
        <v>2581</v>
      </c>
      <c r="C139" s="386"/>
      <c r="D139" s="333"/>
      <c r="E139" s="357"/>
      <c r="F139" s="320"/>
      <c r="G139" s="375"/>
      <c r="H139" s="333"/>
      <c r="I139" s="320"/>
      <c r="J139" s="1704"/>
    </row>
    <row r="140" spans="1:10">
      <c r="A140" s="331" t="s">
        <v>2583</v>
      </c>
      <c r="B140" s="293" t="s">
        <v>232</v>
      </c>
      <c r="C140" s="293" t="s">
        <v>233</v>
      </c>
      <c r="D140" s="296" t="s">
        <v>31</v>
      </c>
      <c r="E140" s="361" t="s">
        <v>234</v>
      </c>
      <c r="F140" s="304"/>
      <c r="G140" s="374"/>
      <c r="H140" s="334"/>
      <c r="I140" s="304"/>
      <c r="J140" s="1720"/>
    </row>
    <row r="141" spans="1:10">
      <c r="A141" s="331" t="s">
        <v>2582</v>
      </c>
      <c r="B141" s="293" t="s">
        <v>235</v>
      </c>
      <c r="C141" s="293" t="s">
        <v>236</v>
      </c>
      <c r="D141" s="296" t="s">
        <v>31</v>
      </c>
      <c r="E141" s="361" t="s">
        <v>88</v>
      </c>
      <c r="F141" s="304"/>
      <c r="G141" s="374"/>
      <c r="H141" s="334"/>
      <c r="I141" s="304"/>
      <c r="J141" s="1720"/>
    </row>
    <row r="142" spans="1:10" ht="25.5">
      <c r="A142" s="331" t="s">
        <v>2584</v>
      </c>
      <c r="B142" s="293" t="s">
        <v>237</v>
      </c>
      <c r="C142" s="293" t="s">
        <v>238</v>
      </c>
      <c r="D142" s="294" t="s">
        <v>87</v>
      </c>
      <c r="E142" s="361" t="s">
        <v>88</v>
      </c>
      <c r="F142" s="304"/>
      <c r="G142" s="374"/>
      <c r="H142" s="334"/>
      <c r="I142" s="304"/>
      <c r="J142" s="1720"/>
    </row>
    <row r="143" spans="1:10">
      <c r="A143" s="331" t="s">
        <v>2585</v>
      </c>
      <c r="B143" s="7" t="s">
        <v>239</v>
      </c>
      <c r="C143" s="7" t="s">
        <v>240</v>
      </c>
      <c r="D143" s="296" t="s">
        <v>31</v>
      </c>
      <c r="E143" s="362" t="s">
        <v>241</v>
      </c>
      <c r="F143" s="304"/>
      <c r="G143" s="374"/>
      <c r="H143" s="334"/>
      <c r="I143" s="304"/>
      <c r="J143" s="1720"/>
    </row>
    <row r="144" spans="1:10">
      <c r="A144" s="331" t="s">
        <v>2586</v>
      </c>
      <c r="B144" s="7" t="s">
        <v>242</v>
      </c>
      <c r="C144" s="7" t="s">
        <v>243</v>
      </c>
      <c r="D144" s="296" t="s">
        <v>31</v>
      </c>
      <c r="E144" s="362" t="s">
        <v>234</v>
      </c>
      <c r="F144" s="304"/>
      <c r="G144" s="374"/>
      <c r="H144" s="334"/>
      <c r="I144" s="304"/>
      <c r="J144" s="1720"/>
    </row>
    <row r="145" spans="1:10">
      <c r="A145" s="331" t="s">
        <v>2587</v>
      </c>
      <c r="B145" s="7" t="s">
        <v>244</v>
      </c>
      <c r="C145" s="7" t="s">
        <v>243</v>
      </c>
      <c r="D145" s="296" t="s">
        <v>31</v>
      </c>
      <c r="E145" s="362" t="s">
        <v>234</v>
      </c>
      <c r="F145" s="304"/>
      <c r="G145" s="374"/>
      <c r="H145" s="371"/>
      <c r="I145" s="318"/>
      <c r="J145" s="1720"/>
    </row>
    <row r="146" spans="1:10">
      <c r="A146" s="332"/>
      <c r="B146" s="341"/>
      <c r="C146" s="385"/>
      <c r="D146" s="335"/>
      <c r="E146" s="358"/>
      <c r="F146" s="329"/>
      <c r="G146" s="378"/>
      <c r="H146" s="335"/>
      <c r="I146" s="373" t="s">
        <v>1429</v>
      </c>
      <c r="J146" s="1717"/>
    </row>
    <row r="147" spans="1:10">
      <c r="A147" s="330" t="s">
        <v>434</v>
      </c>
      <c r="B147" s="217" t="s">
        <v>1126</v>
      </c>
      <c r="C147" s="230"/>
      <c r="D147" s="202"/>
      <c r="E147" s="227"/>
      <c r="F147" s="320"/>
      <c r="G147" s="375"/>
      <c r="H147" s="333"/>
      <c r="I147" s="320"/>
      <c r="J147" s="1704"/>
    </row>
    <row r="148" spans="1:10" ht="102">
      <c r="A148" s="331" t="s">
        <v>435</v>
      </c>
      <c r="B148" s="162" t="s">
        <v>248</v>
      </c>
      <c r="C148" s="305" t="s">
        <v>2668</v>
      </c>
      <c r="D148" s="141" t="s">
        <v>31</v>
      </c>
      <c r="E148" s="299">
        <v>6</v>
      </c>
      <c r="F148" s="304"/>
      <c r="G148" s="374"/>
      <c r="H148" s="334"/>
      <c r="I148" s="304"/>
      <c r="J148" s="1720"/>
    </row>
    <row r="149" spans="1:10" ht="89.25">
      <c r="A149" s="331" t="s">
        <v>438</v>
      </c>
      <c r="B149" s="302" t="s">
        <v>250</v>
      </c>
      <c r="C149" s="305" t="s">
        <v>2669</v>
      </c>
      <c r="D149" s="141" t="s">
        <v>31</v>
      </c>
      <c r="E149" s="299">
        <v>3</v>
      </c>
      <c r="F149" s="304"/>
      <c r="G149" s="374"/>
      <c r="H149" s="334"/>
      <c r="I149" s="304"/>
      <c r="J149" s="1720"/>
    </row>
    <row r="150" spans="1:10" ht="140.25">
      <c r="A150" s="331" t="s">
        <v>441</v>
      </c>
      <c r="B150" s="302" t="s">
        <v>251</v>
      </c>
      <c r="C150" s="305" t="s">
        <v>2670</v>
      </c>
      <c r="D150" s="141" t="s">
        <v>31</v>
      </c>
      <c r="E150" s="300">
        <v>9</v>
      </c>
      <c r="F150" s="304"/>
      <c r="G150" s="374"/>
      <c r="H150" s="334"/>
      <c r="I150" s="304"/>
      <c r="J150" s="1720"/>
    </row>
    <row r="151" spans="1:10" ht="76.5">
      <c r="A151" s="331" t="s">
        <v>443</v>
      </c>
      <c r="B151" s="302" t="s">
        <v>252</v>
      </c>
      <c r="C151" s="305" t="s">
        <v>2671</v>
      </c>
      <c r="D151" s="141" t="s">
        <v>31</v>
      </c>
      <c r="E151" s="300">
        <v>6</v>
      </c>
      <c r="F151" s="304"/>
      <c r="G151" s="374"/>
      <c r="H151" s="334"/>
      <c r="I151" s="304"/>
      <c r="J151" s="1720"/>
    </row>
    <row r="152" spans="1:10" ht="89.25">
      <c r="A152" s="331" t="s">
        <v>446</v>
      </c>
      <c r="B152" s="302" t="s">
        <v>253</v>
      </c>
      <c r="C152" s="305" t="s">
        <v>254</v>
      </c>
      <c r="D152" s="141" t="s">
        <v>31</v>
      </c>
      <c r="E152" s="300">
        <v>12</v>
      </c>
      <c r="F152" s="304"/>
      <c r="G152" s="374"/>
      <c r="H152" s="334"/>
      <c r="I152" s="304"/>
      <c r="J152" s="1720"/>
    </row>
    <row r="153" spans="1:10" ht="102">
      <c r="A153" s="331" t="s">
        <v>1430</v>
      </c>
      <c r="B153" s="302" t="s">
        <v>255</v>
      </c>
      <c r="C153" s="305" t="s">
        <v>2675</v>
      </c>
      <c r="D153" s="141" t="s">
        <v>31</v>
      </c>
      <c r="E153" s="299">
        <v>6</v>
      </c>
      <c r="F153" s="304"/>
      <c r="G153" s="374"/>
      <c r="H153" s="334"/>
      <c r="I153" s="304"/>
      <c r="J153" s="1720"/>
    </row>
    <row r="154" spans="1:10" ht="114.75">
      <c r="A154" s="331" t="s">
        <v>1431</v>
      </c>
      <c r="B154" s="302" t="s">
        <v>256</v>
      </c>
      <c r="C154" s="305" t="s">
        <v>2672</v>
      </c>
      <c r="D154" s="141" t="s">
        <v>31</v>
      </c>
      <c r="E154" s="300">
        <v>120</v>
      </c>
      <c r="F154" s="304"/>
      <c r="G154" s="374"/>
      <c r="H154" s="334"/>
      <c r="I154" s="304"/>
      <c r="J154" s="1720"/>
    </row>
    <row r="155" spans="1:10" ht="25.5">
      <c r="A155" s="331" t="s">
        <v>1432</v>
      </c>
      <c r="B155" s="302" t="s">
        <v>257</v>
      </c>
      <c r="C155" s="305" t="s">
        <v>2673</v>
      </c>
      <c r="D155" s="141" t="s">
        <v>31</v>
      </c>
      <c r="E155" s="300">
        <v>3</v>
      </c>
      <c r="F155" s="304"/>
      <c r="G155" s="374"/>
      <c r="H155" s="334"/>
      <c r="I155" s="304"/>
      <c r="J155" s="1720"/>
    </row>
    <row r="156" spans="1:10" ht="102">
      <c r="A156" s="331" t="s">
        <v>1433</v>
      </c>
      <c r="B156" s="302" t="s">
        <v>258</v>
      </c>
      <c r="C156" s="305" t="s">
        <v>2674</v>
      </c>
      <c r="D156" s="141" t="s">
        <v>31</v>
      </c>
      <c r="E156" s="300">
        <v>3</v>
      </c>
      <c r="F156" s="304"/>
      <c r="G156" s="374"/>
      <c r="H156" s="334"/>
      <c r="I156" s="304"/>
      <c r="J156" s="1720"/>
    </row>
    <row r="157" spans="1:10" ht="51">
      <c r="A157" s="331" t="s">
        <v>1434</v>
      </c>
      <c r="B157" s="302" t="s">
        <v>259</v>
      </c>
      <c r="C157" s="305" t="s">
        <v>2676</v>
      </c>
      <c r="D157" s="141" t="s">
        <v>31</v>
      </c>
      <c r="E157" s="300">
        <v>12</v>
      </c>
      <c r="F157" s="304"/>
      <c r="G157" s="374"/>
      <c r="H157" s="334"/>
      <c r="I157" s="304"/>
      <c r="J157" s="1720"/>
    </row>
    <row r="158" spans="1:10" ht="25.5">
      <c r="A158" s="331" t="s">
        <v>1435</v>
      </c>
      <c r="B158" s="302" t="s">
        <v>260</v>
      </c>
      <c r="C158" s="305" t="s">
        <v>261</v>
      </c>
      <c r="D158" s="141" t="s">
        <v>249</v>
      </c>
      <c r="E158" s="300">
        <v>12</v>
      </c>
      <c r="F158" s="304"/>
      <c r="G158" s="374"/>
      <c r="H158" s="334"/>
      <c r="I158" s="304"/>
      <c r="J158" s="1720"/>
    </row>
    <row r="159" spans="1:10" ht="25.5">
      <c r="A159" s="331" t="s">
        <v>1436</v>
      </c>
      <c r="B159" s="302" t="s">
        <v>262</v>
      </c>
      <c r="C159" s="305" t="s">
        <v>263</v>
      </c>
      <c r="D159" s="141" t="s">
        <v>249</v>
      </c>
      <c r="E159" s="299">
        <v>24</v>
      </c>
      <c r="F159" s="304"/>
      <c r="G159" s="374"/>
      <c r="H159" s="334"/>
      <c r="I159" s="304"/>
      <c r="J159" s="1720"/>
    </row>
    <row r="160" spans="1:10" ht="63.75">
      <c r="A160" s="331" t="s">
        <v>1437</v>
      </c>
      <c r="B160" s="302" t="s">
        <v>264</v>
      </c>
      <c r="C160" s="305" t="s">
        <v>2677</v>
      </c>
      <c r="D160" s="141" t="s">
        <v>31</v>
      </c>
      <c r="E160" s="300">
        <v>30</v>
      </c>
      <c r="F160" s="304"/>
      <c r="G160" s="374"/>
      <c r="H160" s="334"/>
      <c r="I160" s="304"/>
      <c r="J160" s="1720"/>
    </row>
    <row r="161" spans="1:10" ht="38.25">
      <c r="A161" s="331" t="s">
        <v>1438</v>
      </c>
      <c r="B161" s="302" t="s">
        <v>265</v>
      </c>
      <c r="C161" s="305" t="s">
        <v>2678</v>
      </c>
      <c r="D161" s="141" t="s">
        <v>31</v>
      </c>
      <c r="E161" s="300">
        <v>6</v>
      </c>
      <c r="F161" s="304"/>
      <c r="G161" s="374"/>
      <c r="H161" s="334"/>
      <c r="I161" s="304"/>
      <c r="J161" s="1720"/>
    </row>
    <row r="162" spans="1:10">
      <c r="A162" s="332"/>
      <c r="B162" s="341"/>
      <c r="C162" s="385"/>
      <c r="D162" s="335"/>
      <c r="E162" s="358"/>
      <c r="F162" s="329"/>
      <c r="G162" s="378"/>
      <c r="H162" s="378"/>
      <c r="I162" s="373" t="s">
        <v>448</v>
      </c>
      <c r="J162" s="1717"/>
    </row>
    <row r="163" spans="1:10">
      <c r="A163" s="330" t="s">
        <v>449</v>
      </c>
      <c r="B163" s="177" t="s">
        <v>2796</v>
      </c>
      <c r="C163" s="231"/>
      <c r="D163" s="333"/>
      <c r="E163" s="357"/>
      <c r="F163" s="320"/>
      <c r="G163" s="375"/>
      <c r="H163" s="333"/>
      <c r="I163" s="320"/>
      <c r="J163" s="1704"/>
    </row>
    <row r="164" spans="1:10" ht="51">
      <c r="A164" s="331" t="s">
        <v>450</v>
      </c>
      <c r="B164" s="148" t="s">
        <v>269</v>
      </c>
      <c r="C164" s="305" t="s">
        <v>1127</v>
      </c>
      <c r="D164" s="141" t="s">
        <v>31</v>
      </c>
      <c r="E164" s="360">
        <v>3</v>
      </c>
      <c r="F164" s="304"/>
      <c r="G164" s="374"/>
      <c r="H164" s="334"/>
      <c r="I164" s="304"/>
      <c r="J164" s="1720"/>
    </row>
    <row r="165" spans="1:10" ht="25.5">
      <c r="A165" s="331" t="s">
        <v>452</v>
      </c>
      <c r="B165" s="148" t="s">
        <v>270</v>
      </c>
      <c r="C165" s="305" t="s">
        <v>1128</v>
      </c>
      <c r="D165" s="141" t="s">
        <v>1129</v>
      </c>
      <c r="E165" s="360">
        <v>3</v>
      </c>
      <c r="F165" s="304"/>
      <c r="G165" s="374"/>
      <c r="H165" s="334"/>
      <c r="I165" s="304"/>
      <c r="J165" s="1720"/>
    </row>
    <row r="166" spans="1:10">
      <c r="A166" s="332"/>
      <c r="B166" s="341"/>
      <c r="C166" s="385"/>
      <c r="D166" s="335"/>
      <c r="E166" s="358"/>
      <c r="F166" s="329"/>
      <c r="G166" s="378"/>
      <c r="H166" s="335"/>
      <c r="I166" s="373" t="s">
        <v>1439</v>
      </c>
      <c r="J166" s="1717"/>
    </row>
    <row r="167" spans="1:10">
      <c r="A167" s="330" t="s">
        <v>454</v>
      </c>
      <c r="B167" s="177" t="s">
        <v>2795</v>
      </c>
      <c r="C167" s="232"/>
      <c r="D167" s="333"/>
      <c r="E167" s="357"/>
      <c r="F167" s="320"/>
      <c r="G167" s="375"/>
      <c r="H167" s="333"/>
      <c r="I167" s="320"/>
      <c r="J167" s="1704"/>
    </row>
    <row r="168" spans="1:10" ht="25.5">
      <c r="A168" s="331" t="s">
        <v>456</v>
      </c>
      <c r="B168" s="148" t="s">
        <v>274</v>
      </c>
      <c r="C168" s="305" t="s">
        <v>2679</v>
      </c>
      <c r="D168" s="334" t="s">
        <v>31</v>
      </c>
      <c r="E168" s="300">
        <v>12</v>
      </c>
      <c r="F168" s="304"/>
      <c r="G168" s="374"/>
      <c r="H168" s="334"/>
      <c r="I168" s="304"/>
      <c r="J168" s="1720"/>
    </row>
    <row r="169" spans="1:10" ht="38.25">
      <c r="A169" s="331" t="s">
        <v>459</v>
      </c>
      <c r="B169" s="148" t="s">
        <v>275</v>
      </c>
      <c r="C169" s="305" t="s">
        <v>276</v>
      </c>
      <c r="D169" s="334" t="s">
        <v>31</v>
      </c>
      <c r="E169" s="300">
        <v>18</v>
      </c>
      <c r="F169" s="304"/>
      <c r="G169" s="374"/>
      <c r="H169" s="334"/>
      <c r="I169" s="304"/>
      <c r="J169" s="1720"/>
    </row>
    <row r="170" spans="1:10">
      <c r="A170" s="331" t="s">
        <v>461</v>
      </c>
      <c r="B170" s="302" t="s">
        <v>277</v>
      </c>
      <c r="C170" s="305" t="s">
        <v>2680</v>
      </c>
      <c r="D170" s="334" t="s">
        <v>31</v>
      </c>
      <c r="E170" s="144">
        <v>18</v>
      </c>
      <c r="F170" s="304"/>
      <c r="G170" s="374"/>
      <c r="H170" s="334"/>
      <c r="I170" s="304"/>
      <c r="J170" s="1720"/>
    </row>
    <row r="171" spans="1:10" ht="25.5">
      <c r="A171" s="331" t="s">
        <v>1440</v>
      </c>
      <c r="B171" s="302" t="s">
        <v>278</v>
      </c>
      <c r="C171" s="305" t="s">
        <v>2681</v>
      </c>
      <c r="D171" s="384" t="s">
        <v>31</v>
      </c>
      <c r="E171" s="144">
        <v>12</v>
      </c>
      <c r="F171" s="304"/>
      <c r="G171" s="374"/>
      <c r="H171" s="334"/>
      <c r="I171" s="304"/>
      <c r="J171" s="1720"/>
    </row>
    <row r="172" spans="1:10" ht="25.5">
      <c r="A172" s="331" t="s">
        <v>1441</v>
      </c>
      <c r="B172" s="148" t="s">
        <v>279</v>
      </c>
      <c r="C172" s="305" t="s">
        <v>280</v>
      </c>
      <c r="D172" s="334" t="s">
        <v>249</v>
      </c>
      <c r="E172" s="300">
        <v>30</v>
      </c>
      <c r="F172" s="304"/>
      <c r="G172" s="374"/>
      <c r="H172" s="334"/>
      <c r="I172" s="304"/>
      <c r="J172" s="1720"/>
    </row>
    <row r="173" spans="1:10" ht="25.5">
      <c r="A173" s="331" t="s">
        <v>1442</v>
      </c>
      <c r="B173" s="148" t="s">
        <v>281</v>
      </c>
      <c r="C173" s="305" t="s">
        <v>282</v>
      </c>
      <c r="D173" s="334" t="s">
        <v>249</v>
      </c>
      <c r="E173" s="300">
        <v>30</v>
      </c>
      <c r="F173" s="304"/>
      <c r="G173" s="374"/>
      <c r="H173" s="334"/>
      <c r="I173" s="304"/>
      <c r="J173" s="1720"/>
    </row>
    <row r="174" spans="1:10">
      <c r="A174" s="332"/>
      <c r="B174" s="341"/>
      <c r="C174" s="385"/>
      <c r="D174" s="335"/>
      <c r="E174" s="358"/>
      <c r="F174" s="329"/>
      <c r="G174" s="378"/>
      <c r="H174" s="335"/>
      <c r="I174" s="373" t="s">
        <v>463</v>
      </c>
      <c r="J174" s="1717"/>
    </row>
    <row r="175" spans="1:10">
      <c r="A175" s="330" t="s">
        <v>464</v>
      </c>
      <c r="B175" s="177" t="s">
        <v>1130</v>
      </c>
      <c r="C175" s="233"/>
      <c r="D175" s="333"/>
      <c r="E175" s="357"/>
      <c r="F175" s="320"/>
      <c r="G175" s="375"/>
      <c r="H175" s="333"/>
      <c r="I175" s="320"/>
      <c r="J175" s="1704"/>
    </row>
    <row r="176" spans="1:10" ht="51">
      <c r="A176" s="331" t="s">
        <v>465</v>
      </c>
      <c r="B176" s="148" t="s">
        <v>286</v>
      </c>
      <c r="C176" s="305" t="s">
        <v>2682</v>
      </c>
      <c r="D176" s="334" t="s">
        <v>31</v>
      </c>
      <c r="E176" s="300">
        <v>9</v>
      </c>
      <c r="F176" s="304"/>
      <c r="G176" s="374"/>
      <c r="H176" s="334"/>
      <c r="I176" s="304"/>
      <c r="J176" s="1720"/>
    </row>
    <row r="177" spans="1:10" ht="89.25">
      <c r="A177" s="331" t="s">
        <v>1443</v>
      </c>
      <c r="B177" s="148" t="s">
        <v>287</v>
      </c>
      <c r="C177" s="305" t="s">
        <v>2683</v>
      </c>
      <c r="D177" s="334" t="s">
        <v>31</v>
      </c>
      <c r="E177" s="300">
        <v>3</v>
      </c>
      <c r="F177" s="304"/>
      <c r="G177" s="374"/>
      <c r="H177" s="334"/>
      <c r="I177" s="304"/>
      <c r="J177" s="1720"/>
    </row>
    <row r="178" spans="1:10" ht="114.75">
      <c r="A178" s="331" t="s">
        <v>468</v>
      </c>
      <c r="B178" s="148" t="s">
        <v>288</v>
      </c>
      <c r="C178" s="305" t="s">
        <v>289</v>
      </c>
      <c r="D178" s="334" t="s">
        <v>31</v>
      </c>
      <c r="E178" s="299">
        <v>3</v>
      </c>
      <c r="F178" s="304"/>
      <c r="G178" s="374"/>
      <c r="H178" s="334"/>
      <c r="I178" s="304"/>
      <c r="J178" s="1720"/>
    </row>
    <row r="179" spans="1:10" ht="51">
      <c r="A179" s="331" t="s">
        <v>471</v>
      </c>
      <c r="B179" s="148" t="s">
        <v>290</v>
      </c>
      <c r="C179" s="305" t="s">
        <v>291</v>
      </c>
      <c r="D179" s="334" t="s">
        <v>31</v>
      </c>
      <c r="E179" s="300">
        <v>36</v>
      </c>
      <c r="F179" s="304"/>
      <c r="G179" s="374"/>
      <c r="H179" s="334"/>
      <c r="I179" s="304"/>
      <c r="J179" s="1720"/>
    </row>
    <row r="180" spans="1:10" ht="102">
      <c r="A180" s="331" t="s">
        <v>474</v>
      </c>
      <c r="B180" s="148" t="s">
        <v>292</v>
      </c>
      <c r="C180" s="305" t="s">
        <v>293</v>
      </c>
      <c r="D180" s="334" t="s">
        <v>31</v>
      </c>
      <c r="E180" s="300">
        <v>24</v>
      </c>
      <c r="F180" s="304"/>
      <c r="G180" s="374"/>
      <c r="H180" s="334"/>
      <c r="I180" s="304"/>
      <c r="J180" s="1720"/>
    </row>
    <row r="181" spans="1:10" ht="89.25">
      <c r="A181" s="331" t="s">
        <v>477</v>
      </c>
      <c r="B181" s="148" t="s">
        <v>294</v>
      </c>
      <c r="C181" s="305" t="s">
        <v>295</v>
      </c>
      <c r="D181" s="334" t="s">
        <v>31</v>
      </c>
      <c r="E181" s="299">
        <v>3</v>
      </c>
      <c r="F181" s="304"/>
      <c r="G181" s="374"/>
      <c r="H181" s="334"/>
      <c r="I181" s="304"/>
      <c r="J181" s="1720"/>
    </row>
    <row r="182" spans="1:10" ht="38.25">
      <c r="A182" s="331" t="s">
        <v>480</v>
      </c>
      <c r="B182" s="148" t="s">
        <v>296</v>
      </c>
      <c r="C182" s="305" t="s">
        <v>297</v>
      </c>
      <c r="D182" s="334" t="s">
        <v>31</v>
      </c>
      <c r="E182" s="299">
        <v>15</v>
      </c>
      <c r="F182" s="304"/>
      <c r="G182" s="374"/>
      <c r="H182" s="334"/>
      <c r="I182" s="304"/>
      <c r="J182" s="1720"/>
    </row>
    <row r="183" spans="1:10" ht="38.25">
      <c r="A183" s="331" t="s">
        <v>482</v>
      </c>
      <c r="B183" s="148" t="s">
        <v>298</v>
      </c>
      <c r="C183" s="305" t="s">
        <v>299</v>
      </c>
      <c r="D183" s="334" t="s">
        <v>31</v>
      </c>
      <c r="E183" s="299">
        <v>24</v>
      </c>
      <c r="F183" s="304"/>
      <c r="G183" s="374"/>
      <c r="H183" s="334"/>
      <c r="I183" s="304"/>
      <c r="J183" s="1720"/>
    </row>
    <row r="184" spans="1:10" ht="102">
      <c r="A184" s="331" t="s">
        <v>485</v>
      </c>
      <c r="B184" s="148" t="s">
        <v>300</v>
      </c>
      <c r="C184" s="305" t="s">
        <v>301</v>
      </c>
      <c r="D184" s="334" t="s">
        <v>31</v>
      </c>
      <c r="E184" s="300">
        <v>18</v>
      </c>
      <c r="F184" s="304"/>
      <c r="G184" s="374"/>
      <c r="H184" s="334"/>
      <c r="I184" s="304"/>
      <c r="J184" s="1720"/>
    </row>
    <row r="185" spans="1:10" ht="51">
      <c r="A185" s="331" t="s">
        <v>488</v>
      </c>
      <c r="B185" s="148" t="s">
        <v>302</v>
      </c>
      <c r="C185" s="305" t="s">
        <v>1131</v>
      </c>
      <c r="D185" s="334" t="s">
        <v>31</v>
      </c>
      <c r="E185" s="299">
        <v>9</v>
      </c>
      <c r="F185" s="304"/>
      <c r="G185" s="374"/>
      <c r="H185" s="334"/>
      <c r="I185" s="304"/>
      <c r="J185" s="1720"/>
    </row>
    <row r="186" spans="1:10" ht="51">
      <c r="A186" s="331" t="s">
        <v>491</v>
      </c>
      <c r="B186" s="148" t="s">
        <v>303</v>
      </c>
      <c r="C186" s="305" t="s">
        <v>304</v>
      </c>
      <c r="D186" s="334" t="s">
        <v>31</v>
      </c>
      <c r="E186" s="299">
        <v>9</v>
      </c>
      <c r="F186" s="304"/>
      <c r="G186" s="374"/>
      <c r="H186" s="334"/>
      <c r="I186" s="304"/>
      <c r="J186" s="1720"/>
    </row>
    <row r="187" spans="1:10" ht="102">
      <c r="A187" s="331" t="s">
        <v>494</v>
      </c>
      <c r="B187" s="148" t="s">
        <v>305</v>
      </c>
      <c r="C187" s="305" t="s">
        <v>1132</v>
      </c>
      <c r="D187" s="334" t="s">
        <v>31</v>
      </c>
      <c r="E187" s="299">
        <v>9</v>
      </c>
      <c r="F187" s="304"/>
      <c r="G187" s="374"/>
      <c r="H187" s="334"/>
      <c r="I187" s="304"/>
      <c r="J187" s="1720"/>
    </row>
    <row r="188" spans="1:10" ht="89.25">
      <c r="A188" s="331" t="s">
        <v>496</v>
      </c>
      <c r="B188" s="148" t="s">
        <v>306</v>
      </c>
      <c r="C188" s="305" t="s">
        <v>307</v>
      </c>
      <c r="D188" s="334" t="s">
        <v>31</v>
      </c>
      <c r="E188" s="299">
        <v>24</v>
      </c>
      <c r="F188" s="304"/>
      <c r="G188" s="374"/>
      <c r="H188" s="334"/>
      <c r="I188" s="304"/>
      <c r="J188" s="1720"/>
    </row>
    <row r="189" spans="1:10">
      <c r="A189" s="332"/>
      <c r="B189" s="341"/>
      <c r="C189" s="385"/>
      <c r="D189" s="335"/>
      <c r="E189" s="358"/>
      <c r="F189" s="329"/>
      <c r="G189" s="378"/>
      <c r="H189" s="335"/>
      <c r="I189" s="373" t="s">
        <v>519</v>
      </c>
      <c r="J189" s="1717"/>
    </row>
    <row r="190" spans="1:10">
      <c r="A190" s="330" t="s">
        <v>520</v>
      </c>
      <c r="B190" s="177" t="s">
        <v>1444</v>
      </c>
      <c r="C190" s="234"/>
      <c r="D190" s="336"/>
      <c r="E190" s="357"/>
      <c r="F190" s="324"/>
      <c r="G190" s="376"/>
      <c r="H190" s="336"/>
      <c r="I190" s="324"/>
      <c r="J190" s="1758"/>
    </row>
    <row r="191" spans="1:10" ht="76.5">
      <c r="A191" s="331" t="s">
        <v>521</v>
      </c>
      <c r="B191" s="148" t="s">
        <v>311</v>
      </c>
      <c r="C191" s="305" t="s">
        <v>312</v>
      </c>
      <c r="D191" s="334" t="s">
        <v>31</v>
      </c>
      <c r="E191" s="299">
        <v>12</v>
      </c>
      <c r="F191" s="304"/>
      <c r="G191" s="374"/>
      <c r="H191" s="334"/>
      <c r="I191" s="304"/>
      <c r="J191" s="1720"/>
    </row>
    <row r="192" spans="1:10" ht="51">
      <c r="A192" s="331" t="s">
        <v>524</v>
      </c>
      <c r="B192" s="148" t="s">
        <v>313</v>
      </c>
      <c r="C192" s="305" t="s">
        <v>314</v>
      </c>
      <c r="D192" s="334" t="s">
        <v>87</v>
      </c>
      <c r="E192" s="299">
        <v>12</v>
      </c>
      <c r="F192" s="304"/>
      <c r="G192" s="374"/>
      <c r="H192" s="334"/>
      <c r="I192" s="304"/>
      <c r="J192" s="1720"/>
    </row>
    <row r="193" spans="1:10" ht="51">
      <c r="A193" s="331" t="s">
        <v>527</v>
      </c>
      <c r="B193" s="148" t="s">
        <v>315</v>
      </c>
      <c r="C193" s="305" t="s">
        <v>316</v>
      </c>
      <c r="D193" s="334" t="s">
        <v>87</v>
      </c>
      <c r="E193" s="299">
        <v>36</v>
      </c>
      <c r="F193" s="304"/>
      <c r="G193" s="374"/>
      <c r="H193" s="334"/>
      <c r="I193" s="304"/>
      <c r="J193" s="1720"/>
    </row>
    <row r="194" spans="1:10">
      <c r="A194" s="331" t="s">
        <v>530</v>
      </c>
      <c r="B194" s="148" t="s">
        <v>317</v>
      </c>
      <c r="C194" s="305" t="s">
        <v>318</v>
      </c>
      <c r="D194" s="334" t="s">
        <v>87</v>
      </c>
      <c r="E194" s="299">
        <v>12</v>
      </c>
      <c r="F194" s="304"/>
      <c r="G194" s="374"/>
      <c r="H194" s="334"/>
      <c r="I194" s="304"/>
      <c r="J194" s="1720"/>
    </row>
    <row r="195" spans="1:10">
      <c r="A195" s="332"/>
      <c r="B195" s="341"/>
      <c r="C195" s="385"/>
      <c r="D195" s="335"/>
      <c r="E195" s="358"/>
      <c r="F195" s="329"/>
      <c r="G195" s="378"/>
      <c r="H195" s="335"/>
      <c r="I195" s="373" t="s">
        <v>557</v>
      </c>
      <c r="J195" s="1717"/>
    </row>
    <row r="196" spans="1:10">
      <c r="A196" s="330" t="s">
        <v>558</v>
      </c>
      <c r="B196" s="177" t="s">
        <v>1446</v>
      </c>
      <c r="C196" s="235"/>
      <c r="D196" s="333"/>
      <c r="E196" s="357"/>
      <c r="F196" s="320"/>
      <c r="G196" s="375"/>
      <c r="H196" s="333"/>
      <c r="I196" s="320"/>
      <c r="J196" s="1704"/>
    </row>
    <row r="197" spans="1:10" ht="25.5">
      <c r="A197" s="331" t="s">
        <v>559</v>
      </c>
      <c r="B197" s="148" t="s">
        <v>322</v>
      </c>
      <c r="C197" s="305" t="s">
        <v>323</v>
      </c>
      <c r="D197" s="141" t="s">
        <v>31</v>
      </c>
      <c r="E197" s="300">
        <v>3</v>
      </c>
      <c r="F197" s="304"/>
      <c r="G197" s="374"/>
      <c r="H197" s="334"/>
      <c r="I197" s="304"/>
      <c r="J197" s="1720"/>
    </row>
    <row r="198" spans="1:10">
      <c r="A198" s="332"/>
      <c r="B198" s="341"/>
      <c r="C198" s="385"/>
      <c r="D198" s="335"/>
      <c r="E198" s="358"/>
      <c r="F198" s="329"/>
      <c r="G198" s="378"/>
      <c r="H198" s="335"/>
      <c r="I198" s="373" t="s">
        <v>565</v>
      </c>
      <c r="J198" s="1717"/>
    </row>
    <row r="199" spans="1:10">
      <c r="A199" s="330" t="s">
        <v>566</v>
      </c>
      <c r="B199" s="177" t="s">
        <v>1447</v>
      </c>
      <c r="C199" s="235"/>
      <c r="D199" s="333"/>
      <c r="E199" s="357"/>
      <c r="F199" s="320"/>
      <c r="G199" s="375"/>
      <c r="H199" s="333"/>
      <c r="I199" s="320"/>
      <c r="J199" s="1704"/>
    </row>
    <row r="200" spans="1:10">
      <c r="A200" s="331" t="s">
        <v>567</v>
      </c>
      <c r="B200" s="423" t="s">
        <v>1445</v>
      </c>
      <c r="C200" s="305" t="s">
        <v>325</v>
      </c>
      <c r="D200" s="141" t="s">
        <v>49</v>
      </c>
      <c r="E200" s="300">
        <v>12</v>
      </c>
      <c r="F200" s="304"/>
      <c r="G200" s="374"/>
      <c r="H200" s="334"/>
      <c r="I200" s="304"/>
      <c r="J200" s="1720"/>
    </row>
    <row r="201" spans="1:10">
      <c r="A201" s="332"/>
      <c r="B201" s="341"/>
      <c r="C201" s="385"/>
      <c r="D201" s="335"/>
      <c r="E201" s="358"/>
      <c r="F201" s="329"/>
      <c r="G201" s="378"/>
      <c r="H201" s="335"/>
      <c r="I201" s="373" t="s">
        <v>571</v>
      </c>
      <c r="J201" s="1717"/>
    </row>
    <row r="202" spans="1:10">
      <c r="A202" s="330" t="s">
        <v>572</v>
      </c>
      <c r="B202" s="177" t="s">
        <v>1448</v>
      </c>
      <c r="C202" s="235"/>
      <c r="D202" s="333"/>
      <c r="E202" s="357"/>
      <c r="F202" s="320"/>
      <c r="G202" s="375"/>
      <c r="H202" s="333"/>
      <c r="I202" s="320"/>
      <c r="J202" s="1704"/>
    </row>
    <row r="203" spans="1:10" ht="25.5">
      <c r="A203" s="331" t="s">
        <v>573</v>
      </c>
      <c r="B203" s="148" t="s">
        <v>327</v>
      </c>
      <c r="C203" s="305" t="s">
        <v>2684</v>
      </c>
      <c r="D203" s="141" t="s">
        <v>31</v>
      </c>
      <c r="E203" s="300">
        <v>6</v>
      </c>
      <c r="F203" s="304"/>
      <c r="G203" s="374"/>
      <c r="H203" s="334"/>
      <c r="I203" s="304"/>
      <c r="J203" s="1720"/>
    </row>
    <row r="204" spans="1:10">
      <c r="A204" s="332"/>
      <c r="B204" s="341"/>
      <c r="C204" s="385"/>
      <c r="D204" s="335"/>
      <c r="E204" s="358"/>
      <c r="F204" s="329"/>
      <c r="G204" s="378"/>
      <c r="H204" s="335"/>
      <c r="I204" s="373" t="s">
        <v>582</v>
      </c>
      <c r="J204" s="1717"/>
    </row>
    <row r="205" spans="1:10">
      <c r="A205" s="262" t="s">
        <v>583</v>
      </c>
      <c r="B205" s="424" t="s">
        <v>2792</v>
      </c>
      <c r="C205" s="322"/>
      <c r="D205" s="333"/>
      <c r="E205" s="357"/>
      <c r="F205" s="249"/>
      <c r="G205" s="205"/>
      <c r="H205" s="333"/>
      <c r="I205" s="250"/>
      <c r="J205" s="1704"/>
    </row>
    <row r="206" spans="1:10" ht="25.5">
      <c r="A206" s="331" t="s">
        <v>584</v>
      </c>
      <c r="B206" s="148" t="s">
        <v>328</v>
      </c>
      <c r="C206" s="305" t="s">
        <v>2685</v>
      </c>
      <c r="D206" s="141" t="s">
        <v>31</v>
      </c>
      <c r="E206" s="300">
        <v>3</v>
      </c>
      <c r="F206" s="304"/>
      <c r="G206" s="374"/>
      <c r="H206" s="334"/>
      <c r="I206" s="304"/>
      <c r="J206" s="1720"/>
    </row>
    <row r="207" spans="1:10">
      <c r="A207" s="331" t="s">
        <v>586</v>
      </c>
      <c r="B207" s="148" t="s">
        <v>329</v>
      </c>
      <c r="C207" s="305" t="s">
        <v>330</v>
      </c>
      <c r="D207" s="141" t="s">
        <v>249</v>
      </c>
      <c r="E207" s="300">
        <v>3</v>
      </c>
      <c r="F207" s="304"/>
      <c r="G207" s="374"/>
      <c r="H207" s="334"/>
      <c r="I207" s="304"/>
      <c r="J207" s="1720"/>
    </row>
    <row r="208" spans="1:10">
      <c r="A208" s="332"/>
      <c r="B208" s="341"/>
      <c r="C208" s="385"/>
      <c r="D208" s="335"/>
      <c r="E208" s="358"/>
      <c r="F208" s="329"/>
      <c r="G208" s="378"/>
      <c r="H208" s="335"/>
      <c r="I208" s="373" t="s">
        <v>620</v>
      </c>
      <c r="J208" s="1717"/>
    </row>
    <row r="209" spans="1:10">
      <c r="A209" s="262" t="s">
        <v>621</v>
      </c>
      <c r="B209" s="424" t="s">
        <v>2793</v>
      </c>
      <c r="C209" s="322"/>
      <c r="D209" s="333"/>
      <c r="E209" s="357"/>
      <c r="F209" s="249"/>
      <c r="G209" s="205"/>
      <c r="H209" s="333"/>
      <c r="I209" s="250"/>
      <c r="J209" s="1704"/>
    </row>
    <row r="210" spans="1:10">
      <c r="A210" s="331" t="s">
        <v>622</v>
      </c>
      <c r="B210" s="148" t="s">
        <v>331</v>
      </c>
      <c r="C210" s="236" t="s">
        <v>332</v>
      </c>
      <c r="D210" s="141" t="s">
        <v>87</v>
      </c>
      <c r="E210" s="300">
        <v>6</v>
      </c>
      <c r="F210" s="304"/>
      <c r="G210" s="374"/>
      <c r="H210" s="334"/>
      <c r="I210" s="304"/>
      <c r="J210" s="1720"/>
    </row>
    <row r="211" spans="1:10">
      <c r="A211" s="332"/>
      <c r="B211" s="341"/>
      <c r="C211" s="385"/>
      <c r="D211" s="335"/>
      <c r="E211" s="358"/>
      <c r="F211" s="329"/>
      <c r="G211" s="378"/>
      <c r="H211" s="335"/>
      <c r="I211" s="373" t="s">
        <v>726</v>
      </c>
      <c r="J211" s="1717"/>
    </row>
    <row r="212" spans="1:10">
      <c r="A212" s="262" t="s">
        <v>727</v>
      </c>
      <c r="B212" s="424" t="s">
        <v>2794</v>
      </c>
      <c r="C212" s="322"/>
      <c r="D212" s="333"/>
      <c r="E212" s="357"/>
      <c r="F212" s="249"/>
      <c r="G212" s="205"/>
      <c r="H212" s="333"/>
      <c r="I212" s="250"/>
      <c r="J212" s="1704"/>
    </row>
    <row r="213" spans="1:10">
      <c r="A213" s="331" t="s">
        <v>728</v>
      </c>
      <c r="B213" s="148" t="s">
        <v>333</v>
      </c>
      <c r="C213" s="305" t="s">
        <v>334</v>
      </c>
      <c r="D213" s="141" t="s">
        <v>31</v>
      </c>
      <c r="E213" s="299">
        <v>3</v>
      </c>
      <c r="F213" s="304"/>
      <c r="G213" s="374"/>
      <c r="H213" s="334"/>
      <c r="I213" s="304"/>
      <c r="J213" s="1720"/>
    </row>
    <row r="214" spans="1:10">
      <c r="A214" s="332"/>
      <c r="B214" s="341"/>
      <c r="C214" s="385"/>
      <c r="D214" s="335"/>
      <c r="E214" s="358"/>
      <c r="F214" s="329"/>
      <c r="G214" s="378"/>
      <c r="H214" s="335"/>
      <c r="I214" s="373" t="s">
        <v>731</v>
      </c>
      <c r="J214" s="1717"/>
    </row>
    <row r="215" spans="1:10">
      <c r="A215" s="330" t="s">
        <v>736</v>
      </c>
      <c r="B215" s="177" t="s">
        <v>2791</v>
      </c>
      <c r="C215" s="233"/>
      <c r="D215" s="333"/>
      <c r="E215" s="357"/>
      <c r="F215" s="320"/>
      <c r="G215" s="375"/>
      <c r="H215" s="333"/>
      <c r="I215" s="320"/>
      <c r="J215" s="1704"/>
    </row>
    <row r="216" spans="1:10" ht="51">
      <c r="A216" s="331" t="s">
        <v>738</v>
      </c>
      <c r="B216" s="148" t="s">
        <v>337</v>
      </c>
      <c r="C216" s="305" t="s">
        <v>2686</v>
      </c>
      <c r="D216" s="334" t="s">
        <v>31</v>
      </c>
      <c r="E216" s="300">
        <v>6</v>
      </c>
      <c r="F216" s="304"/>
      <c r="G216" s="374"/>
      <c r="H216" s="334"/>
      <c r="I216" s="304"/>
      <c r="J216" s="1720"/>
    </row>
    <row r="217" spans="1:10" ht="38.25">
      <c r="A217" s="331" t="s">
        <v>742</v>
      </c>
      <c r="B217" s="148" t="s">
        <v>339</v>
      </c>
      <c r="C217" s="305" t="s">
        <v>2688</v>
      </c>
      <c r="D217" s="334" t="s">
        <v>249</v>
      </c>
      <c r="E217" s="299">
        <v>3</v>
      </c>
      <c r="F217" s="304"/>
      <c r="G217" s="374"/>
      <c r="H217" s="334"/>
      <c r="I217" s="304"/>
      <c r="J217" s="1720"/>
    </row>
    <row r="218" spans="1:10" ht="38.25">
      <c r="A218" s="331" t="s">
        <v>745</v>
      </c>
      <c r="B218" s="148" t="s">
        <v>341</v>
      </c>
      <c r="C218" s="305" t="s">
        <v>2687</v>
      </c>
      <c r="D218" s="334" t="s">
        <v>249</v>
      </c>
      <c r="E218" s="300">
        <v>6</v>
      </c>
      <c r="F218" s="304"/>
      <c r="G218" s="374"/>
      <c r="H218" s="334"/>
      <c r="I218" s="304"/>
      <c r="J218" s="1720"/>
    </row>
    <row r="219" spans="1:10" ht="51">
      <c r="A219" s="331" t="s">
        <v>747</v>
      </c>
      <c r="B219" s="148" t="s">
        <v>343</v>
      </c>
      <c r="C219" s="305" t="s">
        <v>344</v>
      </c>
      <c r="D219" s="334" t="s">
        <v>249</v>
      </c>
      <c r="E219" s="300">
        <v>3</v>
      </c>
      <c r="F219" s="304"/>
      <c r="G219" s="374"/>
      <c r="H219" s="334"/>
      <c r="I219" s="304"/>
      <c r="J219" s="1720"/>
    </row>
    <row r="220" spans="1:10" ht="51">
      <c r="A220" s="331" t="s">
        <v>751</v>
      </c>
      <c r="B220" s="148" t="s">
        <v>346</v>
      </c>
      <c r="C220" s="305" t="s">
        <v>347</v>
      </c>
      <c r="D220" s="334" t="s">
        <v>249</v>
      </c>
      <c r="E220" s="300">
        <v>3</v>
      </c>
      <c r="F220" s="304"/>
      <c r="G220" s="374"/>
      <c r="H220" s="334"/>
      <c r="I220" s="304"/>
      <c r="J220" s="1720"/>
    </row>
    <row r="221" spans="1:10" ht="51">
      <c r="A221" s="331" t="s">
        <v>755</v>
      </c>
      <c r="B221" s="148" t="s">
        <v>349</v>
      </c>
      <c r="C221" s="380" t="s">
        <v>2689</v>
      </c>
      <c r="D221" s="334" t="s">
        <v>31</v>
      </c>
      <c r="E221" s="300">
        <v>3</v>
      </c>
      <c r="F221" s="304"/>
      <c r="G221" s="374"/>
      <c r="H221" s="334"/>
      <c r="I221" s="304"/>
      <c r="J221" s="1720"/>
    </row>
    <row r="222" spans="1:10">
      <c r="A222" s="332"/>
      <c r="B222" s="341"/>
      <c r="C222" s="385"/>
      <c r="D222" s="335"/>
      <c r="E222" s="358"/>
      <c r="F222" s="329"/>
      <c r="G222" s="378"/>
      <c r="H222" s="335"/>
      <c r="I222" s="373" t="s">
        <v>802</v>
      </c>
      <c r="J222" s="1717"/>
    </row>
    <row r="223" spans="1:10">
      <c r="A223" s="330" t="s">
        <v>803</v>
      </c>
      <c r="B223" s="343" t="s">
        <v>1133</v>
      </c>
      <c r="C223" s="322"/>
      <c r="D223" s="333"/>
      <c r="E223" s="357"/>
      <c r="F223" s="249"/>
      <c r="G223" s="205"/>
      <c r="H223" s="333"/>
      <c r="I223" s="250"/>
      <c r="J223" s="1704"/>
    </row>
    <row r="224" spans="1:10" ht="39">
      <c r="A224" s="331" t="s">
        <v>805</v>
      </c>
      <c r="B224" s="192" t="s">
        <v>351</v>
      </c>
      <c r="C224" s="237" t="s">
        <v>1134</v>
      </c>
      <c r="D224" s="334" t="s">
        <v>31</v>
      </c>
      <c r="E224" s="300">
        <v>9</v>
      </c>
      <c r="F224" s="304"/>
      <c r="G224" s="374"/>
      <c r="H224" s="334"/>
      <c r="I224" s="304"/>
      <c r="J224" s="1720"/>
    </row>
    <row r="225" spans="1:10">
      <c r="A225" s="332"/>
      <c r="B225" s="341"/>
      <c r="C225" s="385"/>
      <c r="D225" s="335"/>
      <c r="E225" s="358"/>
      <c r="F225" s="329"/>
      <c r="G225" s="378"/>
      <c r="H225" s="335"/>
      <c r="I225" s="373" t="s">
        <v>749</v>
      </c>
      <c r="J225" s="1717"/>
    </row>
    <row r="226" spans="1:10">
      <c r="A226" s="330" t="s">
        <v>859</v>
      </c>
      <c r="B226" s="180" t="s">
        <v>2790</v>
      </c>
      <c r="C226" s="189"/>
      <c r="D226" s="336"/>
      <c r="E226" s="185"/>
      <c r="F226" s="324"/>
      <c r="G226" s="376"/>
      <c r="H226" s="336"/>
      <c r="I226" s="324"/>
      <c r="J226" s="1758"/>
    </row>
    <row r="227" spans="1:10">
      <c r="A227" s="331" t="s">
        <v>860</v>
      </c>
      <c r="B227" s="192" t="s">
        <v>355</v>
      </c>
      <c r="C227" s="237" t="s">
        <v>356</v>
      </c>
      <c r="D227" s="334" t="s">
        <v>31</v>
      </c>
      <c r="E227" s="300">
        <v>9</v>
      </c>
      <c r="F227" s="304"/>
      <c r="G227" s="374"/>
      <c r="H227" s="334"/>
      <c r="I227" s="304"/>
      <c r="J227" s="1720"/>
    </row>
    <row r="228" spans="1:10">
      <c r="A228" s="331" t="s">
        <v>863</v>
      </c>
      <c r="B228" s="148" t="s">
        <v>358</v>
      </c>
      <c r="C228" s="305" t="s">
        <v>2690</v>
      </c>
      <c r="D228" s="334" t="s">
        <v>249</v>
      </c>
      <c r="E228" s="300">
        <v>9</v>
      </c>
      <c r="F228" s="304"/>
      <c r="G228" s="374"/>
      <c r="H228" s="334"/>
      <c r="I228" s="304"/>
      <c r="J228" s="1720"/>
    </row>
    <row r="229" spans="1:10">
      <c r="A229" s="332"/>
      <c r="B229" s="341"/>
      <c r="C229" s="385"/>
      <c r="D229" s="335"/>
      <c r="E229" s="358"/>
      <c r="F229" s="329"/>
      <c r="G229" s="219"/>
      <c r="H229" s="220"/>
      <c r="I229" s="210" t="s">
        <v>870</v>
      </c>
      <c r="J229" s="1717"/>
    </row>
    <row r="230" spans="1:10">
      <c r="A230" s="330" t="s">
        <v>871</v>
      </c>
      <c r="B230" s="180" t="s">
        <v>361</v>
      </c>
      <c r="C230" s="235"/>
      <c r="D230" s="333"/>
      <c r="E230" s="357"/>
      <c r="F230" s="320"/>
      <c r="G230" s="375"/>
      <c r="H230" s="333"/>
      <c r="I230" s="320"/>
      <c r="J230" s="1704"/>
    </row>
    <row r="231" spans="1:10" ht="114.75">
      <c r="A231" s="331" t="s">
        <v>873</v>
      </c>
      <c r="B231" s="148" t="s">
        <v>363</v>
      </c>
      <c r="C231" s="305" t="s">
        <v>364</v>
      </c>
      <c r="D231" s="334" t="s">
        <v>31</v>
      </c>
      <c r="E231" s="300">
        <v>6</v>
      </c>
      <c r="F231" s="304"/>
      <c r="G231" s="374"/>
      <c r="H231" s="334"/>
      <c r="I231" s="304"/>
      <c r="J231" s="1720"/>
    </row>
    <row r="232" spans="1:10" ht="51">
      <c r="A232" s="331" t="s">
        <v>876</v>
      </c>
      <c r="B232" s="148" t="s">
        <v>366</v>
      </c>
      <c r="C232" s="305" t="s">
        <v>2691</v>
      </c>
      <c r="D232" s="334" t="s">
        <v>31</v>
      </c>
      <c r="E232" s="300">
        <v>9</v>
      </c>
      <c r="F232" s="304"/>
      <c r="G232" s="374"/>
      <c r="H232" s="334"/>
      <c r="I232" s="304"/>
      <c r="J232" s="1720"/>
    </row>
    <row r="233" spans="1:10">
      <c r="A233" s="331" t="s">
        <v>878</v>
      </c>
      <c r="B233" s="148" t="s">
        <v>367</v>
      </c>
      <c r="C233" s="305" t="s">
        <v>368</v>
      </c>
      <c r="D233" s="334" t="s">
        <v>31</v>
      </c>
      <c r="E233" s="300">
        <v>12</v>
      </c>
      <c r="F233" s="304"/>
      <c r="G233" s="374"/>
      <c r="H233" s="334"/>
      <c r="I233" s="304"/>
      <c r="J233" s="1720"/>
    </row>
    <row r="234" spans="1:10" ht="51">
      <c r="A234" s="331" t="s">
        <v>880</v>
      </c>
      <c r="B234" s="148" t="s">
        <v>369</v>
      </c>
      <c r="C234" s="348" t="s">
        <v>2692</v>
      </c>
      <c r="D234" s="334" t="s">
        <v>31</v>
      </c>
      <c r="E234" s="300">
        <v>12</v>
      </c>
      <c r="F234" s="304"/>
      <c r="G234" s="374"/>
      <c r="H234" s="334"/>
      <c r="I234" s="304"/>
      <c r="J234" s="1720"/>
    </row>
    <row r="235" spans="1:10">
      <c r="A235" s="332"/>
      <c r="B235" s="341"/>
      <c r="C235" s="385"/>
      <c r="D235" s="335"/>
      <c r="E235" s="358"/>
      <c r="F235" s="329"/>
      <c r="G235" s="378"/>
      <c r="H235" s="335"/>
      <c r="I235" s="373" t="s">
        <v>901</v>
      </c>
      <c r="J235" s="1717"/>
    </row>
    <row r="236" spans="1:10">
      <c r="A236" s="330" t="s">
        <v>902</v>
      </c>
      <c r="B236" s="180" t="s">
        <v>2789</v>
      </c>
      <c r="C236" s="189"/>
      <c r="D236" s="336"/>
      <c r="E236" s="357"/>
      <c r="F236" s="324"/>
      <c r="G236" s="376"/>
      <c r="H236" s="336"/>
      <c r="I236" s="324"/>
      <c r="J236" s="1758"/>
    </row>
    <row r="237" spans="1:10">
      <c r="A237" s="331" t="s">
        <v>903</v>
      </c>
      <c r="B237" s="302" t="s">
        <v>373</v>
      </c>
      <c r="C237" s="236" t="s">
        <v>374</v>
      </c>
      <c r="D237" s="334" t="s">
        <v>249</v>
      </c>
      <c r="E237" s="360">
        <v>12</v>
      </c>
      <c r="F237" s="304"/>
      <c r="G237" s="374"/>
      <c r="H237" s="334"/>
      <c r="I237" s="304"/>
      <c r="J237" s="1720"/>
    </row>
    <row r="238" spans="1:10" ht="25.5">
      <c r="A238" s="331" t="s">
        <v>906</v>
      </c>
      <c r="B238" s="302" t="s">
        <v>376</v>
      </c>
      <c r="C238" s="305" t="s">
        <v>377</v>
      </c>
      <c r="D238" s="334" t="s">
        <v>249</v>
      </c>
      <c r="E238" s="360">
        <v>12</v>
      </c>
      <c r="F238" s="304"/>
      <c r="G238" s="374"/>
      <c r="H238" s="334"/>
      <c r="I238" s="304"/>
      <c r="J238" s="1720"/>
    </row>
    <row r="239" spans="1:10">
      <c r="A239" s="332"/>
      <c r="B239" s="341"/>
      <c r="C239" s="385"/>
      <c r="D239" s="335"/>
      <c r="E239" s="358"/>
      <c r="F239" s="329"/>
      <c r="G239" s="378"/>
      <c r="H239" s="335"/>
      <c r="I239" s="373" t="s">
        <v>913</v>
      </c>
      <c r="J239" s="1717"/>
    </row>
    <row r="240" spans="1:10">
      <c r="A240" s="330" t="s">
        <v>914</v>
      </c>
      <c r="B240" s="181" t="s">
        <v>2788</v>
      </c>
      <c r="C240" s="189"/>
      <c r="D240" s="336"/>
      <c r="E240" s="357"/>
      <c r="F240" s="324"/>
      <c r="G240" s="376"/>
      <c r="H240" s="336"/>
      <c r="I240" s="324"/>
      <c r="J240" s="1758"/>
    </row>
    <row r="241" spans="1:10" ht="45">
      <c r="A241" s="1732" t="s">
        <v>915</v>
      </c>
      <c r="B241" s="1733" t="s">
        <v>380</v>
      </c>
      <c r="C241" s="1759" t="s">
        <v>3150</v>
      </c>
      <c r="D241" s="1735" t="s">
        <v>31</v>
      </c>
      <c r="E241" s="1760">
        <v>1080</v>
      </c>
      <c r="F241" s="1739">
        <v>20</v>
      </c>
      <c r="G241" s="1739">
        <f t="shared" ref="G241:G246" si="0">H241/F241</f>
        <v>1.42</v>
      </c>
      <c r="H241" s="1746">
        <v>28.4</v>
      </c>
      <c r="I241" s="1739">
        <v>12</v>
      </c>
      <c r="J241" s="1748">
        <f>E241/F241*H241*1.12</f>
        <v>1717.6320000000001</v>
      </c>
    </row>
    <row r="242" spans="1:10" ht="150">
      <c r="A242" s="1732" t="s">
        <v>917</v>
      </c>
      <c r="B242" s="1733" t="s">
        <v>382</v>
      </c>
      <c r="C242" s="1759" t="s">
        <v>383</v>
      </c>
      <c r="D242" s="1735" t="s">
        <v>31</v>
      </c>
      <c r="E242" s="1760">
        <v>1440</v>
      </c>
      <c r="F242" s="1739">
        <v>20</v>
      </c>
      <c r="G242" s="1739">
        <f t="shared" si="0"/>
        <v>1.73</v>
      </c>
      <c r="H242" s="1746">
        <v>34.6</v>
      </c>
      <c r="I242" s="1739">
        <v>12</v>
      </c>
      <c r="J242" s="1748">
        <f>E242/F242*H242*1.12</f>
        <v>2790.1440000000007</v>
      </c>
    </row>
    <row r="243" spans="1:10" ht="45">
      <c r="A243" s="1732" t="s">
        <v>918</v>
      </c>
      <c r="B243" s="1733" t="s">
        <v>384</v>
      </c>
      <c r="C243" s="1759" t="s">
        <v>385</v>
      </c>
      <c r="D243" s="1735" t="s">
        <v>31</v>
      </c>
      <c r="E243" s="1760">
        <v>720</v>
      </c>
      <c r="F243" s="1739">
        <v>20</v>
      </c>
      <c r="G243" s="1739">
        <f t="shared" si="0"/>
        <v>1.9899999999999998</v>
      </c>
      <c r="H243" s="1746">
        <v>39.799999999999997</v>
      </c>
      <c r="I243" s="1739">
        <v>12</v>
      </c>
      <c r="J243" s="1748">
        <f>E243/F243*H243*1.12</f>
        <v>1604.7360000000001</v>
      </c>
    </row>
    <row r="244" spans="1:10" ht="60">
      <c r="A244" s="1732" t="s">
        <v>919</v>
      </c>
      <c r="B244" s="1733" t="s">
        <v>386</v>
      </c>
      <c r="C244" s="1759" t="s">
        <v>2966</v>
      </c>
      <c r="D244" s="1735" t="s">
        <v>31</v>
      </c>
      <c r="E244" s="1760">
        <v>1800</v>
      </c>
      <c r="F244" s="1739">
        <v>20</v>
      </c>
      <c r="G244" s="1739">
        <f t="shared" si="0"/>
        <v>1.72</v>
      </c>
      <c r="H244" s="1746">
        <v>34.4</v>
      </c>
      <c r="I244" s="1739">
        <v>12</v>
      </c>
      <c r="J244" s="1748">
        <f>E244/F244*H244*1.12</f>
        <v>3467.5200000000004</v>
      </c>
    </row>
    <row r="245" spans="1:10" ht="45">
      <c r="A245" s="1732" t="s">
        <v>921</v>
      </c>
      <c r="B245" s="1733" t="s">
        <v>388</v>
      </c>
      <c r="C245" s="1759" t="s">
        <v>389</v>
      </c>
      <c r="D245" s="1735" t="s">
        <v>31</v>
      </c>
      <c r="E245" s="1760">
        <v>1080</v>
      </c>
      <c r="F245" s="1739">
        <v>20</v>
      </c>
      <c r="G245" s="1739">
        <f t="shared" si="0"/>
        <v>2.1800000000000002</v>
      </c>
      <c r="H245" s="1746">
        <v>43.6</v>
      </c>
      <c r="I245" s="1739">
        <v>12</v>
      </c>
      <c r="J245" s="1748">
        <f>E245/F245*H245*1.12</f>
        <v>2636.9280000000003</v>
      </c>
    </row>
    <row r="246" spans="1:10" ht="45">
      <c r="A246" s="1732" t="s">
        <v>924</v>
      </c>
      <c r="B246" s="1733" t="s">
        <v>390</v>
      </c>
      <c r="C246" s="1759" t="s">
        <v>391</v>
      </c>
      <c r="D246" s="1735" t="s">
        <v>31</v>
      </c>
      <c r="E246" s="1760">
        <v>1080</v>
      </c>
      <c r="F246" s="1739">
        <v>20</v>
      </c>
      <c r="G246" s="1739">
        <f t="shared" si="0"/>
        <v>2.1800000000000002</v>
      </c>
      <c r="H246" s="1746">
        <v>43.6</v>
      </c>
      <c r="I246" s="1739">
        <v>12</v>
      </c>
      <c r="J246" s="1748">
        <f>E246/F246*H246*1.12</f>
        <v>2636.9280000000003</v>
      </c>
    </row>
    <row r="247" spans="1:10">
      <c r="A247" s="332"/>
      <c r="B247" s="341"/>
      <c r="C247" s="385"/>
      <c r="D247" s="335"/>
      <c r="E247" s="358"/>
      <c r="F247" s="404"/>
      <c r="G247" s="327"/>
      <c r="H247" s="405"/>
      <c r="I247" s="406" t="s">
        <v>920</v>
      </c>
      <c r="J247" s="1761">
        <f>SUM(J241:J246)/1.12</f>
        <v>13262.4</v>
      </c>
    </row>
    <row r="248" spans="1:10">
      <c r="A248" s="430">
        <v>42</v>
      </c>
      <c r="B248" s="343" t="s">
        <v>2787</v>
      </c>
      <c r="C248" s="322"/>
      <c r="D248" s="333"/>
      <c r="E248" s="445"/>
      <c r="F248" s="320"/>
      <c r="G248" s="426"/>
      <c r="H248" s="333"/>
      <c r="I248" s="320"/>
      <c r="J248" s="1704"/>
    </row>
    <row r="249" spans="1:10" ht="25.5">
      <c r="A249" s="331" t="s">
        <v>956</v>
      </c>
      <c r="B249" s="302" t="s">
        <v>392</v>
      </c>
      <c r="C249" s="305" t="s">
        <v>2693</v>
      </c>
      <c r="D249" s="144" t="s">
        <v>49</v>
      </c>
      <c r="E249" s="299">
        <v>36</v>
      </c>
      <c r="F249" s="334"/>
      <c r="G249" s="334"/>
      <c r="H249" s="749"/>
      <c r="I249" s="334"/>
      <c r="J249" s="771"/>
    </row>
    <row r="250" spans="1:10" ht="25.5">
      <c r="A250" s="331" t="s">
        <v>959</v>
      </c>
      <c r="B250" s="302" t="s">
        <v>393</v>
      </c>
      <c r="C250" s="305" t="s">
        <v>2694</v>
      </c>
      <c r="D250" s="144" t="s">
        <v>49</v>
      </c>
      <c r="E250" s="299">
        <v>15</v>
      </c>
      <c r="F250" s="334"/>
      <c r="G250" s="334"/>
      <c r="H250" s="749"/>
      <c r="I250" s="334"/>
      <c r="J250" s="771"/>
    </row>
    <row r="251" spans="1:10" ht="25.5">
      <c r="A251" s="331" t="s">
        <v>962</v>
      </c>
      <c r="B251" s="302" t="s">
        <v>394</v>
      </c>
      <c r="C251" s="305" t="s">
        <v>2695</v>
      </c>
      <c r="D251" s="144" t="s">
        <v>49</v>
      </c>
      <c r="E251" s="299">
        <v>12</v>
      </c>
      <c r="F251" s="334"/>
      <c r="G251" s="334"/>
      <c r="H251" s="749"/>
      <c r="I251" s="334"/>
      <c r="J251" s="771"/>
    </row>
    <row r="252" spans="1:10" ht="38.25">
      <c r="A252" s="331" t="s">
        <v>965</v>
      </c>
      <c r="B252" s="302" t="s">
        <v>395</v>
      </c>
      <c r="C252" s="305" t="s">
        <v>2696</v>
      </c>
      <c r="D252" s="144" t="s">
        <v>49</v>
      </c>
      <c r="E252" s="299">
        <v>12</v>
      </c>
      <c r="F252" s="334"/>
      <c r="G252" s="334"/>
      <c r="H252" s="749"/>
      <c r="I252" s="334"/>
      <c r="J252" s="771"/>
    </row>
    <row r="253" spans="1:10" ht="38.25">
      <c r="A253" s="331" t="s">
        <v>968</v>
      </c>
      <c r="B253" s="302" t="s">
        <v>396</v>
      </c>
      <c r="C253" s="305" t="s">
        <v>2697</v>
      </c>
      <c r="D253" s="144" t="s">
        <v>49</v>
      </c>
      <c r="E253" s="299">
        <v>12</v>
      </c>
      <c r="F253" s="334"/>
      <c r="G253" s="334"/>
      <c r="H253" s="749"/>
      <c r="I253" s="334"/>
      <c r="J253" s="771"/>
    </row>
    <row r="254" spans="1:10">
      <c r="A254" s="331" t="s">
        <v>971</v>
      </c>
      <c r="B254" s="279" t="s">
        <v>398</v>
      </c>
      <c r="C254" s="279" t="s">
        <v>2698</v>
      </c>
      <c r="D254" s="384" t="s">
        <v>31</v>
      </c>
      <c r="E254" s="300">
        <v>9</v>
      </c>
      <c r="F254" s="334"/>
      <c r="G254" s="334"/>
      <c r="H254" s="749"/>
      <c r="I254" s="334"/>
      <c r="J254" s="771"/>
    </row>
    <row r="255" spans="1:10" ht="38.25">
      <c r="A255" s="331" t="s">
        <v>974</v>
      </c>
      <c r="B255" s="302" t="s">
        <v>399</v>
      </c>
      <c r="C255" s="305" t="s">
        <v>2699</v>
      </c>
      <c r="D255" s="144" t="s">
        <v>49</v>
      </c>
      <c r="E255" s="299">
        <v>36</v>
      </c>
      <c r="F255" s="334"/>
      <c r="G255" s="334"/>
      <c r="H255" s="749"/>
      <c r="I255" s="334"/>
      <c r="J255" s="771"/>
    </row>
    <row r="256" spans="1:10">
      <c r="A256" s="335"/>
      <c r="B256" s="341"/>
      <c r="C256" s="385"/>
      <c r="D256" s="335"/>
      <c r="E256" s="358"/>
      <c r="F256" s="329"/>
      <c r="G256" s="327"/>
      <c r="H256" s="327"/>
      <c r="I256" s="373" t="s">
        <v>981</v>
      </c>
      <c r="J256" s="1762"/>
    </row>
    <row r="257" spans="1:10">
      <c r="A257" s="336">
        <v>43</v>
      </c>
      <c r="B257" s="429" t="s">
        <v>401</v>
      </c>
      <c r="C257" s="247"/>
      <c r="D257" s="431"/>
      <c r="E257" s="497"/>
      <c r="F257" s="431"/>
      <c r="G257" s="431"/>
      <c r="H257" s="431"/>
      <c r="I257" s="431"/>
      <c r="J257" s="1763"/>
    </row>
    <row r="258" spans="1:10" ht="45">
      <c r="A258" s="1732" t="s">
        <v>1449</v>
      </c>
      <c r="B258" s="1733" t="s">
        <v>402</v>
      </c>
      <c r="C258" s="1759" t="s">
        <v>3151</v>
      </c>
      <c r="D258" s="1735" t="s">
        <v>31</v>
      </c>
      <c r="E258" s="1760">
        <v>720</v>
      </c>
      <c r="F258" s="1739">
        <v>20</v>
      </c>
      <c r="G258" s="1739">
        <f>H258/F258</f>
        <v>1.1000000000000001</v>
      </c>
      <c r="H258" s="1746">
        <v>22</v>
      </c>
      <c r="I258" s="1739">
        <v>12</v>
      </c>
      <c r="J258" s="1748">
        <f>E258/F258*H258*1.12</f>
        <v>887.04000000000008</v>
      </c>
    </row>
    <row r="259" spans="1:10">
      <c r="A259" s="332"/>
      <c r="B259" s="341"/>
      <c r="C259" s="385"/>
      <c r="D259" s="335"/>
      <c r="E259" s="358"/>
      <c r="F259" s="329"/>
      <c r="G259" s="378"/>
      <c r="H259" s="378"/>
      <c r="I259" s="373" t="s">
        <v>987</v>
      </c>
      <c r="J259" s="1762">
        <f>SUM(J258)/1.12</f>
        <v>792</v>
      </c>
    </row>
    <row r="260" spans="1:10" ht="15.75">
      <c r="A260" s="330" t="s">
        <v>988</v>
      </c>
      <c r="B260" s="181" t="s">
        <v>2786</v>
      </c>
      <c r="C260" s="233"/>
      <c r="D260" s="182"/>
      <c r="E260" s="357"/>
      <c r="F260" s="320"/>
      <c r="G260" s="375"/>
      <c r="H260" s="333"/>
      <c r="I260" s="320"/>
      <c r="J260" s="1704"/>
    </row>
    <row r="261" spans="1:10" ht="51">
      <c r="A261" s="331" t="s">
        <v>982</v>
      </c>
      <c r="B261" s="302" t="s">
        <v>406</v>
      </c>
      <c r="C261" s="305" t="s">
        <v>407</v>
      </c>
      <c r="D261" s="334" t="s">
        <v>49</v>
      </c>
      <c r="E261" s="360">
        <v>36</v>
      </c>
      <c r="F261" s="304"/>
      <c r="G261" s="374"/>
      <c r="H261" s="334"/>
      <c r="I261" s="304"/>
      <c r="J261" s="1720"/>
    </row>
    <row r="262" spans="1:10" ht="38.25">
      <c r="A262" s="331" t="s">
        <v>985</v>
      </c>
      <c r="B262" s="302" t="s">
        <v>408</v>
      </c>
      <c r="C262" s="305" t="s">
        <v>409</v>
      </c>
      <c r="D262" s="334" t="s">
        <v>49</v>
      </c>
      <c r="E262" s="360">
        <v>36</v>
      </c>
      <c r="F262" s="304"/>
      <c r="G262" s="374"/>
      <c r="H262" s="334"/>
      <c r="I262" s="304"/>
      <c r="J262" s="1720"/>
    </row>
    <row r="263" spans="1:10">
      <c r="A263" s="332"/>
      <c r="B263" s="341"/>
      <c r="C263" s="385"/>
      <c r="D263" s="335"/>
      <c r="E263" s="358"/>
      <c r="F263" s="329"/>
      <c r="G263" s="378"/>
      <c r="H263" s="335"/>
      <c r="I263" s="373" t="s">
        <v>991</v>
      </c>
      <c r="J263" s="1717"/>
    </row>
    <row r="264" spans="1:10">
      <c r="A264" s="330" t="s">
        <v>992</v>
      </c>
      <c r="B264" s="181" t="s">
        <v>2785</v>
      </c>
      <c r="C264" s="233"/>
      <c r="D264" s="333"/>
      <c r="E264" s="357"/>
      <c r="F264" s="320"/>
      <c r="G264" s="375"/>
      <c r="H264" s="333"/>
      <c r="I264" s="320"/>
      <c r="J264" s="1704"/>
    </row>
    <row r="265" spans="1:10">
      <c r="A265" s="331" t="s">
        <v>994</v>
      </c>
      <c r="B265" s="302" t="s">
        <v>298</v>
      </c>
      <c r="C265" s="305" t="s">
        <v>412</v>
      </c>
      <c r="D265" s="144" t="s">
        <v>49</v>
      </c>
      <c r="E265" s="299">
        <v>3000</v>
      </c>
      <c r="F265" s="304"/>
      <c r="G265" s="374"/>
      <c r="H265" s="334"/>
      <c r="I265" s="304"/>
      <c r="J265" s="1720"/>
    </row>
    <row r="266" spans="1:10" ht="127.5">
      <c r="A266" s="331" t="s">
        <v>997</v>
      </c>
      <c r="B266" s="302" t="s">
        <v>413</v>
      </c>
      <c r="C266" s="305" t="s">
        <v>2700</v>
      </c>
      <c r="D266" s="144" t="s">
        <v>31</v>
      </c>
      <c r="E266" s="300">
        <v>720</v>
      </c>
      <c r="F266" s="304"/>
      <c r="G266" s="374"/>
      <c r="H266" s="334"/>
      <c r="I266" s="304"/>
      <c r="J266" s="1720"/>
    </row>
    <row r="267" spans="1:10" ht="25.5">
      <c r="A267" s="331" t="s">
        <v>1000</v>
      </c>
      <c r="B267" s="302" t="s">
        <v>414</v>
      </c>
      <c r="C267" s="305" t="s">
        <v>415</v>
      </c>
      <c r="D267" s="144" t="s">
        <v>31</v>
      </c>
      <c r="E267" s="300">
        <v>720</v>
      </c>
      <c r="F267" s="304"/>
      <c r="G267" s="374"/>
      <c r="H267" s="334"/>
      <c r="I267" s="304"/>
      <c r="J267" s="1720"/>
    </row>
    <row r="268" spans="1:10" ht="114.75">
      <c r="A268" s="331" t="s">
        <v>1002</v>
      </c>
      <c r="B268" s="302" t="s">
        <v>416</v>
      </c>
      <c r="C268" s="305" t="s">
        <v>417</v>
      </c>
      <c r="D268" s="144" t="s">
        <v>31</v>
      </c>
      <c r="E268" s="300">
        <v>720</v>
      </c>
      <c r="F268" s="304"/>
      <c r="G268" s="374"/>
      <c r="H268" s="334"/>
      <c r="I268" s="304"/>
      <c r="J268" s="1720"/>
    </row>
    <row r="269" spans="1:10" ht="127.5">
      <c r="A269" s="331" t="s">
        <v>1450</v>
      </c>
      <c r="B269" s="302" t="s">
        <v>418</v>
      </c>
      <c r="C269" s="305" t="s">
        <v>419</v>
      </c>
      <c r="D269" s="144" t="s">
        <v>31</v>
      </c>
      <c r="E269" s="300">
        <v>720</v>
      </c>
      <c r="F269" s="304"/>
      <c r="G269" s="374"/>
      <c r="H269" s="334"/>
      <c r="I269" s="304"/>
      <c r="J269" s="1720"/>
    </row>
    <row r="270" spans="1:10" ht="165.75">
      <c r="A270" s="331" t="s">
        <v>1451</v>
      </c>
      <c r="B270" s="302" t="s">
        <v>420</v>
      </c>
      <c r="C270" s="305" t="s">
        <v>421</v>
      </c>
      <c r="D270" s="144" t="s">
        <v>31</v>
      </c>
      <c r="E270" s="300">
        <v>1440</v>
      </c>
      <c r="F270" s="304"/>
      <c r="G270" s="374"/>
      <c r="H270" s="334"/>
      <c r="I270" s="304"/>
      <c r="J270" s="1720"/>
    </row>
    <row r="271" spans="1:10" ht="153">
      <c r="A271" s="331" t="s">
        <v>1452</v>
      </c>
      <c r="B271" s="302" t="s">
        <v>422</v>
      </c>
      <c r="C271" s="380" t="s">
        <v>2784</v>
      </c>
      <c r="D271" s="144" t="s">
        <v>31</v>
      </c>
      <c r="E271" s="299">
        <v>180</v>
      </c>
      <c r="F271" s="304"/>
      <c r="G271" s="374"/>
      <c r="H271" s="334"/>
      <c r="I271" s="304"/>
      <c r="J271" s="1720"/>
    </row>
    <row r="272" spans="1:10" ht="165.75">
      <c r="A272" s="331" t="s">
        <v>1453</v>
      </c>
      <c r="B272" s="302" t="s">
        <v>423</v>
      </c>
      <c r="C272" s="305" t="s">
        <v>424</v>
      </c>
      <c r="D272" s="144" t="s">
        <v>31</v>
      </c>
      <c r="E272" s="300">
        <v>1440</v>
      </c>
      <c r="F272" s="304"/>
      <c r="G272" s="374"/>
      <c r="H272" s="334"/>
      <c r="I272" s="304"/>
      <c r="J272" s="1720"/>
    </row>
    <row r="273" spans="1:10">
      <c r="A273" s="331" t="s">
        <v>1454</v>
      </c>
      <c r="B273" s="302" t="s">
        <v>425</v>
      </c>
      <c r="C273" s="305" t="s">
        <v>426</v>
      </c>
      <c r="D273" s="144" t="s">
        <v>31</v>
      </c>
      <c r="E273" s="300">
        <v>720</v>
      </c>
      <c r="F273" s="304"/>
      <c r="G273" s="374"/>
      <c r="H273" s="334"/>
      <c r="I273" s="304"/>
      <c r="J273" s="1720"/>
    </row>
    <row r="274" spans="1:10" ht="165.75">
      <c r="A274" s="331" t="s">
        <v>1455</v>
      </c>
      <c r="B274" s="302" t="s">
        <v>427</v>
      </c>
      <c r="C274" s="305" t="s">
        <v>428</v>
      </c>
      <c r="D274" s="144" t="s">
        <v>31</v>
      </c>
      <c r="E274" s="300">
        <v>1600</v>
      </c>
      <c r="F274" s="304"/>
      <c r="G274" s="374"/>
      <c r="H274" s="334"/>
      <c r="I274" s="304"/>
      <c r="J274" s="1720"/>
    </row>
    <row r="275" spans="1:10" ht="25.5">
      <c r="A275" s="331" t="s">
        <v>1456</v>
      </c>
      <c r="B275" s="302" t="s">
        <v>429</v>
      </c>
      <c r="C275" s="305" t="s">
        <v>430</v>
      </c>
      <c r="D275" s="141" t="s">
        <v>49</v>
      </c>
      <c r="E275" s="299">
        <v>36</v>
      </c>
      <c r="F275" s="304"/>
      <c r="G275" s="374"/>
      <c r="H275" s="334"/>
      <c r="I275" s="304"/>
      <c r="J275" s="1720"/>
    </row>
    <row r="276" spans="1:10" ht="51">
      <c r="A276" s="331" t="s">
        <v>1457</v>
      </c>
      <c r="B276" s="302" t="s">
        <v>431</v>
      </c>
      <c r="C276" s="305" t="s">
        <v>2701</v>
      </c>
      <c r="D276" s="144" t="s">
        <v>31</v>
      </c>
      <c r="E276" s="300">
        <v>240</v>
      </c>
      <c r="F276" s="304"/>
      <c r="G276" s="374"/>
      <c r="H276" s="334"/>
      <c r="I276" s="304"/>
      <c r="J276" s="1720"/>
    </row>
    <row r="277" spans="1:10" ht="25.5">
      <c r="A277" s="331" t="s">
        <v>1458</v>
      </c>
      <c r="B277" s="302" t="s">
        <v>432</v>
      </c>
      <c r="C277" s="305" t="s">
        <v>433</v>
      </c>
      <c r="D277" s="141" t="s">
        <v>49</v>
      </c>
      <c r="E277" s="299">
        <v>360</v>
      </c>
      <c r="F277" s="304"/>
      <c r="G277" s="374"/>
      <c r="H277" s="334"/>
      <c r="I277" s="304"/>
      <c r="J277" s="1720"/>
    </row>
    <row r="278" spans="1:10">
      <c r="A278" s="332"/>
      <c r="B278" s="341"/>
      <c r="C278" s="385"/>
      <c r="D278" s="335"/>
      <c r="E278" s="358"/>
      <c r="F278" s="329"/>
      <c r="G278" s="378"/>
      <c r="H278" s="335"/>
      <c r="I278" s="373" t="s">
        <v>1005</v>
      </c>
      <c r="J278" s="1717"/>
    </row>
    <row r="279" spans="1:10">
      <c r="A279" s="330" t="s">
        <v>1006</v>
      </c>
      <c r="B279" s="181" t="s">
        <v>2783</v>
      </c>
      <c r="C279" s="189"/>
      <c r="D279" s="336"/>
      <c r="E279" s="357"/>
      <c r="F279" s="324"/>
      <c r="G279" s="376"/>
      <c r="H279" s="336"/>
      <c r="I279" s="324"/>
      <c r="J279" s="1758"/>
    </row>
    <row r="280" spans="1:10" ht="30">
      <c r="A280" s="1732" t="s">
        <v>1008</v>
      </c>
      <c r="B280" s="1733" t="s">
        <v>436</v>
      </c>
      <c r="C280" s="1759" t="s">
        <v>437</v>
      </c>
      <c r="D280" s="1739" t="s">
        <v>49</v>
      </c>
      <c r="E280" s="1760">
        <v>120</v>
      </c>
      <c r="F280" s="1739">
        <v>20</v>
      </c>
      <c r="G280" s="1746">
        <f t="shared" ref="G280:G284" si="1">H280/F280</f>
        <v>3.2</v>
      </c>
      <c r="H280" s="1746">
        <v>64</v>
      </c>
      <c r="I280" s="1739">
        <v>12</v>
      </c>
      <c r="J280" s="1748">
        <f>H280*E280*1.12</f>
        <v>8601.6</v>
      </c>
    </row>
    <row r="281" spans="1:10" ht="30">
      <c r="A281" s="1732" t="s">
        <v>1011</v>
      </c>
      <c r="B281" s="1733" t="s">
        <v>439</v>
      </c>
      <c r="C281" s="1759" t="s">
        <v>440</v>
      </c>
      <c r="D281" s="1739" t="s">
        <v>49</v>
      </c>
      <c r="E281" s="1760">
        <v>18</v>
      </c>
      <c r="F281" s="1739">
        <v>100</v>
      </c>
      <c r="G281" s="1746">
        <f t="shared" si="1"/>
        <v>0.28000000000000003</v>
      </c>
      <c r="H281" s="1746">
        <v>28</v>
      </c>
      <c r="I281" s="1739">
        <v>12</v>
      </c>
      <c r="J281" s="1748">
        <f>H281*E281*1.12</f>
        <v>564.48</v>
      </c>
    </row>
    <row r="282" spans="1:10" ht="30">
      <c r="A282" s="1732" t="s">
        <v>1014</v>
      </c>
      <c r="B282" s="1733" t="s">
        <v>442</v>
      </c>
      <c r="C282" s="1759" t="s">
        <v>2702</v>
      </c>
      <c r="D282" s="1739" t="s">
        <v>49</v>
      </c>
      <c r="E282" s="1760">
        <v>90</v>
      </c>
      <c r="F282" s="1739">
        <v>10</v>
      </c>
      <c r="G282" s="1746">
        <f t="shared" si="1"/>
        <v>1.8</v>
      </c>
      <c r="H282" s="1746">
        <v>18</v>
      </c>
      <c r="I282" s="1739">
        <v>12</v>
      </c>
      <c r="J282" s="1748">
        <f>H282*E282*2*1.12</f>
        <v>3628.8</v>
      </c>
    </row>
    <row r="283" spans="1:10" ht="30">
      <c r="A283" s="1732" t="s">
        <v>1017</v>
      </c>
      <c r="B283" s="1733" t="s">
        <v>444</v>
      </c>
      <c r="C283" s="1759" t="s">
        <v>445</v>
      </c>
      <c r="D283" s="1739" t="s">
        <v>49</v>
      </c>
      <c r="E283" s="1760">
        <v>18</v>
      </c>
      <c r="F283" s="1739">
        <v>20</v>
      </c>
      <c r="G283" s="1746">
        <f t="shared" si="1"/>
        <v>3.2</v>
      </c>
      <c r="H283" s="1746">
        <v>64</v>
      </c>
      <c r="I283" s="1739">
        <v>12</v>
      </c>
      <c r="J283" s="1748">
        <f>H283*E283*1.12</f>
        <v>1290.2400000000002</v>
      </c>
    </row>
    <row r="284" spans="1:10" ht="45">
      <c r="A284" s="1732" t="s">
        <v>1020</v>
      </c>
      <c r="B284" s="1733" t="s">
        <v>447</v>
      </c>
      <c r="C284" s="1759" t="s">
        <v>2703</v>
      </c>
      <c r="D284" s="1739" t="s">
        <v>49</v>
      </c>
      <c r="E284" s="1760">
        <v>18</v>
      </c>
      <c r="F284" s="1739">
        <v>20</v>
      </c>
      <c r="G284" s="1746">
        <f t="shared" si="1"/>
        <v>3.2</v>
      </c>
      <c r="H284" s="1746">
        <v>64</v>
      </c>
      <c r="I284" s="1739">
        <v>12</v>
      </c>
      <c r="J284" s="1748">
        <f>H284*E284*1.12</f>
        <v>1290.2400000000002</v>
      </c>
    </row>
    <row r="285" spans="1:10">
      <c r="A285" s="332"/>
      <c r="B285" s="341"/>
      <c r="C285" s="385"/>
      <c r="D285" s="335"/>
      <c r="E285" s="358"/>
      <c r="F285" s="329"/>
      <c r="G285" s="378"/>
      <c r="H285" s="335"/>
      <c r="I285" s="373" t="s">
        <v>1022</v>
      </c>
      <c r="J285" s="1717">
        <f>SUM(J280:J284)/1.12</f>
        <v>13728</v>
      </c>
    </row>
    <row r="286" spans="1:10">
      <c r="A286" s="330" t="s">
        <v>1023</v>
      </c>
      <c r="B286" s="181" t="s">
        <v>2782</v>
      </c>
      <c r="C286" s="189"/>
      <c r="D286" s="336"/>
      <c r="E286" s="357"/>
      <c r="F286" s="324"/>
      <c r="G286" s="376"/>
      <c r="H286" s="336"/>
      <c r="I286" s="324"/>
      <c r="J286" s="1758"/>
    </row>
    <row r="287" spans="1:10" ht="51">
      <c r="A287" s="331" t="s">
        <v>1024</v>
      </c>
      <c r="B287" s="302" t="s">
        <v>451</v>
      </c>
      <c r="C287" s="305" t="s">
        <v>2704</v>
      </c>
      <c r="D287" s="334" t="s">
        <v>31</v>
      </c>
      <c r="E287" s="299">
        <v>3</v>
      </c>
      <c r="F287" s="304"/>
      <c r="G287" s="374"/>
      <c r="H287" s="334"/>
      <c r="I287" s="304"/>
      <c r="J287" s="1720"/>
    </row>
    <row r="288" spans="1:10" ht="63.75">
      <c r="A288" s="331" t="s">
        <v>1026</v>
      </c>
      <c r="B288" s="302" t="s">
        <v>420</v>
      </c>
      <c r="C288" s="305" t="s">
        <v>2705</v>
      </c>
      <c r="D288" s="334" t="s">
        <v>31</v>
      </c>
      <c r="E288" s="300">
        <v>150</v>
      </c>
      <c r="F288" s="304"/>
      <c r="G288" s="374"/>
      <c r="H288" s="334"/>
      <c r="I288" s="304"/>
      <c r="J288" s="1720"/>
    </row>
    <row r="289" spans="1:10" ht="38.25">
      <c r="A289" s="331" t="s">
        <v>1027</v>
      </c>
      <c r="B289" s="302" t="s">
        <v>453</v>
      </c>
      <c r="C289" s="305" t="s">
        <v>2706</v>
      </c>
      <c r="D289" s="384" t="s">
        <v>49</v>
      </c>
      <c r="E289" s="300">
        <v>9000</v>
      </c>
      <c r="F289" s="304"/>
      <c r="G289" s="374"/>
      <c r="H289" s="334"/>
      <c r="I289" s="304"/>
      <c r="J289" s="1720"/>
    </row>
    <row r="290" spans="1:10">
      <c r="A290" s="335"/>
      <c r="B290" s="341"/>
      <c r="C290" s="341"/>
      <c r="D290" s="341"/>
      <c r="E290" s="335"/>
      <c r="F290" s="341"/>
      <c r="G290" s="341"/>
      <c r="H290" s="341"/>
      <c r="I290" s="373" t="s">
        <v>1029</v>
      </c>
      <c r="J290" s="1764"/>
    </row>
    <row r="291" spans="1:10">
      <c r="A291" s="330" t="s">
        <v>1030</v>
      </c>
      <c r="B291" s="181" t="s">
        <v>455</v>
      </c>
      <c r="C291" s="189"/>
      <c r="D291" s="336"/>
      <c r="E291" s="187"/>
      <c r="F291" s="324"/>
      <c r="G291" s="376"/>
      <c r="H291" s="336"/>
      <c r="I291" s="324"/>
      <c r="J291" s="1758"/>
    </row>
    <row r="292" spans="1:10">
      <c r="A292" s="331" t="s">
        <v>1031</v>
      </c>
      <c r="B292" s="302" t="s">
        <v>457</v>
      </c>
      <c r="C292" s="305" t="s">
        <v>458</v>
      </c>
      <c r="D292" s="334" t="s">
        <v>49</v>
      </c>
      <c r="E292" s="300">
        <v>6</v>
      </c>
      <c r="F292" s="304"/>
      <c r="G292" s="374"/>
      <c r="H292" s="334"/>
      <c r="I292" s="304"/>
      <c r="J292" s="1720"/>
    </row>
    <row r="293" spans="1:10">
      <c r="A293" s="331" t="s">
        <v>1033</v>
      </c>
      <c r="B293" s="302" t="s">
        <v>460</v>
      </c>
      <c r="C293" s="305" t="s">
        <v>458</v>
      </c>
      <c r="D293" s="334" t="s">
        <v>49</v>
      </c>
      <c r="E293" s="300">
        <v>6</v>
      </c>
      <c r="F293" s="304"/>
      <c r="G293" s="374"/>
      <c r="H293" s="334"/>
      <c r="I293" s="304"/>
      <c r="J293" s="1720"/>
    </row>
    <row r="294" spans="1:10">
      <c r="A294" s="331" t="s">
        <v>1036</v>
      </c>
      <c r="B294" s="302" t="s">
        <v>462</v>
      </c>
      <c r="C294" s="305" t="s">
        <v>458</v>
      </c>
      <c r="D294" s="334" t="s">
        <v>49</v>
      </c>
      <c r="E294" s="299">
        <v>6</v>
      </c>
      <c r="F294" s="304"/>
      <c r="G294" s="374"/>
      <c r="H294" s="334"/>
      <c r="I294" s="304"/>
      <c r="J294" s="1720"/>
    </row>
    <row r="295" spans="1:10">
      <c r="A295" s="332"/>
      <c r="B295" s="341"/>
      <c r="C295" s="385"/>
      <c r="D295" s="335"/>
      <c r="E295" s="358"/>
      <c r="F295" s="329"/>
      <c r="G295" s="378"/>
      <c r="H295" s="335"/>
      <c r="I295" s="373" t="s">
        <v>1046</v>
      </c>
      <c r="J295" s="1717"/>
    </row>
    <row r="296" spans="1:10">
      <c r="A296" s="330" t="s">
        <v>1047</v>
      </c>
      <c r="B296" s="181" t="s">
        <v>2781</v>
      </c>
      <c r="C296" s="233"/>
      <c r="D296" s="333"/>
      <c r="E296" s="357"/>
      <c r="F296" s="320"/>
      <c r="G296" s="375"/>
      <c r="H296" s="333"/>
      <c r="I296" s="320"/>
      <c r="J296" s="1704"/>
    </row>
    <row r="297" spans="1:10" ht="25.5">
      <c r="A297" s="331" t="s">
        <v>1049</v>
      </c>
      <c r="B297" s="639" t="s">
        <v>466</v>
      </c>
      <c r="C297" s="168" t="s">
        <v>467</v>
      </c>
      <c r="D297" s="144" t="s">
        <v>49</v>
      </c>
      <c r="E297" s="146">
        <v>36</v>
      </c>
      <c r="F297" s="304"/>
      <c r="G297" s="374"/>
      <c r="H297" s="334"/>
      <c r="I297" s="304"/>
      <c r="J297" s="1720"/>
    </row>
    <row r="298" spans="1:10" ht="25.5">
      <c r="A298" s="331" t="s">
        <v>1459</v>
      </c>
      <c r="B298" s="639" t="s">
        <v>469</v>
      </c>
      <c r="C298" s="168" t="s">
        <v>470</v>
      </c>
      <c r="D298" s="144" t="s">
        <v>49</v>
      </c>
      <c r="E298" s="146">
        <v>36</v>
      </c>
      <c r="F298" s="304"/>
      <c r="G298" s="374"/>
      <c r="H298" s="334"/>
      <c r="I298" s="304"/>
      <c r="J298" s="1720"/>
    </row>
    <row r="299" spans="1:10" ht="25.5">
      <c r="A299" s="331" t="s">
        <v>1460</v>
      </c>
      <c r="B299" s="639" t="s">
        <v>472</v>
      </c>
      <c r="C299" s="168" t="s">
        <v>473</v>
      </c>
      <c r="D299" s="141" t="s">
        <v>49</v>
      </c>
      <c r="E299" s="146">
        <v>45</v>
      </c>
      <c r="F299" s="304"/>
      <c r="G299" s="374"/>
      <c r="H299" s="334"/>
      <c r="I299" s="304"/>
      <c r="J299" s="1720"/>
    </row>
    <row r="300" spans="1:10" ht="25.5">
      <c r="A300" s="331" t="s">
        <v>1461</v>
      </c>
      <c r="B300" s="639" t="s">
        <v>475</v>
      </c>
      <c r="C300" s="168" t="s">
        <v>476</v>
      </c>
      <c r="D300" s="141" t="s">
        <v>49</v>
      </c>
      <c r="E300" s="146">
        <v>36</v>
      </c>
      <c r="F300" s="304"/>
      <c r="G300" s="374"/>
      <c r="H300" s="334"/>
      <c r="I300" s="304"/>
      <c r="J300" s="1720"/>
    </row>
    <row r="301" spans="1:10" ht="25.5">
      <c r="A301" s="331" t="s">
        <v>1462</v>
      </c>
      <c r="B301" s="639" t="s">
        <v>478</v>
      </c>
      <c r="C301" s="168" t="s">
        <v>479</v>
      </c>
      <c r="D301" s="141" t="s">
        <v>49</v>
      </c>
      <c r="E301" s="146">
        <v>36</v>
      </c>
      <c r="F301" s="304"/>
      <c r="G301" s="374"/>
      <c r="H301" s="334"/>
      <c r="I301" s="304"/>
      <c r="J301" s="1720"/>
    </row>
    <row r="302" spans="1:10" ht="25.5">
      <c r="A302" s="331" t="s">
        <v>1463</v>
      </c>
      <c r="B302" s="639" t="s">
        <v>481</v>
      </c>
      <c r="C302" s="168" t="s">
        <v>467</v>
      </c>
      <c r="D302" s="141" t="s">
        <v>49</v>
      </c>
      <c r="E302" s="146">
        <v>36</v>
      </c>
      <c r="F302" s="304"/>
      <c r="G302" s="374"/>
      <c r="H302" s="334"/>
      <c r="I302" s="304"/>
      <c r="J302" s="1720"/>
    </row>
    <row r="303" spans="1:10" ht="25.5">
      <c r="A303" s="331" t="s">
        <v>1464</v>
      </c>
      <c r="B303" s="639" t="s">
        <v>483</v>
      </c>
      <c r="C303" s="168" t="s">
        <v>484</v>
      </c>
      <c r="D303" s="141" t="s">
        <v>49</v>
      </c>
      <c r="E303" s="146">
        <v>36</v>
      </c>
      <c r="F303" s="304"/>
      <c r="G303" s="374"/>
      <c r="H303" s="334"/>
      <c r="I303" s="304"/>
      <c r="J303" s="1720"/>
    </row>
    <row r="304" spans="1:10" ht="25.5">
      <c r="A304" s="331" t="s">
        <v>1465</v>
      </c>
      <c r="B304" s="639" t="s">
        <v>486</v>
      </c>
      <c r="C304" s="168" t="s">
        <v>487</v>
      </c>
      <c r="D304" s="141" t="s">
        <v>49</v>
      </c>
      <c r="E304" s="146">
        <v>36</v>
      </c>
      <c r="F304" s="304"/>
      <c r="G304" s="374"/>
      <c r="H304" s="334"/>
      <c r="I304" s="304"/>
      <c r="J304" s="1720"/>
    </row>
    <row r="305" spans="1:10">
      <c r="A305" s="331" t="s">
        <v>1466</v>
      </c>
      <c r="B305" s="639" t="s">
        <v>489</v>
      </c>
      <c r="C305" s="305" t="s">
        <v>490</v>
      </c>
      <c r="D305" s="141" t="s">
        <v>49</v>
      </c>
      <c r="E305" s="299">
        <v>6</v>
      </c>
      <c r="F305" s="304"/>
      <c r="G305" s="374"/>
      <c r="H305" s="334"/>
      <c r="I305" s="304"/>
      <c r="J305" s="1720"/>
    </row>
    <row r="306" spans="1:10">
      <c r="A306" s="331" t="s">
        <v>1467</v>
      </c>
      <c r="B306" s="302" t="s">
        <v>492</v>
      </c>
      <c r="C306" s="305" t="s">
        <v>493</v>
      </c>
      <c r="D306" s="141" t="s">
        <v>49</v>
      </c>
      <c r="E306" s="299">
        <v>24</v>
      </c>
      <c r="F306" s="304"/>
      <c r="G306" s="374"/>
      <c r="H306" s="334"/>
      <c r="I306" s="304"/>
      <c r="J306" s="1720"/>
    </row>
    <row r="307" spans="1:10">
      <c r="A307" s="331" t="s">
        <v>1468</v>
      </c>
      <c r="B307" s="302" t="s">
        <v>495</v>
      </c>
      <c r="C307" s="305" t="s">
        <v>493</v>
      </c>
      <c r="D307" s="141" t="s">
        <v>49</v>
      </c>
      <c r="E307" s="146">
        <v>24</v>
      </c>
      <c r="F307" s="304"/>
      <c r="G307" s="374"/>
      <c r="H307" s="334"/>
      <c r="I307" s="304"/>
      <c r="J307" s="1720"/>
    </row>
    <row r="308" spans="1:10">
      <c r="A308" s="331" t="s">
        <v>1469</v>
      </c>
      <c r="B308" s="639" t="s">
        <v>497</v>
      </c>
      <c r="C308" s="305" t="s">
        <v>493</v>
      </c>
      <c r="D308" s="141" t="s">
        <v>49</v>
      </c>
      <c r="E308" s="146">
        <v>24</v>
      </c>
      <c r="F308" s="304"/>
      <c r="G308" s="374"/>
      <c r="H308" s="334"/>
      <c r="I308" s="304"/>
      <c r="J308" s="1720"/>
    </row>
    <row r="309" spans="1:10">
      <c r="A309" s="331" t="s">
        <v>1470</v>
      </c>
      <c r="B309" s="639" t="s">
        <v>498</v>
      </c>
      <c r="C309" s="305" t="s">
        <v>499</v>
      </c>
      <c r="D309" s="141" t="s">
        <v>49</v>
      </c>
      <c r="E309" s="146">
        <v>24</v>
      </c>
      <c r="F309" s="304"/>
      <c r="G309" s="374"/>
      <c r="H309" s="334"/>
      <c r="I309" s="304"/>
      <c r="J309" s="1720"/>
    </row>
    <row r="310" spans="1:10">
      <c r="A310" s="331" t="s">
        <v>1471</v>
      </c>
      <c r="B310" s="639" t="s">
        <v>500</v>
      </c>
      <c r="C310" s="305" t="s">
        <v>493</v>
      </c>
      <c r="D310" s="141" t="s">
        <v>49</v>
      </c>
      <c r="E310" s="146">
        <v>24</v>
      </c>
      <c r="F310" s="304"/>
      <c r="G310" s="374"/>
      <c r="H310" s="334"/>
      <c r="I310" s="304"/>
      <c r="J310" s="1720"/>
    </row>
    <row r="311" spans="1:10">
      <c r="A311" s="331" t="s">
        <v>1472</v>
      </c>
      <c r="B311" s="639" t="s">
        <v>501</v>
      </c>
      <c r="C311" s="305" t="s">
        <v>493</v>
      </c>
      <c r="D311" s="141" t="s">
        <v>49</v>
      </c>
      <c r="E311" s="146">
        <v>24</v>
      </c>
      <c r="F311" s="304"/>
      <c r="G311" s="374"/>
      <c r="H311" s="334"/>
      <c r="I311" s="304"/>
      <c r="J311" s="1720"/>
    </row>
    <row r="312" spans="1:10">
      <c r="A312" s="331" t="s">
        <v>1473</v>
      </c>
      <c r="B312" s="639" t="s">
        <v>502</v>
      </c>
      <c r="C312" s="305" t="s">
        <v>493</v>
      </c>
      <c r="D312" s="141" t="s">
        <v>49</v>
      </c>
      <c r="E312" s="146">
        <v>60</v>
      </c>
      <c r="F312" s="304"/>
      <c r="G312" s="374"/>
      <c r="H312" s="334"/>
      <c r="I312" s="304"/>
      <c r="J312" s="1720"/>
    </row>
    <row r="313" spans="1:10">
      <c r="A313" s="331" t="s">
        <v>1474</v>
      </c>
      <c r="B313" s="302" t="s">
        <v>503</v>
      </c>
      <c r="C313" s="305" t="s">
        <v>493</v>
      </c>
      <c r="D313" s="141" t="s">
        <v>49</v>
      </c>
      <c r="E313" s="146">
        <v>60</v>
      </c>
      <c r="F313" s="304"/>
      <c r="G313" s="374"/>
      <c r="H313" s="334"/>
      <c r="I313" s="304"/>
      <c r="J313" s="1720"/>
    </row>
    <row r="314" spans="1:10">
      <c r="A314" s="331" t="s">
        <v>1475</v>
      </c>
      <c r="B314" s="639" t="s">
        <v>504</v>
      </c>
      <c r="C314" s="305" t="s">
        <v>493</v>
      </c>
      <c r="D314" s="141" t="s">
        <v>49</v>
      </c>
      <c r="E314" s="146">
        <v>60</v>
      </c>
      <c r="F314" s="304"/>
      <c r="G314" s="374"/>
      <c r="H314" s="334"/>
      <c r="I314" s="304"/>
      <c r="J314" s="1720"/>
    </row>
    <row r="315" spans="1:10">
      <c r="A315" s="331" t="s">
        <v>1476</v>
      </c>
      <c r="B315" s="302" t="s">
        <v>505</v>
      </c>
      <c r="C315" s="305" t="s">
        <v>493</v>
      </c>
      <c r="D315" s="141" t="s">
        <v>49</v>
      </c>
      <c r="E315" s="146">
        <v>60</v>
      </c>
      <c r="F315" s="304"/>
      <c r="G315" s="374"/>
      <c r="H315" s="334"/>
      <c r="I315" s="304"/>
      <c r="J315" s="1720"/>
    </row>
    <row r="316" spans="1:10">
      <c r="A316" s="331" t="s">
        <v>1477</v>
      </c>
      <c r="B316" s="302" t="s">
        <v>506</v>
      </c>
      <c r="C316" s="305" t="s">
        <v>493</v>
      </c>
      <c r="D316" s="141" t="s">
        <v>49</v>
      </c>
      <c r="E316" s="146">
        <v>60</v>
      </c>
      <c r="F316" s="304"/>
      <c r="G316" s="374"/>
      <c r="H316" s="334"/>
      <c r="I316" s="304"/>
      <c r="J316" s="1720"/>
    </row>
    <row r="317" spans="1:10">
      <c r="A317" s="331" t="s">
        <v>1478</v>
      </c>
      <c r="B317" s="302" t="s">
        <v>507</v>
      </c>
      <c r="C317" s="305" t="s">
        <v>493</v>
      </c>
      <c r="D317" s="141" t="s">
        <v>49</v>
      </c>
      <c r="E317" s="146">
        <v>60</v>
      </c>
      <c r="F317" s="304"/>
      <c r="G317" s="374"/>
      <c r="H317" s="334"/>
      <c r="I317" s="304"/>
      <c r="J317" s="1720"/>
    </row>
    <row r="318" spans="1:10">
      <c r="A318" s="331" t="s">
        <v>1479</v>
      </c>
      <c r="B318" s="302" t="s">
        <v>508</v>
      </c>
      <c r="C318" s="305" t="s">
        <v>493</v>
      </c>
      <c r="D318" s="141" t="s">
        <v>49</v>
      </c>
      <c r="E318" s="146">
        <v>60</v>
      </c>
      <c r="F318" s="304"/>
      <c r="G318" s="374"/>
      <c r="H318" s="334"/>
      <c r="I318" s="304"/>
      <c r="J318" s="1720"/>
    </row>
    <row r="319" spans="1:10">
      <c r="A319" s="331" t="s">
        <v>1480</v>
      </c>
      <c r="B319" s="302" t="s">
        <v>509</v>
      </c>
      <c r="C319" s="305" t="s">
        <v>493</v>
      </c>
      <c r="D319" s="141" t="s">
        <v>49</v>
      </c>
      <c r="E319" s="146">
        <v>60</v>
      </c>
      <c r="F319" s="304"/>
      <c r="G319" s="374"/>
      <c r="H319" s="334"/>
      <c r="I319" s="304"/>
      <c r="J319" s="1720"/>
    </row>
    <row r="320" spans="1:10">
      <c r="A320" s="331" t="s">
        <v>1481</v>
      </c>
      <c r="B320" s="302" t="s">
        <v>510</v>
      </c>
      <c r="C320" s="305" t="s">
        <v>493</v>
      </c>
      <c r="D320" s="141" t="s">
        <v>49</v>
      </c>
      <c r="E320" s="146">
        <v>60</v>
      </c>
      <c r="F320" s="304"/>
      <c r="G320" s="374"/>
      <c r="H320" s="334"/>
      <c r="I320" s="304"/>
      <c r="J320" s="1720"/>
    </row>
    <row r="321" spans="1:10">
      <c r="A321" s="331" t="s">
        <v>1482</v>
      </c>
      <c r="B321" s="302" t="s">
        <v>469</v>
      </c>
      <c r="C321" s="305" t="s">
        <v>493</v>
      </c>
      <c r="D321" s="141" t="s">
        <v>49</v>
      </c>
      <c r="E321" s="146">
        <v>60</v>
      </c>
      <c r="F321" s="304"/>
      <c r="G321" s="374"/>
      <c r="H321" s="334"/>
      <c r="I321" s="304"/>
      <c r="J321" s="1720"/>
    </row>
    <row r="322" spans="1:10">
      <c r="A322" s="331" t="s">
        <v>1483</v>
      </c>
      <c r="B322" s="302" t="s">
        <v>511</v>
      </c>
      <c r="C322" s="305" t="s">
        <v>493</v>
      </c>
      <c r="D322" s="141" t="s">
        <v>49</v>
      </c>
      <c r="E322" s="299">
        <v>45</v>
      </c>
      <c r="F322" s="304"/>
      <c r="G322" s="374"/>
      <c r="H322" s="334"/>
      <c r="I322" s="304"/>
      <c r="J322" s="1720"/>
    </row>
    <row r="323" spans="1:10">
      <c r="A323" s="331" t="s">
        <v>1484</v>
      </c>
      <c r="B323" s="302" t="s">
        <v>512</v>
      </c>
      <c r="C323" s="305" t="s">
        <v>493</v>
      </c>
      <c r="D323" s="141" t="s">
        <v>49</v>
      </c>
      <c r="E323" s="299">
        <v>45</v>
      </c>
      <c r="F323" s="304"/>
      <c r="G323" s="374"/>
      <c r="H323" s="334"/>
      <c r="I323" s="304"/>
      <c r="J323" s="1720"/>
    </row>
    <row r="324" spans="1:10">
      <c r="A324" s="331" t="s">
        <v>1485</v>
      </c>
      <c r="B324" s="302" t="s">
        <v>513</v>
      </c>
      <c r="C324" s="305" t="s">
        <v>493</v>
      </c>
      <c r="D324" s="141" t="s">
        <v>49</v>
      </c>
      <c r="E324" s="299">
        <v>45</v>
      </c>
      <c r="F324" s="304"/>
      <c r="G324" s="374"/>
      <c r="H324" s="334"/>
      <c r="I324" s="304"/>
      <c r="J324" s="1720"/>
    </row>
    <row r="325" spans="1:10" ht="25.5">
      <c r="A325" s="331" t="s">
        <v>1486</v>
      </c>
      <c r="B325" s="302" t="s">
        <v>514</v>
      </c>
      <c r="C325" s="305" t="s">
        <v>515</v>
      </c>
      <c r="D325" s="334" t="s">
        <v>87</v>
      </c>
      <c r="E325" s="299">
        <v>36</v>
      </c>
      <c r="F325" s="304"/>
      <c r="G325" s="374"/>
      <c r="H325" s="334"/>
      <c r="I325" s="304"/>
      <c r="J325" s="1720"/>
    </row>
    <row r="326" spans="1:10" ht="25.5">
      <c r="A326" s="331" t="s">
        <v>1487</v>
      </c>
      <c r="B326" s="302" t="s">
        <v>516</v>
      </c>
      <c r="C326" s="305" t="s">
        <v>517</v>
      </c>
      <c r="D326" s="334" t="s">
        <v>87</v>
      </c>
      <c r="E326" s="299">
        <v>30</v>
      </c>
      <c r="F326" s="304"/>
      <c r="G326" s="374"/>
      <c r="H326" s="334"/>
      <c r="I326" s="304"/>
      <c r="J326" s="1720"/>
    </row>
    <row r="327" spans="1:10" ht="25.5">
      <c r="A327" s="331" t="s">
        <v>1488</v>
      </c>
      <c r="B327" s="302" t="s">
        <v>518</v>
      </c>
      <c r="C327" s="305" t="s">
        <v>517</v>
      </c>
      <c r="D327" s="334" t="s">
        <v>49</v>
      </c>
      <c r="E327" s="163">
        <v>30</v>
      </c>
      <c r="F327" s="167"/>
      <c r="G327" s="409"/>
      <c r="H327" s="409"/>
      <c r="I327" s="409"/>
      <c r="J327" s="1765"/>
    </row>
    <row r="328" spans="1:10">
      <c r="A328" s="332"/>
      <c r="B328" s="385"/>
      <c r="C328" s="385"/>
      <c r="D328" s="335"/>
      <c r="E328" s="358"/>
      <c r="F328" s="329"/>
      <c r="G328" s="378"/>
      <c r="H328" s="405"/>
      <c r="I328" s="406" t="s">
        <v>1052</v>
      </c>
      <c r="J328" s="1761"/>
    </row>
    <row r="329" spans="1:10">
      <c r="A329" s="330" t="s">
        <v>1053</v>
      </c>
      <c r="B329" s="181" t="s">
        <v>2780</v>
      </c>
      <c r="C329" s="233"/>
      <c r="D329" s="333"/>
      <c r="E329" s="357"/>
      <c r="F329" s="320"/>
      <c r="G329" s="375"/>
      <c r="H329" s="333"/>
      <c r="I329" s="320"/>
      <c r="J329" s="1704"/>
    </row>
    <row r="330" spans="1:10" ht="30">
      <c r="A330" s="1732" t="s">
        <v>1055</v>
      </c>
      <c r="B330" s="1733" t="s">
        <v>522</v>
      </c>
      <c r="C330" s="1759" t="s">
        <v>523</v>
      </c>
      <c r="D330" s="1735" t="s">
        <v>49</v>
      </c>
      <c r="E330" s="1760">
        <v>12</v>
      </c>
      <c r="F330" s="1739">
        <v>30</v>
      </c>
      <c r="G330" s="1739">
        <f t="shared" ref="G330:G345" si="2">H330/F330</f>
        <v>2.8</v>
      </c>
      <c r="H330" s="1746">
        <v>84</v>
      </c>
      <c r="I330" s="1739">
        <v>12</v>
      </c>
      <c r="J330" s="1748">
        <f>H330*E330*1.12</f>
        <v>1128.96</v>
      </c>
    </row>
    <row r="331" spans="1:10" ht="30">
      <c r="A331" s="1732" t="s">
        <v>1057</v>
      </c>
      <c r="B331" s="1733" t="s">
        <v>525</v>
      </c>
      <c r="C331" s="1759" t="s">
        <v>526</v>
      </c>
      <c r="D331" s="1735" t="s">
        <v>49</v>
      </c>
      <c r="E331" s="1760">
        <v>9</v>
      </c>
      <c r="F331" s="1739">
        <v>30</v>
      </c>
      <c r="G331" s="1739">
        <f t="shared" si="2"/>
        <v>2.8</v>
      </c>
      <c r="H331" s="1746">
        <v>84</v>
      </c>
      <c r="I331" s="1739">
        <v>12</v>
      </c>
      <c r="J331" s="1748">
        <f>H331*E331*1.12</f>
        <v>846.72</v>
      </c>
    </row>
    <row r="332" spans="1:10" ht="30">
      <c r="A332" s="1732" t="s">
        <v>1058</v>
      </c>
      <c r="B332" s="1733" t="s">
        <v>528</v>
      </c>
      <c r="C332" s="1759" t="s">
        <v>529</v>
      </c>
      <c r="D332" s="1735" t="s">
        <v>49</v>
      </c>
      <c r="E332" s="1760">
        <v>12</v>
      </c>
      <c r="F332" s="1739">
        <v>30</v>
      </c>
      <c r="G332" s="1739">
        <f t="shared" si="2"/>
        <v>2.8</v>
      </c>
      <c r="H332" s="1746">
        <v>84</v>
      </c>
      <c r="I332" s="1739">
        <v>12</v>
      </c>
      <c r="J332" s="1748">
        <f>H332*E332*1.12</f>
        <v>1128.96</v>
      </c>
    </row>
    <row r="333" spans="1:10" ht="30">
      <c r="A333" s="1732" t="s">
        <v>1489</v>
      </c>
      <c r="B333" s="1733" t="s">
        <v>531</v>
      </c>
      <c r="C333" s="1759" t="s">
        <v>532</v>
      </c>
      <c r="D333" s="1735" t="s">
        <v>49</v>
      </c>
      <c r="E333" s="1760">
        <v>6</v>
      </c>
      <c r="F333" s="1739">
        <v>30</v>
      </c>
      <c r="G333" s="1739">
        <f t="shared" si="2"/>
        <v>2.8</v>
      </c>
      <c r="H333" s="1746">
        <v>84</v>
      </c>
      <c r="I333" s="1739">
        <v>12</v>
      </c>
      <c r="J333" s="1748">
        <f>H333*E333*1.12</f>
        <v>564.48</v>
      </c>
    </row>
    <row r="334" spans="1:10" ht="30">
      <c r="A334" s="1732" t="s">
        <v>1490</v>
      </c>
      <c r="B334" s="1733" t="s">
        <v>533</v>
      </c>
      <c r="C334" s="1759" t="s">
        <v>534</v>
      </c>
      <c r="D334" s="1735" t="s">
        <v>49</v>
      </c>
      <c r="E334" s="1760">
        <v>9</v>
      </c>
      <c r="F334" s="1739">
        <v>30</v>
      </c>
      <c r="G334" s="1739">
        <f t="shared" si="2"/>
        <v>2.8</v>
      </c>
      <c r="H334" s="1746">
        <v>84</v>
      </c>
      <c r="I334" s="1739">
        <v>12</v>
      </c>
      <c r="J334" s="1748">
        <f>H334*E334*1.12</f>
        <v>846.72</v>
      </c>
    </row>
    <row r="335" spans="1:10" ht="30">
      <c r="A335" s="1732" t="s">
        <v>1491</v>
      </c>
      <c r="B335" s="1733" t="s">
        <v>535</v>
      </c>
      <c r="C335" s="1759" t="s">
        <v>536</v>
      </c>
      <c r="D335" s="1735" t="s">
        <v>49</v>
      </c>
      <c r="E335" s="1760">
        <v>6</v>
      </c>
      <c r="F335" s="1739">
        <v>30</v>
      </c>
      <c r="G335" s="1739">
        <f t="shared" si="2"/>
        <v>2.8</v>
      </c>
      <c r="H335" s="1746">
        <v>84</v>
      </c>
      <c r="I335" s="1739">
        <v>12</v>
      </c>
      <c r="J335" s="1748">
        <f>H335*E335*1.12</f>
        <v>564.48</v>
      </c>
    </row>
    <row r="336" spans="1:10" ht="30">
      <c r="A336" s="1732" t="s">
        <v>1492</v>
      </c>
      <c r="B336" s="1733" t="s">
        <v>537</v>
      </c>
      <c r="C336" s="1759" t="s">
        <v>538</v>
      </c>
      <c r="D336" s="1735" t="s">
        <v>49</v>
      </c>
      <c r="E336" s="1760">
        <v>12</v>
      </c>
      <c r="F336" s="1739">
        <v>30</v>
      </c>
      <c r="G336" s="1739">
        <f t="shared" si="2"/>
        <v>2.8</v>
      </c>
      <c r="H336" s="1746">
        <v>84</v>
      </c>
      <c r="I336" s="1739">
        <v>12</v>
      </c>
      <c r="J336" s="1748">
        <f>H336*E336*1.12</f>
        <v>1128.96</v>
      </c>
    </row>
    <row r="337" spans="1:10" ht="30">
      <c r="A337" s="1732" t="s">
        <v>1493</v>
      </c>
      <c r="B337" s="1733" t="s">
        <v>539</v>
      </c>
      <c r="C337" s="1759" t="s">
        <v>540</v>
      </c>
      <c r="D337" s="1735" t="s">
        <v>49</v>
      </c>
      <c r="E337" s="1760">
        <v>12</v>
      </c>
      <c r="F337" s="1739">
        <v>30</v>
      </c>
      <c r="G337" s="1739">
        <f t="shared" si="2"/>
        <v>2.8</v>
      </c>
      <c r="H337" s="1746">
        <v>84</v>
      </c>
      <c r="I337" s="1739">
        <v>12</v>
      </c>
      <c r="J337" s="1748">
        <f>H337*E337*1.12</f>
        <v>1128.96</v>
      </c>
    </row>
    <row r="338" spans="1:10" ht="45">
      <c r="A338" s="1732" t="s">
        <v>1494</v>
      </c>
      <c r="B338" s="1733" t="s">
        <v>541</v>
      </c>
      <c r="C338" s="1759" t="s">
        <v>542</v>
      </c>
      <c r="D338" s="1735" t="s">
        <v>49</v>
      </c>
      <c r="E338" s="1760">
        <v>12</v>
      </c>
      <c r="F338" s="1739">
        <v>30</v>
      </c>
      <c r="G338" s="1739">
        <f t="shared" si="2"/>
        <v>2.8</v>
      </c>
      <c r="H338" s="1746">
        <v>84</v>
      </c>
      <c r="I338" s="1739">
        <v>12</v>
      </c>
      <c r="J338" s="1748">
        <f>H338*E338*1.12</f>
        <v>1128.96</v>
      </c>
    </row>
    <row r="339" spans="1:10" ht="30">
      <c r="A339" s="1732" t="s">
        <v>1495</v>
      </c>
      <c r="B339" s="1733" t="s">
        <v>543</v>
      </c>
      <c r="C339" s="1759" t="s">
        <v>544</v>
      </c>
      <c r="D339" s="1735" t="s">
        <v>49</v>
      </c>
      <c r="E339" s="1760">
        <v>36</v>
      </c>
      <c r="F339" s="1739">
        <v>30</v>
      </c>
      <c r="G339" s="1739">
        <f t="shared" si="2"/>
        <v>2.8</v>
      </c>
      <c r="H339" s="1746">
        <v>84</v>
      </c>
      <c r="I339" s="1739">
        <v>12</v>
      </c>
      <c r="J339" s="1748">
        <f>H339*E339*1.12</f>
        <v>3386.88</v>
      </c>
    </row>
    <row r="340" spans="1:10" ht="30">
      <c r="A340" s="1732" t="s">
        <v>1496</v>
      </c>
      <c r="B340" s="1733" t="s">
        <v>545</v>
      </c>
      <c r="C340" s="1759" t="s">
        <v>546</v>
      </c>
      <c r="D340" s="1735" t="s">
        <v>49</v>
      </c>
      <c r="E340" s="1760">
        <v>12</v>
      </c>
      <c r="F340" s="1739">
        <v>30</v>
      </c>
      <c r="G340" s="1739">
        <f t="shared" si="2"/>
        <v>2.8</v>
      </c>
      <c r="H340" s="1746">
        <v>84</v>
      </c>
      <c r="I340" s="1739">
        <v>12</v>
      </c>
      <c r="J340" s="1748">
        <f>H340*E340*1.12</f>
        <v>1128.96</v>
      </c>
    </row>
    <row r="341" spans="1:10" ht="30">
      <c r="A341" s="1732" t="s">
        <v>1497</v>
      </c>
      <c r="B341" s="1733" t="s">
        <v>547</v>
      </c>
      <c r="C341" s="1759" t="s">
        <v>548</v>
      </c>
      <c r="D341" s="1735" t="s">
        <v>49</v>
      </c>
      <c r="E341" s="1760">
        <v>12</v>
      </c>
      <c r="F341" s="1739">
        <v>30</v>
      </c>
      <c r="G341" s="1739">
        <f t="shared" si="2"/>
        <v>2.8</v>
      </c>
      <c r="H341" s="1746">
        <v>84</v>
      </c>
      <c r="I341" s="1739">
        <v>12</v>
      </c>
      <c r="J341" s="1748">
        <f>H341*E341*1.12</f>
        <v>1128.96</v>
      </c>
    </row>
    <row r="342" spans="1:10" ht="30">
      <c r="A342" s="1732" t="s">
        <v>1498</v>
      </c>
      <c r="B342" s="1733" t="s">
        <v>549</v>
      </c>
      <c r="C342" s="1759" t="s">
        <v>550</v>
      </c>
      <c r="D342" s="1735" t="s">
        <v>49</v>
      </c>
      <c r="E342" s="1760">
        <v>6</v>
      </c>
      <c r="F342" s="1739">
        <v>30</v>
      </c>
      <c r="G342" s="1739">
        <f t="shared" si="2"/>
        <v>2.8</v>
      </c>
      <c r="H342" s="1746">
        <v>84</v>
      </c>
      <c r="I342" s="1739">
        <v>12</v>
      </c>
      <c r="J342" s="1748">
        <f>H342*E342*1.12</f>
        <v>564.48</v>
      </c>
    </row>
    <row r="343" spans="1:10" ht="30">
      <c r="A343" s="1732" t="s">
        <v>1499</v>
      </c>
      <c r="B343" s="1733" t="s">
        <v>551</v>
      </c>
      <c r="C343" s="1759" t="s">
        <v>552</v>
      </c>
      <c r="D343" s="1735" t="s">
        <v>49</v>
      </c>
      <c r="E343" s="1760">
        <v>12</v>
      </c>
      <c r="F343" s="1739">
        <v>30</v>
      </c>
      <c r="G343" s="1739">
        <f t="shared" si="2"/>
        <v>2.8</v>
      </c>
      <c r="H343" s="1746">
        <v>84</v>
      </c>
      <c r="I343" s="1739">
        <v>12</v>
      </c>
      <c r="J343" s="1748">
        <f>H343*E343*1.12</f>
        <v>1128.96</v>
      </c>
    </row>
    <row r="344" spans="1:10" ht="30">
      <c r="A344" s="1732" t="s">
        <v>1500</v>
      </c>
      <c r="B344" s="1733" t="s">
        <v>553</v>
      </c>
      <c r="C344" s="1759" t="s">
        <v>554</v>
      </c>
      <c r="D344" s="1735" t="s">
        <v>49</v>
      </c>
      <c r="E344" s="1760">
        <v>6</v>
      </c>
      <c r="F344" s="1739">
        <v>30</v>
      </c>
      <c r="G344" s="1739">
        <f t="shared" si="2"/>
        <v>2.8</v>
      </c>
      <c r="H344" s="1746">
        <v>84</v>
      </c>
      <c r="I344" s="1739">
        <v>12</v>
      </c>
      <c r="J344" s="1748">
        <f>H344*E344*1.12</f>
        <v>564.48</v>
      </c>
    </row>
    <row r="345" spans="1:10" ht="30">
      <c r="A345" s="1732" t="s">
        <v>1501</v>
      </c>
      <c r="B345" s="1733" t="s">
        <v>555</v>
      </c>
      <c r="C345" s="1759" t="s">
        <v>556</v>
      </c>
      <c r="D345" s="1735" t="s">
        <v>49</v>
      </c>
      <c r="E345" s="1760">
        <v>6</v>
      </c>
      <c r="F345" s="1739">
        <v>30</v>
      </c>
      <c r="G345" s="1739">
        <f t="shared" si="2"/>
        <v>2.8</v>
      </c>
      <c r="H345" s="1746">
        <v>84</v>
      </c>
      <c r="I345" s="1739">
        <v>12</v>
      </c>
      <c r="J345" s="1748">
        <f>H345*E345*1.12</f>
        <v>564.48</v>
      </c>
    </row>
    <row r="346" spans="1:10">
      <c r="A346" s="332"/>
      <c r="B346" s="378"/>
      <c r="C346" s="385"/>
      <c r="D346" s="335"/>
      <c r="E346" s="358"/>
      <c r="F346" s="329"/>
      <c r="G346" s="378"/>
      <c r="H346" s="335"/>
      <c r="I346" s="373" t="s">
        <v>1059</v>
      </c>
      <c r="J346" s="1717">
        <f>SUM(J330:J345)/1.12</f>
        <v>15119.999999999996</v>
      </c>
    </row>
    <row r="347" spans="1:10">
      <c r="A347" s="330" t="s">
        <v>1060</v>
      </c>
      <c r="B347" s="181" t="s">
        <v>2779</v>
      </c>
      <c r="C347" s="233"/>
      <c r="D347" s="333"/>
      <c r="E347" s="357"/>
      <c r="F347" s="320"/>
      <c r="G347" s="375"/>
      <c r="H347" s="333"/>
      <c r="I347" s="320"/>
      <c r="J347" s="1704"/>
    </row>
    <row r="348" spans="1:10">
      <c r="A348" s="331" t="s">
        <v>1062</v>
      </c>
      <c r="B348" s="302" t="s">
        <v>560</v>
      </c>
      <c r="C348" s="305" t="s">
        <v>561</v>
      </c>
      <c r="D348" s="144" t="s">
        <v>49</v>
      </c>
      <c r="E348" s="299">
        <v>60</v>
      </c>
      <c r="F348" s="304"/>
      <c r="G348" s="374"/>
      <c r="H348" s="334"/>
      <c r="I348" s="304"/>
      <c r="J348" s="1720"/>
    </row>
    <row r="349" spans="1:10">
      <c r="A349" s="331" t="s">
        <v>1065</v>
      </c>
      <c r="B349" s="302" t="s">
        <v>562</v>
      </c>
      <c r="C349" s="305" t="s">
        <v>561</v>
      </c>
      <c r="D349" s="144" t="s">
        <v>49</v>
      </c>
      <c r="E349" s="299">
        <v>240</v>
      </c>
      <c r="F349" s="304"/>
      <c r="G349" s="374"/>
      <c r="H349" s="334"/>
      <c r="I349" s="304"/>
      <c r="J349" s="1720"/>
    </row>
    <row r="350" spans="1:10">
      <c r="A350" s="331" t="s">
        <v>1067</v>
      </c>
      <c r="B350" s="302" t="s">
        <v>563</v>
      </c>
      <c r="C350" s="305" t="s">
        <v>561</v>
      </c>
      <c r="D350" s="144" t="s">
        <v>49</v>
      </c>
      <c r="E350" s="299">
        <v>12</v>
      </c>
      <c r="F350" s="304"/>
      <c r="G350" s="374"/>
      <c r="H350" s="334"/>
      <c r="I350" s="304"/>
      <c r="J350" s="1720"/>
    </row>
    <row r="351" spans="1:10">
      <c r="A351" s="331" t="s">
        <v>1068</v>
      </c>
      <c r="B351" s="302" t="s">
        <v>564</v>
      </c>
      <c r="C351" s="305" t="s">
        <v>561</v>
      </c>
      <c r="D351" s="144" t="s">
        <v>49</v>
      </c>
      <c r="E351" s="299">
        <v>6</v>
      </c>
      <c r="F351" s="304"/>
      <c r="G351" s="374"/>
      <c r="H351" s="334"/>
      <c r="I351" s="304"/>
      <c r="J351" s="1720"/>
    </row>
    <row r="352" spans="1:10">
      <c r="A352" s="332"/>
      <c r="B352" s="341"/>
      <c r="C352" s="385"/>
      <c r="D352" s="335"/>
      <c r="E352" s="358"/>
      <c r="F352" s="329"/>
      <c r="G352" s="378"/>
      <c r="H352" s="335"/>
      <c r="I352" s="373" t="s">
        <v>1083</v>
      </c>
      <c r="J352" s="1717"/>
    </row>
    <row r="353" spans="1:10">
      <c r="A353" s="330" t="s">
        <v>1135</v>
      </c>
      <c r="B353" s="181" t="s">
        <v>2778</v>
      </c>
      <c r="C353" s="233"/>
      <c r="D353" s="184"/>
      <c r="E353" s="185"/>
      <c r="F353" s="320"/>
      <c r="G353" s="375"/>
      <c r="H353" s="333"/>
      <c r="I353" s="320"/>
      <c r="J353" s="1704"/>
    </row>
    <row r="354" spans="1:10" ht="30">
      <c r="A354" s="1732" t="s">
        <v>1136</v>
      </c>
      <c r="B354" s="1733" t="s">
        <v>568</v>
      </c>
      <c r="C354" s="1759" t="s">
        <v>2707</v>
      </c>
      <c r="D354" s="1735" t="s">
        <v>49</v>
      </c>
      <c r="E354" s="1760">
        <v>150</v>
      </c>
      <c r="F354" s="1739">
        <v>25</v>
      </c>
      <c r="G354" s="1739">
        <f t="shared" ref="G354:G355" si="3">H354/F354</f>
        <v>5</v>
      </c>
      <c r="H354" s="1746">
        <v>125</v>
      </c>
      <c r="I354" s="1739">
        <v>12</v>
      </c>
      <c r="J354" s="1748">
        <f>H354*E354*1.12</f>
        <v>21000.000000000004</v>
      </c>
    </row>
    <row r="355" spans="1:10" ht="60">
      <c r="A355" s="1732" t="s">
        <v>1139</v>
      </c>
      <c r="B355" s="1733" t="s">
        <v>569</v>
      </c>
      <c r="C355" s="1759" t="s">
        <v>570</v>
      </c>
      <c r="D355" s="1735" t="s">
        <v>49</v>
      </c>
      <c r="E355" s="1760">
        <v>90</v>
      </c>
      <c r="F355" s="1739">
        <v>25</v>
      </c>
      <c r="G355" s="1739">
        <f t="shared" si="3"/>
        <v>7</v>
      </c>
      <c r="H355" s="1746">
        <v>175</v>
      </c>
      <c r="I355" s="1739">
        <v>12</v>
      </c>
      <c r="J355" s="1748">
        <f>H355*E355*1.12</f>
        <v>17640</v>
      </c>
    </row>
    <row r="356" spans="1:10">
      <c r="A356" s="332"/>
      <c r="B356" s="341"/>
      <c r="C356" s="385"/>
      <c r="D356" s="335"/>
      <c r="E356" s="358"/>
      <c r="F356" s="329"/>
      <c r="G356" s="378"/>
      <c r="H356" s="378"/>
      <c r="I356" s="373" t="s">
        <v>1146</v>
      </c>
      <c r="J356" s="1762">
        <f>SUM(J354:J355)/1.12</f>
        <v>34500</v>
      </c>
    </row>
    <row r="357" spans="1:10">
      <c r="A357" s="330" t="s">
        <v>1147</v>
      </c>
      <c r="B357" s="181" t="s">
        <v>2777</v>
      </c>
      <c r="C357" s="235"/>
      <c r="D357" s="333"/>
      <c r="E357" s="357"/>
      <c r="F357" s="320"/>
      <c r="G357" s="375"/>
      <c r="H357" s="333"/>
      <c r="I357" s="320"/>
      <c r="J357" s="1704"/>
    </row>
    <row r="358" spans="1:10">
      <c r="A358" s="331" t="s">
        <v>1148</v>
      </c>
      <c r="B358" s="302" t="s">
        <v>574</v>
      </c>
      <c r="C358" s="305" t="s">
        <v>574</v>
      </c>
      <c r="D358" s="141" t="s">
        <v>31</v>
      </c>
      <c r="E358" s="299">
        <v>3</v>
      </c>
      <c r="F358" s="304"/>
      <c r="G358" s="374"/>
      <c r="H358" s="334"/>
      <c r="I358" s="304"/>
      <c r="J358" s="1720"/>
    </row>
    <row r="359" spans="1:10">
      <c r="A359" s="331" t="s">
        <v>1151</v>
      </c>
      <c r="B359" s="302" t="s">
        <v>575</v>
      </c>
      <c r="C359" s="305" t="s">
        <v>576</v>
      </c>
      <c r="D359" s="141" t="s">
        <v>31</v>
      </c>
      <c r="E359" s="299">
        <v>3</v>
      </c>
      <c r="F359" s="304"/>
      <c r="G359" s="374"/>
      <c r="H359" s="334"/>
      <c r="I359" s="304"/>
      <c r="J359" s="1720"/>
    </row>
    <row r="360" spans="1:10" ht="25.5">
      <c r="A360" s="331" t="s">
        <v>1154</v>
      </c>
      <c r="B360" s="302" t="s">
        <v>577</v>
      </c>
      <c r="C360" s="305" t="s">
        <v>2708</v>
      </c>
      <c r="D360" s="141" t="s">
        <v>31</v>
      </c>
      <c r="E360" s="299">
        <v>9</v>
      </c>
      <c r="F360" s="304"/>
      <c r="G360" s="374"/>
      <c r="H360" s="334"/>
      <c r="I360" s="304"/>
      <c r="J360" s="1720"/>
    </row>
    <row r="361" spans="1:10" ht="25.5">
      <c r="A361" s="331" t="s">
        <v>1502</v>
      </c>
      <c r="B361" s="302" t="s">
        <v>578</v>
      </c>
      <c r="C361" s="305" t="s">
        <v>2709</v>
      </c>
      <c r="D361" s="141" t="s">
        <v>31</v>
      </c>
      <c r="E361" s="299">
        <v>9</v>
      </c>
      <c r="F361" s="304"/>
      <c r="G361" s="374"/>
      <c r="H361" s="334"/>
      <c r="I361" s="304"/>
      <c r="J361" s="1720"/>
    </row>
    <row r="362" spans="1:10" ht="25.5">
      <c r="A362" s="331" t="s">
        <v>1503</v>
      </c>
      <c r="B362" s="302" t="s">
        <v>579</v>
      </c>
      <c r="C362" s="305" t="s">
        <v>2710</v>
      </c>
      <c r="D362" s="141" t="s">
        <v>31</v>
      </c>
      <c r="E362" s="299">
        <v>9</v>
      </c>
      <c r="F362" s="304"/>
      <c r="G362" s="374"/>
      <c r="H362" s="334"/>
      <c r="I362" s="304"/>
      <c r="J362" s="1720"/>
    </row>
    <row r="363" spans="1:10" ht="25.5">
      <c r="A363" s="331" t="s">
        <v>1504</v>
      </c>
      <c r="B363" s="302" t="s">
        <v>580</v>
      </c>
      <c r="C363" s="305" t="s">
        <v>2712</v>
      </c>
      <c r="D363" s="141" t="s">
        <v>31</v>
      </c>
      <c r="E363" s="299">
        <v>18</v>
      </c>
      <c r="F363" s="304"/>
      <c r="G363" s="374"/>
      <c r="H363" s="334"/>
      <c r="I363" s="304"/>
      <c r="J363" s="1720"/>
    </row>
    <row r="364" spans="1:10" ht="25.5">
      <c r="A364" s="331" t="s">
        <v>1505</v>
      </c>
      <c r="B364" s="302" t="s">
        <v>581</v>
      </c>
      <c r="C364" s="305" t="s">
        <v>2711</v>
      </c>
      <c r="D364" s="141" t="s">
        <v>31</v>
      </c>
      <c r="E364" s="299">
        <v>30</v>
      </c>
      <c r="F364" s="304"/>
      <c r="G364" s="374"/>
      <c r="H364" s="334"/>
      <c r="I364" s="304"/>
      <c r="J364" s="1720"/>
    </row>
    <row r="365" spans="1:10">
      <c r="A365" s="332"/>
      <c r="B365" s="341"/>
      <c r="C365" s="385"/>
      <c r="D365" s="335"/>
      <c r="E365" s="358"/>
      <c r="F365" s="329"/>
      <c r="G365" s="378"/>
      <c r="H365" s="335"/>
      <c r="I365" s="373" t="s">
        <v>1157</v>
      </c>
      <c r="J365" s="1717"/>
    </row>
    <row r="366" spans="1:10">
      <c r="A366" s="330" t="s">
        <v>1158</v>
      </c>
      <c r="B366" s="181" t="s">
        <v>2776</v>
      </c>
      <c r="C366" s="235"/>
      <c r="D366" s="333"/>
      <c r="E366" s="357"/>
      <c r="F366" s="320"/>
      <c r="G366" s="375"/>
      <c r="H366" s="333"/>
      <c r="I366" s="320"/>
      <c r="J366" s="1704"/>
    </row>
    <row r="367" spans="1:10">
      <c r="A367" s="267" t="s">
        <v>1506</v>
      </c>
      <c r="B367" s="302" t="s">
        <v>585</v>
      </c>
      <c r="C367" s="305" t="s">
        <v>2713</v>
      </c>
      <c r="D367" s="384" t="s">
        <v>31</v>
      </c>
      <c r="E367" s="287">
        <v>3</v>
      </c>
      <c r="F367" s="304"/>
      <c r="G367" s="374"/>
      <c r="H367" s="334"/>
      <c r="I367" s="304"/>
      <c r="J367" s="1720"/>
    </row>
    <row r="368" spans="1:10">
      <c r="A368" s="267" t="s">
        <v>1508</v>
      </c>
      <c r="B368" s="302" t="s">
        <v>587</v>
      </c>
      <c r="C368" s="305" t="s">
        <v>588</v>
      </c>
      <c r="D368" s="384" t="s">
        <v>31</v>
      </c>
      <c r="E368" s="287">
        <v>3</v>
      </c>
      <c r="F368" s="304"/>
      <c r="G368" s="374"/>
      <c r="H368" s="334"/>
      <c r="I368" s="304"/>
      <c r="J368" s="1720"/>
    </row>
    <row r="369" spans="1:10">
      <c r="A369" s="267" t="s">
        <v>1509</v>
      </c>
      <c r="B369" s="302" t="s">
        <v>589</v>
      </c>
      <c r="C369" s="305" t="s">
        <v>590</v>
      </c>
      <c r="D369" s="384" t="s">
        <v>31</v>
      </c>
      <c r="E369" s="287">
        <v>3</v>
      </c>
      <c r="F369" s="304"/>
      <c r="G369" s="374"/>
      <c r="H369" s="334"/>
      <c r="I369" s="304"/>
      <c r="J369" s="1720"/>
    </row>
    <row r="370" spans="1:10">
      <c r="A370" s="267" t="s">
        <v>1160</v>
      </c>
      <c r="B370" s="302" t="s">
        <v>591</v>
      </c>
      <c r="C370" s="305" t="s">
        <v>592</v>
      </c>
      <c r="D370" s="384" t="s">
        <v>31</v>
      </c>
      <c r="E370" s="287">
        <v>3</v>
      </c>
      <c r="F370" s="304"/>
      <c r="G370" s="374"/>
      <c r="H370" s="334"/>
      <c r="I370" s="304"/>
      <c r="J370" s="1720"/>
    </row>
    <row r="371" spans="1:10" ht="25.5">
      <c r="A371" s="267" t="s">
        <v>1163</v>
      </c>
      <c r="B371" s="302" t="s">
        <v>1507</v>
      </c>
      <c r="C371" s="305" t="s">
        <v>593</v>
      </c>
      <c r="D371" s="384" t="s">
        <v>31</v>
      </c>
      <c r="E371" s="287">
        <v>3</v>
      </c>
      <c r="F371" s="304"/>
      <c r="G371" s="374"/>
      <c r="H371" s="334"/>
      <c r="I371" s="304"/>
      <c r="J371" s="1720"/>
    </row>
    <row r="372" spans="1:10" ht="25.5">
      <c r="A372" s="267" t="s">
        <v>1166</v>
      </c>
      <c r="B372" s="302" t="s">
        <v>594</v>
      </c>
      <c r="C372" s="305" t="s">
        <v>595</v>
      </c>
      <c r="D372" s="384" t="s">
        <v>31</v>
      </c>
      <c r="E372" s="287">
        <v>3</v>
      </c>
      <c r="F372" s="304"/>
      <c r="G372" s="374"/>
      <c r="H372" s="334"/>
      <c r="I372" s="304"/>
      <c r="J372" s="1720"/>
    </row>
    <row r="373" spans="1:10" ht="25.5">
      <c r="A373" s="267" t="s">
        <v>1168</v>
      </c>
      <c r="B373" s="302" t="s">
        <v>596</v>
      </c>
      <c r="C373" s="305" t="s">
        <v>597</v>
      </c>
      <c r="D373" s="384" t="s">
        <v>31</v>
      </c>
      <c r="E373" s="287">
        <v>3</v>
      </c>
      <c r="F373" s="304"/>
      <c r="G373" s="374"/>
      <c r="H373" s="334"/>
      <c r="I373" s="304"/>
      <c r="J373" s="1720"/>
    </row>
    <row r="374" spans="1:10" ht="25.5">
      <c r="A374" s="267" t="s">
        <v>1171</v>
      </c>
      <c r="B374" s="302" t="s">
        <v>598</v>
      </c>
      <c r="C374" s="305" t="s">
        <v>599</v>
      </c>
      <c r="D374" s="384" t="s">
        <v>31</v>
      </c>
      <c r="E374" s="287">
        <v>3</v>
      </c>
      <c r="F374" s="304"/>
      <c r="G374" s="374"/>
      <c r="H374" s="334"/>
      <c r="I374" s="304"/>
      <c r="J374" s="1720"/>
    </row>
    <row r="375" spans="1:10" ht="25.5">
      <c r="A375" s="267" t="s">
        <v>1173</v>
      </c>
      <c r="B375" s="302" t="s">
        <v>600</v>
      </c>
      <c r="C375" s="434" t="s">
        <v>601</v>
      </c>
      <c r="D375" s="384" t="s">
        <v>31</v>
      </c>
      <c r="E375" s="287">
        <v>3</v>
      </c>
      <c r="F375" s="304"/>
      <c r="G375" s="374"/>
      <c r="H375" s="334"/>
      <c r="I375" s="304"/>
      <c r="J375" s="1720"/>
    </row>
    <row r="376" spans="1:10" ht="25.5">
      <c r="A376" s="267" t="s">
        <v>1510</v>
      </c>
      <c r="B376" s="302" t="s">
        <v>602</v>
      </c>
      <c r="C376" s="305" t="s">
        <v>603</v>
      </c>
      <c r="D376" s="384" t="s">
        <v>31</v>
      </c>
      <c r="E376" s="287">
        <v>3</v>
      </c>
      <c r="F376" s="304"/>
      <c r="G376" s="374"/>
      <c r="H376" s="334"/>
      <c r="I376" s="304"/>
      <c r="J376" s="1720"/>
    </row>
    <row r="377" spans="1:10" ht="25.5">
      <c r="A377" s="267" t="s">
        <v>1511</v>
      </c>
      <c r="B377" s="302" t="s">
        <v>604</v>
      </c>
      <c r="C377" s="305" t="s">
        <v>605</v>
      </c>
      <c r="D377" s="384" t="s">
        <v>31</v>
      </c>
      <c r="E377" s="287">
        <v>3</v>
      </c>
      <c r="F377" s="304"/>
      <c r="G377" s="374"/>
      <c r="H377" s="334"/>
      <c r="I377" s="304"/>
      <c r="J377" s="1720"/>
    </row>
    <row r="378" spans="1:10" ht="25.5">
      <c r="A378" s="267" t="s">
        <v>1512</v>
      </c>
      <c r="B378" s="302" t="s">
        <v>606</v>
      </c>
      <c r="C378" s="305" t="s">
        <v>607</v>
      </c>
      <c r="D378" s="384" t="s">
        <v>31</v>
      </c>
      <c r="E378" s="287">
        <v>3</v>
      </c>
      <c r="F378" s="304"/>
      <c r="G378" s="374"/>
      <c r="H378" s="334"/>
      <c r="I378" s="304"/>
      <c r="J378" s="1720"/>
    </row>
    <row r="379" spans="1:10" ht="25.5">
      <c r="A379" s="267" t="s">
        <v>1513</v>
      </c>
      <c r="B379" s="302" t="s">
        <v>608</v>
      </c>
      <c r="C379" s="305" t="s">
        <v>609</v>
      </c>
      <c r="D379" s="384" t="s">
        <v>31</v>
      </c>
      <c r="E379" s="287">
        <v>3</v>
      </c>
      <c r="F379" s="304"/>
      <c r="G379" s="374"/>
      <c r="H379" s="334"/>
      <c r="I379" s="304"/>
      <c r="J379" s="1720"/>
    </row>
    <row r="380" spans="1:10" ht="25.5">
      <c r="A380" s="267" t="s">
        <v>1514</v>
      </c>
      <c r="B380" s="302" t="s">
        <v>610</v>
      </c>
      <c r="C380" s="305" t="s">
        <v>611</v>
      </c>
      <c r="D380" s="384" t="s">
        <v>31</v>
      </c>
      <c r="E380" s="287">
        <v>3</v>
      </c>
      <c r="F380" s="304"/>
      <c r="G380" s="374"/>
      <c r="H380" s="334"/>
      <c r="I380" s="304"/>
      <c r="J380" s="1720"/>
    </row>
    <row r="381" spans="1:10" ht="25.5">
      <c r="A381" s="267" t="s">
        <v>1515</v>
      </c>
      <c r="B381" s="302" t="s">
        <v>612</v>
      </c>
      <c r="C381" s="305" t="s">
        <v>613</v>
      </c>
      <c r="D381" s="384" t="s">
        <v>31</v>
      </c>
      <c r="E381" s="287">
        <v>3</v>
      </c>
      <c r="F381" s="304"/>
      <c r="G381" s="374"/>
      <c r="H381" s="334"/>
      <c r="I381" s="304"/>
      <c r="J381" s="1720"/>
    </row>
    <row r="382" spans="1:10">
      <c r="A382" s="267" t="s">
        <v>1516</v>
      </c>
      <c r="B382" s="302" t="s">
        <v>614</v>
      </c>
      <c r="C382" s="305" t="s">
        <v>615</v>
      </c>
      <c r="D382" s="384" t="s">
        <v>31</v>
      </c>
      <c r="E382" s="287">
        <v>3</v>
      </c>
      <c r="F382" s="304"/>
      <c r="G382" s="374"/>
      <c r="H382" s="334"/>
      <c r="I382" s="304"/>
      <c r="J382" s="1720"/>
    </row>
    <row r="383" spans="1:10">
      <c r="A383" s="267" t="s">
        <v>1517</v>
      </c>
      <c r="B383" s="302" t="s">
        <v>616</v>
      </c>
      <c r="C383" s="305" t="s">
        <v>617</v>
      </c>
      <c r="D383" s="384" t="s">
        <v>31</v>
      </c>
      <c r="E383" s="287">
        <v>3</v>
      </c>
      <c r="F383" s="304"/>
      <c r="G383" s="374"/>
      <c r="H383" s="334"/>
      <c r="I383" s="304"/>
      <c r="J383" s="1720"/>
    </row>
    <row r="384" spans="1:10" ht="25.5">
      <c r="A384" s="267" t="s">
        <v>1518</v>
      </c>
      <c r="B384" s="302" t="s">
        <v>618</v>
      </c>
      <c r="C384" s="305" t="s">
        <v>619</v>
      </c>
      <c r="D384" s="384" t="s">
        <v>31</v>
      </c>
      <c r="E384" s="287">
        <v>3</v>
      </c>
      <c r="F384" s="304"/>
      <c r="G384" s="374"/>
      <c r="H384" s="334"/>
      <c r="I384" s="304"/>
      <c r="J384" s="1720"/>
    </row>
    <row r="385" spans="1:10">
      <c r="A385" s="332"/>
      <c r="B385" s="341"/>
      <c r="C385" s="385"/>
      <c r="D385" s="335"/>
      <c r="E385" s="358"/>
      <c r="F385" s="329"/>
      <c r="G385" s="378"/>
      <c r="H385" s="335"/>
      <c r="I385" s="373" t="s">
        <v>1176</v>
      </c>
      <c r="J385" s="1717"/>
    </row>
    <row r="386" spans="1:10">
      <c r="A386" s="1710" t="s">
        <v>1177</v>
      </c>
      <c r="B386" s="1766" t="s">
        <v>2775</v>
      </c>
      <c r="C386" s="236"/>
      <c r="D386" s="251"/>
      <c r="E386" s="676"/>
      <c r="F386" s="254"/>
      <c r="G386" s="281"/>
      <c r="H386" s="251"/>
      <c r="I386" s="254"/>
      <c r="J386" s="1712"/>
    </row>
    <row r="387" spans="1:10">
      <c r="A387" s="1732" t="s">
        <v>1178</v>
      </c>
      <c r="B387" s="1733" t="s">
        <v>3007</v>
      </c>
      <c r="C387" s="1759" t="s">
        <v>3152</v>
      </c>
      <c r="D387" s="1739" t="s">
        <v>87</v>
      </c>
      <c r="E387" s="1767">
        <v>3</v>
      </c>
      <c r="F387" s="1737"/>
      <c r="G387" s="1738"/>
      <c r="H387" s="1739"/>
      <c r="I387" s="1737"/>
      <c r="J387" s="1740"/>
    </row>
    <row r="388" spans="1:10">
      <c r="A388" s="1732" t="s">
        <v>1179</v>
      </c>
      <c r="B388" s="1733" t="s">
        <v>625</v>
      </c>
      <c r="C388" s="1759" t="s">
        <v>626</v>
      </c>
      <c r="D388" s="1739" t="s">
        <v>87</v>
      </c>
      <c r="E388" s="1767">
        <v>3</v>
      </c>
      <c r="F388" s="1737"/>
      <c r="G388" s="1738"/>
      <c r="H388" s="1739"/>
      <c r="I388" s="1737"/>
      <c r="J388" s="1740"/>
    </row>
    <row r="389" spans="1:10" ht="30">
      <c r="A389" s="1732" t="s">
        <v>1180</v>
      </c>
      <c r="B389" s="1733" t="s">
        <v>627</v>
      </c>
      <c r="C389" s="1759" t="s">
        <v>628</v>
      </c>
      <c r="D389" s="1739" t="s">
        <v>87</v>
      </c>
      <c r="E389" s="1767">
        <v>3</v>
      </c>
      <c r="F389" s="1737"/>
      <c r="G389" s="1738"/>
      <c r="H389" s="1739"/>
      <c r="I389" s="1737"/>
      <c r="J389" s="1740"/>
    </row>
    <row r="390" spans="1:10" ht="30">
      <c r="A390" s="1732" t="s">
        <v>1181</v>
      </c>
      <c r="B390" s="1733" t="s">
        <v>629</v>
      </c>
      <c r="C390" s="1759" t="s">
        <v>630</v>
      </c>
      <c r="D390" s="1739" t="s">
        <v>87</v>
      </c>
      <c r="E390" s="1767">
        <v>3</v>
      </c>
      <c r="F390" s="1737"/>
      <c r="G390" s="1738"/>
      <c r="H390" s="1739"/>
      <c r="I390" s="1737"/>
      <c r="J390" s="1740"/>
    </row>
    <row r="391" spans="1:10" ht="30">
      <c r="A391" s="1732" t="s">
        <v>1519</v>
      </c>
      <c r="B391" s="1733" t="s">
        <v>631</v>
      </c>
      <c r="C391" s="1759" t="s">
        <v>632</v>
      </c>
      <c r="D391" s="1739" t="s">
        <v>87</v>
      </c>
      <c r="E391" s="1767">
        <v>3</v>
      </c>
      <c r="F391" s="1737"/>
      <c r="G391" s="1738"/>
      <c r="H391" s="1739"/>
      <c r="I391" s="1737"/>
      <c r="J391" s="1740"/>
    </row>
    <row r="392" spans="1:10">
      <c r="A392" s="1732" t="s">
        <v>1182</v>
      </c>
      <c r="B392" s="1733" t="s">
        <v>633</v>
      </c>
      <c r="C392" s="1759" t="s">
        <v>634</v>
      </c>
      <c r="D392" s="1739" t="s">
        <v>87</v>
      </c>
      <c r="E392" s="1767">
        <v>3</v>
      </c>
      <c r="F392" s="1737"/>
      <c r="G392" s="1738"/>
      <c r="H392" s="1739"/>
      <c r="I392" s="1737"/>
      <c r="J392" s="1740"/>
    </row>
    <row r="393" spans="1:10">
      <c r="A393" s="1732" t="s">
        <v>1183</v>
      </c>
      <c r="B393" s="1733" t="s">
        <v>635</v>
      </c>
      <c r="C393" s="1759" t="s">
        <v>636</v>
      </c>
      <c r="D393" s="1739" t="s">
        <v>87</v>
      </c>
      <c r="E393" s="1767">
        <v>3</v>
      </c>
      <c r="F393" s="1737"/>
      <c r="G393" s="1738"/>
      <c r="H393" s="1739"/>
      <c r="I393" s="1737"/>
      <c r="J393" s="1740"/>
    </row>
    <row r="394" spans="1:10">
      <c r="A394" s="1732" t="s">
        <v>1184</v>
      </c>
      <c r="B394" s="1733" t="s">
        <v>637</v>
      </c>
      <c r="C394" s="1759" t="s">
        <v>638</v>
      </c>
      <c r="D394" s="1739" t="s">
        <v>87</v>
      </c>
      <c r="E394" s="1767">
        <v>3</v>
      </c>
      <c r="F394" s="1737"/>
      <c r="G394" s="1738"/>
      <c r="H394" s="1739"/>
      <c r="I394" s="1737"/>
      <c r="J394" s="1740"/>
    </row>
    <row r="395" spans="1:10">
      <c r="A395" s="1732" t="s">
        <v>1185</v>
      </c>
      <c r="B395" s="1733" t="s">
        <v>639</v>
      </c>
      <c r="C395" s="1759" t="s">
        <v>640</v>
      </c>
      <c r="D395" s="1739" t="s">
        <v>87</v>
      </c>
      <c r="E395" s="1767">
        <v>3</v>
      </c>
      <c r="F395" s="1737"/>
      <c r="G395" s="1738"/>
      <c r="H395" s="1739"/>
      <c r="I395" s="1737"/>
      <c r="J395" s="1740"/>
    </row>
    <row r="396" spans="1:10" ht="30">
      <c r="A396" s="1732" t="s">
        <v>1186</v>
      </c>
      <c r="B396" s="1733" t="s">
        <v>641</v>
      </c>
      <c r="C396" s="1759" t="s">
        <v>642</v>
      </c>
      <c r="D396" s="1739" t="s">
        <v>87</v>
      </c>
      <c r="E396" s="1767">
        <v>3</v>
      </c>
      <c r="F396" s="1737"/>
      <c r="G396" s="1738"/>
      <c r="H396" s="1739"/>
      <c r="I396" s="1737"/>
      <c r="J396" s="1740"/>
    </row>
    <row r="397" spans="1:10" ht="30">
      <c r="A397" s="1732" t="s">
        <v>1187</v>
      </c>
      <c r="B397" s="1733" t="s">
        <v>643</v>
      </c>
      <c r="C397" s="1759" t="s">
        <v>644</v>
      </c>
      <c r="D397" s="1739" t="s">
        <v>87</v>
      </c>
      <c r="E397" s="1767">
        <v>3</v>
      </c>
      <c r="F397" s="1737"/>
      <c r="G397" s="1738"/>
      <c r="H397" s="1739"/>
      <c r="I397" s="1737"/>
      <c r="J397" s="1740"/>
    </row>
    <row r="398" spans="1:10" ht="30">
      <c r="A398" s="1732" t="s">
        <v>1188</v>
      </c>
      <c r="B398" s="1733" t="s">
        <v>645</v>
      </c>
      <c r="C398" s="1759" t="s">
        <v>646</v>
      </c>
      <c r="D398" s="1739" t="s">
        <v>87</v>
      </c>
      <c r="E398" s="1767">
        <v>3</v>
      </c>
      <c r="F398" s="1737"/>
      <c r="G398" s="1738"/>
      <c r="H398" s="1739"/>
      <c r="I398" s="1737"/>
      <c r="J398" s="1740"/>
    </row>
    <row r="399" spans="1:10">
      <c r="A399" s="1732" t="s">
        <v>1189</v>
      </c>
      <c r="B399" s="1733" t="s">
        <v>647</v>
      </c>
      <c r="C399" s="1759" t="s">
        <v>648</v>
      </c>
      <c r="D399" s="1739" t="s">
        <v>87</v>
      </c>
      <c r="E399" s="1767">
        <v>3</v>
      </c>
      <c r="F399" s="1737"/>
      <c r="G399" s="1738"/>
      <c r="H399" s="1739"/>
      <c r="I399" s="1737"/>
      <c r="J399" s="1740"/>
    </row>
    <row r="400" spans="1:10">
      <c r="A400" s="1732" t="s">
        <v>1191</v>
      </c>
      <c r="B400" s="1733" t="s">
        <v>649</v>
      </c>
      <c r="C400" s="1759" t="s">
        <v>650</v>
      </c>
      <c r="D400" s="1739" t="s">
        <v>87</v>
      </c>
      <c r="E400" s="1767">
        <v>3</v>
      </c>
      <c r="F400" s="1737"/>
      <c r="G400" s="1738"/>
      <c r="H400" s="1739"/>
      <c r="I400" s="1737"/>
      <c r="J400" s="1740"/>
    </row>
    <row r="401" spans="1:10" ht="30">
      <c r="A401" s="1732" t="s">
        <v>1192</v>
      </c>
      <c r="B401" s="1733" t="s">
        <v>651</v>
      </c>
      <c r="C401" s="1759" t="s">
        <v>652</v>
      </c>
      <c r="D401" s="1739" t="s">
        <v>87</v>
      </c>
      <c r="E401" s="1767">
        <v>3</v>
      </c>
      <c r="F401" s="1737"/>
      <c r="G401" s="1738"/>
      <c r="H401" s="1739"/>
      <c r="I401" s="1737"/>
      <c r="J401" s="1740"/>
    </row>
    <row r="402" spans="1:10" ht="30">
      <c r="A402" s="1732" t="s">
        <v>1193</v>
      </c>
      <c r="B402" s="1733" t="s">
        <v>653</v>
      </c>
      <c r="C402" s="1759" t="s">
        <v>654</v>
      </c>
      <c r="D402" s="1739" t="s">
        <v>87</v>
      </c>
      <c r="E402" s="1767">
        <v>3</v>
      </c>
      <c r="F402" s="1737"/>
      <c r="G402" s="1738"/>
      <c r="H402" s="1739"/>
      <c r="I402" s="1737"/>
      <c r="J402" s="1740"/>
    </row>
    <row r="403" spans="1:10" ht="30">
      <c r="A403" s="1732" t="s">
        <v>1194</v>
      </c>
      <c r="B403" s="1733" t="s">
        <v>655</v>
      </c>
      <c r="C403" s="1759" t="s">
        <v>656</v>
      </c>
      <c r="D403" s="1739" t="s">
        <v>87</v>
      </c>
      <c r="E403" s="1767">
        <v>3</v>
      </c>
      <c r="F403" s="1737"/>
      <c r="G403" s="1738"/>
      <c r="H403" s="1739"/>
      <c r="I403" s="1737"/>
      <c r="J403" s="1740"/>
    </row>
    <row r="404" spans="1:10" ht="30">
      <c r="A404" s="1732" t="s">
        <v>1197</v>
      </c>
      <c r="B404" s="1733" t="s">
        <v>657</v>
      </c>
      <c r="C404" s="1759" t="s">
        <v>658</v>
      </c>
      <c r="D404" s="1739" t="s">
        <v>87</v>
      </c>
      <c r="E404" s="1767">
        <v>3</v>
      </c>
      <c r="F404" s="1737"/>
      <c r="G404" s="1738"/>
      <c r="H404" s="1739"/>
      <c r="I404" s="1737"/>
      <c r="J404" s="1740"/>
    </row>
    <row r="405" spans="1:10">
      <c r="A405" s="1732" t="s">
        <v>1520</v>
      </c>
      <c r="B405" s="1733" t="s">
        <v>659</v>
      </c>
      <c r="C405" s="1759" t="s">
        <v>660</v>
      </c>
      <c r="D405" s="1739" t="s">
        <v>87</v>
      </c>
      <c r="E405" s="1767">
        <v>3</v>
      </c>
      <c r="F405" s="1737"/>
      <c r="G405" s="1738"/>
      <c r="H405" s="1739"/>
      <c r="I405" s="1737"/>
      <c r="J405" s="1740"/>
    </row>
    <row r="406" spans="1:10">
      <c r="A406" s="1732" t="s">
        <v>1521</v>
      </c>
      <c r="B406" s="1733" t="s">
        <v>661</v>
      </c>
      <c r="C406" s="1759" t="s">
        <v>662</v>
      </c>
      <c r="D406" s="1739" t="s">
        <v>87</v>
      </c>
      <c r="E406" s="1767">
        <v>3</v>
      </c>
      <c r="F406" s="1737"/>
      <c r="G406" s="1738"/>
      <c r="H406" s="1739"/>
      <c r="I406" s="1737"/>
      <c r="J406" s="1740"/>
    </row>
    <row r="407" spans="1:10" ht="30">
      <c r="A407" s="1732" t="s">
        <v>1522</v>
      </c>
      <c r="B407" s="1733" t="s">
        <v>663</v>
      </c>
      <c r="C407" s="1759" t="s">
        <v>664</v>
      </c>
      <c r="D407" s="1739" t="s">
        <v>87</v>
      </c>
      <c r="E407" s="1767">
        <v>3</v>
      </c>
      <c r="F407" s="1737"/>
      <c r="G407" s="1738"/>
      <c r="H407" s="1739"/>
      <c r="I407" s="1737"/>
      <c r="J407" s="1740"/>
    </row>
    <row r="408" spans="1:10" ht="30">
      <c r="A408" s="1732" t="s">
        <v>1523</v>
      </c>
      <c r="B408" s="1733" t="s">
        <v>665</v>
      </c>
      <c r="C408" s="1759" t="s">
        <v>666</v>
      </c>
      <c r="D408" s="1739" t="s">
        <v>87</v>
      </c>
      <c r="E408" s="1767">
        <v>3</v>
      </c>
      <c r="F408" s="1737"/>
      <c r="G408" s="1738"/>
      <c r="H408" s="1739"/>
      <c r="I408" s="1737"/>
      <c r="J408" s="1740"/>
    </row>
    <row r="409" spans="1:10">
      <c r="A409" s="1732" t="s">
        <v>1524</v>
      </c>
      <c r="B409" s="1733" t="s">
        <v>667</v>
      </c>
      <c r="C409" s="1759" t="s">
        <v>668</v>
      </c>
      <c r="D409" s="1739" t="s">
        <v>87</v>
      </c>
      <c r="E409" s="1767">
        <v>3</v>
      </c>
      <c r="F409" s="1737"/>
      <c r="G409" s="1738"/>
      <c r="H409" s="1739"/>
      <c r="I409" s="1737"/>
      <c r="J409" s="1740"/>
    </row>
    <row r="410" spans="1:10">
      <c r="A410" s="1732" t="s">
        <v>1525</v>
      </c>
      <c r="B410" s="1733" t="s">
        <v>669</v>
      </c>
      <c r="C410" s="1759" t="s">
        <v>670</v>
      </c>
      <c r="D410" s="1739" t="s">
        <v>87</v>
      </c>
      <c r="E410" s="1767">
        <v>3</v>
      </c>
      <c r="F410" s="1737"/>
      <c r="G410" s="1738"/>
      <c r="H410" s="1739"/>
      <c r="I410" s="1737"/>
      <c r="J410" s="1740"/>
    </row>
    <row r="411" spans="1:10">
      <c r="A411" s="1732" t="s">
        <v>1526</v>
      </c>
      <c r="B411" s="1733" t="s">
        <v>671</v>
      </c>
      <c r="C411" s="1759" t="s">
        <v>672</v>
      </c>
      <c r="D411" s="1739" t="s">
        <v>87</v>
      </c>
      <c r="E411" s="1767">
        <v>3</v>
      </c>
      <c r="F411" s="1737"/>
      <c r="G411" s="1738"/>
      <c r="H411" s="1739"/>
      <c r="I411" s="1737"/>
      <c r="J411" s="1740"/>
    </row>
    <row r="412" spans="1:10" ht="30">
      <c r="A412" s="1732" t="s">
        <v>1527</v>
      </c>
      <c r="B412" s="1733" t="s">
        <v>673</v>
      </c>
      <c r="C412" s="1759" t="s">
        <v>674</v>
      </c>
      <c r="D412" s="1739" t="s">
        <v>87</v>
      </c>
      <c r="E412" s="1767">
        <v>3</v>
      </c>
      <c r="F412" s="1737"/>
      <c r="G412" s="1738"/>
      <c r="H412" s="1739"/>
      <c r="I412" s="1737"/>
      <c r="J412" s="1740"/>
    </row>
    <row r="413" spans="1:10">
      <c r="A413" s="1732" t="s">
        <v>1528</v>
      </c>
      <c r="B413" s="1733" t="s">
        <v>675</v>
      </c>
      <c r="C413" s="1759" t="s">
        <v>676</v>
      </c>
      <c r="D413" s="1739" t="s">
        <v>87</v>
      </c>
      <c r="E413" s="1767">
        <v>3</v>
      </c>
      <c r="F413" s="1737"/>
      <c r="G413" s="1738"/>
      <c r="H413" s="1739"/>
      <c r="I413" s="1737"/>
      <c r="J413" s="1740"/>
    </row>
    <row r="414" spans="1:10" ht="30">
      <c r="A414" s="1732" t="s">
        <v>1529</v>
      </c>
      <c r="B414" s="1733" t="s">
        <v>677</v>
      </c>
      <c r="C414" s="1759" t="s">
        <v>678</v>
      </c>
      <c r="D414" s="1739" t="s">
        <v>87</v>
      </c>
      <c r="E414" s="1767">
        <v>3</v>
      </c>
      <c r="F414" s="1737"/>
      <c r="G414" s="1738"/>
      <c r="H414" s="1739"/>
      <c r="I414" s="1737"/>
      <c r="J414" s="1740"/>
    </row>
    <row r="415" spans="1:10" ht="30">
      <c r="A415" s="1732" t="s">
        <v>1530</v>
      </c>
      <c r="B415" s="1733" t="s">
        <v>679</v>
      </c>
      <c r="C415" s="1759" t="s">
        <v>680</v>
      </c>
      <c r="D415" s="1739" t="s">
        <v>87</v>
      </c>
      <c r="E415" s="1767">
        <v>3</v>
      </c>
      <c r="F415" s="1737"/>
      <c r="G415" s="1738"/>
      <c r="H415" s="1739"/>
      <c r="I415" s="1737"/>
      <c r="J415" s="1740"/>
    </row>
    <row r="416" spans="1:10" ht="30">
      <c r="A416" s="1732" t="s">
        <v>1531</v>
      </c>
      <c r="B416" s="1733" t="s">
        <v>681</v>
      </c>
      <c r="C416" s="1759" t="s">
        <v>682</v>
      </c>
      <c r="D416" s="1739" t="s">
        <v>87</v>
      </c>
      <c r="E416" s="1767">
        <v>3</v>
      </c>
      <c r="F416" s="1737"/>
      <c r="G416" s="1738"/>
      <c r="H416" s="1739"/>
      <c r="I416" s="1737"/>
      <c r="J416" s="1740"/>
    </row>
    <row r="417" spans="1:10">
      <c r="A417" s="1732" t="s">
        <v>1532</v>
      </c>
      <c r="B417" s="1733" t="s">
        <v>683</v>
      </c>
      <c r="C417" s="1759" t="s">
        <v>684</v>
      </c>
      <c r="D417" s="1739" t="s">
        <v>87</v>
      </c>
      <c r="E417" s="1767">
        <v>3</v>
      </c>
      <c r="F417" s="1737"/>
      <c r="G417" s="1738"/>
      <c r="H417" s="1739"/>
      <c r="I417" s="1737"/>
      <c r="J417" s="1740"/>
    </row>
    <row r="418" spans="1:10" ht="30">
      <c r="A418" s="1732" t="s">
        <v>1533</v>
      </c>
      <c r="B418" s="1733" t="s">
        <v>685</v>
      </c>
      <c r="C418" s="1759" t="s">
        <v>686</v>
      </c>
      <c r="D418" s="1739" t="s">
        <v>87</v>
      </c>
      <c r="E418" s="1767">
        <v>3</v>
      </c>
      <c r="F418" s="1737"/>
      <c r="G418" s="1738"/>
      <c r="H418" s="1739"/>
      <c r="I418" s="1737"/>
      <c r="J418" s="1740"/>
    </row>
    <row r="419" spans="1:10" ht="30">
      <c r="A419" s="1732" t="s">
        <v>1534</v>
      </c>
      <c r="B419" s="1733" t="s">
        <v>687</v>
      </c>
      <c r="C419" s="1759" t="s">
        <v>688</v>
      </c>
      <c r="D419" s="1739" t="s">
        <v>87</v>
      </c>
      <c r="E419" s="1767">
        <v>3</v>
      </c>
      <c r="F419" s="1737"/>
      <c r="G419" s="1738"/>
      <c r="H419" s="1739"/>
      <c r="I419" s="1737"/>
      <c r="J419" s="1740"/>
    </row>
    <row r="420" spans="1:10">
      <c r="A420" s="1732" t="s">
        <v>1535</v>
      </c>
      <c r="B420" s="1733" t="s">
        <v>689</v>
      </c>
      <c r="C420" s="1759" t="s">
        <v>690</v>
      </c>
      <c r="D420" s="1739" t="s">
        <v>87</v>
      </c>
      <c r="E420" s="1767">
        <v>3</v>
      </c>
      <c r="F420" s="1737"/>
      <c r="G420" s="1738"/>
      <c r="H420" s="1739"/>
      <c r="I420" s="1737"/>
      <c r="J420" s="1740"/>
    </row>
    <row r="421" spans="1:10">
      <c r="A421" s="1732" t="s">
        <v>1536</v>
      </c>
      <c r="B421" s="1733" t="s">
        <v>691</v>
      </c>
      <c r="C421" s="1759" t="s">
        <v>692</v>
      </c>
      <c r="D421" s="1739" t="s">
        <v>87</v>
      </c>
      <c r="E421" s="1767">
        <v>3</v>
      </c>
      <c r="F421" s="1737"/>
      <c r="G421" s="1738"/>
      <c r="H421" s="1739"/>
      <c r="I421" s="1737"/>
      <c r="J421" s="1740"/>
    </row>
    <row r="422" spans="1:10" ht="30">
      <c r="A422" s="1732" t="s">
        <v>1537</v>
      </c>
      <c r="B422" s="1733" t="s">
        <v>693</v>
      </c>
      <c r="C422" s="1759" t="s">
        <v>694</v>
      </c>
      <c r="D422" s="1739" t="s">
        <v>87</v>
      </c>
      <c r="E422" s="1767">
        <v>3</v>
      </c>
      <c r="F422" s="1737"/>
      <c r="G422" s="1738"/>
      <c r="H422" s="1739"/>
      <c r="I422" s="1737"/>
      <c r="J422" s="1740"/>
    </row>
    <row r="423" spans="1:10" ht="30">
      <c r="A423" s="1732" t="s">
        <v>1538</v>
      </c>
      <c r="B423" s="1733" t="s">
        <v>695</v>
      </c>
      <c r="C423" s="1759" t="s">
        <v>696</v>
      </c>
      <c r="D423" s="1739" t="s">
        <v>87</v>
      </c>
      <c r="E423" s="1767">
        <v>3</v>
      </c>
      <c r="F423" s="1737"/>
      <c r="G423" s="1738"/>
      <c r="H423" s="1739"/>
      <c r="I423" s="1737"/>
      <c r="J423" s="1740"/>
    </row>
    <row r="424" spans="1:10">
      <c r="A424" s="1732" t="s">
        <v>1539</v>
      </c>
      <c r="B424" s="1733" t="s">
        <v>697</v>
      </c>
      <c r="C424" s="1759" t="s">
        <v>698</v>
      </c>
      <c r="D424" s="1739" t="s">
        <v>87</v>
      </c>
      <c r="E424" s="1767">
        <v>3</v>
      </c>
      <c r="F424" s="1737"/>
      <c r="G424" s="1738"/>
      <c r="H424" s="1739"/>
      <c r="I424" s="1737"/>
      <c r="J424" s="1740"/>
    </row>
    <row r="425" spans="1:10" ht="30">
      <c r="A425" s="1732" t="s">
        <v>1540</v>
      </c>
      <c r="B425" s="1733" t="s">
        <v>699</v>
      </c>
      <c r="C425" s="1759" t="s">
        <v>700</v>
      </c>
      <c r="D425" s="1739" t="s">
        <v>87</v>
      </c>
      <c r="E425" s="1767">
        <v>3</v>
      </c>
      <c r="F425" s="1737"/>
      <c r="G425" s="1738"/>
      <c r="H425" s="1739"/>
      <c r="I425" s="1737"/>
      <c r="J425" s="1740"/>
    </row>
    <row r="426" spans="1:10" ht="30">
      <c r="A426" s="1732" t="s">
        <v>1541</v>
      </c>
      <c r="B426" s="1733" t="s">
        <v>701</v>
      </c>
      <c r="C426" s="1759" t="s">
        <v>702</v>
      </c>
      <c r="D426" s="1739" t="s">
        <v>87</v>
      </c>
      <c r="E426" s="1767">
        <v>3</v>
      </c>
      <c r="F426" s="1737"/>
      <c r="G426" s="1738"/>
      <c r="H426" s="1739"/>
      <c r="I426" s="1737"/>
      <c r="J426" s="1740"/>
    </row>
    <row r="427" spans="1:10" ht="30">
      <c r="A427" s="1732" t="s">
        <v>1542</v>
      </c>
      <c r="B427" s="1733" t="s">
        <v>703</v>
      </c>
      <c r="C427" s="1759" t="s">
        <v>704</v>
      </c>
      <c r="D427" s="1739" t="s">
        <v>87</v>
      </c>
      <c r="E427" s="1767">
        <v>3</v>
      </c>
      <c r="F427" s="1737"/>
      <c r="G427" s="1738"/>
      <c r="H427" s="1739"/>
      <c r="I427" s="1737"/>
      <c r="J427" s="1740"/>
    </row>
    <row r="428" spans="1:10">
      <c r="A428" s="1732" t="s">
        <v>1543</v>
      </c>
      <c r="B428" s="1733" t="s">
        <v>705</v>
      </c>
      <c r="C428" s="1759" t="s">
        <v>706</v>
      </c>
      <c r="D428" s="1739" t="s">
        <v>87</v>
      </c>
      <c r="E428" s="1767">
        <v>3</v>
      </c>
      <c r="F428" s="1737"/>
      <c r="G428" s="1738"/>
      <c r="H428" s="1739"/>
      <c r="I428" s="1737"/>
      <c r="J428" s="1740"/>
    </row>
    <row r="429" spans="1:10" ht="30">
      <c r="A429" s="1732" t="s">
        <v>1544</v>
      </c>
      <c r="B429" s="1733" t="s">
        <v>707</v>
      </c>
      <c r="C429" s="1759" t="s">
        <v>708</v>
      </c>
      <c r="D429" s="1739" t="s">
        <v>87</v>
      </c>
      <c r="E429" s="1767">
        <v>3</v>
      </c>
      <c r="F429" s="1737"/>
      <c r="G429" s="1738"/>
      <c r="H429" s="1739"/>
      <c r="I429" s="1737"/>
      <c r="J429" s="1740"/>
    </row>
    <row r="430" spans="1:10">
      <c r="A430" s="1732" t="s">
        <v>1545</v>
      </c>
      <c r="B430" s="1733" t="s">
        <v>709</v>
      </c>
      <c r="C430" s="1759" t="s">
        <v>710</v>
      </c>
      <c r="D430" s="1739" t="s">
        <v>87</v>
      </c>
      <c r="E430" s="1767">
        <v>3</v>
      </c>
      <c r="F430" s="1737"/>
      <c r="G430" s="1738"/>
      <c r="H430" s="1739"/>
      <c r="I430" s="1737"/>
      <c r="J430" s="1740"/>
    </row>
    <row r="431" spans="1:10" ht="30">
      <c r="A431" s="1732" t="s">
        <v>1546</v>
      </c>
      <c r="B431" s="1733" t="s">
        <v>711</v>
      </c>
      <c r="C431" s="1759" t="s">
        <v>712</v>
      </c>
      <c r="D431" s="1739" t="s">
        <v>87</v>
      </c>
      <c r="E431" s="1767">
        <v>3</v>
      </c>
      <c r="F431" s="1737"/>
      <c r="G431" s="1738"/>
      <c r="H431" s="1739"/>
      <c r="I431" s="1737"/>
      <c r="J431" s="1740"/>
    </row>
    <row r="432" spans="1:10" ht="30">
      <c r="A432" s="1732" t="s">
        <v>1547</v>
      </c>
      <c r="B432" s="1733" t="s">
        <v>713</v>
      </c>
      <c r="C432" s="1759" t="s">
        <v>714</v>
      </c>
      <c r="D432" s="1739" t="s">
        <v>87</v>
      </c>
      <c r="E432" s="1767">
        <v>3</v>
      </c>
      <c r="F432" s="1737"/>
      <c r="G432" s="1738"/>
      <c r="H432" s="1739"/>
      <c r="I432" s="1737"/>
      <c r="J432" s="1740"/>
    </row>
    <row r="433" spans="1:10" ht="30">
      <c r="A433" s="1732" t="s">
        <v>1548</v>
      </c>
      <c r="B433" s="1733" t="s">
        <v>715</v>
      </c>
      <c r="C433" s="1759" t="s">
        <v>716</v>
      </c>
      <c r="D433" s="1739" t="s">
        <v>87</v>
      </c>
      <c r="E433" s="1767">
        <v>3</v>
      </c>
      <c r="F433" s="1737"/>
      <c r="G433" s="1738"/>
      <c r="H433" s="1739"/>
      <c r="I433" s="1737"/>
      <c r="J433" s="1740"/>
    </row>
    <row r="434" spans="1:10" ht="30">
      <c r="A434" s="1732" t="s">
        <v>1549</v>
      </c>
      <c r="B434" s="1733" t="s">
        <v>717</v>
      </c>
      <c r="C434" s="1759" t="s">
        <v>718</v>
      </c>
      <c r="D434" s="1739" t="s">
        <v>87</v>
      </c>
      <c r="E434" s="1767">
        <v>3</v>
      </c>
      <c r="F434" s="1737"/>
      <c r="G434" s="1738"/>
      <c r="H434" s="1739"/>
      <c r="I434" s="1737"/>
      <c r="J434" s="1740"/>
    </row>
    <row r="435" spans="1:10">
      <c r="A435" s="1732" t="s">
        <v>1550</v>
      </c>
      <c r="B435" s="1733" t="s">
        <v>719</v>
      </c>
      <c r="C435" s="1759" t="s">
        <v>720</v>
      </c>
      <c r="D435" s="1739" t="s">
        <v>87</v>
      </c>
      <c r="E435" s="1767">
        <v>3</v>
      </c>
      <c r="F435" s="1737"/>
      <c r="G435" s="1738"/>
      <c r="H435" s="1739"/>
      <c r="I435" s="1737"/>
      <c r="J435" s="1740"/>
    </row>
    <row r="436" spans="1:10" ht="30">
      <c r="A436" s="1732" t="s">
        <v>1551</v>
      </c>
      <c r="B436" s="1733" t="s">
        <v>721</v>
      </c>
      <c r="C436" s="1759" t="s">
        <v>722</v>
      </c>
      <c r="D436" s="1739" t="s">
        <v>87</v>
      </c>
      <c r="E436" s="1767">
        <v>3</v>
      </c>
      <c r="F436" s="1737"/>
      <c r="G436" s="1738"/>
      <c r="H436" s="1739"/>
      <c r="I436" s="1737"/>
      <c r="J436" s="1740"/>
    </row>
    <row r="437" spans="1:10" ht="30">
      <c r="A437" s="1732" t="s">
        <v>1552</v>
      </c>
      <c r="B437" s="1733" t="s">
        <v>723</v>
      </c>
      <c r="C437" s="1759" t="s">
        <v>2714</v>
      </c>
      <c r="D437" s="1739" t="s">
        <v>87</v>
      </c>
      <c r="E437" s="1767">
        <v>3</v>
      </c>
      <c r="F437" s="1737"/>
      <c r="G437" s="1738"/>
      <c r="H437" s="1739"/>
      <c r="I437" s="1737"/>
      <c r="J437" s="1740"/>
    </row>
    <row r="438" spans="1:10">
      <c r="A438" s="1732" t="s">
        <v>1553</v>
      </c>
      <c r="B438" s="1756" t="s">
        <v>724</v>
      </c>
      <c r="C438" s="1768" t="s">
        <v>725</v>
      </c>
      <c r="D438" s="1739" t="s">
        <v>87</v>
      </c>
      <c r="E438" s="1767">
        <v>3</v>
      </c>
      <c r="F438" s="1769"/>
      <c r="G438" s="1769"/>
      <c r="H438" s="1769"/>
      <c r="I438" s="1769"/>
      <c r="J438" s="1770"/>
    </row>
    <row r="439" spans="1:10">
      <c r="A439" s="332"/>
      <c r="B439" s="435"/>
      <c r="C439" s="436"/>
      <c r="D439" s="405"/>
      <c r="E439" s="437"/>
      <c r="F439" s="404"/>
      <c r="G439" s="378"/>
      <c r="H439" s="405"/>
      <c r="I439" s="406" t="s">
        <v>1199</v>
      </c>
      <c r="J439" s="1761"/>
    </row>
    <row r="440" spans="1:10">
      <c r="A440" s="330" t="s">
        <v>1200</v>
      </c>
      <c r="B440" s="278" t="s">
        <v>2771</v>
      </c>
      <c r="C440" s="235"/>
      <c r="D440" s="333"/>
      <c r="E440" s="357"/>
      <c r="F440" s="320"/>
      <c r="G440" s="375"/>
      <c r="H440" s="333"/>
      <c r="I440" s="320"/>
      <c r="J440" s="1704"/>
    </row>
    <row r="441" spans="1:10" ht="60">
      <c r="A441" s="1732" t="s">
        <v>1202</v>
      </c>
      <c r="B441" s="1733" t="s">
        <v>729</v>
      </c>
      <c r="C441" s="1759" t="s">
        <v>3153</v>
      </c>
      <c r="D441" s="1739" t="s">
        <v>31</v>
      </c>
      <c r="E441" s="1771">
        <v>3000</v>
      </c>
      <c r="F441" s="1739">
        <v>20</v>
      </c>
      <c r="G441" s="1739">
        <v>5.08</v>
      </c>
      <c r="H441" s="1739">
        <f>G441*F441</f>
        <v>101.6</v>
      </c>
      <c r="I441" s="1739">
        <v>12</v>
      </c>
      <c r="J441" s="1748">
        <f>G441*E441*1.12</f>
        <v>17068.800000000003</v>
      </c>
    </row>
    <row r="442" spans="1:10">
      <c r="A442" s="1721"/>
      <c r="B442" s="1772"/>
      <c r="C442" s="1773"/>
      <c r="D442" s="1723"/>
      <c r="E442" s="1774"/>
      <c r="F442" s="1775"/>
      <c r="G442" s="1726"/>
      <c r="H442" s="1723"/>
      <c r="I442" s="1727" t="s">
        <v>1205</v>
      </c>
      <c r="J442" s="1717">
        <f>G441*E441</f>
        <v>15240</v>
      </c>
    </row>
    <row r="443" spans="1:10">
      <c r="A443" s="1732" t="s">
        <v>1206</v>
      </c>
      <c r="B443" s="1756" t="s">
        <v>2772</v>
      </c>
      <c r="C443" s="1759"/>
      <c r="D443" s="1739"/>
      <c r="E443" s="1771"/>
      <c r="F443" s="1737"/>
      <c r="G443" s="1776"/>
      <c r="H443" s="1777"/>
      <c r="I443" s="1737"/>
      <c r="J443" s="1740"/>
    </row>
    <row r="444" spans="1:10" ht="30">
      <c r="A444" s="1732" t="s">
        <v>1207</v>
      </c>
      <c r="B444" s="1733" t="s">
        <v>730</v>
      </c>
      <c r="C444" s="1759" t="s">
        <v>3154</v>
      </c>
      <c r="D444" s="1739" t="s">
        <v>31</v>
      </c>
      <c r="E444" s="1771">
        <v>30000</v>
      </c>
      <c r="F444" s="1739">
        <v>20</v>
      </c>
      <c r="G444" s="1739">
        <v>3.78</v>
      </c>
      <c r="H444" s="1739">
        <f>G444*F444</f>
        <v>75.599999999999994</v>
      </c>
      <c r="I444" s="1739">
        <v>12</v>
      </c>
      <c r="J444" s="1748">
        <f>G444*E444*1.12</f>
        <v>127008.00000000001</v>
      </c>
    </row>
    <row r="445" spans="1:10">
      <c r="A445" s="1721"/>
      <c r="B445" s="1772"/>
      <c r="C445" s="1773"/>
      <c r="D445" s="1723"/>
      <c r="E445" s="1774"/>
      <c r="F445" s="1775"/>
      <c r="G445" s="1778"/>
      <c r="H445" s="1723"/>
      <c r="I445" s="1727" t="s">
        <v>1209</v>
      </c>
      <c r="J445" s="1717">
        <f>G444*E444</f>
        <v>113400</v>
      </c>
    </row>
    <row r="446" spans="1:10">
      <c r="A446" s="1732" t="s">
        <v>1210</v>
      </c>
      <c r="B446" s="1756" t="s">
        <v>2773</v>
      </c>
      <c r="C446" s="1759"/>
      <c r="D446" s="1739"/>
      <c r="E446" s="1771"/>
      <c r="F446" s="1737"/>
      <c r="G446" s="1738"/>
      <c r="H446" s="1739"/>
      <c r="I446" s="1737"/>
      <c r="J446" s="1740"/>
    </row>
    <row r="447" spans="1:10" ht="45">
      <c r="A447" s="1732" t="s">
        <v>1211</v>
      </c>
      <c r="B447" s="1733" t="s">
        <v>732</v>
      </c>
      <c r="C447" s="1759" t="s">
        <v>3155</v>
      </c>
      <c r="D447" s="1739" t="s">
        <v>31</v>
      </c>
      <c r="E447" s="1771">
        <v>864</v>
      </c>
      <c r="F447" s="1737"/>
      <c r="G447" s="1738"/>
      <c r="H447" s="1739"/>
      <c r="I447" s="1737"/>
      <c r="J447" s="1740"/>
    </row>
    <row r="448" spans="1:10">
      <c r="A448" s="1732"/>
      <c r="B448" s="1756"/>
      <c r="C448" s="1779"/>
      <c r="D448" s="1739"/>
      <c r="E448" s="1767"/>
      <c r="F448" s="1780"/>
      <c r="G448" s="1737"/>
      <c r="H448" s="1739"/>
      <c r="I448" s="1738" t="s">
        <v>1216</v>
      </c>
      <c r="J448" s="1740"/>
    </row>
    <row r="449" spans="1:10">
      <c r="A449" s="1732" t="s">
        <v>1217</v>
      </c>
      <c r="B449" s="1756" t="s">
        <v>2774</v>
      </c>
      <c r="C449" s="1779"/>
      <c r="D449" s="1739"/>
      <c r="E449" s="1767"/>
      <c r="F449" s="1780"/>
      <c r="G449" s="1781"/>
      <c r="H449" s="1739"/>
      <c r="I449" s="1738"/>
      <c r="J449" s="1740"/>
    </row>
    <row r="450" spans="1:10" ht="45">
      <c r="A450" s="1732" t="s">
        <v>1219</v>
      </c>
      <c r="B450" s="1733" t="s">
        <v>734</v>
      </c>
      <c r="C450" s="1759" t="s">
        <v>3156</v>
      </c>
      <c r="D450" s="1739" t="s">
        <v>31</v>
      </c>
      <c r="E450" s="1771">
        <v>40000</v>
      </c>
      <c r="F450" s="1739">
        <v>20</v>
      </c>
      <c r="G450" s="1739">
        <v>3.97</v>
      </c>
      <c r="H450" s="1739">
        <f>G450*F450</f>
        <v>79.400000000000006</v>
      </c>
      <c r="I450" s="1739">
        <v>12</v>
      </c>
      <c r="J450" s="1748">
        <f>G450*E450*1.12</f>
        <v>177856.00000000003</v>
      </c>
    </row>
    <row r="451" spans="1:10">
      <c r="A451" s="332"/>
      <c r="B451" s="341"/>
      <c r="C451" s="385"/>
      <c r="D451" s="335"/>
      <c r="E451" s="358"/>
      <c r="F451" s="329"/>
      <c r="G451" s="378"/>
      <c r="H451" s="335"/>
      <c r="I451" s="373" t="s">
        <v>1223</v>
      </c>
      <c r="J451" s="1717">
        <f>G450*E450</f>
        <v>158800</v>
      </c>
    </row>
    <row r="452" spans="1:10">
      <c r="A452" s="330" t="s">
        <v>1224</v>
      </c>
      <c r="B452" s="277" t="s">
        <v>737</v>
      </c>
      <c r="C452" s="240"/>
      <c r="D452" s="336"/>
      <c r="E452" s="357"/>
      <c r="F452" s="324"/>
      <c r="G452" s="376"/>
      <c r="H452" s="336"/>
      <c r="I452" s="324"/>
      <c r="J452" s="1758"/>
    </row>
    <row r="453" spans="1:10">
      <c r="A453" s="331" t="s">
        <v>1225</v>
      </c>
      <c r="B453" s="297" t="s">
        <v>739</v>
      </c>
      <c r="C453" s="380" t="s">
        <v>740</v>
      </c>
      <c r="D453" s="152" t="s">
        <v>49</v>
      </c>
      <c r="E453" s="150">
        <v>24</v>
      </c>
      <c r="F453" s="304"/>
      <c r="G453" s="374"/>
      <c r="H453" s="334"/>
      <c r="I453" s="304"/>
      <c r="J453" s="1720"/>
    </row>
    <row r="454" spans="1:10">
      <c r="A454" s="332"/>
      <c r="B454" s="341"/>
      <c r="C454" s="385"/>
      <c r="D454" s="335"/>
      <c r="E454" s="358"/>
      <c r="F454" s="329"/>
      <c r="G454" s="378"/>
      <c r="H454" s="335"/>
      <c r="I454" s="373" t="s">
        <v>1237</v>
      </c>
      <c r="J454" s="1717"/>
    </row>
    <row r="455" spans="1:10">
      <c r="A455" s="330" t="s">
        <v>1238</v>
      </c>
      <c r="B455" s="343" t="s">
        <v>741</v>
      </c>
      <c r="C455" s="235"/>
      <c r="D455" s="178"/>
      <c r="E455" s="185"/>
      <c r="F455" s="320"/>
      <c r="G455" s="375"/>
      <c r="H455" s="333"/>
      <c r="I455" s="320"/>
      <c r="J455" s="1704"/>
    </row>
    <row r="456" spans="1:10" ht="25.5">
      <c r="A456" s="331" t="s">
        <v>1240</v>
      </c>
      <c r="B456" s="297" t="s">
        <v>743</v>
      </c>
      <c r="C456" s="380" t="s">
        <v>744</v>
      </c>
      <c r="D456" s="152" t="s">
        <v>87</v>
      </c>
      <c r="E456" s="150">
        <v>18</v>
      </c>
      <c r="F456" s="304"/>
      <c r="G456" s="374"/>
      <c r="H456" s="334"/>
      <c r="I456" s="304"/>
      <c r="J456" s="1720"/>
    </row>
    <row r="457" spans="1:10">
      <c r="A457" s="332"/>
      <c r="B457" s="341"/>
      <c r="C457" s="385"/>
      <c r="D457" s="335"/>
      <c r="E457" s="358"/>
      <c r="F457" s="329"/>
      <c r="G457" s="378"/>
      <c r="H457" s="335"/>
      <c r="I457" s="373" t="s">
        <v>1250</v>
      </c>
      <c r="J457" s="1717"/>
    </row>
    <row r="458" spans="1:10">
      <c r="A458" s="330" t="s">
        <v>1251</v>
      </c>
      <c r="B458" s="278" t="s">
        <v>2770</v>
      </c>
      <c r="C458" s="322"/>
      <c r="D458" s="333"/>
      <c r="E458" s="357"/>
      <c r="F458" s="249"/>
      <c r="G458" s="320"/>
      <c r="H458" s="333"/>
      <c r="I458" s="250"/>
      <c r="J458" s="1704"/>
    </row>
    <row r="459" spans="1:10">
      <c r="A459" s="331" t="s">
        <v>1252</v>
      </c>
      <c r="B459" s="297" t="s">
        <v>746</v>
      </c>
      <c r="C459" s="380" t="s">
        <v>2717</v>
      </c>
      <c r="D459" s="152" t="s">
        <v>49</v>
      </c>
      <c r="E459" s="303">
        <v>18</v>
      </c>
      <c r="F459" s="304"/>
      <c r="G459" s="374"/>
      <c r="H459" s="334"/>
      <c r="I459" s="304"/>
      <c r="J459" s="1720"/>
    </row>
    <row r="460" spans="1:10" ht="25.5">
      <c r="A460" s="331" t="s">
        <v>1253</v>
      </c>
      <c r="B460" s="297" t="s">
        <v>748</v>
      </c>
      <c r="C460" s="380" t="s">
        <v>2718</v>
      </c>
      <c r="D460" s="152" t="s">
        <v>49</v>
      </c>
      <c r="E460" s="303">
        <v>18</v>
      </c>
      <c r="F460" s="304"/>
      <c r="G460" s="374"/>
      <c r="H460" s="334"/>
      <c r="I460" s="304"/>
      <c r="J460" s="1720"/>
    </row>
    <row r="461" spans="1:10">
      <c r="A461" s="332"/>
      <c r="B461" s="341"/>
      <c r="C461" s="385"/>
      <c r="D461" s="335"/>
      <c r="E461" s="358"/>
      <c r="F461" s="329"/>
      <c r="G461" s="378"/>
      <c r="H461" s="335"/>
      <c r="I461" s="373" t="s">
        <v>1259</v>
      </c>
      <c r="J461" s="1717"/>
    </row>
    <row r="462" spans="1:10">
      <c r="A462" s="330" t="s">
        <v>1260</v>
      </c>
      <c r="B462" s="438" t="s">
        <v>750</v>
      </c>
      <c r="C462" s="235"/>
      <c r="D462" s="178"/>
      <c r="E462" s="187"/>
      <c r="F462" s="320"/>
      <c r="G462" s="375"/>
      <c r="H462" s="333"/>
      <c r="I462" s="320"/>
      <c r="J462" s="1704"/>
    </row>
    <row r="463" spans="1:10">
      <c r="A463" s="1732" t="s">
        <v>1261</v>
      </c>
      <c r="B463" s="1733" t="s">
        <v>752</v>
      </c>
      <c r="C463" s="1759" t="s">
        <v>753</v>
      </c>
      <c r="D463" s="1735" t="s">
        <v>49</v>
      </c>
      <c r="E463" s="1760">
        <v>63</v>
      </c>
      <c r="F463" s="1739">
        <v>25</v>
      </c>
      <c r="G463" s="1746">
        <f>H463/25</f>
        <v>0.72</v>
      </c>
      <c r="H463" s="1746">
        <v>18</v>
      </c>
      <c r="I463" s="1739">
        <v>12</v>
      </c>
      <c r="J463" s="1748">
        <f>H463*E463*1.12</f>
        <v>1270.0800000000002</v>
      </c>
    </row>
    <row r="464" spans="1:10">
      <c r="A464" s="332"/>
      <c r="B464" s="341"/>
      <c r="C464" s="385"/>
      <c r="D464" s="335"/>
      <c r="E464" s="358"/>
      <c r="F464" s="329"/>
      <c r="G464" s="378"/>
      <c r="H464" s="335"/>
      <c r="I464" s="373" t="s">
        <v>1276</v>
      </c>
      <c r="J464" s="1717">
        <f>J463/1.12</f>
        <v>1134</v>
      </c>
    </row>
    <row r="465" spans="1:10">
      <c r="A465" s="330" t="s">
        <v>1277</v>
      </c>
      <c r="B465" s="181" t="s">
        <v>754</v>
      </c>
      <c r="C465" s="235"/>
      <c r="D465" s="178"/>
      <c r="E465" s="187"/>
      <c r="F465" s="320"/>
      <c r="G465" s="375"/>
      <c r="H465" s="333"/>
      <c r="I465" s="320"/>
      <c r="J465" s="1704"/>
    </row>
    <row r="466" spans="1:10" ht="45">
      <c r="A466" s="1732" t="s">
        <v>1278</v>
      </c>
      <c r="B466" s="1759" t="s">
        <v>756</v>
      </c>
      <c r="C466" s="1759" t="s">
        <v>2719</v>
      </c>
      <c r="D466" s="1735" t="s">
        <v>249</v>
      </c>
      <c r="E466" s="1760">
        <v>72</v>
      </c>
      <c r="F466" s="1739">
        <v>100</v>
      </c>
      <c r="G466" s="1739">
        <f t="shared" ref="G466" si="4">H466/F466</f>
        <v>1.24</v>
      </c>
      <c r="H466" s="1746">
        <v>124</v>
      </c>
      <c r="I466" s="1739">
        <v>12</v>
      </c>
      <c r="J466" s="1748">
        <f>H466*E466*1.12</f>
        <v>9999.36</v>
      </c>
    </row>
    <row r="467" spans="1:10">
      <c r="A467" s="332"/>
      <c r="B467" s="341"/>
      <c r="C467" s="385"/>
      <c r="D467" s="335"/>
      <c r="E467" s="358"/>
      <c r="F467" s="329"/>
      <c r="G467" s="378"/>
      <c r="H467" s="335"/>
      <c r="I467" s="373" t="s">
        <v>1290</v>
      </c>
      <c r="J467" s="1717">
        <f>J466/1.12</f>
        <v>8928</v>
      </c>
    </row>
    <row r="468" spans="1:10">
      <c r="A468" s="330" t="s">
        <v>1291</v>
      </c>
      <c r="B468" s="439" t="s">
        <v>2588</v>
      </c>
      <c r="C468" s="235"/>
      <c r="D468" s="440"/>
      <c r="E468" s="187"/>
      <c r="F468" s="320"/>
      <c r="G468" s="375"/>
      <c r="H468" s="333"/>
      <c r="I468" s="320"/>
      <c r="J468" s="1704"/>
    </row>
    <row r="469" spans="1:10" ht="45">
      <c r="A469" s="1732" t="s">
        <v>1293</v>
      </c>
      <c r="B469" s="1782" t="s">
        <v>757</v>
      </c>
      <c r="C469" s="1759" t="s">
        <v>758</v>
      </c>
      <c r="D469" s="1735" t="s">
        <v>87</v>
      </c>
      <c r="E469" s="1760">
        <v>12</v>
      </c>
      <c r="F469" s="1739">
        <v>10</v>
      </c>
      <c r="G469" s="1739">
        <f t="shared" ref="G469" si="5">H469/F469</f>
        <v>17.5</v>
      </c>
      <c r="H469" s="1746">
        <v>175</v>
      </c>
      <c r="I469" s="1739">
        <v>12</v>
      </c>
      <c r="J469" s="1748">
        <f>H469*E469*1.12</f>
        <v>2352</v>
      </c>
    </row>
    <row r="470" spans="1:10">
      <c r="A470" s="332"/>
      <c r="B470" s="341"/>
      <c r="C470" s="385"/>
      <c r="D470" s="335"/>
      <c r="E470" s="358"/>
      <c r="F470" s="329"/>
      <c r="G470" s="378"/>
      <c r="H470" s="335"/>
      <c r="I470" s="373" t="s">
        <v>1303</v>
      </c>
      <c r="J470" s="1717">
        <f>J469/1.12</f>
        <v>2100</v>
      </c>
    </row>
    <row r="471" spans="1:10">
      <c r="A471" s="330" t="s">
        <v>1304</v>
      </c>
      <c r="B471" s="441" t="s">
        <v>2589</v>
      </c>
      <c r="C471" s="255"/>
      <c r="D471" s="178"/>
      <c r="E471" s="187"/>
      <c r="F471" s="320"/>
      <c r="G471" s="375"/>
      <c r="H471" s="333"/>
      <c r="I471" s="320"/>
      <c r="J471" s="1704"/>
    </row>
    <row r="472" spans="1:10" ht="38.25">
      <c r="A472" s="331" t="s">
        <v>1306</v>
      </c>
      <c r="B472" s="297" t="s">
        <v>759</v>
      </c>
      <c r="C472" s="380" t="s">
        <v>2720</v>
      </c>
      <c r="D472" s="152" t="s">
        <v>87</v>
      </c>
      <c r="E472" s="303">
        <v>30</v>
      </c>
      <c r="F472" s="304"/>
      <c r="G472" s="374"/>
      <c r="H472" s="334"/>
      <c r="I472" s="304"/>
      <c r="J472" s="1720"/>
    </row>
    <row r="473" spans="1:10">
      <c r="A473" s="332"/>
      <c r="B473" s="341"/>
      <c r="C473" s="385"/>
      <c r="D473" s="335"/>
      <c r="E473" s="358"/>
      <c r="F473" s="329"/>
      <c r="G473" s="327"/>
      <c r="H473" s="335"/>
      <c r="I473" s="373" t="s">
        <v>1327</v>
      </c>
      <c r="J473" s="1717"/>
    </row>
    <row r="474" spans="1:10">
      <c r="A474" s="330" t="s">
        <v>1328</v>
      </c>
      <c r="B474" s="429" t="s">
        <v>2769</v>
      </c>
      <c r="C474" s="247"/>
      <c r="D474" s="443"/>
      <c r="E474" s="444"/>
      <c r="F474" s="205"/>
      <c r="G474" s="446"/>
      <c r="H474" s="443"/>
      <c r="I474" s="205"/>
      <c r="J474" s="1783"/>
    </row>
    <row r="475" spans="1:10" ht="25.5">
      <c r="A475" s="331" t="s">
        <v>1330</v>
      </c>
      <c r="B475" s="297" t="s">
        <v>760</v>
      </c>
      <c r="C475" s="380" t="s">
        <v>2721</v>
      </c>
      <c r="D475" s="152" t="s">
        <v>87</v>
      </c>
      <c r="E475" s="303">
        <v>18</v>
      </c>
      <c r="F475" s="304"/>
      <c r="G475" s="374"/>
      <c r="H475" s="334"/>
      <c r="I475" s="304"/>
      <c r="J475" s="1720"/>
    </row>
    <row r="476" spans="1:10" ht="25.5">
      <c r="A476" s="331" t="s">
        <v>1333</v>
      </c>
      <c r="B476" s="297" t="s">
        <v>760</v>
      </c>
      <c r="C476" s="380" t="s">
        <v>761</v>
      </c>
      <c r="D476" s="152" t="s">
        <v>87</v>
      </c>
      <c r="E476" s="150">
        <v>18</v>
      </c>
      <c r="F476" s="304"/>
      <c r="G476" s="374"/>
      <c r="H476" s="334"/>
      <c r="I476" s="304"/>
      <c r="J476" s="1720"/>
    </row>
    <row r="477" spans="1:10">
      <c r="A477" s="332"/>
      <c r="B477" s="341"/>
      <c r="C477" s="385"/>
      <c r="D477" s="335"/>
      <c r="E477" s="358"/>
      <c r="F477" s="329"/>
      <c r="G477" s="378"/>
      <c r="H477" s="335"/>
      <c r="I477" s="373" t="s">
        <v>1554</v>
      </c>
      <c r="J477" s="1717"/>
    </row>
    <row r="478" spans="1:10">
      <c r="A478" s="330" t="s">
        <v>1555</v>
      </c>
      <c r="B478" s="438" t="s">
        <v>2768</v>
      </c>
      <c r="C478" s="235"/>
      <c r="D478" s="178"/>
      <c r="E478" s="185"/>
      <c r="F478" s="320"/>
      <c r="G478" s="375"/>
      <c r="H478" s="333"/>
      <c r="I478" s="320"/>
      <c r="J478" s="1704"/>
    </row>
    <row r="479" spans="1:10" ht="25.5">
      <c r="A479" s="331" t="s">
        <v>1088</v>
      </c>
      <c r="B479" s="297" t="s">
        <v>762</v>
      </c>
      <c r="C479" s="380" t="s">
        <v>2722</v>
      </c>
      <c r="D479" s="152" t="s">
        <v>87</v>
      </c>
      <c r="E479" s="150">
        <v>24</v>
      </c>
      <c r="F479" s="304"/>
      <c r="G479" s="374"/>
      <c r="H479" s="334"/>
      <c r="I479" s="304"/>
      <c r="J479" s="1720"/>
    </row>
    <row r="480" spans="1:10" ht="25.5">
      <c r="A480" s="331" t="s">
        <v>1091</v>
      </c>
      <c r="B480" s="297" t="s">
        <v>763</v>
      </c>
      <c r="C480" s="380" t="s">
        <v>764</v>
      </c>
      <c r="D480" s="152" t="s">
        <v>31</v>
      </c>
      <c r="E480" s="150">
        <v>12</v>
      </c>
      <c r="F480" s="304"/>
      <c r="G480" s="374"/>
      <c r="H480" s="334"/>
      <c r="I480" s="304"/>
      <c r="J480" s="1720"/>
    </row>
    <row r="481" spans="1:10" ht="25.5">
      <c r="A481" s="331" t="s">
        <v>1094</v>
      </c>
      <c r="B481" s="297" t="s">
        <v>765</v>
      </c>
      <c r="C481" s="380" t="s">
        <v>766</v>
      </c>
      <c r="D481" s="152" t="s">
        <v>31</v>
      </c>
      <c r="E481" s="150">
        <v>24</v>
      </c>
      <c r="F481" s="304"/>
      <c r="G481" s="374"/>
      <c r="H481" s="334"/>
      <c r="I481" s="304"/>
      <c r="J481" s="1720"/>
    </row>
    <row r="482" spans="1:10" ht="25.5">
      <c r="A482" s="331" t="s">
        <v>1097</v>
      </c>
      <c r="B482" s="297" t="s">
        <v>2724</v>
      </c>
      <c r="C482" s="380" t="s">
        <v>2723</v>
      </c>
      <c r="D482" s="152" t="s">
        <v>31</v>
      </c>
      <c r="E482" s="303">
        <v>12</v>
      </c>
      <c r="F482" s="304"/>
      <c r="G482" s="374"/>
      <c r="H482" s="334"/>
      <c r="I482" s="304"/>
      <c r="J482" s="1720"/>
    </row>
    <row r="483" spans="1:10" ht="25.5">
      <c r="A483" s="331" t="s">
        <v>1100</v>
      </c>
      <c r="B483" s="297" t="s">
        <v>767</v>
      </c>
      <c r="C483" s="380" t="s">
        <v>768</v>
      </c>
      <c r="D483" s="152" t="s">
        <v>87</v>
      </c>
      <c r="E483" s="150">
        <v>12</v>
      </c>
      <c r="F483" s="304"/>
      <c r="G483" s="374"/>
      <c r="H483" s="334"/>
      <c r="I483" s="304"/>
      <c r="J483" s="1720"/>
    </row>
    <row r="484" spans="1:10" ht="25.5">
      <c r="A484" s="331" t="s">
        <v>1103</v>
      </c>
      <c r="B484" s="297" t="s">
        <v>769</v>
      </c>
      <c r="C484" s="380" t="s">
        <v>770</v>
      </c>
      <c r="D484" s="152" t="s">
        <v>87</v>
      </c>
      <c r="E484" s="150">
        <v>12</v>
      </c>
      <c r="F484" s="304"/>
      <c r="G484" s="374"/>
      <c r="H484" s="334"/>
      <c r="I484" s="304"/>
      <c r="J484" s="1720"/>
    </row>
    <row r="485" spans="1:10" ht="25.5">
      <c r="A485" s="331" t="s">
        <v>1106</v>
      </c>
      <c r="B485" s="447" t="s">
        <v>771</v>
      </c>
      <c r="C485" s="380" t="s">
        <v>772</v>
      </c>
      <c r="D485" s="152" t="s">
        <v>87</v>
      </c>
      <c r="E485" s="303">
        <v>144</v>
      </c>
      <c r="F485" s="304"/>
      <c r="G485" s="374"/>
      <c r="H485" s="334"/>
      <c r="I485" s="304"/>
      <c r="J485" s="1720"/>
    </row>
    <row r="486" spans="1:10" ht="38.25">
      <c r="A486" s="331" t="s">
        <v>1109</v>
      </c>
      <c r="B486" s="297" t="s">
        <v>773</v>
      </c>
      <c r="C486" s="380" t="s">
        <v>774</v>
      </c>
      <c r="D486" s="152" t="s">
        <v>31</v>
      </c>
      <c r="E486" s="150">
        <v>12</v>
      </c>
      <c r="F486" s="304"/>
      <c r="G486" s="374"/>
      <c r="H486" s="334"/>
      <c r="I486" s="304"/>
      <c r="J486" s="1720"/>
    </row>
    <row r="487" spans="1:10">
      <c r="A487" s="332"/>
      <c r="B487" s="341"/>
      <c r="C487" s="385"/>
      <c r="D487" s="335"/>
      <c r="E487" s="358"/>
      <c r="F487" s="329"/>
      <c r="G487" s="378"/>
      <c r="H487" s="335"/>
      <c r="I487" s="373" t="s">
        <v>1556</v>
      </c>
      <c r="J487" s="1717"/>
    </row>
    <row r="488" spans="1:10">
      <c r="A488" s="330" t="s">
        <v>1557</v>
      </c>
      <c r="B488" s="438" t="s">
        <v>2590</v>
      </c>
      <c r="C488" s="235"/>
      <c r="D488" s="178"/>
      <c r="E488" s="185"/>
      <c r="F488" s="320"/>
      <c r="G488" s="375"/>
      <c r="H488" s="333"/>
      <c r="I488" s="320"/>
      <c r="J488" s="1704"/>
    </row>
    <row r="489" spans="1:10" ht="25.5">
      <c r="A489" s="331" t="s">
        <v>1559</v>
      </c>
      <c r="B489" s="297" t="s">
        <v>775</v>
      </c>
      <c r="C489" s="380" t="s">
        <v>776</v>
      </c>
      <c r="D489" s="152" t="s">
        <v>87</v>
      </c>
      <c r="E489" s="303">
        <v>30</v>
      </c>
      <c r="F489" s="304"/>
      <c r="G489" s="374"/>
      <c r="H489" s="334"/>
      <c r="I489" s="304"/>
      <c r="J489" s="1720"/>
    </row>
    <row r="490" spans="1:10">
      <c r="A490" s="332"/>
      <c r="B490" s="341"/>
      <c r="C490" s="385"/>
      <c r="D490" s="335"/>
      <c r="E490" s="358"/>
      <c r="F490" s="329"/>
      <c r="G490" s="378"/>
      <c r="H490" s="335"/>
      <c r="I490" s="373" t="s">
        <v>1558</v>
      </c>
      <c r="J490" s="1717"/>
    </row>
    <row r="491" spans="1:10">
      <c r="A491" s="330">
        <v>70</v>
      </c>
      <c r="B491" s="277" t="s">
        <v>2591</v>
      </c>
      <c r="C491" s="205"/>
      <c r="D491" s="205"/>
      <c r="E491" s="445"/>
      <c r="F491" s="320"/>
      <c r="G491" s="375"/>
      <c r="H491" s="333"/>
      <c r="I491" s="320"/>
      <c r="J491" s="1704"/>
    </row>
    <row r="492" spans="1:10">
      <c r="A492" s="331" t="s">
        <v>1563</v>
      </c>
      <c r="B492" s="297" t="s">
        <v>777</v>
      </c>
      <c r="C492" s="380" t="s">
        <v>778</v>
      </c>
      <c r="D492" s="152" t="s">
        <v>87</v>
      </c>
      <c r="E492" s="303">
        <v>3</v>
      </c>
      <c r="F492" s="304"/>
      <c r="G492" s="374"/>
      <c r="H492" s="334"/>
      <c r="I492" s="304"/>
      <c r="J492" s="1720"/>
    </row>
    <row r="493" spans="1:10">
      <c r="A493" s="331" t="s">
        <v>1564</v>
      </c>
      <c r="B493" s="297" t="s">
        <v>779</v>
      </c>
      <c r="C493" s="380" t="s">
        <v>780</v>
      </c>
      <c r="D493" s="152" t="s">
        <v>49</v>
      </c>
      <c r="E493" s="303">
        <v>6</v>
      </c>
      <c r="F493" s="304"/>
      <c r="G493" s="374"/>
      <c r="H493" s="334"/>
      <c r="I493" s="304"/>
      <c r="J493" s="1720"/>
    </row>
    <row r="494" spans="1:10">
      <c r="A494" s="331" t="s">
        <v>1565</v>
      </c>
      <c r="B494" s="297" t="s">
        <v>781</v>
      </c>
      <c r="C494" s="380" t="s">
        <v>2616</v>
      </c>
      <c r="D494" s="152" t="s">
        <v>49</v>
      </c>
      <c r="E494" s="303">
        <v>36</v>
      </c>
      <c r="F494" s="304"/>
      <c r="G494" s="374"/>
      <c r="H494" s="334"/>
      <c r="I494" s="304"/>
      <c r="J494" s="1720"/>
    </row>
    <row r="495" spans="1:10">
      <c r="A495" s="332"/>
      <c r="B495" s="341"/>
      <c r="C495" s="385"/>
      <c r="D495" s="335"/>
      <c r="E495" s="358"/>
      <c r="F495" s="329"/>
      <c r="G495" s="378"/>
      <c r="H495" s="335"/>
      <c r="I495" s="373" t="s">
        <v>1560</v>
      </c>
      <c r="J495" s="1717"/>
    </row>
    <row r="496" spans="1:10">
      <c r="A496" s="330" t="s">
        <v>1566</v>
      </c>
      <c r="B496" s="429" t="s">
        <v>782</v>
      </c>
      <c r="C496" s="448"/>
      <c r="D496" s="430"/>
      <c r="E496" s="449"/>
      <c r="F496" s="427"/>
      <c r="G496" s="450"/>
      <c r="H496" s="430"/>
      <c r="I496" s="427"/>
      <c r="J496" s="1784"/>
    </row>
    <row r="497" spans="1:10" ht="30">
      <c r="A497" s="1732" t="s">
        <v>1567</v>
      </c>
      <c r="B497" s="1733" t="s">
        <v>783</v>
      </c>
      <c r="C497" s="1759" t="s">
        <v>2726</v>
      </c>
      <c r="D497" s="1735" t="s">
        <v>49</v>
      </c>
      <c r="E497" s="1760">
        <v>90</v>
      </c>
      <c r="F497" s="1739">
        <v>50</v>
      </c>
      <c r="G497" s="1739">
        <f t="shared" ref="G497" si="6">H497/F497</f>
        <v>0.64</v>
      </c>
      <c r="H497" s="1746">
        <v>32</v>
      </c>
      <c r="I497" s="1739">
        <v>12</v>
      </c>
      <c r="J497" s="1748">
        <f>H497*E497*1.12</f>
        <v>3225.6000000000004</v>
      </c>
    </row>
    <row r="498" spans="1:10">
      <c r="A498" s="332"/>
      <c r="B498" s="341"/>
      <c r="C498" s="385"/>
      <c r="D498" s="335"/>
      <c r="E498" s="358"/>
      <c r="F498" s="329"/>
      <c r="G498" s="378"/>
      <c r="H498" s="335"/>
      <c r="I498" s="373" t="s">
        <v>1561</v>
      </c>
      <c r="J498" s="1717">
        <f>SUM(J497)/1.12</f>
        <v>2880</v>
      </c>
    </row>
    <row r="499" spans="1:10">
      <c r="A499" s="330" t="s">
        <v>1568</v>
      </c>
      <c r="B499" s="438" t="s">
        <v>2592</v>
      </c>
      <c r="C499" s="235"/>
      <c r="D499" s="178"/>
      <c r="E499" s="187"/>
      <c r="F499" s="320"/>
      <c r="G499" s="375"/>
      <c r="H499" s="333"/>
      <c r="I499" s="320"/>
      <c r="J499" s="1704"/>
    </row>
    <row r="500" spans="1:10" ht="25.5">
      <c r="A500" s="331" t="s">
        <v>1569</v>
      </c>
      <c r="B500" s="297" t="s">
        <v>784</v>
      </c>
      <c r="C500" s="380" t="s">
        <v>2725</v>
      </c>
      <c r="D500" s="152" t="s">
        <v>49</v>
      </c>
      <c r="E500" s="303">
        <v>12</v>
      </c>
      <c r="F500" s="304"/>
      <c r="G500" s="374"/>
      <c r="H500" s="334"/>
      <c r="I500" s="304"/>
      <c r="J500" s="1765"/>
    </row>
    <row r="501" spans="1:10">
      <c r="A501" s="332"/>
      <c r="B501" s="341"/>
      <c r="C501" s="385"/>
      <c r="D501" s="335"/>
      <c r="E501" s="358"/>
      <c r="F501" s="329"/>
      <c r="G501" s="378"/>
      <c r="H501" s="335"/>
      <c r="I501" s="373" t="s">
        <v>1562</v>
      </c>
      <c r="J501" s="1717"/>
    </row>
    <row r="502" spans="1:10">
      <c r="A502" s="330" t="s">
        <v>1570</v>
      </c>
      <c r="B502" s="451" t="s">
        <v>785</v>
      </c>
      <c r="C502" s="235"/>
      <c r="D502" s="178"/>
      <c r="E502" s="187"/>
      <c r="F502" s="320"/>
      <c r="G502" s="375"/>
      <c r="H502" s="333"/>
      <c r="I502" s="320"/>
      <c r="J502" s="1704"/>
    </row>
    <row r="503" spans="1:10">
      <c r="A503" s="331" t="s">
        <v>1571</v>
      </c>
      <c r="B503" s="297" t="s">
        <v>786</v>
      </c>
      <c r="C503" s="380" t="s">
        <v>787</v>
      </c>
      <c r="D503" s="152" t="s">
        <v>49</v>
      </c>
      <c r="E503" s="303">
        <v>6</v>
      </c>
      <c r="F503" s="304"/>
      <c r="G503" s="374"/>
      <c r="H503" s="334"/>
      <c r="I503" s="304"/>
      <c r="J503" s="1720"/>
    </row>
    <row r="504" spans="1:10">
      <c r="A504" s="331" t="s">
        <v>1572</v>
      </c>
      <c r="B504" s="297" t="s">
        <v>788</v>
      </c>
      <c r="C504" s="380" t="s">
        <v>789</v>
      </c>
      <c r="D504" s="152" t="s">
        <v>49</v>
      </c>
      <c r="E504" s="303">
        <v>6</v>
      </c>
      <c r="F504" s="304"/>
      <c r="G504" s="374"/>
      <c r="H504" s="334"/>
      <c r="I504" s="304"/>
      <c r="J504" s="1720"/>
    </row>
    <row r="505" spans="1:10">
      <c r="A505" s="331" t="s">
        <v>1573</v>
      </c>
      <c r="B505" s="297" t="s">
        <v>790</v>
      </c>
      <c r="C505" s="380" t="s">
        <v>791</v>
      </c>
      <c r="D505" s="152" t="s">
        <v>49</v>
      </c>
      <c r="E505" s="303">
        <v>6</v>
      </c>
      <c r="F505" s="304"/>
      <c r="G505" s="374"/>
      <c r="H505" s="334"/>
      <c r="I505" s="304"/>
      <c r="J505" s="1720"/>
    </row>
    <row r="506" spans="1:10">
      <c r="A506" s="332"/>
      <c r="B506" s="341"/>
      <c r="C506" s="385"/>
      <c r="D506" s="335"/>
      <c r="E506" s="358"/>
      <c r="F506" s="329"/>
      <c r="G506" s="378"/>
      <c r="H506" s="335"/>
      <c r="I506" s="373" t="s">
        <v>1574</v>
      </c>
      <c r="J506" s="1717"/>
    </row>
    <row r="507" spans="1:10">
      <c r="A507" s="330" t="s">
        <v>1575</v>
      </c>
      <c r="B507" s="427" t="s">
        <v>792</v>
      </c>
      <c r="C507" s="235"/>
      <c r="D507" s="178"/>
      <c r="E507" s="187"/>
      <c r="F507" s="320"/>
      <c r="G507" s="375"/>
      <c r="H507" s="333"/>
      <c r="I507" s="320"/>
      <c r="J507" s="1704"/>
    </row>
    <row r="508" spans="1:10" ht="25.5">
      <c r="A508" s="267" t="s">
        <v>1576</v>
      </c>
      <c r="B508" s="297" t="s">
        <v>793</v>
      </c>
      <c r="C508" s="380" t="s">
        <v>794</v>
      </c>
      <c r="D508" s="152" t="s">
        <v>87</v>
      </c>
      <c r="E508" s="303">
        <v>24</v>
      </c>
      <c r="F508" s="304"/>
      <c r="G508" s="374"/>
      <c r="H508" s="334"/>
      <c r="I508" s="304"/>
      <c r="J508" s="1720"/>
    </row>
    <row r="509" spans="1:10">
      <c r="A509" s="256"/>
      <c r="B509" s="378"/>
      <c r="C509" s="257"/>
      <c r="D509" s="258"/>
      <c r="E509" s="176"/>
      <c r="F509" s="327"/>
      <c r="G509" s="259"/>
      <c r="H509" s="335"/>
      <c r="I509" s="373" t="s">
        <v>1579</v>
      </c>
      <c r="J509" s="1717"/>
    </row>
    <row r="510" spans="1:10">
      <c r="A510" s="330" t="s">
        <v>1577</v>
      </c>
      <c r="B510" s="181" t="s">
        <v>795</v>
      </c>
      <c r="C510" s="235"/>
      <c r="D510" s="178"/>
      <c r="E510" s="187"/>
      <c r="F510" s="320"/>
      <c r="G510" s="375"/>
      <c r="H510" s="333"/>
      <c r="I510" s="320"/>
      <c r="J510" s="1704"/>
    </row>
    <row r="511" spans="1:10" ht="38.25">
      <c r="A511" s="267" t="s">
        <v>1578</v>
      </c>
      <c r="B511" s="297" t="s">
        <v>796</v>
      </c>
      <c r="C511" s="380" t="s">
        <v>2593</v>
      </c>
      <c r="D511" s="152" t="s">
        <v>87</v>
      </c>
      <c r="E511" s="150">
        <v>72</v>
      </c>
      <c r="F511" s="304"/>
      <c r="G511" s="374"/>
      <c r="H511" s="334"/>
      <c r="I511" s="304"/>
      <c r="J511" s="1720"/>
    </row>
    <row r="512" spans="1:10">
      <c r="A512" s="332"/>
      <c r="B512" s="341"/>
      <c r="C512" s="385"/>
      <c r="D512" s="335"/>
      <c r="E512" s="358"/>
      <c r="F512" s="329"/>
      <c r="G512" s="378"/>
      <c r="H512" s="335"/>
      <c r="I512" s="373" t="s">
        <v>1580</v>
      </c>
      <c r="J512" s="1717"/>
    </row>
    <row r="513" spans="1:10">
      <c r="A513" s="330" t="s">
        <v>1581</v>
      </c>
      <c r="B513" s="438" t="s">
        <v>2595</v>
      </c>
      <c r="C513" s="235"/>
      <c r="D513" s="178"/>
      <c r="E513" s="185"/>
      <c r="F513" s="320"/>
      <c r="G513" s="375"/>
      <c r="H513" s="333"/>
      <c r="I513" s="320"/>
      <c r="J513" s="1704"/>
    </row>
    <row r="514" spans="1:10" ht="38.25">
      <c r="A514" s="331" t="s">
        <v>1582</v>
      </c>
      <c r="B514" s="297" t="s">
        <v>797</v>
      </c>
      <c r="C514" s="380" t="s">
        <v>798</v>
      </c>
      <c r="D514" s="152" t="s">
        <v>49</v>
      </c>
      <c r="E514" s="150">
        <v>600</v>
      </c>
      <c r="F514" s="304"/>
      <c r="G514" s="374"/>
      <c r="H514" s="334"/>
      <c r="I514" s="304"/>
      <c r="J514" s="1720"/>
    </row>
    <row r="515" spans="1:10" ht="38.25">
      <c r="A515" s="331" t="s">
        <v>1583</v>
      </c>
      <c r="B515" s="297" t="s">
        <v>799</v>
      </c>
      <c r="C515" s="380" t="s">
        <v>2594</v>
      </c>
      <c r="D515" s="152" t="s">
        <v>49</v>
      </c>
      <c r="E515" s="150">
        <v>108</v>
      </c>
      <c r="F515" s="304"/>
      <c r="G515" s="374"/>
      <c r="H515" s="334"/>
      <c r="I515" s="304"/>
      <c r="J515" s="1720"/>
    </row>
    <row r="516" spans="1:10" ht="38.25">
      <c r="A516" s="331" t="s">
        <v>1584</v>
      </c>
      <c r="B516" s="302" t="s">
        <v>800</v>
      </c>
      <c r="C516" s="380" t="s">
        <v>2594</v>
      </c>
      <c r="D516" s="152" t="s">
        <v>49</v>
      </c>
      <c r="E516" s="150">
        <v>15</v>
      </c>
      <c r="F516" s="304"/>
      <c r="G516" s="374"/>
      <c r="H516" s="334"/>
      <c r="I516" s="304"/>
      <c r="J516" s="1720"/>
    </row>
    <row r="517" spans="1:10" ht="38.25">
      <c r="A517" s="331" t="s">
        <v>1585</v>
      </c>
      <c r="B517" s="297" t="s">
        <v>801</v>
      </c>
      <c r="C517" s="380" t="s">
        <v>2594</v>
      </c>
      <c r="D517" s="152" t="s">
        <v>49</v>
      </c>
      <c r="E517" s="150">
        <v>24</v>
      </c>
      <c r="F517" s="304"/>
      <c r="G517" s="374"/>
      <c r="H517" s="334"/>
      <c r="I517" s="304"/>
      <c r="J517" s="1720"/>
    </row>
    <row r="518" spans="1:10">
      <c r="A518" s="332"/>
      <c r="B518" s="341"/>
      <c r="C518" s="385"/>
      <c r="D518" s="335"/>
      <c r="E518" s="358"/>
      <c r="F518" s="329"/>
      <c r="G518" s="378"/>
      <c r="H518" s="335"/>
      <c r="I518" s="373" t="s">
        <v>1586</v>
      </c>
      <c r="J518" s="1717"/>
    </row>
    <row r="519" spans="1:10">
      <c r="A519" s="330" t="s">
        <v>1587</v>
      </c>
      <c r="B519" s="189" t="s">
        <v>804</v>
      </c>
      <c r="C519" s="242"/>
      <c r="D519" s="333"/>
      <c r="E519" s="357"/>
      <c r="F519" s="320"/>
      <c r="G519" s="375"/>
      <c r="H519" s="333"/>
      <c r="I519" s="320"/>
      <c r="J519" s="1704"/>
    </row>
    <row r="520" spans="1:10" ht="25.5">
      <c r="A520" s="331" t="s">
        <v>1588</v>
      </c>
      <c r="B520" s="302" t="s">
        <v>806</v>
      </c>
      <c r="C520" s="305" t="s">
        <v>807</v>
      </c>
      <c r="D520" s="144" t="s">
        <v>31</v>
      </c>
      <c r="E520" s="300">
        <v>24</v>
      </c>
      <c r="F520" s="304"/>
      <c r="G520" s="374"/>
      <c r="H520" s="334"/>
      <c r="I520" s="304"/>
      <c r="J520" s="1720"/>
    </row>
    <row r="521" spans="1:10">
      <c r="A521" s="331" t="s">
        <v>1589</v>
      </c>
      <c r="B521" s="302" t="s">
        <v>808</v>
      </c>
      <c r="C521" s="305" t="s">
        <v>809</v>
      </c>
      <c r="D521" s="144" t="s">
        <v>31</v>
      </c>
      <c r="E521" s="300">
        <v>30</v>
      </c>
      <c r="F521" s="304"/>
      <c r="G521" s="374"/>
      <c r="H521" s="334"/>
      <c r="I521" s="304"/>
      <c r="J521" s="1720"/>
    </row>
    <row r="522" spans="1:10">
      <c r="A522" s="331" t="s">
        <v>1590</v>
      </c>
      <c r="B522" s="302" t="s">
        <v>810</v>
      </c>
      <c r="C522" s="305" t="s">
        <v>811</v>
      </c>
      <c r="D522" s="144" t="s">
        <v>31</v>
      </c>
      <c r="E522" s="300">
        <v>3</v>
      </c>
      <c r="F522" s="304"/>
      <c r="G522" s="374"/>
      <c r="H522" s="334"/>
      <c r="I522" s="304"/>
      <c r="J522" s="1720"/>
    </row>
    <row r="523" spans="1:10">
      <c r="A523" s="331" t="s">
        <v>1591</v>
      </c>
      <c r="B523" s="302" t="s">
        <v>812</v>
      </c>
      <c r="C523" s="305" t="s">
        <v>813</v>
      </c>
      <c r="D523" s="144" t="s">
        <v>31</v>
      </c>
      <c r="E523" s="300">
        <v>18</v>
      </c>
      <c r="F523" s="304"/>
      <c r="G523" s="374"/>
      <c r="H523" s="334"/>
      <c r="I523" s="304"/>
      <c r="J523" s="1720"/>
    </row>
    <row r="524" spans="1:10">
      <c r="A524" s="331" t="s">
        <v>1592</v>
      </c>
      <c r="B524" s="302" t="s">
        <v>814</v>
      </c>
      <c r="C524" s="305" t="s">
        <v>815</v>
      </c>
      <c r="D524" s="144" t="s">
        <v>31</v>
      </c>
      <c r="E524" s="300">
        <v>36</v>
      </c>
      <c r="F524" s="304"/>
      <c r="G524" s="374"/>
      <c r="H524" s="334"/>
      <c r="I524" s="304"/>
      <c r="J524" s="1720"/>
    </row>
    <row r="525" spans="1:10">
      <c r="A525" s="331" t="s">
        <v>1593</v>
      </c>
      <c r="B525" s="302" t="s">
        <v>816</v>
      </c>
      <c r="C525" s="305" t="s">
        <v>817</v>
      </c>
      <c r="D525" s="144" t="s">
        <v>31</v>
      </c>
      <c r="E525" s="300">
        <v>30</v>
      </c>
      <c r="F525" s="304"/>
      <c r="G525" s="374"/>
      <c r="H525" s="334"/>
      <c r="I525" s="304"/>
      <c r="J525" s="1720"/>
    </row>
    <row r="526" spans="1:10">
      <c r="A526" s="331" t="s">
        <v>1594</v>
      </c>
      <c r="B526" s="302" t="s">
        <v>818</v>
      </c>
      <c r="C526" s="305" t="s">
        <v>819</v>
      </c>
      <c r="D526" s="144" t="s">
        <v>31</v>
      </c>
      <c r="E526" s="300">
        <v>6</v>
      </c>
      <c r="F526" s="304"/>
      <c r="G526" s="374"/>
      <c r="H526" s="334"/>
      <c r="I526" s="304"/>
      <c r="J526" s="1720"/>
    </row>
    <row r="527" spans="1:10">
      <c r="A527" s="331" t="s">
        <v>1595</v>
      </c>
      <c r="B527" s="302" t="s">
        <v>820</v>
      </c>
      <c r="C527" s="305" t="s">
        <v>821</v>
      </c>
      <c r="D527" s="144" t="s">
        <v>49</v>
      </c>
      <c r="E527" s="300">
        <v>18</v>
      </c>
      <c r="F527" s="304"/>
      <c r="G527" s="374"/>
      <c r="H527" s="334"/>
      <c r="I527" s="304"/>
      <c r="J527" s="1720"/>
    </row>
    <row r="528" spans="1:10">
      <c r="A528" s="331" t="s">
        <v>1596</v>
      </c>
      <c r="B528" s="302" t="s">
        <v>822</v>
      </c>
      <c r="C528" s="305" t="s">
        <v>823</v>
      </c>
      <c r="D528" s="144" t="s">
        <v>49</v>
      </c>
      <c r="E528" s="300">
        <v>18</v>
      </c>
      <c r="F528" s="304"/>
      <c r="G528" s="374"/>
      <c r="H528" s="334"/>
      <c r="I528" s="304"/>
      <c r="J528" s="1720"/>
    </row>
    <row r="529" spans="1:10">
      <c r="A529" s="331" t="s">
        <v>1597</v>
      </c>
      <c r="B529" s="302" t="s">
        <v>824</v>
      </c>
      <c r="C529" s="305" t="s">
        <v>825</v>
      </c>
      <c r="D529" s="144" t="s">
        <v>49</v>
      </c>
      <c r="E529" s="300">
        <v>18</v>
      </c>
      <c r="F529" s="304"/>
      <c r="G529" s="374"/>
      <c r="H529" s="334"/>
      <c r="I529" s="304"/>
      <c r="J529" s="1720"/>
    </row>
    <row r="530" spans="1:10">
      <c r="A530" s="331" t="s">
        <v>1598</v>
      </c>
      <c r="B530" s="302" t="s">
        <v>826</v>
      </c>
      <c r="C530" s="305" t="s">
        <v>827</v>
      </c>
      <c r="D530" s="144" t="s">
        <v>49</v>
      </c>
      <c r="E530" s="300">
        <v>6</v>
      </c>
      <c r="F530" s="304"/>
      <c r="G530" s="374"/>
      <c r="H530" s="334"/>
      <c r="I530" s="304"/>
      <c r="J530" s="1720"/>
    </row>
    <row r="531" spans="1:10" ht="25.5">
      <c r="A531" s="331" t="s">
        <v>1599</v>
      </c>
      <c r="B531" s="302" t="s">
        <v>828</v>
      </c>
      <c r="C531" s="305" t="s">
        <v>829</v>
      </c>
      <c r="D531" s="144" t="s">
        <v>49</v>
      </c>
      <c r="E531" s="299">
        <v>3</v>
      </c>
      <c r="F531" s="304"/>
      <c r="G531" s="374"/>
      <c r="H531" s="334"/>
      <c r="I531" s="304"/>
      <c r="J531" s="1720"/>
    </row>
    <row r="532" spans="1:10">
      <c r="A532" s="331" t="s">
        <v>1600</v>
      </c>
      <c r="B532" s="302" t="s">
        <v>830</v>
      </c>
      <c r="C532" s="305" t="s">
        <v>831</v>
      </c>
      <c r="D532" s="144" t="s">
        <v>49</v>
      </c>
      <c r="E532" s="300">
        <v>3</v>
      </c>
      <c r="F532" s="304"/>
      <c r="G532" s="374"/>
      <c r="H532" s="334"/>
      <c r="I532" s="304"/>
      <c r="J532" s="1720"/>
    </row>
    <row r="533" spans="1:10">
      <c r="A533" s="331" t="s">
        <v>1601</v>
      </c>
      <c r="B533" s="302" t="s">
        <v>832</v>
      </c>
      <c r="C533" s="305" t="s">
        <v>2596</v>
      </c>
      <c r="D533" s="144" t="s">
        <v>31</v>
      </c>
      <c r="E533" s="300">
        <v>3</v>
      </c>
      <c r="F533" s="304"/>
      <c r="G533" s="374"/>
      <c r="H533" s="334"/>
      <c r="I533" s="304"/>
      <c r="J533" s="1720"/>
    </row>
    <row r="534" spans="1:10">
      <c r="A534" s="331" t="s">
        <v>1602</v>
      </c>
      <c r="B534" s="302" t="s">
        <v>833</v>
      </c>
      <c r="C534" s="305" t="s">
        <v>2596</v>
      </c>
      <c r="D534" s="144" t="s">
        <v>31</v>
      </c>
      <c r="E534" s="300">
        <v>15</v>
      </c>
      <c r="F534" s="304"/>
      <c r="G534" s="374"/>
      <c r="H534" s="334"/>
      <c r="I534" s="304"/>
      <c r="J534" s="1720"/>
    </row>
    <row r="535" spans="1:10">
      <c r="A535" s="331" t="s">
        <v>1603</v>
      </c>
      <c r="B535" s="302" t="s">
        <v>834</v>
      </c>
      <c r="C535" s="305" t="s">
        <v>835</v>
      </c>
      <c r="D535" s="141" t="s">
        <v>31</v>
      </c>
      <c r="E535" s="299">
        <v>3</v>
      </c>
      <c r="F535" s="304"/>
      <c r="G535" s="374"/>
      <c r="H535" s="334"/>
      <c r="I535" s="304"/>
      <c r="J535" s="1720"/>
    </row>
    <row r="536" spans="1:10">
      <c r="A536" s="331" t="s">
        <v>1604</v>
      </c>
      <c r="B536" s="302" t="s">
        <v>836</v>
      </c>
      <c r="C536" s="305" t="s">
        <v>837</v>
      </c>
      <c r="D536" s="141" t="s">
        <v>31</v>
      </c>
      <c r="E536" s="299">
        <v>3</v>
      </c>
      <c r="F536" s="304"/>
      <c r="G536" s="374"/>
      <c r="H536" s="334"/>
      <c r="I536" s="304"/>
      <c r="J536" s="1720"/>
    </row>
    <row r="537" spans="1:10" ht="25.5">
      <c r="A537" s="331" t="s">
        <v>1605</v>
      </c>
      <c r="B537" s="302" t="s">
        <v>838</v>
      </c>
      <c r="C537" s="305" t="s">
        <v>839</v>
      </c>
      <c r="D537" s="141" t="s">
        <v>31</v>
      </c>
      <c r="E537" s="299">
        <v>6</v>
      </c>
      <c r="F537" s="304"/>
      <c r="G537" s="374"/>
      <c r="H537" s="334"/>
      <c r="I537" s="304"/>
      <c r="J537" s="1720"/>
    </row>
    <row r="538" spans="1:10">
      <c r="A538" s="331" t="s">
        <v>1606</v>
      </c>
      <c r="B538" s="302" t="s">
        <v>840</v>
      </c>
      <c r="C538" s="305" t="s">
        <v>841</v>
      </c>
      <c r="D538" s="141" t="s">
        <v>31</v>
      </c>
      <c r="E538" s="299">
        <v>3</v>
      </c>
      <c r="F538" s="304"/>
      <c r="G538" s="374"/>
      <c r="H538" s="334"/>
      <c r="I538" s="304"/>
      <c r="J538" s="1720"/>
    </row>
    <row r="539" spans="1:10" ht="38.25">
      <c r="A539" s="331" t="s">
        <v>1607</v>
      </c>
      <c r="B539" s="302" t="s">
        <v>842</v>
      </c>
      <c r="C539" s="305" t="s">
        <v>2597</v>
      </c>
      <c r="D539" s="141" t="s">
        <v>31</v>
      </c>
      <c r="E539" s="299">
        <v>3</v>
      </c>
      <c r="F539" s="304"/>
      <c r="G539" s="374"/>
      <c r="H539" s="334"/>
      <c r="I539" s="304"/>
      <c r="J539" s="1720"/>
    </row>
    <row r="540" spans="1:10" ht="25.5">
      <c r="A540" s="331" t="s">
        <v>1608</v>
      </c>
      <c r="B540" s="302" t="s">
        <v>1611</v>
      </c>
      <c r="C540" s="305" t="s">
        <v>2597</v>
      </c>
      <c r="D540" s="141" t="s">
        <v>31</v>
      </c>
      <c r="E540" s="299">
        <v>3</v>
      </c>
      <c r="F540" s="304"/>
      <c r="G540" s="374"/>
      <c r="H540" s="334"/>
      <c r="I540" s="304"/>
      <c r="J540" s="1720"/>
    </row>
    <row r="541" spans="1:10" ht="25.5">
      <c r="A541" s="331" t="s">
        <v>1609</v>
      </c>
      <c r="B541" s="453" t="s">
        <v>843</v>
      </c>
      <c r="C541" s="305" t="s">
        <v>2598</v>
      </c>
      <c r="D541" s="283" t="s">
        <v>31</v>
      </c>
      <c r="E541" s="299">
        <v>3</v>
      </c>
      <c r="F541" s="304"/>
      <c r="G541" s="374"/>
      <c r="H541" s="334"/>
      <c r="I541" s="304"/>
      <c r="J541" s="1720"/>
    </row>
    <row r="542" spans="1:10" ht="25.5">
      <c r="A542" s="331" t="s">
        <v>1610</v>
      </c>
      <c r="B542" s="302" t="s">
        <v>844</v>
      </c>
      <c r="C542" s="305" t="s">
        <v>2599</v>
      </c>
      <c r="D542" s="141" t="s">
        <v>31</v>
      </c>
      <c r="E542" s="299">
        <v>3</v>
      </c>
      <c r="F542" s="304"/>
      <c r="G542" s="374"/>
      <c r="H542" s="334"/>
      <c r="I542" s="304"/>
      <c r="J542" s="1720"/>
    </row>
    <row r="543" spans="1:10">
      <c r="A543" s="332"/>
      <c r="B543" s="341"/>
      <c r="C543" s="385"/>
      <c r="D543" s="335"/>
      <c r="E543" s="358"/>
      <c r="F543" s="329"/>
      <c r="G543" s="378"/>
      <c r="H543" s="335"/>
      <c r="I543" s="373" t="s">
        <v>1614</v>
      </c>
      <c r="J543" s="1717"/>
    </row>
    <row r="544" spans="1:10">
      <c r="A544" s="442" t="s">
        <v>1612</v>
      </c>
      <c r="B544" s="429" t="s">
        <v>845</v>
      </c>
      <c r="C544" s="247"/>
      <c r="D544" s="443"/>
      <c r="E544" s="444"/>
      <c r="F544" s="205"/>
      <c r="G544" s="446"/>
      <c r="H544" s="443"/>
      <c r="I544" s="205"/>
      <c r="J544" s="1783"/>
    </row>
    <row r="545" spans="1:10" ht="38.25">
      <c r="A545" s="251" t="s">
        <v>1613</v>
      </c>
      <c r="B545" s="302" t="s">
        <v>846</v>
      </c>
      <c r="C545" s="302" t="s">
        <v>2728</v>
      </c>
      <c r="D545" s="141" t="s">
        <v>87</v>
      </c>
      <c r="E545" s="292">
        <v>16</v>
      </c>
      <c r="F545" s="254"/>
      <c r="G545" s="281"/>
      <c r="H545" s="251"/>
      <c r="I545" s="254"/>
      <c r="J545" s="1712"/>
    </row>
    <row r="546" spans="1:10">
      <c r="A546" s="332"/>
      <c r="B546" s="341"/>
      <c r="C546" s="385"/>
      <c r="D546" s="335"/>
      <c r="E546" s="358"/>
      <c r="F546" s="329"/>
      <c r="G546" s="378"/>
      <c r="H546" s="335"/>
      <c r="I546" s="373" t="s">
        <v>1615</v>
      </c>
      <c r="J546" s="1717"/>
    </row>
    <row r="547" spans="1:10" ht="15.75">
      <c r="A547" s="330" t="s">
        <v>1616</v>
      </c>
      <c r="B547" s="181" t="s">
        <v>847</v>
      </c>
      <c r="C547" s="235"/>
      <c r="D547" s="179"/>
      <c r="E547" s="455"/>
      <c r="F547" s="456"/>
      <c r="G547" s="426"/>
      <c r="H547" s="457"/>
      <c r="I547" s="458"/>
      <c r="J547" s="1785"/>
    </row>
    <row r="548" spans="1:10" ht="38.25">
      <c r="A548" s="280" t="s">
        <v>1620</v>
      </c>
      <c r="B548" s="305" t="s">
        <v>849</v>
      </c>
      <c r="C548" s="302" t="s">
        <v>2727</v>
      </c>
      <c r="D548" s="141" t="s">
        <v>848</v>
      </c>
      <c r="E548" s="251">
        <v>10</v>
      </c>
      <c r="F548" s="254"/>
      <c r="G548" s="254"/>
      <c r="H548" s="254"/>
      <c r="I548" s="254"/>
      <c r="J548" s="1712"/>
    </row>
    <row r="549" spans="1:10">
      <c r="A549" s="335"/>
      <c r="B549" s="341"/>
      <c r="C549" s="341"/>
      <c r="D549" s="341"/>
      <c r="E549" s="335"/>
      <c r="F549" s="341"/>
      <c r="G549" s="341"/>
      <c r="H549" s="341"/>
      <c r="I549" s="373" t="s">
        <v>1617</v>
      </c>
      <c r="J549" s="1786"/>
    </row>
    <row r="550" spans="1:10">
      <c r="A550" s="330" t="s">
        <v>1618</v>
      </c>
      <c r="B550" s="189" t="s">
        <v>1619</v>
      </c>
      <c r="C550" s="235"/>
      <c r="D550" s="179"/>
      <c r="E550" s="185"/>
      <c r="F550" s="320"/>
      <c r="G550" s="375"/>
      <c r="H550" s="333"/>
      <c r="I550" s="320"/>
      <c r="J550" s="1704"/>
    </row>
    <row r="551" spans="1:10" ht="25.5">
      <c r="A551" s="331" t="s">
        <v>1621</v>
      </c>
      <c r="B551" s="305" t="s">
        <v>850</v>
      </c>
      <c r="C551" s="305" t="s">
        <v>851</v>
      </c>
      <c r="D551" s="141" t="s">
        <v>848</v>
      </c>
      <c r="E551" s="300">
        <v>24</v>
      </c>
      <c r="F551" s="409"/>
      <c r="G551" s="304"/>
      <c r="H551" s="304"/>
      <c r="I551" s="409"/>
      <c r="J551" s="1765"/>
    </row>
    <row r="552" spans="1:10">
      <c r="A552" s="332"/>
      <c r="B552" s="341"/>
      <c r="C552" s="385"/>
      <c r="D552" s="335"/>
      <c r="E552" s="358"/>
      <c r="F552" s="404"/>
      <c r="G552" s="378"/>
      <c r="H552" s="405"/>
      <c r="I552" s="406" t="s">
        <v>1622</v>
      </c>
      <c r="J552" s="1761"/>
    </row>
    <row r="553" spans="1:10">
      <c r="A553" s="330" t="s">
        <v>1623</v>
      </c>
      <c r="B553" s="189" t="s">
        <v>852</v>
      </c>
      <c r="C553" s="234"/>
      <c r="D553" s="186"/>
      <c r="E553" s="190"/>
      <c r="F553" s="324"/>
      <c r="G553" s="376"/>
      <c r="H553" s="336"/>
      <c r="I553" s="324"/>
      <c r="J553" s="1758"/>
    </row>
    <row r="554" spans="1:10" ht="38.25">
      <c r="A554" s="331" t="s">
        <v>1624</v>
      </c>
      <c r="B554" s="302" t="s">
        <v>853</v>
      </c>
      <c r="C554" s="305" t="s">
        <v>3157</v>
      </c>
      <c r="D554" s="331" t="s">
        <v>848</v>
      </c>
      <c r="E554" s="141">
        <v>60</v>
      </c>
      <c r="F554" s="331"/>
      <c r="G554" s="302"/>
      <c r="H554" s="305"/>
      <c r="I554" s="331"/>
      <c r="J554" s="1787"/>
    </row>
    <row r="555" spans="1:10">
      <c r="A555" s="332"/>
      <c r="B555" s="341"/>
      <c r="C555" s="385"/>
      <c r="D555" s="335"/>
      <c r="E555" s="358"/>
      <c r="F555" s="404"/>
      <c r="G555" s="378"/>
      <c r="H555" s="405"/>
      <c r="I555" s="406" t="s">
        <v>1625</v>
      </c>
      <c r="J555" s="1761">
        <f>SUM(J554)</f>
        <v>0</v>
      </c>
    </row>
    <row r="556" spans="1:10">
      <c r="A556" s="330" t="s">
        <v>1626</v>
      </c>
      <c r="B556" s="189" t="s">
        <v>854</v>
      </c>
      <c r="C556" s="235"/>
      <c r="D556" s="179"/>
      <c r="E556" s="185"/>
      <c r="F556" s="320"/>
      <c r="G556" s="375"/>
      <c r="H556" s="333"/>
      <c r="I556" s="320"/>
      <c r="J556" s="1704"/>
    </row>
    <row r="557" spans="1:10" ht="38.25">
      <c r="A557" s="331" t="s">
        <v>855</v>
      </c>
      <c r="B557" s="302" t="s">
        <v>856</v>
      </c>
      <c r="C557" s="305" t="s">
        <v>857</v>
      </c>
      <c r="D557" s="141" t="s">
        <v>858</v>
      </c>
      <c r="E557" s="300">
        <v>36</v>
      </c>
      <c r="F557" s="409"/>
      <c r="G557" s="304"/>
      <c r="H557" s="304"/>
      <c r="I557" s="409"/>
      <c r="J557" s="1765"/>
    </row>
    <row r="558" spans="1:10">
      <c r="A558" s="332"/>
      <c r="B558" s="341"/>
      <c r="C558" s="385"/>
      <c r="D558" s="335"/>
      <c r="E558" s="358"/>
      <c r="F558" s="404"/>
      <c r="G558" s="378"/>
      <c r="H558" s="405"/>
      <c r="I558" s="406" t="s">
        <v>1627</v>
      </c>
      <c r="J558" s="1761"/>
    </row>
    <row r="559" spans="1:10">
      <c r="A559" s="262" t="s">
        <v>1628</v>
      </c>
      <c r="B559" s="181" t="s">
        <v>2767</v>
      </c>
      <c r="C559" s="235"/>
      <c r="D559" s="179"/>
      <c r="E559" s="185"/>
      <c r="F559" s="263"/>
      <c r="G559" s="264"/>
      <c r="H559" s="265"/>
      <c r="I559" s="263"/>
      <c r="J559" s="1788"/>
    </row>
    <row r="560" spans="1:10" ht="114.75">
      <c r="A560" s="267" t="s">
        <v>1629</v>
      </c>
      <c r="B560" s="302" t="s">
        <v>861</v>
      </c>
      <c r="C560" s="261" t="s">
        <v>862</v>
      </c>
      <c r="D560" s="141" t="s">
        <v>87</v>
      </c>
      <c r="E560" s="299">
        <v>18</v>
      </c>
      <c r="F560" s="167"/>
      <c r="G560" s="214"/>
      <c r="H560" s="384"/>
      <c r="I560" s="268"/>
      <c r="J560" s="1789"/>
    </row>
    <row r="561" spans="1:10" ht="76.5">
      <c r="A561" s="267" t="s">
        <v>1630</v>
      </c>
      <c r="B561" s="302" t="s">
        <v>864</v>
      </c>
      <c r="C561" s="261" t="s">
        <v>865</v>
      </c>
      <c r="D561" s="141" t="s">
        <v>87</v>
      </c>
      <c r="E561" s="299">
        <v>12</v>
      </c>
      <c r="F561" s="167"/>
      <c r="G561" s="214"/>
      <c r="H561" s="384"/>
      <c r="I561" s="268"/>
      <c r="J561" s="1789"/>
    </row>
    <row r="562" spans="1:10" ht="76.5">
      <c r="A562" s="267" t="s">
        <v>1631</v>
      </c>
      <c r="B562" s="302" t="s">
        <v>866</v>
      </c>
      <c r="C562" s="305" t="s">
        <v>1634</v>
      </c>
      <c r="D562" s="141" t="s">
        <v>87</v>
      </c>
      <c r="E562" s="299">
        <v>30</v>
      </c>
      <c r="F562" s="167"/>
      <c r="G562" s="214"/>
      <c r="H562" s="384"/>
      <c r="I562" s="268"/>
      <c r="J562" s="1789"/>
    </row>
    <row r="563" spans="1:10" ht="102">
      <c r="A563" s="267" t="s">
        <v>1632</v>
      </c>
      <c r="B563" s="302" t="s">
        <v>867</v>
      </c>
      <c r="C563" s="305" t="s">
        <v>868</v>
      </c>
      <c r="D563" s="141" t="s">
        <v>87</v>
      </c>
      <c r="E563" s="299">
        <v>39</v>
      </c>
      <c r="F563" s="167"/>
      <c r="G563" s="214"/>
      <c r="H563" s="384"/>
      <c r="I563" s="268"/>
      <c r="J563" s="1789"/>
    </row>
    <row r="564" spans="1:10" ht="89.25">
      <c r="A564" s="267" t="s">
        <v>1633</v>
      </c>
      <c r="B564" s="302" t="s">
        <v>869</v>
      </c>
      <c r="C564" s="305" t="s">
        <v>2638</v>
      </c>
      <c r="D564" s="141" t="s">
        <v>87</v>
      </c>
      <c r="E564" s="299">
        <v>18</v>
      </c>
      <c r="F564" s="409"/>
      <c r="G564" s="304"/>
      <c r="H564" s="304"/>
      <c r="I564" s="409"/>
      <c r="J564" s="1765"/>
    </row>
    <row r="565" spans="1:10">
      <c r="A565" s="332"/>
      <c r="B565" s="341"/>
      <c r="C565" s="385"/>
      <c r="D565" s="335"/>
      <c r="E565" s="358"/>
      <c r="F565" s="404"/>
      <c r="G565" s="378"/>
      <c r="H565" s="405"/>
      <c r="I565" s="406" t="s">
        <v>1635</v>
      </c>
      <c r="J565" s="1761"/>
    </row>
    <row r="566" spans="1:10">
      <c r="A566" s="330" t="s">
        <v>1636</v>
      </c>
      <c r="B566" s="181" t="s">
        <v>872</v>
      </c>
      <c r="C566" s="233"/>
      <c r="D566" s="178"/>
      <c r="E566" s="185"/>
      <c r="F566" s="322"/>
      <c r="G566" s="375"/>
      <c r="H566" s="333"/>
      <c r="I566" s="322"/>
      <c r="J566" s="1718"/>
    </row>
    <row r="567" spans="1:10" ht="25.5">
      <c r="A567" s="331" t="s">
        <v>1637</v>
      </c>
      <c r="B567" s="302" t="s">
        <v>874</v>
      </c>
      <c r="C567" s="305" t="s">
        <v>875</v>
      </c>
      <c r="D567" s="141" t="s">
        <v>87</v>
      </c>
      <c r="E567" s="299">
        <v>24</v>
      </c>
      <c r="F567" s="167"/>
      <c r="G567" s="214"/>
      <c r="H567" s="334"/>
      <c r="I567" s="304"/>
      <c r="J567" s="1720"/>
    </row>
    <row r="568" spans="1:10" ht="165.75">
      <c r="A568" s="331" t="s">
        <v>1639</v>
      </c>
      <c r="B568" s="302" t="s">
        <v>877</v>
      </c>
      <c r="C568" s="305" t="s">
        <v>1638</v>
      </c>
      <c r="D568" s="141" t="s">
        <v>87</v>
      </c>
      <c r="E568" s="299">
        <v>24</v>
      </c>
      <c r="F568" s="167"/>
      <c r="G568" s="214"/>
      <c r="H568" s="334"/>
      <c r="I568" s="304"/>
      <c r="J568" s="1720"/>
    </row>
    <row r="569" spans="1:10" ht="25.5">
      <c r="A569" s="331" t="s">
        <v>1640</v>
      </c>
      <c r="B569" s="302" t="s">
        <v>879</v>
      </c>
      <c r="C569" s="305" t="s">
        <v>1409</v>
      </c>
      <c r="D569" s="141" t="s">
        <v>49</v>
      </c>
      <c r="E569" s="299">
        <v>45</v>
      </c>
      <c r="F569" s="167"/>
      <c r="G569" s="214"/>
      <c r="H569" s="334"/>
      <c r="I569" s="304"/>
      <c r="J569" s="1720"/>
    </row>
    <row r="570" spans="1:10" ht="51">
      <c r="A570" s="331" t="s">
        <v>1641</v>
      </c>
      <c r="B570" s="302" t="s">
        <v>881</v>
      </c>
      <c r="C570" s="305" t="s">
        <v>882</v>
      </c>
      <c r="D570" s="141" t="s">
        <v>87</v>
      </c>
      <c r="E570" s="299">
        <v>9</v>
      </c>
      <c r="F570" s="141"/>
      <c r="G570" s="215"/>
      <c r="H570" s="334"/>
      <c r="I570" s="304"/>
      <c r="J570" s="1720"/>
    </row>
    <row r="571" spans="1:10" ht="38.25">
      <c r="A571" s="331" t="s">
        <v>1642</v>
      </c>
      <c r="B571" s="302" t="s">
        <v>883</v>
      </c>
      <c r="C571" s="305" t="s">
        <v>884</v>
      </c>
      <c r="D571" s="141" t="s">
        <v>87</v>
      </c>
      <c r="E571" s="299">
        <v>30</v>
      </c>
      <c r="F571" s="141"/>
      <c r="G571" s="215"/>
      <c r="H571" s="334"/>
      <c r="I571" s="304"/>
      <c r="J571" s="1720"/>
    </row>
    <row r="572" spans="1:10" ht="51">
      <c r="A572" s="331" t="s">
        <v>1643</v>
      </c>
      <c r="B572" s="302" t="s">
        <v>885</v>
      </c>
      <c r="C572" s="305" t="s">
        <v>886</v>
      </c>
      <c r="D572" s="141" t="s">
        <v>87</v>
      </c>
      <c r="E572" s="299">
        <v>30</v>
      </c>
      <c r="F572" s="141"/>
      <c r="G572" s="215"/>
      <c r="H572" s="334"/>
      <c r="I572" s="304"/>
      <c r="J572" s="1720"/>
    </row>
    <row r="573" spans="1:10" ht="38.25">
      <c r="A573" s="331" t="s">
        <v>1644</v>
      </c>
      <c r="B573" s="168" t="s">
        <v>887</v>
      </c>
      <c r="C573" s="168" t="s">
        <v>2627</v>
      </c>
      <c r="D573" s="141" t="s">
        <v>87</v>
      </c>
      <c r="E573" s="299">
        <v>180</v>
      </c>
      <c r="F573" s="167"/>
      <c r="G573" s="214"/>
      <c r="H573" s="334"/>
      <c r="I573" s="304"/>
      <c r="J573" s="1720"/>
    </row>
    <row r="574" spans="1:10" ht="38.25">
      <c r="A574" s="331" t="s">
        <v>1645</v>
      </c>
      <c r="B574" s="302" t="s">
        <v>888</v>
      </c>
      <c r="C574" s="305" t="s">
        <v>889</v>
      </c>
      <c r="D574" s="141" t="s">
        <v>49</v>
      </c>
      <c r="E574" s="299">
        <v>24</v>
      </c>
      <c r="F574" s="141"/>
      <c r="G574" s="215"/>
      <c r="H574" s="334"/>
      <c r="I574" s="304"/>
      <c r="J574" s="1720"/>
    </row>
    <row r="575" spans="1:10" ht="38.25">
      <c r="A575" s="331" t="s">
        <v>1646</v>
      </c>
      <c r="B575" s="302" t="s">
        <v>890</v>
      </c>
      <c r="C575" s="305" t="s">
        <v>891</v>
      </c>
      <c r="D575" s="141" t="s">
        <v>49</v>
      </c>
      <c r="E575" s="299">
        <v>9</v>
      </c>
      <c r="F575" s="141"/>
      <c r="G575" s="215"/>
      <c r="H575" s="334"/>
      <c r="I575" s="304"/>
      <c r="J575" s="1720"/>
    </row>
    <row r="576" spans="1:10" ht="25.5">
      <c r="A576" s="331" t="s">
        <v>1647</v>
      </c>
      <c r="B576" s="302" t="s">
        <v>892</v>
      </c>
      <c r="C576" s="305" t="s">
        <v>1408</v>
      </c>
      <c r="D576" s="141" t="s">
        <v>49</v>
      </c>
      <c r="E576" s="299">
        <v>60</v>
      </c>
      <c r="F576" s="167"/>
      <c r="G576" s="214"/>
      <c r="H576" s="334"/>
      <c r="I576" s="304"/>
      <c r="J576" s="1720"/>
    </row>
    <row r="577" spans="1:10" ht="38.25">
      <c r="A577" s="331" t="s">
        <v>1648</v>
      </c>
      <c r="B577" s="302" t="s">
        <v>893</v>
      </c>
      <c r="C577" s="305" t="s">
        <v>894</v>
      </c>
      <c r="D577" s="141" t="s">
        <v>49</v>
      </c>
      <c r="E577" s="299">
        <v>18</v>
      </c>
      <c r="F577" s="167"/>
      <c r="G577" s="214"/>
      <c r="H577" s="334"/>
      <c r="I577" s="304"/>
      <c r="J577" s="1720"/>
    </row>
    <row r="578" spans="1:10" ht="25.5">
      <c r="A578" s="331" t="s">
        <v>1649</v>
      </c>
      <c r="B578" s="302" t="s">
        <v>895</v>
      </c>
      <c r="C578" s="305" t="s">
        <v>896</v>
      </c>
      <c r="D578" s="141" t="s">
        <v>49</v>
      </c>
      <c r="E578" s="299">
        <v>18</v>
      </c>
      <c r="F578" s="167"/>
      <c r="G578" s="214"/>
      <c r="H578" s="334"/>
      <c r="I578" s="304"/>
      <c r="J578" s="1720"/>
    </row>
    <row r="579" spans="1:10" ht="15.75">
      <c r="A579" s="331" t="s">
        <v>1650</v>
      </c>
      <c r="B579" s="302" t="s">
        <v>2604</v>
      </c>
      <c r="C579" s="305" t="s">
        <v>2603</v>
      </c>
      <c r="D579" s="141" t="s">
        <v>31</v>
      </c>
      <c r="E579" s="299">
        <v>12</v>
      </c>
      <c r="F579" s="167"/>
      <c r="G579" s="214"/>
      <c r="H579" s="334"/>
      <c r="I579" s="304"/>
      <c r="J579" s="1720"/>
    </row>
    <row r="580" spans="1:10" ht="15.75">
      <c r="A580" s="331" t="s">
        <v>1651</v>
      </c>
      <c r="B580" s="302" t="s">
        <v>897</v>
      </c>
      <c r="C580" s="305" t="s">
        <v>898</v>
      </c>
      <c r="D580" s="141" t="s">
        <v>31</v>
      </c>
      <c r="E580" s="299">
        <v>3</v>
      </c>
      <c r="F580" s="167"/>
      <c r="G580" s="214"/>
      <c r="H580" s="334"/>
      <c r="I580" s="304"/>
      <c r="J580" s="1720"/>
    </row>
    <row r="581" spans="1:10">
      <c r="A581" s="331" t="s">
        <v>1652</v>
      </c>
      <c r="B581" s="302" t="s">
        <v>899</v>
      </c>
      <c r="C581" s="305" t="s">
        <v>900</v>
      </c>
      <c r="D581" s="141" t="s">
        <v>31</v>
      </c>
      <c r="E581" s="299">
        <v>6</v>
      </c>
      <c r="F581" s="409"/>
      <c r="G581" s="304"/>
      <c r="H581" s="304"/>
      <c r="I581" s="409"/>
      <c r="J581" s="1765"/>
    </row>
    <row r="582" spans="1:10">
      <c r="A582" s="331" t="s">
        <v>2602</v>
      </c>
      <c r="B582" s="302" t="s">
        <v>2600</v>
      </c>
      <c r="C582" s="305" t="s">
        <v>2601</v>
      </c>
      <c r="D582" s="141" t="s">
        <v>31</v>
      </c>
      <c r="E582" s="299">
        <v>30</v>
      </c>
      <c r="F582" s="615"/>
      <c r="G582" s="616"/>
      <c r="H582" s="617"/>
      <c r="I582" s="615"/>
      <c r="J582" s="1790"/>
    </row>
    <row r="583" spans="1:10">
      <c r="A583" s="332"/>
      <c r="B583" s="341"/>
      <c r="C583" s="385"/>
      <c r="D583" s="335"/>
      <c r="E583" s="358"/>
      <c r="F583" s="404"/>
      <c r="G583" s="378"/>
      <c r="H583" s="405"/>
      <c r="I583" s="406" t="s">
        <v>1660</v>
      </c>
      <c r="J583" s="1761"/>
    </row>
    <row r="584" spans="1:10">
      <c r="A584" s="330" t="s">
        <v>1653</v>
      </c>
      <c r="B584" s="181" t="s">
        <v>2766</v>
      </c>
      <c r="C584" s="234"/>
      <c r="D584" s="336"/>
      <c r="E584" s="357"/>
      <c r="F584" s="324"/>
      <c r="G584" s="376"/>
      <c r="H584" s="336"/>
      <c r="I584" s="324"/>
      <c r="J584" s="1758"/>
    </row>
    <row r="585" spans="1:10" ht="38.25">
      <c r="A585" s="331" t="s">
        <v>1654</v>
      </c>
      <c r="B585" s="305" t="s">
        <v>904</v>
      </c>
      <c r="C585" s="244" t="s">
        <v>905</v>
      </c>
      <c r="D585" s="334" t="s">
        <v>31</v>
      </c>
      <c r="E585" s="300">
        <v>12</v>
      </c>
      <c r="F585" s="304"/>
      <c r="G585" s="374"/>
      <c r="H585" s="334"/>
      <c r="I585" s="304"/>
      <c r="J585" s="1720"/>
    </row>
    <row r="586" spans="1:10" ht="25.5">
      <c r="A586" s="331" t="s">
        <v>1655</v>
      </c>
      <c r="B586" s="302" t="s">
        <v>907</v>
      </c>
      <c r="C586" s="305" t="s">
        <v>908</v>
      </c>
      <c r="D586" s="334" t="s">
        <v>31</v>
      </c>
      <c r="E586" s="300">
        <v>16</v>
      </c>
      <c r="F586" s="304"/>
      <c r="G586" s="374"/>
      <c r="H586" s="334"/>
      <c r="I586" s="304"/>
      <c r="J586" s="1720"/>
    </row>
    <row r="587" spans="1:10">
      <c r="A587" s="331" t="s">
        <v>1656</v>
      </c>
      <c r="B587" s="305" t="s">
        <v>909</v>
      </c>
      <c r="C587" s="305" t="s">
        <v>910</v>
      </c>
      <c r="D587" s="334" t="s">
        <v>31</v>
      </c>
      <c r="E587" s="300">
        <v>16</v>
      </c>
      <c r="F587" s="304"/>
      <c r="G587" s="374"/>
      <c r="H587" s="334"/>
      <c r="I587" s="304"/>
      <c r="J587" s="1720"/>
    </row>
    <row r="588" spans="1:10">
      <c r="A588" s="331" t="s">
        <v>1657</v>
      </c>
      <c r="B588" s="305" t="s">
        <v>911</v>
      </c>
      <c r="C588" s="305" t="s">
        <v>910</v>
      </c>
      <c r="D588" s="334" t="s">
        <v>31</v>
      </c>
      <c r="E588" s="300">
        <v>16</v>
      </c>
      <c r="F588" s="304"/>
      <c r="G588" s="374"/>
      <c r="H588" s="334"/>
      <c r="I588" s="304"/>
      <c r="J588" s="1720"/>
    </row>
    <row r="589" spans="1:10">
      <c r="A589" s="331" t="s">
        <v>1658</v>
      </c>
      <c r="B589" s="305" t="s">
        <v>912</v>
      </c>
      <c r="C589" s="305" t="s">
        <v>910</v>
      </c>
      <c r="D589" s="334" t="s">
        <v>31</v>
      </c>
      <c r="E589" s="300">
        <v>16</v>
      </c>
      <c r="F589" s="304"/>
      <c r="G589" s="374"/>
      <c r="H589" s="334"/>
      <c r="I589" s="304"/>
      <c r="J589" s="1720"/>
    </row>
    <row r="590" spans="1:10">
      <c r="A590" s="332"/>
      <c r="B590" s="341"/>
      <c r="C590" s="385"/>
      <c r="D590" s="335"/>
      <c r="E590" s="358"/>
      <c r="F590" s="329"/>
      <c r="G590" s="378"/>
      <c r="H590" s="335"/>
      <c r="I590" s="373" t="s">
        <v>1661</v>
      </c>
      <c r="J590" s="1717"/>
    </row>
    <row r="591" spans="1:10">
      <c r="A591" s="330" t="s">
        <v>1659</v>
      </c>
      <c r="B591" s="181" t="s">
        <v>2605</v>
      </c>
      <c r="C591" s="235"/>
      <c r="D591" s="333"/>
      <c r="E591" s="357"/>
      <c r="F591" s="320"/>
      <c r="G591" s="375"/>
      <c r="H591" s="333"/>
      <c r="I591" s="320"/>
      <c r="J591" s="1704"/>
    </row>
    <row r="592" spans="1:10" ht="69.75">
      <c r="A592" s="331" t="s">
        <v>1662</v>
      </c>
      <c r="B592" s="302" t="s">
        <v>916</v>
      </c>
      <c r="C592" s="305" t="s">
        <v>2732</v>
      </c>
      <c r="D592" s="141" t="s">
        <v>848</v>
      </c>
      <c r="E592" s="299">
        <v>24</v>
      </c>
      <c r="F592" s="304"/>
      <c r="G592" s="374"/>
      <c r="H592" s="334"/>
      <c r="I592" s="304"/>
      <c r="J592" s="1720"/>
    </row>
    <row r="593" spans="1:10" ht="51">
      <c r="A593" s="331" t="s">
        <v>1663</v>
      </c>
      <c r="B593" s="302" t="s">
        <v>916</v>
      </c>
      <c r="C593" s="305" t="s">
        <v>2731</v>
      </c>
      <c r="D593" s="141" t="s">
        <v>848</v>
      </c>
      <c r="E593" s="299">
        <v>40</v>
      </c>
      <c r="F593" s="304"/>
      <c r="G593" s="374"/>
      <c r="H593" s="334"/>
      <c r="I593" s="304"/>
      <c r="J593" s="1720"/>
    </row>
    <row r="594" spans="1:10" ht="51">
      <c r="A594" s="331" t="s">
        <v>1664</v>
      </c>
      <c r="B594" s="302" t="s">
        <v>916</v>
      </c>
      <c r="C594" s="305" t="s">
        <v>2730</v>
      </c>
      <c r="D594" s="141" t="s">
        <v>848</v>
      </c>
      <c r="E594" s="300">
        <v>40</v>
      </c>
      <c r="F594" s="304"/>
      <c r="G594" s="374"/>
      <c r="H594" s="334"/>
      <c r="I594" s="304"/>
      <c r="J594" s="1720"/>
    </row>
    <row r="595" spans="1:10" ht="51">
      <c r="A595" s="331" t="s">
        <v>1665</v>
      </c>
      <c r="B595" s="302" t="s">
        <v>916</v>
      </c>
      <c r="C595" s="305" t="s">
        <v>2733</v>
      </c>
      <c r="D595" s="141" t="s">
        <v>848</v>
      </c>
      <c r="E595" s="300">
        <v>40</v>
      </c>
      <c r="F595" s="304"/>
      <c r="G595" s="374"/>
      <c r="H595" s="334"/>
      <c r="I595" s="304"/>
      <c r="J595" s="1720"/>
    </row>
    <row r="596" spans="1:10">
      <c r="A596" s="332"/>
      <c r="B596" s="341"/>
      <c r="C596" s="385"/>
      <c r="D596" s="335"/>
      <c r="E596" s="358"/>
      <c r="F596" s="329"/>
      <c r="G596" s="327"/>
      <c r="H596" s="335"/>
      <c r="I596" s="373" t="s">
        <v>1667</v>
      </c>
      <c r="J596" s="1717"/>
    </row>
    <row r="597" spans="1:10">
      <c r="A597" s="462" t="s">
        <v>1666</v>
      </c>
      <c r="B597" s="181" t="s">
        <v>2606</v>
      </c>
      <c r="C597" s="235"/>
      <c r="D597" s="333"/>
      <c r="E597" s="463"/>
      <c r="F597" s="464"/>
      <c r="G597" s="426"/>
      <c r="H597" s="465"/>
      <c r="I597" s="464"/>
      <c r="J597" s="1791"/>
    </row>
    <row r="598" spans="1:10" ht="30">
      <c r="A598" s="1732" t="s">
        <v>1668</v>
      </c>
      <c r="B598" s="1733" t="s">
        <v>922</v>
      </c>
      <c r="C598" s="1759" t="s">
        <v>923</v>
      </c>
      <c r="D598" s="1736" t="s">
        <v>848</v>
      </c>
      <c r="E598" s="1771">
        <v>6</v>
      </c>
      <c r="F598" s="1739">
        <v>96</v>
      </c>
      <c r="G598" s="1746">
        <v>4.4000000000000004</v>
      </c>
      <c r="H598" s="1746">
        <v>44</v>
      </c>
      <c r="I598" s="1767">
        <v>12</v>
      </c>
      <c r="J598" s="1748">
        <f>E598*H598*1.12</f>
        <v>295.68</v>
      </c>
    </row>
    <row r="599" spans="1:10" ht="30">
      <c r="A599" s="1732" t="s">
        <v>1669</v>
      </c>
      <c r="B599" s="1733" t="s">
        <v>922</v>
      </c>
      <c r="C599" s="1759" t="s">
        <v>925</v>
      </c>
      <c r="D599" s="1736" t="s">
        <v>848</v>
      </c>
      <c r="E599" s="1771">
        <v>6</v>
      </c>
      <c r="F599" s="1739">
        <v>96</v>
      </c>
      <c r="G599" s="1739">
        <v>2.5499999999999998</v>
      </c>
      <c r="H599" s="1746">
        <v>25.5</v>
      </c>
      <c r="I599" s="1767">
        <v>12</v>
      </c>
      <c r="J599" s="1748">
        <f>E599*H599*1.12</f>
        <v>171.36</v>
      </c>
    </row>
    <row r="600" spans="1:10" ht="30">
      <c r="A600" s="1732" t="s">
        <v>1670</v>
      </c>
      <c r="B600" s="1733" t="s">
        <v>922</v>
      </c>
      <c r="C600" s="1759" t="s">
        <v>926</v>
      </c>
      <c r="D600" s="1736" t="s">
        <v>848</v>
      </c>
      <c r="E600" s="1771">
        <v>6</v>
      </c>
      <c r="F600" s="1739">
        <v>96</v>
      </c>
      <c r="G600" s="1739">
        <v>2.5499999999999998</v>
      </c>
      <c r="H600" s="1746">
        <v>25.5</v>
      </c>
      <c r="I600" s="1767">
        <v>12</v>
      </c>
      <c r="J600" s="1748">
        <f>E600*H600*1.12</f>
        <v>171.36</v>
      </c>
    </row>
    <row r="601" spans="1:10" ht="30">
      <c r="A601" s="1732" t="s">
        <v>1671</v>
      </c>
      <c r="B601" s="1733" t="s">
        <v>927</v>
      </c>
      <c r="C601" s="1759" t="s">
        <v>928</v>
      </c>
      <c r="D601" s="1736" t="s">
        <v>848</v>
      </c>
      <c r="E601" s="1771">
        <v>6</v>
      </c>
      <c r="F601" s="1739">
        <v>96</v>
      </c>
      <c r="G601" s="1746">
        <v>4.2</v>
      </c>
      <c r="H601" s="1746">
        <v>42</v>
      </c>
      <c r="I601" s="1767">
        <v>12</v>
      </c>
      <c r="J601" s="1748">
        <f>E601*H601*1.12</f>
        <v>282.24</v>
      </c>
    </row>
    <row r="602" spans="1:10" ht="30">
      <c r="A602" s="1732" t="s">
        <v>1672</v>
      </c>
      <c r="B602" s="1733" t="s">
        <v>929</v>
      </c>
      <c r="C602" s="1759" t="s">
        <v>930</v>
      </c>
      <c r="D602" s="1736" t="s">
        <v>848</v>
      </c>
      <c r="E602" s="1771">
        <v>6</v>
      </c>
      <c r="F602" s="1739">
        <v>1000</v>
      </c>
      <c r="G602" s="1739">
        <v>3.1E-2</v>
      </c>
      <c r="H602" s="1746">
        <v>31</v>
      </c>
      <c r="I602" s="1767">
        <v>12</v>
      </c>
      <c r="J602" s="1748">
        <f>E602*H602*1.12</f>
        <v>208.32000000000002</v>
      </c>
    </row>
    <row r="603" spans="1:10" ht="30">
      <c r="A603" s="1732" t="s">
        <v>1673</v>
      </c>
      <c r="B603" s="1733" t="s">
        <v>931</v>
      </c>
      <c r="C603" s="1759" t="s">
        <v>932</v>
      </c>
      <c r="D603" s="1736" t="s">
        <v>848</v>
      </c>
      <c r="E603" s="1771">
        <v>6</v>
      </c>
      <c r="F603" s="1739">
        <v>54</v>
      </c>
      <c r="G603" s="1746">
        <v>8.1999999999999993</v>
      </c>
      <c r="H603" s="1746">
        <v>41</v>
      </c>
      <c r="I603" s="1767">
        <v>12</v>
      </c>
      <c r="J603" s="1748">
        <f>E603*H603*1.12</f>
        <v>275.52000000000004</v>
      </c>
    </row>
    <row r="604" spans="1:10" ht="30">
      <c r="A604" s="1732" t="s">
        <v>1674</v>
      </c>
      <c r="B604" s="1733" t="s">
        <v>933</v>
      </c>
      <c r="C604" s="1759" t="s">
        <v>934</v>
      </c>
      <c r="D604" s="1736" t="s">
        <v>848</v>
      </c>
      <c r="E604" s="1771">
        <v>6</v>
      </c>
      <c r="F604" s="1739">
        <v>75</v>
      </c>
      <c r="G604" s="1739">
        <v>0.107</v>
      </c>
      <c r="H604" s="1746">
        <v>8</v>
      </c>
      <c r="I604" s="1767">
        <v>12</v>
      </c>
      <c r="J604" s="1748">
        <f>E604*H604*1.12</f>
        <v>53.760000000000005</v>
      </c>
    </row>
    <row r="605" spans="1:10" ht="30">
      <c r="A605" s="1732" t="s">
        <v>1675</v>
      </c>
      <c r="B605" s="1733" t="s">
        <v>931</v>
      </c>
      <c r="C605" s="1759" t="s">
        <v>935</v>
      </c>
      <c r="D605" s="1736" t="s">
        <v>848</v>
      </c>
      <c r="E605" s="1771">
        <v>6</v>
      </c>
      <c r="F605" s="1739">
        <v>24</v>
      </c>
      <c r="G605" s="1746">
        <v>5.6</v>
      </c>
      <c r="H605" s="1746">
        <v>28</v>
      </c>
      <c r="I605" s="1767">
        <v>12</v>
      </c>
      <c r="J605" s="1748">
        <f>E605*H605*1.12</f>
        <v>188.16000000000003</v>
      </c>
    </row>
    <row r="606" spans="1:10" ht="30">
      <c r="A606" s="1732" t="s">
        <v>1676</v>
      </c>
      <c r="B606" s="1733" t="s">
        <v>933</v>
      </c>
      <c r="C606" s="1759" t="s">
        <v>936</v>
      </c>
      <c r="D606" s="1736" t="s">
        <v>848</v>
      </c>
      <c r="E606" s="1771">
        <v>6</v>
      </c>
      <c r="F606" s="1739">
        <v>40</v>
      </c>
      <c r="G606" s="1739">
        <v>0.125</v>
      </c>
      <c r="H606" s="1746">
        <v>5</v>
      </c>
      <c r="I606" s="1767">
        <v>12</v>
      </c>
      <c r="J606" s="1748">
        <f>E606*H606*1.12</f>
        <v>33.6</v>
      </c>
    </row>
    <row r="607" spans="1:10" ht="30">
      <c r="A607" s="1732" t="s">
        <v>1677</v>
      </c>
      <c r="B607" s="1733" t="s">
        <v>937</v>
      </c>
      <c r="C607" s="1759" t="s">
        <v>938</v>
      </c>
      <c r="D607" s="1736" t="s">
        <v>848</v>
      </c>
      <c r="E607" s="1771">
        <v>6</v>
      </c>
      <c r="F607" s="1739">
        <v>96</v>
      </c>
      <c r="G607" s="1746">
        <v>8.3000000000000007</v>
      </c>
      <c r="H607" s="1746">
        <v>83</v>
      </c>
      <c r="I607" s="1767">
        <v>12</v>
      </c>
      <c r="J607" s="1748">
        <f>E607*H607*1.12</f>
        <v>557.7600000000001</v>
      </c>
    </row>
    <row r="608" spans="1:10">
      <c r="A608" s="332"/>
      <c r="B608" s="341"/>
      <c r="C608" s="385"/>
      <c r="D608" s="335"/>
      <c r="E608" s="358"/>
      <c r="F608" s="329"/>
      <c r="G608" s="378"/>
      <c r="H608" s="335"/>
      <c r="I608" s="373" t="s">
        <v>1678</v>
      </c>
      <c r="J608" s="1792">
        <f>SUM(J598:J607)/1.12</f>
        <v>1998</v>
      </c>
    </row>
    <row r="609" spans="1:10">
      <c r="A609" s="330" t="s">
        <v>1679</v>
      </c>
      <c r="B609" s="181" t="s">
        <v>2765</v>
      </c>
      <c r="C609" s="466"/>
      <c r="D609" s="467"/>
      <c r="E609" s="468"/>
      <c r="F609" s="320"/>
      <c r="G609" s="375"/>
      <c r="H609" s="333"/>
      <c r="I609" s="320"/>
      <c r="J609" s="1704"/>
    </row>
    <row r="610" spans="1:10" ht="25.5">
      <c r="A610" s="331" t="s">
        <v>1680</v>
      </c>
      <c r="B610" s="302" t="s">
        <v>939</v>
      </c>
      <c r="C610" s="380" t="s">
        <v>940</v>
      </c>
      <c r="D610" s="141" t="s">
        <v>49</v>
      </c>
      <c r="E610" s="300">
        <v>90</v>
      </c>
      <c r="F610" s="304"/>
      <c r="G610" s="374"/>
      <c r="H610" s="334"/>
      <c r="I610" s="304"/>
      <c r="J610" s="1720"/>
    </row>
    <row r="611" spans="1:10" ht="25.5">
      <c r="A611" s="331" t="s">
        <v>1681</v>
      </c>
      <c r="B611" s="302" t="s">
        <v>939</v>
      </c>
      <c r="C611" s="380" t="s">
        <v>941</v>
      </c>
      <c r="D611" s="141" t="s">
        <v>49</v>
      </c>
      <c r="E611" s="300">
        <v>300</v>
      </c>
      <c r="F611" s="304"/>
      <c r="G611" s="374"/>
      <c r="H611" s="334"/>
      <c r="I611" s="304"/>
      <c r="J611" s="1720"/>
    </row>
    <row r="612" spans="1:10" ht="25.5">
      <c r="A612" s="331" t="s">
        <v>1682</v>
      </c>
      <c r="B612" s="302" t="s">
        <v>939</v>
      </c>
      <c r="C612" s="380" t="s">
        <v>942</v>
      </c>
      <c r="D612" s="141" t="s">
        <v>49</v>
      </c>
      <c r="E612" s="300">
        <v>300</v>
      </c>
      <c r="F612" s="409"/>
      <c r="G612" s="304"/>
      <c r="H612" s="304"/>
      <c r="I612" s="409"/>
      <c r="J612" s="1765"/>
    </row>
    <row r="613" spans="1:10">
      <c r="A613" s="332"/>
      <c r="B613" s="341"/>
      <c r="C613" s="385"/>
      <c r="D613" s="335"/>
      <c r="E613" s="358"/>
      <c r="F613" s="404"/>
      <c r="G613" s="327"/>
      <c r="H613" s="405"/>
      <c r="I613" s="406" t="s">
        <v>1683</v>
      </c>
      <c r="J613" s="1761"/>
    </row>
    <row r="614" spans="1:10">
      <c r="A614" s="330" t="s">
        <v>1684</v>
      </c>
      <c r="B614" s="343" t="s">
        <v>2764</v>
      </c>
      <c r="C614" s="322"/>
      <c r="D614" s="333"/>
      <c r="E614" s="357"/>
      <c r="F614" s="249"/>
      <c r="G614" s="205"/>
      <c r="H614" s="333"/>
      <c r="I614" s="250"/>
      <c r="J614" s="1704"/>
    </row>
    <row r="615" spans="1:10">
      <c r="A615" s="280" t="s">
        <v>1685</v>
      </c>
      <c r="B615" s="302" t="s">
        <v>943</v>
      </c>
      <c r="C615" s="305" t="s">
        <v>944</v>
      </c>
      <c r="D615" s="141" t="s">
        <v>49</v>
      </c>
      <c r="E615" s="300">
        <v>144</v>
      </c>
      <c r="F615" s="254"/>
      <c r="G615" s="281"/>
      <c r="H615" s="251"/>
      <c r="I615" s="254"/>
      <c r="J615" s="1712"/>
    </row>
    <row r="616" spans="1:10" ht="57">
      <c r="A616" s="280" t="s">
        <v>1686</v>
      </c>
      <c r="B616" s="302" t="s">
        <v>945</v>
      </c>
      <c r="C616" s="305" t="s">
        <v>946</v>
      </c>
      <c r="D616" s="141" t="s">
        <v>49</v>
      </c>
      <c r="E616" s="141">
        <v>60</v>
      </c>
      <c r="F616" s="254"/>
      <c r="G616" s="281"/>
      <c r="H616" s="251"/>
      <c r="I616" s="254"/>
      <c r="J616" s="1712"/>
    </row>
    <row r="617" spans="1:10" ht="72.75">
      <c r="A617" s="280" t="s">
        <v>1687</v>
      </c>
      <c r="B617" s="302" t="s">
        <v>947</v>
      </c>
      <c r="C617" s="305" t="s">
        <v>2734</v>
      </c>
      <c r="D617" s="141" t="s">
        <v>49</v>
      </c>
      <c r="E617" s="141">
        <v>9</v>
      </c>
      <c r="F617" s="254"/>
      <c r="G617" s="281"/>
      <c r="H617" s="251"/>
      <c r="I617" s="254"/>
      <c r="J617" s="1712"/>
    </row>
    <row r="618" spans="1:10" ht="72.75">
      <c r="A618" s="280" t="s">
        <v>1688</v>
      </c>
      <c r="B618" s="302" t="s">
        <v>948</v>
      </c>
      <c r="C618" s="305" t="s">
        <v>2734</v>
      </c>
      <c r="D618" s="141" t="s">
        <v>49</v>
      </c>
      <c r="E618" s="141">
        <v>9</v>
      </c>
      <c r="F618" s="254"/>
      <c r="G618" s="281"/>
      <c r="H618" s="251"/>
      <c r="I618" s="254"/>
      <c r="J618" s="1712"/>
    </row>
    <row r="619" spans="1:10" ht="44.25">
      <c r="A619" s="280" t="s">
        <v>1689</v>
      </c>
      <c r="B619" s="302" t="s">
        <v>949</v>
      </c>
      <c r="C619" s="305" t="s">
        <v>2735</v>
      </c>
      <c r="D619" s="141" t="s">
        <v>49</v>
      </c>
      <c r="E619" s="141">
        <v>30</v>
      </c>
      <c r="F619" s="254"/>
      <c r="G619" s="281"/>
      <c r="H619" s="251"/>
      <c r="I619" s="254"/>
      <c r="J619" s="1712"/>
    </row>
    <row r="620" spans="1:10" ht="44.25">
      <c r="A620" s="280" t="s">
        <v>1690</v>
      </c>
      <c r="B620" s="302" t="s">
        <v>950</v>
      </c>
      <c r="C620" s="305" t="s">
        <v>951</v>
      </c>
      <c r="D620" s="141" t="s">
        <v>49</v>
      </c>
      <c r="E620" s="141">
        <v>30</v>
      </c>
      <c r="F620" s="254"/>
      <c r="G620" s="281"/>
      <c r="H620" s="251"/>
      <c r="I620" s="254"/>
      <c r="J620" s="1712"/>
    </row>
    <row r="621" spans="1:10">
      <c r="A621" s="280" t="s">
        <v>1691</v>
      </c>
      <c r="B621" s="302" t="s">
        <v>2607</v>
      </c>
      <c r="C621" s="305" t="s">
        <v>2608</v>
      </c>
      <c r="D621" s="141" t="s">
        <v>49</v>
      </c>
      <c r="E621" s="141">
        <v>30</v>
      </c>
      <c r="F621" s="254"/>
      <c r="G621" s="281"/>
      <c r="H621" s="251"/>
      <c r="I621" s="254"/>
      <c r="J621" s="1712"/>
    </row>
    <row r="622" spans="1:10" ht="25.5">
      <c r="A622" s="280" t="s">
        <v>1692</v>
      </c>
      <c r="B622" s="285" t="s">
        <v>952</v>
      </c>
      <c r="C622" s="305" t="s">
        <v>953</v>
      </c>
      <c r="D622" s="141" t="s">
        <v>49</v>
      </c>
      <c r="E622" s="141">
        <v>9</v>
      </c>
      <c r="F622" s="254"/>
      <c r="G622" s="281"/>
      <c r="H622" s="251"/>
      <c r="I622" s="254"/>
      <c r="J622" s="1712"/>
    </row>
    <row r="623" spans="1:10" ht="25.5">
      <c r="A623" s="280" t="s">
        <v>1693</v>
      </c>
      <c r="B623" s="302" t="s">
        <v>954</v>
      </c>
      <c r="C623" s="305" t="s">
        <v>955</v>
      </c>
      <c r="D623" s="141" t="s">
        <v>31</v>
      </c>
      <c r="E623" s="141">
        <v>600</v>
      </c>
      <c r="F623" s="1793"/>
      <c r="G623" s="254"/>
      <c r="H623" s="254"/>
      <c r="I623" s="1794"/>
      <c r="J623" s="1795"/>
    </row>
    <row r="624" spans="1:10">
      <c r="A624" s="1710"/>
      <c r="B624" s="1711"/>
      <c r="C624" s="1796"/>
      <c r="D624" s="251"/>
      <c r="E624" s="676"/>
      <c r="F624" s="252"/>
      <c r="G624" s="1711"/>
      <c r="H624" s="1797"/>
      <c r="I624" s="1798" t="s">
        <v>1694</v>
      </c>
      <c r="J624" s="1799"/>
    </row>
    <row r="625" spans="1:10">
      <c r="A625" s="330" t="s">
        <v>1695</v>
      </c>
      <c r="B625" s="181" t="s">
        <v>2763</v>
      </c>
      <c r="C625" s="235"/>
      <c r="D625" s="333"/>
      <c r="E625" s="357"/>
      <c r="F625" s="320"/>
      <c r="G625" s="375"/>
      <c r="H625" s="333"/>
      <c r="I625" s="320"/>
      <c r="J625" s="1704"/>
    </row>
    <row r="626" spans="1:10" ht="90">
      <c r="A626" s="1732" t="s">
        <v>1696</v>
      </c>
      <c r="B626" s="1733" t="s">
        <v>3158</v>
      </c>
      <c r="C626" s="1759" t="s">
        <v>958</v>
      </c>
      <c r="D626" s="1736" t="s">
        <v>31</v>
      </c>
      <c r="E626" s="1760">
        <v>3</v>
      </c>
      <c r="F626" s="1739">
        <v>1</v>
      </c>
      <c r="G626" s="1746">
        <v>187</v>
      </c>
      <c r="H626" s="1746">
        <v>187</v>
      </c>
      <c r="I626" s="1739">
        <v>21</v>
      </c>
      <c r="J626" s="1748">
        <f>E626*G626*1.21</f>
        <v>678.81</v>
      </c>
    </row>
    <row r="627" spans="1:10" ht="60">
      <c r="A627" s="1732" t="s">
        <v>1697</v>
      </c>
      <c r="B627" s="1733" t="s">
        <v>960</v>
      </c>
      <c r="C627" s="1759" t="s">
        <v>961</v>
      </c>
      <c r="D627" s="1736" t="s">
        <v>31</v>
      </c>
      <c r="E627" s="1760">
        <v>3</v>
      </c>
      <c r="F627" s="1739">
        <v>1</v>
      </c>
      <c r="G627" s="1746">
        <v>187</v>
      </c>
      <c r="H627" s="1746">
        <v>187</v>
      </c>
      <c r="I627" s="1739">
        <v>21</v>
      </c>
      <c r="J627" s="1748">
        <f>E627*G627*1.21</f>
        <v>678.81</v>
      </c>
    </row>
    <row r="628" spans="1:10" ht="60">
      <c r="A628" s="1732" t="s">
        <v>1698</v>
      </c>
      <c r="B628" s="1733" t="s">
        <v>963</v>
      </c>
      <c r="C628" s="1759" t="s">
        <v>964</v>
      </c>
      <c r="D628" s="1736" t="s">
        <v>31</v>
      </c>
      <c r="E628" s="1760">
        <v>3</v>
      </c>
      <c r="F628" s="1739">
        <v>1</v>
      </c>
      <c r="G628" s="1746">
        <v>187</v>
      </c>
      <c r="H628" s="1746">
        <v>187</v>
      </c>
      <c r="I628" s="1739">
        <v>21</v>
      </c>
      <c r="J628" s="1748">
        <f>E628*G628*1.21</f>
        <v>678.81</v>
      </c>
    </row>
    <row r="629" spans="1:10" ht="60">
      <c r="A629" s="1732" t="s">
        <v>1699</v>
      </c>
      <c r="B629" s="1733" t="s">
        <v>966</v>
      </c>
      <c r="C629" s="1759" t="s">
        <v>967</v>
      </c>
      <c r="D629" s="1736" t="s">
        <v>31</v>
      </c>
      <c r="E629" s="1760">
        <v>3</v>
      </c>
      <c r="F629" s="1739">
        <v>1</v>
      </c>
      <c r="G629" s="1746">
        <v>187</v>
      </c>
      <c r="H629" s="1746">
        <v>187</v>
      </c>
      <c r="I629" s="1739">
        <v>21</v>
      </c>
      <c r="J629" s="1748">
        <f>E629*G629*1.21</f>
        <v>678.81</v>
      </c>
    </row>
    <row r="630" spans="1:10" ht="60">
      <c r="A630" s="1732" t="s">
        <v>1700</v>
      </c>
      <c r="B630" s="1733" t="s">
        <v>969</v>
      </c>
      <c r="C630" s="1759" t="s">
        <v>970</v>
      </c>
      <c r="D630" s="1736" t="s">
        <v>31</v>
      </c>
      <c r="E630" s="1760">
        <v>3</v>
      </c>
      <c r="F630" s="1739">
        <v>1</v>
      </c>
      <c r="G630" s="1746">
        <v>187</v>
      </c>
      <c r="H630" s="1746">
        <v>187</v>
      </c>
      <c r="I630" s="1739">
        <v>21</v>
      </c>
      <c r="J630" s="1748">
        <f>E630*G630*1.21</f>
        <v>678.81</v>
      </c>
    </row>
    <row r="631" spans="1:10" ht="60">
      <c r="A631" s="1732" t="s">
        <v>1701</v>
      </c>
      <c r="B631" s="1733" t="s">
        <v>972</v>
      </c>
      <c r="C631" s="1759" t="s">
        <v>973</v>
      </c>
      <c r="D631" s="1736" t="s">
        <v>31</v>
      </c>
      <c r="E631" s="1760">
        <v>4</v>
      </c>
      <c r="F631" s="1739">
        <v>1</v>
      </c>
      <c r="G631" s="1746">
        <v>187</v>
      </c>
      <c r="H631" s="1746">
        <v>187</v>
      </c>
      <c r="I631" s="1739">
        <v>21</v>
      </c>
      <c r="J631" s="1748">
        <f>E631*G631*1.21</f>
        <v>905.07999999999993</v>
      </c>
    </row>
    <row r="632" spans="1:10" ht="30">
      <c r="A632" s="1732" t="s">
        <v>1702</v>
      </c>
      <c r="B632" s="1733" t="s">
        <v>975</v>
      </c>
      <c r="C632" s="1759" t="s">
        <v>976</v>
      </c>
      <c r="D632" s="1736" t="s">
        <v>31</v>
      </c>
      <c r="E632" s="1760">
        <v>3</v>
      </c>
      <c r="F632" s="1739">
        <v>1</v>
      </c>
      <c r="G632" s="1746">
        <v>196</v>
      </c>
      <c r="H632" s="1746">
        <v>196</v>
      </c>
      <c r="I632" s="1739">
        <v>21</v>
      </c>
      <c r="J632" s="1748">
        <f>E632*G632*1.21</f>
        <v>711.48</v>
      </c>
    </row>
    <row r="633" spans="1:10" ht="60">
      <c r="A633" s="1732" t="s">
        <v>1703</v>
      </c>
      <c r="B633" s="1733" t="s">
        <v>977</v>
      </c>
      <c r="C633" s="1759" t="s">
        <v>978</v>
      </c>
      <c r="D633" s="1736" t="s">
        <v>31</v>
      </c>
      <c r="E633" s="1760">
        <v>3</v>
      </c>
      <c r="F633" s="1739">
        <v>1</v>
      </c>
      <c r="G633" s="1746">
        <v>492</v>
      </c>
      <c r="H633" s="1746">
        <v>492</v>
      </c>
      <c r="I633" s="1739">
        <v>21</v>
      </c>
      <c r="J633" s="1748">
        <f>E633*G633*1.21</f>
        <v>1785.96</v>
      </c>
    </row>
    <row r="634" spans="1:10" ht="30">
      <c r="A634" s="1732" t="s">
        <v>1704</v>
      </c>
      <c r="B634" s="1733" t="s">
        <v>979</v>
      </c>
      <c r="C634" s="1759" t="s">
        <v>980</v>
      </c>
      <c r="D634" s="1736" t="s">
        <v>31</v>
      </c>
      <c r="E634" s="1760">
        <v>3</v>
      </c>
      <c r="F634" s="1739">
        <v>1</v>
      </c>
      <c r="G634" s="1746">
        <v>41</v>
      </c>
      <c r="H634" s="1746">
        <v>41</v>
      </c>
      <c r="I634" s="1739">
        <v>21</v>
      </c>
      <c r="J634" s="1800">
        <f>E634*G634*1.21</f>
        <v>148.82999999999998</v>
      </c>
    </row>
    <row r="635" spans="1:10">
      <c r="A635" s="332"/>
      <c r="B635" s="341"/>
      <c r="C635" s="385"/>
      <c r="D635" s="335"/>
      <c r="E635" s="358"/>
      <c r="F635" s="404"/>
      <c r="G635" s="378"/>
      <c r="H635" s="405"/>
      <c r="I635" s="406" t="s">
        <v>1705</v>
      </c>
      <c r="J635" s="1801">
        <f>SUM(J626:J634)/1.21</f>
        <v>5739.9999999999991</v>
      </c>
    </row>
    <row r="636" spans="1:10">
      <c r="A636" s="330" t="s">
        <v>1706</v>
      </c>
      <c r="B636" s="181" t="s">
        <v>2762</v>
      </c>
      <c r="C636" s="234"/>
      <c r="D636" s="186"/>
      <c r="E636" s="187"/>
      <c r="F636" s="320"/>
      <c r="G636" s="375"/>
      <c r="H636" s="333"/>
      <c r="I636" s="320"/>
      <c r="J636" s="1704"/>
    </row>
    <row r="637" spans="1:10" ht="25.5">
      <c r="A637" s="331" t="s">
        <v>1707</v>
      </c>
      <c r="B637" s="302" t="s">
        <v>983</v>
      </c>
      <c r="C637" s="305" t="s">
        <v>984</v>
      </c>
      <c r="D637" s="141" t="s">
        <v>49</v>
      </c>
      <c r="E637" s="299">
        <v>240</v>
      </c>
      <c r="F637" s="304"/>
      <c r="G637" s="374"/>
      <c r="H637" s="334"/>
      <c r="I637" s="304"/>
      <c r="J637" s="1720"/>
    </row>
    <row r="638" spans="1:10" ht="25.5">
      <c r="A638" s="331" t="s">
        <v>1708</v>
      </c>
      <c r="B638" s="302" t="s">
        <v>983</v>
      </c>
      <c r="C638" s="305" t="s">
        <v>986</v>
      </c>
      <c r="D638" s="141" t="s">
        <v>49</v>
      </c>
      <c r="E638" s="299">
        <v>180</v>
      </c>
      <c r="F638" s="409"/>
      <c r="G638" s="304"/>
      <c r="H638" s="304"/>
      <c r="I638" s="409"/>
      <c r="J638" s="1765"/>
    </row>
    <row r="639" spans="1:10">
      <c r="A639" s="332"/>
      <c r="B639" s="341"/>
      <c r="C639" s="385"/>
      <c r="D639" s="335"/>
      <c r="E639" s="358"/>
      <c r="F639" s="404"/>
      <c r="G639" s="327"/>
      <c r="H639" s="405"/>
      <c r="I639" s="406" t="s">
        <v>1709</v>
      </c>
      <c r="J639" s="1761"/>
    </row>
    <row r="640" spans="1:10">
      <c r="A640" s="330" t="s">
        <v>1710</v>
      </c>
      <c r="B640" s="181" t="s">
        <v>2761</v>
      </c>
      <c r="C640" s="235"/>
      <c r="D640" s="179"/>
      <c r="E640" s="187"/>
      <c r="F640" s="431"/>
      <c r="G640" s="205"/>
      <c r="H640" s="205"/>
      <c r="I640" s="431"/>
      <c r="J640" s="1763"/>
    </row>
    <row r="641" spans="1:10" ht="25.5">
      <c r="A641" s="267" t="s">
        <v>1717</v>
      </c>
      <c r="B641" s="305" t="s">
        <v>989</v>
      </c>
      <c r="C641" s="305" t="s">
        <v>2738</v>
      </c>
      <c r="D641" s="198" t="s">
        <v>49</v>
      </c>
      <c r="E641" s="300">
        <v>600</v>
      </c>
      <c r="F641" s="304"/>
      <c r="G641" s="374"/>
      <c r="H641" s="334"/>
      <c r="I641" s="304"/>
      <c r="J641" s="1720"/>
    </row>
    <row r="642" spans="1:10" ht="25.5">
      <c r="A642" s="267" t="s">
        <v>1718</v>
      </c>
      <c r="B642" s="302" t="s">
        <v>990</v>
      </c>
      <c r="C642" s="305" t="s">
        <v>2737</v>
      </c>
      <c r="D642" s="141" t="s">
        <v>49</v>
      </c>
      <c r="E642" s="299">
        <v>450</v>
      </c>
      <c r="F642" s="304"/>
      <c r="G642" s="374"/>
      <c r="H642" s="334"/>
      <c r="I642" s="304"/>
      <c r="J642" s="1720"/>
    </row>
    <row r="643" spans="1:10">
      <c r="A643" s="267" t="s">
        <v>1719</v>
      </c>
      <c r="B643" s="302" t="s">
        <v>990</v>
      </c>
      <c r="C643" s="305" t="s">
        <v>2736</v>
      </c>
      <c r="D643" s="141" t="s">
        <v>49</v>
      </c>
      <c r="E643" s="299">
        <v>108</v>
      </c>
      <c r="F643" s="304"/>
      <c r="G643" s="374"/>
      <c r="H643" s="334"/>
      <c r="I643" s="304"/>
      <c r="J643" s="1720"/>
    </row>
    <row r="644" spans="1:10">
      <c r="A644" s="267" t="s">
        <v>1720</v>
      </c>
      <c r="B644" s="302" t="s">
        <v>990</v>
      </c>
      <c r="C644" s="305" t="s">
        <v>2739</v>
      </c>
      <c r="D644" s="141" t="s">
        <v>31</v>
      </c>
      <c r="E644" s="299">
        <v>150</v>
      </c>
      <c r="F644" s="409"/>
      <c r="G644" s="304"/>
      <c r="H644" s="304"/>
      <c r="I644" s="409"/>
      <c r="J644" s="1765"/>
    </row>
    <row r="645" spans="1:10">
      <c r="A645" s="332"/>
      <c r="B645" s="378"/>
      <c r="C645" s="385"/>
      <c r="D645" s="335"/>
      <c r="E645" s="358"/>
      <c r="F645" s="404"/>
      <c r="G645" s="378"/>
      <c r="H645" s="405"/>
      <c r="I645" s="406" t="s">
        <v>1711</v>
      </c>
      <c r="J645" s="1761"/>
    </row>
    <row r="646" spans="1:10">
      <c r="A646" s="330" t="s">
        <v>1712</v>
      </c>
      <c r="B646" s="181" t="s">
        <v>993</v>
      </c>
      <c r="C646" s="235"/>
      <c r="D646" s="333"/>
      <c r="E646" s="357"/>
      <c r="F646" s="320"/>
      <c r="G646" s="375"/>
      <c r="H646" s="333"/>
      <c r="I646" s="320"/>
      <c r="J646" s="1704"/>
    </row>
    <row r="647" spans="1:10" ht="25.5">
      <c r="A647" s="331" t="s">
        <v>1713</v>
      </c>
      <c r="B647" s="204" t="s">
        <v>995</v>
      </c>
      <c r="C647" s="243" t="s">
        <v>996</v>
      </c>
      <c r="D647" s="141" t="s">
        <v>49</v>
      </c>
      <c r="E647" s="299">
        <v>60</v>
      </c>
      <c r="F647" s="304"/>
      <c r="G647" s="374"/>
      <c r="H647" s="334"/>
      <c r="I647" s="304"/>
      <c r="J647" s="1720"/>
    </row>
    <row r="648" spans="1:10">
      <c r="A648" s="331" t="s">
        <v>1714</v>
      </c>
      <c r="B648" s="302" t="s">
        <v>998</v>
      </c>
      <c r="C648" s="305" t="s">
        <v>999</v>
      </c>
      <c r="D648" s="141" t="s">
        <v>49</v>
      </c>
      <c r="E648" s="299">
        <v>120</v>
      </c>
      <c r="F648" s="304"/>
      <c r="G648" s="374"/>
      <c r="H648" s="334"/>
      <c r="I648" s="304"/>
      <c r="J648" s="1720"/>
    </row>
    <row r="649" spans="1:10" ht="25.5">
      <c r="A649" s="331" t="s">
        <v>1715</v>
      </c>
      <c r="B649" s="302" t="s">
        <v>2849</v>
      </c>
      <c r="C649" s="305" t="s">
        <v>1001</v>
      </c>
      <c r="D649" s="141" t="s">
        <v>49</v>
      </c>
      <c r="E649" s="299">
        <v>60</v>
      </c>
      <c r="F649" s="304"/>
      <c r="G649" s="374"/>
      <c r="H649" s="334"/>
      <c r="I649" s="304"/>
      <c r="J649" s="1720"/>
    </row>
    <row r="650" spans="1:10" ht="25.5">
      <c r="A650" s="331" t="s">
        <v>1716</v>
      </c>
      <c r="B650" s="302" t="s">
        <v>1003</v>
      </c>
      <c r="C650" s="305" t="s">
        <v>1004</v>
      </c>
      <c r="D650" s="141" t="s">
        <v>49</v>
      </c>
      <c r="E650" s="299">
        <v>60</v>
      </c>
      <c r="F650" s="409"/>
      <c r="G650" s="304"/>
      <c r="H650" s="304"/>
      <c r="I650" s="409"/>
      <c r="J650" s="1765"/>
    </row>
    <row r="651" spans="1:10">
      <c r="A651" s="332"/>
      <c r="B651" s="341"/>
      <c r="C651" s="385"/>
      <c r="D651" s="335"/>
      <c r="E651" s="358"/>
      <c r="F651" s="404"/>
      <c r="G651" s="378"/>
      <c r="H651" s="405"/>
      <c r="I651" s="406" t="s">
        <v>1721</v>
      </c>
      <c r="J651" s="1761"/>
    </row>
    <row r="652" spans="1:10">
      <c r="A652" s="330" t="s">
        <v>1722</v>
      </c>
      <c r="B652" s="181" t="s">
        <v>1007</v>
      </c>
      <c r="C652" s="235"/>
      <c r="D652" s="179"/>
      <c r="E652" s="187"/>
      <c r="F652" s="320"/>
      <c r="G652" s="375"/>
      <c r="H652" s="333"/>
      <c r="I652" s="320"/>
      <c r="J652" s="1704"/>
    </row>
    <row r="653" spans="1:10" ht="25.5">
      <c r="A653" s="331" t="s">
        <v>1724</v>
      </c>
      <c r="B653" s="302" t="s">
        <v>1009</v>
      </c>
      <c r="C653" s="305" t="s">
        <v>1010</v>
      </c>
      <c r="D653" s="141" t="s">
        <v>49</v>
      </c>
      <c r="E653" s="299">
        <v>72</v>
      </c>
      <c r="F653" s="318"/>
      <c r="G653" s="377"/>
      <c r="H653" s="334"/>
      <c r="I653" s="304"/>
      <c r="J653" s="1720"/>
    </row>
    <row r="654" spans="1:10">
      <c r="A654" s="331" t="s">
        <v>1725</v>
      </c>
      <c r="B654" s="302" t="s">
        <v>1012</v>
      </c>
      <c r="C654" s="305" t="s">
        <v>1013</v>
      </c>
      <c r="D654" s="141" t="s">
        <v>31</v>
      </c>
      <c r="E654" s="299">
        <v>3000</v>
      </c>
      <c r="F654" s="318"/>
      <c r="G654" s="377"/>
      <c r="H654" s="334"/>
      <c r="I654" s="304"/>
      <c r="J654" s="1720"/>
    </row>
    <row r="655" spans="1:10" ht="25.5">
      <c r="A655" s="331" t="s">
        <v>1726</v>
      </c>
      <c r="B655" s="302" t="s">
        <v>1015</v>
      </c>
      <c r="C655" s="305" t="s">
        <v>1016</v>
      </c>
      <c r="D655" s="141" t="s">
        <v>31</v>
      </c>
      <c r="E655" s="299">
        <v>30</v>
      </c>
      <c r="F655" s="318"/>
      <c r="G655" s="377"/>
      <c r="H655" s="334"/>
      <c r="I655" s="304"/>
      <c r="J655" s="1720"/>
    </row>
    <row r="656" spans="1:10" ht="25.5">
      <c r="A656" s="331" t="s">
        <v>1727</v>
      </c>
      <c r="B656" s="302" t="s">
        <v>1018</v>
      </c>
      <c r="C656" s="305" t="s">
        <v>1019</v>
      </c>
      <c r="D656" s="141" t="s">
        <v>31</v>
      </c>
      <c r="E656" s="299">
        <v>60</v>
      </c>
      <c r="F656" s="318"/>
      <c r="G656" s="377"/>
      <c r="H656" s="334"/>
      <c r="I656" s="304"/>
      <c r="J656" s="1720"/>
    </row>
    <row r="657" spans="1:10">
      <c r="A657" s="331" t="s">
        <v>1728</v>
      </c>
      <c r="B657" s="302" t="s">
        <v>1021</v>
      </c>
      <c r="C657" s="305" t="s">
        <v>2740</v>
      </c>
      <c r="D657" s="141" t="s">
        <v>49</v>
      </c>
      <c r="E657" s="299">
        <v>75</v>
      </c>
      <c r="F657" s="409"/>
      <c r="G657" s="304"/>
      <c r="H657" s="304"/>
      <c r="I657" s="409"/>
      <c r="J657" s="1765"/>
    </row>
    <row r="658" spans="1:10">
      <c r="A658" s="332"/>
      <c r="B658" s="341"/>
      <c r="C658" s="385"/>
      <c r="D658" s="335"/>
      <c r="E658" s="358"/>
      <c r="F658" s="404"/>
      <c r="G658" s="378"/>
      <c r="H658" s="405"/>
      <c r="I658" s="406" t="s">
        <v>1723</v>
      </c>
      <c r="J658" s="1761"/>
    </row>
    <row r="659" spans="1:10">
      <c r="A659" s="330" t="s">
        <v>1729</v>
      </c>
      <c r="B659" s="181" t="s">
        <v>2759</v>
      </c>
      <c r="C659" s="235"/>
      <c r="D659" s="179"/>
      <c r="E659" s="187"/>
      <c r="F659" s="320"/>
      <c r="G659" s="375"/>
      <c r="H659" s="333"/>
      <c r="I659" s="320"/>
      <c r="J659" s="1704"/>
    </row>
    <row r="660" spans="1:10" ht="25.5">
      <c r="A660" s="381" t="s">
        <v>1734</v>
      </c>
      <c r="B660" s="297" t="s">
        <v>1025</v>
      </c>
      <c r="C660" s="380" t="s">
        <v>1730</v>
      </c>
      <c r="D660" s="139" t="s">
        <v>31</v>
      </c>
      <c r="E660" s="150">
        <v>15</v>
      </c>
      <c r="F660" s="318"/>
      <c r="G660" s="377"/>
      <c r="H660" s="371"/>
      <c r="I660" s="318"/>
      <c r="J660" s="1802"/>
    </row>
    <row r="661" spans="1:10" ht="25.5">
      <c r="A661" s="381" t="s">
        <v>1735</v>
      </c>
      <c r="B661" s="297" t="s">
        <v>1025</v>
      </c>
      <c r="C661" s="380" t="s">
        <v>1731</v>
      </c>
      <c r="D661" s="139" t="s">
        <v>31</v>
      </c>
      <c r="E661" s="150">
        <v>30</v>
      </c>
      <c r="F661" s="318"/>
      <c r="G661" s="377"/>
      <c r="H661" s="371"/>
      <c r="I661" s="318"/>
      <c r="J661" s="1802"/>
    </row>
    <row r="662" spans="1:10" ht="25.5">
      <c r="A662" s="381" t="s">
        <v>1736</v>
      </c>
      <c r="B662" s="297" t="s">
        <v>1025</v>
      </c>
      <c r="C662" s="380" t="s">
        <v>1732</v>
      </c>
      <c r="D662" s="139" t="s">
        <v>31</v>
      </c>
      <c r="E662" s="150">
        <v>30</v>
      </c>
      <c r="F662" s="318"/>
      <c r="G662" s="377"/>
      <c r="H662" s="371"/>
      <c r="I662" s="318"/>
      <c r="J662" s="1802"/>
    </row>
    <row r="663" spans="1:10" ht="25.5">
      <c r="A663" s="381" t="s">
        <v>1737</v>
      </c>
      <c r="B663" s="297" t="s">
        <v>1028</v>
      </c>
      <c r="C663" s="380" t="s">
        <v>1733</v>
      </c>
      <c r="D663" s="139" t="s">
        <v>31</v>
      </c>
      <c r="E663" s="150">
        <v>60</v>
      </c>
      <c r="F663" s="409"/>
      <c r="G663" s="304"/>
      <c r="H663" s="304"/>
      <c r="I663" s="409"/>
      <c r="J663" s="1765"/>
    </row>
    <row r="664" spans="1:10">
      <c r="A664" s="332"/>
      <c r="B664" s="341"/>
      <c r="C664" s="385"/>
      <c r="D664" s="335"/>
      <c r="E664" s="358"/>
      <c r="F664" s="404"/>
      <c r="G664" s="378"/>
      <c r="H664" s="405"/>
      <c r="I664" s="406" t="s">
        <v>1738</v>
      </c>
      <c r="J664" s="1761"/>
    </row>
    <row r="665" spans="1:10">
      <c r="A665" s="330" t="s">
        <v>81</v>
      </c>
      <c r="B665" s="181" t="s">
        <v>2760</v>
      </c>
      <c r="C665" s="245"/>
      <c r="D665" s="188"/>
      <c r="E665" s="206"/>
      <c r="F665" s="320"/>
      <c r="G665" s="375"/>
      <c r="H665" s="333"/>
      <c r="I665" s="320"/>
      <c r="J665" s="1704"/>
    </row>
    <row r="666" spans="1:10" ht="25.5">
      <c r="A666" s="331" t="s">
        <v>1739</v>
      </c>
      <c r="B666" s="302" t="s">
        <v>1032</v>
      </c>
      <c r="C666" s="305" t="s">
        <v>2744</v>
      </c>
      <c r="D666" s="141" t="s">
        <v>31</v>
      </c>
      <c r="E666" s="300">
        <v>105000</v>
      </c>
      <c r="F666" s="304"/>
      <c r="G666" s="374"/>
      <c r="H666" s="334"/>
      <c r="I666" s="304"/>
      <c r="J666" s="1720"/>
    </row>
    <row r="667" spans="1:10" ht="25.5">
      <c r="A667" s="331" t="s">
        <v>1740</v>
      </c>
      <c r="B667" s="302" t="s">
        <v>1034</v>
      </c>
      <c r="C667" s="305" t="s">
        <v>1035</v>
      </c>
      <c r="D667" s="141" t="s">
        <v>31</v>
      </c>
      <c r="E667" s="300">
        <v>3000</v>
      </c>
      <c r="F667" s="304"/>
      <c r="G667" s="374"/>
      <c r="H667" s="334"/>
      <c r="I667" s="304"/>
      <c r="J667" s="1720"/>
    </row>
    <row r="668" spans="1:10">
      <c r="A668" s="331" t="s">
        <v>1741</v>
      </c>
      <c r="B668" s="302" t="s">
        <v>1037</v>
      </c>
      <c r="C668" s="305" t="s">
        <v>1038</v>
      </c>
      <c r="D668" s="141" t="s">
        <v>31</v>
      </c>
      <c r="E668" s="300">
        <v>600</v>
      </c>
      <c r="F668" s="304"/>
      <c r="G668" s="374"/>
      <c r="H668" s="334"/>
      <c r="I668" s="304"/>
      <c r="J668" s="1720"/>
    </row>
    <row r="669" spans="1:10" ht="25.5">
      <c r="A669" s="331" t="s">
        <v>1742</v>
      </c>
      <c r="B669" s="302" t="s">
        <v>1039</v>
      </c>
      <c r="C669" s="305" t="s">
        <v>2743</v>
      </c>
      <c r="D669" s="141" t="s">
        <v>31</v>
      </c>
      <c r="E669" s="300">
        <v>1500</v>
      </c>
      <c r="F669" s="304"/>
      <c r="G669" s="374"/>
      <c r="H669" s="334"/>
      <c r="I669" s="304"/>
      <c r="J669" s="1720"/>
    </row>
    <row r="670" spans="1:10" ht="25.5">
      <c r="A670" s="331" t="s">
        <v>1743</v>
      </c>
      <c r="B670" s="302" t="s">
        <v>1040</v>
      </c>
      <c r="C670" s="246" t="s">
        <v>2742</v>
      </c>
      <c r="D670" s="141" t="s">
        <v>31</v>
      </c>
      <c r="E670" s="300">
        <v>3000</v>
      </c>
      <c r="F670" s="304"/>
      <c r="G670" s="374"/>
      <c r="H670" s="334"/>
      <c r="I670" s="304"/>
      <c r="J670" s="1720"/>
    </row>
    <row r="671" spans="1:10" ht="25.5">
      <c r="A671" s="331" t="s">
        <v>1744</v>
      </c>
      <c r="B671" s="302" t="s">
        <v>1041</v>
      </c>
      <c r="C671" s="246" t="s">
        <v>2741</v>
      </c>
      <c r="D671" s="141" t="s">
        <v>31</v>
      </c>
      <c r="E671" s="300">
        <v>15000</v>
      </c>
      <c r="F671" s="304"/>
      <c r="G671" s="374"/>
      <c r="H671" s="334"/>
      <c r="I671" s="304"/>
      <c r="J671" s="1720"/>
    </row>
    <row r="672" spans="1:10" ht="38.25">
      <c r="A672" s="331" t="s">
        <v>1745</v>
      </c>
      <c r="B672" s="302" t="s">
        <v>1042</v>
      </c>
      <c r="C672" s="305" t="s">
        <v>1043</v>
      </c>
      <c r="D672" s="141" t="s">
        <v>31</v>
      </c>
      <c r="E672" s="300">
        <v>900</v>
      </c>
      <c r="F672" s="304"/>
      <c r="G672" s="374"/>
      <c r="H672" s="334"/>
      <c r="I672" s="304"/>
      <c r="J672" s="1720"/>
    </row>
    <row r="673" spans="1:10" ht="25.5">
      <c r="A673" s="331" t="s">
        <v>1746</v>
      </c>
      <c r="B673" s="302" t="s">
        <v>1044</v>
      </c>
      <c r="C673" s="305" t="s">
        <v>1045</v>
      </c>
      <c r="D673" s="141" t="s">
        <v>31</v>
      </c>
      <c r="E673" s="300">
        <v>900</v>
      </c>
      <c r="F673" s="304"/>
      <c r="G673" s="374"/>
      <c r="H673" s="334"/>
      <c r="I673" s="304"/>
      <c r="J673" s="1720"/>
    </row>
    <row r="674" spans="1:10">
      <c r="A674" s="332"/>
      <c r="B674" s="341"/>
      <c r="C674" s="385"/>
      <c r="D674" s="335"/>
      <c r="E674" s="358"/>
      <c r="F674" s="329"/>
      <c r="G674" s="378"/>
      <c r="H674" s="335"/>
      <c r="I674" s="373" t="s">
        <v>1747</v>
      </c>
      <c r="J674" s="1717"/>
    </row>
    <row r="675" spans="1:10">
      <c r="A675" s="330" t="s">
        <v>1748</v>
      </c>
      <c r="B675" s="181" t="s">
        <v>1048</v>
      </c>
      <c r="C675" s="245"/>
      <c r="D675" s="188"/>
      <c r="E675" s="206"/>
      <c r="F675" s="320"/>
      <c r="G675" s="375"/>
      <c r="H675" s="333"/>
      <c r="I675" s="320"/>
      <c r="J675" s="1704"/>
    </row>
    <row r="676" spans="1:10" ht="38.25">
      <c r="A676" s="331" t="s">
        <v>1749</v>
      </c>
      <c r="B676" s="302" t="s">
        <v>1050</v>
      </c>
      <c r="C676" s="246" t="s">
        <v>1051</v>
      </c>
      <c r="D676" s="144" t="s">
        <v>49</v>
      </c>
      <c r="E676" s="300">
        <v>120</v>
      </c>
      <c r="F676" s="409"/>
      <c r="G676" s="304"/>
      <c r="H676" s="304"/>
      <c r="I676" s="409"/>
      <c r="J676" s="1765"/>
    </row>
    <row r="677" spans="1:10">
      <c r="A677" s="332"/>
      <c r="B677" s="341"/>
      <c r="C677" s="385"/>
      <c r="D677" s="335"/>
      <c r="E677" s="358"/>
      <c r="F677" s="404"/>
      <c r="G677" s="378"/>
      <c r="H677" s="405"/>
      <c r="I677" s="406" t="s">
        <v>1754</v>
      </c>
      <c r="J677" s="1761"/>
    </row>
    <row r="678" spans="1:10">
      <c r="A678" s="330" t="s">
        <v>1750</v>
      </c>
      <c r="B678" s="181" t="s">
        <v>1054</v>
      </c>
      <c r="C678" s="234"/>
      <c r="D678" s="178"/>
      <c r="E678" s="185"/>
      <c r="F678" s="320"/>
      <c r="G678" s="375"/>
      <c r="H678" s="333"/>
      <c r="I678" s="320"/>
      <c r="J678" s="1704"/>
    </row>
    <row r="679" spans="1:10">
      <c r="A679" s="280" t="s">
        <v>1751</v>
      </c>
      <c r="B679" s="160" t="s">
        <v>1056</v>
      </c>
      <c r="C679" s="243" t="s">
        <v>2613</v>
      </c>
      <c r="D679" s="141" t="s">
        <v>49</v>
      </c>
      <c r="E679" s="299">
        <v>18</v>
      </c>
      <c r="F679" s="251">
        <v>500</v>
      </c>
      <c r="G679" s="251">
        <v>0.3296</v>
      </c>
      <c r="H679" s="1708">
        <f>G679*F679</f>
        <v>164.8</v>
      </c>
      <c r="I679" s="663">
        <v>0.12</v>
      </c>
      <c r="J679" s="1708">
        <f>E679*H679*1.12</f>
        <v>3322.3680000000004</v>
      </c>
    </row>
    <row r="680" spans="1:10">
      <c r="A680" s="280" t="s">
        <v>1752</v>
      </c>
      <c r="B680" s="160" t="s">
        <v>1056</v>
      </c>
      <c r="C680" s="243" t="s">
        <v>2614</v>
      </c>
      <c r="D680" s="153" t="s">
        <v>49</v>
      </c>
      <c r="E680" s="154">
        <v>36</v>
      </c>
      <c r="F680" s="251">
        <v>500</v>
      </c>
      <c r="G680" s="251">
        <v>0.24060000000000001</v>
      </c>
      <c r="H680" s="1708">
        <f>G680*F680</f>
        <v>120.3</v>
      </c>
      <c r="I680" s="663">
        <v>0.12</v>
      </c>
      <c r="J680" s="1708">
        <f>E680*H680*1.12</f>
        <v>4850.496000000001</v>
      </c>
    </row>
    <row r="681" spans="1:10" ht="25.5">
      <c r="A681" s="280" t="s">
        <v>1753</v>
      </c>
      <c r="B681" s="160" t="s">
        <v>1056</v>
      </c>
      <c r="C681" s="243" t="s">
        <v>2615</v>
      </c>
      <c r="D681" s="153" t="s">
        <v>49</v>
      </c>
      <c r="E681" s="154">
        <v>450</v>
      </c>
      <c r="F681" s="1803">
        <v>100</v>
      </c>
      <c r="G681" s="251">
        <v>6.7000000000000004E-2</v>
      </c>
      <c r="H681" s="1708">
        <f>G681*F681</f>
        <v>6.7</v>
      </c>
      <c r="I681" s="663">
        <v>0.12</v>
      </c>
      <c r="J681" s="1708">
        <f>E681*H681*1.12</f>
        <v>3376.8</v>
      </c>
    </row>
    <row r="682" spans="1:10">
      <c r="A682" s="332"/>
      <c r="B682" s="341"/>
      <c r="C682" s="385"/>
      <c r="D682" s="335"/>
      <c r="E682" s="358"/>
      <c r="F682" s="329"/>
      <c r="G682" s="378"/>
      <c r="H682" s="405"/>
      <c r="I682" s="406" t="s">
        <v>1755</v>
      </c>
      <c r="J682" s="1761">
        <f>SUM(J679:J681)/1.12</f>
        <v>10312.199999999999</v>
      </c>
    </row>
    <row r="683" spans="1:10">
      <c r="A683" s="330" t="s">
        <v>1756</v>
      </c>
      <c r="B683" s="181" t="s">
        <v>1061</v>
      </c>
      <c r="C683" s="234"/>
      <c r="D683" s="178"/>
      <c r="E683" s="185"/>
      <c r="F683" s="320"/>
      <c r="G683" s="375"/>
      <c r="H683" s="333"/>
      <c r="I683" s="320"/>
      <c r="J683" s="1704"/>
    </row>
    <row r="684" spans="1:10">
      <c r="A684" s="331" t="s">
        <v>1757</v>
      </c>
      <c r="B684" s="160" t="s">
        <v>1063</v>
      </c>
      <c r="C684" s="243" t="s">
        <v>1064</v>
      </c>
      <c r="D684" s="154" t="s">
        <v>31</v>
      </c>
      <c r="E684" s="154">
        <v>15</v>
      </c>
      <c r="F684" s="304"/>
      <c r="G684" s="374"/>
      <c r="H684" s="334"/>
      <c r="I684" s="304"/>
      <c r="J684" s="1720"/>
    </row>
    <row r="685" spans="1:10">
      <c r="A685" s="331" t="s">
        <v>1758</v>
      </c>
      <c r="B685" s="160" t="s">
        <v>1063</v>
      </c>
      <c r="C685" s="243" t="s">
        <v>1066</v>
      </c>
      <c r="D685" s="154" t="s">
        <v>31</v>
      </c>
      <c r="E685" s="154">
        <v>15</v>
      </c>
      <c r="F685" s="304"/>
      <c r="G685" s="374"/>
      <c r="H685" s="334"/>
      <c r="I685" s="304"/>
      <c r="J685" s="1720"/>
    </row>
    <row r="686" spans="1:10">
      <c r="A686" s="331" t="s">
        <v>1759</v>
      </c>
      <c r="B686" s="160" t="s">
        <v>1063</v>
      </c>
      <c r="C686" s="243" t="s">
        <v>2745</v>
      </c>
      <c r="D686" s="154" t="s">
        <v>31</v>
      </c>
      <c r="E686" s="299">
        <v>6</v>
      </c>
      <c r="F686" s="304"/>
      <c r="G686" s="374"/>
      <c r="H686" s="334"/>
      <c r="I686" s="304"/>
      <c r="J686" s="1720"/>
    </row>
    <row r="687" spans="1:10">
      <c r="A687" s="331" t="s">
        <v>1760</v>
      </c>
      <c r="B687" s="302" t="s">
        <v>1069</v>
      </c>
      <c r="C687" s="305" t="s">
        <v>1070</v>
      </c>
      <c r="D687" s="141" t="s">
        <v>31</v>
      </c>
      <c r="E687" s="299">
        <v>12</v>
      </c>
      <c r="F687" s="304"/>
      <c r="G687" s="374"/>
      <c r="H687" s="334"/>
      <c r="I687" s="304"/>
      <c r="J687" s="1720"/>
    </row>
    <row r="688" spans="1:10" ht="25.5">
      <c r="A688" s="331" t="s">
        <v>1761</v>
      </c>
      <c r="B688" s="302" t="s">
        <v>1071</v>
      </c>
      <c r="C688" s="305" t="s">
        <v>1072</v>
      </c>
      <c r="D688" s="141" t="s">
        <v>31</v>
      </c>
      <c r="E688" s="299">
        <v>3000</v>
      </c>
      <c r="F688" s="304"/>
      <c r="G688" s="374"/>
      <c r="H688" s="334"/>
      <c r="I688" s="304"/>
      <c r="J688" s="1720"/>
    </row>
    <row r="689" spans="1:10" ht="25.5">
      <c r="A689" s="331" t="s">
        <v>1762</v>
      </c>
      <c r="B689" s="302" t="s">
        <v>1071</v>
      </c>
      <c r="C689" s="305" t="s">
        <v>1073</v>
      </c>
      <c r="D689" s="141" t="s">
        <v>31</v>
      </c>
      <c r="E689" s="299">
        <v>6000</v>
      </c>
      <c r="F689" s="304"/>
      <c r="G689" s="374"/>
      <c r="H689" s="334"/>
      <c r="I689" s="304"/>
      <c r="J689" s="1720"/>
    </row>
    <row r="690" spans="1:10" ht="25.5">
      <c r="A690" s="331" t="s">
        <v>1763</v>
      </c>
      <c r="B690" s="302" t="s">
        <v>1071</v>
      </c>
      <c r="C690" s="305" t="s">
        <v>1074</v>
      </c>
      <c r="D690" s="141" t="s">
        <v>31</v>
      </c>
      <c r="E690" s="299">
        <v>3000</v>
      </c>
      <c r="F690" s="304"/>
      <c r="G690" s="374"/>
      <c r="H690" s="334"/>
      <c r="I690" s="304"/>
      <c r="J690" s="1720"/>
    </row>
    <row r="691" spans="1:10" ht="25.5">
      <c r="A691" s="331" t="s">
        <v>1764</v>
      </c>
      <c r="B691" s="302" t="s">
        <v>1071</v>
      </c>
      <c r="C691" s="305" t="s">
        <v>1765</v>
      </c>
      <c r="D691" s="141" t="s">
        <v>31</v>
      </c>
      <c r="E691" s="299">
        <v>6000</v>
      </c>
      <c r="F691" s="268"/>
      <c r="G691" s="276"/>
      <c r="H691" s="384"/>
      <c r="I691" s="268"/>
      <c r="J691" s="1789"/>
    </row>
    <row r="692" spans="1:10">
      <c r="A692" s="332"/>
      <c r="B692" s="341"/>
      <c r="C692" s="385"/>
      <c r="D692" s="335"/>
      <c r="E692" s="358"/>
      <c r="F692" s="329"/>
      <c r="G692" s="378"/>
      <c r="H692" s="405"/>
      <c r="I692" s="406" t="s">
        <v>1771</v>
      </c>
      <c r="J692" s="1761"/>
    </row>
    <row r="693" spans="1:10">
      <c r="A693" s="469" t="s">
        <v>234</v>
      </c>
      <c r="B693" s="424" t="s">
        <v>1766</v>
      </c>
      <c r="C693" s="459"/>
      <c r="D693" s="470"/>
      <c r="E693" s="471"/>
      <c r="F693" s="263"/>
      <c r="G693" s="264"/>
      <c r="H693" s="265"/>
      <c r="I693" s="263"/>
      <c r="J693" s="1788"/>
    </row>
    <row r="694" spans="1:10" ht="25.5">
      <c r="A694" s="267" t="s">
        <v>1767</v>
      </c>
      <c r="B694" s="639" t="s">
        <v>1075</v>
      </c>
      <c r="C694" s="168" t="s">
        <v>1076</v>
      </c>
      <c r="D694" s="141" t="s">
        <v>31</v>
      </c>
      <c r="E694" s="299">
        <v>36</v>
      </c>
      <c r="F694" s="409"/>
      <c r="G694" s="304"/>
      <c r="H694" s="304"/>
      <c r="I694" s="409"/>
      <c r="J694" s="1765"/>
    </row>
    <row r="695" spans="1:10">
      <c r="A695" s="332"/>
      <c r="B695" s="341"/>
      <c r="C695" s="385"/>
      <c r="D695" s="335"/>
      <c r="E695" s="358"/>
      <c r="F695" s="404"/>
      <c r="G695" s="378"/>
      <c r="H695" s="405"/>
      <c r="I695" s="406" t="s">
        <v>1772</v>
      </c>
      <c r="J695" s="1761"/>
    </row>
    <row r="696" spans="1:10">
      <c r="A696" s="330" t="s">
        <v>1768</v>
      </c>
      <c r="B696" s="181" t="s">
        <v>1077</v>
      </c>
      <c r="C696" s="473"/>
      <c r="D696" s="474"/>
      <c r="E696" s="475"/>
      <c r="F696" s="320"/>
      <c r="G696" s="375"/>
      <c r="H696" s="333"/>
      <c r="I696" s="320"/>
      <c r="J696" s="1704"/>
    </row>
    <row r="697" spans="1:10">
      <c r="A697" s="267" t="s">
        <v>1769</v>
      </c>
      <c r="B697" s="302" t="s">
        <v>1078</v>
      </c>
      <c r="C697" s="305" t="s">
        <v>1079</v>
      </c>
      <c r="D697" s="141" t="s">
        <v>31</v>
      </c>
      <c r="E697" s="299">
        <v>30</v>
      </c>
      <c r="F697" s="304"/>
      <c r="G697" s="374"/>
      <c r="H697" s="334"/>
      <c r="I697" s="304"/>
      <c r="J697" s="1720"/>
    </row>
    <row r="698" spans="1:10" ht="25.5">
      <c r="A698" s="267" t="s">
        <v>1770</v>
      </c>
      <c r="B698" s="302" t="s">
        <v>1080</v>
      </c>
      <c r="C698" s="305" t="s">
        <v>1777</v>
      </c>
      <c r="D698" s="144" t="s">
        <v>31</v>
      </c>
      <c r="E698" s="300">
        <v>36</v>
      </c>
      <c r="F698" s="304"/>
      <c r="G698" s="374"/>
      <c r="H698" s="334"/>
      <c r="I698" s="304"/>
      <c r="J698" s="1720"/>
    </row>
    <row r="699" spans="1:10">
      <c r="A699" s="332"/>
      <c r="B699" s="341"/>
      <c r="C699" s="385"/>
      <c r="D699" s="335"/>
      <c r="E699" s="358"/>
      <c r="F699" s="329"/>
      <c r="G699" s="378"/>
      <c r="H699" s="335"/>
      <c r="I699" s="373" t="s">
        <v>1773</v>
      </c>
      <c r="J699" s="1717"/>
    </row>
    <row r="700" spans="1:10">
      <c r="A700" s="330" t="s">
        <v>1774</v>
      </c>
      <c r="B700" s="181" t="s">
        <v>1081</v>
      </c>
      <c r="C700" s="322"/>
      <c r="D700" s="333"/>
      <c r="E700" s="357"/>
      <c r="F700" s="320"/>
      <c r="G700" s="375"/>
      <c r="H700" s="333"/>
      <c r="I700" s="320"/>
      <c r="J700" s="1704"/>
    </row>
    <row r="701" spans="1:10">
      <c r="A701" s="331" t="s">
        <v>1775</v>
      </c>
      <c r="B701" s="148" t="s">
        <v>1082</v>
      </c>
      <c r="C701" s="192" t="s">
        <v>1776</v>
      </c>
      <c r="D701" s="156" t="s">
        <v>87</v>
      </c>
      <c r="E701" s="291">
        <v>72</v>
      </c>
      <c r="F701" s="409"/>
      <c r="G701" s="304"/>
      <c r="H701" s="304"/>
      <c r="I701" s="409"/>
      <c r="J701" s="1765"/>
    </row>
    <row r="702" spans="1:10">
      <c r="A702" s="332"/>
      <c r="B702" s="341"/>
      <c r="C702" s="385"/>
      <c r="D702" s="335"/>
      <c r="E702" s="358"/>
      <c r="F702" s="404"/>
      <c r="G702" s="378"/>
      <c r="H702" s="405"/>
      <c r="I702" s="406" t="s">
        <v>1778</v>
      </c>
      <c r="J702" s="1761"/>
    </row>
    <row r="703" spans="1:10">
      <c r="A703" s="330" t="s">
        <v>1781</v>
      </c>
      <c r="B703" s="278" t="s">
        <v>1084</v>
      </c>
      <c r="C703" s="322"/>
      <c r="D703" s="333"/>
      <c r="E703" s="357"/>
      <c r="F703" s="320"/>
      <c r="G703" s="375"/>
      <c r="H703" s="333"/>
      <c r="I703" s="320"/>
      <c r="J703" s="1704"/>
    </row>
    <row r="704" spans="1:10">
      <c r="A704" s="331" t="s">
        <v>1782</v>
      </c>
      <c r="B704" s="302" t="s">
        <v>1085</v>
      </c>
      <c r="C704" s="305" t="s">
        <v>1086</v>
      </c>
      <c r="D704" s="141" t="s">
        <v>31</v>
      </c>
      <c r="E704" s="299">
        <v>24</v>
      </c>
      <c r="F704" s="304"/>
      <c r="G704" s="374"/>
      <c r="H704" s="371"/>
      <c r="I704" s="318"/>
      <c r="J704" s="1720"/>
    </row>
    <row r="705" spans="1:10">
      <c r="A705" s="331" t="s">
        <v>1783</v>
      </c>
      <c r="B705" s="302" t="s">
        <v>1085</v>
      </c>
      <c r="C705" s="305" t="s">
        <v>1780</v>
      </c>
      <c r="D705" s="141" t="s">
        <v>31</v>
      </c>
      <c r="E705" s="299">
        <v>12</v>
      </c>
      <c r="F705" s="136"/>
      <c r="G705" s="304"/>
      <c r="H705" s="304"/>
      <c r="I705" s="409"/>
      <c r="J705" s="1765"/>
    </row>
    <row r="706" spans="1:10">
      <c r="A706" s="332"/>
      <c r="B706" s="341"/>
      <c r="C706" s="385"/>
      <c r="D706" s="335"/>
      <c r="E706" s="358"/>
      <c r="F706" s="329"/>
      <c r="G706" s="327"/>
      <c r="H706" s="405"/>
      <c r="I706" s="406" t="s">
        <v>1779</v>
      </c>
      <c r="J706" s="1761"/>
    </row>
    <row r="707" spans="1:10">
      <c r="A707" s="330" t="s">
        <v>1784</v>
      </c>
      <c r="B707" s="135" t="s">
        <v>1087</v>
      </c>
      <c r="C707" s="322"/>
      <c r="D707" s="333"/>
      <c r="E707" s="357"/>
      <c r="F707" s="249"/>
      <c r="G707" s="205"/>
      <c r="H707" s="333"/>
      <c r="I707" s="250"/>
      <c r="J707" s="1704"/>
    </row>
    <row r="708" spans="1:10" ht="89.25">
      <c r="A708" s="381" t="s">
        <v>1785</v>
      </c>
      <c r="B708" s="297" t="s">
        <v>1089</v>
      </c>
      <c r="C708" s="305" t="s">
        <v>1090</v>
      </c>
      <c r="D708" s="334" t="s">
        <v>858</v>
      </c>
      <c r="E708" s="334">
        <v>10</v>
      </c>
      <c r="F708" s="225"/>
      <c r="G708" s="318"/>
      <c r="H708" s="371"/>
      <c r="I708" s="226"/>
      <c r="J708" s="1802"/>
    </row>
    <row r="709" spans="1:10" ht="76.5">
      <c r="A709" s="381" t="s">
        <v>1786</v>
      </c>
      <c r="B709" s="297" t="s">
        <v>1092</v>
      </c>
      <c r="C709" s="305" t="s">
        <v>1093</v>
      </c>
      <c r="D709" s="334" t="s">
        <v>858</v>
      </c>
      <c r="E709" s="334">
        <v>10</v>
      </c>
      <c r="F709" s="225"/>
      <c r="G709" s="318"/>
      <c r="H709" s="371"/>
      <c r="I709" s="226"/>
      <c r="J709" s="1802"/>
    </row>
    <row r="710" spans="1:10" ht="89.25">
      <c r="A710" s="381" t="s">
        <v>1787</v>
      </c>
      <c r="B710" s="297" t="s">
        <v>1095</v>
      </c>
      <c r="C710" s="305" t="s">
        <v>1096</v>
      </c>
      <c r="D710" s="334" t="s">
        <v>858</v>
      </c>
      <c r="E710" s="334">
        <v>10</v>
      </c>
      <c r="F710" s="225"/>
      <c r="G710" s="318"/>
      <c r="H710" s="371"/>
      <c r="I710" s="226"/>
      <c r="J710" s="1802"/>
    </row>
    <row r="711" spans="1:10" ht="76.5">
      <c r="A711" s="381" t="s">
        <v>1788</v>
      </c>
      <c r="B711" s="297" t="s">
        <v>1098</v>
      </c>
      <c r="C711" s="305" t="s">
        <v>1099</v>
      </c>
      <c r="D711" s="334" t="s">
        <v>858</v>
      </c>
      <c r="E711" s="334">
        <v>10</v>
      </c>
      <c r="F711" s="225"/>
      <c r="G711" s="318"/>
      <c r="H711" s="371"/>
      <c r="I711" s="226"/>
      <c r="J711" s="1802"/>
    </row>
    <row r="712" spans="1:10" ht="38.25">
      <c r="A712" s="381" t="s">
        <v>1789</v>
      </c>
      <c r="B712" s="297" t="s">
        <v>1101</v>
      </c>
      <c r="C712" s="305" t="s">
        <v>1102</v>
      </c>
      <c r="D712" s="334" t="s">
        <v>858</v>
      </c>
      <c r="E712" s="334">
        <v>9</v>
      </c>
      <c r="F712" s="225"/>
      <c r="G712" s="318"/>
      <c r="H712" s="371"/>
      <c r="I712" s="226"/>
      <c r="J712" s="1802"/>
    </row>
    <row r="713" spans="1:10" ht="51">
      <c r="A713" s="381" t="s">
        <v>1790</v>
      </c>
      <c r="B713" s="222" t="s">
        <v>1104</v>
      </c>
      <c r="C713" s="353" t="s">
        <v>1105</v>
      </c>
      <c r="D713" s="334" t="s">
        <v>858</v>
      </c>
      <c r="E713" s="334">
        <v>9</v>
      </c>
      <c r="F713" s="225"/>
      <c r="G713" s="318"/>
      <c r="H713" s="371"/>
      <c r="I713" s="226"/>
      <c r="J713" s="1802"/>
    </row>
    <row r="714" spans="1:10" ht="38.25">
      <c r="A714" s="381" t="s">
        <v>1791</v>
      </c>
      <c r="B714" s="380" t="s">
        <v>1107</v>
      </c>
      <c r="C714" s="353" t="s">
        <v>1108</v>
      </c>
      <c r="D714" s="334" t="s">
        <v>858</v>
      </c>
      <c r="E714" s="334">
        <v>9</v>
      </c>
      <c r="F714" s="225"/>
      <c r="G714" s="318"/>
      <c r="H714" s="371"/>
      <c r="I714" s="226"/>
      <c r="J714" s="1802"/>
    </row>
    <row r="715" spans="1:10" ht="76.5">
      <c r="A715" s="381" t="s">
        <v>1792</v>
      </c>
      <c r="B715" s="297" t="s">
        <v>1110</v>
      </c>
      <c r="C715" s="305" t="s">
        <v>1111</v>
      </c>
      <c r="D715" s="334" t="s">
        <v>858</v>
      </c>
      <c r="E715" s="334">
        <v>9</v>
      </c>
      <c r="F715" s="225"/>
      <c r="G715" s="318"/>
      <c r="H715" s="371"/>
      <c r="I715" s="226"/>
      <c r="J715" s="1802"/>
    </row>
    <row r="716" spans="1:10" ht="63.75">
      <c r="A716" s="381" t="s">
        <v>1793</v>
      </c>
      <c r="B716" s="380" t="s">
        <v>1112</v>
      </c>
      <c r="C716" s="168" t="s">
        <v>1113</v>
      </c>
      <c r="D716" s="334" t="s">
        <v>858</v>
      </c>
      <c r="E716" s="334">
        <v>9</v>
      </c>
      <c r="F716" s="225"/>
      <c r="G716" s="318"/>
      <c r="H716" s="371"/>
      <c r="I716" s="226"/>
      <c r="J716" s="1802"/>
    </row>
    <row r="717" spans="1:10" ht="76.5">
      <c r="A717" s="381" t="s">
        <v>1794</v>
      </c>
      <c r="B717" s="297" t="s">
        <v>1114</v>
      </c>
      <c r="C717" s="305" t="s">
        <v>1115</v>
      </c>
      <c r="D717" s="334" t="s">
        <v>858</v>
      </c>
      <c r="E717" s="334">
        <v>9</v>
      </c>
      <c r="F717" s="409"/>
      <c r="G717" s="409"/>
      <c r="H717" s="409"/>
      <c r="I717" s="409"/>
      <c r="J717" s="1765"/>
    </row>
    <row r="718" spans="1:10" ht="25.5">
      <c r="A718" s="381" t="s">
        <v>1795</v>
      </c>
      <c r="B718" s="297" t="s">
        <v>1116</v>
      </c>
      <c r="C718" s="305" t="s">
        <v>2747</v>
      </c>
      <c r="D718" s="334" t="s">
        <v>858</v>
      </c>
      <c r="E718" s="334">
        <v>9</v>
      </c>
      <c r="F718" s="225"/>
      <c r="G718" s="318"/>
      <c r="H718" s="371"/>
      <c r="I718" s="226"/>
      <c r="J718" s="1802"/>
    </row>
    <row r="719" spans="1:10" ht="25.5">
      <c r="A719" s="381" t="s">
        <v>1796</v>
      </c>
      <c r="B719" s="297" t="s">
        <v>1117</v>
      </c>
      <c r="C719" s="305" t="s">
        <v>1118</v>
      </c>
      <c r="D719" s="334" t="s">
        <v>858</v>
      </c>
      <c r="E719" s="334">
        <v>9</v>
      </c>
      <c r="F719" s="409"/>
      <c r="G719" s="304"/>
      <c r="H719" s="304"/>
      <c r="I719" s="409"/>
      <c r="J719" s="1765"/>
    </row>
    <row r="720" spans="1:10">
      <c r="A720" s="332"/>
      <c r="B720" s="378"/>
      <c r="C720" s="385"/>
      <c r="D720" s="335"/>
      <c r="E720" s="358"/>
      <c r="F720" s="404"/>
      <c r="G720" s="327"/>
      <c r="H720" s="405"/>
      <c r="I720" s="406" t="s">
        <v>1797</v>
      </c>
      <c r="J720" s="1761"/>
    </row>
    <row r="721" spans="1:10">
      <c r="A721" s="476" t="s">
        <v>1798</v>
      </c>
      <c r="B721" s="477" t="s">
        <v>1119</v>
      </c>
      <c r="C721" s="478"/>
      <c r="D721" s="479"/>
      <c r="E721" s="480"/>
      <c r="F721" s="482"/>
      <c r="G721" s="205"/>
      <c r="H721" s="457"/>
      <c r="I721" s="483"/>
      <c r="J721" s="1785"/>
    </row>
    <row r="722" spans="1:10" ht="25.5">
      <c r="A722" s="269" t="s">
        <v>1801</v>
      </c>
      <c r="B722" s="288" t="s">
        <v>1120</v>
      </c>
      <c r="C722" s="289" t="s">
        <v>1121</v>
      </c>
      <c r="D722" s="290" t="s">
        <v>858</v>
      </c>
      <c r="E722" s="290">
        <v>6</v>
      </c>
      <c r="F722" s="225"/>
      <c r="G722" s="318"/>
      <c r="H722" s="371"/>
      <c r="I722" s="226"/>
      <c r="J722" s="1802"/>
    </row>
    <row r="723" spans="1:10">
      <c r="A723" s="332"/>
      <c r="B723" s="341"/>
      <c r="C723" s="385"/>
      <c r="D723" s="335"/>
      <c r="E723" s="358"/>
      <c r="F723" s="329"/>
      <c r="G723" s="378"/>
      <c r="H723" s="335"/>
      <c r="I723" s="373" t="s">
        <v>1809</v>
      </c>
      <c r="J723" s="1717"/>
    </row>
    <row r="724" spans="1:10">
      <c r="A724" s="330" t="s">
        <v>1799</v>
      </c>
      <c r="B724" s="324" t="s">
        <v>1122</v>
      </c>
      <c r="C724" s="484"/>
      <c r="D724" s="457"/>
      <c r="E724" s="457"/>
      <c r="F724" s="460"/>
      <c r="G724" s="65"/>
      <c r="H724" s="76"/>
      <c r="I724" s="461"/>
      <c r="J724" s="1804"/>
    </row>
    <row r="725" spans="1:10" ht="25.5">
      <c r="A725" s="271" t="s">
        <v>1800</v>
      </c>
      <c r="B725" s="272" t="s">
        <v>1123</v>
      </c>
      <c r="C725" s="273" t="s">
        <v>2746</v>
      </c>
      <c r="D725" s="274" t="s">
        <v>858</v>
      </c>
      <c r="E725" s="274">
        <v>9</v>
      </c>
      <c r="F725" s="252"/>
      <c r="G725" s="254"/>
      <c r="H725" s="251"/>
      <c r="I725" s="253"/>
      <c r="J725" s="1712"/>
    </row>
    <row r="726" spans="1:10">
      <c r="A726" s="332"/>
      <c r="B726" s="341"/>
      <c r="C726" s="385"/>
      <c r="D726" s="335"/>
      <c r="E726" s="358"/>
      <c r="F726" s="329"/>
      <c r="G726" s="378"/>
      <c r="H726" s="335"/>
      <c r="I726" s="373" t="s">
        <v>1810</v>
      </c>
      <c r="J726" s="1717"/>
    </row>
    <row r="727" spans="1:10">
      <c r="A727" s="330" t="s">
        <v>1802</v>
      </c>
      <c r="B727" s="343" t="s">
        <v>1339</v>
      </c>
      <c r="C727" s="322"/>
      <c r="D727" s="333"/>
      <c r="E727" s="357"/>
      <c r="F727" s="320"/>
      <c r="G727" s="375"/>
      <c r="H727" s="333"/>
      <c r="I727" s="320"/>
      <c r="J727" s="1704"/>
    </row>
    <row r="728" spans="1:10" ht="25.5">
      <c r="A728" s="331" t="s">
        <v>1803</v>
      </c>
      <c r="B728" s="297" t="s">
        <v>1137</v>
      </c>
      <c r="C728" s="387" t="s">
        <v>1138</v>
      </c>
      <c r="D728" s="334" t="s">
        <v>31</v>
      </c>
      <c r="E728" s="303">
        <v>30</v>
      </c>
      <c r="F728" s="304"/>
      <c r="G728" s="374"/>
      <c r="H728" s="334"/>
      <c r="I728" s="304"/>
      <c r="J728" s="1720"/>
    </row>
    <row r="729" spans="1:10">
      <c r="A729" s="331" t="s">
        <v>1804</v>
      </c>
      <c r="B729" s="297" t="s">
        <v>1140</v>
      </c>
      <c r="C729" s="387" t="s">
        <v>1141</v>
      </c>
      <c r="D729" s="334" t="s">
        <v>31</v>
      </c>
      <c r="E729" s="303">
        <v>6</v>
      </c>
      <c r="F729" s="304"/>
      <c r="G729" s="374"/>
      <c r="H729" s="334"/>
      <c r="I729" s="304"/>
      <c r="J729" s="1720"/>
    </row>
    <row r="730" spans="1:10">
      <c r="A730" s="331" t="s">
        <v>1805</v>
      </c>
      <c r="B730" s="297" t="s">
        <v>1142</v>
      </c>
      <c r="C730" s="387" t="s">
        <v>1143</v>
      </c>
      <c r="D730" s="334" t="s">
        <v>31</v>
      </c>
      <c r="E730" s="303">
        <v>18</v>
      </c>
      <c r="F730" s="304"/>
      <c r="G730" s="374"/>
      <c r="H730" s="334"/>
      <c r="I730" s="304"/>
      <c r="J730" s="1720"/>
    </row>
    <row r="731" spans="1:10">
      <c r="A731" s="332"/>
      <c r="B731" s="341"/>
      <c r="C731" s="385"/>
      <c r="D731" s="335"/>
      <c r="E731" s="358"/>
      <c r="F731" s="329"/>
      <c r="G731" s="378"/>
      <c r="H731" s="335"/>
      <c r="I731" s="373" t="s">
        <v>1811</v>
      </c>
      <c r="J731" s="1717"/>
    </row>
    <row r="732" spans="1:10">
      <c r="A732" s="330" t="s">
        <v>1806</v>
      </c>
      <c r="B732" s="343" t="s">
        <v>1340</v>
      </c>
      <c r="C732" s="322"/>
      <c r="D732" s="333"/>
      <c r="E732" s="357"/>
      <c r="F732" s="320"/>
      <c r="G732" s="375"/>
      <c r="H732" s="333"/>
      <c r="I732" s="320"/>
      <c r="J732" s="1704"/>
    </row>
    <row r="733" spans="1:10">
      <c r="A733" s="331" t="s">
        <v>1807</v>
      </c>
      <c r="B733" s="297" t="s">
        <v>1144</v>
      </c>
      <c r="C733" s="387" t="s">
        <v>2628</v>
      </c>
      <c r="D733" s="334" t="s">
        <v>31</v>
      </c>
      <c r="E733" s="303">
        <v>6</v>
      </c>
      <c r="F733" s="304"/>
      <c r="G733" s="374"/>
      <c r="H733" s="334"/>
      <c r="I733" s="304"/>
      <c r="J733" s="1720"/>
    </row>
    <row r="734" spans="1:10">
      <c r="A734" s="331" t="s">
        <v>1808</v>
      </c>
      <c r="B734" s="297" t="s">
        <v>1145</v>
      </c>
      <c r="C734" s="387" t="s">
        <v>2629</v>
      </c>
      <c r="D734" s="334" t="s">
        <v>31</v>
      </c>
      <c r="E734" s="303">
        <v>6</v>
      </c>
      <c r="F734" s="304"/>
      <c r="G734" s="374"/>
      <c r="H734" s="334"/>
      <c r="I734" s="304"/>
      <c r="J734" s="1720"/>
    </row>
    <row r="735" spans="1:10">
      <c r="A735" s="332"/>
      <c r="B735" s="341"/>
      <c r="C735" s="385"/>
      <c r="D735" s="335"/>
      <c r="E735" s="358"/>
      <c r="F735" s="329"/>
      <c r="G735" s="378"/>
      <c r="H735" s="335"/>
      <c r="I735" s="373" t="s">
        <v>1812</v>
      </c>
      <c r="J735" s="1717"/>
    </row>
    <row r="736" spans="1:10">
      <c r="A736" s="330" t="s">
        <v>1813</v>
      </c>
      <c r="B736" s="343" t="s">
        <v>1341</v>
      </c>
      <c r="C736" s="388"/>
      <c r="D736" s="336"/>
      <c r="E736" s="357"/>
      <c r="F736" s="324"/>
      <c r="G736" s="376"/>
      <c r="H736" s="336"/>
      <c r="I736" s="324"/>
      <c r="J736" s="1758"/>
    </row>
    <row r="737" spans="1:10">
      <c r="A737" s="331" t="s">
        <v>1814</v>
      </c>
      <c r="B737" s="297" t="s">
        <v>1149</v>
      </c>
      <c r="C737" s="387" t="s">
        <v>1150</v>
      </c>
      <c r="D737" s="334" t="s">
        <v>31</v>
      </c>
      <c r="E737" s="360">
        <v>3</v>
      </c>
      <c r="F737" s="304"/>
      <c r="G737" s="374"/>
      <c r="H737" s="334"/>
      <c r="I737" s="304"/>
      <c r="J737" s="1720"/>
    </row>
    <row r="738" spans="1:10">
      <c r="A738" s="332"/>
      <c r="B738" s="341"/>
      <c r="C738" s="385"/>
      <c r="D738" s="335"/>
      <c r="E738" s="358"/>
      <c r="F738" s="329"/>
      <c r="G738" s="378"/>
      <c r="H738" s="335"/>
      <c r="I738" s="373" t="s">
        <v>1819</v>
      </c>
      <c r="J738" s="1717"/>
    </row>
    <row r="739" spans="1:10">
      <c r="A739" s="330" t="s">
        <v>1815</v>
      </c>
      <c r="B739" s="343" t="s">
        <v>1152</v>
      </c>
      <c r="C739" s="388"/>
      <c r="D739" s="336"/>
      <c r="E739" s="357"/>
      <c r="F739" s="324"/>
      <c r="G739" s="376"/>
      <c r="H739" s="336"/>
      <c r="I739" s="324"/>
      <c r="J739" s="1758"/>
    </row>
    <row r="740" spans="1:10" ht="38.25">
      <c r="A740" s="331" t="s">
        <v>1816</v>
      </c>
      <c r="B740" s="297" t="s">
        <v>1152</v>
      </c>
      <c r="C740" s="387" t="s">
        <v>1153</v>
      </c>
      <c r="D740" s="334" t="s">
        <v>31</v>
      </c>
      <c r="E740" s="360">
        <v>6</v>
      </c>
      <c r="F740" s="304"/>
      <c r="G740" s="374"/>
      <c r="H740" s="334"/>
      <c r="I740" s="304"/>
      <c r="J740" s="1720"/>
    </row>
    <row r="741" spans="1:10">
      <c r="A741" s="331" t="s">
        <v>1817</v>
      </c>
      <c r="B741" s="293" t="s">
        <v>1078</v>
      </c>
      <c r="C741" s="293" t="s">
        <v>1307</v>
      </c>
      <c r="D741" s="294" t="s">
        <v>31</v>
      </c>
      <c r="E741" s="361" t="s">
        <v>558</v>
      </c>
      <c r="F741" s="304"/>
      <c r="G741" s="374"/>
      <c r="H741" s="334"/>
      <c r="I741" s="304"/>
      <c r="J741" s="1720"/>
    </row>
    <row r="742" spans="1:10" ht="51.75">
      <c r="A742" s="331" t="s">
        <v>1818</v>
      </c>
      <c r="B742" s="419" t="s">
        <v>1308</v>
      </c>
      <c r="C742" s="485" t="s">
        <v>1309</v>
      </c>
      <c r="D742" s="384" t="s">
        <v>31</v>
      </c>
      <c r="E742" s="384">
        <v>24</v>
      </c>
      <c r="F742" s="304"/>
      <c r="G742" s="374"/>
      <c r="H742" s="334"/>
      <c r="I742" s="304"/>
      <c r="J742" s="1720"/>
    </row>
    <row r="743" spans="1:10">
      <c r="A743" s="332"/>
      <c r="B743" s="341"/>
      <c r="C743" s="385"/>
      <c r="D743" s="335"/>
      <c r="E743" s="358"/>
      <c r="F743" s="329"/>
      <c r="G743" s="378"/>
      <c r="H743" s="335"/>
      <c r="I743" s="373" t="s">
        <v>1822</v>
      </c>
      <c r="J743" s="1717"/>
    </row>
    <row r="744" spans="1:10">
      <c r="A744" s="330" t="s">
        <v>1820</v>
      </c>
      <c r="B744" s="343" t="s">
        <v>1342</v>
      </c>
      <c r="C744" s="388"/>
      <c r="D744" s="336"/>
      <c r="E744" s="357"/>
      <c r="F744" s="324"/>
      <c r="G744" s="376"/>
      <c r="H744" s="336"/>
      <c r="I744" s="324"/>
      <c r="J744" s="1758"/>
    </row>
    <row r="745" spans="1:10">
      <c r="A745" s="331" t="s">
        <v>1821</v>
      </c>
      <c r="B745" s="297" t="s">
        <v>1155</v>
      </c>
      <c r="C745" s="380" t="s">
        <v>1156</v>
      </c>
      <c r="D745" s="334" t="s">
        <v>31</v>
      </c>
      <c r="E745" s="360">
        <v>3</v>
      </c>
      <c r="F745" s="304"/>
      <c r="G745" s="374"/>
      <c r="H745" s="334"/>
      <c r="I745" s="304"/>
      <c r="J745" s="1720"/>
    </row>
    <row r="746" spans="1:10">
      <c r="A746" s="332"/>
      <c r="B746" s="341"/>
      <c r="C746" s="385"/>
      <c r="D746" s="335"/>
      <c r="E746" s="358"/>
      <c r="F746" s="329"/>
      <c r="G746" s="378"/>
      <c r="H746" s="335"/>
      <c r="I746" s="373" t="s">
        <v>1823</v>
      </c>
      <c r="J746" s="1717"/>
    </row>
    <row r="747" spans="1:10">
      <c r="A747" s="330" t="s">
        <v>1827</v>
      </c>
      <c r="B747" s="343" t="s">
        <v>1343</v>
      </c>
      <c r="C747" s="388"/>
      <c r="D747" s="336"/>
      <c r="E747" s="357"/>
      <c r="F747" s="324"/>
      <c r="G747" s="376"/>
      <c r="H747" s="336"/>
      <c r="I747" s="324"/>
      <c r="J747" s="1758"/>
    </row>
    <row r="748" spans="1:10">
      <c r="A748" s="331" t="s">
        <v>1828</v>
      </c>
      <c r="B748" s="354" t="s">
        <v>1161</v>
      </c>
      <c r="C748" s="379" t="s">
        <v>1162</v>
      </c>
      <c r="D748" s="334" t="s">
        <v>31</v>
      </c>
      <c r="E748" s="363">
        <v>120000</v>
      </c>
      <c r="F748" s="304"/>
      <c r="G748" s="374"/>
      <c r="H748" s="334"/>
      <c r="I748" s="304"/>
      <c r="J748" s="1720"/>
    </row>
    <row r="749" spans="1:10">
      <c r="A749" s="331" t="s">
        <v>1829</v>
      </c>
      <c r="B749" s="354" t="s">
        <v>1164</v>
      </c>
      <c r="C749" s="389" t="s">
        <v>1165</v>
      </c>
      <c r="D749" s="334" t="s">
        <v>31</v>
      </c>
      <c r="E749" s="364">
        <v>6000</v>
      </c>
      <c r="F749" s="304"/>
      <c r="G749" s="374"/>
      <c r="H749" s="334"/>
      <c r="I749" s="304"/>
      <c r="J749" s="1720"/>
    </row>
    <row r="750" spans="1:10">
      <c r="A750" s="331" t="s">
        <v>1830</v>
      </c>
      <c r="B750" s="354" t="s">
        <v>1164</v>
      </c>
      <c r="C750" s="389" t="s">
        <v>1167</v>
      </c>
      <c r="D750" s="334" t="s">
        <v>31</v>
      </c>
      <c r="E750" s="364">
        <v>6000</v>
      </c>
      <c r="F750" s="304"/>
      <c r="G750" s="374"/>
      <c r="H750" s="334"/>
      <c r="I750" s="304"/>
      <c r="J750" s="1720"/>
    </row>
    <row r="751" spans="1:10">
      <c r="A751" s="331" t="s">
        <v>1831</v>
      </c>
      <c r="B751" s="354" t="s">
        <v>1169</v>
      </c>
      <c r="C751" s="379" t="s">
        <v>1170</v>
      </c>
      <c r="D751" s="334" t="s">
        <v>31</v>
      </c>
      <c r="E751" s="363">
        <v>18</v>
      </c>
      <c r="F751" s="304"/>
      <c r="G751" s="374"/>
      <c r="H751" s="334"/>
      <c r="I751" s="304"/>
      <c r="J751" s="1720"/>
    </row>
    <row r="752" spans="1:10">
      <c r="A752" s="332"/>
      <c r="B752" s="341"/>
      <c r="C752" s="385"/>
      <c r="D752" s="335"/>
      <c r="E752" s="358"/>
      <c r="F752" s="329"/>
      <c r="G752" s="378"/>
      <c r="H752" s="335"/>
      <c r="I752" s="373" t="s">
        <v>1824</v>
      </c>
      <c r="J752" s="1717"/>
    </row>
    <row r="753" spans="1:10">
      <c r="A753" s="330" t="s">
        <v>1832</v>
      </c>
      <c r="B753" s="343" t="s">
        <v>1344</v>
      </c>
      <c r="C753" s="388"/>
      <c r="D753" s="336"/>
      <c r="E753" s="357"/>
      <c r="F753" s="324"/>
      <c r="G753" s="376"/>
      <c r="H753" s="336"/>
      <c r="I753" s="324"/>
      <c r="J753" s="1758"/>
    </row>
    <row r="754" spans="1:10" ht="38.25">
      <c r="A754" s="331" t="s">
        <v>1833</v>
      </c>
      <c r="B754" s="354" t="s">
        <v>1172</v>
      </c>
      <c r="C754" s="379" t="s">
        <v>1170</v>
      </c>
      <c r="D754" s="334" t="s">
        <v>31</v>
      </c>
      <c r="E754" s="363">
        <v>3</v>
      </c>
      <c r="F754" s="304"/>
      <c r="G754" s="374"/>
      <c r="H754" s="334"/>
      <c r="I754" s="304"/>
      <c r="J754" s="1720"/>
    </row>
    <row r="755" spans="1:10">
      <c r="A755" s="332"/>
      <c r="B755" s="341"/>
      <c r="C755" s="385"/>
      <c r="D755" s="335"/>
      <c r="E755" s="358"/>
      <c r="F755" s="329"/>
      <c r="G755" s="378"/>
      <c r="H755" s="335"/>
      <c r="I755" s="373" t="s">
        <v>1825</v>
      </c>
      <c r="J755" s="1717"/>
    </row>
    <row r="756" spans="1:10">
      <c r="A756" s="330" t="s">
        <v>1834</v>
      </c>
      <c r="B756" s="343" t="s">
        <v>1345</v>
      </c>
      <c r="C756" s="388"/>
      <c r="D756" s="336"/>
      <c r="E756" s="357"/>
      <c r="F756" s="324"/>
      <c r="G756" s="376"/>
      <c r="H756" s="336"/>
      <c r="I756" s="324"/>
      <c r="J756" s="1758"/>
    </row>
    <row r="757" spans="1:10" ht="25.5">
      <c r="A757" s="331" t="s">
        <v>1835</v>
      </c>
      <c r="B757" s="297" t="s">
        <v>1174</v>
      </c>
      <c r="C757" s="387" t="s">
        <v>1175</v>
      </c>
      <c r="D757" s="334" t="s">
        <v>31</v>
      </c>
      <c r="E757" s="360">
        <v>3</v>
      </c>
      <c r="F757" s="304"/>
      <c r="G757" s="374"/>
      <c r="H757" s="371"/>
      <c r="I757" s="318"/>
      <c r="J757" s="1720"/>
    </row>
    <row r="758" spans="1:10">
      <c r="A758" s="332"/>
      <c r="B758" s="341"/>
      <c r="C758" s="385"/>
      <c r="D758" s="335"/>
      <c r="E758" s="358"/>
      <c r="F758" s="329"/>
      <c r="G758" s="378"/>
      <c r="H758" s="335"/>
      <c r="I758" s="373" t="s">
        <v>1826</v>
      </c>
      <c r="J758" s="1717"/>
    </row>
    <row r="759" spans="1:10">
      <c r="A759" s="330" t="s">
        <v>1836</v>
      </c>
      <c r="B759" s="355" t="s">
        <v>1346</v>
      </c>
      <c r="C759" s="390"/>
      <c r="D759" s="336"/>
      <c r="E759" s="357"/>
      <c r="F759" s="324"/>
      <c r="G759" s="376"/>
      <c r="H759" s="336"/>
      <c r="I759" s="324"/>
      <c r="J759" s="1758"/>
    </row>
    <row r="760" spans="1:10">
      <c r="A760" s="1805" t="s">
        <v>2612</v>
      </c>
      <c r="B760" s="1805"/>
      <c r="C760" s="1805"/>
      <c r="D760" s="1805"/>
      <c r="E760" s="1805"/>
      <c r="F760" s="1805"/>
      <c r="G760" s="1805"/>
      <c r="H760" s="1805"/>
      <c r="I760" s="1805"/>
      <c r="J760" s="1805"/>
    </row>
    <row r="761" spans="1:10" ht="51">
      <c r="A761" s="280" t="s">
        <v>1837</v>
      </c>
      <c r="B761" s="243" t="s">
        <v>995</v>
      </c>
      <c r="C761" s="243" t="s">
        <v>1347</v>
      </c>
      <c r="D761" s="251" t="s">
        <v>31</v>
      </c>
      <c r="E761" s="676">
        <v>950000</v>
      </c>
      <c r="F761" s="251">
        <v>50</v>
      </c>
      <c r="G761" s="281">
        <v>5.8200000000000002E-2</v>
      </c>
      <c r="H761" s="1708">
        <f>F761*G761</f>
        <v>2.91</v>
      </c>
      <c r="I761" s="663">
        <v>0.12</v>
      </c>
      <c r="J761" s="1708">
        <f>E761*G761*1.12</f>
        <v>61924.800000000003</v>
      </c>
    </row>
    <row r="762" spans="1:10" ht="89.25">
      <c r="A762" s="280" t="s">
        <v>1838</v>
      </c>
      <c r="B762" s="243" t="s">
        <v>995</v>
      </c>
      <c r="C762" s="243" t="s">
        <v>1348</v>
      </c>
      <c r="D762" s="251" t="s">
        <v>31</v>
      </c>
      <c r="E762" s="676">
        <v>60000</v>
      </c>
      <c r="F762" s="251">
        <v>50</v>
      </c>
      <c r="G762" s="281">
        <v>8.2500000000000004E-2</v>
      </c>
      <c r="H762" s="1708">
        <f t="shared" ref="H762:H771" si="7">F762*G762</f>
        <v>4.125</v>
      </c>
      <c r="I762" s="663">
        <v>0.12</v>
      </c>
      <c r="J762" s="1708">
        <f>E762*G762*1.12</f>
        <v>5544.0000000000009</v>
      </c>
    </row>
    <row r="763" spans="1:10" ht="89.25">
      <c r="A763" s="280" t="s">
        <v>1839</v>
      </c>
      <c r="B763" s="243" t="s">
        <v>995</v>
      </c>
      <c r="C763" s="243" t="s">
        <v>1349</v>
      </c>
      <c r="D763" s="251" t="s">
        <v>31</v>
      </c>
      <c r="E763" s="676">
        <v>10000</v>
      </c>
      <c r="F763" s="251">
        <v>50</v>
      </c>
      <c r="G763" s="281">
        <v>8.2500000000000004E-2</v>
      </c>
      <c r="H763" s="1708">
        <f t="shared" si="7"/>
        <v>4.125</v>
      </c>
      <c r="I763" s="663">
        <v>0.12</v>
      </c>
      <c r="J763" s="1708">
        <f>E763*G763*1.12</f>
        <v>924.00000000000011</v>
      </c>
    </row>
    <row r="764" spans="1:10" ht="41.25">
      <c r="A764" s="1806" t="s">
        <v>1840</v>
      </c>
      <c r="B764" s="1807" t="s">
        <v>995</v>
      </c>
      <c r="C764" s="636" t="s">
        <v>2798</v>
      </c>
      <c r="D764" s="1808" t="s">
        <v>31</v>
      </c>
      <c r="E764" s="1809">
        <v>60000</v>
      </c>
      <c r="F764" s="251"/>
      <c r="G764" s="281"/>
      <c r="H764" s="1708"/>
      <c r="I764" s="663"/>
      <c r="J764" s="1708"/>
    </row>
    <row r="765" spans="1:10" ht="38.25">
      <c r="A765" s="1810" t="s">
        <v>1841</v>
      </c>
      <c r="B765" s="243" t="s">
        <v>995</v>
      </c>
      <c r="C765" s="243" t="s">
        <v>1350</v>
      </c>
      <c r="D765" s="251" t="s">
        <v>31</v>
      </c>
      <c r="E765" s="676">
        <v>1000000</v>
      </c>
      <c r="F765" s="251">
        <v>50</v>
      </c>
      <c r="G765" s="281">
        <v>5.6300000000000003E-2</v>
      </c>
      <c r="H765" s="1708">
        <f t="shared" si="7"/>
        <v>2.8149999999999999</v>
      </c>
      <c r="I765" s="663">
        <v>0.12</v>
      </c>
      <c r="J765" s="1708">
        <f>E765*G765*1.12</f>
        <v>63056.000000000007</v>
      </c>
    </row>
    <row r="766" spans="1:10" ht="66.75">
      <c r="A766" s="1810" t="s">
        <v>1842</v>
      </c>
      <c r="B766" s="243" t="s">
        <v>995</v>
      </c>
      <c r="C766" s="243" t="s">
        <v>2752</v>
      </c>
      <c r="D766" s="251" t="s">
        <v>31</v>
      </c>
      <c r="E766" s="676">
        <v>520000</v>
      </c>
      <c r="F766" s="251">
        <v>50</v>
      </c>
      <c r="G766" s="281">
        <v>6.7900000000000002E-2</v>
      </c>
      <c r="H766" s="1708">
        <f t="shared" si="7"/>
        <v>3.395</v>
      </c>
      <c r="I766" s="663">
        <v>0.12</v>
      </c>
      <c r="J766" s="1708">
        <f>E766*G766*1.12</f>
        <v>39544.960000000006</v>
      </c>
    </row>
    <row r="767" spans="1:10" ht="63.75">
      <c r="A767" s="280" t="s">
        <v>1843</v>
      </c>
      <c r="B767" s="243" t="s">
        <v>995</v>
      </c>
      <c r="C767" s="243" t="s">
        <v>2748</v>
      </c>
      <c r="D767" s="251" t="s">
        <v>31</v>
      </c>
      <c r="E767" s="676">
        <v>5000</v>
      </c>
      <c r="F767" s="251">
        <v>50</v>
      </c>
      <c r="G767" s="281">
        <v>6.7900000000000002E-2</v>
      </c>
      <c r="H767" s="1708">
        <f t="shared" si="7"/>
        <v>3.395</v>
      </c>
      <c r="I767" s="663">
        <v>0.12</v>
      </c>
      <c r="J767" s="1708">
        <f>E767*G767*1.12</f>
        <v>380.24</v>
      </c>
    </row>
    <row r="768" spans="1:10" ht="38.25">
      <c r="A768" s="1810" t="s">
        <v>1844</v>
      </c>
      <c r="B768" s="243" t="s">
        <v>995</v>
      </c>
      <c r="C768" s="243" t="s">
        <v>1351</v>
      </c>
      <c r="D768" s="251" t="s">
        <v>31</v>
      </c>
      <c r="E768" s="676">
        <v>20000</v>
      </c>
      <c r="F768" s="251">
        <v>50</v>
      </c>
      <c r="G768" s="281">
        <v>5.8200000000000002E-2</v>
      </c>
      <c r="H768" s="1708">
        <f t="shared" si="7"/>
        <v>2.91</v>
      </c>
      <c r="I768" s="663">
        <v>0.12</v>
      </c>
      <c r="J768" s="1708">
        <f>E768*G768*1.12</f>
        <v>1303.68</v>
      </c>
    </row>
    <row r="769" spans="1:10" ht="15.75">
      <c r="A769" s="280" t="s">
        <v>1845</v>
      </c>
      <c r="B769" s="243" t="s">
        <v>995</v>
      </c>
      <c r="C769" s="243" t="s">
        <v>2751</v>
      </c>
      <c r="D769" s="251" t="s">
        <v>31</v>
      </c>
      <c r="E769" s="676">
        <v>9000</v>
      </c>
      <c r="F769" s="251">
        <v>50</v>
      </c>
      <c r="G769" s="281">
        <v>6.3100000000000003E-2</v>
      </c>
      <c r="H769" s="1708">
        <f t="shared" si="7"/>
        <v>3.1550000000000002</v>
      </c>
      <c r="I769" s="663">
        <v>0.12</v>
      </c>
      <c r="J769" s="1708">
        <f>E769*G769*1.12</f>
        <v>636.048</v>
      </c>
    </row>
    <row r="770" spans="1:10" ht="28.5">
      <c r="A770" s="280" t="s">
        <v>1846</v>
      </c>
      <c r="B770" s="243" t="s">
        <v>995</v>
      </c>
      <c r="C770" s="243" t="s">
        <v>2749</v>
      </c>
      <c r="D770" s="251" t="s">
        <v>31</v>
      </c>
      <c r="E770" s="676">
        <v>30000</v>
      </c>
      <c r="F770" s="251">
        <v>50</v>
      </c>
      <c r="G770" s="281">
        <v>6.3100000000000003E-2</v>
      </c>
      <c r="H770" s="1708">
        <f t="shared" si="7"/>
        <v>3.1550000000000002</v>
      </c>
      <c r="I770" s="663">
        <v>0.12</v>
      </c>
      <c r="J770" s="1708">
        <f>E770*G770*1.12</f>
        <v>2120.1600000000003</v>
      </c>
    </row>
    <row r="771" spans="1:10" ht="104.25">
      <c r="A771" s="280" t="s">
        <v>1847</v>
      </c>
      <c r="B771" s="243" t="s">
        <v>995</v>
      </c>
      <c r="C771" s="243" t="s">
        <v>2750</v>
      </c>
      <c r="D771" s="251" t="s">
        <v>31</v>
      </c>
      <c r="E771" s="676">
        <v>3000</v>
      </c>
      <c r="F771" s="251">
        <v>50</v>
      </c>
      <c r="G771" s="281">
        <v>9.2200000000000004E-2</v>
      </c>
      <c r="H771" s="1708">
        <f t="shared" si="7"/>
        <v>4.6100000000000003</v>
      </c>
      <c r="I771" s="663">
        <v>0.12</v>
      </c>
      <c r="J771" s="1708">
        <f>E771*G771*1.12</f>
        <v>309.79200000000003</v>
      </c>
    </row>
    <row r="772" spans="1:10">
      <c r="A772" s="1811" t="s">
        <v>2611</v>
      </c>
      <c r="B772" s="1812"/>
      <c r="C772" s="1812"/>
      <c r="D772" s="1812"/>
      <c r="E772" s="1812"/>
      <c r="F772" s="1812"/>
      <c r="G772" s="1812"/>
      <c r="H772" s="1812"/>
      <c r="I772" s="1812"/>
      <c r="J772" s="1812"/>
    </row>
    <row r="773" spans="1:10" ht="102">
      <c r="A773" s="280" t="s">
        <v>1848</v>
      </c>
      <c r="B773" s="1705" t="s">
        <v>1190</v>
      </c>
      <c r="C773" s="243" t="s">
        <v>1352</v>
      </c>
      <c r="D773" s="251" t="s">
        <v>31</v>
      </c>
      <c r="E773" s="676">
        <v>500000</v>
      </c>
      <c r="F773" s="251">
        <v>100</v>
      </c>
      <c r="G773" s="281">
        <v>7.2800000000000004E-2</v>
      </c>
      <c r="H773" s="251">
        <f>F773*G773</f>
        <v>7.28</v>
      </c>
      <c r="I773" s="663">
        <v>0.12</v>
      </c>
      <c r="J773" s="1708">
        <f>E773*G773*1.12</f>
        <v>40768.000000000007</v>
      </c>
    </row>
    <row r="774" spans="1:10" ht="102">
      <c r="A774" s="280" t="s">
        <v>1849</v>
      </c>
      <c r="B774" s="1705" t="s">
        <v>1190</v>
      </c>
      <c r="C774" s="243" t="s">
        <v>1353</v>
      </c>
      <c r="D774" s="251" t="s">
        <v>31</v>
      </c>
      <c r="E774" s="676">
        <v>250000</v>
      </c>
      <c r="F774" s="251">
        <v>100</v>
      </c>
      <c r="G774" s="281">
        <v>7.2800000000000004E-2</v>
      </c>
      <c r="H774" s="251">
        <f t="shared" ref="H774:H778" si="8">F774*G774</f>
        <v>7.28</v>
      </c>
      <c r="I774" s="663">
        <v>0.12</v>
      </c>
      <c r="J774" s="1708">
        <f>E774*G774*1.12</f>
        <v>20384.000000000004</v>
      </c>
    </row>
    <row r="775" spans="1:10" ht="51">
      <c r="A775" s="280" t="s">
        <v>1850</v>
      </c>
      <c r="B775" s="1705" t="s">
        <v>1190</v>
      </c>
      <c r="C775" s="243" t="s">
        <v>1354</v>
      </c>
      <c r="D775" s="251" t="s">
        <v>31</v>
      </c>
      <c r="E775" s="676">
        <v>15000</v>
      </c>
      <c r="F775" s="251">
        <v>50</v>
      </c>
      <c r="G775" s="281">
        <v>0.31040000000000001</v>
      </c>
      <c r="H775" s="251">
        <f t="shared" si="8"/>
        <v>15.52</v>
      </c>
      <c r="I775" s="663">
        <v>0.12</v>
      </c>
      <c r="J775" s="1708">
        <f>E775*G775*1.12</f>
        <v>5214.72</v>
      </c>
    </row>
    <row r="776" spans="1:10" ht="51">
      <c r="A776" s="280" t="s">
        <v>1851</v>
      </c>
      <c r="B776" s="1705" t="s">
        <v>1190</v>
      </c>
      <c r="C776" s="243" t="s">
        <v>1355</v>
      </c>
      <c r="D776" s="251" t="s">
        <v>31</v>
      </c>
      <c r="E776" s="676">
        <v>15000</v>
      </c>
      <c r="F776" s="251">
        <v>50</v>
      </c>
      <c r="G776" s="281">
        <v>0.31040000000000001</v>
      </c>
      <c r="H776" s="251">
        <f t="shared" si="8"/>
        <v>15.52</v>
      </c>
      <c r="I776" s="663">
        <v>0.12</v>
      </c>
      <c r="J776" s="1708">
        <f>E776*G776*1.12</f>
        <v>5214.72</v>
      </c>
    </row>
    <row r="777" spans="1:10">
      <c r="A777" s="280" t="s">
        <v>1852</v>
      </c>
      <c r="B777" s="1813" t="s">
        <v>1195</v>
      </c>
      <c r="C777" s="243" t="s">
        <v>1196</v>
      </c>
      <c r="D777" s="251" t="s">
        <v>31</v>
      </c>
      <c r="E777" s="676">
        <v>30000</v>
      </c>
      <c r="F777" s="251">
        <v>100</v>
      </c>
      <c r="G777" s="281">
        <v>5.8200000000000002E-2</v>
      </c>
      <c r="H777" s="251">
        <f t="shared" si="8"/>
        <v>5.82</v>
      </c>
      <c r="I777" s="663">
        <v>0.12</v>
      </c>
      <c r="J777" s="1708">
        <f>E777*G777*1.12</f>
        <v>1955.5200000000002</v>
      </c>
    </row>
    <row r="778" spans="1:10">
      <c r="A778" s="280" t="s">
        <v>1853</v>
      </c>
      <c r="B778" s="243" t="s">
        <v>1198</v>
      </c>
      <c r="C778" s="160" t="s">
        <v>1356</v>
      </c>
      <c r="D778" s="251" t="s">
        <v>31</v>
      </c>
      <c r="E778" s="676">
        <v>750000</v>
      </c>
      <c r="F778" s="251">
        <v>1</v>
      </c>
      <c r="G778" s="281">
        <v>8.7300000000000003E-2</v>
      </c>
      <c r="H778" s="251">
        <f t="shared" si="8"/>
        <v>8.7300000000000003E-2</v>
      </c>
      <c r="I778" s="663">
        <v>0.12</v>
      </c>
      <c r="J778" s="1708">
        <f>E778*G778*1.12</f>
        <v>73332</v>
      </c>
    </row>
    <row r="779" spans="1:10">
      <c r="A779" s="332"/>
      <c r="B779" s="341"/>
      <c r="C779" s="385"/>
      <c r="D779" s="335"/>
      <c r="E779" s="358"/>
      <c r="F779" s="329"/>
      <c r="G779" s="378"/>
      <c r="H779" s="335"/>
      <c r="I779" s="373" t="s">
        <v>1854</v>
      </c>
      <c r="J779" s="1717">
        <f>SUM(J761:J778)/1.12</f>
        <v>288047</v>
      </c>
    </row>
    <row r="780" spans="1:10">
      <c r="A780" s="330" t="s">
        <v>1856</v>
      </c>
      <c r="B780" s="343" t="s">
        <v>1201</v>
      </c>
      <c r="C780" s="322"/>
      <c r="D780" s="333"/>
      <c r="E780" s="357"/>
      <c r="F780" s="320"/>
      <c r="G780" s="375"/>
      <c r="H780" s="333"/>
      <c r="I780" s="320"/>
      <c r="J780" s="1704"/>
    </row>
    <row r="781" spans="1:10">
      <c r="A781" s="331" t="s">
        <v>1857</v>
      </c>
      <c r="B781" s="309" t="s">
        <v>1203</v>
      </c>
      <c r="C781" s="298" t="s">
        <v>1204</v>
      </c>
      <c r="D781" s="334" t="s">
        <v>31</v>
      </c>
      <c r="E781" s="360">
        <v>150000</v>
      </c>
      <c r="F781" s="304"/>
      <c r="G781" s="374"/>
      <c r="H781" s="371"/>
      <c r="I781" s="318"/>
      <c r="J781" s="1720"/>
    </row>
    <row r="782" spans="1:10">
      <c r="A782" s="332"/>
      <c r="B782" s="341"/>
      <c r="C782" s="385"/>
      <c r="D782" s="335"/>
      <c r="E782" s="358"/>
      <c r="F782" s="329"/>
      <c r="G782" s="378"/>
      <c r="H782" s="335"/>
      <c r="I782" s="373" t="s">
        <v>1855</v>
      </c>
      <c r="J782" s="1717"/>
    </row>
    <row r="783" spans="1:10">
      <c r="A783" s="330" t="s">
        <v>1858</v>
      </c>
      <c r="B783" s="343" t="s">
        <v>1358</v>
      </c>
      <c r="C783" s="393"/>
      <c r="D783" s="333"/>
      <c r="E783" s="357"/>
      <c r="F783" s="320"/>
      <c r="G783" s="375"/>
      <c r="H783" s="333"/>
      <c r="I783" s="320"/>
      <c r="J783" s="1704"/>
    </row>
    <row r="784" spans="1:10">
      <c r="A784" s="280" t="s">
        <v>1859</v>
      </c>
      <c r="B784" s="1705" t="s">
        <v>1208</v>
      </c>
      <c r="C784" s="348" t="s">
        <v>2630</v>
      </c>
      <c r="D784" s="251" t="s">
        <v>31</v>
      </c>
      <c r="E784" s="299">
        <v>15000</v>
      </c>
      <c r="F784" s="251">
        <v>50</v>
      </c>
      <c r="G784" s="251">
        <v>0.63100000000000001</v>
      </c>
      <c r="H784" s="251">
        <f>F784*G784</f>
        <v>31.55</v>
      </c>
      <c r="I784" s="663">
        <v>0.12</v>
      </c>
      <c r="J784" s="1708">
        <f>E784*G784*1.12</f>
        <v>10600.800000000001</v>
      </c>
    </row>
    <row r="785" spans="1:10">
      <c r="A785" s="280" t="s">
        <v>1860</v>
      </c>
      <c r="B785" s="1705" t="s">
        <v>1208</v>
      </c>
      <c r="C785" s="348" t="s">
        <v>2631</v>
      </c>
      <c r="D785" s="251" t="s">
        <v>31</v>
      </c>
      <c r="E785" s="299">
        <v>1500</v>
      </c>
      <c r="F785" s="251">
        <v>50</v>
      </c>
      <c r="G785" s="251">
        <v>0.63100000000000001</v>
      </c>
      <c r="H785" s="251">
        <f t="shared" ref="H785:H786" si="9">F785*G785</f>
        <v>31.55</v>
      </c>
      <c r="I785" s="663">
        <v>0.12</v>
      </c>
      <c r="J785" s="1708">
        <f>E785*G785*1.12</f>
        <v>1060.0800000000002</v>
      </c>
    </row>
    <row r="786" spans="1:10">
      <c r="A786" s="280" t="s">
        <v>1861</v>
      </c>
      <c r="B786" s="1705" t="s">
        <v>1208</v>
      </c>
      <c r="C786" s="348" t="s">
        <v>2632</v>
      </c>
      <c r="D786" s="251" t="s">
        <v>31</v>
      </c>
      <c r="E786" s="299">
        <v>1200</v>
      </c>
      <c r="F786" s="251">
        <v>50</v>
      </c>
      <c r="G786" s="251">
        <v>0.63100000000000001</v>
      </c>
      <c r="H786" s="251">
        <f t="shared" si="9"/>
        <v>31.55</v>
      </c>
      <c r="I786" s="663">
        <v>0.12</v>
      </c>
      <c r="J786" s="1708">
        <f>E786*G786*1.12</f>
        <v>848.06400000000008</v>
      </c>
    </row>
    <row r="787" spans="1:10">
      <c r="A787" s="332"/>
      <c r="B787" s="341"/>
      <c r="C787" s="385"/>
      <c r="D787" s="335"/>
      <c r="E787" s="358"/>
      <c r="F787" s="329"/>
      <c r="G787" s="378"/>
      <c r="H787" s="335"/>
      <c r="I787" s="373" t="s">
        <v>1862</v>
      </c>
      <c r="J787" s="1717">
        <f>SUM(J784:J786)/1.12</f>
        <v>11168.7</v>
      </c>
    </row>
    <row r="788" spans="1:10">
      <c r="A788" s="330" t="s">
        <v>1863</v>
      </c>
      <c r="B788" s="343" t="s">
        <v>1357</v>
      </c>
      <c r="C788" s="322"/>
      <c r="D788" s="333"/>
      <c r="E788" s="357"/>
      <c r="F788" s="320"/>
      <c r="G788" s="375"/>
      <c r="H788" s="333"/>
      <c r="I788" s="320"/>
      <c r="J788" s="1704"/>
    </row>
    <row r="789" spans="1:10">
      <c r="A789" s="280" t="s">
        <v>1864</v>
      </c>
      <c r="B789" s="1705" t="s">
        <v>1212</v>
      </c>
      <c r="C789" s="394" t="s">
        <v>1213</v>
      </c>
      <c r="D789" s="251" t="s">
        <v>31</v>
      </c>
      <c r="E789" s="676">
        <v>40000</v>
      </c>
      <c r="F789" s="251">
        <v>1</v>
      </c>
      <c r="G789" s="281">
        <v>0.23749999999999999</v>
      </c>
      <c r="H789" s="251">
        <f t="shared" ref="H789:H796" si="10">G789*F789</f>
        <v>0.23749999999999999</v>
      </c>
      <c r="I789" s="663">
        <v>0.12</v>
      </c>
      <c r="J789" s="1708">
        <f>E789*G789*1.12</f>
        <v>10640.000000000002</v>
      </c>
    </row>
    <row r="790" spans="1:10">
      <c r="A790" s="280" t="s">
        <v>1865</v>
      </c>
      <c r="B790" s="1705" t="s">
        <v>1212</v>
      </c>
      <c r="C790" s="395" t="s">
        <v>1214</v>
      </c>
      <c r="D790" s="251" t="s">
        <v>31</v>
      </c>
      <c r="E790" s="676">
        <v>200000</v>
      </c>
      <c r="F790" s="251">
        <v>600</v>
      </c>
      <c r="G790" s="251">
        <v>7.1400000000000005E-2</v>
      </c>
      <c r="H790" s="251">
        <f t="shared" si="10"/>
        <v>42.84</v>
      </c>
      <c r="I790" s="663">
        <v>0.12</v>
      </c>
      <c r="J790" s="1708">
        <f>E790*G790*1.12</f>
        <v>15993.600000000004</v>
      </c>
    </row>
    <row r="791" spans="1:10">
      <c r="A791" s="280" t="s">
        <v>1866</v>
      </c>
      <c r="B791" s="1705" t="s">
        <v>1212</v>
      </c>
      <c r="C791" s="395" t="s">
        <v>1215</v>
      </c>
      <c r="D791" s="251" t="s">
        <v>31</v>
      </c>
      <c r="E791" s="676">
        <v>13000</v>
      </c>
      <c r="F791" s="251">
        <v>500</v>
      </c>
      <c r="G791" s="251">
        <v>9.35E-2</v>
      </c>
      <c r="H791" s="251">
        <f t="shared" si="10"/>
        <v>46.75</v>
      </c>
      <c r="I791" s="663">
        <v>0.12</v>
      </c>
      <c r="J791" s="1708">
        <f>E791*G791*1.12</f>
        <v>1361.3600000000001</v>
      </c>
    </row>
    <row r="792" spans="1:10">
      <c r="A792" s="280" t="s">
        <v>1867</v>
      </c>
      <c r="B792" s="1705" t="s">
        <v>1212</v>
      </c>
      <c r="C792" s="1814" t="s">
        <v>2617</v>
      </c>
      <c r="D792" s="251" t="s">
        <v>31</v>
      </c>
      <c r="E792" s="676">
        <v>20000</v>
      </c>
      <c r="F792" s="251">
        <v>50</v>
      </c>
      <c r="G792" s="251">
        <v>7.2800000000000004E-2</v>
      </c>
      <c r="H792" s="251">
        <f t="shared" si="10"/>
        <v>3.64</v>
      </c>
      <c r="I792" s="663">
        <v>0.12</v>
      </c>
      <c r="J792" s="1708">
        <f>E792*G792*1.12</f>
        <v>1630.7200000000003</v>
      </c>
    </row>
    <row r="793" spans="1:10">
      <c r="A793" s="280" t="s">
        <v>1868</v>
      </c>
      <c r="B793" s="1705" t="s">
        <v>1212</v>
      </c>
      <c r="C793" s="1815" t="s">
        <v>1359</v>
      </c>
      <c r="D793" s="251" t="s">
        <v>31</v>
      </c>
      <c r="E793" s="676">
        <v>13000</v>
      </c>
      <c r="F793" s="251">
        <v>1</v>
      </c>
      <c r="G793" s="281">
        <v>8.7300000000000003E-2</v>
      </c>
      <c r="H793" s="251">
        <f t="shared" si="10"/>
        <v>8.7300000000000003E-2</v>
      </c>
      <c r="I793" s="663">
        <v>0.12</v>
      </c>
      <c r="J793" s="1708">
        <f>E793*G793*1.12</f>
        <v>1271.0880000000002</v>
      </c>
    </row>
    <row r="794" spans="1:10" ht="25.5">
      <c r="A794" s="280" t="s">
        <v>1869</v>
      </c>
      <c r="B794" s="1705" t="s">
        <v>1212</v>
      </c>
      <c r="C794" s="395" t="s">
        <v>2753</v>
      </c>
      <c r="D794" s="251" t="s">
        <v>31</v>
      </c>
      <c r="E794" s="676">
        <v>20000</v>
      </c>
      <c r="F794" s="251">
        <v>50</v>
      </c>
      <c r="G794" s="281">
        <v>7.2800000000000004E-2</v>
      </c>
      <c r="H794" s="251">
        <f t="shared" si="10"/>
        <v>3.64</v>
      </c>
      <c r="I794" s="663">
        <v>0.12</v>
      </c>
      <c r="J794" s="1708">
        <f>E794*G794*1.12</f>
        <v>1630.7200000000003</v>
      </c>
    </row>
    <row r="795" spans="1:10" ht="25.5">
      <c r="A795" s="280" t="s">
        <v>1870</v>
      </c>
      <c r="B795" s="1705" t="s">
        <v>1212</v>
      </c>
      <c r="C795" s="395" t="s">
        <v>2754</v>
      </c>
      <c r="D795" s="251" t="s">
        <v>31</v>
      </c>
      <c r="E795" s="676">
        <v>20000</v>
      </c>
      <c r="F795" s="251">
        <v>50</v>
      </c>
      <c r="G795" s="281">
        <v>0.24249999999999999</v>
      </c>
      <c r="H795" s="251">
        <f t="shared" si="10"/>
        <v>12.125</v>
      </c>
      <c r="I795" s="663">
        <v>0.12</v>
      </c>
      <c r="J795" s="1708">
        <f>E795*G795*1.12</f>
        <v>5432.0000000000009</v>
      </c>
    </row>
    <row r="796" spans="1:10" ht="25.5">
      <c r="A796" s="280" t="s">
        <v>1871</v>
      </c>
      <c r="B796" s="1705" t="s">
        <v>1212</v>
      </c>
      <c r="C796" s="395" t="s">
        <v>1360</v>
      </c>
      <c r="D796" s="251" t="s">
        <v>31</v>
      </c>
      <c r="E796" s="676">
        <v>150</v>
      </c>
      <c r="F796" s="251">
        <v>1</v>
      </c>
      <c r="G796" s="281">
        <v>1.1639999999999999</v>
      </c>
      <c r="H796" s="251">
        <f t="shared" si="10"/>
        <v>1.1639999999999999</v>
      </c>
      <c r="I796" s="663">
        <v>0.12</v>
      </c>
      <c r="J796" s="1708">
        <f>E796*G796*1.12</f>
        <v>195.55200000000002</v>
      </c>
    </row>
    <row r="797" spans="1:10">
      <c r="A797" s="1710"/>
      <c r="B797" s="1705"/>
      <c r="C797" s="1796"/>
      <c r="D797" s="251"/>
      <c r="E797" s="676"/>
      <c r="F797" s="252"/>
      <c r="G797" s="1711"/>
      <c r="H797" s="251"/>
      <c r="I797" s="253" t="s">
        <v>1872</v>
      </c>
      <c r="J797" s="1712">
        <f>SUM(J789:J796)/1.12</f>
        <v>34067.000000000007</v>
      </c>
    </row>
    <row r="798" spans="1:10">
      <c r="A798" s="1710" t="s">
        <v>1873</v>
      </c>
      <c r="B798" s="1816" t="s">
        <v>1218</v>
      </c>
      <c r="C798" s="1796"/>
      <c r="D798" s="251"/>
      <c r="E798" s="676"/>
      <c r="F798" s="254"/>
      <c r="G798" s="281"/>
      <c r="H798" s="251"/>
      <c r="I798" s="254"/>
      <c r="J798" s="1712"/>
    </row>
    <row r="799" spans="1:10" ht="25.5">
      <c r="A799" s="280" t="s">
        <v>1874</v>
      </c>
      <c r="B799" s="348" t="s">
        <v>1220</v>
      </c>
      <c r="C799" s="348" t="s">
        <v>1221</v>
      </c>
      <c r="D799" s="251" t="s">
        <v>31</v>
      </c>
      <c r="E799" s="676">
        <v>40000</v>
      </c>
      <c r="F799" s="254"/>
      <c r="G799" s="281"/>
      <c r="H799" s="251"/>
      <c r="I799" s="254"/>
      <c r="J799" s="1712"/>
    </row>
    <row r="800" spans="1:10" ht="25.5">
      <c r="A800" s="280" t="s">
        <v>1875</v>
      </c>
      <c r="B800" s="348" t="s">
        <v>1220</v>
      </c>
      <c r="C800" s="348" t="s">
        <v>1222</v>
      </c>
      <c r="D800" s="251" t="s">
        <v>31</v>
      </c>
      <c r="E800" s="676">
        <v>10000</v>
      </c>
      <c r="F800" s="254"/>
      <c r="G800" s="281"/>
      <c r="H800" s="251"/>
      <c r="I800" s="254"/>
      <c r="J800" s="1712"/>
    </row>
    <row r="801" spans="1:10">
      <c r="A801" s="1710"/>
      <c r="B801" s="1705"/>
      <c r="C801" s="1796"/>
      <c r="D801" s="251"/>
      <c r="E801" s="676"/>
      <c r="F801" s="252"/>
      <c r="G801" s="1711"/>
      <c r="H801" s="251"/>
      <c r="I801" s="253" t="s">
        <v>1876</v>
      </c>
      <c r="J801" s="1712"/>
    </row>
    <row r="802" spans="1:10">
      <c r="A802" s="1710" t="s">
        <v>1877</v>
      </c>
      <c r="B802" s="1817" t="s">
        <v>1361</v>
      </c>
      <c r="C802" s="1818"/>
      <c r="D802" s="251"/>
      <c r="E802" s="676"/>
      <c r="F802" s="254"/>
      <c r="G802" s="281"/>
      <c r="H802" s="251"/>
      <c r="I802" s="254"/>
      <c r="J802" s="1712"/>
    </row>
    <row r="803" spans="1:10">
      <c r="A803" s="280" t="s">
        <v>1878</v>
      </c>
      <c r="B803" s="348" t="s">
        <v>1226</v>
      </c>
      <c r="C803" s="348" t="s">
        <v>1227</v>
      </c>
      <c r="D803" s="251" t="s">
        <v>31</v>
      </c>
      <c r="E803" s="299">
        <v>10000</v>
      </c>
      <c r="F803" s="254"/>
      <c r="G803" s="281"/>
      <c r="H803" s="251"/>
      <c r="I803" s="254"/>
      <c r="J803" s="1712"/>
    </row>
    <row r="804" spans="1:10">
      <c r="A804" s="280" t="s">
        <v>1879</v>
      </c>
      <c r="B804" s="348" t="s">
        <v>1226</v>
      </c>
      <c r="C804" s="348" t="s">
        <v>1228</v>
      </c>
      <c r="D804" s="251" t="s">
        <v>31</v>
      </c>
      <c r="E804" s="299">
        <v>180000</v>
      </c>
      <c r="F804" s="254"/>
      <c r="G804" s="281"/>
      <c r="H804" s="251"/>
      <c r="I804" s="254"/>
      <c r="J804" s="1712"/>
    </row>
    <row r="805" spans="1:10">
      <c r="A805" s="280" t="s">
        <v>1880</v>
      </c>
      <c r="B805" s="349" t="s">
        <v>1063</v>
      </c>
      <c r="C805" s="349" t="s">
        <v>1229</v>
      </c>
      <c r="D805" s="251" t="s">
        <v>31</v>
      </c>
      <c r="E805" s="154">
        <v>30</v>
      </c>
      <c r="F805" s="254"/>
      <c r="G805" s="281"/>
      <c r="H805" s="251"/>
      <c r="I805" s="254"/>
      <c r="J805" s="1712"/>
    </row>
    <row r="806" spans="1:10">
      <c r="A806" s="280" t="s">
        <v>1881</v>
      </c>
      <c r="B806" s="349" t="s">
        <v>1230</v>
      </c>
      <c r="C806" s="349" t="s">
        <v>1231</v>
      </c>
      <c r="D806" s="251" t="s">
        <v>49</v>
      </c>
      <c r="E806" s="299">
        <v>18</v>
      </c>
      <c r="F806" s="254"/>
      <c r="G806" s="281"/>
      <c r="H806" s="251"/>
      <c r="I806" s="254"/>
      <c r="J806" s="1712"/>
    </row>
    <row r="807" spans="1:10" ht="38.25">
      <c r="A807" s="280" t="s">
        <v>1882</v>
      </c>
      <c r="B807" s="348" t="s">
        <v>1232</v>
      </c>
      <c r="C807" s="348" t="s">
        <v>1233</v>
      </c>
      <c r="D807" s="251" t="s">
        <v>31</v>
      </c>
      <c r="E807" s="299">
        <v>2000</v>
      </c>
      <c r="F807" s="254"/>
      <c r="G807" s="281"/>
      <c r="H807" s="251"/>
      <c r="I807" s="254"/>
      <c r="J807" s="1712"/>
    </row>
    <row r="808" spans="1:10">
      <c r="A808" s="280" t="s">
        <v>1883</v>
      </c>
      <c r="B808" s="348" t="s">
        <v>1235</v>
      </c>
      <c r="C808" s="348" t="s">
        <v>1236</v>
      </c>
      <c r="D808" s="251" t="s">
        <v>49</v>
      </c>
      <c r="E808" s="299">
        <v>100</v>
      </c>
      <c r="F808" s="254"/>
      <c r="G808" s="281"/>
      <c r="H808" s="251"/>
      <c r="I808" s="254"/>
      <c r="J808" s="1712"/>
    </row>
    <row r="809" spans="1:10" ht="25.5">
      <c r="A809" s="280" t="s">
        <v>1884</v>
      </c>
      <c r="B809" s="349" t="s">
        <v>1264</v>
      </c>
      <c r="C809" s="349" t="s">
        <v>1265</v>
      </c>
      <c r="D809" s="251" t="s">
        <v>31</v>
      </c>
      <c r="E809" s="367">
        <v>1700</v>
      </c>
      <c r="F809" s="254"/>
      <c r="G809" s="281"/>
      <c r="H809" s="251"/>
      <c r="I809" s="254"/>
      <c r="J809" s="1712"/>
    </row>
    <row r="810" spans="1:10" ht="25.5">
      <c r="A810" s="280" t="s">
        <v>1885</v>
      </c>
      <c r="B810" s="1819" t="s">
        <v>1266</v>
      </c>
      <c r="C810" s="1819" t="s">
        <v>1267</v>
      </c>
      <c r="D810" s="251" t="s">
        <v>31</v>
      </c>
      <c r="E810" s="299">
        <v>24</v>
      </c>
      <c r="F810" s="254"/>
      <c r="G810" s="281"/>
      <c r="H810" s="251"/>
      <c r="I810" s="254"/>
      <c r="J810" s="1712"/>
    </row>
    <row r="811" spans="1:10">
      <c r="A811" s="1710"/>
      <c r="B811" s="1705"/>
      <c r="C811" s="1796"/>
      <c r="D811" s="251"/>
      <c r="E811" s="676"/>
      <c r="F811" s="252"/>
      <c r="G811" s="1711"/>
      <c r="H811" s="251"/>
      <c r="I811" s="253" t="s">
        <v>1886</v>
      </c>
      <c r="J811" s="1712"/>
    </row>
    <row r="812" spans="1:10">
      <c r="A812" s="1710" t="s">
        <v>1887</v>
      </c>
      <c r="B812" s="1817" t="s">
        <v>1362</v>
      </c>
      <c r="C812" s="1818"/>
      <c r="D812" s="251"/>
      <c r="E812" s="676"/>
      <c r="F812" s="254"/>
      <c r="G812" s="281"/>
      <c r="H812" s="251"/>
      <c r="I812" s="254"/>
      <c r="J812" s="1712"/>
    </row>
    <row r="813" spans="1:10" ht="25.5">
      <c r="A813" s="280" t="s">
        <v>1888</v>
      </c>
      <c r="B813" s="348" t="s">
        <v>1234</v>
      </c>
      <c r="C813" s="348" t="s">
        <v>1363</v>
      </c>
      <c r="D813" s="251" t="s">
        <v>31</v>
      </c>
      <c r="E813" s="299">
        <v>45000</v>
      </c>
      <c r="F813" s="254"/>
      <c r="G813" s="281"/>
      <c r="H813" s="251"/>
      <c r="I813" s="254"/>
      <c r="J813" s="1712"/>
    </row>
    <row r="814" spans="1:10">
      <c r="A814" s="1710"/>
      <c r="B814" s="1705"/>
      <c r="C814" s="1796"/>
      <c r="D814" s="251"/>
      <c r="E814" s="676"/>
      <c r="F814" s="252"/>
      <c r="G814" s="1711"/>
      <c r="H814" s="251"/>
      <c r="I814" s="253" t="s">
        <v>1889</v>
      </c>
      <c r="J814" s="1712"/>
    </row>
    <row r="815" spans="1:10">
      <c r="A815" s="1710" t="s">
        <v>1890</v>
      </c>
      <c r="B815" s="1820" t="s">
        <v>1239</v>
      </c>
      <c r="C815" s="348"/>
      <c r="D815" s="251"/>
      <c r="E815" s="676"/>
      <c r="F815" s="254"/>
      <c r="G815" s="281"/>
      <c r="H815" s="251"/>
      <c r="I815" s="254"/>
      <c r="J815" s="1712"/>
    </row>
    <row r="816" spans="1:10" ht="25.5">
      <c r="A816" s="280" t="s">
        <v>1891</v>
      </c>
      <c r="B816" s="348" t="s">
        <v>1009</v>
      </c>
      <c r="C816" s="348" t="s">
        <v>1364</v>
      </c>
      <c r="D816" s="251" t="s">
        <v>49</v>
      </c>
      <c r="E816" s="299">
        <v>24</v>
      </c>
      <c r="F816" s="254"/>
      <c r="G816" s="281"/>
      <c r="H816" s="251"/>
      <c r="I816" s="254"/>
      <c r="J816" s="1712"/>
    </row>
    <row r="817" spans="1:10">
      <c r="A817" s="280" t="s">
        <v>1892</v>
      </c>
      <c r="B817" s="348" t="s">
        <v>1241</v>
      </c>
      <c r="C817" s="348" t="s">
        <v>1365</v>
      </c>
      <c r="D817" s="251" t="s">
        <v>49</v>
      </c>
      <c r="E817" s="299">
        <v>25</v>
      </c>
      <c r="F817" s="254"/>
      <c r="G817" s="281"/>
      <c r="H817" s="251"/>
      <c r="I817" s="254"/>
      <c r="J817" s="1712"/>
    </row>
    <row r="818" spans="1:10" ht="25.5">
      <c r="A818" s="280" t="s">
        <v>1893</v>
      </c>
      <c r="B818" s="348" t="s">
        <v>1242</v>
      </c>
      <c r="C818" s="348" t="s">
        <v>1366</v>
      </c>
      <c r="D818" s="251" t="s">
        <v>49</v>
      </c>
      <c r="E818" s="299">
        <v>2844</v>
      </c>
      <c r="F818" s="254"/>
      <c r="G818" s="281"/>
      <c r="H818" s="251"/>
      <c r="I818" s="254"/>
      <c r="J818" s="1712"/>
    </row>
    <row r="819" spans="1:10">
      <c r="A819" s="280" t="s">
        <v>1894</v>
      </c>
      <c r="B819" s="348" t="s">
        <v>1241</v>
      </c>
      <c r="C819" s="348" t="s">
        <v>1367</v>
      </c>
      <c r="D819" s="251" t="s">
        <v>49</v>
      </c>
      <c r="E819" s="299">
        <v>15</v>
      </c>
      <c r="F819" s="254"/>
      <c r="G819" s="281"/>
      <c r="H819" s="251"/>
      <c r="I819" s="254"/>
      <c r="J819" s="1712"/>
    </row>
    <row r="820" spans="1:10">
      <c r="A820" s="280" t="s">
        <v>1895</v>
      </c>
      <c r="B820" s="348" t="s">
        <v>1243</v>
      </c>
      <c r="C820" s="348" t="s">
        <v>1368</v>
      </c>
      <c r="D820" s="251" t="s">
        <v>49</v>
      </c>
      <c r="E820" s="299">
        <v>150</v>
      </c>
      <c r="F820" s="254"/>
      <c r="G820" s="281"/>
      <c r="H820" s="251"/>
      <c r="I820" s="254"/>
      <c r="J820" s="1712"/>
    </row>
    <row r="821" spans="1:10" ht="38.25">
      <c r="A821" s="280" t="s">
        <v>1896</v>
      </c>
      <c r="B821" s="348" t="s">
        <v>1244</v>
      </c>
      <c r="C821" s="348" t="s">
        <v>1245</v>
      </c>
      <c r="D821" s="251" t="s">
        <v>49</v>
      </c>
      <c r="E821" s="299">
        <v>2100</v>
      </c>
      <c r="F821" s="254"/>
      <c r="G821" s="281"/>
      <c r="H821" s="251"/>
      <c r="I821" s="254"/>
      <c r="J821" s="1712"/>
    </row>
    <row r="822" spans="1:10" ht="38.25">
      <c r="A822" s="280" t="s">
        <v>1897</v>
      </c>
      <c r="B822" s="348" t="s">
        <v>1244</v>
      </c>
      <c r="C822" s="348" t="s">
        <v>1246</v>
      </c>
      <c r="D822" s="251" t="s">
        <v>49</v>
      </c>
      <c r="E822" s="299">
        <v>1800</v>
      </c>
      <c r="F822" s="254"/>
      <c r="G822" s="281"/>
      <c r="H822" s="251"/>
      <c r="I822" s="254"/>
      <c r="J822" s="1712"/>
    </row>
    <row r="823" spans="1:10" ht="63.75">
      <c r="A823" s="280" t="s">
        <v>1898</v>
      </c>
      <c r="B823" s="348" t="s">
        <v>1247</v>
      </c>
      <c r="C823" s="348" t="s">
        <v>1248</v>
      </c>
      <c r="D823" s="251" t="s">
        <v>49</v>
      </c>
      <c r="E823" s="299">
        <v>500</v>
      </c>
      <c r="F823" s="254"/>
      <c r="G823" s="281"/>
      <c r="H823" s="251"/>
      <c r="I823" s="254"/>
      <c r="J823" s="1712"/>
    </row>
    <row r="824" spans="1:10">
      <c r="A824" s="280" t="s">
        <v>1899</v>
      </c>
      <c r="B824" s="348" t="s">
        <v>1249</v>
      </c>
      <c r="C824" s="348" t="s">
        <v>1369</v>
      </c>
      <c r="D824" s="251" t="s">
        <v>49</v>
      </c>
      <c r="E824" s="299">
        <v>1</v>
      </c>
      <c r="F824" s="254"/>
      <c r="G824" s="281"/>
      <c r="H824" s="251"/>
      <c r="I824" s="254"/>
      <c r="J824" s="1712"/>
    </row>
    <row r="825" spans="1:10">
      <c r="A825" s="1710"/>
      <c r="B825" s="1705"/>
      <c r="C825" s="1796"/>
      <c r="D825" s="251"/>
      <c r="E825" s="676"/>
      <c r="F825" s="252"/>
      <c r="G825" s="1711"/>
      <c r="H825" s="251"/>
      <c r="I825" s="253" t="s">
        <v>1900</v>
      </c>
      <c r="J825" s="1712"/>
    </row>
    <row r="826" spans="1:10">
      <c r="A826" s="1710" t="s">
        <v>1901</v>
      </c>
      <c r="B826" s="1821" t="s">
        <v>2758</v>
      </c>
      <c r="C826" s="1796"/>
      <c r="D826" s="251"/>
      <c r="E826" s="676"/>
      <c r="F826" s="254"/>
      <c r="G826" s="281"/>
      <c r="H826" s="251"/>
      <c r="I826" s="254"/>
      <c r="J826" s="1712"/>
    </row>
    <row r="827" spans="1:10" ht="25.5">
      <c r="A827" s="280" t="s">
        <v>1902</v>
      </c>
      <c r="B827" s="340" t="s">
        <v>1056</v>
      </c>
      <c r="C827" s="395" t="s">
        <v>2623</v>
      </c>
      <c r="D827" s="251" t="s">
        <v>49</v>
      </c>
      <c r="E827" s="369">
        <v>1000</v>
      </c>
      <c r="F827" s="251">
        <v>500</v>
      </c>
      <c r="G827" s="251">
        <v>0.35699999999999998</v>
      </c>
      <c r="H827" s="1708">
        <f>F827*G827</f>
        <v>178.5</v>
      </c>
      <c r="I827" s="663">
        <v>0.12</v>
      </c>
      <c r="J827" s="1708">
        <f>E827*H827*1.12</f>
        <v>199920.00000000003</v>
      </c>
    </row>
    <row r="828" spans="1:10" ht="38.25">
      <c r="A828" s="280" t="s">
        <v>1903</v>
      </c>
      <c r="B828" s="340" t="s">
        <v>1056</v>
      </c>
      <c r="C828" s="395" t="s">
        <v>2619</v>
      </c>
      <c r="D828" s="251" t="s">
        <v>49</v>
      </c>
      <c r="E828" s="369">
        <v>6</v>
      </c>
      <c r="F828" s="251">
        <v>500</v>
      </c>
      <c r="G828" s="251">
        <v>0.54800000000000004</v>
      </c>
      <c r="H828" s="1708">
        <f t="shared" ref="H828:H835" si="11">F828*G828</f>
        <v>274</v>
      </c>
      <c r="I828" s="663">
        <v>0.12</v>
      </c>
      <c r="J828" s="1708">
        <f>E828*H828*1.12</f>
        <v>1841.2800000000002</v>
      </c>
    </row>
    <row r="829" spans="1:10" ht="38.25">
      <c r="A829" s="280" t="s">
        <v>1904</v>
      </c>
      <c r="B829" s="340" t="s">
        <v>1056</v>
      </c>
      <c r="C829" s="395" t="s">
        <v>2620</v>
      </c>
      <c r="D829" s="251" t="s">
        <v>49</v>
      </c>
      <c r="E829" s="369">
        <v>36</v>
      </c>
      <c r="F829" s="251">
        <v>500</v>
      </c>
      <c r="G829" s="251">
        <v>0.35799999999999998</v>
      </c>
      <c r="H829" s="1708">
        <f t="shared" si="11"/>
        <v>179</v>
      </c>
      <c r="I829" s="663">
        <v>0.12</v>
      </c>
      <c r="J829" s="1708">
        <f>E829*H829*1.12</f>
        <v>7217.2800000000007</v>
      </c>
    </row>
    <row r="830" spans="1:10" ht="38.25">
      <c r="A830" s="280" t="s">
        <v>1905</v>
      </c>
      <c r="B830" s="340" t="s">
        <v>1056</v>
      </c>
      <c r="C830" s="395" t="s">
        <v>2621</v>
      </c>
      <c r="D830" s="251" t="s">
        <v>49</v>
      </c>
      <c r="E830" s="369">
        <v>450</v>
      </c>
      <c r="F830" s="251">
        <v>100</v>
      </c>
      <c r="G830" s="251">
        <v>0.13500000000000001</v>
      </c>
      <c r="H830" s="1708">
        <f t="shared" si="11"/>
        <v>13.5</v>
      </c>
      <c r="I830" s="663">
        <v>0.12</v>
      </c>
      <c r="J830" s="1708">
        <f>E830*H830*1.12</f>
        <v>6804.0000000000009</v>
      </c>
    </row>
    <row r="831" spans="1:10" ht="25.5">
      <c r="A831" s="280" t="s">
        <v>1906</v>
      </c>
      <c r="B831" s="340" t="s">
        <v>1056</v>
      </c>
      <c r="C831" s="395" t="s">
        <v>2622</v>
      </c>
      <c r="D831" s="251" t="s">
        <v>49</v>
      </c>
      <c r="E831" s="369">
        <v>30</v>
      </c>
      <c r="F831" s="251">
        <v>100</v>
      </c>
      <c r="G831" s="251">
        <v>8.3000000000000004E-2</v>
      </c>
      <c r="H831" s="1708">
        <f t="shared" si="11"/>
        <v>8.3000000000000007</v>
      </c>
      <c r="I831" s="663">
        <v>0.12</v>
      </c>
      <c r="J831" s="1708">
        <f>E831*H831*1.12</f>
        <v>278.88000000000005</v>
      </c>
    </row>
    <row r="832" spans="1:10" ht="25.5">
      <c r="A832" s="280" t="s">
        <v>1907</v>
      </c>
      <c r="B832" s="340" t="s">
        <v>1254</v>
      </c>
      <c r="C832" s="395" t="s">
        <v>1255</v>
      </c>
      <c r="D832" s="251" t="s">
        <v>31</v>
      </c>
      <c r="E832" s="369">
        <v>180</v>
      </c>
      <c r="F832" s="251">
        <v>150</v>
      </c>
      <c r="G832" s="251">
        <v>0.97</v>
      </c>
      <c r="H832" s="1708">
        <f t="shared" si="11"/>
        <v>145.5</v>
      </c>
      <c r="I832" s="663">
        <v>0.12</v>
      </c>
      <c r="J832" s="1708">
        <f>E832*G832*1.12</f>
        <v>195.55200000000002</v>
      </c>
    </row>
    <row r="833" spans="1:10" ht="25.5">
      <c r="A833" s="280" t="s">
        <v>1908</v>
      </c>
      <c r="B833" s="340" t="s">
        <v>1254</v>
      </c>
      <c r="C833" s="395" t="s">
        <v>1256</v>
      </c>
      <c r="D833" s="251" t="s">
        <v>31</v>
      </c>
      <c r="E833" s="369">
        <v>150</v>
      </c>
      <c r="F833" s="251">
        <v>30</v>
      </c>
      <c r="G833" s="251">
        <v>1.552</v>
      </c>
      <c r="H833" s="1708">
        <f t="shared" si="11"/>
        <v>46.56</v>
      </c>
      <c r="I833" s="663">
        <v>0.12</v>
      </c>
      <c r="J833" s="1708">
        <f>E833*G833*1.12</f>
        <v>260.73600000000005</v>
      </c>
    </row>
    <row r="834" spans="1:10" ht="25.5">
      <c r="A834" s="280" t="s">
        <v>1909</v>
      </c>
      <c r="B834" s="340" t="s">
        <v>1254</v>
      </c>
      <c r="C834" s="395" t="s">
        <v>1257</v>
      </c>
      <c r="D834" s="251" t="s">
        <v>31</v>
      </c>
      <c r="E834" s="369">
        <v>3600</v>
      </c>
      <c r="F834" s="251">
        <v>30</v>
      </c>
      <c r="G834" s="251">
        <v>2.34</v>
      </c>
      <c r="H834" s="1708">
        <f t="shared" si="11"/>
        <v>70.199999999999989</v>
      </c>
      <c r="I834" s="663">
        <v>0.12</v>
      </c>
      <c r="J834" s="1708">
        <f>E834*G834*1.12</f>
        <v>9434.880000000001</v>
      </c>
    </row>
    <row r="835" spans="1:10">
      <c r="A835" s="280" t="s">
        <v>1910</v>
      </c>
      <c r="B835" s="340" t="s">
        <v>1254</v>
      </c>
      <c r="C835" s="395" t="s">
        <v>1258</v>
      </c>
      <c r="D835" s="251" t="s">
        <v>31</v>
      </c>
      <c r="E835" s="369">
        <v>180</v>
      </c>
      <c r="F835" s="251">
        <v>1</v>
      </c>
      <c r="G835" s="251">
        <v>6.79</v>
      </c>
      <c r="H835" s="1708">
        <f t="shared" si="11"/>
        <v>6.79</v>
      </c>
      <c r="I835" s="663">
        <v>0.12</v>
      </c>
      <c r="J835" s="1708">
        <f>E835*G835*1.12</f>
        <v>1368.8640000000003</v>
      </c>
    </row>
    <row r="836" spans="1:10">
      <c r="A836" s="332"/>
      <c r="B836" s="341"/>
      <c r="C836" s="385"/>
      <c r="D836" s="335"/>
      <c r="E836" s="358"/>
      <c r="F836" s="329"/>
      <c r="G836" s="378"/>
      <c r="H836" s="335"/>
      <c r="I836" s="373" t="s">
        <v>1911</v>
      </c>
      <c r="J836" s="1717">
        <f>SUM(J827:J835)/1.12</f>
        <v>202965.6</v>
      </c>
    </row>
    <row r="837" spans="1:10">
      <c r="A837" s="330" t="s">
        <v>1912</v>
      </c>
      <c r="B837" s="347" t="s">
        <v>1370</v>
      </c>
      <c r="C837" s="323"/>
      <c r="D837" s="333"/>
      <c r="E837" s="357"/>
      <c r="F837" s="320"/>
      <c r="G837" s="375"/>
      <c r="H837" s="333"/>
      <c r="I837" s="320"/>
      <c r="J837" s="1704"/>
    </row>
    <row r="838" spans="1:10">
      <c r="A838" s="280" t="s">
        <v>1913</v>
      </c>
      <c r="B838" s="348" t="s">
        <v>1262</v>
      </c>
      <c r="C838" s="348" t="s">
        <v>1263</v>
      </c>
      <c r="D838" s="251" t="s">
        <v>31</v>
      </c>
      <c r="E838" s="299">
        <v>5000</v>
      </c>
      <c r="F838" s="1705">
        <v>200</v>
      </c>
      <c r="G838" s="281">
        <v>0.11</v>
      </c>
      <c r="H838" s="662">
        <f>F838*G838</f>
        <v>22</v>
      </c>
      <c r="I838" s="1822">
        <v>0.12</v>
      </c>
      <c r="J838" s="1823">
        <f>E838*G838*1.12</f>
        <v>616.00000000000011</v>
      </c>
    </row>
    <row r="839" spans="1:10">
      <c r="A839" s="332"/>
      <c r="B839" s="341"/>
      <c r="C839" s="385"/>
      <c r="D839" s="335"/>
      <c r="E839" s="358"/>
      <c r="F839" s="329"/>
      <c r="G839" s="378"/>
      <c r="H839" s="335"/>
      <c r="I839" s="373" t="s">
        <v>1914</v>
      </c>
      <c r="J839" s="1717">
        <f>SUM(J838)/1.12</f>
        <v>550</v>
      </c>
    </row>
    <row r="840" spans="1:10">
      <c r="A840" s="330" t="s">
        <v>1917</v>
      </c>
      <c r="B840" s="347" t="s">
        <v>1371</v>
      </c>
      <c r="C840" s="323"/>
      <c r="D840" s="333"/>
      <c r="E840" s="357"/>
      <c r="F840" s="320"/>
      <c r="G840" s="375"/>
      <c r="H840" s="333"/>
      <c r="I840" s="320"/>
      <c r="J840" s="1704"/>
    </row>
    <row r="841" spans="1:10" ht="25.5">
      <c r="A841" s="331" t="s">
        <v>1921</v>
      </c>
      <c r="B841" s="351" t="s">
        <v>1268</v>
      </c>
      <c r="C841" s="351" t="s">
        <v>1269</v>
      </c>
      <c r="D841" s="334" t="s">
        <v>31</v>
      </c>
      <c r="E841" s="368">
        <v>15000</v>
      </c>
      <c r="F841" s="304"/>
      <c r="G841" s="374"/>
      <c r="H841" s="334"/>
      <c r="I841" s="304"/>
      <c r="J841" s="1720"/>
    </row>
    <row r="842" spans="1:10">
      <c r="A842" s="332"/>
      <c r="B842" s="341"/>
      <c r="C842" s="385"/>
      <c r="D842" s="335"/>
      <c r="E842" s="358"/>
      <c r="F842" s="329"/>
      <c r="G842" s="378"/>
      <c r="H842" s="335"/>
      <c r="I842" s="373" t="s">
        <v>1915</v>
      </c>
      <c r="J842" s="1717"/>
    </row>
    <row r="843" spans="1:10">
      <c r="A843" s="330" t="s">
        <v>1918</v>
      </c>
      <c r="B843" s="347" t="s">
        <v>1372</v>
      </c>
      <c r="C843" s="323"/>
      <c r="D843" s="333"/>
      <c r="E843" s="357"/>
      <c r="F843" s="320"/>
      <c r="G843" s="375"/>
      <c r="H843" s="333"/>
      <c r="I843" s="320"/>
      <c r="J843" s="1704"/>
    </row>
    <row r="844" spans="1:10" ht="25.5">
      <c r="A844" s="331" t="s">
        <v>1922</v>
      </c>
      <c r="B844" s="350" t="s">
        <v>1270</v>
      </c>
      <c r="C844" s="350" t="s">
        <v>1270</v>
      </c>
      <c r="D844" s="334" t="s">
        <v>31</v>
      </c>
      <c r="E844" s="360">
        <v>200</v>
      </c>
      <c r="F844" s="304"/>
      <c r="G844" s="374"/>
      <c r="H844" s="371"/>
      <c r="I844" s="318"/>
      <c r="J844" s="1720"/>
    </row>
    <row r="845" spans="1:10">
      <c r="A845" s="332"/>
      <c r="B845" s="341"/>
      <c r="C845" s="385"/>
      <c r="D845" s="335"/>
      <c r="E845" s="358"/>
      <c r="F845" s="329"/>
      <c r="G845" s="378"/>
      <c r="H845" s="335"/>
      <c r="I845" s="373" t="s">
        <v>1916</v>
      </c>
      <c r="J845" s="1717"/>
    </row>
    <row r="846" spans="1:10">
      <c r="A846" s="330" t="s">
        <v>1919</v>
      </c>
      <c r="B846" s="347" t="s">
        <v>1373</v>
      </c>
      <c r="C846" s="323"/>
      <c r="D846" s="333"/>
      <c r="E846" s="357"/>
      <c r="F846" s="320"/>
      <c r="G846" s="375"/>
      <c r="H846" s="333"/>
      <c r="I846" s="320"/>
      <c r="J846" s="1704"/>
    </row>
    <row r="847" spans="1:10" ht="51">
      <c r="A847" s="280" t="s">
        <v>1920</v>
      </c>
      <c r="B847" s="302" t="s">
        <v>1271</v>
      </c>
      <c r="C847" s="305" t="s">
        <v>1272</v>
      </c>
      <c r="D847" s="141" t="s">
        <v>31</v>
      </c>
      <c r="E847" s="299">
        <v>15000</v>
      </c>
      <c r="F847" s="254"/>
      <c r="G847" s="281"/>
      <c r="H847" s="251"/>
      <c r="I847" s="254"/>
      <c r="J847" s="1712"/>
    </row>
    <row r="848" spans="1:10" ht="38.25">
      <c r="A848" s="280" t="s">
        <v>1923</v>
      </c>
      <c r="B848" s="302" t="s">
        <v>1271</v>
      </c>
      <c r="C848" s="305" t="s">
        <v>1273</v>
      </c>
      <c r="D848" s="141" t="s">
        <v>49</v>
      </c>
      <c r="E848" s="299">
        <v>1500</v>
      </c>
      <c r="F848" s="254"/>
      <c r="G848" s="281"/>
      <c r="H848" s="251"/>
      <c r="I848" s="254"/>
      <c r="J848" s="1712"/>
    </row>
    <row r="849" spans="1:10" ht="25.5">
      <c r="A849" s="280" t="s">
        <v>1924</v>
      </c>
      <c r="B849" s="349" t="s">
        <v>1159</v>
      </c>
      <c r="C849" s="348" t="s">
        <v>1274</v>
      </c>
      <c r="D849" s="251" t="s">
        <v>31</v>
      </c>
      <c r="E849" s="676">
        <v>100000</v>
      </c>
      <c r="F849" s="254"/>
      <c r="G849" s="281"/>
      <c r="H849" s="251"/>
      <c r="I849" s="254"/>
      <c r="J849" s="1712"/>
    </row>
    <row r="850" spans="1:10" ht="25.5">
      <c r="A850" s="280" t="s">
        <v>1925</v>
      </c>
      <c r="B850" s="349" t="s">
        <v>1159</v>
      </c>
      <c r="C850" s="348" t="s">
        <v>1275</v>
      </c>
      <c r="D850" s="251" t="s">
        <v>31</v>
      </c>
      <c r="E850" s="676">
        <v>100000</v>
      </c>
      <c r="F850" s="254"/>
      <c r="G850" s="281"/>
      <c r="H850" s="251"/>
      <c r="I850" s="254"/>
      <c r="J850" s="1712"/>
    </row>
    <row r="851" spans="1:10">
      <c r="A851" s="332"/>
      <c r="B851" s="341"/>
      <c r="C851" s="385"/>
      <c r="D851" s="335"/>
      <c r="E851" s="358"/>
      <c r="F851" s="329"/>
      <c r="G851" s="378"/>
      <c r="H851" s="335"/>
      <c r="I851" s="373" t="s">
        <v>1926</v>
      </c>
      <c r="J851" s="1717"/>
    </row>
    <row r="852" spans="1:10">
      <c r="A852" s="330" t="s">
        <v>1927</v>
      </c>
      <c r="B852" s="323" t="s">
        <v>1375</v>
      </c>
      <c r="C852" s="323"/>
      <c r="D852" s="333"/>
      <c r="E852" s="357"/>
      <c r="F852" s="320"/>
      <c r="G852" s="375"/>
      <c r="H852" s="333"/>
      <c r="I852" s="320"/>
      <c r="J852" s="1704"/>
    </row>
    <row r="853" spans="1:10" ht="25.5">
      <c r="A853" s="280" t="s">
        <v>1929</v>
      </c>
      <c r="B853" s="349" t="s">
        <v>1279</v>
      </c>
      <c r="C853" s="349" t="s">
        <v>1280</v>
      </c>
      <c r="D853" s="251" t="s">
        <v>49</v>
      </c>
      <c r="E853" s="299">
        <v>20</v>
      </c>
      <c r="F853" s="251">
        <v>250</v>
      </c>
      <c r="G853" s="251">
        <v>5.5399999999999998E-2</v>
      </c>
      <c r="H853" s="251">
        <f>F853*G853</f>
        <v>13.85</v>
      </c>
      <c r="I853" s="663">
        <v>0.12</v>
      </c>
      <c r="J853" s="1708">
        <f>E853*2000*G853*1.12</f>
        <v>2481.92</v>
      </c>
    </row>
    <row r="854" spans="1:10" ht="25.5">
      <c r="A854" s="280" t="s">
        <v>1930</v>
      </c>
      <c r="B854" s="1824" t="s">
        <v>1279</v>
      </c>
      <c r="C854" s="349" t="s">
        <v>1374</v>
      </c>
      <c r="D854" s="251" t="s">
        <v>49</v>
      </c>
      <c r="E854" s="299">
        <v>12000</v>
      </c>
      <c r="F854" s="251">
        <v>250</v>
      </c>
      <c r="G854" s="251">
        <v>5.5399999999999998E-2</v>
      </c>
      <c r="H854" s="251">
        <f>F854*G854</f>
        <v>13.85</v>
      </c>
      <c r="I854" s="663">
        <v>0.12</v>
      </c>
      <c r="J854" s="1708">
        <f>E854*500*G854*1.12</f>
        <v>372288.00000000006</v>
      </c>
    </row>
    <row r="855" spans="1:10">
      <c r="A855" s="332"/>
      <c r="B855" s="341"/>
      <c r="C855" s="385"/>
      <c r="D855" s="335"/>
      <c r="E855" s="358"/>
      <c r="F855" s="329"/>
      <c r="G855" s="378"/>
      <c r="H855" s="335"/>
      <c r="I855" s="373" t="s">
        <v>1931</v>
      </c>
      <c r="J855" s="1717">
        <f>SUM(J853:J854)/1.12</f>
        <v>334616</v>
      </c>
    </row>
    <row r="856" spans="1:10">
      <c r="A856" s="330" t="s">
        <v>1928</v>
      </c>
      <c r="B856" s="323" t="s">
        <v>1235</v>
      </c>
      <c r="C856" s="323"/>
      <c r="D856" s="333"/>
      <c r="E856" s="357"/>
      <c r="F856" s="320"/>
      <c r="G856" s="375"/>
      <c r="H856" s="333"/>
      <c r="I856" s="320"/>
      <c r="J856" s="1704"/>
    </row>
    <row r="857" spans="1:10">
      <c r="A857" s="280" t="s">
        <v>1932</v>
      </c>
      <c r="B857" s="1824" t="s">
        <v>1279</v>
      </c>
      <c r="C857" s="348" t="s">
        <v>1281</v>
      </c>
      <c r="D857" s="251" t="s">
        <v>31</v>
      </c>
      <c r="E857" s="299">
        <v>2000</v>
      </c>
      <c r="F857" s="254"/>
      <c r="G857" s="281"/>
      <c r="H857" s="251"/>
      <c r="I857" s="254"/>
      <c r="J857" s="1712"/>
    </row>
    <row r="858" spans="1:10">
      <c r="A858" s="280" t="s">
        <v>1933</v>
      </c>
      <c r="B858" s="1824" t="s">
        <v>1279</v>
      </c>
      <c r="C858" s="349" t="s">
        <v>1282</v>
      </c>
      <c r="D858" s="251" t="s">
        <v>31</v>
      </c>
      <c r="E858" s="154">
        <v>66000</v>
      </c>
      <c r="F858" s="254"/>
      <c r="G858" s="281"/>
      <c r="H858" s="251"/>
      <c r="I858" s="254"/>
      <c r="J858" s="1712"/>
    </row>
    <row r="859" spans="1:10">
      <c r="A859" s="280" t="s">
        <v>1934</v>
      </c>
      <c r="B859" s="1824" t="s">
        <v>1279</v>
      </c>
      <c r="C859" s="349" t="s">
        <v>1283</v>
      </c>
      <c r="D859" s="251" t="s">
        <v>31</v>
      </c>
      <c r="E859" s="299">
        <v>6000</v>
      </c>
      <c r="F859" s="254"/>
      <c r="G859" s="281"/>
      <c r="H859" s="251"/>
      <c r="I859" s="254"/>
      <c r="J859" s="1712"/>
    </row>
    <row r="860" spans="1:10">
      <c r="A860" s="280" t="s">
        <v>1935</v>
      </c>
      <c r="B860" s="1824" t="s">
        <v>1279</v>
      </c>
      <c r="C860" s="349" t="s">
        <v>1284</v>
      </c>
      <c r="D860" s="251" t="s">
        <v>31</v>
      </c>
      <c r="E860" s="154">
        <v>45000</v>
      </c>
      <c r="F860" s="254"/>
      <c r="G860" s="281"/>
      <c r="H860" s="251"/>
      <c r="I860" s="254"/>
      <c r="J860" s="1712"/>
    </row>
    <row r="861" spans="1:10">
      <c r="A861" s="280" t="s">
        <v>1936</v>
      </c>
      <c r="B861" s="1824" t="s">
        <v>1279</v>
      </c>
      <c r="C861" s="1825" t="s">
        <v>1285</v>
      </c>
      <c r="D861" s="251" t="s">
        <v>31</v>
      </c>
      <c r="E861" s="299">
        <v>48000</v>
      </c>
      <c r="F861" s="254"/>
      <c r="G861" s="281"/>
      <c r="H861" s="251"/>
      <c r="I861" s="254"/>
      <c r="J861" s="1712"/>
    </row>
    <row r="862" spans="1:10">
      <c r="A862" s="280" t="s">
        <v>1937</v>
      </c>
      <c r="B862" s="1824" t="s">
        <v>1279</v>
      </c>
      <c r="C862" s="1825" t="s">
        <v>1376</v>
      </c>
      <c r="D862" s="251" t="s">
        <v>31</v>
      </c>
      <c r="E862" s="299">
        <v>30000</v>
      </c>
      <c r="F862" s="254"/>
      <c r="G862" s="281"/>
      <c r="H862" s="251"/>
      <c r="I862" s="254"/>
      <c r="J862" s="1712"/>
    </row>
    <row r="863" spans="1:10" ht="25.5">
      <c r="A863" s="280" t="s">
        <v>1938</v>
      </c>
      <c r="B863" s="1824" t="s">
        <v>1279</v>
      </c>
      <c r="C863" s="348" t="s">
        <v>1286</v>
      </c>
      <c r="D863" s="251" t="s">
        <v>31</v>
      </c>
      <c r="E863" s="154">
        <v>3000</v>
      </c>
      <c r="F863" s="254"/>
      <c r="G863" s="281"/>
      <c r="H863" s="251"/>
      <c r="I863" s="254"/>
      <c r="J863" s="1712"/>
    </row>
    <row r="864" spans="1:10">
      <c r="A864" s="280" t="s">
        <v>1939</v>
      </c>
      <c r="B864" s="1824" t="s">
        <v>1279</v>
      </c>
      <c r="C864" s="348" t="s">
        <v>1287</v>
      </c>
      <c r="D864" s="251" t="s">
        <v>31</v>
      </c>
      <c r="E864" s="154">
        <v>2000</v>
      </c>
      <c r="F864" s="254"/>
      <c r="G864" s="281"/>
      <c r="H864" s="251"/>
      <c r="I864" s="254"/>
      <c r="J864" s="1712"/>
    </row>
    <row r="865" spans="1:10">
      <c r="A865" s="332"/>
      <c r="B865" s="341"/>
      <c r="C865" s="385"/>
      <c r="D865" s="335"/>
      <c r="E865" s="358"/>
      <c r="F865" s="329"/>
      <c r="G865" s="378"/>
      <c r="H865" s="335"/>
      <c r="I865" s="373" t="s">
        <v>1940</v>
      </c>
      <c r="J865" s="1717"/>
    </row>
    <row r="866" spans="1:10">
      <c r="A866" s="330" t="s">
        <v>1941</v>
      </c>
      <c r="B866" s="323" t="s">
        <v>1377</v>
      </c>
      <c r="C866" s="323"/>
      <c r="D866" s="333"/>
      <c r="E866" s="357"/>
      <c r="F866" s="320"/>
      <c r="G866" s="375"/>
      <c r="H866" s="333"/>
      <c r="I866" s="320"/>
      <c r="J866" s="1704"/>
    </row>
    <row r="867" spans="1:10" ht="51">
      <c r="A867" s="280" t="s">
        <v>1942</v>
      </c>
      <c r="B867" s="1824" t="s">
        <v>1279</v>
      </c>
      <c r="C867" s="348" t="s">
        <v>1288</v>
      </c>
      <c r="D867" s="251" t="s">
        <v>31</v>
      </c>
      <c r="E867" s="299">
        <v>16000</v>
      </c>
      <c r="F867" s="254"/>
      <c r="G867" s="281"/>
      <c r="H867" s="251"/>
      <c r="I867" s="254"/>
      <c r="J867" s="1712"/>
    </row>
    <row r="868" spans="1:10" ht="51">
      <c r="A868" s="280" t="s">
        <v>1943</v>
      </c>
      <c r="B868" s="1824" t="s">
        <v>1279</v>
      </c>
      <c r="C868" s="348" t="s">
        <v>1289</v>
      </c>
      <c r="D868" s="251" t="s">
        <v>31</v>
      </c>
      <c r="E868" s="299">
        <v>13000</v>
      </c>
      <c r="F868" s="254"/>
      <c r="G868" s="281"/>
      <c r="H868" s="251"/>
      <c r="I868" s="254"/>
      <c r="J868" s="1712"/>
    </row>
    <row r="869" spans="1:10" ht="69.75">
      <c r="A869" s="280" t="s">
        <v>1944</v>
      </c>
      <c r="B869" s="1824" t="s">
        <v>1279</v>
      </c>
      <c r="C869" s="1819" t="s">
        <v>1378</v>
      </c>
      <c r="D869" s="251" t="s">
        <v>49</v>
      </c>
      <c r="E869" s="299">
        <v>240</v>
      </c>
      <c r="F869" s="254"/>
      <c r="G869" s="281"/>
      <c r="H869" s="251"/>
      <c r="I869" s="254"/>
      <c r="J869" s="1712"/>
    </row>
    <row r="870" spans="1:10">
      <c r="A870" s="332"/>
      <c r="B870" s="341"/>
      <c r="C870" s="385"/>
      <c r="D870" s="335"/>
      <c r="E870" s="358"/>
      <c r="F870" s="329"/>
      <c r="G870" s="378"/>
      <c r="H870" s="335"/>
      <c r="I870" s="373" t="s">
        <v>1945</v>
      </c>
      <c r="J870" s="1717"/>
    </row>
    <row r="871" spans="1:10">
      <c r="A871" s="330" t="s">
        <v>1946</v>
      </c>
      <c r="B871" s="326" t="s">
        <v>1292</v>
      </c>
      <c r="C871" s="399"/>
      <c r="D871" s="333"/>
      <c r="E871" s="357"/>
      <c r="F871" s="320"/>
      <c r="G871" s="375"/>
      <c r="H871" s="333"/>
      <c r="I871" s="320"/>
      <c r="J871" s="1704"/>
    </row>
    <row r="872" spans="1:10" ht="51">
      <c r="A872" s="331" t="s">
        <v>1947</v>
      </c>
      <c r="B872" s="340" t="s">
        <v>1294</v>
      </c>
      <c r="C872" s="395" t="s">
        <v>1294</v>
      </c>
      <c r="D872" s="334" t="s">
        <v>31</v>
      </c>
      <c r="E872" s="366">
        <v>2</v>
      </c>
      <c r="F872" s="304"/>
      <c r="G872" s="374"/>
      <c r="H872" s="334"/>
      <c r="I872" s="304"/>
      <c r="J872" s="1720"/>
    </row>
    <row r="873" spans="1:10" ht="51">
      <c r="A873" s="331" t="s">
        <v>1948</v>
      </c>
      <c r="B873" s="340" t="s">
        <v>1295</v>
      </c>
      <c r="C873" s="395" t="s">
        <v>1295</v>
      </c>
      <c r="D873" s="334" t="s">
        <v>31</v>
      </c>
      <c r="E873" s="366">
        <v>1</v>
      </c>
      <c r="F873" s="304"/>
      <c r="G873" s="374"/>
      <c r="H873" s="334"/>
      <c r="I873" s="304"/>
      <c r="J873" s="1720"/>
    </row>
    <row r="874" spans="1:10" ht="76.5">
      <c r="A874" s="331" t="s">
        <v>1949</v>
      </c>
      <c r="B874" s="353" t="s">
        <v>1296</v>
      </c>
      <c r="C874" s="400" t="s">
        <v>1296</v>
      </c>
      <c r="D874" s="334" t="s">
        <v>31</v>
      </c>
      <c r="E874" s="369">
        <v>3</v>
      </c>
      <c r="F874" s="304"/>
      <c r="G874" s="374"/>
      <c r="H874" s="334"/>
      <c r="I874" s="304"/>
      <c r="J874" s="1720"/>
    </row>
    <row r="875" spans="1:10" ht="51">
      <c r="A875" s="331" t="s">
        <v>1950</v>
      </c>
      <c r="B875" s="340" t="s">
        <v>1297</v>
      </c>
      <c r="C875" s="395" t="s">
        <v>1297</v>
      </c>
      <c r="D875" s="334" t="s">
        <v>31</v>
      </c>
      <c r="E875" s="369">
        <v>1</v>
      </c>
      <c r="F875" s="339"/>
      <c r="G875" s="374"/>
      <c r="H875" s="334"/>
      <c r="I875" s="339"/>
      <c r="J875" s="1826"/>
    </row>
    <row r="876" spans="1:10" ht="127.5">
      <c r="A876" s="331" t="s">
        <v>1951</v>
      </c>
      <c r="B876" s="340" t="s">
        <v>1298</v>
      </c>
      <c r="C876" s="395" t="s">
        <v>1298</v>
      </c>
      <c r="D876" s="334" t="s">
        <v>31</v>
      </c>
      <c r="E876" s="369">
        <v>1</v>
      </c>
      <c r="F876" s="339"/>
      <c r="G876" s="374"/>
      <c r="H876" s="334"/>
      <c r="I876" s="339"/>
      <c r="J876" s="1826"/>
    </row>
    <row r="877" spans="1:10" ht="63.75">
      <c r="A877" s="331" t="s">
        <v>1952</v>
      </c>
      <c r="B877" s="340" t="s">
        <v>1299</v>
      </c>
      <c r="C877" s="395" t="s">
        <v>1299</v>
      </c>
      <c r="D877" s="334" t="s">
        <v>31</v>
      </c>
      <c r="E877" s="369">
        <v>1</v>
      </c>
      <c r="F877" s="339"/>
      <c r="G877" s="374"/>
      <c r="H877" s="334"/>
      <c r="I877" s="339"/>
      <c r="J877" s="1826"/>
    </row>
    <row r="878" spans="1:10" ht="63.75">
      <c r="A878" s="331" t="s">
        <v>1953</v>
      </c>
      <c r="B878" s="340" t="s">
        <v>1300</v>
      </c>
      <c r="C878" s="395" t="s">
        <v>1300</v>
      </c>
      <c r="D878" s="334" t="s">
        <v>31</v>
      </c>
      <c r="E878" s="369">
        <v>1</v>
      </c>
      <c r="F878" s="339"/>
      <c r="G878" s="374"/>
      <c r="H878" s="334"/>
      <c r="I878" s="339"/>
      <c r="J878" s="1826"/>
    </row>
    <row r="879" spans="1:10" ht="63.75">
      <c r="A879" s="331" t="s">
        <v>1954</v>
      </c>
      <c r="B879" s="340" t="s">
        <v>1301</v>
      </c>
      <c r="C879" s="395" t="s">
        <v>1301</v>
      </c>
      <c r="D879" s="334" t="s">
        <v>31</v>
      </c>
      <c r="E879" s="369">
        <v>1</v>
      </c>
      <c r="F879" s="339"/>
      <c r="G879" s="374"/>
      <c r="H879" s="334"/>
      <c r="I879" s="339"/>
      <c r="J879" s="1826"/>
    </row>
    <row r="880" spans="1:10" ht="127.5">
      <c r="A880" s="331" t="s">
        <v>1955</v>
      </c>
      <c r="B880" s="340" t="s">
        <v>1302</v>
      </c>
      <c r="C880" s="395" t="s">
        <v>1302</v>
      </c>
      <c r="D880" s="334" t="s">
        <v>31</v>
      </c>
      <c r="E880" s="369">
        <v>1</v>
      </c>
      <c r="F880" s="339"/>
      <c r="G880" s="374"/>
      <c r="H880" s="372"/>
      <c r="I880" s="588"/>
      <c r="J880" s="1826"/>
    </row>
    <row r="881" spans="1:10">
      <c r="A881" s="332"/>
      <c r="B881" s="341"/>
      <c r="C881" s="341"/>
      <c r="D881" s="335"/>
      <c r="E881" s="358"/>
      <c r="F881" s="373"/>
      <c r="G881" s="260"/>
      <c r="H881" s="335"/>
      <c r="I881" s="373" t="s">
        <v>1956</v>
      </c>
      <c r="J881" s="1786"/>
    </row>
    <row r="882" spans="1:10">
      <c r="A882" s="330" t="s">
        <v>1957</v>
      </c>
      <c r="B882" s="342" t="s">
        <v>1305</v>
      </c>
      <c r="C882" s="386"/>
      <c r="D882" s="333"/>
      <c r="E882" s="357"/>
      <c r="F882" s="248"/>
      <c r="G882" s="375"/>
      <c r="H882" s="333"/>
      <c r="I882" s="248"/>
      <c r="J882" s="1827"/>
    </row>
    <row r="883" spans="1:10">
      <c r="A883" s="331" t="s">
        <v>1958</v>
      </c>
      <c r="B883" s="293" t="s">
        <v>1310</v>
      </c>
      <c r="C883" s="293" t="s">
        <v>1311</v>
      </c>
      <c r="D883" s="294" t="s">
        <v>31</v>
      </c>
      <c r="E883" s="370">
        <v>3</v>
      </c>
      <c r="F883" s="339"/>
      <c r="G883" s="374"/>
      <c r="H883" s="334"/>
      <c r="I883" s="339"/>
      <c r="J883" s="1826"/>
    </row>
    <row r="884" spans="1:10">
      <c r="A884" s="331" t="s">
        <v>1959</v>
      </c>
      <c r="B884" s="293" t="s">
        <v>1312</v>
      </c>
      <c r="C884" s="293" t="s">
        <v>1313</v>
      </c>
      <c r="D884" s="294" t="s">
        <v>31</v>
      </c>
      <c r="E884" s="361">
        <v>18</v>
      </c>
      <c r="F884" s="339"/>
      <c r="G884" s="374"/>
      <c r="H884" s="334"/>
      <c r="I884" s="339"/>
      <c r="J884" s="1826"/>
    </row>
    <row r="885" spans="1:10">
      <c r="A885" s="331" t="s">
        <v>1960</v>
      </c>
      <c r="B885" s="293" t="s">
        <v>1314</v>
      </c>
      <c r="C885" s="293" t="s">
        <v>1315</v>
      </c>
      <c r="D885" s="294" t="s">
        <v>31</v>
      </c>
      <c r="E885" s="361">
        <v>300</v>
      </c>
      <c r="F885" s="339"/>
      <c r="G885" s="374"/>
      <c r="H885" s="334"/>
      <c r="I885" s="339"/>
      <c r="J885" s="1826"/>
    </row>
    <row r="886" spans="1:10">
      <c r="A886" s="331" t="s">
        <v>1961</v>
      </c>
      <c r="B886" s="293" t="s">
        <v>1316</v>
      </c>
      <c r="C886" s="293" t="s">
        <v>1317</v>
      </c>
      <c r="D886" s="294" t="s">
        <v>31</v>
      </c>
      <c r="E886" s="361">
        <v>300</v>
      </c>
      <c r="F886" s="339"/>
      <c r="G886" s="374"/>
      <c r="H886" s="334"/>
      <c r="I886" s="339"/>
      <c r="J886" s="1826"/>
    </row>
    <row r="887" spans="1:10">
      <c r="A887" s="331" t="s">
        <v>1962</v>
      </c>
      <c r="B887" s="589" t="s">
        <v>1318</v>
      </c>
      <c r="C887" s="293" t="s">
        <v>1319</v>
      </c>
      <c r="D887" s="294" t="s">
        <v>31</v>
      </c>
      <c r="E887" s="294">
        <v>300</v>
      </c>
      <c r="F887" s="339"/>
      <c r="G887" s="374"/>
      <c r="H887" s="334"/>
      <c r="I887" s="339"/>
      <c r="J887" s="1826"/>
    </row>
    <row r="888" spans="1:10">
      <c r="A888" s="331" t="s">
        <v>1963</v>
      </c>
      <c r="B888" s="293" t="s">
        <v>1320</v>
      </c>
      <c r="C888" s="293" t="s">
        <v>1321</v>
      </c>
      <c r="D888" s="294" t="s">
        <v>31</v>
      </c>
      <c r="E888" s="361" t="s">
        <v>241</v>
      </c>
      <c r="F888" s="339"/>
      <c r="G888" s="374"/>
      <c r="H888" s="334"/>
      <c r="I888" s="339"/>
      <c r="J888" s="1826"/>
    </row>
    <row r="889" spans="1:10">
      <c r="A889" s="331" t="s">
        <v>1964</v>
      </c>
      <c r="B889" s="293" t="s">
        <v>1322</v>
      </c>
      <c r="C889" s="293" t="s">
        <v>1323</v>
      </c>
      <c r="D889" s="294" t="s">
        <v>31</v>
      </c>
      <c r="E889" s="361">
        <v>3</v>
      </c>
      <c r="F889" s="339"/>
      <c r="G889" s="374"/>
      <c r="H889" s="334"/>
      <c r="I889" s="339"/>
      <c r="J889" s="1826"/>
    </row>
    <row r="890" spans="1:10">
      <c r="A890" s="331" t="s">
        <v>1965</v>
      </c>
      <c r="B890" s="293" t="s">
        <v>840</v>
      </c>
      <c r="C890" s="293" t="s">
        <v>1324</v>
      </c>
      <c r="D890" s="294" t="s">
        <v>31</v>
      </c>
      <c r="E890" s="361">
        <v>2</v>
      </c>
      <c r="F890" s="339"/>
      <c r="G890" s="374"/>
      <c r="H890" s="371"/>
      <c r="I890" s="590"/>
      <c r="J890" s="1826"/>
    </row>
    <row r="891" spans="1:10">
      <c r="A891" s="331" t="s">
        <v>1966</v>
      </c>
      <c r="B891" s="55" t="s">
        <v>1325</v>
      </c>
      <c r="C891" s="494" t="s">
        <v>1326</v>
      </c>
      <c r="D891" s="384" t="s">
        <v>31</v>
      </c>
      <c r="E891" s="384">
        <v>2</v>
      </c>
      <c r="F891" s="339"/>
      <c r="G891" s="374"/>
      <c r="H891" s="371"/>
      <c r="I891" s="590"/>
      <c r="J891" s="1826"/>
    </row>
    <row r="892" spans="1:10">
      <c r="A892" s="332"/>
      <c r="B892" s="341"/>
      <c r="C892" s="341"/>
      <c r="D892" s="335"/>
      <c r="E892" s="358"/>
      <c r="F892" s="373"/>
      <c r="G892" s="260"/>
      <c r="H892" s="335"/>
      <c r="I892" s="373" t="s">
        <v>2755</v>
      </c>
      <c r="J892" s="1786"/>
    </row>
    <row r="893" spans="1:10">
      <c r="A893" s="330" t="s">
        <v>1967</v>
      </c>
      <c r="B893" s="343" t="s">
        <v>1329</v>
      </c>
      <c r="C893" s="343"/>
      <c r="D893" s="336"/>
      <c r="E893" s="357"/>
      <c r="F893" s="343"/>
      <c r="G893" s="376"/>
      <c r="H893" s="336"/>
      <c r="I893" s="343"/>
      <c r="J893" s="1828"/>
    </row>
    <row r="894" spans="1:10">
      <c r="A894" s="381" t="s">
        <v>1968</v>
      </c>
      <c r="B894" s="382" t="s">
        <v>1331</v>
      </c>
      <c r="C894" s="590" t="s">
        <v>1332</v>
      </c>
      <c r="D894" s="371" t="s">
        <v>31</v>
      </c>
      <c r="E894" s="383">
        <v>60000</v>
      </c>
      <c r="F894" s="590"/>
      <c r="G894" s="377"/>
      <c r="H894" s="371"/>
      <c r="I894" s="590"/>
      <c r="J894" s="1829"/>
    </row>
    <row r="895" spans="1:10">
      <c r="A895" s="381" t="s">
        <v>1969</v>
      </c>
      <c r="B895" s="382" t="s">
        <v>1331</v>
      </c>
      <c r="C895" s="590" t="s">
        <v>1334</v>
      </c>
      <c r="D895" s="371" t="s">
        <v>31</v>
      </c>
      <c r="E895" s="383">
        <v>15000</v>
      </c>
      <c r="F895" s="590"/>
      <c r="G895" s="377"/>
      <c r="H895" s="371"/>
      <c r="I895" s="590"/>
      <c r="J895" s="1829"/>
    </row>
    <row r="896" spans="1:10">
      <c r="A896" s="381" t="s">
        <v>1970</v>
      </c>
      <c r="B896" s="382" t="s">
        <v>1335</v>
      </c>
      <c r="C896" s="590" t="s">
        <v>1336</v>
      </c>
      <c r="D896" s="371" t="s">
        <v>31</v>
      </c>
      <c r="E896" s="383">
        <v>3000</v>
      </c>
      <c r="F896" s="590"/>
      <c r="G896" s="377"/>
      <c r="H896" s="371"/>
      <c r="I896" s="590"/>
      <c r="J896" s="1829"/>
    </row>
    <row r="897" spans="1:10" ht="25.5">
      <c r="A897" s="381" t="s">
        <v>1971</v>
      </c>
      <c r="B897" s="382" t="s">
        <v>1337</v>
      </c>
      <c r="C897" s="382" t="s">
        <v>1338</v>
      </c>
      <c r="D897" s="371" t="s">
        <v>31</v>
      </c>
      <c r="E897" s="383">
        <v>15000</v>
      </c>
      <c r="F897" s="590"/>
      <c r="G897" s="377"/>
      <c r="H897" s="371"/>
      <c r="I897" s="590"/>
      <c r="J897" s="1829"/>
    </row>
    <row r="898" spans="1:10">
      <c r="A898" s="332"/>
      <c r="B898" s="341"/>
      <c r="C898" s="341"/>
      <c r="D898" s="335"/>
      <c r="E898" s="358"/>
      <c r="F898" s="373"/>
      <c r="G898" s="341"/>
      <c r="H898" s="335"/>
      <c r="I898" s="373" t="s">
        <v>1972</v>
      </c>
      <c r="J898" s="1786"/>
    </row>
    <row r="899" spans="1:10">
      <c r="A899" s="330">
        <v>134</v>
      </c>
      <c r="B899" s="591" t="s">
        <v>1379</v>
      </c>
      <c r="C899" s="592"/>
      <c r="D899" s="593"/>
      <c r="E899" s="594"/>
      <c r="F899" s="595"/>
      <c r="G899" s="595"/>
      <c r="H899" s="595"/>
      <c r="I899" s="595"/>
      <c r="J899" s="1830"/>
    </row>
    <row r="900" spans="1:10" ht="38.25">
      <c r="A900" s="381" t="s">
        <v>1973</v>
      </c>
      <c r="B900" s="486" t="s">
        <v>1988</v>
      </c>
      <c r="C900" s="487" t="s">
        <v>1380</v>
      </c>
      <c r="D900" s="402" t="s">
        <v>249</v>
      </c>
      <c r="E900" s="498">
        <v>36</v>
      </c>
      <c r="F900" s="489"/>
      <c r="G900" s="489"/>
      <c r="H900" s="489"/>
      <c r="I900" s="489"/>
      <c r="J900" s="1831"/>
    </row>
    <row r="901" spans="1:10" ht="38.25">
      <c r="A901" s="381" t="s">
        <v>1974</v>
      </c>
      <c r="B901" s="486" t="s">
        <v>1989</v>
      </c>
      <c r="C901" s="487" t="s">
        <v>1381</v>
      </c>
      <c r="D901" s="402" t="s">
        <v>249</v>
      </c>
      <c r="E901" s="499">
        <v>36</v>
      </c>
      <c r="F901" s="489"/>
      <c r="G901" s="489"/>
      <c r="H901" s="489"/>
      <c r="I901" s="489"/>
      <c r="J901" s="1831"/>
    </row>
    <row r="902" spans="1:10" ht="25.5">
      <c r="A902" s="381" t="s">
        <v>1975</v>
      </c>
      <c r="B902" s="491" t="s">
        <v>1382</v>
      </c>
      <c r="C902" s="487" t="s">
        <v>1383</v>
      </c>
      <c r="D902" s="402" t="s">
        <v>249</v>
      </c>
      <c r="E902" s="499">
        <v>180</v>
      </c>
      <c r="F902" s="489"/>
      <c r="G902" s="489"/>
      <c r="H902" s="489"/>
      <c r="I902" s="489"/>
      <c r="J902" s="1831"/>
    </row>
    <row r="903" spans="1:10" ht="25.5">
      <c r="A903" s="381" t="s">
        <v>1976</v>
      </c>
      <c r="B903" s="491" t="s">
        <v>1384</v>
      </c>
      <c r="C903" s="487" t="s">
        <v>1385</v>
      </c>
      <c r="D903" s="402" t="s">
        <v>49</v>
      </c>
      <c r="E903" s="498">
        <v>90</v>
      </c>
      <c r="F903" s="489"/>
      <c r="G903" s="489"/>
      <c r="H903" s="489"/>
      <c r="I903" s="489"/>
      <c r="J903" s="1831"/>
    </row>
    <row r="904" spans="1:10" ht="38.25">
      <c r="A904" s="381" t="s">
        <v>1977</v>
      </c>
      <c r="B904" s="491" t="s">
        <v>1386</v>
      </c>
      <c r="C904" s="487" t="s">
        <v>1387</v>
      </c>
      <c r="D904" s="488" t="s">
        <v>49</v>
      </c>
      <c r="E904" s="498">
        <v>72</v>
      </c>
      <c r="F904" s="489"/>
      <c r="G904" s="489"/>
      <c r="H904" s="489"/>
      <c r="I904" s="489"/>
      <c r="J904" s="1831"/>
    </row>
    <row r="905" spans="1:10" ht="38.25">
      <c r="A905" s="381" t="s">
        <v>1978</v>
      </c>
      <c r="B905" s="492" t="s">
        <v>1388</v>
      </c>
      <c r="C905" s="402" t="s">
        <v>1389</v>
      </c>
      <c r="D905" s="488" t="s">
        <v>31</v>
      </c>
      <c r="E905" s="500">
        <v>8</v>
      </c>
      <c r="F905" s="489"/>
      <c r="G905" s="489"/>
      <c r="H905" s="489"/>
      <c r="I905" s="489"/>
      <c r="J905" s="1831"/>
    </row>
    <row r="906" spans="1:10" ht="38.25">
      <c r="A906" s="381" t="s">
        <v>1979</v>
      </c>
      <c r="B906" s="402" t="s">
        <v>1390</v>
      </c>
      <c r="C906" s="402" t="s">
        <v>1391</v>
      </c>
      <c r="D906" s="488" t="s">
        <v>31</v>
      </c>
      <c r="E906" s="500">
        <v>8</v>
      </c>
      <c r="F906" s="489"/>
      <c r="G906" s="489"/>
      <c r="H906" s="489"/>
      <c r="I906" s="489"/>
      <c r="J906" s="1831"/>
    </row>
    <row r="907" spans="1:10" ht="25.5">
      <c r="A907" s="381" t="s">
        <v>1980</v>
      </c>
      <c r="B907" s="402" t="s">
        <v>1392</v>
      </c>
      <c r="C907" s="402" t="s">
        <v>1393</v>
      </c>
      <c r="D907" s="488" t="s">
        <v>31</v>
      </c>
      <c r="E907" s="500">
        <v>5</v>
      </c>
      <c r="F907" s="489"/>
      <c r="G907" s="489"/>
      <c r="H907" s="489"/>
      <c r="I907" s="489"/>
      <c r="J907" s="1831"/>
    </row>
    <row r="908" spans="1:10" ht="38.25">
      <c r="A908" s="381" t="s">
        <v>1981</v>
      </c>
      <c r="B908" s="402" t="s">
        <v>1394</v>
      </c>
      <c r="C908" s="493" t="s">
        <v>1395</v>
      </c>
      <c r="D908" s="488" t="s">
        <v>31</v>
      </c>
      <c r="E908" s="500">
        <v>36</v>
      </c>
      <c r="F908" s="489"/>
      <c r="G908" s="489"/>
      <c r="H908" s="489"/>
      <c r="I908" s="489"/>
      <c r="J908" s="1831"/>
    </row>
    <row r="909" spans="1:10" ht="25.5">
      <c r="A909" s="381" t="s">
        <v>1982</v>
      </c>
      <c r="B909" s="402" t="s">
        <v>1396</v>
      </c>
      <c r="C909" s="402" t="s">
        <v>1397</v>
      </c>
      <c r="D909" s="488" t="s">
        <v>31</v>
      </c>
      <c r="E909" s="500">
        <v>10</v>
      </c>
      <c r="F909" s="489"/>
      <c r="G909" s="489"/>
      <c r="H909" s="489"/>
      <c r="I909" s="489"/>
      <c r="J909" s="1831"/>
    </row>
    <row r="910" spans="1:10" ht="38.25">
      <c r="A910" s="381" t="s">
        <v>1983</v>
      </c>
      <c r="B910" s="488" t="s">
        <v>1398</v>
      </c>
      <c r="C910" s="493" t="s">
        <v>1399</v>
      </c>
      <c r="D910" s="488" t="s">
        <v>49</v>
      </c>
      <c r="E910" s="501">
        <v>144</v>
      </c>
      <c r="F910" s="489"/>
      <c r="G910" s="489"/>
      <c r="H910" s="489"/>
      <c r="I910" s="489"/>
      <c r="J910" s="1831"/>
    </row>
    <row r="911" spans="1:10" ht="38.25">
      <c r="A911" s="381" t="s">
        <v>1984</v>
      </c>
      <c r="B911" s="488" t="s">
        <v>1400</v>
      </c>
      <c r="C911" s="493" t="s">
        <v>1401</v>
      </c>
      <c r="D911" s="488" t="s">
        <v>49</v>
      </c>
      <c r="E911" s="501">
        <v>108</v>
      </c>
      <c r="F911" s="489"/>
      <c r="G911" s="489"/>
      <c r="H911" s="489"/>
      <c r="I911" s="489"/>
      <c r="J911" s="1831"/>
    </row>
    <row r="912" spans="1:10" ht="25.5">
      <c r="A912" s="381" t="s">
        <v>1985</v>
      </c>
      <c r="B912" s="402" t="s">
        <v>1402</v>
      </c>
      <c r="C912" s="402" t="s">
        <v>1403</v>
      </c>
      <c r="D912" s="402" t="s">
        <v>249</v>
      </c>
      <c r="E912" s="500">
        <v>60</v>
      </c>
      <c r="F912" s="489"/>
      <c r="G912" s="489"/>
      <c r="H912" s="489"/>
      <c r="I912" s="489"/>
      <c r="J912" s="1831"/>
    </row>
    <row r="913" spans="1:10" ht="51">
      <c r="A913" s="381" t="s">
        <v>1986</v>
      </c>
      <c r="B913" s="488" t="s">
        <v>274</v>
      </c>
      <c r="C913" s="402" t="s">
        <v>1404</v>
      </c>
      <c r="D913" s="402" t="s">
        <v>249</v>
      </c>
      <c r="E913" s="500">
        <v>4000</v>
      </c>
      <c r="F913" s="489"/>
      <c r="G913" s="489"/>
      <c r="H913" s="489"/>
      <c r="I913" s="489"/>
      <c r="J913" s="1831"/>
    </row>
    <row r="914" spans="1:10" ht="38.25">
      <c r="A914" s="381" t="s">
        <v>1987</v>
      </c>
      <c r="B914" s="491" t="s">
        <v>1405</v>
      </c>
      <c r="C914" s="402" t="s">
        <v>1406</v>
      </c>
      <c r="D914" s="402" t="s">
        <v>858</v>
      </c>
      <c r="E914" s="500">
        <v>800</v>
      </c>
      <c r="F914" s="489"/>
      <c r="G914" s="489"/>
      <c r="H914" s="489"/>
      <c r="I914" s="489"/>
      <c r="J914" s="1831"/>
    </row>
    <row r="915" spans="1:10">
      <c r="A915" s="332"/>
      <c r="B915" s="341"/>
      <c r="C915" s="341"/>
      <c r="D915" s="335"/>
      <c r="E915" s="358"/>
      <c r="F915" s="373"/>
      <c r="G915" s="341"/>
      <c r="H915" s="335"/>
      <c r="I915" s="373" t="s">
        <v>1990</v>
      </c>
      <c r="J915" s="1786"/>
    </row>
    <row r="916" spans="1:10">
      <c r="A916" s="607" t="s">
        <v>2183</v>
      </c>
      <c r="B916" s="503" t="s">
        <v>1991</v>
      </c>
      <c r="C916" s="503"/>
      <c r="D916" s="504"/>
      <c r="E916" s="505"/>
      <c r="F916" s="507"/>
      <c r="G916" s="508"/>
      <c r="H916" s="584"/>
      <c r="I916" s="584"/>
      <c r="J916" s="1832"/>
    </row>
    <row r="917" spans="1:10" ht="25.5">
      <c r="A917" s="608" t="s">
        <v>2340</v>
      </c>
      <c r="B917" s="528" t="s">
        <v>838</v>
      </c>
      <c r="C917" s="528" t="s">
        <v>1992</v>
      </c>
      <c r="D917" s="529" t="s">
        <v>31</v>
      </c>
      <c r="E917" s="513">
        <v>220</v>
      </c>
      <c r="F917" s="511"/>
      <c r="G917" s="512"/>
      <c r="H917" s="586"/>
      <c r="I917" s="586"/>
      <c r="J917" s="1833"/>
    </row>
    <row r="918" spans="1:10" ht="25.5">
      <c r="A918" s="608" t="s">
        <v>2341</v>
      </c>
      <c r="B918" s="528" t="s">
        <v>2633</v>
      </c>
      <c r="C918" s="528" t="s">
        <v>2572</v>
      </c>
      <c r="D918" s="529" t="s">
        <v>31</v>
      </c>
      <c r="E918" s="513">
        <v>150</v>
      </c>
      <c r="F918" s="511"/>
      <c r="G918" s="512"/>
      <c r="H918" s="586"/>
      <c r="I918" s="586"/>
      <c r="J918" s="1833"/>
    </row>
    <row r="919" spans="1:10" ht="25.5">
      <c r="A919" s="608" t="s">
        <v>2342</v>
      </c>
      <c r="B919" s="528" t="s">
        <v>1993</v>
      </c>
      <c r="C919" s="528" t="s">
        <v>1994</v>
      </c>
      <c r="D919" s="529" t="s">
        <v>31</v>
      </c>
      <c r="E919" s="513">
        <v>120</v>
      </c>
      <c r="F919" s="511"/>
      <c r="G919" s="512"/>
      <c r="H919" s="586"/>
      <c r="I919" s="586"/>
      <c r="J919" s="1833"/>
    </row>
    <row r="920" spans="1:10">
      <c r="A920" s="608" t="s">
        <v>2343</v>
      </c>
      <c r="B920" s="528" t="s">
        <v>1995</v>
      </c>
      <c r="C920" s="528" t="s">
        <v>1996</v>
      </c>
      <c r="D920" s="529" t="s">
        <v>31</v>
      </c>
      <c r="E920" s="513">
        <v>1</v>
      </c>
      <c r="F920" s="511"/>
      <c r="G920" s="512"/>
      <c r="H920" s="586"/>
      <c r="I920" s="586"/>
      <c r="J920" s="1833"/>
    </row>
    <row r="921" spans="1:10" ht="38.25">
      <c r="A921" s="608" t="s">
        <v>2344</v>
      </c>
      <c r="B921" s="528" t="s">
        <v>1997</v>
      </c>
      <c r="C921" s="528" t="s">
        <v>1998</v>
      </c>
      <c r="D921" s="529" t="s">
        <v>31</v>
      </c>
      <c r="E921" s="513">
        <v>2</v>
      </c>
      <c r="F921" s="511"/>
      <c r="G921" s="512"/>
      <c r="H921" s="586"/>
      <c r="I921" s="586"/>
      <c r="J921" s="1833"/>
    </row>
    <row r="922" spans="1:10">
      <c r="A922" s="608" t="s">
        <v>2345</v>
      </c>
      <c r="B922" s="528" t="s">
        <v>1999</v>
      </c>
      <c r="C922" s="528" t="s">
        <v>2000</v>
      </c>
      <c r="D922" s="529" t="s">
        <v>2001</v>
      </c>
      <c r="E922" s="513">
        <v>60</v>
      </c>
      <c r="F922" s="511"/>
      <c r="G922" s="512"/>
      <c r="H922" s="586"/>
      <c r="I922" s="586"/>
      <c r="J922" s="1833"/>
    </row>
    <row r="923" spans="1:10">
      <c r="A923" s="608" t="s">
        <v>2346</v>
      </c>
      <c r="B923" s="528" t="s">
        <v>2002</v>
      </c>
      <c r="C923" s="528" t="s">
        <v>2003</v>
      </c>
      <c r="D923" s="529" t="s">
        <v>31</v>
      </c>
      <c r="E923" s="513">
        <v>15</v>
      </c>
      <c r="F923" s="511"/>
      <c r="G923" s="512"/>
      <c r="H923" s="586"/>
      <c r="I923" s="586"/>
      <c r="J923" s="1833"/>
    </row>
    <row r="924" spans="1:10" ht="25.5">
      <c r="A924" s="608" t="s">
        <v>2347</v>
      </c>
      <c r="B924" s="528" t="s">
        <v>2634</v>
      </c>
      <c r="C924" s="528" t="s">
        <v>2004</v>
      </c>
      <c r="D924" s="529" t="s">
        <v>31</v>
      </c>
      <c r="E924" s="513">
        <f>4*1.3</f>
        <v>5.2</v>
      </c>
      <c r="F924" s="511"/>
      <c r="G924" s="512"/>
      <c r="H924" s="586"/>
      <c r="I924" s="586"/>
      <c r="J924" s="1833"/>
    </row>
    <row r="925" spans="1:10">
      <c r="A925" s="608" t="s">
        <v>2348</v>
      </c>
      <c r="B925" s="528" t="s">
        <v>2005</v>
      </c>
      <c r="C925" s="528" t="s">
        <v>2000</v>
      </c>
      <c r="D925" s="529" t="s">
        <v>2001</v>
      </c>
      <c r="E925" s="513">
        <v>60</v>
      </c>
      <c r="F925" s="511"/>
      <c r="G925" s="512"/>
      <c r="H925" s="586"/>
      <c r="I925" s="586"/>
      <c r="J925" s="1833"/>
    </row>
    <row r="926" spans="1:10">
      <c r="A926" s="608" t="s">
        <v>2349</v>
      </c>
      <c r="B926" s="528" t="s">
        <v>2635</v>
      </c>
      <c r="C926" s="528" t="s">
        <v>2006</v>
      </c>
      <c r="D926" s="529" t="s">
        <v>31</v>
      </c>
      <c r="E926" s="513">
        <v>75</v>
      </c>
      <c r="F926" s="511"/>
      <c r="G926" s="512"/>
      <c r="H926" s="586"/>
      <c r="I926" s="586"/>
      <c r="J926" s="1833"/>
    </row>
    <row r="927" spans="1:10" ht="25.5">
      <c r="A927" s="608" t="s">
        <v>2350</v>
      </c>
      <c r="B927" s="528" t="s">
        <v>2007</v>
      </c>
      <c r="C927" s="528" t="s">
        <v>2008</v>
      </c>
      <c r="D927" s="529" t="s">
        <v>31</v>
      </c>
      <c r="E927" s="513">
        <f>120*1.3</f>
        <v>156</v>
      </c>
      <c r="F927" s="511"/>
      <c r="G927" s="512"/>
      <c r="H927" s="586"/>
      <c r="I927" s="586"/>
      <c r="J927" s="1833"/>
    </row>
    <row r="928" spans="1:10">
      <c r="A928" s="608" t="s">
        <v>2351</v>
      </c>
      <c r="B928" s="528" t="s">
        <v>2009</v>
      </c>
      <c r="C928" s="528" t="s">
        <v>2010</v>
      </c>
      <c r="D928" s="529" t="s">
        <v>31</v>
      </c>
      <c r="E928" s="530">
        <v>5</v>
      </c>
      <c r="F928" s="511"/>
      <c r="G928" s="512"/>
      <c r="H928" s="586"/>
      <c r="I928" s="586"/>
      <c r="J928" s="1833"/>
    </row>
    <row r="929" spans="1:10">
      <c r="A929" s="608" t="s">
        <v>2352</v>
      </c>
      <c r="B929" s="528" t="s">
        <v>2011</v>
      </c>
      <c r="C929" s="528" t="s">
        <v>2010</v>
      </c>
      <c r="D929" s="529" t="s">
        <v>31</v>
      </c>
      <c r="E929" s="530">
        <v>5</v>
      </c>
      <c r="F929" s="511"/>
      <c r="G929" s="512"/>
      <c r="H929" s="586"/>
      <c r="I929" s="586"/>
      <c r="J929" s="1833"/>
    </row>
    <row r="930" spans="1:10">
      <c r="A930" s="608" t="s">
        <v>2353</v>
      </c>
      <c r="B930" s="528" t="s">
        <v>2012</v>
      </c>
      <c r="C930" s="528" t="s">
        <v>2013</v>
      </c>
      <c r="D930" s="529" t="s">
        <v>2001</v>
      </c>
      <c r="E930" s="513">
        <v>30</v>
      </c>
      <c r="F930" s="511"/>
      <c r="G930" s="512"/>
      <c r="H930" s="586"/>
      <c r="I930" s="586"/>
      <c r="J930" s="1833"/>
    </row>
    <row r="931" spans="1:10">
      <c r="A931" s="608" t="s">
        <v>2354</v>
      </c>
      <c r="B931" s="528" t="s">
        <v>2014</v>
      </c>
      <c r="C931" s="528" t="s">
        <v>2013</v>
      </c>
      <c r="D931" s="529" t="s">
        <v>2001</v>
      </c>
      <c r="E931" s="513">
        <v>30</v>
      </c>
      <c r="F931" s="511"/>
      <c r="G931" s="512"/>
      <c r="H931" s="586"/>
      <c r="I931" s="586"/>
      <c r="J931" s="1833"/>
    </row>
    <row r="932" spans="1:10">
      <c r="A932" s="514"/>
      <c r="B932" s="515"/>
      <c r="C932" s="515"/>
      <c r="D932" s="517"/>
      <c r="E932" s="518"/>
      <c r="F932" s="515"/>
      <c r="G932" s="517"/>
      <c r="H932" s="515"/>
      <c r="I932" s="521" t="s">
        <v>2355</v>
      </c>
      <c r="J932" s="1834"/>
    </row>
    <row r="933" spans="1:10">
      <c r="A933" s="574"/>
      <c r="B933" s="596" t="s">
        <v>2015</v>
      </c>
      <c r="C933" s="577"/>
      <c r="D933" s="559"/>
      <c r="E933" s="575"/>
      <c r="F933" s="577"/>
      <c r="G933" s="559"/>
      <c r="H933" s="576"/>
      <c r="I933" s="577"/>
      <c r="J933" s="1835"/>
    </row>
    <row r="934" spans="1:10">
      <c r="A934" s="609" t="s">
        <v>2186</v>
      </c>
      <c r="B934" s="528" t="s">
        <v>2016</v>
      </c>
      <c r="C934" s="528" t="s">
        <v>2017</v>
      </c>
      <c r="D934" s="510" t="s">
        <v>31</v>
      </c>
      <c r="E934" s="513">
        <v>70</v>
      </c>
      <c r="F934" s="511"/>
      <c r="G934" s="512"/>
      <c r="H934" s="586"/>
      <c r="I934" s="586"/>
      <c r="J934" s="1833"/>
    </row>
    <row r="935" spans="1:10">
      <c r="A935" s="514"/>
      <c r="B935" s="515"/>
      <c r="C935" s="515"/>
      <c r="D935" s="517"/>
      <c r="E935" s="518"/>
      <c r="F935" s="515"/>
      <c r="G935" s="517"/>
      <c r="H935" s="515"/>
      <c r="I935" s="521" t="s">
        <v>2356</v>
      </c>
      <c r="J935" s="1834"/>
    </row>
    <row r="936" spans="1:10" ht="25.5">
      <c r="A936" s="609" t="s">
        <v>2189</v>
      </c>
      <c r="B936" s="528" t="s">
        <v>2018</v>
      </c>
      <c r="C936" s="528" t="s">
        <v>2573</v>
      </c>
      <c r="D936" s="510" t="s">
        <v>31</v>
      </c>
      <c r="E936" s="513">
        <v>150</v>
      </c>
      <c r="F936" s="511"/>
      <c r="G936" s="512"/>
      <c r="H936" s="586"/>
      <c r="I936" s="586"/>
      <c r="J936" s="1833"/>
    </row>
    <row r="937" spans="1:10">
      <c r="A937" s="514"/>
      <c r="B937" s="515"/>
      <c r="C937" s="515"/>
      <c r="D937" s="517"/>
      <c r="E937" s="518"/>
      <c r="F937" s="515"/>
      <c r="G937" s="517"/>
      <c r="H937" s="515"/>
      <c r="I937" s="521" t="s">
        <v>2357</v>
      </c>
      <c r="J937" s="1834"/>
    </row>
    <row r="938" spans="1:10">
      <c r="A938" s="609" t="s">
        <v>2192</v>
      </c>
      <c r="B938" s="528" t="s">
        <v>2019</v>
      </c>
      <c r="C938" s="528" t="s">
        <v>2020</v>
      </c>
      <c r="D938" s="529" t="s">
        <v>49</v>
      </c>
      <c r="E938" s="530">
        <v>600</v>
      </c>
      <c r="F938" s="511"/>
      <c r="G938" s="512"/>
      <c r="H938" s="586"/>
      <c r="I938" s="586"/>
      <c r="J938" s="1833"/>
    </row>
    <row r="939" spans="1:10">
      <c r="A939" s="514"/>
      <c r="B939" s="515"/>
      <c r="C939" s="515"/>
      <c r="D939" s="517"/>
      <c r="E939" s="518"/>
      <c r="F939" s="515"/>
      <c r="G939" s="517"/>
      <c r="H939" s="515"/>
      <c r="I939" s="521" t="s">
        <v>2358</v>
      </c>
      <c r="J939" s="1834"/>
    </row>
    <row r="940" spans="1:10" ht="25.5">
      <c r="A940" s="609" t="s">
        <v>2195</v>
      </c>
      <c r="B940" s="597" t="s">
        <v>2021</v>
      </c>
      <c r="C940" s="528" t="s">
        <v>2022</v>
      </c>
      <c r="D940" s="529" t="s">
        <v>49</v>
      </c>
      <c r="E940" s="530">
        <f>25*1.3</f>
        <v>32.5</v>
      </c>
      <c r="F940" s="511"/>
      <c r="G940" s="512"/>
      <c r="H940" s="586"/>
      <c r="I940" s="586"/>
      <c r="J940" s="1833"/>
    </row>
    <row r="941" spans="1:10">
      <c r="A941" s="514"/>
      <c r="B941" s="515"/>
      <c r="C941" s="515"/>
      <c r="D941" s="517"/>
      <c r="E941" s="518"/>
      <c r="F941" s="515"/>
      <c r="G941" s="517"/>
      <c r="H941" s="515"/>
      <c r="I941" s="521" t="s">
        <v>2359</v>
      </c>
      <c r="J941" s="1834"/>
    </row>
    <row r="942" spans="1:10">
      <c r="A942" s="609" t="s">
        <v>2198</v>
      </c>
      <c r="B942" s="528" t="s">
        <v>2023</v>
      </c>
      <c r="C942" s="528" t="s">
        <v>2024</v>
      </c>
      <c r="D942" s="529" t="s">
        <v>49</v>
      </c>
      <c r="E942" s="530">
        <f>4*1.3</f>
        <v>5.2</v>
      </c>
      <c r="F942" s="511"/>
      <c r="G942" s="512"/>
      <c r="H942" s="586"/>
      <c r="I942" s="586"/>
      <c r="J942" s="1833"/>
    </row>
    <row r="943" spans="1:10">
      <c r="A943" s="514"/>
      <c r="B943" s="515"/>
      <c r="C943" s="515"/>
      <c r="D943" s="517"/>
      <c r="E943" s="518"/>
      <c r="F943" s="515"/>
      <c r="G943" s="517"/>
      <c r="H943" s="515"/>
      <c r="I943" s="521" t="s">
        <v>2360</v>
      </c>
      <c r="J943" s="1834"/>
    </row>
    <row r="944" spans="1:10" ht="25.5">
      <c r="A944" s="609" t="s">
        <v>2201</v>
      </c>
      <c r="B944" s="528" t="s">
        <v>2025</v>
      </c>
      <c r="C944" s="528" t="s">
        <v>2574</v>
      </c>
      <c r="D944" s="529" t="s">
        <v>49</v>
      </c>
      <c r="E944" s="530">
        <v>22</v>
      </c>
      <c r="F944" s="511" t="s">
        <v>2851</v>
      </c>
      <c r="G944" s="512">
        <v>80</v>
      </c>
      <c r="H944" s="586">
        <v>80</v>
      </c>
      <c r="I944" s="586">
        <v>12</v>
      </c>
      <c r="J944" s="1833">
        <f>ROUND((H944*E944*1.12),3)</f>
        <v>1971.2</v>
      </c>
    </row>
    <row r="945" spans="1:10">
      <c r="A945" s="514"/>
      <c r="B945" s="515"/>
      <c r="C945" s="515"/>
      <c r="D945" s="517"/>
      <c r="E945" s="518"/>
      <c r="F945" s="515"/>
      <c r="G945" s="517"/>
      <c r="H945" s="515"/>
      <c r="I945" s="521" t="s">
        <v>2361</v>
      </c>
      <c r="J945" s="1834">
        <f>J944/1.12</f>
        <v>1759.9999999999998</v>
      </c>
    </row>
    <row r="946" spans="1:10">
      <c r="A946" s="610" t="s">
        <v>2204</v>
      </c>
      <c r="B946" s="598" t="s">
        <v>2026</v>
      </c>
      <c r="C946" s="531"/>
      <c r="D946" s="532"/>
      <c r="E946" s="533"/>
      <c r="F946" s="534"/>
      <c r="G946" s="535"/>
      <c r="H946" s="599"/>
      <c r="I946" s="599"/>
      <c r="J946" s="1836"/>
    </row>
    <row r="947" spans="1:10" ht="25.5">
      <c r="A947" s="611" t="s">
        <v>2362</v>
      </c>
      <c r="B947" s="536" t="s">
        <v>2027</v>
      </c>
      <c r="C947" s="536" t="s">
        <v>2363</v>
      </c>
      <c r="D947" s="529" t="s">
        <v>2028</v>
      </c>
      <c r="E947" s="530">
        <v>100</v>
      </c>
      <c r="F947" s="537"/>
      <c r="G947" s="512"/>
      <c r="H947" s="586"/>
      <c r="I947" s="586"/>
      <c r="J947" s="1833"/>
    </row>
    <row r="948" spans="1:10" ht="25.5">
      <c r="A948" s="611" t="s">
        <v>2366</v>
      </c>
      <c r="B948" s="536" t="s">
        <v>2029</v>
      </c>
      <c r="C948" s="536" t="s">
        <v>2363</v>
      </c>
      <c r="D948" s="529" t="s">
        <v>2028</v>
      </c>
      <c r="E948" s="530">
        <v>80</v>
      </c>
      <c r="F948" s="537"/>
      <c r="G948" s="512"/>
      <c r="H948" s="586"/>
      <c r="I948" s="586"/>
      <c r="J948" s="1833"/>
    </row>
    <row r="949" spans="1:10" ht="51">
      <c r="A949" s="611" t="s">
        <v>2367</v>
      </c>
      <c r="B949" s="536" t="s">
        <v>2030</v>
      </c>
      <c r="C949" s="536" t="s">
        <v>2364</v>
      </c>
      <c r="D949" s="538" t="s">
        <v>87</v>
      </c>
      <c r="E949" s="530">
        <v>13</v>
      </c>
      <c r="F949" s="537"/>
      <c r="G949" s="512"/>
      <c r="H949" s="586"/>
      <c r="I949" s="586"/>
      <c r="J949" s="1833"/>
    </row>
    <row r="950" spans="1:10" ht="102">
      <c r="A950" s="611" t="s">
        <v>2368</v>
      </c>
      <c r="B950" s="536" t="s">
        <v>2031</v>
      </c>
      <c r="C950" s="536" t="s">
        <v>2365</v>
      </c>
      <c r="D950" s="538" t="s">
        <v>87</v>
      </c>
      <c r="E950" s="530">
        <f>4*1.3</f>
        <v>5.2</v>
      </c>
      <c r="F950" s="537"/>
      <c r="G950" s="512"/>
      <c r="H950" s="586"/>
      <c r="I950" s="586"/>
      <c r="J950" s="1833"/>
    </row>
    <row r="951" spans="1:10" ht="76.5">
      <c r="A951" s="611" t="s">
        <v>2369</v>
      </c>
      <c r="B951" s="536" t="s">
        <v>2032</v>
      </c>
      <c r="C951" s="536" t="s">
        <v>2033</v>
      </c>
      <c r="D951" s="538" t="s">
        <v>87</v>
      </c>
      <c r="E951" s="530">
        <v>10</v>
      </c>
      <c r="F951" s="537"/>
      <c r="G951" s="512"/>
      <c r="H951" s="586"/>
      <c r="I951" s="586"/>
      <c r="J951" s="1833"/>
    </row>
    <row r="952" spans="1:10" ht="63.75">
      <c r="A952" s="611" t="s">
        <v>2370</v>
      </c>
      <c r="B952" s="536" t="s">
        <v>2034</v>
      </c>
      <c r="C952" s="536" t="s">
        <v>2035</v>
      </c>
      <c r="D952" s="538" t="s">
        <v>87</v>
      </c>
      <c r="E952" s="530">
        <v>3</v>
      </c>
      <c r="F952" s="539"/>
      <c r="G952" s="512"/>
      <c r="H952" s="586"/>
      <c r="I952" s="586"/>
      <c r="J952" s="1833"/>
    </row>
    <row r="953" spans="1:10" ht="38.25">
      <c r="A953" s="611" t="s">
        <v>2371</v>
      </c>
      <c r="B953" s="536" t="s">
        <v>2036</v>
      </c>
      <c r="C953" s="536" t="s">
        <v>2037</v>
      </c>
      <c r="D953" s="538" t="s">
        <v>49</v>
      </c>
      <c r="E953" s="530">
        <v>3</v>
      </c>
      <c r="F953" s="539"/>
      <c r="G953" s="512"/>
      <c r="H953" s="586"/>
      <c r="I953" s="586"/>
      <c r="J953" s="1833"/>
    </row>
    <row r="954" spans="1:10" ht="102">
      <c r="A954" s="611" t="s">
        <v>2372</v>
      </c>
      <c r="B954" s="536" t="s">
        <v>2038</v>
      </c>
      <c r="C954" s="536" t="s">
        <v>2039</v>
      </c>
      <c r="D954" s="538" t="s">
        <v>87</v>
      </c>
      <c r="E954" s="530">
        <v>3</v>
      </c>
      <c r="F954" s="539"/>
      <c r="G954" s="512"/>
      <c r="H954" s="586"/>
      <c r="I954" s="586"/>
      <c r="J954" s="1833"/>
    </row>
    <row r="955" spans="1:10" ht="76.5">
      <c r="A955" s="611" t="s">
        <v>2373</v>
      </c>
      <c r="B955" s="536" t="s">
        <v>2040</v>
      </c>
      <c r="C955" s="536" t="s">
        <v>2041</v>
      </c>
      <c r="D955" s="538" t="s">
        <v>87</v>
      </c>
      <c r="E955" s="540">
        <f>1*1.3</f>
        <v>1.3</v>
      </c>
      <c r="F955" s="539"/>
      <c r="G955" s="512"/>
      <c r="H955" s="586"/>
      <c r="I955" s="586"/>
      <c r="J955" s="1833"/>
    </row>
    <row r="956" spans="1:10" ht="89.25">
      <c r="A956" s="611" t="s">
        <v>2374</v>
      </c>
      <c r="B956" s="536" t="s">
        <v>2042</v>
      </c>
      <c r="C956" s="536" t="s">
        <v>2043</v>
      </c>
      <c r="D956" s="538" t="s">
        <v>87</v>
      </c>
      <c r="E956" s="540">
        <f>1*1.3</f>
        <v>1.3</v>
      </c>
      <c r="F956" s="539"/>
      <c r="G956" s="512"/>
      <c r="H956" s="586"/>
      <c r="I956" s="586"/>
      <c r="J956" s="1833"/>
    </row>
    <row r="957" spans="1:10" ht="76.5">
      <c r="A957" s="611" t="s">
        <v>2375</v>
      </c>
      <c r="B957" s="536" t="s">
        <v>2044</v>
      </c>
      <c r="C957" s="536" t="s">
        <v>2045</v>
      </c>
      <c r="D957" s="538" t="s">
        <v>87</v>
      </c>
      <c r="E957" s="530">
        <v>3</v>
      </c>
      <c r="F957" s="539"/>
      <c r="G957" s="512"/>
      <c r="H957" s="586"/>
      <c r="I957" s="586"/>
      <c r="J957" s="1833"/>
    </row>
    <row r="958" spans="1:10" ht="63.75">
      <c r="A958" s="611" t="s">
        <v>2376</v>
      </c>
      <c r="B958" s="536" t="s">
        <v>2046</v>
      </c>
      <c r="C958" s="536" t="s">
        <v>2047</v>
      </c>
      <c r="D958" s="538" t="s">
        <v>87</v>
      </c>
      <c r="E958" s="540">
        <f>1*1.3</f>
        <v>1.3</v>
      </c>
      <c r="F958" s="539"/>
      <c r="G958" s="512"/>
      <c r="H958" s="586"/>
      <c r="I958" s="586"/>
      <c r="J958" s="1833"/>
    </row>
    <row r="959" spans="1:10" ht="38.25">
      <c r="A959" s="611" t="s">
        <v>2377</v>
      </c>
      <c r="B959" s="536" t="s">
        <v>2048</v>
      </c>
      <c r="C959" s="536" t="s">
        <v>2049</v>
      </c>
      <c r="D959" s="538" t="s">
        <v>2028</v>
      </c>
      <c r="E959" s="530">
        <v>6</v>
      </c>
      <c r="F959" s="539"/>
      <c r="G959" s="512"/>
      <c r="H959" s="586"/>
      <c r="I959" s="586"/>
      <c r="J959" s="1833"/>
    </row>
    <row r="960" spans="1:10" ht="63.75">
      <c r="A960" s="611" t="s">
        <v>2378</v>
      </c>
      <c r="B960" s="536" t="s">
        <v>2050</v>
      </c>
      <c r="C960" s="536" t="s">
        <v>2051</v>
      </c>
      <c r="D960" s="538" t="s">
        <v>49</v>
      </c>
      <c r="E960" s="540">
        <f>7*1.3</f>
        <v>9.1</v>
      </c>
      <c r="F960" s="539"/>
      <c r="G960" s="512"/>
      <c r="H960" s="586"/>
      <c r="I960" s="586"/>
      <c r="J960" s="1833"/>
    </row>
    <row r="961" spans="1:10">
      <c r="A961" s="514"/>
      <c r="B961" s="515"/>
      <c r="C961" s="515"/>
      <c r="D961" s="517"/>
      <c r="E961" s="518"/>
      <c r="F961" s="515"/>
      <c r="G961" s="517"/>
      <c r="H961" s="515"/>
      <c r="I961" s="521" t="s">
        <v>2379</v>
      </c>
      <c r="J961" s="1834"/>
    </row>
    <row r="962" spans="1:10">
      <c r="A962" s="612" t="s">
        <v>2207</v>
      </c>
      <c r="B962" s="598" t="s">
        <v>2052</v>
      </c>
      <c r="C962" s="541"/>
      <c r="D962" s="542"/>
      <c r="E962" s="533"/>
      <c r="F962" s="543"/>
      <c r="G962" s="535"/>
      <c r="H962" s="599"/>
      <c r="I962" s="599"/>
      <c r="J962" s="1836"/>
    </row>
    <row r="963" spans="1:10" ht="25.5">
      <c r="A963" s="613" t="s">
        <v>2381</v>
      </c>
      <c r="B963" s="601" t="s">
        <v>2053</v>
      </c>
      <c r="C963" s="544" t="s">
        <v>2054</v>
      </c>
      <c r="D963" s="545" t="s">
        <v>31</v>
      </c>
      <c r="E963" s="530">
        <f>600*1.3</f>
        <v>780</v>
      </c>
      <c r="F963" s="511"/>
      <c r="G963" s="512"/>
      <c r="H963" s="586"/>
      <c r="I963" s="586"/>
      <c r="J963" s="1833"/>
    </row>
    <row r="964" spans="1:10" ht="25.5">
      <c r="A964" s="613" t="s">
        <v>2382</v>
      </c>
      <c r="B964" s="601" t="s">
        <v>2055</v>
      </c>
      <c r="C964" s="544" t="s">
        <v>2054</v>
      </c>
      <c r="D964" s="545" t="s">
        <v>31</v>
      </c>
      <c r="E964" s="530">
        <f>600*1.3</f>
        <v>780</v>
      </c>
      <c r="F964" s="511"/>
      <c r="G964" s="512"/>
      <c r="H964" s="586"/>
      <c r="I964" s="586"/>
      <c r="J964" s="1833"/>
    </row>
    <row r="965" spans="1:10">
      <c r="A965" s="514"/>
      <c r="B965" s="515"/>
      <c r="C965" s="515"/>
      <c r="D965" s="517"/>
      <c r="E965" s="518"/>
      <c r="F965" s="515"/>
      <c r="G965" s="517"/>
      <c r="H965" s="515"/>
      <c r="I965" s="521" t="s">
        <v>2380</v>
      </c>
      <c r="J965" s="1834"/>
    </row>
    <row r="966" spans="1:10">
      <c r="A966" s="612" t="s">
        <v>2210</v>
      </c>
      <c r="B966" s="602" t="s">
        <v>1239</v>
      </c>
      <c r="C966" s="531"/>
      <c r="D966" s="542"/>
      <c r="E966" s="533"/>
      <c r="F966" s="543"/>
      <c r="G966" s="535"/>
      <c r="H966" s="599"/>
      <c r="I966" s="599"/>
      <c r="J966" s="1836"/>
    </row>
    <row r="967" spans="1:10" ht="38.25">
      <c r="A967" s="613" t="s">
        <v>2383</v>
      </c>
      <c r="B967" s="509" t="s">
        <v>1009</v>
      </c>
      <c r="C967" s="528" t="s">
        <v>2575</v>
      </c>
      <c r="D967" s="529" t="s">
        <v>49</v>
      </c>
      <c r="E967" s="530">
        <v>3000</v>
      </c>
      <c r="F967" s="511"/>
      <c r="G967" s="512"/>
      <c r="H967" s="586"/>
      <c r="I967" s="586"/>
      <c r="J967" s="1833"/>
    </row>
    <row r="968" spans="1:10" ht="38.25">
      <c r="A968" s="613" t="s">
        <v>2384</v>
      </c>
      <c r="B968" s="509" t="s">
        <v>2056</v>
      </c>
      <c r="C968" s="528" t="s">
        <v>2057</v>
      </c>
      <c r="D968" s="529" t="s">
        <v>49</v>
      </c>
      <c r="E968" s="530">
        <v>3900</v>
      </c>
      <c r="F968" s="511"/>
      <c r="G968" s="512"/>
      <c r="H968" s="586"/>
      <c r="I968" s="586"/>
      <c r="J968" s="1833"/>
    </row>
    <row r="969" spans="1:10" ht="63.75">
      <c r="A969" s="613" t="s">
        <v>2385</v>
      </c>
      <c r="B969" s="509" t="s">
        <v>2058</v>
      </c>
      <c r="C969" s="528" t="s">
        <v>2059</v>
      </c>
      <c r="D969" s="529" t="s">
        <v>49</v>
      </c>
      <c r="E969" s="530">
        <v>150</v>
      </c>
      <c r="F969" s="511"/>
      <c r="G969" s="512"/>
      <c r="H969" s="586"/>
      <c r="I969" s="586"/>
      <c r="J969" s="1833"/>
    </row>
    <row r="970" spans="1:10">
      <c r="A970" s="514"/>
      <c r="B970" s="515"/>
      <c r="C970" s="515"/>
      <c r="D970" s="517"/>
      <c r="E970" s="518"/>
      <c r="F970" s="515"/>
      <c r="G970" s="517"/>
      <c r="H970" s="515"/>
      <c r="I970" s="521" t="s">
        <v>2386</v>
      </c>
      <c r="J970" s="1834"/>
    </row>
    <row r="971" spans="1:10">
      <c r="A971" s="612" t="s">
        <v>2213</v>
      </c>
      <c r="B971" s="602" t="s">
        <v>2060</v>
      </c>
      <c r="C971" s="541"/>
      <c r="D971" s="542"/>
      <c r="E971" s="533"/>
      <c r="F971" s="543"/>
      <c r="G971" s="535"/>
      <c r="H971" s="599"/>
      <c r="I971" s="599"/>
      <c r="J971" s="1836"/>
    </row>
    <row r="972" spans="1:10" ht="25.5">
      <c r="A972" s="614" t="s">
        <v>2387</v>
      </c>
      <c r="B972" s="536" t="s">
        <v>2061</v>
      </c>
      <c r="C972" s="536" t="s">
        <v>2062</v>
      </c>
      <c r="D972" s="538" t="s">
        <v>49</v>
      </c>
      <c r="E972" s="530">
        <v>120</v>
      </c>
      <c r="F972" s="539"/>
      <c r="G972" s="546"/>
      <c r="H972" s="586"/>
      <c r="I972" s="586"/>
      <c r="J972" s="1833"/>
    </row>
    <row r="973" spans="1:10" ht="51">
      <c r="A973" s="614" t="s">
        <v>2388</v>
      </c>
      <c r="B973" s="509" t="s">
        <v>2067</v>
      </c>
      <c r="C973" s="528" t="s">
        <v>2576</v>
      </c>
      <c r="D973" s="510" t="s">
        <v>31</v>
      </c>
      <c r="E973" s="530">
        <f>35*1.3</f>
        <v>45.5</v>
      </c>
      <c r="F973" s="403"/>
      <c r="G973" s="403"/>
      <c r="H973" s="403"/>
      <c r="I973" s="403"/>
      <c r="J973" s="1837"/>
    </row>
    <row r="974" spans="1:10">
      <c r="A974" s="514"/>
      <c r="B974" s="515"/>
      <c r="C974" s="515"/>
      <c r="D974" s="517"/>
      <c r="E974" s="518"/>
      <c r="F974" s="515"/>
      <c r="G974" s="517"/>
      <c r="H974" s="515"/>
      <c r="I974" s="521" t="s">
        <v>2389</v>
      </c>
      <c r="J974" s="1834"/>
    </row>
    <row r="975" spans="1:10">
      <c r="A975" s="621"/>
      <c r="B975" s="622" t="s">
        <v>2068</v>
      </c>
      <c r="C975" s="623"/>
      <c r="D975" s="624"/>
      <c r="E975" s="625"/>
      <c r="F975" s="626"/>
      <c r="G975" s="624"/>
      <c r="H975" s="623"/>
      <c r="I975" s="623"/>
      <c r="J975" s="1838"/>
    </row>
    <row r="976" spans="1:10" ht="75">
      <c r="A976" s="1732" t="s">
        <v>2216</v>
      </c>
      <c r="B976" s="1839" t="s">
        <v>2069</v>
      </c>
      <c r="C976" s="1839" t="s">
        <v>2070</v>
      </c>
      <c r="D976" s="1840" t="s">
        <v>31</v>
      </c>
      <c r="E976" s="1760">
        <f>2*1.3</f>
        <v>2.6</v>
      </c>
      <c r="F976" s="1841" t="s">
        <v>3159</v>
      </c>
      <c r="G976" s="1739">
        <v>268.2</v>
      </c>
      <c r="H976" s="1756">
        <v>268.2</v>
      </c>
      <c r="I976" s="1756">
        <v>12</v>
      </c>
      <c r="J976" s="1842">
        <f>ROUND((H976*E976*1.12),3)</f>
        <v>780.99800000000005</v>
      </c>
    </row>
    <row r="977" spans="1:10">
      <c r="A977" s="1732"/>
      <c r="B977" s="1756"/>
      <c r="C977" s="1756"/>
      <c r="D977" s="1739"/>
      <c r="E977" s="1767"/>
      <c r="F977" s="1756"/>
      <c r="G977" s="1739"/>
      <c r="H977" s="1756"/>
      <c r="I977" s="1738" t="s">
        <v>2455</v>
      </c>
      <c r="J977" s="1842">
        <f>ROUND(J976/1.12,3)</f>
        <v>697.32</v>
      </c>
    </row>
    <row r="978" spans="1:10" ht="60">
      <c r="A978" s="1732" t="s">
        <v>2219</v>
      </c>
      <c r="B978" s="1839" t="s">
        <v>2071</v>
      </c>
      <c r="C978" s="1839" t="s">
        <v>2072</v>
      </c>
      <c r="D978" s="1840" t="s">
        <v>31</v>
      </c>
      <c r="E978" s="1760">
        <f>2*1.3</f>
        <v>2.6</v>
      </c>
      <c r="F978" s="1841" t="s">
        <v>2809</v>
      </c>
      <c r="G978" s="1739">
        <v>601.20000000000005</v>
      </c>
      <c r="H978" s="1756">
        <v>601.20000000000005</v>
      </c>
      <c r="I978" s="1756">
        <v>12</v>
      </c>
      <c r="J978" s="1842">
        <f>ROUND((H978*E978*1.12),3)</f>
        <v>1750.694</v>
      </c>
    </row>
    <row r="979" spans="1:10">
      <c r="A979" s="1732"/>
      <c r="B979" s="1756"/>
      <c r="C979" s="1756"/>
      <c r="D979" s="1739"/>
      <c r="E979" s="1767"/>
      <c r="F979" s="1756"/>
      <c r="G979" s="1739"/>
      <c r="H979" s="1756"/>
      <c r="I979" s="1738" t="s">
        <v>2456</v>
      </c>
      <c r="J979" s="1842">
        <f>ROUND(J978/1.12,3)</f>
        <v>1563.12</v>
      </c>
    </row>
    <row r="980" spans="1:10" ht="75">
      <c r="A980" s="1732" t="s">
        <v>2222</v>
      </c>
      <c r="B980" s="1839" t="s">
        <v>2073</v>
      </c>
      <c r="C980" s="1839" t="s">
        <v>2074</v>
      </c>
      <c r="D980" s="1840" t="s">
        <v>31</v>
      </c>
      <c r="E980" s="1760">
        <f>2*1.3</f>
        <v>2.6</v>
      </c>
      <c r="F980" s="1841" t="s">
        <v>2809</v>
      </c>
      <c r="G980" s="1739">
        <v>602</v>
      </c>
      <c r="H980" s="1756">
        <v>602</v>
      </c>
      <c r="I980" s="1756">
        <v>12</v>
      </c>
      <c r="J980" s="1842">
        <f>ROUND((H980*E980*1.12),3)</f>
        <v>1753.0239999999999</v>
      </c>
    </row>
    <row r="981" spans="1:10">
      <c r="A981" s="1732"/>
      <c r="B981" s="1756"/>
      <c r="C981" s="1756"/>
      <c r="D981" s="1739"/>
      <c r="E981" s="1767"/>
      <c r="F981" s="1756"/>
      <c r="G981" s="1739"/>
      <c r="H981" s="1756"/>
      <c r="I981" s="1738" t="s">
        <v>2457</v>
      </c>
      <c r="J981" s="1842">
        <f>ROUND(J980/1.12,3)</f>
        <v>1565.2</v>
      </c>
    </row>
    <row r="982" spans="1:10" ht="60">
      <c r="A982" s="1732" t="s">
        <v>2225</v>
      </c>
      <c r="B982" s="1839" t="s">
        <v>2075</v>
      </c>
      <c r="C982" s="1839" t="s">
        <v>2076</v>
      </c>
      <c r="D982" s="1840" t="s">
        <v>31</v>
      </c>
      <c r="E982" s="1760">
        <f>1*1.3</f>
        <v>1.3</v>
      </c>
      <c r="F982" s="1841" t="s">
        <v>3146</v>
      </c>
      <c r="G982" s="1739">
        <v>200</v>
      </c>
      <c r="H982" s="1756">
        <v>200</v>
      </c>
      <c r="I982" s="1756">
        <v>12</v>
      </c>
      <c r="J982" s="1842">
        <f>ROUND((H982*E982*1.12),3)</f>
        <v>291.2</v>
      </c>
    </row>
    <row r="983" spans="1:10">
      <c r="A983" s="1732"/>
      <c r="B983" s="1756"/>
      <c r="C983" s="1756"/>
      <c r="D983" s="1739"/>
      <c r="E983" s="1767"/>
      <c r="F983" s="1756"/>
      <c r="G983" s="1739"/>
      <c r="H983" s="1756"/>
      <c r="I983" s="1738" t="s">
        <v>2458</v>
      </c>
      <c r="J983" s="1842">
        <f>ROUND(J982/1.12,3)</f>
        <v>260</v>
      </c>
    </row>
    <row r="984" spans="1:10" ht="75">
      <c r="A984" s="1732" t="s">
        <v>2228</v>
      </c>
      <c r="B984" s="1839" t="s">
        <v>2077</v>
      </c>
      <c r="C984" s="1839" t="s">
        <v>2078</v>
      </c>
      <c r="D984" s="1840" t="s">
        <v>31</v>
      </c>
      <c r="E984" s="1760">
        <f>1*1.3</f>
        <v>1.3</v>
      </c>
      <c r="F984" s="1841" t="s">
        <v>3146</v>
      </c>
      <c r="G984" s="1739">
        <v>170</v>
      </c>
      <c r="H984" s="1756">
        <v>170</v>
      </c>
      <c r="I984" s="1756">
        <v>12</v>
      </c>
      <c r="J984" s="1842">
        <f>ROUND((H984*E984*1.12),3)</f>
        <v>247.52</v>
      </c>
    </row>
    <row r="985" spans="1:10">
      <c r="A985" s="1732"/>
      <c r="B985" s="1756"/>
      <c r="C985" s="1756"/>
      <c r="D985" s="1739"/>
      <c r="E985" s="1767"/>
      <c r="F985" s="1756"/>
      <c r="G985" s="1739"/>
      <c r="H985" s="1756"/>
      <c r="I985" s="1738" t="s">
        <v>2459</v>
      </c>
      <c r="J985" s="1842">
        <f>ROUND(J984/1.12,3)</f>
        <v>221</v>
      </c>
    </row>
    <row r="986" spans="1:10" ht="75">
      <c r="A986" s="1732" t="s">
        <v>2231</v>
      </c>
      <c r="B986" s="1839" t="s">
        <v>2079</v>
      </c>
      <c r="C986" s="1839" t="s">
        <v>2078</v>
      </c>
      <c r="D986" s="1840" t="s">
        <v>31</v>
      </c>
      <c r="E986" s="1760">
        <f>1*1.3</f>
        <v>1.3</v>
      </c>
      <c r="F986" s="1841" t="s">
        <v>3146</v>
      </c>
      <c r="G986" s="1739">
        <v>602</v>
      </c>
      <c r="H986" s="1756">
        <v>602</v>
      </c>
      <c r="I986" s="1756">
        <v>12</v>
      </c>
      <c r="J986" s="1842">
        <f>ROUND((H986*E986*1.12),3)</f>
        <v>876.51199999999994</v>
      </c>
    </row>
    <row r="987" spans="1:10">
      <c r="A987" s="1732"/>
      <c r="B987" s="1756"/>
      <c r="C987" s="1756"/>
      <c r="D987" s="1739"/>
      <c r="E987" s="1767"/>
      <c r="F987" s="1756"/>
      <c r="G987" s="1739"/>
      <c r="H987" s="1756"/>
      <c r="I987" s="1738" t="s">
        <v>2460</v>
      </c>
      <c r="J987" s="1842">
        <f>ROUND(J986/1.12,3)</f>
        <v>782.6</v>
      </c>
    </row>
    <row r="988" spans="1:10" ht="60">
      <c r="A988" s="1732" t="s">
        <v>2234</v>
      </c>
      <c r="B988" s="1839" t="s">
        <v>2080</v>
      </c>
      <c r="C988" s="1839" t="s">
        <v>2081</v>
      </c>
      <c r="D988" s="1840" t="s">
        <v>31</v>
      </c>
      <c r="E988" s="1760">
        <f>1*1.3</f>
        <v>1.3</v>
      </c>
      <c r="F988" s="1841" t="s">
        <v>3159</v>
      </c>
      <c r="G988" s="1739">
        <v>480</v>
      </c>
      <c r="H988" s="1756">
        <v>480</v>
      </c>
      <c r="I988" s="1756">
        <v>12</v>
      </c>
      <c r="J988" s="1842">
        <f>ROUND((H988*E988*1.12),3)</f>
        <v>698.88</v>
      </c>
    </row>
    <row r="989" spans="1:10">
      <c r="A989" s="1732"/>
      <c r="B989" s="1756"/>
      <c r="C989" s="1756"/>
      <c r="D989" s="1739"/>
      <c r="E989" s="1767"/>
      <c r="F989" s="1756"/>
      <c r="G989" s="1739"/>
      <c r="H989" s="1756"/>
      <c r="I989" s="1738" t="s">
        <v>2461</v>
      </c>
      <c r="J989" s="1842">
        <f>ROUND(J988/1.12,3)</f>
        <v>624</v>
      </c>
    </row>
    <row r="990" spans="1:10" ht="75">
      <c r="A990" s="1732" t="s">
        <v>2237</v>
      </c>
      <c r="B990" s="1839" t="s">
        <v>2082</v>
      </c>
      <c r="C990" s="1839" t="s">
        <v>2083</v>
      </c>
      <c r="D990" s="1840" t="s">
        <v>31</v>
      </c>
      <c r="E990" s="1760">
        <f>2*1.3</f>
        <v>2.6</v>
      </c>
      <c r="F990" s="1841" t="s">
        <v>2809</v>
      </c>
      <c r="G990" s="1739">
        <v>602</v>
      </c>
      <c r="H990" s="1756">
        <v>602</v>
      </c>
      <c r="I990" s="1756">
        <v>12</v>
      </c>
      <c r="J990" s="1842">
        <f>ROUND((H990*E990*1.12),3)</f>
        <v>1753.0239999999999</v>
      </c>
    </row>
    <row r="991" spans="1:10">
      <c r="A991" s="1732"/>
      <c r="B991" s="1756"/>
      <c r="C991" s="1756"/>
      <c r="D991" s="1739"/>
      <c r="E991" s="1767"/>
      <c r="F991" s="1756"/>
      <c r="G991" s="1739"/>
      <c r="H991" s="1756"/>
      <c r="I991" s="1738" t="s">
        <v>2462</v>
      </c>
      <c r="J991" s="1842">
        <f>ROUND(J990/1.12,3)</f>
        <v>1565.2</v>
      </c>
    </row>
    <row r="992" spans="1:10" ht="75">
      <c r="A992" s="1732" t="s">
        <v>2240</v>
      </c>
      <c r="B992" s="1839" t="s">
        <v>2084</v>
      </c>
      <c r="C992" s="1839" t="s">
        <v>2085</v>
      </c>
      <c r="D992" s="1840" t="s">
        <v>31</v>
      </c>
      <c r="E992" s="1760">
        <f>1*1.3</f>
        <v>1.3</v>
      </c>
      <c r="F992" s="1843" t="s">
        <v>3159</v>
      </c>
      <c r="G992" s="1739">
        <v>269</v>
      </c>
      <c r="H992" s="1756">
        <v>269</v>
      </c>
      <c r="I992" s="1756">
        <v>12</v>
      </c>
      <c r="J992" s="1842">
        <f>ROUND((H992*E992*1.12),3)</f>
        <v>391.66399999999999</v>
      </c>
    </row>
    <row r="993" spans="1:10">
      <c r="A993" s="1732"/>
      <c r="B993" s="1756"/>
      <c r="C993" s="1756"/>
      <c r="D993" s="1739"/>
      <c r="E993" s="1767"/>
      <c r="F993" s="1756"/>
      <c r="G993" s="1739"/>
      <c r="H993" s="1756"/>
      <c r="I993" s="1738" t="s">
        <v>2463</v>
      </c>
      <c r="J993" s="1842">
        <f>ROUND(J992/1.12,3)</f>
        <v>349.7</v>
      </c>
    </row>
    <row r="994" spans="1:10" ht="75">
      <c r="A994" s="1732" t="s">
        <v>2243</v>
      </c>
      <c r="B994" s="1839" t="s">
        <v>2086</v>
      </c>
      <c r="C994" s="1839" t="s">
        <v>2087</v>
      </c>
      <c r="D994" s="1840" t="s">
        <v>31</v>
      </c>
      <c r="E994" s="1760">
        <f>3*1.3</f>
        <v>3.9000000000000004</v>
      </c>
      <c r="F994" s="1841" t="s">
        <v>2809</v>
      </c>
      <c r="G994" s="1739">
        <v>602</v>
      </c>
      <c r="H994" s="1756">
        <v>602</v>
      </c>
      <c r="I994" s="1756">
        <v>12</v>
      </c>
      <c r="J994" s="1842">
        <f>ROUND((H994*E994*1.12),3)</f>
        <v>2629.5360000000001</v>
      </c>
    </row>
    <row r="995" spans="1:10">
      <c r="A995" s="1732"/>
      <c r="B995" s="1756"/>
      <c r="C995" s="1756"/>
      <c r="D995" s="1739"/>
      <c r="E995" s="1767"/>
      <c r="F995" s="1756"/>
      <c r="G995" s="1739"/>
      <c r="H995" s="1756"/>
      <c r="I995" s="1738" t="s">
        <v>2464</v>
      </c>
      <c r="J995" s="1842">
        <f>ROUND(J994/1.12,3)</f>
        <v>2347.8000000000002</v>
      </c>
    </row>
    <row r="996" spans="1:10" ht="75">
      <c r="A996" s="1732" t="s">
        <v>2246</v>
      </c>
      <c r="B996" s="1839" t="s">
        <v>2088</v>
      </c>
      <c r="C996" s="1839" t="s">
        <v>2089</v>
      </c>
      <c r="D996" s="1840" t="s">
        <v>31</v>
      </c>
      <c r="E996" s="1760">
        <f>3*1.3</f>
        <v>3.9000000000000004</v>
      </c>
      <c r="F996" s="1841" t="s">
        <v>2809</v>
      </c>
      <c r="G996" s="1739">
        <v>335</v>
      </c>
      <c r="H996" s="1756">
        <v>335</v>
      </c>
      <c r="I996" s="1756">
        <v>12</v>
      </c>
      <c r="J996" s="1842">
        <f>ROUND((H996*E996*1.12),3)</f>
        <v>1463.28</v>
      </c>
    </row>
    <row r="997" spans="1:10">
      <c r="A997" s="1732"/>
      <c r="B997" s="1756"/>
      <c r="C997" s="1756"/>
      <c r="D997" s="1739"/>
      <c r="E997" s="1767"/>
      <c r="F997" s="1756"/>
      <c r="G997" s="1739"/>
      <c r="H997" s="1756"/>
      <c r="I997" s="1738" t="s">
        <v>2465</v>
      </c>
      <c r="J997" s="1842">
        <f>ROUND(J996/1.12,3)</f>
        <v>1306.5</v>
      </c>
    </row>
    <row r="998" spans="1:10" ht="75">
      <c r="A998" s="1732" t="s">
        <v>2249</v>
      </c>
      <c r="B998" s="1839" t="s">
        <v>2090</v>
      </c>
      <c r="C998" s="1839" t="s">
        <v>2091</v>
      </c>
      <c r="D998" s="1840" t="s">
        <v>31</v>
      </c>
      <c r="E998" s="1760">
        <f>5*1.3</f>
        <v>6.5</v>
      </c>
      <c r="F998" s="1841" t="s">
        <v>3159</v>
      </c>
      <c r="G998" s="1739">
        <v>135</v>
      </c>
      <c r="H998" s="1756">
        <v>135</v>
      </c>
      <c r="I998" s="1756">
        <v>12</v>
      </c>
      <c r="J998" s="1842">
        <f>ROUND((H998*E998*1.12),3)</f>
        <v>982.8</v>
      </c>
    </row>
    <row r="999" spans="1:10">
      <c r="A999" s="1732"/>
      <c r="B999" s="1756"/>
      <c r="C999" s="1756"/>
      <c r="D999" s="1739"/>
      <c r="E999" s="1767"/>
      <c r="F999" s="1756"/>
      <c r="G999" s="1739"/>
      <c r="H999" s="1756"/>
      <c r="I999" s="1738" t="s">
        <v>2466</v>
      </c>
      <c r="J999" s="1842">
        <f>J998/1.12</f>
        <v>877.49999999999989</v>
      </c>
    </row>
    <row r="1000" spans="1:10" ht="75">
      <c r="A1000" s="1732" t="s">
        <v>2252</v>
      </c>
      <c r="B1000" s="1839" t="s">
        <v>2092</v>
      </c>
      <c r="C1000" s="1839" t="s">
        <v>2093</v>
      </c>
      <c r="D1000" s="1840" t="s">
        <v>31</v>
      </c>
      <c r="E1000" s="1760">
        <f>3*1.3</f>
        <v>3.9000000000000004</v>
      </c>
      <c r="F1000" s="1841" t="s">
        <v>3159</v>
      </c>
      <c r="G1000" s="1739">
        <v>260</v>
      </c>
      <c r="H1000" s="1756">
        <v>260</v>
      </c>
      <c r="I1000" s="1756">
        <v>12</v>
      </c>
      <c r="J1000" s="1842">
        <f>ROUND((H1000*E1000*1.12),3)</f>
        <v>1135.68</v>
      </c>
    </row>
    <row r="1001" spans="1:10">
      <c r="A1001" s="1732"/>
      <c r="B1001" s="1756"/>
      <c r="C1001" s="1756"/>
      <c r="D1001" s="1739"/>
      <c r="E1001" s="1767"/>
      <c r="F1001" s="1756"/>
      <c r="G1001" s="1739"/>
      <c r="H1001" s="1756"/>
      <c r="I1001" s="1738" t="s">
        <v>2467</v>
      </c>
      <c r="J1001" s="1842">
        <f>ROUND(J1000/1.12,3)</f>
        <v>1014</v>
      </c>
    </row>
    <row r="1002" spans="1:10" ht="75">
      <c r="A1002" s="1732" t="s">
        <v>2255</v>
      </c>
      <c r="B1002" s="1839" t="s">
        <v>2094</v>
      </c>
      <c r="C1002" s="1839" t="s">
        <v>2095</v>
      </c>
      <c r="D1002" s="1840" t="s">
        <v>31</v>
      </c>
      <c r="E1002" s="1760">
        <f>3*1.3</f>
        <v>3.9000000000000004</v>
      </c>
      <c r="F1002" s="1841" t="s">
        <v>2809</v>
      </c>
      <c r="G1002" s="1739">
        <v>602</v>
      </c>
      <c r="H1002" s="1756">
        <v>602</v>
      </c>
      <c r="I1002" s="1756">
        <v>12</v>
      </c>
      <c r="J1002" s="1842">
        <f>ROUND((H1002*E1002*1.12),3)</f>
        <v>2629.5360000000001</v>
      </c>
    </row>
    <row r="1003" spans="1:10">
      <c r="A1003" s="1732"/>
      <c r="B1003" s="1756"/>
      <c r="C1003" s="1756"/>
      <c r="D1003" s="1739"/>
      <c r="E1003" s="1767"/>
      <c r="F1003" s="1756"/>
      <c r="G1003" s="1739"/>
      <c r="H1003" s="1756"/>
      <c r="I1003" s="1738" t="s">
        <v>2468</v>
      </c>
      <c r="J1003" s="1842">
        <f>ROUND(J1002/1.12,3)</f>
        <v>2347.8000000000002</v>
      </c>
    </row>
    <row r="1004" spans="1:10" ht="75">
      <c r="A1004" s="1732" t="s">
        <v>2258</v>
      </c>
      <c r="B1004" s="1839" t="s">
        <v>2096</v>
      </c>
      <c r="C1004" s="1839" t="s">
        <v>2097</v>
      </c>
      <c r="D1004" s="1840"/>
      <c r="E1004" s="1760">
        <f>2*1.3</f>
        <v>2.6</v>
      </c>
      <c r="F1004" s="1841" t="s">
        <v>2809</v>
      </c>
      <c r="G1004" s="1739">
        <v>602</v>
      </c>
      <c r="H1004" s="1756">
        <v>602</v>
      </c>
      <c r="I1004" s="1756">
        <v>12</v>
      </c>
      <c r="J1004" s="1842">
        <f>ROUND((H1004*E1004*1.12),3)</f>
        <v>1753.0239999999999</v>
      </c>
    </row>
    <row r="1005" spans="1:10">
      <c r="A1005" s="1732"/>
      <c r="B1005" s="1756"/>
      <c r="C1005" s="1756"/>
      <c r="D1005" s="1739"/>
      <c r="E1005" s="1767"/>
      <c r="F1005" s="1756"/>
      <c r="G1005" s="1739"/>
      <c r="H1005" s="1756"/>
      <c r="I1005" s="1738" t="s">
        <v>2469</v>
      </c>
      <c r="J1005" s="1842">
        <f>ROUND(J1004/1.12,3)</f>
        <v>1565.2</v>
      </c>
    </row>
    <row r="1006" spans="1:10" ht="75">
      <c r="A1006" s="1732" t="s">
        <v>2261</v>
      </c>
      <c r="B1006" s="1839" t="s">
        <v>2098</v>
      </c>
      <c r="C1006" s="1839" t="s">
        <v>2099</v>
      </c>
      <c r="D1006" s="1840" t="s">
        <v>31</v>
      </c>
      <c r="E1006" s="1760">
        <f>4*1.3</f>
        <v>5.2</v>
      </c>
      <c r="F1006" s="1841" t="s">
        <v>2809</v>
      </c>
      <c r="G1006" s="1739">
        <v>602</v>
      </c>
      <c r="H1006" s="1756">
        <v>602</v>
      </c>
      <c r="I1006" s="1756">
        <v>12</v>
      </c>
      <c r="J1006" s="1842">
        <f>ROUND((H1006*E1006*1.12),3)</f>
        <v>3506.0479999999998</v>
      </c>
    </row>
    <row r="1007" spans="1:10">
      <c r="A1007" s="1732"/>
      <c r="B1007" s="1756"/>
      <c r="C1007" s="1756"/>
      <c r="D1007" s="1739"/>
      <c r="E1007" s="1767"/>
      <c r="F1007" s="1756"/>
      <c r="G1007" s="1739"/>
      <c r="H1007" s="1756"/>
      <c r="I1007" s="1738" t="s">
        <v>2470</v>
      </c>
      <c r="J1007" s="1842">
        <f>ROUND(J1006/1.12,3)</f>
        <v>3130.4</v>
      </c>
    </row>
    <row r="1008" spans="1:10" ht="75">
      <c r="A1008" s="1732" t="s">
        <v>2264</v>
      </c>
      <c r="B1008" s="1839" t="s">
        <v>2100</v>
      </c>
      <c r="C1008" s="1839" t="s">
        <v>2101</v>
      </c>
      <c r="D1008" s="1840" t="s">
        <v>31</v>
      </c>
      <c r="E1008" s="1760">
        <f>2*1.3</f>
        <v>2.6</v>
      </c>
      <c r="F1008" s="1841" t="s">
        <v>2809</v>
      </c>
      <c r="G1008" s="1739">
        <v>1100</v>
      </c>
      <c r="H1008" s="1756">
        <v>1100</v>
      </c>
      <c r="I1008" s="1756">
        <v>12</v>
      </c>
      <c r="J1008" s="1842">
        <f>ROUND((H1008*E1008*1.12),3)</f>
        <v>3203.2</v>
      </c>
    </row>
    <row r="1009" spans="1:10">
      <c r="A1009" s="1732"/>
      <c r="B1009" s="1756"/>
      <c r="C1009" s="1756"/>
      <c r="D1009" s="1739"/>
      <c r="E1009" s="1767"/>
      <c r="F1009" s="1756"/>
      <c r="G1009" s="1739"/>
      <c r="H1009" s="1756"/>
      <c r="I1009" s="1738" t="s">
        <v>2471</v>
      </c>
      <c r="J1009" s="1842">
        <f>ROUND(J1008/1.12,3)</f>
        <v>2860</v>
      </c>
    </row>
    <row r="1010" spans="1:10" ht="75">
      <c r="A1010" s="1732" t="s">
        <v>2267</v>
      </c>
      <c r="B1010" s="1839" t="s">
        <v>2102</v>
      </c>
      <c r="C1010" s="1839" t="s">
        <v>2103</v>
      </c>
      <c r="D1010" s="1840" t="s">
        <v>31</v>
      </c>
      <c r="E1010" s="1760">
        <f>3*1.3</f>
        <v>3.9000000000000004</v>
      </c>
      <c r="F1010" s="1841" t="s">
        <v>2809</v>
      </c>
      <c r="G1010" s="1739">
        <v>602</v>
      </c>
      <c r="H1010" s="1756">
        <v>602</v>
      </c>
      <c r="I1010" s="1756">
        <v>12</v>
      </c>
      <c r="J1010" s="1842">
        <f>ROUND((H1010*E1010*1.12),3)</f>
        <v>2629.5360000000001</v>
      </c>
    </row>
    <row r="1011" spans="1:10">
      <c r="A1011" s="1732"/>
      <c r="B1011" s="1756"/>
      <c r="C1011" s="1756"/>
      <c r="D1011" s="1739"/>
      <c r="E1011" s="1767"/>
      <c r="F1011" s="1756"/>
      <c r="G1011" s="1739"/>
      <c r="H1011" s="1756"/>
      <c r="I1011" s="1738" t="s">
        <v>2472</v>
      </c>
      <c r="J1011" s="1842">
        <f>ROUND(J1010/1.12,3)</f>
        <v>2347.8000000000002</v>
      </c>
    </row>
    <row r="1012" spans="1:10" ht="75">
      <c r="A1012" s="1732" t="s">
        <v>2270</v>
      </c>
      <c r="B1012" s="1839" t="s">
        <v>2104</v>
      </c>
      <c r="C1012" s="1839" t="s">
        <v>2105</v>
      </c>
      <c r="D1012" s="1840" t="s">
        <v>31</v>
      </c>
      <c r="E1012" s="1760">
        <f>4*1.3</f>
        <v>5.2</v>
      </c>
      <c r="F1012" s="1841" t="s">
        <v>2809</v>
      </c>
      <c r="G1012" s="1739">
        <v>602</v>
      </c>
      <c r="H1012" s="1756">
        <v>602</v>
      </c>
      <c r="I1012" s="1756">
        <v>12</v>
      </c>
      <c r="J1012" s="1842">
        <f>ROUND((H1012*E1012*1.12),3)</f>
        <v>3506.0479999999998</v>
      </c>
    </row>
    <row r="1013" spans="1:10">
      <c r="A1013" s="1732"/>
      <c r="B1013" s="1756"/>
      <c r="C1013" s="1756"/>
      <c r="D1013" s="1739"/>
      <c r="E1013" s="1767"/>
      <c r="F1013" s="1756"/>
      <c r="G1013" s="1739"/>
      <c r="H1013" s="1756"/>
      <c r="I1013" s="1738" t="s">
        <v>2473</v>
      </c>
      <c r="J1013" s="1842">
        <f>ROUND(J1012/1.12,3)</f>
        <v>3130.4</v>
      </c>
    </row>
    <row r="1014" spans="1:10" ht="75">
      <c r="A1014" s="1732" t="s">
        <v>2273</v>
      </c>
      <c r="B1014" s="1839" t="s">
        <v>2106</v>
      </c>
      <c r="C1014" s="1839" t="s">
        <v>2107</v>
      </c>
      <c r="D1014" s="1840" t="s">
        <v>31</v>
      </c>
      <c r="E1014" s="1760">
        <f>4*1.3</f>
        <v>5.2</v>
      </c>
      <c r="F1014" s="1841" t="s">
        <v>2809</v>
      </c>
      <c r="G1014" s="1739">
        <v>335</v>
      </c>
      <c r="H1014" s="1756">
        <v>335</v>
      </c>
      <c r="I1014" s="1756">
        <v>12</v>
      </c>
      <c r="J1014" s="1842">
        <f>ROUND((H1014*E1014*1.12),3)</f>
        <v>1951.04</v>
      </c>
    </row>
    <row r="1015" spans="1:10">
      <c r="A1015" s="1732"/>
      <c r="B1015" s="1756"/>
      <c r="C1015" s="1756"/>
      <c r="D1015" s="1739"/>
      <c r="E1015" s="1767"/>
      <c r="F1015" s="1756"/>
      <c r="G1015" s="1739"/>
      <c r="H1015" s="1756"/>
      <c r="I1015" s="1738" t="s">
        <v>2474</v>
      </c>
      <c r="J1015" s="1842">
        <f>ROUND(J1014/1.12,3)</f>
        <v>1742</v>
      </c>
    </row>
    <row r="1016" spans="1:10" ht="75">
      <c r="A1016" s="1732" t="s">
        <v>2276</v>
      </c>
      <c r="B1016" s="1839" t="s">
        <v>2108</v>
      </c>
      <c r="C1016" s="1839" t="s">
        <v>2109</v>
      </c>
      <c r="D1016" s="1840" t="s">
        <v>31</v>
      </c>
      <c r="E1016" s="1760">
        <f>3*1.3</f>
        <v>3.9000000000000004</v>
      </c>
      <c r="F1016" s="1841"/>
      <c r="G1016" s="1739"/>
      <c r="H1016" s="1756"/>
      <c r="I1016" s="1756"/>
      <c r="J1016" s="1842"/>
    </row>
    <row r="1017" spans="1:10">
      <c r="A1017" s="1732"/>
      <c r="B1017" s="1756"/>
      <c r="C1017" s="1756"/>
      <c r="D1017" s="1739"/>
      <c r="E1017" s="1767"/>
      <c r="F1017" s="1756"/>
      <c r="G1017" s="1739"/>
      <c r="H1017" s="1756"/>
      <c r="I1017" s="1738" t="s">
        <v>2475</v>
      </c>
      <c r="J1017" s="1842"/>
    </row>
    <row r="1018" spans="1:10" ht="75">
      <c r="A1018" s="1732" t="s">
        <v>2279</v>
      </c>
      <c r="B1018" s="1839" t="s">
        <v>2110</v>
      </c>
      <c r="C1018" s="1839" t="s">
        <v>2111</v>
      </c>
      <c r="D1018" s="1840" t="s">
        <v>31</v>
      </c>
      <c r="E1018" s="1760">
        <f>2*1.3</f>
        <v>2.6</v>
      </c>
      <c r="F1018" s="1841" t="s">
        <v>3160</v>
      </c>
      <c r="G1018" s="1739">
        <v>602</v>
      </c>
      <c r="H1018" s="1756">
        <v>602</v>
      </c>
      <c r="I1018" s="1756">
        <v>12</v>
      </c>
      <c r="J1018" s="1842">
        <f>ROUND((H1018*E1018*1.12),3)</f>
        <v>1753.0239999999999</v>
      </c>
    </row>
    <row r="1019" spans="1:10">
      <c r="A1019" s="1732"/>
      <c r="B1019" s="1756"/>
      <c r="C1019" s="1756"/>
      <c r="D1019" s="1739"/>
      <c r="E1019" s="1767"/>
      <c r="F1019" s="1756"/>
      <c r="G1019" s="1739"/>
      <c r="H1019" s="1756"/>
      <c r="I1019" s="1738" t="s">
        <v>2476</v>
      </c>
      <c r="J1019" s="1842">
        <f>ROUND(J1018/1.12,3)</f>
        <v>1565.2</v>
      </c>
    </row>
    <row r="1020" spans="1:10" ht="90">
      <c r="A1020" s="1732" t="s">
        <v>2282</v>
      </c>
      <c r="B1020" s="1839" t="s">
        <v>2112</v>
      </c>
      <c r="C1020" s="1839" t="s">
        <v>2113</v>
      </c>
      <c r="D1020" s="1840" t="s">
        <v>31</v>
      </c>
      <c r="E1020" s="1760">
        <f>3*1.3</f>
        <v>3.9000000000000004</v>
      </c>
      <c r="F1020" s="1841" t="s">
        <v>2809</v>
      </c>
      <c r="G1020" s="1739">
        <v>602</v>
      </c>
      <c r="H1020" s="1756">
        <v>602</v>
      </c>
      <c r="I1020" s="1756">
        <v>12</v>
      </c>
      <c r="J1020" s="1842">
        <f>ROUND((H1020*E1020*1.12),3)</f>
        <v>2629.5360000000001</v>
      </c>
    </row>
    <row r="1021" spans="1:10">
      <c r="A1021" s="1732"/>
      <c r="B1021" s="1756"/>
      <c r="C1021" s="1756"/>
      <c r="D1021" s="1739"/>
      <c r="E1021" s="1767"/>
      <c r="F1021" s="1756"/>
      <c r="G1021" s="1739"/>
      <c r="H1021" s="1756"/>
      <c r="I1021" s="1738" t="s">
        <v>2477</v>
      </c>
      <c r="J1021" s="1842">
        <f>ROUND(J1020/1.12,3)</f>
        <v>2347.8000000000002</v>
      </c>
    </row>
    <row r="1022" spans="1:10" ht="75">
      <c r="A1022" s="1732" t="s">
        <v>2285</v>
      </c>
      <c r="B1022" s="1839" t="s">
        <v>2114</v>
      </c>
      <c r="C1022" s="1839" t="s">
        <v>2115</v>
      </c>
      <c r="D1022" s="1840" t="s">
        <v>31</v>
      </c>
      <c r="E1022" s="1760">
        <f>2*1.3</f>
        <v>2.6</v>
      </c>
      <c r="F1022" s="1841" t="s">
        <v>2809</v>
      </c>
      <c r="G1022" s="1739">
        <v>602</v>
      </c>
      <c r="H1022" s="1756">
        <v>602</v>
      </c>
      <c r="I1022" s="1756">
        <v>12</v>
      </c>
      <c r="J1022" s="1842">
        <f>ROUNDUP((H1022*E1022*1.12),3)</f>
        <v>1753.0239999999999</v>
      </c>
    </row>
    <row r="1023" spans="1:10">
      <c r="A1023" s="1732"/>
      <c r="B1023" s="1756"/>
      <c r="C1023" s="1756"/>
      <c r="D1023" s="1739"/>
      <c r="E1023" s="1767"/>
      <c r="F1023" s="1756"/>
      <c r="G1023" s="1739"/>
      <c r="H1023" s="1756"/>
      <c r="I1023" s="1738" t="s">
        <v>2478</v>
      </c>
      <c r="J1023" s="1842">
        <f>ROUND(J1022/1.12,3)</f>
        <v>1565.2</v>
      </c>
    </row>
    <row r="1024" spans="1:10" ht="75">
      <c r="A1024" s="1732" t="s">
        <v>2288</v>
      </c>
      <c r="B1024" s="1839" t="s">
        <v>2116</v>
      </c>
      <c r="C1024" s="1839" t="s">
        <v>2117</v>
      </c>
      <c r="D1024" s="1840" t="s">
        <v>31</v>
      </c>
      <c r="E1024" s="1760">
        <f>3*1.3</f>
        <v>3.9000000000000004</v>
      </c>
      <c r="F1024" s="1841" t="s">
        <v>3159</v>
      </c>
      <c r="G1024" s="1739">
        <v>135</v>
      </c>
      <c r="H1024" s="1756">
        <v>135</v>
      </c>
      <c r="I1024" s="1756">
        <v>12</v>
      </c>
      <c r="J1024" s="1842">
        <f>ROUND((H1024*E1024*1.12),3)</f>
        <v>589.67999999999995</v>
      </c>
    </row>
    <row r="1025" spans="1:10">
      <c r="A1025" s="1732"/>
      <c r="B1025" s="1756"/>
      <c r="C1025" s="1756"/>
      <c r="D1025" s="1739"/>
      <c r="E1025" s="1767"/>
      <c r="F1025" s="1756"/>
      <c r="G1025" s="1739"/>
      <c r="H1025" s="1756"/>
      <c r="I1025" s="1738" t="s">
        <v>2479</v>
      </c>
      <c r="J1025" s="1842">
        <f>ROUND(J1024/1.12,3)</f>
        <v>526.5</v>
      </c>
    </row>
    <row r="1026" spans="1:10" ht="75">
      <c r="A1026" s="1732" t="s">
        <v>2291</v>
      </c>
      <c r="B1026" s="1839" t="s">
        <v>2118</v>
      </c>
      <c r="C1026" s="1839" t="s">
        <v>2119</v>
      </c>
      <c r="D1026" s="1840" t="s">
        <v>31</v>
      </c>
      <c r="E1026" s="1760" t="s">
        <v>241</v>
      </c>
      <c r="F1026" s="1841" t="s">
        <v>2809</v>
      </c>
      <c r="G1026" s="1739">
        <v>602</v>
      </c>
      <c r="H1026" s="1756">
        <v>602</v>
      </c>
      <c r="I1026" s="1756">
        <v>12</v>
      </c>
      <c r="J1026" s="1842">
        <f>ROUND((H1026*E1026*1.12),3)</f>
        <v>2022.72</v>
      </c>
    </row>
    <row r="1027" spans="1:10">
      <c r="A1027" s="1732"/>
      <c r="B1027" s="1756"/>
      <c r="C1027" s="1756"/>
      <c r="D1027" s="1739"/>
      <c r="E1027" s="1767"/>
      <c r="F1027" s="1756"/>
      <c r="G1027" s="1739"/>
      <c r="H1027" s="1756"/>
      <c r="I1027" s="1738" t="s">
        <v>2480</v>
      </c>
      <c r="J1027" s="1842">
        <f>ROUND(J1026/1.12,3)</f>
        <v>1806</v>
      </c>
    </row>
    <row r="1028" spans="1:10" ht="75">
      <c r="A1028" s="1732" t="s">
        <v>2294</v>
      </c>
      <c r="B1028" s="1839" t="s">
        <v>2120</v>
      </c>
      <c r="C1028" s="1839" t="s">
        <v>2121</v>
      </c>
      <c r="D1028" s="1840" t="s">
        <v>31</v>
      </c>
      <c r="E1028" s="1760">
        <f>2*1.3</f>
        <v>2.6</v>
      </c>
      <c r="F1028" s="1841"/>
      <c r="G1028" s="1739"/>
      <c r="H1028" s="1756"/>
      <c r="I1028" s="1756"/>
      <c r="J1028" s="1842"/>
    </row>
    <row r="1029" spans="1:10">
      <c r="A1029" s="1732"/>
      <c r="B1029" s="1756"/>
      <c r="C1029" s="1756"/>
      <c r="D1029" s="1739"/>
      <c r="E1029" s="1767"/>
      <c r="F1029" s="1756"/>
      <c r="G1029" s="1739"/>
      <c r="H1029" s="1756"/>
      <c r="I1029" s="1738" t="s">
        <v>2481</v>
      </c>
      <c r="J1029" s="1842"/>
    </row>
    <row r="1030" spans="1:10" ht="60">
      <c r="A1030" s="1732" t="s">
        <v>2297</v>
      </c>
      <c r="B1030" s="1839" t="s">
        <v>2122</v>
      </c>
      <c r="C1030" s="1839" t="s">
        <v>2123</v>
      </c>
      <c r="D1030" s="1840" t="s">
        <v>31</v>
      </c>
      <c r="E1030" s="1760" t="s">
        <v>11</v>
      </c>
      <c r="F1030" s="1841" t="s">
        <v>2809</v>
      </c>
      <c r="G1030" s="1739">
        <v>1100</v>
      </c>
      <c r="H1030" s="1756">
        <v>1100</v>
      </c>
      <c r="I1030" s="1756">
        <v>12</v>
      </c>
      <c r="J1030" s="1842">
        <f>ROUND((H1030*E1030*1.12),3)</f>
        <v>6160</v>
      </c>
    </row>
    <row r="1031" spans="1:10">
      <c r="A1031" s="1732"/>
      <c r="B1031" s="1756"/>
      <c r="C1031" s="1756"/>
      <c r="D1031" s="1739"/>
      <c r="E1031" s="1767"/>
      <c r="F1031" s="1756"/>
      <c r="G1031" s="1739"/>
      <c r="H1031" s="1756"/>
      <c r="I1031" s="1738" t="s">
        <v>2482</v>
      </c>
      <c r="J1031" s="1842">
        <f>ROUND(J1030/1.12,3)</f>
        <v>5500</v>
      </c>
    </row>
    <row r="1032" spans="1:10" ht="75">
      <c r="A1032" s="1732" t="s">
        <v>2300</v>
      </c>
      <c r="B1032" s="1839" t="s">
        <v>2124</v>
      </c>
      <c r="C1032" s="1839" t="s">
        <v>2125</v>
      </c>
      <c r="D1032" s="1840" t="s">
        <v>31</v>
      </c>
      <c r="E1032" s="1760">
        <f>2*1.3</f>
        <v>2.6</v>
      </c>
      <c r="F1032" s="1841" t="s">
        <v>2809</v>
      </c>
      <c r="G1032" s="1739">
        <v>602</v>
      </c>
      <c r="H1032" s="1756">
        <v>602</v>
      </c>
      <c r="I1032" s="1756">
        <v>12</v>
      </c>
      <c r="J1032" s="1842">
        <f>ROUND((H1032*E1032*1.12),3)</f>
        <v>1753.0239999999999</v>
      </c>
    </row>
    <row r="1033" spans="1:10">
      <c r="A1033" s="1732"/>
      <c r="B1033" s="1756"/>
      <c r="C1033" s="1756"/>
      <c r="D1033" s="1739"/>
      <c r="E1033" s="1767"/>
      <c r="F1033" s="1756"/>
      <c r="G1033" s="1739"/>
      <c r="H1033" s="1756"/>
      <c r="I1033" s="1738" t="s">
        <v>2483</v>
      </c>
      <c r="J1033" s="1842">
        <f>ROUND(J1032/1.12,3)</f>
        <v>1565.2</v>
      </c>
    </row>
    <row r="1034" spans="1:10" ht="60">
      <c r="A1034" s="1732" t="s">
        <v>2303</v>
      </c>
      <c r="B1034" s="1839" t="s">
        <v>2126</v>
      </c>
      <c r="C1034" s="1839" t="s">
        <v>2127</v>
      </c>
      <c r="D1034" s="1840" t="s">
        <v>31</v>
      </c>
      <c r="E1034" s="1760">
        <f>1*1.3</f>
        <v>1.3</v>
      </c>
      <c r="F1034" s="1841" t="s">
        <v>2809</v>
      </c>
      <c r="G1034" s="1739">
        <v>602</v>
      </c>
      <c r="H1034" s="1756">
        <v>602</v>
      </c>
      <c r="I1034" s="1756">
        <v>12</v>
      </c>
      <c r="J1034" s="1842">
        <f>ROUND((H1034*E1034*1.12),3)</f>
        <v>876.51199999999994</v>
      </c>
    </row>
    <row r="1035" spans="1:10">
      <c r="A1035" s="1732"/>
      <c r="B1035" s="1756"/>
      <c r="C1035" s="1756"/>
      <c r="D1035" s="1739"/>
      <c r="E1035" s="1767"/>
      <c r="F1035" s="1756"/>
      <c r="G1035" s="1739"/>
      <c r="H1035" s="1756"/>
      <c r="I1035" s="1738" t="s">
        <v>2484</v>
      </c>
      <c r="J1035" s="1842">
        <f>ROUND(J1034/1.12,3)</f>
        <v>782.6</v>
      </c>
    </row>
    <row r="1036" spans="1:10" ht="45">
      <c r="A1036" s="1732" t="s">
        <v>2306</v>
      </c>
      <c r="B1036" s="1839" t="s">
        <v>2128</v>
      </c>
      <c r="C1036" s="1839" t="s">
        <v>2129</v>
      </c>
      <c r="D1036" s="1840" t="s">
        <v>31</v>
      </c>
      <c r="E1036" s="1760">
        <f>1*1.3</f>
        <v>1.3</v>
      </c>
      <c r="F1036" s="1841" t="s">
        <v>2809</v>
      </c>
      <c r="G1036" s="1739">
        <v>602</v>
      </c>
      <c r="H1036" s="1756">
        <v>602</v>
      </c>
      <c r="I1036" s="1756">
        <v>12</v>
      </c>
      <c r="J1036" s="1842">
        <f>ROUND((H1036*E1036*1.12),3)</f>
        <v>876.51199999999994</v>
      </c>
    </row>
    <row r="1037" spans="1:10">
      <c r="A1037" s="1732"/>
      <c r="B1037" s="1756"/>
      <c r="C1037" s="1756"/>
      <c r="D1037" s="1739"/>
      <c r="E1037" s="1767"/>
      <c r="F1037" s="1756"/>
      <c r="G1037" s="1739"/>
      <c r="H1037" s="1756"/>
      <c r="I1037" s="1738" t="s">
        <v>2485</v>
      </c>
      <c r="J1037" s="1842">
        <f>ROUND(J1036/1.12,3)</f>
        <v>782.6</v>
      </c>
    </row>
    <row r="1038" spans="1:10" ht="75">
      <c r="A1038" s="1732" t="s">
        <v>2309</v>
      </c>
      <c r="B1038" s="1839" t="s">
        <v>2130</v>
      </c>
      <c r="C1038" s="1839" t="s">
        <v>2131</v>
      </c>
      <c r="D1038" s="1840" t="s">
        <v>31</v>
      </c>
      <c r="E1038" s="1760">
        <f>1*1.3</f>
        <v>1.3</v>
      </c>
      <c r="F1038" s="1841" t="s">
        <v>2809</v>
      </c>
      <c r="G1038" s="1739">
        <v>335</v>
      </c>
      <c r="H1038" s="1756">
        <v>335</v>
      </c>
      <c r="I1038" s="1756">
        <v>12</v>
      </c>
      <c r="J1038" s="1842">
        <f>ROUND((H1038*E1038*1.12),3)</f>
        <v>487.76</v>
      </c>
    </row>
    <row r="1039" spans="1:10">
      <c r="A1039" s="1732"/>
      <c r="B1039" s="1756"/>
      <c r="C1039" s="1756"/>
      <c r="D1039" s="1739"/>
      <c r="E1039" s="1767"/>
      <c r="F1039" s="1756"/>
      <c r="G1039" s="1739"/>
      <c r="H1039" s="1756"/>
      <c r="I1039" s="1738" t="s">
        <v>2486</v>
      </c>
      <c r="J1039" s="1842">
        <f>ROUND(J1038/1.12,3)</f>
        <v>435.5</v>
      </c>
    </row>
    <row r="1040" spans="1:10" ht="75">
      <c r="A1040" s="1732" t="s">
        <v>2312</v>
      </c>
      <c r="B1040" s="1839" t="s">
        <v>2132</v>
      </c>
      <c r="C1040" s="1839" t="s">
        <v>2133</v>
      </c>
      <c r="D1040" s="1840" t="s">
        <v>31</v>
      </c>
      <c r="E1040" s="1760">
        <f>1*1.3</f>
        <v>1.3</v>
      </c>
      <c r="F1040" s="1841" t="s">
        <v>2809</v>
      </c>
      <c r="G1040" s="1739">
        <v>335</v>
      </c>
      <c r="H1040" s="1756">
        <v>335</v>
      </c>
      <c r="I1040" s="1756">
        <v>12</v>
      </c>
      <c r="J1040" s="1842">
        <f>ROUND((H1040*E1040*1.12),3)</f>
        <v>487.76</v>
      </c>
    </row>
    <row r="1041" spans="1:10">
      <c r="A1041" s="1732"/>
      <c r="B1041" s="1756"/>
      <c r="C1041" s="1756"/>
      <c r="D1041" s="1739"/>
      <c r="E1041" s="1767"/>
      <c r="F1041" s="1756"/>
      <c r="G1041" s="1739"/>
      <c r="H1041" s="1756"/>
      <c r="I1041" s="1738" t="s">
        <v>2487</v>
      </c>
      <c r="J1041" s="1842">
        <f>ROUND(J1040/1.12,3)</f>
        <v>435.5</v>
      </c>
    </row>
    <row r="1042" spans="1:10" ht="75">
      <c r="A1042" s="1732" t="s">
        <v>2315</v>
      </c>
      <c r="B1042" s="1839" t="s">
        <v>2134</v>
      </c>
      <c r="C1042" s="1839" t="s">
        <v>2135</v>
      </c>
      <c r="D1042" s="1840" t="s">
        <v>31</v>
      </c>
      <c r="E1042" s="1760">
        <f>1*1.3</f>
        <v>1.3</v>
      </c>
      <c r="F1042" s="1841" t="s">
        <v>2809</v>
      </c>
      <c r="G1042" s="1739">
        <v>335</v>
      </c>
      <c r="H1042" s="1756">
        <v>335</v>
      </c>
      <c r="I1042" s="1756">
        <v>12</v>
      </c>
      <c r="J1042" s="1842">
        <f>ROUND((H1042*E1042*1.12),3)</f>
        <v>487.76</v>
      </c>
    </row>
    <row r="1043" spans="1:10">
      <c r="A1043" s="1732"/>
      <c r="B1043" s="1756"/>
      <c r="C1043" s="1756"/>
      <c r="D1043" s="1739"/>
      <c r="E1043" s="1767"/>
      <c r="F1043" s="1756"/>
      <c r="G1043" s="1739"/>
      <c r="H1043" s="1756"/>
      <c r="I1043" s="1738" t="s">
        <v>2488</v>
      </c>
      <c r="J1043" s="1842">
        <f>ROUNDUP(J1042/1.12,3)</f>
        <v>435.5</v>
      </c>
    </row>
    <row r="1044" spans="1:10" ht="75">
      <c r="A1044" s="1732" t="s">
        <v>2334</v>
      </c>
      <c r="B1044" s="1839" t="s">
        <v>2136</v>
      </c>
      <c r="C1044" s="1839" t="s">
        <v>2137</v>
      </c>
      <c r="D1044" s="1840" t="s">
        <v>31</v>
      </c>
      <c r="E1044" s="1760" t="s">
        <v>162</v>
      </c>
      <c r="F1044" s="1841" t="s">
        <v>2809</v>
      </c>
      <c r="G1044" s="1739">
        <v>602</v>
      </c>
      <c r="H1044" s="1756">
        <v>602</v>
      </c>
      <c r="I1044" s="1756">
        <v>12</v>
      </c>
      <c r="J1044" s="1842">
        <f>ROUND((H1044*E1044*1.12),3)</f>
        <v>1348.48</v>
      </c>
    </row>
    <row r="1045" spans="1:10">
      <c r="A1045" s="1732"/>
      <c r="B1045" s="1756"/>
      <c r="C1045" s="1756"/>
      <c r="D1045" s="1739"/>
      <c r="E1045" s="1767"/>
      <c r="F1045" s="1756"/>
      <c r="G1045" s="1739"/>
      <c r="H1045" s="1756"/>
      <c r="I1045" s="1738" t="s">
        <v>2489</v>
      </c>
      <c r="J1045" s="1842">
        <f>ROUND(J1044/1.12,3)</f>
        <v>1204</v>
      </c>
    </row>
    <row r="1046" spans="1:10" ht="75">
      <c r="A1046" s="1732" t="s">
        <v>2390</v>
      </c>
      <c r="B1046" s="1839" t="s">
        <v>2138</v>
      </c>
      <c r="C1046" s="1839" t="s">
        <v>2139</v>
      </c>
      <c r="D1046" s="1840" t="s">
        <v>31</v>
      </c>
      <c r="E1046" s="1760">
        <f>1*1.3</f>
        <v>1.3</v>
      </c>
      <c r="F1046" s="1841" t="s">
        <v>3146</v>
      </c>
      <c r="G1046" s="1739">
        <v>602</v>
      </c>
      <c r="H1046" s="1756">
        <v>602</v>
      </c>
      <c r="I1046" s="1756">
        <v>12</v>
      </c>
      <c r="J1046" s="1842">
        <f>ROUND((H1046*E1046*1.12),3)</f>
        <v>876.51199999999994</v>
      </c>
    </row>
    <row r="1047" spans="1:10">
      <c r="A1047" s="1732"/>
      <c r="B1047" s="1756"/>
      <c r="C1047" s="1756"/>
      <c r="D1047" s="1739"/>
      <c r="E1047" s="1767"/>
      <c r="F1047" s="1756"/>
      <c r="G1047" s="1739"/>
      <c r="H1047" s="1756"/>
      <c r="I1047" s="1738" t="s">
        <v>2490</v>
      </c>
      <c r="J1047" s="1842">
        <f>ROUND(J1046/1.12,3)</f>
        <v>782.6</v>
      </c>
    </row>
    <row r="1048" spans="1:10" ht="75">
      <c r="A1048" s="1732" t="s">
        <v>2391</v>
      </c>
      <c r="B1048" s="1839" t="s">
        <v>2140</v>
      </c>
      <c r="C1048" s="1839" t="s">
        <v>2141</v>
      </c>
      <c r="D1048" s="1840" t="s">
        <v>31</v>
      </c>
      <c r="E1048" s="1760">
        <f>3*1.3</f>
        <v>3.9000000000000004</v>
      </c>
      <c r="F1048" s="1841" t="s">
        <v>3161</v>
      </c>
      <c r="G1048" s="1739">
        <v>255</v>
      </c>
      <c r="H1048" s="1756">
        <v>255</v>
      </c>
      <c r="I1048" s="1756">
        <v>21</v>
      </c>
      <c r="J1048" s="1842">
        <f>ROUND((H1048*E1048*1.21),3)</f>
        <v>1203.345</v>
      </c>
    </row>
    <row r="1049" spans="1:10">
      <c r="A1049" s="1732"/>
      <c r="B1049" s="1756"/>
      <c r="C1049" s="1756"/>
      <c r="D1049" s="1739"/>
      <c r="E1049" s="1767"/>
      <c r="F1049" s="1756"/>
      <c r="G1049" s="1739"/>
      <c r="H1049" s="1756"/>
      <c r="I1049" s="1738" t="s">
        <v>2491</v>
      </c>
      <c r="J1049" s="1842">
        <f>ROUND(J1048/1.21,3)</f>
        <v>994.5</v>
      </c>
    </row>
    <row r="1050" spans="1:10" ht="75">
      <c r="A1050" s="1732" t="s">
        <v>2392</v>
      </c>
      <c r="B1050" s="1839" t="s">
        <v>2142</v>
      </c>
      <c r="C1050" s="1839" t="s">
        <v>2143</v>
      </c>
      <c r="D1050" s="1840" t="s">
        <v>31</v>
      </c>
      <c r="E1050" s="1760">
        <f>1*1.3</f>
        <v>1.3</v>
      </c>
      <c r="F1050" s="1841" t="s">
        <v>3146</v>
      </c>
      <c r="G1050" s="1739">
        <v>602</v>
      </c>
      <c r="H1050" s="1756">
        <v>602</v>
      </c>
      <c r="I1050" s="1756">
        <v>12</v>
      </c>
      <c r="J1050" s="1842">
        <f>ROUND((H1050*E1050*1.12),3)</f>
        <v>876.51199999999994</v>
      </c>
    </row>
    <row r="1051" spans="1:10">
      <c r="A1051" s="1732"/>
      <c r="B1051" s="1756"/>
      <c r="C1051" s="1756"/>
      <c r="D1051" s="1739"/>
      <c r="E1051" s="1767"/>
      <c r="F1051" s="1756"/>
      <c r="G1051" s="1739"/>
      <c r="H1051" s="1756"/>
      <c r="I1051" s="1738" t="s">
        <v>2492</v>
      </c>
      <c r="J1051" s="1842">
        <f>ROUND(J1050/1.12,3)</f>
        <v>782.6</v>
      </c>
    </row>
    <row r="1052" spans="1:10" ht="60">
      <c r="A1052" s="1732" t="s">
        <v>2393</v>
      </c>
      <c r="B1052" s="1839" t="s">
        <v>2144</v>
      </c>
      <c r="C1052" s="1839" t="s">
        <v>2145</v>
      </c>
      <c r="D1052" s="1840" t="s">
        <v>31</v>
      </c>
      <c r="E1052" s="1760">
        <f>2*1.3</f>
        <v>2.6</v>
      </c>
      <c r="F1052" s="1841" t="s">
        <v>2809</v>
      </c>
      <c r="G1052" s="1739">
        <v>602</v>
      </c>
      <c r="H1052" s="1756">
        <v>602</v>
      </c>
      <c r="I1052" s="1756">
        <v>12</v>
      </c>
      <c r="J1052" s="1842">
        <f>ROUND((H1052*E1052*1.12),3)</f>
        <v>1753.0239999999999</v>
      </c>
    </row>
    <row r="1053" spans="1:10">
      <c r="A1053" s="1732"/>
      <c r="B1053" s="1756"/>
      <c r="C1053" s="1756"/>
      <c r="D1053" s="1739"/>
      <c r="E1053" s="1767"/>
      <c r="F1053" s="1756"/>
      <c r="G1053" s="1739"/>
      <c r="H1053" s="1756"/>
      <c r="I1053" s="1738" t="s">
        <v>2493</v>
      </c>
      <c r="J1053" s="1842">
        <f>ROUND(J1052/1.12,3)</f>
        <v>1565.2</v>
      </c>
    </row>
    <row r="1054" spans="1:10" ht="60">
      <c r="A1054" s="1732" t="s">
        <v>2394</v>
      </c>
      <c r="B1054" s="1839" t="s">
        <v>2146</v>
      </c>
      <c r="C1054" s="1839" t="s">
        <v>2147</v>
      </c>
      <c r="D1054" s="1840" t="s">
        <v>31</v>
      </c>
      <c r="E1054" s="1760">
        <f>3*1.3</f>
        <v>3.9000000000000004</v>
      </c>
      <c r="F1054" s="1841" t="s">
        <v>2809</v>
      </c>
      <c r="G1054" s="1739">
        <v>602</v>
      </c>
      <c r="H1054" s="1756">
        <v>602</v>
      </c>
      <c r="I1054" s="1756">
        <v>12</v>
      </c>
      <c r="J1054" s="1842">
        <f>ROUND((H1054*E1054*1.12),3)</f>
        <v>2629.5360000000001</v>
      </c>
    </row>
    <row r="1055" spans="1:10">
      <c r="A1055" s="1732"/>
      <c r="B1055" s="1756"/>
      <c r="C1055" s="1756"/>
      <c r="D1055" s="1739"/>
      <c r="E1055" s="1767"/>
      <c r="F1055" s="1756"/>
      <c r="G1055" s="1739"/>
      <c r="H1055" s="1756"/>
      <c r="I1055" s="1738" t="s">
        <v>2494</v>
      </c>
      <c r="J1055" s="1842">
        <f>ROUND(J1054/1.12,3)</f>
        <v>2347.8000000000002</v>
      </c>
    </row>
    <row r="1056" spans="1:10" ht="75">
      <c r="A1056" s="1732" t="s">
        <v>2395</v>
      </c>
      <c r="B1056" s="1839" t="s">
        <v>2148</v>
      </c>
      <c r="C1056" s="1839" t="s">
        <v>2149</v>
      </c>
      <c r="D1056" s="1840" t="s">
        <v>2150</v>
      </c>
      <c r="E1056" s="1760">
        <f>2*1.3</f>
        <v>2.6</v>
      </c>
      <c r="F1056" s="1841" t="s">
        <v>2809</v>
      </c>
      <c r="G1056" s="1739">
        <v>602</v>
      </c>
      <c r="H1056" s="1756">
        <v>602</v>
      </c>
      <c r="I1056" s="1756">
        <v>12</v>
      </c>
      <c r="J1056" s="1842">
        <f>ROUND((H1056*E1056*1.12),3)</f>
        <v>1753.0239999999999</v>
      </c>
    </row>
    <row r="1057" spans="1:10">
      <c r="A1057" s="1732"/>
      <c r="B1057" s="1756"/>
      <c r="C1057" s="1756"/>
      <c r="D1057" s="1739"/>
      <c r="E1057" s="1767"/>
      <c r="F1057" s="1756"/>
      <c r="G1057" s="1739"/>
      <c r="H1057" s="1756"/>
      <c r="I1057" s="1738" t="s">
        <v>2495</v>
      </c>
      <c r="J1057" s="1842">
        <f>ROUND(J1056/1.12,3)</f>
        <v>1565.2</v>
      </c>
    </row>
    <row r="1058" spans="1:10" ht="75">
      <c r="A1058" s="1732" t="s">
        <v>2396</v>
      </c>
      <c r="B1058" s="1839" t="s">
        <v>2151</v>
      </c>
      <c r="C1058" s="1839" t="s">
        <v>2152</v>
      </c>
      <c r="D1058" s="1840" t="s">
        <v>31</v>
      </c>
      <c r="E1058" s="1760">
        <f>2*1.3</f>
        <v>2.6</v>
      </c>
      <c r="F1058" s="1841" t="s">
        <v>3159</v>
      </c>
      <c r="G1058" s="1739">
        <v>269</v>
      </c>
      <c r="H1058" s="1756">
        <v>269</v>
      </c>
      <c r="I1058" s="1756">
        <v>12</v>
      </c>
      <c r="J1058" s="1842">
        <f>ROUND((H1058*E1058*1.12),3)</f>
        <v>783.32799999999997</v>
      </c>
    </row>
    <row r="1059" spans="1:10">
      <c r="A1059" s="1732"/>
      <c r="B1059" s="1756"/>
      <c r="C1059" s="1756"/>
      <c r="D1059" s="1739"/>
      <c r="E1059" s="1767"/>
      <c r="F1059" s="1756"/>
      <c r="G1059" s="1739"/>
      <c r="H1059" s="1756"/>
      <c r="I1059" s="1738" t="s">
        <v>2496</v>
      </c>
      <c r="J1059" s="1842">
        <f>ROUND(J1058/1.12,3)</f>
        <v>699.4</v>
      </c>
    </row>
    <row r="1060" spans="1:10" ht="75">
      <c r="A1060" s="1732" t="s">
        <v>2397</v>
      </c>
      <c r="B1060" s="1839" t="s">
        <v>2153</v>
      </c>
      <c r="C1060" s="1839" t="s">
        <v>2154</v>
      </c>
      <c r="D1060" s="1840" t="s">
        <v>31</v>
      </c>
      <c r="E1060" s="1760">
        <f>1*1.3</f>
        <v>1.3</v>
      </c>
      <c r="F1060" s="1841" t="s">
        <v>3159</v>
      </c>
      <c r="G1060" s="1739">
        <v>468</v>
      </c>
      <c r="H1060" s="1756">
        <v>468</v>
      </c>
      <c r="I1060" s="1756">
        <v>12</v>
      </c>
      <c r="J1060" s="1842">
        <f>ROUND((H1060*E1060*1.12),3)</f>
        <v>681.40800000000002</v>
      </c>
    </row>
    <row r="1061" spans="1:10">
      <c r="A1061" s="1732"/>
      <c r="B1061" s="1756"/>
      <c r="C1061" s="1756"/>
      <c r="D1061" s="1739"/>
      <c r="E1061" s="1767"/>
      <c r="F1061" s="1756"/>
      <c r="G1061" s="1739"/>
      <c r="H1061" s="1756"/>
      <c r="I1061" s="1738" t="s">
        <v>2497</v>
      </c>
      <c r="J1061" s="1842">
        <f>ROUND(J1060/1.12,3)</f>
        <v>608.4</v>
      </c>
    </row>
    <row r="1062" spans="1:10" ht="60">
      <c r="A1062" s="1732" t="s">
        <v>2398</v>
      </c>
      <c r="B1062" s="1839" t="s">
        <v>2155</v>
      </c>
      <c r="C1062" s="1839" t="s">
        <v>2156</v>
      </c>
      <c r="D1062" s="1840" t="s">
        <v>31</v>
      </c>
      <c r="E1062" s="1760">
        <f>1*1.3</f>
        <v>1.3</v>
      </c>
      <c r="F1062" s="1841" t="s">
        <v>3159</v>
      </c>
      <c r="G1062" s="1739">
        <v>468</v>
      </c>
      <c r="H1062" s="1756">
        <v>468</v>
      </c>
      <c r="I1062" s="1756">
        <v>12</v>
      </c>
      <c r="J1062" s="1842">
        <f>ROUND((H1062*E1062*1.12),3)</f>
        <v>681.40800000000002</v>
      </c>
    </row>
    <row r="1063" spans="1:10">
      <c r="A1063" s="1732"/>
      <c r="B1063" s="1756"/>
      <c r="C1063" s="1756"/>
      <c r="D1063" s="1739"/>
      <c r="E1063" s="1767"/>
      <c r="F1063" s="1756"/>
      <c r="G1063" s="1739"/>
      <c r="H1063" s="1756"/>
      <c r="I1063" s="1738" t="s">
        <v>2498</v>
      </c>
      <c r="J1063" s="1842">
        <f>ROUND(J1062/1.12,3)</f>
        <v>608.4</v>
      </c>
    </row>
    <row r="1064" spans="1:10" ht="60">
      <c r="A1064" s="1732" t="s">
        <v>2399</v>
      </c>
      <c r="B1064" s="1839" t="s">
        <v>2157</v>
      </c>
      <c r="C1064" s="1839" t="s">
        <v>2158</v>
      </c>
      <c r="D1064" s="1840" t="s">
        <v>31</v>
      </c>
      <c r="E1064" s="1760">
        <f>5*1.3</f>
        <v>6.5</v>
      </c>
      <c r="F1064" s="1841" t="s">
        <v>2809</v>
      </c>
      <c r="G1064" s="1739">
        <v>1100</v>
      </c>
      <c r="H1064" s="1756">
        <v>1100</v>
      </c>
      <c r="I1064" s="1756">
        <v>12</v>
      </c>
      <c r="J1064" s="1842">
        <f>ROUND((H1064*E1064*1.12),3)</f>
        <v>8008</v>
      </c>
    </row>
    <row r="1065" spans="1:10">
      <c r="A1065" s="1732"/>
      <c r="B1065" s="1756"/>
      <c r="C1065" s="1756"/>
      <c r="D1065" s="1739"/>
      <c r="E1065" s="1767"/>
      <c r="F1065" s="1756"/>
      <c r="G1065" s="1739"/>
      <c r="H1065" s="1756"/>
      <c r="I1065" s="1738" t="s">
        <v>2499</v>
      </c>
      <c r="J1065" s="1842">
        <f>ROUND(J1064/1.12,3)</f>
        <v>7150</v>
      </c>
    </row>
    <row r="1066" spans="1:10" ht="75">
      <c r="A1066" s="1732" t="s">
        <v>2400</v>
      </c>
      <c r="B1066" s="1839" t="s">
        <v>2159</v>
      </c>
      <c r="C1066" s="1839" t="s">
        <v>2160</v>
      </c>
      <c r="D1066" s="1840" t="s">
        <v>31</v>
      </c>
      <c r="E1066" s="1760">
        <f>2*1.3</f>
        <v>2.6</v>
      </c>
      <c r="F1066" s="1841"/>
      <c r="G1066" s="1739"/>
      <c r="H1066" s="1756"/>
      <c r="I1066" s="1756"/>
      <c r="J1066" s="1842"/>
    </row>
    <row r="1067" spans="1:10">
      <c r="A1067" s="1732"/>
      <c r="B1067" s="1756"/>
      <c r="C1067" s="1756"/>
      <c r="D1067" s="1739"/>
      <c r="E1067" s="1767"/>
      <c r="F1067" s="1756"/>
      <c r="G1067" s="1739"/>
      <c r="H1067" s="1756"/>
      <c r="I1067" s="1738" t="s">
        <v>2500</v>
      </c>
      <c r="J1067" s="1842"/>
    </row>
    <row r="1068" spans="1:10" ht="75">
      <c r="A1068" s="1732" t="s">
        <v>2401</v>
      </c>
      <c r="B1068" s="1839" t="s">
        <v>2161</v>
      </c>
      <c r="C1068" s="1839" t="s">
        <v>2162</v>
      </c>
      <c r="D1068" s="1840" t="s">
        <v>31</v>
      </c>
      <c r="E1068" s="1760">
        <f>1*1.3</f>
        <v>1.3</v>
      </c>
      <c r="F1068" s="1841" t="s">
        <v>2809</v>
      </c>
      <c r="G1068" s="1739">
        <v>602</v>
      </c>
      <c r="H1068" s="1756">
        <v>602</v>
      </c>
      <c r="I1068" s="1756">
        <v>12</v>
      </c>
      <c r="J1068" s="1842">
        <f>ROUND((H1068*E1068*1.12),3)</f>
        <v>876.51199999999994</v>
      </c>
    </row>
    <row r="1069" spans="1:10">
      <c r="A1069" s="1732"/>
      <c r="B1069" s="1756"/>
      <c r="C1069" s="1756"/>
      <c r="D1069" s="1739"/>
      <c r="E1069" s="1767"/>
      <c r="F1069" s="1756"/>
      <c r="G1069" s="1739"/>
      <c r="H1069" s="1756"/>
      <c r="I1069" s="1738" t="s">
        <v>2501</v>
      </c>
      <c r="J1069" s="1842">
        <f>ROUND(J1068/1.12,3)</f>
        <v>782.6</v>
      </c>
    </row>
    <row r="1070" spans="1:10" ht="75">
      <c r="A1070" s="1732" t="s">
        <v>2402</v>
      </c>
      <c r="B1070" s="1839" t="s">
        <v>2163</v>
      </c>
      <c r="C1070" s="1839" t="s">
        <v>2164</v>
      </c>
      <c r="D1070" s="1840" t="s">
        <v>31</v>
      </c>
      <c r="E1070" s="1760">
        <f>2*1.3</f>
        <v>2.6</v>
      </c>
      <c r="F1070" s="1841" t="s">
        <v>2809</v>
      </c>
      <c r="G1070" s="1739">
        <v>1100</v>
      </c>
      <c r="H1070" s="1756">
        <v>1100</v>
      </c>
      <c r="I1070" s="1756">
        <v>12</v>
      </c>
      <c r="J1070" s="1842">
        <f>ROUND((H1070*E1070*1.12),3)</f>
        <v>3203.2</v>
      </c>
    </row>
    <row r="1071" spans="1:10">
      <c r="A1071" s="1732"/>
      <c r="B1071" s="1756"/>
      <c r="C1071" s="1756"/>
      <c r="D1071" s="1739"/>
      <c r="E1071" s="1767"/>
      <c r="F1071" s="1756"/>
      <c r="G1071" s="1739"/>
      <c r="H1071" s="1756"/>
      <c r="I1071" s="1738" t="s">
        <v>2502</v>
      </c>
      <c r="J1071" s="1842">
        <f>ROUND(J1070/1.12,3)</f>
        <v>2860</v>
      </c>
    </row>
    <row r="1072" spans="1:10" ht="60">
      <c r="A1072" s="1732" t="s">
        <v>2403</v>
      </c>
      <c r="B1072" s="1839" t="s">
        <v>2165</v>
      </c>
      <c r="C1072" s="1839" t="s">
        <v>2166</v>
      </c>
      <c r="D1072" s="1840" t="s">
        <v>31</v>
      </c>
      <c r="E1072" s="1760">
        <f>2*1.3</f>
        <v>2.6</v>
      </c>
      <c r="F1072" s="1841"/>
      <c r="G1072" s="1739"/>
      <c r="H1072" s="1756"/>
      <c r="I1072" s="1756"/>
      <c r="J1072" s="1842"/>
    </row>
    <row r="1073" spans="1:10">
      <c r="A1073" s="1732"/>
      <c r="B1073" s="1756"/>
      <c r="C1073" s="1756"/>
      <c r="D1073" s="1739"/>
      <c r="E1073" s="1767"/>
      <c r="F1073" s="1756"/>
      <c r="G1073" s="1739"/>
      <c r="H1073" s="1756"/>
      <c r="I1073" s="1738" t="s">
        <v>2503</v>
      </c>
      <c r="J1073" s="1842"/>
    </row>
    <row r="1074" spans="1:10" ht="60">
      <c r="A1074" s="1732" t="s">
        <v>2404</v>
      </c>
      <c r="B1074" s="1839" t="s">
        <v>2167</v>
      </c>
      <c r="C1074" s="1839" t="s">
        <v>2168</v>
      </c>
      <c r="D1074" s="1840" t="s">
        <v>31</v>
      </c>
      <c r="E1074" s="1760">
        <f>3*1.3</f>
        <v>3.9000000000000004</v>
      </c>
      <c r="F1074" s="1841" t="s">
        <v>2809</v>
      </c>
      <c r="G1074" s="1739">
        <v>602</v>
      </c>
      <c r="H1074" s="1756">
        <v>602</v>
      </c>
      <c r="I1074" s="1756">
        <v>12</v>
      </c>
      <c r="J1074" s="1842">
        <f>ROUND((H1074*E1074*1.12),3)</f>
        <v>2629.5360000000001</v>
      </c>
    </row>
    <row r="1075" spans="1:10">
      <c r="A1075" s="1732"/>
      <c r="B1075" s="1756"/>
      <c r="C1075" s="1756"/>
      <c r="D1075" s="1739"/>
      <c r="E1075" s="1767"/>
      <c r="F1075" s="1756"/>
      <c r="G1075" s="1739"/>
      <c r="H1075" s="1756"/>
      <c r="I1075" s="1738" t="s">
        <v>2504</v>
      </c>
      <c r="J1075" s="1842">
        <f>ROUND(J1074/1.12,3)</f>
        <v>2347.8000000000002</v>
      </c>
    </row>
    <row r="1076" spans="1:10" ht="75">
      <c r="A1076" s="1732" t="s">
        <v>2405</v>
      </c>
      <c r="B1076" s="1839" t="s">
        <v>2169</v>
      </c>
      <c r="C1076" s="1839" t="s">
        <v>2170</v>
      </c>
      <c r="D1076" s="1840" t="s">
        <v>31</v>
      </c>
      <c r="E1076" s="1760">
        <f>2*1.3</f>
        <v>2.6</v>
      </c>
      <c r="F1076" s="1841" t="s">
        <v>2809</v>
      </c>
      <c r="G1076" s="1739">
        <v>602</v>
      </c>
      <c r="H1076" s="1756">
        <v>602</v>
      </c>
      <c r="I1076" s="1756">
        <v>12</v>
      </c>
      <c r="J1076" s="1842">
        <f>ROUND((H1076*E1076*1.12),3)</f>
        <v>1753.0239999999999</v>
      </c>
    </row>
    <row r="1077" spans="1:10">
      <c r="A1077" s="1732"/>
      <c r="B1077" s="1756"/>
      <c r="C1077" s="1756"/>
      <c r="D1077" s="1739"/>
      <c r="E1077" s="1767"/>
      <c r="F1077" s="1756"/>
      <c r="G1077" s="1739"/>
      <c r="H1077" s="1756"/>
      <c r="I1077" s="1738" t="s">
        <v>2505</v>
      </c>
      <c r="J1077" s="1842">
        <f>ROUND(J1076/1.12,3)</f>
        <v>1565.2</v>
      </c>
    </row>
    <row r="1078" spans="1:10" ht="60">
      <c r="A1078" s="1732" t="s">
        <v>2406</v>
      </c>
      <c r="B1078" s="1844" t="s">
        <v>2171</v>
      </c>
      <c r="C1078" s="1839" t="s">
        <v>2172</v>
      </c>
      <c r="D1078" s="1840"/>
      <c r="E1078" s="1760">
        <f>2*1.3</f>
        <v>2.6</v>
      </c>
      <c r="F1078" s="1841"/>
      <c r="G1078" s="1739"/>
      <c r="H1078" s="1756"/>
      <c r="I1078" s="1756"/>
      <c r="J1078" s="1842"/>
    </row>
    <row r="1079" spans="1:10">
      <c r="A1079" s="1732"/>
      <c r="B1079" s="1756"/>
      <c r="C1079" s="1756"/>
      <c r="D1079" s="1739"/>
      <c r="E1079" s="1767"/>
      <c r="F1079" s="1756"/>
      <c r="G1079" s="1739"/>
      <c r="H1079" s="1756"/>
      <c r="I1079" s="1738" t="s">
        <v>2506</v>
      </c>
      <c r="J1079" s="1842"/>
    </row>
    <row r="1080" spans="1:10" ht="60">
      <c r="A1080" s="1732" t="s">
        <v>2407</v>
      </c>
      <c r="B1080" s="1839" t="s">
        <v>2173</v>
      </c>
      <c r="C1080" s="1839" t="s">
        <v>2174</v>
      </c>
      <c r="D1080" s="1840" t="s">
        <v>31</v>
      </c>
      <c r="E1080" s="1760">
        <f>2*1.3</f>
        <v>2.6</v>
      </c>
      <c r="F1080" s="1841" t="s">
        <v>2809</v>
      </c>
      <c r="G1080" s="1739">
        <v>602</v>
      </c>
      <c r="H1080" s="1756">
        <v>602</v>
      </c>
      <c r="I1080" s="1756">
        <v>12</v>
      </c>
      <c r="J1080" s="1842">
        <f>ROUND((H1080*E1080*1.12),3)</f>
        <v>1753.0239999999999</v>
      </c>
    </row>
    <row r="1081" spans="1:10">
      <c r="A1081" s="1732"/>
      <c r="B1081" s="1756"/>
      <c r="C1081" s="1756"/>
      <c r="D1081" s="1739"/>
      <c r="E1081" s="1767"/>
      <c r="F1081" s="1756"/>
      <c r="G1081" s="1739"/>
      <c r="H1081" s="1756"/>
      <c r="I1081" s="1738" t="s">
        <v>2507</v>
      </c>
      <c r="J1081" s="1842">
        <f>ROUNDUP(J1080/1.12,3)</f>
        <v>1565.2</v>
      </c>
    </row>
    <row r="1082" spans="1:10" ht="90">
      <c r="A1082" s="1732" t="s">
        <v>2408</v>
      </c>
      <c r="B1082" s="1839" t="s">
        <v>2175</v>
      </c>
      <c r="C1082" s="1839" t="s">
        <v>2176</v>
      </c>
      <c r="D1082" s="1840" t="s">
        <v>31</v>
      </c>
      <c r="E1082" s="1760">
        <f>3*1.3</f>
        <v>3.9000000000000004</v>
      </c>
      <c r="F1082" s="1841" t="s">
        <v>2809</v>
      </c>
      <c r="G1082" s="1739">
        <v>335</v>
      </c>
      <c r="H1082" s="1756">
        <v>335</v>
      </c>
      <c r="I1082" s="1756">
        <v>12</v>
      </c>
      <c r="J1082" s="1842">
        <f>ROUND((H1082*E1082*1.12),3)</f>
        <v>1463.28</v>
      </c>
    </row>
    <row r="1083" spans="1:10">
      <c r="A1083" s="1732"/>
      <c r="B1083" s="1756"/>
      <c r="C1083" s="1756"/>
      <c r="D1083" s="1739"/>
      <c r="E1083" s="1767"/>
      <c r="F1083" s="1756"/>
      <c r="G1083" s="1739"/>
      <c r="H1083" s="1756"/>
      <c r="I1083" s="1738" t="s">
        <v>2508</v>
      </c>
      <c r="J1083" s="1842">
        <f>ROUND(J1082/1.12,3)</f>
        <v>1306.5</v>
      </c>
    </row>
    <row r="1084" spans="1:10" ht="105">
      <c r="A1084" s="1732" t="s">
        <v>50</v>
      </c>
      <c r="B1084" s="1839" t="s">
        <v>2177</v>
      </c>
      <c r="C1084" s="1839" t="s">
        <v>2178</v>
      </c>
      <c r="D1084" s="1840" t="s">
        <v>31</v>
      </c>
      <c r="E1084" s="1760">
        <f>2*1.3</f>
        <v>2.6</v>
      </c>
      <c r="F1084" s="1841" t="s">
        <v>2809</v>
      </c>
      <c r="G1084" s="1739">
        <v>602</v>
      </c>
      <c r="H1084" s="1756">
        <v>602</v>
      </c>
      <c r="I1084" s="1756">
        <v>12</v>
      </c>
      <c r="J1084" s="1842">
        <f>ROUND((H1084*E1084*1.12),3)</f>
        <v>1753.0239999999999</v>
      </c>
    </row>
    <row r="1085" spans="1:10">
      <c r="A1085" s="1732"/>
      <c r="B1085" s="1756"/>
      <c r="C1085" s="1756"/>
      <c r="D1085" s="1739"/>
      <c r="E1085" s="1767"/>
      <c r="F1085" s="1756"/>
      <c r="G1085" s="1739"/>
      <c r="H1085" s="1756"/>
      <c r="I1085" s="1738" t="s">
        <v>2509</v>
      </c>
      <c r="J1085" s="1842">
        <f>J1084/1.12</f>
        <v>1565.1999999999998</v>
      </c>
    </row>
    <row r="1086" spans="1:10" ht="75">
      <c r="A1086" s="1732" t="s">
        <v>2409</v>
      </c>
      <c r="B1086" s="1839" t="s">
        <v>2179</v>
      </c>
      <c r="C1086" s="1839" t="s">
        <v>2180</v>
      </c>
      <c r="D1086" s="1840" t="s">
        <v>31</v>
      </c>
      <c r="E1086" s="1760">
        <f>2*1.3</f>
        <v>2.6</v>
      </c>
      <c r="F1086" s="1841" t="s">
        <v>2809</v>
      </c>
      <c r="G1086" s="1739">
        <v>602</v>
      </c>
      <c r="H1086" s="1756">
        <v>602</v>
      </c>
      <c r="I1086" s="1756">
        <v>12</v>
      </c>
      <c r="J1086" s="1842">
        <f>ROUNDUP((H1086*E1086*1.12),3)</f>
        <v>1753.0239999999999</v>
      </c>
    </row>
    <row r="1087" spans="1:10">
      <c r="A1087" s="1732"/>
      <c r="B1087" s="1756"/>
      <c r="C1087" s="1756"/>
      <c r="D1087" s="1739"/>
      <c r="E1087" s="1767"/>
      <c r="F1087" s="1756"/>
      <c r="G1087" s="1739"/>
      <c r="H1087" s="1756"/>
      <c r="I1087" s="1738" t="s">
        <v>2510</v>
      </c>
      <c r="J1087" s="1842">
        <f>ROUNDUP(J1086/1.12,3)</f>
        <v>1565.2</v>
      </c>
    </row>
    <row r="1088" spans="1:10" ht="75">
      <c r="A1088" s="1732" t="s">
        <v>2410</v>
      </c>
      <c r="B1088" s="1839" t="s">
        <v>2181</v>
      </c>
      <c r="C1088" s="1839" t="s">
        <v>2182</v>
      </c>
      <c r="D1088" s="1840" t="s">
        <v>31</v>
      </c>
      <c r="E1088" s="1760">
        <f>2*1.3</f>
        <v>2.6</v>
      </c>
      <c r="F1088" s="1841" t="s">
        <v>2809</v>
      </c>
      <c r="G1088" s="1739">
        <v>602</v>
      </c>
      <c r="H1088" s="1756">
        <v>602</v>
      </c>
      <c r="I1088" s="1756">
        <v>12</v>
      </c>
      <c r="J1088" s="1842">
        <f>ROUND((H1088*E1088*1.12),3)</f>
        <v>1753.0239999999999</v>
      </c>
    </row>
    <row r="1089" spans="1:10">
      <c r="A1089" s="1732"/>
      <c r="B1089" s="1756"/>
      <c r="C1089" s="1756"/>
      <c r="D1089" s="1739"/>
      <c r="E1089" s="1767"/>
      <c r="F1089" s="1756"/>
      <c r="G1089" s="1739"/>
      <c r="H1089" s="1756"/>
      <c r="I1089" s="1738" t="s">
        <v>2511</v>
      </c>
      <c r="J1089" s="1842">
        <f>ROUND(J1088/1.12,3)</f>
        <v>1565.2</v>
      </c>
    </row>
    <row r="1090" spans="1:10" ht="75">
      <c r="A1090" s="1732" t="s">
        <v>2411</v>
      </c>
      <c r="B1090" s="1839" t="s">
        <v>2184</v>
      </c>
      <c r="C1090" s="1839" t="s">
        <v>2185</v>
      </c>
      <c r="D1090" s="1840" t="s">
        <v>31</v>
      </c>
      <c r="E1090" s="1760">
        <f>3*1.3</f>
        <v>3.9000000000000004</v>
      </c>
      <c r="F1090" s="1841" t="s">
        <v>3161</v>
      </c>
      <c r="G1090" s="1739">
        <v>285</v>
      </c>
      <c r="H1090" s="1756">
        <v>285</v>
      </c>
      <c r="I1090" s="1756">
        <v>21</v>
      </c>
      <c r="J1090" s="1842">
        <f>ROUND((H1090*E1090*1.21),3)</f>
        <v>1344.915</v>
      </c>
    </row>
    <row r="1091" spans="1:10">
      <c r="A1091" s="1732"/>
      <c r="B1091" s="1756"/>
      <c r="C1091" s="1756"/>
      <c r="D1091" s="1739"/>
      <c r="E1091" s="1767"/>
      <c r="F1091" s="1756"/>
      <c r="G1091" s="1739"/>
      <c r="H1091" s="1756"/>
      <c r="I1091" s="1738" t="s">
        <v>2512</v>
      </c>
      <c r="J1091" s="1842">
        <f>ROUND(J1090/1.21,3)</f>
        <v>1111.5</v>
      </c>
    </row>
    <row r="1092" spans="1:10" ht="75">
      <c r="A1092" s="1732" t="s">
        <v>2412</v>
      </c>
      <c r="B1092" s="1839" t="s">
        <v>2187</v>
      </c>
      <c r="C1092" s="1839" t="s">
        <v>2188</v>
      </c>
      <c r="D1092" s="1840" t="s">
        <v>31</v>
      </c>
      <c r="E1092" s="1760">
        <f>4*1.3</f>
        <v>5.2</v>
      </c>
      <c r="F1092" s="1841" t="s">
        <v>2809</v>
      </c>
      <c r="G1092" s="1739">
        <v>602</v>
      </c>
      <c r="H1092" s="1756">
        <v>602</v>
      </c>
      <c r="I1092" s="1756">
        <v>12</v>
      </c>
      <c r="J1092" s="1842">
        <f>ROUNDUP((H1092*E1092*1.12),3)</f>
        <v>3506.0479999999998</v>
      </c>
    </row>
    <row r="1093" spans="1:10">
      <c r="A1093" s="1732"/>
      <c r="B1093" s="1756"/>
      <c r="C1093" s="1756"/>
      <c r="D1093" s="1739"/>
      <c r="E1093" s="1767"/>
      <c r="F1093" s="1756"/>
      <c r="G1093" s="1739"/>
      <c r="H1093" s="1756"/>
      <c r="I1093" s="1738" t="s">
        <v>2513</v>
      </c>
      <c r="J1093" s="1842">
        <f>ROUND(J1092/1.12,3)</f>
        <v>3130.4</v>
      </c>
    </row>
    <row r="1094" spans="1:10" ht="75">
      <c r="A1094" s="1732" t="s">
        <v>2413</v>
      </c>
      <c r="B1094" s="1839" t="s">
        <v>2190</v>
      </c>
      <c r="C1094" s="1839" t="s">
        <v>2191</v>
      </c>
      <c r="D1094" s="1840" t="s">
        <v>31</v>
      </c>
      <c r="E1094" s="1760">
        <f>1*1.3</f>
        <v>1.3</v>
      </c>
      <c r="F1094" s="1841" t="s">
        <v>3159</v>
      </c>
      <c r="G1094" s="1739">
        <v>460</v>
      </c>
      <c r="H1094" s="1756">
        <v>460</v>
      </c>
      <c r="I1094" s="1756">
        <v>12</v>
      </c>
      <c r="J1094" s="1842">
        <f>ROUND((H1094*E1094*1.12),3)</f>
        <v>669.76</v>
      </c>
    </row>
    <row r="1095" spans="1:10">
      <c r="A1095" s="1732"/>
      <c r="B1095" s="1756"/>
      <c r="C1095" s="1756"/>
      <c r="D1095" s="1739"/>
      <c r="E1095" s="1767"/>
      <c r="F1095" s="1756"/>
      <c r="G1095" s="1739"/>
      <c r="H1095" s="1756"/>
      <c r="I1095" s="1738" t="s">
        <v>2514</v>
      </c>
      <c r="J1095" s="1842">
        <f>ROUND(J1094/1.12,3)</f>
        <v>598</v>
      </c>
    </row>
    <row r="1096" spans="1:10" ht="90">
      <c r="A1096" s="1732" t="s">
        <v>2414</v>
      </c>
      <c r="B1096" s="1839" t="s">
        <v>2193</v>
      </c>
      <c r="C1096" s="1839" t="s">
        <v>2194</v>
      </c>
      <c r="D1096" s="1840" t="s">
        <v>31</v>
      </c>
      <c r="E1096" s="1760">
        <f>3*1.3</f>
        <v>3.9000000000000004</v>
      </c>
      <c r="F1096" s="1841" t="s">
        <v>2809</v>
      </c>
      <c r="G1096" s="1739">
        <v>602</v>
      </c>
      <c r="H1096" s="1756">
        <v>602</v>
      </c>
      <c r="I1096" s="1756">
        <v>12</v>
      </c>
      <c r="J1096" s="1842">
        <f>ROUND((H1096*E1096*1.12),3)</f>
        <v>2629.5360000000001</v>
      </c>
    </row>
    <row r="1097" spans="1:10">
      <c r="A1097" s="1732"/>
      <c r="B1097" s="1756"/>
      <c r="C1097" s="1756"/>
      <c r="D1097" s="1739"/>
      <c r="E1097" s="1767"/>
      <c r="F1097" s="1756"/>
      <c r="G1097" s="1739"/>
      <c r="H1097" s="1756"/>
      <c r="I1097" s="1738" t="s">
        <v>2515</v>
      </c>
      <c r="J1097" s="1842">
        <f>ROUND(J1096/1.12,3)</f>
        <v>2347.8000000000002</v>
      </c>
    </row>
    <row r="1098" spans="1:10" ht="90">
      <c r="A1098" s="1732" t="s">
        <v>2415</v>
      </c>
      <c r="B1098" s="1839" t="s">
        <v>2196</v>
      </c>
      <c r="C1098" s="1839" t="s">
        <v>2197</v>
      </c>
      <c r="D1098" s="1840" t="s">
        <v>31</v>
      </c>
      <c r="E1098" s="1760">
        <f>2*1.3</f>
        <v>2.6</v>
      </c>
      <c r="F1098" s="1841" t="s">
        <v>2809</v>
      </c>
      <c r="G1098" s="1739">
        <v>460</v>
      </c>
      <c r="H1098" s="1756">
        <v>460</v>
      </c>
      <c r="I1098" s="1756">
        <v>12</v>
      </c>
      <c r="J1098" s="1842">
        <f>ROUND((H1098*E1098*1.12),3)</f>
        <v>1339.52</v>
      </c>
    </row>
    <row r="1099" spans="1:10">
      <c r="A1099" s="1732"/>
      <c r="B1099" s="1756"/>
      <c r="C1099" s="1756"/>
      <c r="D1099" s="1739"/>
      <c r="E1099" s="1767"/>
      <c r="F1099" s="1756"/>
      <c r="G1099" s="1739"/>
      <c r="H1099" s="1756"/>
      <c r="I1099" s="1738" t="s">
        <v>2516</v>
      </c>
      <c r="J1099" s="1842">
        <f>ROUND(J1098/1.12,3)</f>
        <v>1196</v>
      </c>
    </row>
    <row r="1100" spans="1:10" ht="90">
      <c r="A1100" s="1732" t="s">
        <v>2416</v>
      </c>
      <c r="B1100" s="1839" t="s">
        <v>2199</v>
      </c>
      <c r="C1100" s="1839" t="s">
        <v>2200</v>
      </c>
      <c r="D1100" s="1840" t="s">
        <v>2150</v>
      </c>
      <c r="E1100" s="1760">
        <f>2*1.3</f>
        <v>2.6</v>
      </c>
      <c r="F1100" s="1841" t="s">
        <v>3159</v>
      </c>
      <c r="G1100" s="1739">
        <v>260</v>
      </c>
      <c r="H1100" s="1756">
        <v>260</v>
      </c>
      <c r="I1100" s="1756">
        <v>12</v>
      </c>
      <c r="J1100" s="1842">
        <f>ROUND((H1100*E1100*1.12),3)</f>
        <v>757.12</v>
      </c>
    </row>
    <row r="1101" spans="1:10">
      <c r="A1101" s="1732"/>
      <c r="B1101" s="1756"/>
      <c r="C1101" s="1756"/>
      <c r="D1101" s="1739"/>
      <c r="E1101" s="1767"/>
      <c r="F1101" s="1756"/>
      <c r="G1101" s="1739"/>
      <c r="H1101" s="1756"/>
      <c r="I1101" s="1738" t="s">
        <v>2517</v>
      </c>
      <c r="J1101" s="1842">
        <f>J1100/1.12</f>
        <v>675.99999999999989</v>
      </c>
    </row>
    <row r="1102" spans="1:10" ht="60">
      <c r="A1102" s="1732" t="s">
        <v>2417</v>
      </c>
      <c r="B1102" s="1839" t="s">
        <v>2202</v>
      </c>
      <c r="C1102" s="1839" t="s">
        <v>2203</v>
      </c>
      <c r="D1102" s="1840" t="s">
        <v>2150</v>
      </c>
      <c r="E1102" s="1760">
        <f>3*1.3</f>
        <v>3.9000000000000004</v>
      </c>
      <c r="F1102" s="1841" t="s">
        <v>2809</v>
      </c>
      <c r="G1102" s="1739">
        <v>602</v>
      </c>
      <c r="H1102" s="1756">
        <v>602</v>
      </c>
      <c r="I1102" s="1756">
        <v>12</v>
      </c>
      <c r="J1102" s="1842">
        <f>ROUND((H1102*E1102*1.12),3)</f>
        <v>2629.5360000000001</v>
      </c>
    </row>
    <row r="1103" spans="1:10">
      <c r="A1103" s="1732"/>
      <c r="B1103" s="1756"/>
      <c r="C1103" s="1756"/>
      <c r="D1103" s="1739"/>
      <c r="E1103" s="1767"/>
      <c r="F1103" s="1756"/>
      <c r="G1103" s="1739"/>
      <c r="H1103" s="1756"/>
      <c r="I1103" s="1738" t="s">
        <v>2518</v>
      </c>
      <c r="J1103" s="1842">
        <f>ROUND(J1102/1.12,3)</f>
        <v>2347.8000000000002</v>
      </c>
    </row>
    <row r="1104" spans="1:10" ht="75">
      <c r="A1104" s="1732" t="s">
        <v>2418</v>
      </c>
      <c r="B1104" s="1839" t="s">
        <v>2205</v>
      </c>
      <c r="C1104" s="1839" t="s">
        <v>2206</v>
      </c>
      <c r="D1104" s="1840" t="s">
        <v>31</v>
      </c>
      <c r="E1104" s="1760">
        <f>1*1.3</f>
        <v>1.3</v>
      </c>
      <c r="F1104" s="1841" t="s">
        <v>3159</v>
      </c>
      <c r="G1104" s="1739">
        <v>260</v>
      </c>
      <c r="H1104" s="1756">
        <v>260</v>
      </c>
      <c r="I1104" s="1756">
        <v>12</v>
      </c>
      <c r="J1104" s="1842">
        <f>ROUND((H1104*E1104*1.12),3)</f>
        <v>378.56</v>
      </c>
    </row>
    <row r="1105" spans="1:10">
      <c r="A1105" s="1732"/>
      <c r="B1105" s="1756"/>
      <c r="C1105" s="1756"/>
      <c r="D1105" s="1739"/>
      <c r="E1105" s="1767"/>
      <c r="F1105" s="1756"/>
      <c r="G1105" s="1739"/>
      <c r="H1105" s="1756"/>
      <c r="I1105" s="1738" t="s">
        <v>2519</v>
      </c>
      <c r="J1105" s="1842">
        <f>ROUND(J1104/1.12,3)</f>
        <v>338</v>
      </c>
    </row>
    <row r="1106" spans="1:10" ht="90">
      <c r="A1106" s="1732" t="s">
        <v>2419</v>
      </c>
      <c r="B1106" s="1839" t="s">
        <v>2208</v>
      </c>
      <c r="C1106" s="1839" t="s">
        <v>2209</v>
      </c>
      <c r="D1106" s="1840" t="s">
        <v>31</v>
      </c>
      <c r="E1106" s="1760">
        <f>2*1.3</f>
        <v>2.6</v>
      </c>
      <c r="F1106" s="1841" t="s">
        <v>3159</v>
      </c>
      <c r="G1106" s="1739">
        <v>260</v>
      </c>
      <c r="H1106" s="1756">
        <v>260</v>
      </c>
      <c r="I1106" s="1756">
        <v>12</v>
      </c>
      <c r="J1106" s="1842">
        <f>ROUND((H1106*E1106*1.12),3)</f>
        <v>757.12</v>
      </c>
    </row>
    <row r="1107" spans="1:10">
      <c r="A1107" s="1732"/>
      <c r="B1107" s="1756"/>
      <c r="C1107" s="1756"/>
      <c r="D1107" s="1739"/>
      <c r="E1107" s="1767"/>
      <c r="F1107" s="1756"/>
      <c r="G1107" s="1739"/>
      <c r="H1107" s="1756"/>
      <c r="I1107" s="1738" t="s">
        <v>2520</v>
      </c>
      <c r="J1107" s="1842">
        <f>ROUND(J1106/1.12,3)</f>
        <v>676</v>
      </c>
    </row>
    <row r="1108" spans="1:10" ht="75">
      <c r="A1108" s="1732" t="s">
        <v>2420</v>
      </c>
      <c r="B1108" s="1839" t="s">
        <v>2211</v>
      </c>
      <c r="C1108" s="1839" t="s">
        <v>2212</v>
      </c>
      <c r="D1108" s="1840" t="s">
        <v>31</v>
      </c>
      <c r="E1108" s="1760">
        <f>4*1.3</f>
        <v>5.2</v>
      </c>
      <c r="F1108" s="1841" t="s">
        <v>2809</v>
      </c>
      <c r="G1108" s="1739">
        <v>602</v>
      </c>
      <c r="H1108" s="1756">
        <v>602</v>
      </c>
      <c r="I1108" s="1756">
        <v>12</v>
      </c>
      <c r="J1108" s="1842">
        <f>ROUND((H1108*E1108*1.12),3)</f>
        <v>3506.0479999999998</v>
      </c>
    </row>
    <row r="1109" spans="1:10">
      <c r="A1109" s="1732"/>
      <c r="B1109" s="1756"/>
      <c r="C1109" s="1756"/>
      <c r="D1109" s="1739"/>
      <c r="E1109" s="1767"/>
      <c r="F1109" s="1756"/>
      <c r="G1109" s="1739"/>
      <c r="H1109" s="1756"/>
      <c r="I1109" s="1738" t="s">
        <v>2521</v>
      </c>
      <c r="J1109" s="1842">
        <f>ROUND(J1108/1.12,3)</f>
        <v>3130.4</v>
      </c>
    </row>
    <row r="1110" spans="1:10" ht="90">
      <c r="A1110" s="1732" t="s">
        <v>2421</v>
      </c>
      <c r="B1110" s="1839" t="s">
        <v>2214</v>
      </c>
      <c r="C1110" s="1839" t="s">
        <v>2215</v>
      </c>
      <c r="D1110" s="1840" t="s">
        <v>31</v>
      </c>
      <c r="E1110" s="1760">
        <f>2*1.3</f>
        <v>2.6</v>
      </c>
      <c r="F1110" s="1841" t="s">
        <v>2809</v>
      </c>
      <c r="G1110" s="1739">
        <v>602</v>
      </c>
      <c r="H1110" s="1756">
        <v>602</v>
      </c>
      <c r="I1110" s="1756">
        <v>12</v>
      </c>
      <c r="J1110" s="1842">
        <f>ROUND((H1110*E1110*1.12),3)</f>
        <v>1753.0239999999999</v>
      </c>
    </row>
    <row r="1111" spans="1:10">
      <c r="A1111" s="1732"/>
      <c r="B1111" s="1756"/>
      <c r="C1111" s="1756"/>
      <c r="D1111" s="1739"/>
      <c r="E1111" s="1767"/>
      <c r="F1111" s="1756"/>
      <c r="G1111" s="1739"/>
      <c r="H1111" s="1756"/>
      <c r="I1111" s="1738" t="s">
        <v>2522</v>
      </c>
      <c r="J1111" s="1842">
        <f>ROUND(J1110/1.12,3)</f>
        <v>1565.2</v>
      </c>
    </row>
    <row r="1112" spans="1:10" ht="75">
      <c r="A1112" s="1732" t="s">
        <v>2422</v>
      </c>
      <c r="B1112" s="1839" t="s">
        <v>2217</v>
      </c>
      <c r="C1112" s="1839" t="s">
        <v>2218</v>
      </c>
      <c r="D1112" s="1840" t="s">
        <v>31</v>
      </c>
      <c r="E1112" s="1760">
        <f>3*1.3</f>
        <v>3.9000000000000004</v>
      </c>
      <c r="F1112" s="1841" t="s">
        <v>2809</v>
      </c>
      <c r="G1112" s="1739">
        <v>602</v>
      </c>
      <c r="H1112" s="1756">
        <v>602</v>
      </c>
      <c r="I1112" s="1756">
        <v>12</v>
      </c>
      <c r="J1112" s="1842">
        <f>ROUND((H1112*E1112*1.12),3)</f>
        <v>2629.5360000000001</v>
      </c>
    </row>
    <row r="1113" spans="1:10">
      <c r="A1113" s="1732"/>
      <c r="B1113" s="1756"/>
      <c r="C1113" s="1756"/>
      <c r="D1113" s="1739"/>
      <c r="E1113" s="1767"/>
      <c r="F1113" s="1756"/>
      <c r="G1113" s="1739"/>
      <c r="H1113" s="1756"/>
      <c r="I1113" s="1738" t="s">
        <v>2523</v>
      </c>
      <c r="J1113" s="1842">
        <f>ROUND(J1112/1.12,3)</f>
        <v>2347.8000000000002</v>
      </c>
    </row>
    <row r="1114" spans="1:10" ht="90">
      <c r="A1114" s="1732" t="s">
        <v>2423</v>
      </c>
      <c r="B1114" s="1839" t="s">
        <v>2220</v>
      </c>
      <c r="C1114" s="1839" t="s">
        <v>2221</v>
      </c>
      <c r="D1114" s="1840" t="s">
        <v>31</v>
      </c>
      <c r="E1114" s="1760">
        <f>1*1.3</f>
        <v>1.3</v>
      </c>
      <c r="F1114" s="1841" t="s">
        <v>2809</v>
      </c>
      <c r="G1114" s="1739">
        <v>602</v>
      </c>
      <c r="H1114" s="1756">
        <v>602</v>
      </c>
      <c r="I1114" s="1756">
        <v>12</v>
      </c>
      <c r="J1114" s="1842">
        <f>ROUND((H1114*E1114*1.12),3)</f>
        <v>876.51199999999994</v>
      </c>
    </row>
    <row r="1115" spans="1:10">
      <c r="A1115" s="1732"/>
      <c r="B1115" s="1756"/>
      <c r="C1115" s="1756"/>
      <c r="D1115" s="1739"/>
      <c r="E1115" s="1767"/>
      <c r="F1115" s="1756"/>
      <c r="G1115" s="1739"/>
      <c r="H1115" s="1756"/>
      <c r="I1115" s="1738" t="s">
        <v>2524</v>
      </c>
      <c r="J1115" s="1842">
        <f>ROUND(J1114/1.12,3)</f>
        <v>782.6</v>
      </c>
    </row>
    <row r="1116" spans="1:10" ht="60">
      <c r="A1116" s="1732" t="s">
        <v>2424</v>
      </c>
      <c r="B1116" s="1839" t="s">
        <v>2223</v>
      </c>
      <c r="C1116" s="1839" t="s">
        <v>2224</v>
      </c>
      <c r="D1116" s="1840" t="s">
        <v>31</v>
      </c>
      <c r="E1116" s="1760">
        <f>2*1.3</f>
        <v>2.6</v>
      </c>
      <c r="F1116" s="1841" t="s">
        <v>2809</v>
      </c>
      <c r="G1116" s="1739">
        <v>602</v>
      </c>
      <c r="H1116" s="1756">
        <v>602</v>
      </c>
      <c r="I1116" s="1756">
        <v>12</v>
      </c>
      <c r="J1116" s="1842">
        <f>ROUND((H1116*E1116*1.12),3)</f>
        <v>1753.0239999999999</v>
      </c>
    </row>
    <row r="1117" spans="1:10">
      <c r="A1117" s="1732"/>
      <c r="B1117" s="1756"/>
      <c r="C1117" s="1756"/>
      <c r="D1117" s="1739"/>
      <c r="E1117" s="1767"/>
      <c r="F1117" s="1756"/>
      <c r="G1117" s="1739"/>
      <c r="H1117" s="1756"/>
      <c r="I1117" s="1738" t="s">
        <v>2525</v>
      </c>
      <c r="J1117" s="1842">
        <f>ROUND(J1116/1.12,3)</f>
        <v>1565.2</v>
      </c>
    </row>
    <row r="1118" spans="1:10" ht="75">
      <c r="A1118" s="1732" t="s">
        <v>2425</v>
      </c>
      <c r="B1118" s="1839" t="s">
        <v>2226</v>
      </c>
      <c r="C1118" s="1839" t="s">
        <v>2227</v>
      </c>
      <c r="D1118" s="1840" t="s">
        <v>31</v>
      </c>
      <c r="E1118" s="1760">
        <f>2*1.3</f>
        <v>2.6</v>
      </c>
      <c r="F1118" s="1841" t="s">
        <v>2809</v>
      </c>
      <c r="G1118" s="1739">
        <v>602</v>
      </c>
      <c r="H1118" s="1756">
        <v>602</v>
      </c>
      <c r="I1118" s="1756">
        <v>12</v>
      </c>
      <c r="J1118" s="1842">
        <f>ROUND((H1118*E1118*1.12),3)</f>
        <v>1753.0239999999999</v>
      </c>
    </row>
    <row r="1119" spans="1:10">
      <c r="A1119" s="1732"/>
      <c r="B1119" s="1756"/>
      <c r="C1119" s="1756"/>
      <c r="D1119" s="1739"/>
      <c r="E1119" s="1767"/>
      <c r="F1119" s="1756"/>
      <c r="G1119" s="1739"/>
      <c r="H1119" s="1756"/>
      <c r="I1119" s="1738" t="s">
        <v>2526</v>
      </c>
      <c r="J1119" s="1842">
        <f>J1118/1.12</f>
        <v>1565.1999999999998</v>
      </c>
    </row>
    <row r="1120" spans="1:10" ht="60">
      <c r="A1120" s="1732" t="s">
        <v>2426</v>
      </c>
      <c r="B1120" s="1839" t="s">
        <v>2229</v>
      </c>
      <c r="C1120" s="1839" t="s">
        <v>2230</v>
      </c>
      <c r="D1120" s="1840" t="s">
        <v>31</v>
      </c>
      <c r="E1120" s="1760">
        <f>1*1.3</f>
        <v>1.3</v>
      </c>
      <c r="F1120" s="1841" t="s">
        <v>2809</v>
      </c>
      <c r="G1120" s="1739">
        <v>1100</v>
      </c>
      <c r="H1120" s="1756">
        <v>1100</v>
      </c>
      <c r="I1120" s="1756">
        <v>12</v>
      </c>
      <c r="J1120" s="1842">
        <f>ROUND((H1120*E1120*1.12),3)</f>
        <v>1601.6</v>
      </c>
    </row>
    <row r="1121" spans="1:10">
      <c r="A1121" s="1732"/>
      <c r="B1121" s="1756"/>
      <c r="C1121" s="1756"/>
      <c r="D1121" s="1739"/>
      <c r="E1121" s="1767"/>
      <c r="F1121" s="1756"/>
      <c r="G1121" s="1739"/>
      <c r="H1121" s="1756"/>
      <c r="I1121" s="1738" t="s">
        <v>2527</v>
      </c>
      <c r="J1121" s="1842">
        <f>ROUND(J1120/1.12,3)</f>
        <v>1430</v>
      </c>
    </row>
    <row r="1122" spans="1:10" ht="60">
      <c r="A1122" s="1732" t="s">
        <v>2427</v>
      </c>
      <c r="B1122" s="1839" t="s">
        <v>2232</v>
      </c>
      <c r="C1122" s="1839" t="s">
        <v>2233</v>
      </c>
      <c r="D1122" s="1840" t="s">
        <v>31</v>
      </c>
      <c r="E1122" s="1760">
        <f>1*1.3</f>
        <v>1.3</v>
      </c>
      <c r="F1122" s="1841" t="s">
        <v>2809</v>
      </c>
      <c r="G1122" s="1739">
        <v>1100</v>
      </c>
      <c r="H1122" s="1756">
        <v>1100</v>
      </c>
      <c r="I1122" s="1756">
        <v>12</v>
      </c>
      <c r="J1122" s="1842">
        <f>ROUND((H1122*E1122*1.12),3)</f>
        <v>1601.6</v>
      </c>
    </row>
    <row r="1123" spans="1:10">
      <c r="A1123" s="1732"/>
      <c r="B1123" s="1756"/>
      <c r="C1123" s="1756"/>
      <c r="D1123" s="1739"/>
      <c r="E1123" s="1767"/>
      <c r="F1123" s="1756"/>
      <c r="G1123" s="1739"/>
      <c r="H1123" s="1756"/>
      <c r="I1123" s="1738" t="s">
        <v>2528</v>
      </c>
      <c r="J1123" s="1842">
        <f>ROUND(J1122/1.12,3)</f>
        <v>1430</v>
      </c>
    </row>
    <row r="1124" spans="1:10" ht="60">
      <c r="A1124" s="1732" t="s">
        <v>2428</v>
      </c>
      <c r="B1124" s="1839" t="s">
        <v>2235</v>
      </c>
      <c r="C1124" s="1839" t="s">
        <v>2236</v>
      </c>
      <c r="D1124" s="1840" t="s">
        <v>31</v>
      </c>
      <c r="E1124" s="1760">
        <f>2*1.3</f>
        <v>2.6</v>
      </c>
      <c r="F1124" s="1841" t="s">
        <v>3162</v>
      </c>
      <c r="G1124" s="1739">
        <v>320</v>
      </c>
      <c r="H1124" s="1756">
        <v>320</v>
      </c>
      <c r="I1124" s="1756">
        <v>12</v>
      </c>
      <c r="J1124" s="1842">
        <f>ROUND((H1124*E1124*1.12),3)</f>
        <v>931.84</v>
      </c>
    </row>
    <row r="1125" spans="1:10">
      <c r="A1125" s="1732"/>
      <c r="B1125" s="1756"/>
      <c r="C1125" s="1756"/>
      <c r="D1125" s="1739"/>
      <c r="E1125" s="1767"/>
      <c r="F1125" s="1756"/>
      <c r="G1125" s="1739"/>
      <c r="H1125" s="1756"/>
      <c r="I1125" s="1738" t="s">
        <v>2529</v>
      </c>
      <c r="J1125" s="1842">
        <f>ROUND(J1124/1.12,3)</f>
        <v>832</v>
      </c>
    </row>
    <row r="1126" spans="1:10" ht="75">
      <c r="A1126" s="1732" t="s">
        <v>2429</v>
      </c>
      <c r="B1126" s="1839" t="s">
        <v>2238</v>
      </c>
      <c r="C1126" s="1839" t="s">
        <v>2239</v>
      </c>
      <c r="D1126" s="1840" t="s">
        <v>31</v>
      </c>
      <c r="E1126" s="1760">
        <f>2*1.3</f>
        <v>2.6</v>
      </c>
      <c r="F1126" s="1841" t="s">
        <v>2809</v>
      </c>
      <c r="G1126" s="1739">
        <v>602</v>
      </c>
      <c r="H1126" s="1756">
        <v>602</v>
      </c>
      <c r="I1126" s="1756">
        <v>12</v>
      </c>
      <c r="J1126" s="1842">
        <f>ROUND((H1126*E1126*1.12),3)</f>
        <v>1753.0239999999999</v>
      </c>
    </row>
    <row r="1127" spans="1:10">
      <c r="A1127" s="1732"/>
      <c r="B1127" s="1756"/>
      <c r="C1127" s="1756"/>
      <c r="D1127" s="1739"/>
      <c r="E1127" s="1767"/>
      <c r="F1127" s="1756"/>
      <c r="G1127" s="1739"/>
      <c r="H1127" s="1756"/>
      <c r="I1127" s="1738" t="s">
        <v>2530</v>
      </c>
      <c r="J1127" s="1842">
        <f>ROUNDUP(J1126/1.12,3)</f>
        <v>1565.2</v>
      </c>
    </row>
    <row r="1128" spans="1:10" ht="75">
      <c r="A1128" s="1732" t="s">
        <v>2430</v>
      </c>
      <c r="B1128" s="1839" t="s">
        <v>2241</v>
      </c>
      <c r="C1128" s="1839" t="s">
        <v>2242</v>
      </c>
      <c r="D1128" s="1840" t="s">
        <v>31</v>
      </c>
      <c r="E1128" s="1760">
        <f>2*1.3</f>
        <v>2.6</v>
      </c>
      <c r="F1128" s="1841" t="s">
        <v>3159</v>
      </c>
      <c r="G1128" s="1739">
        <v>260</v>
      </c>
      <c r="H1128" s="1756">
        <v>260</v>
      </c>
      <c r="I1128" s="1756">
        <v>12</v>
      </c>
      <c r="J1128" s="1842">
        <f>ROUND((H1128*E1128*1.12),3)</f>
        <v>757.12</v>
      </c>
    </row>
    <row r="1129" spans="1:10">
      <c r="A1129" s="1732"/>
      <c r="B1129" s="1756"/>
      <c r="C1129" s="1756"/>
      <c r="D1129" s="1739"/>
      <c r="E1129" s="1767"/>
      <c r="F1129" s="1756"/>
      <c r="G1129" s="1739"/>
      <c r="H1129" s="1756"/>
      <c r="I1129" s="1738" t="s">
        <v>2531</v>
      </c>
      <c r="J1129" s="1842">
        <f>ROUND(J1128/1.12,3)</f>
        <v>676</v>
      </c>
    </row>
    <row r="1130" spans="1:10" ht="75">
      <c r="A1130" s="1732" t="s">
        <v>2431</v>
      </c>
      <c r="B1130" s="1839" t="s">
        <v>2244</v>
      </c>
      <c r="C1130" s="1839" t="s">
        <v>2245</v>
      </c>
      <c r="D1130" s="1840" t="s">
        <v>31</v>
      </c>
      <c r="E1130" s="1760">
        <f>4*1.3</f>
        <v>5.2</v>
      </c>
      <c r="F1130" s="1841" t="s">
        <v>2809</v>
      </c>
      <c r="G1130" s="1739">
        <v>335</v>
      </c>
      <c r="H1130" s="1756">
        <v>335</v>
      </c>
      <c r="I1130" s="1756">
        <v>12</v>
      </c>
      <c r="J1130" s="1842">
        <f>ROUND((H1130*E1130*1.12),3)</f>
        <v>1951.04</v>
      </c>
    </row>
    <row r="1131" spans="1:10">
      <c r="A1131" s="1732"/>
      <c r="B1131" s="1756"/>
      <c r="C1131" s="1756"/>
      <c r="D1131" s="1739"/>
      <c r="E1131" s="1767"/>
      <c r="F1131" s="1756"/>
      <c r="G1131" s="1739"/>
      <c r="H1131" s="1756"/>
      <c r="I1131" s="1738" t="s">
        <v>2532</v>
      </c>
      <c r="J1131" s="1842">
        <f>J1130/1.12</f>
        <v>1741.9999999999998</v>
      </c>
    </row>
    <row r="1132" spans="1:10" ht="75">
      <c r="A1132" s="1732" t="s">
        <v>2432</v>
      </c>
      <c r="B1132" s="1839" t="s">
        <v>2247</v>
      </c>
      <c r="C1132" s="1839" t="s">
        <v>2248</v>
      </c>
      <c r="D1132" s="1840" t="s">
        <v>31</v>
      </c>
      <c r="E1132" s="1760">
        <f>4*1.3</f>
        <v>5.2</v>
      </c>
      <c r="F1132" s="1841" t="s">
        <v>2809</v>
      </c>
      <c r="G1132" s="1739">
        <v>335</v>
      </c>
      <c r="H1132" s="1756">
        <v>335</v>
      </c>
      <c r="I1132" s="1756">
        <v>12</v>
      </c>
      <c r="J1132" s="1842">
        <f>ROUND((H1132*E1132*1.12),3)</f>
        <v>1951.04</v>
      </c>
    </row>
    <row r="1133" spans="1:10">
      <c r="A1133" s="1732"/>
      <c r="B1133" s="1756"/>
      <c r="C1133" s="1756"/>
      <c r="D1133" s="1739"/>
      <c r="E1133" s="1767"/>
      <c r="F1133" s="1756"/>
      <c r="G1133" s="1739"/>
      <c r="H1133" s="1756"/>
      <c r="I1133" s="1738" t="s">
        <v>2533</v>
      </c>
      <c r="J1133" s="1842">
        <f>ROUND(J1132/1.12,3)</f>
        <v>1742</v>
      </c>
    </row>
    <row r="1134" spans="1:10" ht="75">
      <c r="A1134" s="1732" t="s">
        <v>2433</v>
      </c>
      <c r="B1134" s="1839" t="s">
        <v>2250</v>
      </c>
      <c r="C1134" s="1839" t="s">
        <v>2251</v>
      </c>
      <c r="D1134" s="1840" t="s">
        <v>31</v>
      </c>
      <c r="E1134" s="1760">
        <f>2*1.3</f>
        <v>2.6</v>
      </c>
      <c r="F1134" s="1841" t="s">
        <v>2809</v>
      </c>
      <c r="G1134" s="1739">
        <v>335</v>
      </c>
      <c r="H1134" s="1756">
        <v>335</v>
      </c>
      <c r="I1134" s="1756">
        <v>12</v>
      </c>
      <c r="J1134" s="1842">
        <f>ROUND((H1134*E1134*1.12),3)</f>
        <v>975.52</v>
      </c>
    </row>
    <row r="1135" spans="1:10">
      <c r="A1135" s="1732"/>
      <c r="B1135" s="1756"/>
      <c r="C1135" s="1756"/>
      <c r="D1135" s="1739"/>
      <c r="E1135" s="1767"/>
      <c r="F1135" s="1756"/>
      <c r="G1135" s="1739"/>
      <c r="H1135" s="1756"/>
      <c r="I1135" s="1738" t="s">
        <v>2534</v>
      </c>
      <c r="J1135" s="1842">
        <f>ROUND(J1134/1.12,3)</f>
        <v>871</v>
      </c>
    </row>
    <row r="1136" spans="1:10" ht="75">
      <c r="A1136" s="1732" t="s">
        <v>2434</v>
      </c>
      <c r="B1136" s="1839" t="s">
        <v>2253</v>
      </c>
      <c r="C1136" s="1839" t="s">
        <v>2254</v>
      </c>
      <c r="D1136" s="1840" t="s">
        <v>31</v>
      </c>
      <c r="E1136" s="1760">
        <f>4*1.3</f>
        <v>5.2</v>
      </c>
      <c r="F1136" s="1841" t="s">
        <v>2809</v>
      </c>
      <c r="G1136" s="1739">
        <v>602</v>
      </c>
      <c r="H1136" s="1756">
        <v>602</v>
      </c>
      <c r="I1136" s="1756">
        <v>12</v>
      </c>
      <c r="J1136" s="1842">
        <f>ROUND((H1136*E1136*1.12),3)</f>
        <v>3506.0479999999998</v>
      </c>
    </row>
    <row r="1137" spans="1:10">
      <c r="A1137" s="1732"/>
      <c r="B1137" s="1756"/>
      <c r="C1137" s="1756"/>
      <c r="D1137" s="1739"/>
      <c r="E1137" s="1767"/>
      <c r="F1137" s="1756"/>
      <c r="G1137" s="1739"/>
      <c r="H1137" s="1756"/>
      <c r="I1137" s="1738" t="s">
        <v>2535</v>
      </c>
      <c r="J1137" s="1842">
        <f>J1136/1.12</f>
        <v>3130.3999999999996</v>
      </c>
    </row>
    <row r="1138" spans="1:10" ht="75">
      <c r="A1138" s="1732" t="s">
        <v>2435</v>
      </c>
      <c r="B1138" s="1839" t="s">
        <v>2256</v>
      </c>
      <c r="C1138" s="1839" t="s">
        <v>2257</v>
      </c>
      <c r="D1138" s="1840" t="s">
        <v>31</v>
      </c>
      <c r="E1138" s="1760">
        <f>3*1.3</f>
        <v>3.9000000000000004</v>
      </c>
      <c r="F1138" s="1841" t="s">
        <v>3160</v>
      </c>
      <c r="G1138" s="1739">
        <v>602</v>
      </c>
      <c r="H1138" s="1756">
        <v>602</v>
      </c>
      <c r="I1138" s="1756">
        <v>12</v>
      </c>
      <c r="J1138" s="1842">
        <f>ROUND((H1138*E1138*1.12),3)</f>
        <v>2629.5360000000001</v>
      </c>
    </row>
    <row r="1139" spans="1:10">
      <c r="A1139" s="1732"/>
      <c r="B1139" s="1756"/>
      <c r="C1139" s="1756"/>
      <c r="D1139" s="1739"/>
      <c r="E1139" s="1767"/>
      <c r="F1139" s="1756"/>
      <c r="G1139" s="1739"/>
      <c r="H1139" s="1756"/>
      <c r="I1139" s="1738" t="s">
        <v>2536</v>
      </c>
      <c r="J1139" s="1842">
        <f>ROUND(J1138/1.12,3)</f>
        <v>2347.8000000000002</v>
      </c>
    </row>
    <row r="1140" spans="1:10" ht="75">
      <c r="A1140" s="1732" t="s">
        <v>2436</v>
      </c>
      <c r="B1140" s="1839" t="s">
        <v>2259</v>
      </c>
      <c r="C1140" s="1839" t="s">
        <v>2260</v>
      </c>
      <c r="D1140" s="1840" t="s">
        <v>31</v>
      </c>
      <c r="E1140" s="1760">
        <f>3*1.3</f>
        <v>3.9000000000000004</v>
      </c>
      <c r="F1140" s="1841" t="s">
        <v>2809</v>
      </c>
      <c r="G1140" s="1739">
        <v>335</v>
      </c>
      <c r="H1140" s="1756">
        <v>335</v>
      </c>
      <c r="I1140" s="1756">
        <v>12</v>
      </c>
      <c r="J1140" s="1842">
        <f>ROUND((H1140*E1140*1.12),3)</f>
        <v>1463.28</v>
      </c>
    </row>
    <row r="1141" spans="1:10">
      <c r="A1141" s="1732"/>
      <c r="B1141" s="1756"/>
      <c r="C1141" s="1756"/>
      <c r="D1141" s="1739"/>
      <c r="E1141" s="1767"/>
      <c r="F1141" s="1756"/>
      <c r="G1141" s="1739"/>
      <c r="H1141" s="1756"/>
      <c r="I1141" s="1738" t="s">
        <v>2537</v>
      </c>
      <c r="J1141" s="1842">
        <f>ROUND(J1140/1.12,3)</f>
        <v>1306.5</v>
      </c>
    </row>
    <row r="1142" spans="1:10" ht="75">
      <c r="A1142" s="1732" t="s">
        <v>2437</v>
      </c>
      <c r="B1142" s="1839" t="s">
        <v>2262</v>
      </c>
      <c r="C1142" s="1839" t="s">
        <v>2263</v>
      </c>
      <c r="D1142" s="1840" t="s">
        <v>31</v>
      </c>
      <c r="E1142" s="1760">
        <f>2*1.3</f>
        <v>2.6</v>
      </c>
      <c r="F1142" s="1841" t="s">
        <v>3160</v>
      </c>
      <c r="G1142" s="1739">
        <v>602</v>
      </c>
      <c r="H1142" s="1756">
        <v>602</v>
      </c>
      <c r="I1142" s="1756">
        <v>12</v>
      </c>
      <c r="J1142" s="1842">
        <f>ROUND((H1142*E1142*1.12),3)</f>
        <v>1753.0239999999999</v>
      </c>
    </row>
    <row r="1143" spans="1:10">
      <c r="A1143" s="1732"/>
      <c r="B1143" s="1756"/>
      <c r="C1143" s="1756"/>
      <c r="D1143" s="1739"/>
      <c r="E1143" s="1767"/>
      <c r="F1143" s="1756"/>
      <c r="G1143" s="1739"/>
      <c r="H1143" s="1756"/>
      <c r="I1143" s="1738" t="s">
        <v>2538</v>
      </c>
      <c r="J1143" s="1842">
        <f>ROUND(J1142/1.12,3)</f>
        <v>1565.2</v>
      </c>
    </row>
    <row r="1144" spans="1:10" ht="75">
      <c r="A1144" s="1732" t="s">
        <v>2438</v>
      </c>
      <c r="B1144" s="1839" t="s">
        <v>2265</v>
      </c>
      <c r="C1144" s="1839" t="s">
        <v>2266</v>
      </c>
      <c r="D1144" s="1840" t="s">
        <v>31</v>
      </c>
      <c r="E1144" s="1760">
        <f>4*1.3</f>
        <v>5.2</v>
      </c>
      <c r="F1144" s="1841" t="s">
        <v>2809</v>
      </c>
      <c r="G1144" s="1739">
        <v>335</v>
      </c>
      <c r="H1144" s="1756">
        <v>335</v>
      </c>
      <c r="I1144" s="1756">
        <v>12</v>
      </c>
      <c r="J1144" s="1842">
        <f>ROUND((H1144*E1144*1.12),3)</f>
        <v>1951.04</v>
      </c>
    </row>
    <row r="1145" spans="1:10">
      <c r="A1145" s="1732"/>
      <c r="B1145" s="1756"/>
      <c r="C1145" s="1756"/>
      <c r="D1145" s="1739"/>
      <c r="E1145" s="1767"/>
      <c r="F1145" s="1756"/>
      <c r="G1145" s="1739"/>
      <c r="H1145" s="1756"/>
      <c r="I1145" s="1738" t="s">
        <v>2539</v>
      </c>
      <c r="J1145" s="1842">
        <f>J1144/1.12</f>
        <v>1741.9999999999998</v>
      </c>
    </row>
    <row r="1146" spans="1:10" ht="75">
      <c r="A1146" s="1732" t="s">
        <v>2439</v>
      </c>
      <c r="B1146" s="1839" t="s">
        <v>2268</v>
      </c>
      <c r="C1146" s="1839" t="s">
        <v>2269</v>
      </c>
      <c r="D1146" s="1840" t="s">
        <v>31</v>
      </c>
      <c r="E1146" s="1760">
        <f>5*1.3</f>
        <v>6.5</v>
      </c>
      <c r="F1146" s="1841" t="s">
        <v>2809</v>
      </c>
      <c r="G1146" s="1739">
        <v>602</v>
      </c>
      <c r="H1146" s="1756">
        <v>602</v>
      </c>
      <c r="I1146" s="1756">
        <v>12</v>
      </c>
      <c r="J1146" s="1842">
        <f>ROUND((H1146*E1146*1.12),3)</f>
        <v>4382.5600000000004</v>
      </c>
    </row>
    <row r="1147" spans="1:10">
      <c r="A1147" s="1732"/>
      <c r="B1147" s="1756"/>
      <c r="C1147" s="1756"/>
      <c r="D1147" s="1739"/>
      <c r="E1147" s="1767"/>
      <c r="F1147" s="1756"/>
      <c r="G1147" s="1739"/>
      <c r="H1147" s="1756"/>
      <c r="I1147" s="1738" t="s">
        <v>2540</v>
      </c>
      <c r="J1147" s="1842">
        <f>ROUND(J1146/1.12,3)</f>
        <v>3913</v>
      </c>
    </row>
    <row r="1148" spans="1:10" ht="75">
      <c r="A1148" s="1732" t="s">
        <v>2440</v>
      </c>
      <c r="B1148" s="1839" t="s">
        <v>2271</v>
      </c>
      <c r="C1148" s="1839" t="s">
        <v>2272</v>
      </c>
      <c r="D1148" s="1840" t="s">
        <v>31</v>
      </c>
      <c r="E1148" s="1760">
        <f>5*1.3</f>
        <v>6.5</v>
      </c>
      <c r="F1148" s="1841" t="s">
        <v>2809</v>
      </c>
      <c r="G1148" s="1739">
        <v>980</v>
      </c>
      <c r="H1148" s="1756">
        <v>980</v>
      </c>
      <c r="I1148" s="1756">
        <v>12</v>
      </c>
      <c r="J1148" s="1842">
        <f>ROUND((H1148*E1148*1.12),3)</f>
        <v>7134.4</v>
      </c>
    </row>
    <row r="1149" spans="1:10">
      <c r="A1149" s="1732"/>
      <c r="B1149" s="1756"/>
      <c r="C1149" s="1756"/>
      <c r="D1149" s="1739"/>
      <c r="E1149" s="1767"/>
      <c r="F1149" s="1756"/>
      <c r="G1149" s="1739"/>
      <c r="H1149" s="1756"/>
      <c r="I1149" s="1738" t="s">
        <v>2541</v>
      </c>
      <c r="J1149" s="1842">
        <f>J1148/1.12</f>
        <v>6369.9999999999991</v>
      </c>
    </row>
    <row r="1150" spans="1:10" ht="75">
      <c r="A1150" s="1732" t="s">
        <v>2441</v>
      </c>
      <c r="B1150" s="1839" t="s">
        <v>2274</v>
      </c>
      <c r="C1150" s="1839" t="s">
        <v>2275</v>
      </c>
      <c r="D1150" s="1840" t="s">
        <v>31</v>
      </c>
      <c r="E1150" s="1760">
        <f>5*1.3</f>
        <v>6.5</v>
      </c>
      <c r="F1150" s="1841" t="s">
        <v>2809</v>
      </c>
      <c r="G1150" s="1739">
        <v>602</v>
      </c>
      <c r="H1150" s="1756">
        <v>602</v>
      </c>
      <c r="I1150" s="1756">
        <v>12</v>
      </c>
      <c r="J1150" s="1842">
        <f>ROUND((H1150*E1150*1.12),3)</f>
        <v>4382.5600000000004</v>
      </c>
    </row>
    <row r="1151" spans="1:10">
      <c r="A1151" s="1732"/>
      <c r="B1151" s="1756"/>
      <c r="C1151" s="1756"/>
      <c r="D1151" s="1739"/>
      <c r="E1151" s="1767"/>
      <c r="F1151" s="1756"/>
      <c r="G1151" s="1739"/>
      <c r="H1151" s="1756"/>
      <c r="I1151" s="1738" t="s">
        <v>2542</v>
      </c>
      <c r="J1151" s="1842">
        <f>ROUND(J1150/1.12,3)</f>
        <v>3913</v>
      </c>
    </row>
    <row r="1152" spans="1:10" ht="75">
      <c r="A1152" s="1732" t="s">
        <v>2442</v>
      </c>
      <c r="B1152" s="1839" t="s">
        <v>2277</v>
      </c>
      <c r="C1152" s="1839" t="s">
        <v>2278</v>
      </c>
      <c r="D1152" s="1840" t="s">
        <v>31</v>
      </c>
      <c r="E1152" s="1760">
        <f>3*1.3</f>
        <v>3.9000000000000004</v>
      </c>
      <c r="F1152" s="1841" t="s">
        <v>2809</v>
      </c>
      <c r="G1152" s="1739">
        <v>980</v>
      </c>
      <c r="H1152" s="1756">
        <v>980</v>
      </c>
      <c r="I1152" s="1756">
        <v>12</v>
      </c>
      <c r="J1152" s="1842">
        <f>ROUND((H1152*E1152*1.12),3)</f>
        <v>4280.6400000000003</v>
      </c>
    </row>
    <row r="1153" spans="1:10">
      <c r="A1153" s="1732"/>
      <c r="B1153" s="1756"/>
      <c r="C1153" s="1756"/>
      <c r="D1153" s="1739"/>
      <c r="E1153" s="1767"/>
      <c r="F1153" s="1756"/>
      <c r="G1153" s="1739"/>
      <c r="H1153" s="1756"/>
      <c r="I1153" s="1738" t="s">
        <v>2543</v>
      </c>
      <c r="J1153" s="1842">
        <f>ROUNDUP(J1152/1.12,3)</f>
        <v>3822</v>
      </c>
    </row>
    <row r="1154" spans="1:10" ht="90">
      <c r="A1154" s="1732" t="s">
        <v>2443</v>
      </c>
      <c r="B1154" s="1839" t="s">
        <v>2280</v>
      </c>
      <c r="C1154" s="1839" t="s">
        <v>2281</v>
      </c>
      <c r="D1154" s="1840" t="s">
        <v>31</v>
      </c>
      <c r="E1154" s="1760">
        <f>3*1.3</f>
        <v>3.9000000000000004</v>
      </c>
      <c r="F1154" s="1841" t="s">
        <v>2809</v>
      </c>
      <c r="G1154" s="1739">
        <v>335</v>
      </c>
      <c r="H1154" s="1756">
        <v>335</v>
      </c>
      <c r="I1154" s="1756">
        <v>12</v>
      </c>
      <c r="J1154" s="1842">
        <f>ROUNDUP((H1154*E1154*1.12),3)</f>
        <v>1463.28</v>
      </c>
    </row>
    <row r="1155" spans="1:10">
      <c r="A1155" s="1732"/>
      <c r="B1155" s="1756"/>
      <c r="C1155" s="1756"/>
      <c r="D1155" s="1739"/>
      <c r="E1155" s="1767"/>
      <c r="F1155" s="1756"/>
      <c r="G1155" s="1739"/>
      <c r="H1155" s="1756"/>
      <c r="I1155" s="1738" t="s">
        <v>2544</v>
      </c>
      <c r="J1155" s="1842">
        <f>J1154/1.12</f>
        <v>1306.4999999999998</v>
      </c>
    </row>
    <row r="1156" spans="1:10" ht="75">
      <c r="A1156" s="1732" t="s">
        <v>2444</v>
      </c>
      <c r="B1156" s="1839" t="s">
        <v>2283</v>
      </c>
      <c r="C1156" s="1839" t="s">
        <v>2284</v>
      </c>
      <c r="D1156" s="1840" t="s">
        <v>31</v>
      </c>
      <c r="E1156" s="1760">
        <f>1*1.3</f>
        <v>1.3</v>
      </c>
      <c r="F1156" s="1841" t="s">
        <v>2809</v>
      </c>
      <c r="G1156" s="1739">
        <v>335</v>
      </c>
      <c r="H1156" s="1756">
        <v>335</v>
      </c>
      <c r="I1156" s="1756">
        <v>12</v>
      </c>
      <c r="J1156" s="1842">
        <f>ROUND((H1156*E1156*1.12),3)</f>
        <v>487.76</v>
      </c>
    </row>
    <row r="1157" spans="1:10">
      <c r="A1157" s="1732"/>
      <c r="B1157" s="1756"/>
      <c r="C1157" s="1756"/>
      <c r="D1157" s="1739"/>
      <c r="E1157" s="1767"/>
      <c r="F1157" s="1756"/>
      <c r="G1157" s="1739"/>
      <c r="H1157" s="1756"/>
      <c r="I1157" s="1738" t="s">
        <v>2545</v>
      </c>
      <c r="J1157" s="1842">
        <f>ROUND(J1156/1.12,3)</f>
        <v>435.5</v>
      </c>
    </row>
    <row r="1158" spans="1:10" ht="75">
      <c r="A1158" s="1732" t="s">
        <v>2445</v>
      </c>
      <c r="B1158" s="1839" t="s">
        <v>2286</v>
      </c>
      <c r="C1158" s="1839" t="s">
        <v>2287</v>
      </c>
      <c r="D1158" s="1840" t="s">
        <v>31</v>
      </c>
      <c r="E1158" s="1760">
        <f>3*1.3</f>
        <v>3.9000000000000004</v>
      </c>
      <c r="F1158" s="1841" t="s">
        <v>2809</v>
      </c>
      <c r="G1158" s="1739">
        <v>602</v>
      </c>
      <c r="H1158" s="1756">
        <v>602</v>
      </c>
      <c r="I1158" s="1756">
        <v>12</v>
      </c>
      <c r="J1158" s="1842">
        <f>ROUND((H1158*E1158*1.12),3)</f>
        <v>2629.5360000000001</v>
      </c>
    </row>
    <row r="1159" spans="1:10">
      <c r="A1159" s="1732"/>
      <c r="B1159" s="1756"/>
      <c r="C1159" s="1756"/>
      <c r="D1159" s="1739"/>
      <c r="E1159" s="1767"/>
      <c r="F1159" s="1756"/>
      <c r="G1159" s="1739"/>
      <c r="H1159" s="1756"/>
      <c r="I1159" s="1738" t="s">
        <v>2546</v>
      </c>
      <c r="J1159" s="1842">
        <f>ROUND(J1158/1.12,3)</f>
        <v>2347.8000000000002</v>
      </c>
    </row>
    <row r="1160" spans="1:10" ht="90">
      <c r="A1160" s="1732" t="s">
        <v>2446</v>
      </c>
      <c r="B1160" s="1839" t="s">
        <v>2289</v>
      </c>
      <c r="C1160" s="1839" t="s">
        <v>2290</v>
      </c>
      <c r="D1160" s="1840" t="s">
        <v>31</v>
      </c>
      <c r="E1160" s="1760">
        <f>4*1.3</f>
        <v>5.2</v>
      </c>
      <c r="F1160" s="1841" t="s">
        <v>2809</v>
      </c>
      <c r="G1160" s="1739">
        <v>602</v>
      </c>
      <c r="H1160" s="1756">
        <v>602</v>
      </c>
      <c r="I1160" s="1756">
        <v>12</v>
      </c>
      <c r="J1160" s="1842">
        <f>ROUND((H1160*E1160*1.12),3)</f>
        <v>3506.0479999999998</v>
      </c>
    </row>
    <row r="1161" spans="1:10">
      <c r="A1161" s="1732"/>
      <c r="B1161" s="1756"/>
      <c r="C1161" s="1756"/>
      <c r="D1161" s="1739"/>
      <c r="E1161" s="1767"/>
      <c r="F1161" s="1756"/>
      <c r="G1161" s="1739"/>
      <c r="H1161" s="1756"/>
      <c r="I1161" s="1738" t="s">
        <v>2547</v>
      </c>
      <c r="J1161" s="1842">
        <f>ROUND(J1160/1.12,3)</f>
        <v>3130.4</v>
      </c>
    </row>
    <row r="1162" spans="1:10" ht="45">
      <c r="A1162" s="1732" t="s">
        <v>2447</v>
      </c>
      <c r="B1162" s="1839" t="s">
        <v>2292</v>
      </c>
      <c r="C1162" s="1839" t="s">
        <v>2293</v>
      </c>
      <c r="D1162" s="1840" t="s">
        <v>31</v>
      </c>
      <c r="E1162" s="1760">
        <f>3*1.3</f>
        <v>3.9000000000000004</v>
      </c>
      <c r="F1162" s="1841" t="s">
        <v>2809</v>
      </c>
      <c r="G1162" s="1739">
        <v>602</v>
      </c>
      <c r="H1162" s="1756">
        <v>602</v>
      </c>
      <c r="I1162" s="1756">
        <v>12</v>
      </c>
      <c r="J1162" s="1842">
        <f>ROUND((H1162*E1162*1.12),3)</f>
        <v>2629.5360000000001</v>
      </c>
    </row>
    <row r="1163" spans="1:10">
      <c r="A1163" s="1732"/>
      <c r="B1163" s="1756"/>
      <c r="C1163" s="1756"/>
      <c r="D1163" s="1739"/>
      <c r="E1163" s="1767"/>
      <c r="F1163" s="1756"/>
      <c r="G1163" s="1739"/>
      <c r="H1163" s="1756"/>
      <c r="I1163" s="1738" t="s">
        <v>2548</v>
      </c>
      <c r="J1163" s="1842">
        <f>J1162/1.12</f>
        <v>2347.7999999999997</v>
      </c>
    </row>
    <row r="1164" spans="1:10" ht="75">
      <c r="A1164" s="1732" t="s">
        <v>2448</v>
      </c>
      <c r="B1164" s="1839" t="s">
        <v>2295</v>
      </c>
      <c r="C1164" s="1839" t="s">
        <v>2296</v>
      </c>
      <c r="D1164" s="1840" t="s">
        <v>31</v>
      </c>
      <c r="E1164" s="1760">
        <f>5*1.3</f>
        <v>6.5</v>
      </c>
      <c r="F1164" s="1841" t="s">
        <v>2809</v>
      </c>
      <c r="G1164" s="1739">
        <v>980</v>
      </c>
      <c r="H1164" s="1756">
        <v>980</v>
      </c>
      <c r="I1164" s="1756">
        <v>12</v>
      </c>
      <c r="J1164" s="1842">
        <f>ROUND((H1164*E1164*1.12),3)</f>
        <v>7134.4</v>
      </c>
    </row>
    <row r="1165" spans="1:10">
      <c r="A1165" s="1732"/>
      <c r="B1165" s="1756"/>
      <c r="C1165" s="1756"/>
      <c r="D1165" s="1739"/>
      <c r="E1165" s="1767"/>
      <c r="F1165" s="1756"/>
      <c r="G1165" s="1739"/>
      <c r="H1165" s="1756"/>
      <c r="I1165" s="1738" t="s">
        <v>2549</v>
      </c>
      <c r="J1165" s="1842">
        <f>ROUND(J1164/1.12,3)</f>
        <v>6370</v>
      </c>
    </row>
    <row r="1166" spans="1:10" ht="75">
      <c r="A1166" s="1732" t="s">
        <v>2449</v>
      </c>
      <c r="B1166" s="1839" t="s">
        <v>2298</v>
      </c>
      <c r="C1166" s="1839" t="s">
        <v>2299</v>
      </c>
      <c r="D1166" s="1840" t="s">
        <v>31</v>
      </c>
      <c r="E1166" s="1760">
        <f>5*1.3</f>
        <v>6.5</v>
      </c>
      <c r="F1166" s="1841" t="s">
        <v>2809</v>
      </c>
      <c r="G1166" s="1739">
        <v>602</v>
      </c>
      <c r="H1166" s="1756">
        <v>602</v>
      </c>
      <c r="I1166" s="1756">
        <v>12</v>
      </c>
      <c r="J1166" s="1842">
        <f>ROUNDUP((H1166*E1166*1.12),3)</f>
        <v>4382.5600000000004</v>
      </c>
    </row>
    <row r="1167" spans="1:10">
      <c r="A1167" s="1732"/>
      <c r="B1167" s="1756"/>
      <c r="C1167" s="1756"/>
      <c r="D1167" s="1739"/>
      <c r="E1167" s="1767"/>
      <c r="F1167" s="1756"/>
      <c r="G1167" s="1739"/>
      <c r="H1167" s="1756"/>
      <c r="I1167" s="1738" t="s">
        <v>2550</v>
      </c>
      <c r="J1167" s="1842">
        <f>J1166/1.12</f>
        <v>3913</v>
      </c>
    </row>
    <row r="1168" spans="1:10" ht="75">
      <c r="A1168" s="1732" t="s">
        <v>2450</v>
      </c>
      <c r="B1168" s="1839" t="s">
        <v>2301</v>
      </c>
      <c r="C1168" s="1839" t="s">
        <v>2302</v>
      </c>
      <c r="D1168" s="1840" t="s">
        <v>31</v>
      </c>
      <c r="E1168" s="1760">
        <f>5*1.3</f>
        <v>6.5</v>
      </c>
      <c r="F1168" s="1841" t="s">
        <v>2809</v>
      </c>
      <c r="G1168" s="1739">
        <v>602</v>
      </c>
      <c r="H1168" s="1756">
        <v>602</v>
      </c>
      <c r="I1168" s="1756">
        <v>12</v>
      </c>
      <c r="J1168" s="1842">
        <f>ROUNDUP((H1168*E1168*1.12),3)</f>
        <v>4382.5600000000004</v>
      </c>
    </row>
    <row r="1169" spans="1:10">
      <c r="A1169" s="1732"/>
      <c r="B1169" s="1756"/>
      <c r="C1169" s="1756"/>
      <c r="D1169" s="1739"/>
      <c r="E1169" s="1767"/>
      <c r="F1169" s="1756"/>
      <c r="G1169" s="1739"/>
      <c r="H1169" s="1756"/>
      <c r="I1169" s="1738" t="s">
        <v>2551</v>
      </c>
      <c r="J1169" s="1842">
        <f>ROUNDUP(J1168/1.12,3)</f>
        <v>3913</v>
      </c>
    </row>
    <row r="1170" spans="1:10" ht="75">
      <c r="A1170" s="1732" t="s">
        <v>2451</v>
      </c>
      <c r="B1170" s="1839" t="s">
        <v>2304</v>
      </c>
      <c r="C1170" s="1839" t="s">
        <v>2305</v>
      </c>
      <c r="D1170" s="1840" t="s">
        <v>31</v>
      </c>
      <c r="E1170" s="1760">
        <f>5*1.3</f>
        <v>6.5</v>
      </c>
      <c r="F1170" s="1841" t="s">
        <v>2809</v>
      </c>
      <c r="G1170" s="1739">
        <v>980</v>
      </c>
      <c r="H1170" s="1756">
        <v>980</v>
      </c>
      <c r="I1170" s="1756">
        <v>12</v>
      </c>
      <c r="J1170" s="1842">
        <f>ROUND((H1170*E1170*1.12),3)</f>
        <v>7134.4</v>
      </c>
    </row>
    <row r="1171" spans="1:10">
      <c r="A1171" s="1732"/>
      <c r="B1171" s="1756"/>
      <c r="C1171" s="1756"/>
      <c r="D1171" s="1739"/>
      <c r="E1171" s="1767"/>
      <c r="F1171" s="1756"/>
      <c r="G1171" s="1739"/>
      <c r="H1171" s="1756"/>
      <c r="I1171" s="1738" t="s">
        <v>2552</v>
      </c>
      <c r="J1171" s="1842">
        <f>ROUND(J1170/1.12,3)</f>
        <v>6370</v>
      </c>
    </row>
    <row r="1172" spans="1:10" ht="75">
      <c r="A1172" s="1732" t="s">
        <v>2452</v>
      </c>
      <c r="B1172" s="1839" t="s">
        <v>2307</v>
      </c>
      <c r="C1172" s="1839" t="s">
        <v>2308</v>
      </c>
      <c r="D1172" s="1840" t="s">
        <v>31</v>
      </c>
      <c r="E1172" s="1760">
        <f>5*1.3</f>
        <v>6.5</v>
      </c>
      <c r="F1172" s="1841" t="s">
        <v>2809</v>
      </c>
      <c r="G1172" s="1739">
        <v>335</v>
      </c>
      <c r="H1172" s="1756">
        <v>335</v>
      </c>
      <c r="I1172" s="1756">
        <v>12</v>
      </c>
      <c r="J1172" s="1842">
        <f>ROUND((H1172*E1172*1.12),3)</f>
        <v>2438.8000000000002</v>
      </c>
    </row>
    <row r="1173" spans="1:10">
      <c r="A1173" s="1732"/>
      <c r="B1173" s="1756"/>
      <c r="C1173" s="1756"/>
      <c r="D1173" s="1739"/>
      <c r="E1173" s="1767"/>
      <c r="F1173" s="1756"/>
      <c r="G1173" s="1739"/>
      <c r="H1173" s="1756"/>
      <c r="I1173" s="1738" t="s">
        <v>2553</v>
      </c>
      <c r="J1173" s="1842">
        <f>ROUND(J1172/1.12,3)</f>
        <v>2177.5</v>
      </c>
    </row>
    <row r="1174" spans="1:10" ht="30">
      <c r="A1174" s="1732" t="s">
        <v>2453</v>
      </c>
      <c r="B1174" s="1839" t="s">
        <v>2310</v>
      </c>
      <c r="C1174" s="1839" t="s">
        <v>2311</v>
      </c>
      <c r="D1174" s="1840" t="s">
        <v>31</v>
      </c>
      <c r="E1174" s="1760">
        <f>30*1.3</f>
        <v>39</v>
      </c>
      <c r="F1174" s="1841" t="s">
        <v>3163</v>
      </c>
      <c r="G1174" s="1739">
        <v>135</v>
      </c>
      <c r="H1174" s="1756">
        <v>135</v>
      </c>
      <c r="I1174" s="1756">
        <v>12</v>
      </c>
      <c r="J1174" s="1842">
        <f>ROUNDUP((H1174*E1174*1.12),3)</f>
        <v>5896.8</v>
      </c>
    </row>
    <row r="1175" spans="1:10">
      <c r="A1175" s="1732"/>
      <c r="B1175" s="1756"/>
      <c r="C1175" s="1756"/>
      <c r="D1175" s="1739"/>
      <c r="E1175" s="1767"/>
      <c r="F1175" s="1756"/>
      <c r="G1175" s="1739"/>
      <c r="H1175" s="1756"/>
      <c r="I1175" s="1738" t="s">
        <v>2554</v>
      </c>
      <c r="J1175" s="1842">
        <f>ROUND(J1174/1.12,3)</f>
        <v>5265</v>
      </c>
    </row>
    <row r="1176" spans="1:10" ht="90">
      <c r="A1176" s="1732" t="s">
        <v>2454</v>
      </c>
      <c r="B1176" s="1839" t="s">
        <v>2313</v>
      </c>
      <c r="C1176" s="1839" t="s">
        <v>2314</v>
      </c>
      <c r="D1176" s="1840" t="s">
        <v>31</v>
      </c>
      <c r="E1176" s="1760">
        <f>12*1.3</f>
        <v>15.600000000000001</v>
      </c>
      <c r="F1176" s="1841" t="s">
        <v>3164</v>
      </c>
      <c r="G1176" s="1739">
        <v>2065</v>
      </c>
      <c r="H1176" s="1756">
        <v>2065</v>
      </c>
      <c r="I1176" s="1756">
        <v>12</v>
      </c>
      <c r="J1176" s="1842">
        <f>ROUND((H1176*E1176*1.12),3)</f>
        <v>36079.68</v>
      </c>
    </row>
    <row r="1177" spans="1:10">
      <c r="A1177" s="1732"/>
      <c r="B1177" s="1756"/>
      <c r="C1177" s="1779"/>
      <c r="D1177" s="1739"/>
      <c r="E1177" s="1767"/>
      <c r="F1177" s="1737"/>
      <c r="G1177" s="1739"/>
      <c r="H1177" s="1737"/>
      <c r="I1177" s="1738" t="s">
        <v>2555</v>
      </c>
      <c r="J1177" s="1845">
        <f>ROUNDUP(J1176/1.12,3)</f>
        <v>32214</v>
      </c>
    </row>
    <row r="1178" spans="1:10">
      <c r="A1178" s="1732" t="s">
        <v>2558</v>
      </c>
      <c r="B1178" s="1846" t="s">
        <v>2316</v>
      </c>
      <c r="C1178" s="1779"/>
      <c r="D1178" s="1739"/>
      <c r="E1178" s="1767"/>
      <c r="F1178" s="1781"/>
      <c r="G1178" s="1739"/>
      <c r="H1178" s="1738"/>
      <c r="I1178" s="1737"/>
      <c r="J1178" s="1845"/>
    </row>
    <row r="1179" spans="1:10">
      <c r="A1179" s="1732" t="s">
        <v>2559</v>
      </c>
      <c r="B1179" s="1839" t="s">
        <v>2317</v>
      </c>
      <c r="C1179" s="1839" t="s">
        <v>2318</v>
      </c>
      <c r="D1179" s="1840" t="s">
        <v>31</v>
      </c>
      <c r="E1179" s="1760">
        <f>30*1.3</f>
        <v>39</v>
      </c>
      <c r="F1179" s="1841" t="s">
        <v>3165</v>
      </c>
      <c r="G1179" s="1739">
        <v>350</v>
      </c>
      <c r="H1179" s="1756">
        <v>350</v>
      </c>
      <c r="I1179" s="1756">
        <v>12</v>
      </c>
      <c r="J1179" s="1842">
        <f>ROUND((H1179*E1179*1.12),3)</f>
        <v>15288</v>
      </c>
    </row>
    <row r="1180" spans="1:10" ht="45">
      <c r="A1180" s="1732" t="s">
        <v>2560</v>
      </c>
      <c r="B1180" s="1839" t="s">
        <v>2310</v>
      </c>
      <c r="C1180" s="1839" t="s">
        <v>2319</v>
      </c>
      <c r="D1180" s="1840" t="s">
        <v>31</v>
      </c>
      <c r="E1180" s="1760">
        <f>15*1.3</f>
        <v>19.5</v>
      </c>
      <c r="F1180" s="1841" t="s">
        <v>3166</v>
      </c>
      <c r="G1180" s="1739">
        <v>110</v>
      </c>
      <c r="H1180" s="1756">
        <v>110</v>
      </c>
      <c r="I1180" s="1756">
        <v>12</v>
      </c>
      <c r="J1180" s="1842">
        <f>ROUND((H1180*E1180*1.12),3)</f>
        <v>2402.4</v>
      </c>
    </row>
    <row r="1181" spans="1:10" ht="45">
      <c r="A1181" s="1732" t="s">
        <v>2561</v>
      </c>
      <c r="B1181" s="1839" t="s">
        <v>2320</v>
      </c>
      <c r="C1181" s="1839" t="s">
        <v>2321</v>
      </c>
      <c r="D1181" s="1840" t="s">
        <v>31</v>
      </c>
      <c r="E1181" s="1760">
        <f>7*1.3</f>
        <v>9.1</v>
      </c>
      <c r="F1181" s="1841" t="s">
        <v>3166</v>
      </c>
      <c r="G1181" s="1739">
        <v>130</v>
      </c>
      <c r="H1181" s="1756">
        <v>135</v>
      </c>
      <c r="I1181" s="1756">
        <v>12</v>
      </c>
      <c r="J1181" s="1842">
        <f>ROUND((H1181*E1181*1.12),3)</f>
        <v>1375.92</v>
      </c>
    </row>
    <row r="1182" spans="1:10" ht="30">
      <c r="A1182" s="1732" t="s">
        <v>2562</v>
      </c>
      <c r="B1182" s="1839" t="s">
        <v>2322</v>
      </c>
      <c r="C1182" s="1839" t="s">
        <v>2323</v>
      </c>
      <c r="D1182" s="1840" t="s">
        <v>31</v>
      </c>
      <c r="E1182" s="1760">
        <f>30*1.3</f>
        <v>39</v>
      </c>
      <c r="F1182" s="1841" t="s">
        <v>3167</v>
      </c>
      <c r="G1182" s="1739">
        <v>110</v>
      </c>
      <c r="H1182" s="1756">
        <v>110</v>
      </c>
      <c r="I1182" s="1756">
        <v>12</v>
      </c>
      <c r="J1182" s="1842">
        <f>ROUND((H1182*E1182*1.12),3)</f>
        <v>4804.8</v>
      </c>
    </row>
    <row r="1183" spans="1:10" ht="45">
      <c r="A1183" s="1732" t="s">
        <v>2563</v>
      </c>
      <c r="B1183" s="1839" t="s">
        <v>2324</v>
      </c>
      <c r="C1183" s="1839" t="s">
        <v>2325</v>
      </c>
      <c r="D1183" s="1840" t="s">
        <v>31</v>
      </c>
      <c r="E1183" s="1760">
        <f>20*1.3</f>
        <v>26</v>
      </c>
      <c r="F1183" s="1841" t="s">
        <v>3168</v>
      </c>
      <c r="G1183" s="1739">
        <v>320</v>
      </c>
      <c r="H1183" s="1756">
        <v>330</v>
      </c>
      <c r="I1183" s="1756">
        <v>12</v>
      </c>
      <c r="J1183" s="1842">
        <f>ROUND((H1183*E1183*1.12),3)</f>
        <v>9609.6</v>
      </c>
    </row>
    <row r="1184" spans="1:10" ht="30">
      <c r="A1184" s="1732" t="s">
        <v>2564</v>
      </c>
      <c r="B1184" s="1839" t="s">
        <v>2326</v>
      </c>
      <c r="C1184" s="1839" t="s">
        <v>2327</v>
      </c>
      <c r="D1184" s="1840" t="s">
        <v>31</v>
      </c>
      <c r="E1184" s="1760">
        <f>18*1.3</f>
        <v>23.400000000000002</v>
      </c>
      <c r="F1184" s="1841" t="s">
        <v>3169</v>
      </c>
      <c r="G1184" s="1739">
        <v>150</v>
      </c>
      <c r="H1184" s="1756">
        <v>150</v>
      </c>
      <c r="I1184" s="1756">
        <v>12</v>
      </c>
      <c r="J1184" s="1842">
        <f>ROUND((H1184*E1184*1.12),3)</f>
        <v>3931.2</v>
      </c>
    </row>
    <row r="1185" spans="1:10" ht="45">
      <c r="A1185" s="1732" t="s">
        <v>2565</v>
      </c>
      <c r="B1185" s="1839" t="s">
        <v>2328</v>
      </c>
      <c r="C1185" s="1839" t="s">
        <v>2329</v>
      </c>
      <c r="D1185" s="1840" t="s">
        <v>31</v>
      </c>
      <c r="E1185" s="1760">
        <f>27*1.3</f>
        <v>35.1</v>
      </c>
      <c r="F1185" s="1841" t="s">
        <v>3170</v>
      </c>
      <c r="G1185" s="1739">
        <v>1180</v>
      </c>
      <c r="H1185" s="1756">
        <v>1180</v>
      </c>
      <c r="I1185" s="1756">
        <v>12</v>
      </c>
      <c r="J1185" s="1842">
        <f>ROUND((H1185*E1185*1.12),3)</f>
        <v>46388.160000000003</v>
      </c>
    </row>
    <row r="1186" spans="1:10" ht="45">
      <c r="A1186" s="1732" t="s">
        <v>2566</v>
      </c>
      <c r="B1186" s="1839" t="s">
        <v>2330</v>
      </c>
      <c r="C1186" s="1839" t="s">
        <v>2331</v>
      </c>
      <c r="D1186" s="1840" t="s">
        <v>31</v>
      </c>
      <c r="E1186" s="1760">
        <f>6*1.3</f>
        <v>7.8000000000000007</v>
      </c>
      <c r="F1186" s="1841" t="s">
        <v>3170</v>
      </c>
      <c r="G1186" s="1739">
        <v>1180</v>
      </c>
      <c r="H1186" s="1756">
        <v>1180</v>
      </c>
      <c r="I1186" s="1756">
        <v>12</v>
      </c>
      <c r="J1186" s="1842">
        <f>ROUND((H1186*E1186*1.12),3)</f>
        <v>10308.48</v>
      </c>
    </row>
    <row r="1187" spans="1:10" ht="30">
      <c r="A1187" s="1732" t="s">
        <v>2567</v>
      </c>
      <c r="B1187" s="1839" t="s">
        <v>2332</v>
      </c>
      <c r="C1187" s="1839" t="s">
        <v>2333</v>
      </c>
      <c r="D1187" s="1840" t="s">
        <v>31</v>
      </c>
      <c r="E1187" s="1760">
        <f>40*1.3</f>
        <v>52</v>
      </c>
      <c r="F1187" s="1841" t="s">
        <v>3165</v>
      </c>
      <c r="G1187" s="1739">
        <v>350</v>
      </c>
      <c r="H1187" s="1756">
        <v>350</v>
      </c>
      <c r="I1187" s="1756">
        <v>12</v>
      </c>
      <c r="J1187" s="1842">
        <f>ROUNDUP((H1187*E1187*1.12),3)</f>
        <v>20384</v>
      </c>
    </row>
    <row r="1188" spans="1:10">
      <c r="A1188" s="1732"/>
      <c r="B1188" s="1756"/>
      <c r="C1188" s="1756"/>
      <c r="D1188" s="1739"/>
      <c r="E1188" s="1767"/>
      <c r="F1188" s="1756"/>
      <c r="G1188" s="1739"/>
      <c r="H1188" s="1756"/>
      <c r="I1188" s="1738" t="s">
        <v>2556</v>
      </c>
      <c r="J1188" s="1842">
        <f>SUM(J1179:J1187)/1.12</f>
        <v>102225.49999999999</v>
      </c>
    </row>
    <row r="1189" spans="1:10">
      <c r="A1189" s="1847" t="s">
        <v>2568</v>
      </c>
      <c r="B1189" s="1848" t="s">
        <v>2335</v>
      </c>
      <c r="C1189" s="1848"/>
      <c r="D1189" s="1849"/>
      <c r="E1189" s="1850"/>
      <c r="F1189" s="1852"/>
      <c r="G1189" s="1853"/>
      <c r="H1189" s="1851"/>
      <c r="I1189" s="1851"/>
      <c r="J1189" s="1854"/>
    </row>
    <row r="1190" spans="1:10" ht="30">
      <c r="A1190" s="1732" t="s">
        <v>2569</v>
      </c>
      <c r="B1190" s="1839" t="s">
        <v>2624</v>
      </c>
      <c r="C1190" s="1839" t="s">
        <v>2336</v>
      </c>
      <c r="D1190" s="1840" t="s">
        <v>2337</v>
      </c>
      <c r="E1190" s="1760">
        <f>3*1.3</f>
        <v>3.9000000000000004</v>
      </c>
      <c r="F1190" s="1841" t="s">
        <v>2800</v>
      </c>
      <c r="G1190" s="1739">
        <v>440</v>
      </c>
      <c r="H1190" s="1756">
        <v>440</v>
      </c>
      <c r="I1190" s="1756">
        <v>12</v>
      </c>
      <c r="J1190" s="1842">
        <f>ROUND((H1190*E1190*1.12),3)</f>
        <v>1921.92</v>
      </c>
    </row>
    <row r="1191" spans="1:10" ht="75">
      <c r="A1191" s="1732" t="s">
        <v>2570</v>
      </c>
      <c r="B1191" s="1839" t="s">
        <v>2625</v>
      </c>
      <c r="C1191" s="1839" t="s">
        <v>2338</v>
      </c>
      <c r="D1191" s="1840" t="s">
        <v>2337</v>
      </c>
      <c r="E1191" s="1760">
        <f>3*1.3</f>
        <v>3.9000000000000004</v>
      </c>
      <c r="F1191" s="1841" t="s">
        <v>2800</v>
      </c>
      <c r="G1191" s="1739">
        <v>2300</v>
      </c>
      <c r="H1191" s="1756">
        <v>2300</v>
      </c>
      <c r="I1191" s="1756">
        <v>12</v>
      </c>
      <c r="J1191" s="1842">
        <f>ROUNDUP((H1191*E1191*1.12),3)</f>
        <v>10046.4</v>
      </c>
    </row>
    <row r="1192" spans="1:10" ht="60">
      <c r="A1192" s="1732" t="s">
        <v>2571</v>
      </c>
      <c r="B1192" s="1839" t="s">
        <v>2626</v>
      </c>
      <c r="C1192" s="1839" t="s">
        <v>2339</v>
      </c>
      <c r="D1192" s="1840" t="s">
        <v>2337</v>
      </c>
      <c r="E1192" s="1771">
        <f>4*1.3</f>
        <v>5.2</v>
      </c>
      <c r="F1192" s="1841" t="s">
        <v>2800</v>
      </c>
      <c r="G1192" s="1739">
        <v>2300</v>
      </c>
      <c r="H1192" s="1756">
        <v>2300</v>
      </c>
      <c r="I1192" s="1756">
        <v>12</v>
      </c>
      <c r="J1192" s="1842">
        <f>ROUNDUP((H1192*E1192*1.12),3)</f>
        <v>13395.2</v>
      </c>
    </row>
    <row r="1193" spans="1:10">
      <c r="A1193" s="514"/>
      <c r="B1193" s="515"/>
      <c r="C1193" s="515"/>
      <c r="D1193" s="517"/>
      <c r="E1193" s="518"/>
      <c r="F1193" s="515"/>
      <c r="G1193" s="517"/>
      <c r="H1193" s="515"/>
      <c r="I1193" s="521" t="s">
        <v>2557</v>
      </c>
      <c r="J1193" s="1834">
        <f>SUM(J1190:J1192)/1.12</f>
        <v>22646</v>
      </c>
    </row>
    <row r="1194" spans="1:10">
      <c r="A1194" s="612" t="s">
        <v>2609</v>
      </c>
      <c r="B1194" s="602" t="s">
        <v>2639</v>
      </c>
      <c r="C1194" s="541"/>
      <c r="D1194" s="542"/>
      <c r="E1194" s="533"/>
      <c r="F1194" s="543"/>
      <c r="G1194" s="535"/>
      <c r="H1194" s="599"/>
      <c r="I1194" s="599"/>
      <c r="J1194" s="1836"/>
    </row>
    <row r="1195" spans="1:10" ht="60">
      <c r="A1195" s="1855" t="s">
        <v>2640</v>
      </c>
      <c r="B1195" s="1729" t="s">
        <v>3171</v>
      </c>
      <c r="C1195" s="1729" t="s">
        <v>2063</v>
      </c>
      <c r="D1195" s="1856" t="s">
        <v>31</v>
      </c>
      <c r="E1195" s="1857">
        <f>240000*1.3</f>
        <v>312000</v>
      </c>
      <c r="F1195" s="1858"/>
      <c r="G1195" s="1859"/>
      <c r="H1195" s="1772"/>
      <c r="I1195" s="1772"/>
      <c r="J1195" s="1860"/>
    </row>
    <row r="1196" spans="1:10" ht="60">
      <c r="A1196" s="1855" t="s">
        <v>2641</v>
      </c>
      <c r="B1196" s="1729" t="s">
        <v>3172</v>
      </c>
      <c r="C1196" s="1729" t="s">
        <v>2064</v>
      </c>
      <c r="D1196" s="1856" t="s">
        <v>31</v>
      </c>
      <c r="E1196" s="1857">
        <f>35000*1.3</f>
        <v>45500</v>
      </c>
      <c r="F1196" s="1858"/>
      <c r="G1196" s="1859"/>
      <c r="H1196" s="1772"/>
      <c r="I1196" s="1772"/>
      <c r="J1196" s="1860"/>
    </row>
    <row r="1197" spans="1:10">
      <c r="A1197" s="514"/>
      <c r="B1197" s="515"/>
      <c r="C1197" s="515"/>
      <c r="D1197" s="517"/>
      <c r="E1197" s="518"/>
      <c r="F1197" s="515"/>
      <c r="G1197" s="517"/>
      <c r="H1197" s="515"/>
      <c r="I1197" s="521" t="s">
        <v>2642</v>
      </c>
      <c r="J1197" s="1834"/>
    </row>
    <row r="1198" spans="1:10">
      <c r="A1198" s="612" t="s">
        <v>2643</v>
      </c>
      <c r="B1198" s="602" t="s">
        <v>2645</v>
      </c>
      <c r="C1198" s="541"/>
      <c r="D1198" s="542"/>
      <c r="E1198" s="533"/>
      <c r="F1198" s="543"/>
      <c r="G1198" s="535"/>
      <c r="H1198" s="599"/>
      <c r="I1198" s="599"/>
      <c r="J1198" s="1836"/>
    </row>
    <row r="1199" spans="1:10" ht="51">
      <c r="A1199" s="614" t="s">
        <v>2644</v>
      </c>
      <c r="B1199" s="509" t="s">
        <v>2065</v>
      </c>
      <c r="C1199" s="509" t="s">
        <v>2066</v>
      </c>
      <c r="D1199" s="510" t="s">
        <v>31</v>
      </c>
      <c r="E1199" s="530">
        <f>80000*1.3</f>
        <v>104000</v>
      </c>
      <c r="F1199" s="511"/>
      <c r="G1199" s="546"/>
      <c r="H1199" s="586"/>
      <c r="I1199" s="586"/>
      <c r="J1199" s="1833"/>
    </row>
    <row r="1200" spans="1:10">
      <c r="A1200" s="514"/>
      <c r="B1200" s="515"/>
      <c r="C1200" s="515"/>
      <c r="D1200" s="517"/>
      <c r="E1200" s="518"/>
      <c r="F1200" s="515"/>
      <c r="G1200" s="517"/>
      <c r="H1200" s="515"/>
      <c r="I1200" s="521" t="s">
        <v>2646</v>
      </c>
      <c r="J1200" s="1834"/>
    </row>
    <row r="1201" spans="1:10">
      <c r="A1201" s="330" t="s">
        <v>2647</v>
      </c>
      <c r="B1201" s="355" t="s">
        <v>2756</v>
      </c>
      <c r="C1201" s="390"/>
      <c r="D1201" s="336"/>
      <c r="E1201" s="357"/>
      <c r="F1201" s="324"/>
      <c r="G1201" s="376"/>
      <c r="H1201" s="336"/>
      <c r="I1201" s="324"/>
      <c r="J1201" s="1758"/>
    </row>
    <row r="1202" spans="1:10">
      <c r="A1202" s="642" t="s">
        <v>2757</v>
      </c>
      <c r="B1202" s="642"/>
      <c r="C1202" s="642"/>
      <c r="D1202" s="642"/>
      <c r="E1202" s="642"/>
      <c r="F1202" s="642"/>
      <c r="G1202" s="642"/>
      <c r="H1202" s="642"/>
      <c r="I1202" s="642"/>
      <c r="J1202" s="642"/>
    </row>
    <row r="1203" spans="1:10" ht="115.5">
      <c r="A1203" s="549" t="s">
        <v>2648</v>
      </c>
      <c r="B1203" s="618" t="s">
        <v>2610</v>
      </c>
      <c r="C1203" s="619" t="s">
        <v>2618</v>
      </c>
      <c r="D1203" s="554" t="s">
        <v>31</v>
      </c>
      <c r="E1203" s="620">
        <v>60000</v>
      </c>
      <c r="F1203" s="549"/>
      <c r="G1203" s="549"/>
      <c r="H1203" s="549"/>
      <c r="I1203" s="549"/>
      <c r="J1203" s="1861"/>
    </row>
    <row r="1204" spans="1:10">
      <c r="A1204" s="514"/>
      <c r="B1204" s="515"/>
      <c r="C1204" s="515"/>
      <c r="D1204" s="517"/>
      <c r="E1204" s="518"/>
      <c r="F1204" s="515"/>
      <c r="G1204" s="517"/>
      <c r="H1204" s="515"/>
      <c r="I1204" s="521" t="s">
        <v>2651</v>
      </c>
      <c r="J1204" s="1834"/>
    </row>
    <row r="1206" spans="1:10">
      <c r="B1206" s="401" t="s">
        <v>3173</v>
      </c>
      <c r="C1206" s="1862" t="s">
        <v>3174</v>
      </c>
    </row>
  </sheetData>
  <mergeCells count="10">
    <mergeCell ref="B14:H14"/>
    <mergeCell ref="A760:J760"/>
    <mergeCell ref="A772:J772"/>
    <mergeCell ref="A1202:J1202"/>
    <mergeCell ref="B8:H8"/>
    <mergeCell ref="B9:H9"/>
    <mergeCell ref="B10:H10"/>
    <mergeCell ref="B11:H11"/>
    <mergeCell ref="B12:H12"/>
    <mergeCell ref="B13:H13"/>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5:J1214"/>
  <sheetViews>
    <sheetView workbookViewId="0">
      <selection activeCell="N29" sqref="N29"/>
    </sheetView>
  </sheetViews>
  <sheetFormatPr defaultRowHeight="15"/>
  <cols>
    <col min="1" max="1" width="9.140625" style="502"/>
    <col min="2" max="2" width="27.85546875" style="401" customWidth="1"/>
    <col min="3" max="3" width="66.85546875" style="401" customWidth="1"/>
    <col min="4" max="4" width="9.85546875" style="401" customWidth="1"/>
    <col min="5" max="5" width="9.140625" style="502"/>
    <col min="6" max="10" width="9.140625" style="401"/>
  </cols>
  <sheetData>
    <row r="5" spans="1:10">
      <c r="A5"/>
      <c r="B5"/>
      <c r="C5"/>
      <c r="D5"/>
      <c r="E5"/>
      <c r="F5"/>
      <c r="G5"/>
      <c r="H5"/>
      <c r="I5"/>
      <c r="J5"/>
    </row>
    <row r="6" spans="1:10">
      <c r="A6" s="606"/>
      <c r="B6" s="136"/>
      <c r="C6" s="136"/>
      <c r="D6" s="136"/>
      <c r="E6" s="495"/>
      <c r="F6" s="136"/>
      <c r="G6" s="136"/>
      <c r="H6" s="136"/>
      <c r="I6" s="136"/>
      <c r="J6" s="136"/>
    </row>
    <row r="7" spans="1:10">
      <c r="A7"/>
      <c r="B7"/>
      <c r="C7"/>
      <c r="D7"/>
      <c r="E7"/>
      <c r="F7"/>
      <c r="G7"/>
      <c r="H7"/>
      <c r="I7"/>
      <c r="J7"/>
    </row>
    <row r="8" spans="1:10" ht="15.75">
      <c r="A8" s="640"/>
      <c r="B8" s="114" t="s">
        <v>2</v>
      </c>
      <c r="C8" s="115"/>
      <c r="D8" s="640"/>
      <c r="E8" s="96"/>
      <c r="F8" s="640"/>
      <c r="G8" s="82"/>
      <c r="H8" s="640"/>
      <c r="I8" s="640"/>
      <c r="J8" s="640"/>
    </row>
    <row r="9" spans="1:10" ht="15.75">
      <c r="A9" s="640"/>
      <c r="B9" s="640"/>
      <c r="C9" s="64"/>
      <c r="D9" s="640"/>
      <c r="E9" s="96"/>
      <c r="F9" s="640"/>
      <c r="G9" s="82"/>
      <c r="H9" s="640"/>
      <c r="I9" s="640"/>
      <c r="J9" s="640"/>
    </row>
    <row r="10" spans="1:10">
      <c r="A10" s="630" t="s">
        <v>3</v>
      </c>
      <c r="B10" s="646" t="s">
        <v>4</v>
      </c>
      <c r="C10" s="646"/>
      <c r="D10" s="646"/>
      <c r="E10" s="646"/>
      <c r="F10" s="646"/>
      <c r="G10" s="646"/>
      <c r="H10" s="646"/>
      <c r="I10" s="75"/>
      <c r="J10" s="75"/>
    </row>
    <row r="11" spans="1:10">
      <c r="A11" s="630" t="s">
        <v>5</v>
      </c>
      <c r="B11" s="647" t="s">
        <v>6</v>
      </c>
      <c r="C11" s="648"/>
      <c r="D11" s="648"/>
      <c r="E11" s="648"/>
      <c r="F11" s="648"/>
      <c r="G11" s="648"/>
      <c r="H11" s="648"/>
      <c r="I11" s="632"/>
      <c r="J11" s="632"/>
    </row>
    <row r="12" spans="1:10">
      <c r="A12" s="630" t="s">
        <v>7</v>
      </c>
      <c r="B12" s="653" t="s">
        <v>3175</v>
      </c>
      <c r="C12" s="646"/>
      <c r="D12" s="646"/>
      <c r="E12" s="646"/>
      <c r="F12" s="646"/>
      <c r="G12" s="646"/>
      <c r="H12" s="646"/>
      <c r="I12" s="75"/>
      <c r="J12" s="75"/>
    </row>
    <row r="13" spans="1:10">
      <c r="A13" s="630" t="s">
        <v>9</v>
      </c>
      <c r="B13" s="654" t="s">
        <v>10</v>
      </c>
      <c r="C13" s="655"/>
      <c r="D13" s="655"/>
      <c r="E13" s="655"/>
      <c r="F13" s="655"/>
      <c r="G13" s="655"/>
      <c r="H13" s="655"/>
      <c r="I13" s="75"/>
      <c r="J13" s="75"/>
    </row>
    <row r="14" spans="1:10">
      <c r="A14" s="630" t="s">
        <v>11</v>
      </c>
      <c r="B14" s="656" t="s">
        <v>3176</v>
      </c>
      <c r="C14" s="657"/>
      <c r="D14" s="657"/>
      <c r="E14" s="657"/>
      <c r="F14" s="657"/>
      <c r="G14" s="657"/>
      <c r="H14" s="657"/>
      <c r="I14" s="75"/>
      <c r="J14" s="75"/>
    </row>
    <row r="15" spans="1:10">
      <c r="A15" s="630" t="s">
        <v>13</v>
      </c>
      <c r="B15" s="658" t="s">
        <v>3177</v>
      </c>
      <c r="C15" s="657"/>
      <c r="D15" s="657"/>
      <c r="E15" s="657"/>
      <c r="F15" s="657"/>
      <c r="G15" s="657"/>
      <c r="H15" s="657"/>
      <c r="I15" s="75"/>
      <c r="J15" s="75"/>
    </row>
    <row r="16" spans="1:10" ht="15.75">
      <c r="A16" s="630" t="s">
        <v>1410</v>
      </c>
      <c r="B16" s="651" t="s">
        <v>2652</v>
      </c>
      <c r="C16" s="652"/>
      <c r="D16" s="652"/>
      <c r="E16" s="652"/>
      <c r="F16" s="652"/>
      <c r="G16" s="652"/>
      <c r="H16" s="652"/>
      <c r="I16" s="640"/>
      <c r="J16" s="640"/>
    </row>
    <row r="18" spans="1:10" ht="63.75">
      <c r="A18" s="46" t="s">
        <v>14</v>
      </c>
      <c r="B18" s="14" t="s">
        <v>15</v>
      </c>
      <c r="C18" s="14" t="s">
        <v>16</v>
      </c>
      <c r="D18" s="14" t="s">
        <v>17</v>
      </c>
      <c r="E18" s="67" t="s">
        <v>18</v>
      </c>
      <c r="F18" s="90" t="s">
        <v>20</v>
      </c>
      <c r="G18" s="91" t="s">
        <v>21</v>
      </c>
      <c r="H18" s="92" t="s">
        <v>22</v>
      </c>
      <c r="I18" s="13" t="s">
        <v>23</v>
      </c>
      <c r="J18" s="13" t="s">
        <v>3178</v>
      </c>
    </row>
    <row r="19" spans="1:10">
      <c r="A19" s="46" t="s">
        <v>26</v>
      </c>
      <c r="B19" s="14">
        <v>2</v>
      </c>
      <c r="C19" s="14">
        <v>3</v>
      </c>
      <c r="D19" s="14">
        <v>4</v>
      </c>
      <c r="E19" s="67">
        <v>5</v>
      </c>
      <c r="F19" s="93">
        <v>7</v>
      </c>
      <c r="G19" s="94">
        <v>8</v>
      </c>
      <c r="H19" s="95">
        <v>9</v>
      </c>
      <c r="I19" s="13">
        <v>10</v>
      </c>
      <c r="J19" s="13">
        <v>11</v>
      </c>
    </row>
    <row r="20" spans="1:10">
      <c r="A20" s="330">
        <v>1</v>
      </c>
      <c r="B20" s="51" t="s">
        <v>27</v>
      </c>
      <c r="C20" s="99"/>
      <c r="D20" s="333"/>
      <c r="E20" s="357"/>
      <c r="F20" s="65"/>
      <c r="G20" s="83"/>
      <c r="H20" s="76"/>
      <c r="I20" s="320"/>
      <c r="J20" s="320"/>
    </row>
    <row r="21" spans="1:10" ht="26.25">
      <c r="A21" s="331" t="s">
        <v>28</v>
      </c>
      <c r="B21" s="339" t="s">
        <v>29</v>
      </c>
      <c r="C21" s="100" t="s">
        <v>30</v>
      </c>
      <c r="D21" s="16" t="s">
        <v>31</v>
      </c>
      <c r="E21" s="68" t="s">
        <v>32</v>
      </c>
      <c r="F21" s="304"/>
      <c r="G21" s="374"/>
      <c r="H21" s="334"/>
      <c r="I21" s="304"/>
      <c r="J21" s="304"/>
    </row>
    <row r="22" spans="1:10" ht="26.25">
      <c r="A22" s="331" t="s">
        <v>33</v>
      </c>
      <c r="B22" s="339" t="s">
        <v>34</v>
      </c>
      <c r="C22" s="100" t="s">
        <v>30</v>
      </c>
      <c r="D22" s="16" t="s">
        <v>31</v>
      </c>
      <c r="E22" s="68" t="s">
        <v>32</v>
      </c>
      <c r="F22" s="304"/>
      <c r="G22" s="374"/>
      <c r="H22" s="334"/>
      <c r="I22" s="304"/>
      <c r="J22" s="304"/>
    </row>
    <row r="23" spans="1:10">
      <c r="A23" s="331" t="s">
        <v>35</v>
      </c>
      <c r="B23" s="339" t="s">
        <v>36</v>
      </c>
      <c r="C23" s="100" t="s">
        <v>37</v>
      </c>
      <c r="D23" s="16" t="s">
        <v>31</v>
      </c>
      <c r="E23" s="69" t="s">
        <v>38</v>
      </c>
      <c r="F23" s="304"/>
      <c r="G23" s="374"/>
      <c r="H23" s="334"/>
      <c r="I23" s="304"/>
      <c r="J23" s="304"/>
    </row>
    <row r="24" spans="1:10">
      <c r="A24" s="331" t="s">
        <v>39</v>
      </c>
      <c r="B24" s="339" t="s">
        <v>40</v>
      </c>
      <c r="C24" s="100" t="s">
        <v>37</v>
      </c>
      <c r="D24" s="16" t="s">
        <v>31</v>
      </c>
      <c r="E24" s="69" t="s">
        <v>38</v>
      </c>
      <c r="F24" s="304"/>
      <c r="G24" s="374"/>
      <c r="H24" s="334"/>
      <c r="I24" s="304"/>
      <c r="J24" s="304"/>
    </row>
    <row r="25" spans="1:10" ht="25.5">
      <c r="A25" s="331" t="s">
        <v>41</v>
      </c>
      <c r="B25" s="52" t="s">
        <v>42</v>
      </c>
      <c r="C25" s="52" t="s">
        <v>43</v>
      </c>
      <c r="D25" s="19" t="s">
        <v>31</v>
      </c>
      <c r="E25" s="70" t="s">
        <v>44</v>
      </c>
      <c r="F25" s="304"/>
      <c r="G25" s="374"/>
      <c r="H25" s="371"/>
      <c r="I25" s="318"/>
      <c r="J25" s="304"/>
    </row>
    <row r="26" spans="1:10">
      <c r="A26" s="332"/>
      <c r="B26" s="53"/>
      <c r="C26" s="101"/>
      <c r="D26" s="36"/>
      <c r="E26" s="71"/>
      <c r="F26" s="329"/>
      <c r="G26" s="378"/>
      <c r="H26" s="87"/>
      <c r="I26" s="373" t="s">
        <v>45</v>
      </c>
      <c r="J26" s="319"/>
    </row>
    <row r="27" spans="1:10">
      <c r="A27" s="330">
        <v>2</v>
      </c>
      <c r="B27" s="54" t="s">
        <v>46</v>
      </c>
      <c r="C27" s="102"/>
      <c r="D27" s="27"/>
      <c r="E27" s="97"/>
      <c r="F27" s="320"/>
      <c r="G27" s="375"/>
      <c r="H27" s="333"/>
      <c r="I27" s="320"/>
      <c r="J27" s="320"/>
    </row>
    <row r="28" spans="1:10" ht="26.25">
      <c r="A28" s="331" t="s">
        <v>47</v>
      </c>
      <c r="B28" s="52" t="s">
        <v>48</v>
      </c>
      <c r="C28" s="103" t="s">
        <v>2654</v>
      </c>
      <c r="D28" s="19" t="s">
        <v>49</v>
      </c>
      <c r="E28" s="70" t="s">
        <v>50</v>
      </c>
      <c r="F28" s="304"/>
      <c r="G28" s="374"/>
      <c r="H28" s="304"/>
      <c r="I28" s="304"/>
      <c r="J28" s="304"/>
    </row>
    <row r="29" spans="1:10" ht="25.5">
      <c r="A29" s="331" t="s">
        <v>51</v>
      </c>
      <c r="B29" s="55" t="s">
        <v>52</v>
      </c>
      <c r="C29" s="104" t="s">
        <v>2653</v>
      </c>
      <c r="D29" s="19" t="s">
        <v>49</v>
      </c>
      <c r="E29" s="70" t="s">
        <v>50</v>
      </c>
      <c r="F29" s="304"/>
      <c r="G29" s="374"/>
      <c r="H29" s="304"/>
      <c r="I29" s="318"/>
      <c r="J29" s="304"/>
    </row>
    <row r="30" spans="1:10">
      <c r="A30" s="332"/>
      <c r="B30" s="53"/>
      <c r="C30" s="101"/>
      <c r="D30" s="36"/>
      <c r="E30" s="98"/>
      <c r="F30" s="329"/>
      <c r="G30" s="373"/>
      <c r="H30" s="87"/>
      <c r="I30" s="373" t="s">
        <v>53</v>
      </c>
      <c r="J30" s="319"/>
    </row>
    <row r="31" spans="1:10">
      <c r="A31" s="330">
        <v>3</v>
      </c>
      <c r="B31" s="31" t="s">
        <v>54</v>
      </c>
      <c r="C31" s="105"/>
      <c r="D31" s="30"/>
      <c r="E31" s="357"/>
      <c r="F31" s="322"/>
      <c r="G31" s="375"/>
      <c r="H31" s="333"/>
      <c r="I31" s="322"/>
      <c r="J31" s="322"/>
    </row>
    <row r="32" spans="1:10" ht="38.25">
      <c r="A32" s="331" t="s">
        <v>55</v>
      </c>
      <c r="B32" s="56" t="s">
        <v>56</v>
      </c>
      <c r="C32" s="106" t="s">
        <v>57</v>
      </c>
      <c r="D32" s="16" t="s">
        <v>31</v>
      </c>
      <c r="E32" s="72" t="s">
        <v>58</v>
      </c>
      <c r="F32" s="304"/>
      <c r="G32" s="374"/>
      <c r="H32" s="78"/>
      <c r="I32" s="22"/>
      <c r="J32" s="22"/>
    </row>
    <row r="33" spans="1:10" ht="38.25">
      <c r="A33" s="331" t="s">
        <v>59</v>
      </c>
      <c r="B33" s="57" t="s">
        <v>60</v>
      </c>
      <c r="C33" s="56" t="s">
        <v>61</v>
      </c>
      <c r="D33" s="16" t="s">
        <v>31</v>
      </c>
      <c r="E33" s="72" t="s">
        <v>62</v>
      </c>
      <c r="F33" s="304"/>
      <c r="G33" s="374"/>
      <c r="H33" s="79"/>
      <c r="I33" s="24"/>
      <c r="J33" s="22"/>
    </row>
    <row r="34" spans="1:10" ht="25.5">
      <c r="A34" s="331" t="s">
        <v>63</v>
      </c>
      <c r="B34" s="56" t="s">
        <v>64</v>
      </c>
      <c r="C34" s="106" t="s">
        <v>65</v>
      </c>
      <c r="D34" s="16" t="s">
        <v>31</v>
      </c>
      <c r="E34" s="72" t="s">
        <v>66</v>
      </c>
      <c r="F34" s="304"/>
      <c r="G34" s="374"/>
      <c r="H34" s="78"/>
      <c r="I34" s="22"/>
      <c r="J34" s="22"/>
    </row>
    <row r="35" spans="1:10" ht="38.25">
      <c r="A35" s="331" t="s">
        <v>67</v>
      </c>
      <c r="B35" s="56" t="s">
        <v>68</v>
      </c>
      <c r="C35" s="106" t="s">
        <v>69</v>
      </c>
      <c r="D35" s="16" t="s">
        <v>31</v>
      </c>
      <c r="E35" s="72" t="s">
        <v>50</v>
      </c>
      <c r="F35" s="304"/>
      <c r="G35" s="374"/>
      <c r="H35" s="78"/>
      <c r="I35" s="22"/>
      <c r="J35" s="22"/>
    </row>
    <row r="36" spans="1:10">
      <c r="A36" s="331" t="s">
        <v>70</v>
      </c>
      <c r="B36" s="56" t="s">
        <v>71</v>
      </c>
      <c r="C36" s="106" t="s">
        <v>2655</v>
      </c>
      <c r="D36" s="16" t="s">
        <v>31</v>
      </c>
      <c r="E36" s="72" t="s">
        <v>72</v>
      </c>
      <c r="F36" s="304"/>
      <c r="G36" s="374"/>
      <c r="H36" s="78"/>
      <c r="I36" s="22"/>
      <c r="J36" s="22"/>
    </row>
    <row r="37" spans="1:10" ht="25.5">
      <c r="A37" s="331" t="s">
        <v>73</v>
      </c>
      <c r="B37" s="56" t="s">
        <v>74</v>
      </c>
      <c r="C37" s="106" t="s">
        <v>2656</v>
      </c>
      <c r="D37" s="16" t="s">
        <v>31</v>
      </c>
      <c r="E37" s="72" t="s">
        <v>75</v>
      </c>
      <c r="F37" s="304"/>
      <c r="G37" s="374"/>
      <c r="H37" s="78"/>
      <c r="I37" s="22"/>
      <c r="J37" s="22"/>
    </row>
    <row r="38" spans="1:10" ht="51">
      <c r="A38" s="331" t="s">
        <v>76</v>
      </c>
      <c r="B38" s="56" t="s">
        <v>77</v>
      </c>
      <c r="C38" s="106" t="s">
        <v>2657</v>
      </c>
      <c r="D38" s="16" t="s">
        <v>31</v>
      </c>
      <c r="E38" s="72" t="s">
        <v>38</v>
      </c>
      <c r="F38" s="304"/>
      <c r="G38" s="374"/>
      <c r="H38" s="78"/>
      <c r="I38" s="22"/>
      <c r="J38" s="22"/>
    </row>
    <row r="39" spans="1:10" ht="25.5">
      <c r="A39" s="331" t="s">
        <v>78</v>
      </c>
      <c r="B39" s="56" t="s">
        <v>79</v>
      </c>
      <c r="C39" s="106" t="s">
        <v>80</v>
      </c>
      <c r="D39" s="334" t="s">
        <v>31</v>
      </c>
      <c r="E39" s="72" t="s">
        <v>81</v>
      </c>
      <c r="F39" s="304"/>
      <c r="G39" s="374"/>
      <c r="H39" s="78"/>
      <c r="I39" s="22"/>
      <c r="J39" s="22"/>
    </row>
    <row r="40" spans="1:10" ht="38.25">
      <c r="A40" s="331" t="s">
        <v>82</v>
      </c>
      <c r="B40" s="56" t="s">
        <v>83</v>
      </c>
      <c r="C40" s="106" t="s">
        <v>2658</v>
      </c>
      <c r="D40" s="334" t="s">
        <v>49</v>
      </c>
      <c r="E40" s="72" t="s">
        <v>84</v>
      </c>
      <c r="F40" s="304"/>
      <c r="G40" s="374"/>
      <c r="H40" s="78"/>
      <c r="I40" s="22"/>
      <c r="J40" s="22"/>
    </row>
    <row r="41" spans="1:10" ht="51">
      <c r="A41" s="331" t="s">
        <v>85</v>
      </c>
      <c r="B41" s="56" t="s">
        <v>86</v>
      </c>
      <c r="C41" s="106" t="s">
        <v>2659</v>
      </c>
      <c r="D41" s="334" t="s">
        <v>87</v>
      </c>
      <c r="E41" s="72" t="s">
        <v>88</v>
      </c>
      <c r="F41" s="304"/>
      <c r="G41" s="374"/>
      <c r="H41" s="80"/>
      <c r="I41" s="44"/>
      <c r="J41" s="22"/>
    </row>
    <row r="42" spans="1:10">
      <c r="A42" s="332"/>
      <c r="B42" s="341"/>
      <c r="C42" s="385"/>
      <c r="D42" s="335"/>
      <c r="E42" s="358"/>
      <c r="F42" s="329"/>
      <c r="G42" s="88"/>
      <c r="H42" s="87"/>
      <c r="I42" s="373" t="s">
        <v>89</v>
      </c>
      <c r="J42" s="319"/>
    </row>
    <row r="43" spans="1:10">
      <c r="A43" s="330" t="s">
        <v>38</v>
      </c>
      <c r="B43" s="410" t="s">
        <v>90</v>
      </c>
      <c r="C43" s="108"/>
      <c r="D43" s="333"/>
      <c r="E43" s="357"/>
      <c r="F43" s="320"/>
      <c r="G43" s="375"/>
      <c r="H43" s="333"/>
      <c r="I43" s="320"/>
      <c r="J43" s="320"/>
    </row>
    <row r="44" spans="1:10" ht="38.25">
      <c r="A44" s="331" t="s">
        <v>91</v>
      </c>
      <c r="B44" s="293" t="s">
        <v>2636</v>
      </c>
      <c r="C44" s="293" t="s">
        <v>2660</v>
      </c>
      <c r="D44" s="334" t="s">
        <v>31</v>
      </c>
      <c r="E44" s="360">
        <v>300</v>
      </c>
      <c r="F44" s="304"/>
      <c r="G44" s="374"/>
      <c r="H44" s="334"/>
      <c r="I44" s="304"/>
      <c r="J44" s="304"/>
    </row>
    <row r="45" spans="1:10" ht="38.25">
      <c r="A45" s="331" t="s">
        <v>92</v>
      </c>
      <c r="B45" s="293" t="s">
        <v>2637</v>
      </c>
      <c r="C45" s="293" t="s">
        <v>2661</v>
      </c>
      <c r="D45" s="334" t="s">
        <v>31</v>
      </c>
      <c r="E45" s="360">
        <v>300</v>
      </c>
      <c r="F45" s="304"/>
      <c r="G45" s="374"/>
      <c r="H45" s="371"/>
      <c r="I45" s="318"/>
      <c r="J45" s="304"/>
    </row>
    <row r="46" spans="1:10">
      <c r="A46" s="332"/>
      <c r="B46" s="341"/>
      <c r="C46" s="385"/>
      <c r="D46" s="335"/>
      <c r="E46" s="358"/>
      <c r="F46" s="329"/>
      <c r="G46" s="88"/>
      <c r="H46" s="87"/>
      <c r="I46" s="373" t="s">
        <v>93</v>
      </c>
      <c r="J46" s="319"/>
    </row>
    <row r="47" spans="1:10">
      <c r="A47" s="330" t="s">
        <v>11</v>
      </c>
      <c r="B47" s="410" t="s">
        <v>94</v>
      </c>
      <c r="C47" s="108"/>
      <c r="D47" s="333"/>
      <c r="E47" s="357"/>
      <c r="F47" s="320"/>
      <c r="G47" s="375"/>
      <c r="H47" s="333"/>
      <c r="I47" s="320"/>
      <c r="J47" s="320"/>
    </row>
    <row r="48" spans="1:10" ht="25.5">
      <c r="A48" s="331" t="s">
        <v>95</v>
      </c>
      <c r="B48" s="293" t="s">
        <v>96</v>
      </c>
      <c r="C48" s="298" t="s">
        <v>97</v>
      </c>
      <c r="D48" s="334" t="s">
        <v>31</v>
      </c>
      <c r="E48" s="360">
        <v>4000</v>
      </c>
      <c r="F48" s="304"/>
      <c r="G48" s="374"/>
      <c r="H48" s="334"/>
      <c r="I48" s="304"/>
      <c r="J48" s="304"/>
    </row>
    <row r="49" spans="1:10" ht="25.5">
      <c r="A49" s="331" t="s">
        <v>98</v>
      </c>
      <c r="B49" s="293" t="s">
        <v>96</v>
      </c>
      <c r="C49" s="293" t="s">
        <v>99</v>
      </c>
      <c r="D49" s="334" t="s">
        <v>31</v>
      </c>
      <c r="E49" s="360">
        <v>500</v>
      </c>
      <c r="F49" s="304"/>
      <c r="G49" s="374"/>
      <c r="H49" s="371"/>
      <c r="I49" s="318"/>
      <c r="J49" s="304"/>
    </row>
    <row r="50" spans="1:10">
      <c r="A50" s="332"/>
      <c r="B50" s="341"/>
      <c r="C50" s="385"/>
      <c r="D50" s="335"/>
      <c r="E50" s="358"/>
      <c r="F50" s="329"/>
      <c r="G50" s="373"/>
      <c r="H50" s="87"/>
      <c r="I50" s="373" t="s">
        <v>100</v>
      </c>
      <c r="J50" s="319"/>
    </row>
    <row r="51" spans="1:10">
      <c r="A51" s="330" t="s">
        <v>88</v>
      </c>
      <c r="B51" s="342" t="s">
        <v>101</v>
      </c>
      <c r="C51" s="109"/>
      <c r="D51" s="333"/>
      <c r="E51" s="357"/>
      <c r="F51" s="320"/>
      <c r="G51" s="375"/>
      <c r="H51" s="333"/>
      <c r="I51" s="320"/>
      <c r="J51" s="320"/>
    </row>
    <row r="52" spans="1:10" ht="25.5">
      <c r="A52" s="331" t="s">
        <v>102</v>
      </c>
      <c r="B52" s="293" t="s">
        <v>103</v>
      </c>
      <c r="C52" s="293" t="s">
        <v>2577</v>
      </c>
      <c r="D52" s="334" t="s">
        <v>31</v>
      </c>
      <c r="E52" s="73">
        <v>240</v>
      </c>
      <c r="F52" s="304"/>
      <c r="G52" s="374"/>
      <c r="H52" s="334"/>
      <c r="I52" s="304"/>
      <c r="J52" s="304"/>
    </row>
    <row r="53" spans="1:10" ht="25.5">
      <c r="A53" s="331" t="s">
        <v>104</v>
      </c>
      <c r="B53" s="298" t="s">
        <v>105</v>
      </c>
      <c r="C53" s="298" t="s">
        <v>106</v>
      </c>
      <c r="D53" s="334" t="s">
        <v>31</v>
      </c>
      <c r="E53" s="73">
        <v>90</v>
      </c>
      <c r="F53" s="304"/>
      <c r="G53" s="374"/>
      <c r="H53" s="334"/>
      <c r="I53" s="304"/>
      <c r="J53" s="304"/>
    </row>
    <row r="54" spans="1:10">
      <c r="A54" s="331" t="s">
        <v>107</v>
      </c>
      <c r="B54" s="60" t="s">
        <v>108</v>
      </c>
      <c r="C54" s="293" t="s">
        <v>109</v>
      </c>
      <c r="D54" s="334" t="s">
        <v>31</v>
      </c>
      <c r="E54" s="73">
        <v>90</v>
      </c>
      <c r="F54" s="304"/>
      <c r="G54" s="374"/>
      <c r="H54" s="334"/>
      <c r="I54" s="304"/>
      <c r="J54" s="304"/>
    </row>
    <row r="55" spans="1:10" ht="25.5">
      <c r="A55" s="331" t="s">
        <v>110</v>
      </c>
      <c r="B55" s="60" t="s">
        <v>111</v>
      </c>
      <c r="C55" s="293" t="s">
        <v>112</v>
      </c>
      <c r="D55" s="334" t="s">
        <v>31</v>
      </c>
      <c r="E55" s="73">
        <v>90</v>
      </c>
      <c r="F55" s="304"/>
      <c r="G55" s="374"/>
      <c r="H55" s="371"/>
      <c r="I55" s="318"/>
      <c r="J55" s="304"/>
    </row>
    <row r="56" spans="1:10">
      <c r="A56" s="332"/>
      <c r="B56" s="341"/>
      <c r="C56" s="385"/>
      <c r="D56" s="335"/>
      <c r="E56" s="358"/>
      <c r="F56" s="329"/>
      <c r="G56" s="373"/>
      <c r="H56" s="87"/>
      <c r="I56" s="373" t="s">
        <v>113</v>
      </c>
      <c r="J56" s="89"/>
    </row>
    <row r="57" spans="1:10">
      <c r="A57" s="330" t="s">
        <v>114</v>
      </c>
      <c r="B57" s="411" t="s">
        <v>115</v>
      </c>
      <c r="C57" s="110"/>
      <c r="D57" s="333"/>
      <c r="E57" s="357"/>
      <c r="F57" s="320"/>
      <c r="G57" s="375"/>
      <c r="H57" s="333"/>
      <c r="I57" s="320"/>
      <c r="J57" s="320"/>
    </row>
    <row r="58" spans="1:10" ht="25.5">
      <c r="A58" s="331" t="s">
        <v>116</v>
      </c>
      <c r="B58" s="3" t="s">
        <v>117</v>
      </c>
      <c r="C58" s="3" t="s">
        <v>118</v>
      </c>
      <c r="D58" s="334" t="s">
        <v>87</v>
      </c>
      <c r="E58" s="360">
        <v>9</v>
      </c>
      <c r="F58" s="304"/>
      <c r="G58" s="374"/>
      <c r="H58" s="334"/>
      <c r="I58" s="304"/>
      <c r="J58" s="304"/>
    </row>
    <row r="59" spans="1:10" ht="25.5">
      <c r="A59" s="331" t="s">
        <v>119</v>
      </c>
      <c r="B59" s="3" t="s">
        <v>120</v>
      </c>
      <c r="C59" s="3" t="s">
        <v>121</v>
      </c>
      <c r="D59" s="334" t="s">
        <v>87</v>
      </c>
      <c r="E59" s="360">
        <v>6</v>
      </c>
      <c r="F59" s="304"/>
      <c r="G59" s="374"/>
      <c r="H59" s="371"/>
      <c r="I59" s="318"/>
      <c r="J59" s="304"/>
    </row>
    <row r="60" spans="1:10">
      <c r="A60" s="332"/>
      <c r="B60" s="341"/>
      <c r="C60" s="385"/>
      <c r="D60" s="335"/>
      <c r="E60" s="358"/>
      <c r="F60" s="329"/>
      <c r="G60" s="88"/>
      <c r="H60" s="87"/>
      <c r="I60" s="373" t="s">
        <v>122</v>
      </c>
      <c r="J60" s="319"/>
    </row>
    <row r="61" spans="1:10">
      <c r="A61" s="330" t="s">
        <v>123</v>
      </c>
      <c r="B61" s="342" t="s">
        <v>1411</v>
      </c>
      <c r="C61" s="109"/>
      <c r="D61" s="333"/>
      <c r="E61" s="357"/>
      <c r="F61" s="320"/>
      <c r="G61" s="375"/>
      <c r="H61" s="333"/>
      <c r="I61" s="320"/>
      <c r="J61" s="320"/>
    </row>
    <row r="62" spans="1:10" ht="25.5">
      <c r="A62" s="331" t="s">
        <v>124</v>
      </c>
      <c r="B62" s="61" t="s">
        <v>125</v>
      </c>
      <c r="C62" s="3" t="s">
        <v>126</v>
      </c>
      <c r="D62" s="294" t="s">
        <v>87</v>
      </c>
      <c r="E62" s="359">
        <v>16</v>
      </c>
      <c r="F62" s="304"/>
      <c r="G62" s="374"/>
      <c r="H62" s="334"/>
      <c r="I62" s="304"/>
      <c r="J62" s="304"/>
    </row>
    <row r="63" spans="1:10" ht="25.5">
      <c r="A63" s="331" t="s">
        <v>127</v>
      </c>
      <c r="B63" s="3" t="s">
        <v>128</v>
      </c>
      <c r="C63" s="3" t="s">
        <v>129</v>
      </c>
      <c r="D63" s="294" t="s">
        <v>87</v>
      </c>
      <c r="E63" s="359">
        <v>8</v>
      </c>
      <c r="F63" s="304"/>
      <c r="G63" s="374"/>
      <c r="H63" s="334"/>
      <c r="I63" s="304"/>
      <c r="J63" s="304"/>
    </row>
    <row r="64" spans="1:10" ht="25.5">
      <c r="A64" s="331" t="s">
        <v>130</v>
      </c>
      <c r="B64" s="3" t="s">
        <v>131</v>
      </c>
      <c r="C64" s="3" t="s">
        <v>132</v>
      </c>
      <c r="D64" s="294" t="s">
        <v>87</v>
      </c>
      <c r="E64" s="359">
        <v>6</v>
      </c>
      <c r="F64" s="304"/>
      <c r="G64" s="374"/>
      <c r="H64" s="334"/>
      <c r="I64" s="304"/>
      <c r="J64" s="304"/>
    </row>
    <row r="65" spans="1:10" ht="25.5">
      <c r="A65" s="331" t="s">
        <v>133</v>
      </c>
      <c r="B65" s="61" t="s">
        <v>131</v>
      </c>
      <c r="C65" s="61" t="s">
        <v>134</v>
      </c>
      <c r="D65" s="412" t="s">
        <v>87</v>
      </c>
      <c r="E65" s="413">
        <v>6</v>
      </c>
      <c r="F65" s="304"/>
      <c r="G65" s="374"/>
      <c r="H65" s="334"/>
      <c r="I65" s="304"/>
      <c r="J65" s="304"/>
    </row>
    <row r="66" spans="1:10">
      <c r="A66" s="331" t="s">
        <v>135</v>
      </c>
      <c r="B66" s="3" t="s">
        <v>136</v>
      </c>
      <c r="C66" s="3" t="s">
        <v>137</v>
      </c>
      <c r="D66" s="294" t="s">
        <v>31</v>
      </c>
      <c r="E66" s="359">
        <v>6</v>
      </c>
      <c r="F66" s="304"/>
      <c r="G66" s="374"/>
      <c r="H66" s="334"/>
      <c r="I66" s="304"/>
      <c r="J66" s="304"/>
    </row>
    <row r="67" spans="1:10" ht="25.5">
      <c r="A67" s="331" t="s">
        <v>138</v>
      </c>
      <c r="B67" s="3" t="s">
        <v>139</v>
      </c>
      <c r="C67" s="3" t="s">
        <v>140</v>
      </c>
      <c r="D67" s="294" t="s">
        <v>31</v>
      </c>
      <c r="E67" s="359">
        <v>30</v>
      </c>
      <c r="F67" s="304"/>
      <c r="G67" s="374"/>
      <c r="H67" s="334"/>
      <c r="I67" s="304"/>
      <c r="J67" s="304"/>
    </row>
    <row r="68" spans="1:10">
      <c r="A68" s="331" t="s">
        <v>141</v>
      </c>
      <c r="B68" s="61" t="s">
        <v>142</v>
      </c>
      <c r="C68" s="3" t="s">
        <v>143</v>
      </c>
      <c r="D68" s="294" t="s">
        <v>87</v>
      </c>
      <c r="E68" s="359">
        <v>14</v>
      </c>
      <c r="F68" s="304"/>
      <c r="G68" s="374"/>
      <c r="H68" s="334"/>
      <c r="I68" s="304"/>
      <c r="J68" s="304"/>
    </row>
    <row r="69" spans="1:10" ht="25.5">
      <c r="A69" s="331" t="s">
        <v>144</v>
      </c>
      <c r="B69" s="414" t="s">
        <v>145</v>
      </c>
      <c r="C69" s="415" t="s">
        <v>2578</v>
      </c>
      <c r="D69" s="416" t="s">
        <v>31</v>
      </c>
      <c r="E69" s="417" t="s">
        <v>88</v>
      </c>
      <c r="F69" s="304"/>
      <c r="G69" s="374"/>
      <c r="H69" s="334"/>
      <c r="I69" s="304"/>
      <c r="J69" s="304"/>
    </row>
    <row r="70" spans="1:10" ht="25.5">
      <c r="A70" s="331" t="s">
        <v>146</v>
      </c>
      <c r="B70" s="3" t="s">
        <v>147</v>
      </c>
      <c r="C70" s="3" t="s">
        <v>148</v>
      </c>
      <c r="D70" s="294" t="s">
        <v>31</v>
      </c>
      <c r="E70" s="359">
        <v>8</v>
      </c>
      <c r="F70" s="304"/>
      <c r="G70" s="374"/>
      <c r="H70" s="334"/>
      <c r="I70" s="304"/>
      <c r="J70" s="304"/>
    </row>
    <row r="71" spans="1:10" ht="25.5">
      <c r="A71" s="331" t="s">
        <v>149</v>
      </c>
      <c r="B71" s="3" t="s">
        <v>150</v>
      </c>
      <c r="C71" s="3" t="s">
        <v>151</v>
      </c>
      <c r="D71" s="294" t="s">
        <v>31</v>
      </c>
      <c r="E71" s="359">
        <v>20</v>
      </c>
      <c r="F71" s="304"/>
      <c r="G71" s="374"/>
      <c r="H71" s="371"/>
      <c r="I71" s="318"/>
      <c r="J71" s="304"/>
    </row>
    <row r="72" spans="1:10">
      <c r="A72" s="332"/>
      <c r="B72" s="341"/>
      <c r="C72" s="385"/>
      <c r="D72" s="335"/>
      <c r="E72" s="358"/>
      <c r="F72" s="329"/>
      <c r="G72" s="88"/>
      <c r="H72" s="87"/>
      <c r="I72" s="373" t="s">
        <v>152</v>
      </c>
      <c r="J72" s="319"/>
    </row>
    <row r="73" spans="1:10">
      <c r="A73" s="330" t="s">
        <v>153</v>
      </c>
      <c r="B73" s="342" t="s">
        <v>154</v>
      </c>
      <c r="C73" s="109"/>
      <c r="D73" s="333"/>
      <c r="E73" s="357"/>
      <c r="F73" s="320"/>
      <c r="G73" s="375"/>
      <c r="H73" s="333"/>
      <c r="I73" s="320"/>
      <c r="J73" s="320"/>
    </row>
    <row r="74" spans="1:10" ht="38.25">
      <c r="A74" s="331" t="s">
        <v>155</v>
      </c>
      <c r="B74" s="61" t="s">
        <v>156</v>
      </c>
      <c r="C74" s="3" t="s">
        <v>2662</v>
      </c>
      <c r="D74" s="294" t="s">
        <v>31</v>
      </c>
      <c r="E74" s="359">
        <v>4</v>
      </c>
      <c r="F74" s="304"/>
      <c r="G74" s="374"/>
      <c r="H74" s="334"/>
      <c r="I74" s="304"/>
      <c r="J74" s="304"/>
    </row>
    <row r="75" spans="1:10" ht="25.5">
      <c r="A75" s="331" t="s">
        <v>160</v>
      </c>
      <c r="B75" s="61" t="s">
        <v>161</v>
      </c>
      <c r="C75" s="3" t="s">
        <v>2663</v>
      </c>
      <c r="D75" s="294" t="s">
        <v>87</v>
      </c>
      <c r="E75" s="359" t="s">
        <v>162</v>
      </c>
      <c r="F75" s="304"/>
      <c r="G75" s="374"/>
      <c r="H75" s="334"/>
      <c r="I75" s="304"/>
      <c r="J75" s="304"/>
    </row>
    <row r="76" spans="1:10" ht="25.5">
      <c r="A76" s="331" t="s">
        <v>165</v>
      </c>
      <c r="B76" s="61" t="s">
        <v>166</v>
      </c>
      <c r="C76" s="3" t="s">
        <v>2664</v>
      </c>
      <c r="D76" s="294" t="s">
        <v>87</v>
      </c>
      <c r="E76" s="359" t="s">
        <v>162</v>
      </c>
      <c r="F76" s="304"/>
      <c r="G76" s="374"/>
      <c r="H76" s="334"/>
      <c r="I76" s="304"/>
      <c r="J76" s="304"/>
    </row>
    <row r="77" spans="1:10" ht="25.5">
      <c r="A77" s="331" t="s">
        <v>176</v>
      </c>
      <c r="B77" s="61" t="s">
        <v>177</v>
      </c>
      <c r="C77" s="3" t="s">
        <v>178</v>
      </c>
      <c r="D77" s="294" t="s">
        <v>174</v>
      </c>
      <c r="E77" s="359">
        <v>3</v>
      </c>
      <c r="F77" s="304"/>
      <c r="G77" s="374"/>
      <c r="H77" s="334"/>
      <c r="I77" s="304"/>
      <c r="J77" s="304"/>
    </row>
    <row r="78" spans="1:10" ht="51">
      <c r="A78" s="331" t="s">
        <v>179</v>
      </c>
      <c r="B78" s="61" t="s">
        <v>180</v>
      </c>
      <c r="C78" s="3" t="s">
        <v>2665</v>
      </c>
      <c r="D78" s="294" t="s">
        <v>31</v>
      </c>
      <c r="E78" s="359">
        <v>10</v>
      </c>
      <c r="F78" s="304"/>
      <c r="G78" s="374"/>
      <c r="H78" s="371"/>
      <c r="I78" s="318"/>
      <c r="J78" s="304"/>
    </row>
    <row r="79" spans="1:10">
      <c r="A79" s="332"/>
      <c r="B79" s="341"/>
      <c r="C79" s="385"/>
      <c r="D79" s="335"/>
      <c r="E79" s="358"/>
      <c r="F79" s="329"/>
      <c r="G79" s="88"/>
      <c r="H79" s="335"/>
      <c r="I79" s="373" t="s">
        <v>181</v>
      </c>
      <c r="J79" s="319"/>
    </row>
    <row r="80" spans="1:10">
      <c r="A80" s="330" t="s">
        <v>182</v>
      </c>
      <c r="B80" s="342" t="s">
        <v>1124</v>
      </c>
      <c r="C80" s="129"/>
      <c r="D80" s="130"/>
      <c r="E80" s="187"/>
      <c r="F80" s="320"/>
      <c r="G80" s="375"/>
      <c r="H80" s="333"/>
      <c r="I80" s="320"/>
      <c r="J80" s="320"/>
    </row>
    <row r="81" spans="1:10" ht="38.25">
      <c r="A81" s="331" t="s">
        <v>183</v>
      </c>
      <c r="B81" s="61" t="s">
        <v>157</v>
      </c>
      <c r="C81" s="3" t="s">
        <v>158</v>
      </c>
      <c r="D81" s="294" t="s">
        <v>87</v>
      </c>
      <c r="E81" s="359">
        <v>4</v>
      </c>
      <c r="F81" s="304"/>
      <c r="G81" s="374"/>
      <c r="H81" s="334"/>
      <c r="I81" s="304"/>
      <c r="J81" s="304"/>
    </row>
    <row r="82" spans="1:10" ht="38.25">
      <c r="A82" s="331" t="s">
        <v>186</v>
      </c>
      <c r="B82" s="61" t="s">
        <v>157</v>
      </c>
      <c r="C82" s="3" t="s">
        <v>159</v>
      </c>
      <c r="D82" s="294" t="s">
        <v>87</v>
      </c>
      <c r="E82" s="359">
        <v>3</v>
      </c>
      <c r="F82" s="304"/>
      <c r="G82" s="374"/>
      <c r="H82" s="334"/>
      <c r="I82" s="304"/>
      <c r="J82" s="304"/>
    </row>
    <row r="83" spans="1:10">
      <c r="A83" s="332"/>
      <c r="B83" s="341"/>
      <c r="C83" s="385"/>
      <c r="D83" s="335"/>
      <c r="E83" s="358"/>
      <c r="F83" s="329"/>
      <c r="G83" s="88"/>
      <c r="H83" s="335"/>
      <c r="I83" s="373" t="s">
        <v>230</v>
      </c>
      <c r="J83" s="319"/>
    </row>
    <row r="84" spans="1:10">
      <c r="A84" s="330">
        <v>11</v>
      </c>
      <c r="B84" s="342" t="s">
        <v>1125</v>
      </c>
      <c r="C84" s="131"/>
      <c r="D84" s="131"/>
      <c r="E84" s="496"/>
      <c r="F84" s="131"/>
      <c r="G84" s="131"/>
      <c r="H84" s="131"/>
      <c r="I84" s="131"/>
      <c r="J84" s="131"/>
    </row>
    <row r="85" spans="1:10" ht="25.5">
      <c r="A85" s="331" t="s">
        <v>231</v>
      </c>
      <c r="B85" s="61" t="s">
        <v>163</v>
      </c>
      <c r="C85" s="3" t="s">
        <v>164</v>
      </c>
      <c r="D85" s="294" t="s">
        <v>87</v>
      </c>
      <c r="E85" s="359" t="s">
        <v>162</v>
      </c>
      <c r="F85" s="304"/>
      <c r="G85" s="374"/>
      <c r="H85" s="334"/>
      <c r="I85" s="304"/>
      <c r="J85" s="304"/>
    </row>
    <row r="86" spans="1:10">
      <c r="A86" s="332"/>
      <c r="B86" s="341"/>
      <c r="C86" s="385"/>
      <c r="D86" s="335"/>
      <c r="E86" s="358"/>
      <c r="F86" s="329"/>
      <c r="G86" s="88"/>
      <c r="H86" s="335"/>
      <c r="I86" s="373" t="s">
        <v>245</v>
      </c>
      <c r="J86" s="319"/>
    </row>
    <row r="87" spans="1:10">
      <c r="A87" s="330" t="s">
        <v>246</v>
      </c>
      <c r="B87" s="342" t="s">
        <v>1412</v>
      </c>
      <c r="C87" s="131"/>
      <c r="D87" s="131"/>
      <c r="E87" s="496"/>
      <c r="F87" s="131"/>
      <c r="G87" s="131"/>
      <c r="H87" s="131"/>
      <c r="I87" s="131"/>
      <c r="J87" s="131"/>
    </row>
    <row r="88" spans="1:10" ht="25.5">
      <c r="A88" s="331" t="s">
        <v>247</v>
      </c>
      <c r="B88" s="61" t="s">
        <v>167</v>
      </c>
      <c r="C88" s="3" t="s">
        <v>168</v>
      </c>
      <c r="D88" s="294" t="s">
        <v>87</v>
      </c>
      <c r="E88" s="359">
        <v>6</v>
      </c>
      <c r="F88" s="304"/>
      <c r="G88" s="374"/>
      <c r="H88" s="334"/>
      <c r="I88" s="304"/>
      <c r="J88" s="304"/>
    </row>
    <row r="89" spans="1:10">
      <c r="A89" s="332"/>
      <c r="B89" s="341"/>
      <c r="C89" s="385"/>
      <c r="D89" s="335"/>
      <c r="E89" s="358"/>
      <c r="F89" s="329"/>
      <c r="G89" s="88"/>
      <c r="H89" s="335"/>
      <c r="I89" s="373" t="s">
        <v>266</v>
      </c>
      <c r="J89" s="319"/>
    </row>
    <row r="90" spans="1:10">
      <c r="A90" s="330" t="s">
        <v>267</v>
      </c>
      <c r="B90" s="342" t="s">
        <v>1413</v>
      </c>
      <c r="C90" s="131"/>
      <c r="D90" s="131"/>
      <c r="E90" s="496"/>
      <c r="F90" s="131"/>
      <c r="G90" s="131"/>
      <c r="H90" s="131"/>
      <c r="I90" s="131"/>
      <c r="J90" s="131"/>
    </row>
    <row r="91" spans="1:10" ht="25.5">
      <c r="A91" s="331" t="s">
        <v>268</v>
      </c>
      <c r="B91" s="61" t="s">
        <v>169</v>
      </c>
      <c r="C91" s="3" t="s">
        <v>170</v>
      </c>
      <c r="D91" s="294" t="s">
        <v>87</v>
      </c>
      <c r="E91" s="359">
        <v>4</v>
      </c>
      <c r="F91" s="304"/>
      <c r="G91" s="374"/>
      <c r="H91" s="334"/>
      <c r="I91" s="304"/>
      <c r="J91" s="304"/>
    </row>
    <row r="92" spans="1:10">
      <c r="A92" s="332"/>
      <c r="B92" s="341"/>
      <c r="C92" s="385"/>
      <c r="D92" s="335"/>
      <c r="E92" s="358"/>
      <c r="F92" s="329"/>
      <c r="G92" s="88"/>
      <c r="H92" s="335"/>
      <c r="I92" s="373" t="s">
        <v>271</v>
      </c>
      <c r="J92" s="319"/>
    </row>
    <row r="93" spans="1:10">
      <c r="A93" s="330" t="s">
        <v>272</v>
      </c>
      <c r="B93" s="342" t="s">
        <v>1414</v>
      </c>
      <c r="C93" s="131"/>
      <c r="D93" s="131"/>
      <c r="E93" s="496"/>
      <c r="F93" s="131"/>
      <c r="G93" s="131"/>
      <c r="H93" s="131"/>
      <c r="I93" s="131"/>
      <c r="J93" s="131"/>
    </row>
    <row r="94" spans="1:10" ht="25.5">
      <c r="A94" s="331" t="s">
        <v>273</v>
      </c>
      <c r="B94" s="61" t="s">
        <v>171</v>
      </c>
      <c r="C94" s="3" t="s">
        <v>172</v>
      </c>
      <c r="D94" s="294" t="s">
        <v>87</v>
      </c>
      <c r="E94" s="359">
        <v>10</v>
      </c>
      <c r="F94" s="304"/>
      <c r="G94" s="374"/>
      <c r="H94" s="334"/>
      <c r="I94" s="304"/>
      <c r="J94" s="304"/>
    </row>
    <row r="95" spans="1:10">
      <c r="A95" s="332"/>
      <c r="B95" s="341"/>
      <c r="C95" s="385"/>
      <c r="D95" s="335"/>
      <c r="E95" s="358"/>
      <c r="F95" s="329"/>
      <c r="G95" s="88"/>
      <c r="H95" s="335"/>
      <c r="I95" s="373" t="s">
        <v>283</v>
      </c>
      <c r="J95" s="319"/>
    </row>
    <row r="96" spans="1:10">
      <c r="A96" s="330" t="s">
        <v>284</v>
      </c>
      <c r="B96" s="342" t="s">
        <v>1415</v>
      </c>
      <c r="C96" s="131"/>
      <c r="D96" s="131"/>
      <c r="E96" s="496"/>
      <c r="F96" s="131"/>
      <c r="G96" s="131"/>
      <c r="H96" s="131"/>
      <c r="I96" s="131"/>
      <c r="J96" s="131"/>
    </row>
    <row r="97" spans="1:10" ht="25.5">
      <c r="A97" s="331" t="s">
        <v>285</v>
      </c>
      <c r="B97" s="61" t="s">
        <v>173</v>
      </c>
      <c r="C97" s="3" t="s">
        <v>2666</v>
      </c>
      <c r="D97" s="294" t="s">
        <v>174</v>
      </c>
      <c r="E97" s="359">
        <v>3</v>
      </c>
      <c r="F97" s="304"/>
      <c r="G97" s="374"/>
      <c r="H97" s="334"/>
      <c r="I97" s="304"/>
      <c r="J97" s="304"/>
    </row>
    <row r="98" spans="1:10">
      <c r="A98" s="332"/>
      <c r="B98" s="341"/>
      <c r="C98" s="385"/>
      <c r="D98" s="335"/>
      <c r="E98" s="358"/>
      <c r="F98" s="329"/>
      <c r="G98" s="88"/>
      <c r="H98" s="335"/>
      <c r="I98" s="373" t="s">
        <v>308</v>
      </c>
      <c r="J98" s="319"/>
    </row>
    <row r="99" spans="1:10">
      <c r="A99" s="330" t="s">
        <v>309</v>
      </c>
      <c r="B99" s="342" t="s">
        <v>1416</v>
      </c>
      <c r="C99" s="131"/>
      <c r="D99" s="131"/>
      <c r="E99" s="496"/>
      <c r="F99" s="131"/>
      <c r="G99" s="131"/>
      <c r="H99" s="131"/>
      <c r="I99" s="131"/>
      <c r="J99" s="131"/>
    </row>
    <row r="100" spans="1:10" ht="25.5">
      <c r="A100" s="331" t="s">
        <v>310</v>
      </c>
      <c r="B100" s="61" t="s">
        <v>175</v>
      </c>
      <c r="C100" s="3" t="s">
        <v>2667</v>
      </c>
      <c r="D100" s="294" t="s">
        <v>174</v>
      </c>
      <c r="E100" s="359">
        <v>3</v>
      </c>
      <c r="F100" s="304"/>
      <c r="G100" s="374"/>
      <c r="H100" s="334"/>
      <c r="I100" s="304"/>
      <c r="J100" s="304"/>
    </row>
    <row r="101" spans="1:10">
      <c r="A101" s="332"/>
      <c r="B101" s="39"/>
      <c r="C101" s="39"/>
      <c r="D101" s="40"/>
      <c r="E101" s="176"/>
      <c r="F101" s="329"/>
      <c r="G101" s="88"/>
      <c r="H101" s="335"/>
      <c r="I101" s="373" t="s">
        <v>319</v>
      </c>
      <c r="J101" s="319"/>
    </row>
    <row r="102" spans="1:10">
      <c r="A102" s="330" t="s">
        <v>320</v>
      </c>
      <c r="B102" s="62" t="s">
        <v>2579</v>
      </c>
      <c r="C102" s="111"/>
      <c r="D102" s="32"/>
      <c r="E102" s="74"/>
      <c r="F102" s="320"/>
      <c r="G102" s="375"/>
      <c r="H102" s="333"/>
      <c r="I102" s="320"/>
      <c r="J102" s="320"/>
    </row>
    <row r="103" spans="1:10" ht="25.5">
      <c r="A103" s="331" t="s">
        <v>321</v>
      </c>
      <c r="B103" s="418" t="s">
        <v>184</v>
      </c>
      <c r="C103" s="419" t="s">
        <v>185</v>
      </c>
      <c r="D103" s="134" t="s">
        <v>31</v>
      </c>
      <c r="E103" s="420">
        <v>150</v>
      </c>
      <c r="F103" s="304"/>
      <c r="G103" s="374"/>
      <c r="H103" s="334"/>
      <c r="I103" s="304"/>
      <c r="J103" s="304"/>
    </row>
    <row r="104" spans="1:10" ht="38.25">
      <c r="A104" s="331" t="s">
        <v>324</v>
      </c>
      <c r="B104" s="418" t="s">
        <v>187</v>
      </c>
      <c r="C104" s="419" t="s">
        <v>185</v>
      </c>
      <c r="D104" s="134" t="s">
        <v>31</v>
      </c>
      <c r="E104" s="420">
        <v>150</v>
      </c>
      <c r="F104" s="304"/>
      <c r="G104" s="374"/>
      <c r="H104" s="334"/>
      <c r="I104" s="304"/>
      <c r="J104" s="304"/>
    </row>
    <row r="105" spans="1:10" ht="38.25">
      <c r="A105" s="331" t="s">
        <v>326</v>
      </c>
      <c r="B105" s="418" t="s">
        <v>188</v>
      </c>
      <c r="C105" s="419" t="s">
        <v>185</v>
      </c>
      <c r="D105" s="134" t="s">
        <v>31</v>
      </c>
      <c r="E105" s="420">
        <v>150</v>
      </c>
      <c r="F105" s="304"/>
      <c r="G105" s="374"/>
      <c r="H105" s="334"/>
      <c r="I105" s="304"/>
      <c r="J105" s="304"/>
    </row>
    <row r="106" spans="1:10">
      <c r="A106" s="332"/>
      <c r="B106" s="39"/>
      <c r="C106" s="39"/>
      <c r="D106" s="40"/>
      <c r="E106" s="176"/>
      <c r="F106" s="329"/>
      <c r="G106" s="88"/>
      <c r="H106" s="335"/>
      <c r="I106" s="373" t="s">
        <v>1417</v>
      </c>
      <c r="J106" s="319"/>
    </row>
    <row r="107" spans="1:10">
      <c r="A107" s="330" t="s">
        <v>335</v>
      </c>
      <c r="B107" s="62" t="s">
        <v>1418</v>
      </c>
      <c r="C107" s="111"/>
      <c r="D107" s="32"/>
      <c r="E107" s="74"/>
      <c r="F107" s="320"/>
      <c r="G107" s="375"/>
      <c r="H107" s="333"/>
      <c r="I107" s="320"/>
      <c r="J107" s="320"/>
    </row>
    <row r="108" spans="1:10" ht="25.5">
      <c r="A108" s="331" t="s">
        <v>336</v>
      </c>
      <c r="B108" s="297" t="s">
        <v>189</v>
      </c>
      <c r="C108" s="419" t="s">
        <v>190</v>
      </c>
      <c r="D108" s="134" t="s">
        <v>31</v>
      </c>
      <c r="E108" s="139">
        <v>330</v>
      </c>
      <c r="F108" s="304"/>
      <c r="G108" s="374"/>
      <c r="H108" s="334"/>
      <c r="I108" s="304"/>
      <c r="J108" s="304"/>
    </row>
    <row r="109" spans="1:10" ht="25.5">
      <c r="A109" s="331" t="s">
        <v>338</v>
      </c>
      <c r="B109" s="297" t="s">
        <v>191</v>
      </c>
      <c r="C109" s="419" t="s">
        <v>190</v>
      </c>
      <c r="D109" s="134" t="s">
        <v>31</v>
      </c>
      <c r="E109" s="139">
        <v>150</v>
      </c>
      <c r="F109" s="304"/>
      <c r="G109" s="374"/>
      <c r="H109" s="334"/>
      <c r="I109" s="304"/>
      <c r="J109" s="304"/>
    </row>
    <row r="110" spans="1:10" ht="25.5">
      <c r="A110" s="331" t="s">
        <v>340</v>
      </c>
      <c r="B110" s="132" t="s">
        <v>222</v>
      </c>
      <c r="C110" s="421" t="s">
        <v>223</v>
      </c>
      <c r="D110" s="134" t="s">
        <v>87</v>
      </c>
      <c r="E110" s="422" t="s">
        <v>162</v>
      </c>
      <c r="F110" s="304"/>
      <c r="G110" s="374"/>
      <c r="H110" s="334"/>
      <c r="I110" s="304"/>
      <c r="J110" s="304"/>
    </row>
    <row r="111" spans="1:10" ht="25.5">
      <c r="A111" s="331" t="s">
        <v>342</v>
      </c>
      <c r="B111" s="132" t="s">
        <v>224</v>
      </c>
      <c r="C111" s="421" t="s">
        <v>225</v>
      </c>
      <c r="D111" s="134" t="s">
        <v>87</v>
      </c>
      <c r="E111" s="422" t="s">
        <v>162</v>
      </c>
      <c r="F111" s="304"/>
      <c r="G111" s="374"/>
      <c r="H111" s="334"/>
      <c r="I111" s="304"/>
      <c r="J111" s="304"/>
    </row>
    <row r="112" spans="1:10" ht="25.5">
      <c r="A112" s="331" t="s">
        <v>345</v>
      </c>
      <c r="B112" s="132" t="s">
        <v>192</v>
      </c>
      <c r="C112" s="133" t="s">
        <v>193</v>
      </c>
      <c r="D112" s="134" t="s">
        <v>87</v>
      </c>
      <c r="E112" s="11">
        <v>12</v>
      </c>
      <c r="F112" s="304"/>
      <c r="G112" s="374"/>
      <c r="H112" s="334"/>
      <c r="I112" s="304"/>
      <c r="J112" s="304"/>
    </row>
    <row r="113" spans="1:10" ht="25.5">
      <c r="A113" s="331" t="s">
        <v>348</v>
      </c>
      <c r="B113" s="132" t="s">
        <v>194</v>
      </c>
      <c r="C113" s="133" t="s">
        <v>195</v>
      </c>
      <c r="D113" s="134" t="s">
        <v>87</v>
      </c>
      <c r="E113" s="11">
        <v>2</v>
      </c>
      <c r="F113" s="304"/>
      <c r="G113" s="374"/>
      <c r="H113" s="334"/>
      <c r="I113" s="304"/>
      <c r="J113" s="304"/>
    </row>
    <row r="114" spans="1:10" ht="25.5">
      <c r="A114" s="331" t="s">
        <v>350</v>
      </c>
      <c r="B114" s="132" t="s">
        <v>196</v>
      </c>
      <c r="C114" s="133" t="s">
        <v>197</v>
      </c>
      <c r="D114" s="134" t="s">
        <v>87</v>
      </c>
      <c r="E114" s="11">
        <v>2</v>
      </c>
      <c r="F114" s="304"/>
      <c r="G114" s="374"/>
      <c r="H114" s="334"/>
      <c r="I114" s="304"/>
      <c r="J114" s="304"/>
    </row>
    <row r="115" spans="1:10" ht="38.25">
      <c r="A115" s="331" t="s">
        <v>1419</v>
      </c>
      <c r="B115" s="132" t="s">
        <v>226</v>
      </c>
      <c r="C115" s="133" t="s">
        <v>227</v>
      </c>
      <c r="D115" s="134" t="s">
        <v>87</v>
      </c>
      <c r="E115" s="139">
        <v>2</v>
      </c>
      <c r="F115" s="304"/>
      <c r="G115" s="374"/>
      <c r="H115" s="334"/>
      <c r="I115" s="304"/>
      <c r="J115" s="304"/>
    </row>
    <row r="116" spans="1:10" ht="38.25">
      <c r="A116" s="331" t="s">
        <v>1420</v>
      </c>
      <c r="B116" s="132" t="s">
        <v>228</v>
      </c>
      <c r="C116" s="133" t="s">
        <v>229</v>
      </c>
      <c r="D116" s="134" t="s">
        <v>87</v>
      </c>
      <c r="E116" s="139">
        <v>2</v>
      </c>
      <c r="F116" s="304"/>
      <c r="G116" s="374"/>
      <c r="H116" s="334"/>
      <c r="I116" s="304"/>
      <c r="J116" s="304"/>
    </row>
    <row r="117" spans="1:10">
      <c r="A117" s="332"/>
      <c r="B117" s="39"/>
      <c r="C117" s="39"/>
      <c r="D117" s="40"/>
      <c r="E117" s="176"/>
      <c r="F117" s="329"/>
      <c r="G117" s="88"/>
      <c r="H117" s="335"/>
      <c r="I117" s="373" t="s">
        <v>352</v>
      </c>
      <c r="J117" s="319"/>
    </row>
    <row r="118" spans="1:10">
      <c r="A118" s="330" t="s">
        <v>353</v>
      </c>
      <c r="B118" s="62" t="s">
        <v>1421</v>
      </c>
      <c r="C118" s="111"/>
      <c r="D118" s="32"/>
      <c r="E118" s="74"/>
      <c r="F118" s="320"/>
      <c r="G118" s="375"/>
      <c r="H118" s="333"/>
      <c r="I118" s="320"/>
      <c r="J118" s="320"/>
    </row>
    <row r="119" spans="1:10" ht="25.5">
      <c r="A119" s="267" t="s">
        <v>354</v>
      </c>
      <c r="B119" s="132" t="s">
        <v>202</v>
      </c>
      <c r="C119" s="133" t="s">
        <v>203</v>
      </c>
      <c r="D119" s="134" t="s">
        <v>87</v>
      </c>
      <c r="E119" s="11">
        <v>3</v>
      </c>
      <c r="F119" s="304"/>
      <c r="G119" s="374"/>
      <c r="H119" s="334"/>
      <c r="I119" s="304"/>
      <c r="J119" s="304"/>
    </row>
    <row r="120" spans="1:10" ht="25.5">
      <c r="A120" s="267" t="s">
        <v>357</v>
      </c>
      <c r="B120" s="132" t="s">
        <v>208</v>
      </c>
      <c r="C120" s="133" t="s">
        <v>209</v>
      </c>
      <c r="D120" s="134" t="s">
        <v>87</v>
      </c>
      <c r="E120" s="11">
        <v>3</v>
      </c>
      <c r="F120" s="304"/>
      <c r="G120" s="374"/>
      <c r="H120" s="334"/>
      <c r="I120" s="304"/>
      <c r="J120" s="304"/>
    </row>
    <row r="121" spans="1:10" ht="25.5">
      <c r="A121" s="267" t="s">
        <v>397</v>
      </c>
      <c r="B121" s="132" t="s">
        <v>212</v>
      </c>
      <c r="C121" s="133" t="s">
        <v>213</v>
      </c>
      <c r="D121" s="134" t="s">
        <v>87</v>
      </c>
      <c r="E121" s="11">
        <v>3</v>
      </c>
      <c r="F121" s="304"/>
      <c r="G121" s="374"/>
      <c r="H121" s="334"/>
      <c r="I121" s="304"/>
      <c r="J121" s="304"/>
    </row>
    <row r="122" spans="1:10" ht="25.5">
      <c r="A122" s="267" t="s">
        <v>1422</v>
      </c>
      <c r="B122" s="132" t="s">
        <v>214</v>
      </c>
      <c r="C122" s="133" t="s">
        <v>215</v>
      </c>
      <c r="D122" s="134" t="s">
        <v>87</v>
      </c>
      <c r="E122" s="11">
        <v>12</v>
      </c>
      <c r="F122" s="304"/>
      <c r="G122" s="374"/>
      <c r="H122" s="334"/>
      <c r="I122" s="304"/>
      <c r="J122" s="304"/>
    </row>
    <row r="123" spans="1:10" ht="25.5">
      <c r="A123" s="267" t="s">
        <v>1423</v>
      </c>
      <c r="B123" s="132" t="s">
        <v>216</v>
      </c>
      <c r="C123" s="421" t="s">
        <v>217</v>
      </c>
      <c r="D123" s="134" t="s">
        <v>87</v>
      </c>
      <c r="E123" s="422">
        <v>20</v>
      </c>
      <c r="F123" s="304"/>
      <c r="G123" s="374"/>
      <c r="H123" s="334"/>
      <c r="I123" s="304"/>
      <c r="J123" s="304"/>
    </row>
    <row r="124" spans="1:10">
      <c r="A124" s="332"/>
      <c r="B124" s="39"/>
      <c r="C124" s="39"/>
      <c r="D124" s="40"/>
      <c r="E124" s="176"/>
      <c r="F124" s="329"/>
      <c r="G124" s="88"/>
      <c r="H124" s="335"/>
      <c r="I124" s="373" t="s">
        <v>359</v>
      </c>
      <c r="J124" s="319"/>
    </row>
    <row r="125" spans="1:10">
      <c r="A125" s="330" t="s">
        <v>360</v>
      </c>
      <c r="B125" s="62" t="s">
        <v>1424</v>
      </c>
      <c r="C125" s="111"/>
      <c r="D125" s="32"/>
      <c r="E125" s="74"/>
      <c r="F125" s="320"/>
      <c r="G125" s="375"/>
      <c r="H125" s="333"/>
      <c r="I125" s="320"/>
      <c r="J125" s="320"/>
    </row>
    <row r="126" spans="1:10" ht="25.5">
      <c r="A126" s="331" t="s">
        <v>362</v>
      </c>
      <c r="B126" s="132" t="s">
        <v>218</v>
      </c>
      <c r="C126" s="421" t="s">
        <v>219</v>
      </c>
      <c r="D126" s="134" t="s">
        <v>87</v>
      </c>
      <c r="E126" s="422" t="s">
        <v>162</v>
      </c>
      <c r="F126" s="304"/>
      <c r="G126" s="374"/>
      <c r="H126" s="334"/>
      <c r="I126" s="304"/>
      <c r="J126" s="304"/>
    </row>
    <row r="127" spans="1:10" ht="38.25">
      <c r="A127" s="331" t="s">
        <v>365</v>
      </c>
      <c r="B127" s="132" t="s">
        <v>220</v>
      </c>
      <c r="C127" s="421" t="s">
        <v>221</v>
      </c>
      <c r="D127" s="134" t="s">
        <v>87</v>
      </c>
      <c r="E127" s="422" t="s">
        <v>162</v>
      </c>
      <c r="F127" s="304"/>
      <c r="G127" s="374"/>
      <c r="H127" s="334"/>
      <c r="I127" s="304"/>
      <c r="J127" s="304"/>
    </row>
    <row r="128" spans="1:10">
      <c r="A128" s="332"/>
      <c r="B128" s="39"/>
      <c r="C128" s="39"/>
      <c r="D128" s="40"/>
      <c r="E128" s="176"/>
      <c r="F128" s="329"/>
      <c r="G128" s="88"/>
      <c r="H128" s="335"/>
      <c r="I128" s="373" t="s">
        <v>370</v>
      </c>
      <c r="J128" s="319"/>
    </row>
    <row r="129" spans="1:10">
      <c r="A129" s="330" t="s">
        <v>371</v>
      </c>
      <c r="B129" s="62" t="s">
        <v>1428</v>
      </c>
      <c r="C129" s="111"/>
      <c r="D129" s="32"/>
      <c r="E129" s="74"/>
      <c r="F129" s="320"/>
      <c r="G129" s="375"/>
      <c r="H129" s="333"/>
      <c r="I129" s="320"/>
      <c r="J129" s="320"/>
    </row>
    <row r="130" spans="1:10" ht="38.25">
      <c r="A130" s="331" t="s">
        <v>1425</v>
      </c>
      <c r="B130" s="132" t="s">
        <v>198</v>
      </c>
      <c r="C130" s="133" t="s">
        <v>199</v>
      </c>
      <c r="D130" s="134" t="s">
        <v>87</v>
      </c>
      <c r="E130" s="11">
        <v>3</v>
      </c>
      <c r="F130" s="304"/>
      <c r="G130" s="374"/>
      <c r="H130" s="334"/>
      <c r="I130" s="304"/>
      <c r="J130" s="304"/>
    </row>
    <row r="131" spans="1:10" ht="38.25">
      <c r="A131" s="331" t="s">
        <v>1426</v>
      </c>
      <c r="B131" s="132" t="s">
        <v>200</v>
      </c>
      <c r="C131" s="133" t="s">
        <v>201</v>
      </c>
      <c r="D131" s="134" t="s">
        <v>87</v>
      </c>
      <c r="E131" s="11" t="s">
        <v>162</v>
      </c>
      <c r="F131" s="304"/>
      <c r="G131" s="374"/>
      <c r="H131" s="334"/>
      <c r="I131" s="304"/>
      <c r="J131" s="304"/>
    </row>
    <row r="132" spans="1:10">
      <c r="A132" s="332"/>
      <c r="B132" s="39"/>
      <c r="C132" s="39"/>
      <c r="D132" s="40"/>
      <c r="E132" s="176"/>
      <c r="F132" s="329"/>
      <c r="G132" s="88"/>
      <c r="H132" s="335"/>
      <c r="I132" s="373" t="s">
        <v>378</v>
      </c>
      <c r="J132" s="319"/>
    </row>
    <row r="133" spans="1:10">
      <c r="A133" s="330" t="s">
        <v>379</v>
      </c>
      <c r="B133" s="62" t="s">
        <v>1427</v>
      </c>
      <c r="C133" s="111"/>
      <c r="D133" s="32"/>
      <c r="E133" s="74"/>
      <c r="F133" s="320"/>
      <c r="G133" s="375"/>
      <c r="H133" s="333"/>
      <c r="I133" s="320"/>
      <c r="J133" s="320"/>
    </row>
    <row r="134" spans="1:10" ht="25.5">
      <c r="A134" s="331" t="s">
        <v>372</v>
      </c>
      <c r="B134" s="132" t="s">
        <v>204</v>
      </c>
      <c r="C134" s="133" t="s">
        <v>205</v>
      </c>
      <c r="D134" s="134" t="s">
        <v>87</v>
      </c>
      <c r="E134" s="11">
        <v>3</v>
      </c>
      <c r="F134" s="304"/>
      <c r="G134" s="374"/>
      <c r="H134" s="334"/>
      <c r="I134" s="304"/>
      <c r="J134" s="304"/>
    </row>
    <row r="135" spans="1:10" ht="25.5">
      <c r="A135" s="331" t="s">
        <v>375</v>
      </c>
      <c r="B135" s="132" t="s">
        <v>206</v>
      </c>
      <c r="C135" s="133" t="s">
        <v>207</v>
      </c>
      <c r="D135" s="134" t="s">
        <v>87</v>
      </c>
      <c r="E135" s="11">
        <v>3</v>
      </c>
      <c r="F135" s="304"/>
      <c r="G135" s="374"/>
      <c r="H135" s="334"/>
      <c r="I135" s="304"/>
      <c r="J135" s="304"/>
    </row>
    <row r="136" spans="1:10">
      <c r="A136" s="332"/>
      <c r="B136" s="39"/>
      <c r="C136" s="39"/>
      <c r="D136" s="40"/>
      <c r="E136" s="176"/>
      <c r="F136" s="329"/>
      <c r="G136" s="88"/>
      <c r="H136" s="335"/>
      <c r="I136" s="373" t="s">
        <v>400</v>
      </c>
      <c r="J136" s="319"/>
    </row>
    <row r="137" spans="1:10">
      <c r="A137" s="330" t="s">
        <v>404</v>
      </c>
      <c r="B137" s="62" t="s">
        <v>2580</v>
      </c>
      <c r="C137" s="111"/>
      <c r="D137" s="32"/>
      <c r="E137" s="74"/>
      <c r="F137" s="320"/>
      <c r="G137" s="375"/>
      <c r="H137" s="333"/>
      <c r="I137" s="320"/>
      <c r="J137" s="320"/>
    </row>
    <row r="138" spans="1:10" ht="25.5">
      <c r="A138" s="331" t="s">
        <v>405</v>
      </c>
      <c r="B138" s="132" t="s">
        <v>210</v>
      </c>
      <c r="C138" s="133" t="s">
        <v>211</v>
      </c>
      <c r="D138" s="134" t="s">
        <v>87</v>
      </c>
      <c r="E138" s="11">
        <v>8</v>
      </c>
      <c r="F138" s="304"/>
      <c r="G138" s="374"/>
      <c r="H138" s="334"/>
      <c r="I138" s="304"/>
      <c r="J138" s="304"/>
    </row>
    <row r="139" spans="1:10">
      <c r="A139" s="332"/>
      <c r="B139" s="42"/>
      <c r="C139" s="112"/>
      <c r="D139" s="34"/>
      <c r="E139" s="176"/>
      <c r="F139" s="329"/>
      <c r="G139" s="373"/>
      <c r="H139" s="335"/>
      <c r="I139" s="373" t="s">
        <v>410</v>
      </c>
      <c r="J139" s="319"/>
    </row>
    <row r="140" spans="1:10">
      <c r="A140" s="330" t="s">
        <v>411</v>
      </c>
      <c r="B140" s="342" t="s">
        <v>2581</v>
      </c>
      <c r="C140" s="386"/>
      <c r="D140" s="333"/>
      <c r="E140" s="357"/>
      <c r="F140" s="320"/>
      <c r="G140" s="375"/>
      <c r="H140" s="333"/>
      <c r="I140" s="320"/>
      <c r="J140" s="320"/>
    </row>
    <row r="141" spans="1:10">
      <c r="A141" s="331" t="s">
        <v>2583</v>
      </c>
      <c r="B141" s="675" t="s">
        <v>232</v>
      </c>
      <c r="C141" s="293" t="s">
        <v>3179</v>
      </c>
      <c r="D141" s="296" t="s">
        <v>31</v>
      </c>
      <c r="E141" s="361" t="s">
        <v>234</v>
      </c>
      <c r="F141" s="304">
        <v>1</v>
      </c>
      <c r="G141" s="1106">
        <v>23.96</v>
      </c>
      <c r="H141" s="1106">
        <v>23.96</v>
      </c>
      <c r="I141" s="1106">
        <v>21</v>
      </c>
      <c r="J141" s="1106">
        <f>G141*E141</f>
        <v>2396</v>
      </c>
    </row>
    <row r="142" spans="1:10">
      <c r="A142" s="331" t="s">
        <v>2582</v>
      </c>
      <c r="B142" s="675" t="s">
        <v>235</v>
      </c>
      <c r="C142" s="293" t="s">
        <v>236</v>
      </c>
      <c r="D142" s="296" t="s">
        <v>31</v>
      </c>
      <c r="E142" s="361" t="s">
        <v>88</v>
      </c>
      <c r="F142" s="304">
        <v>1</v>
      </c>
      <c r="G142" s="1106">
        <v>25.6</v>
      </c>
      <c r="H142" s="1106">
        <v>25.6</v>
      </c>
      <c r="I142" s="1106">
        <v>21</v>
      </c>
      <c r="J142" s="1106">
        <f>G142*E142</f>
        <v>153.60000000000002</v>
      </c>
    </row>
    <row r="143" spans="1:10" ht="25.5">
      <c r="A143" s="331" t="s">
        <v>2584</v>
      </c>
      <c r="B143" s="675" t="s">
        <v>237</v>
      </c>
      <c r="C143" s="293" t="s">
        <v>238</v>
      </c>
      <c r="D143" s="294" t="s">
        <v>87</v>
      </c>
      <c r="E143" s="361" t="s">
        <v>88</v>
      </c>
      <c r="F143" s="1075">
        <v>1</v>
      </c>
      <c r="G143" s="1106">
        <v>95.7</v>
      </c>
      <c r="H143" s="1106">
        <v>95.7</v>
      </c>
      <c r="I143" s="1106">
        <v>21</v>
      </c>
      <c r="J143" s="1106">
        <f>G143*E143</f>
        <v>574.20000000000005</v>
      </c>
    </row>
    <row r="144" spans="1:10">
      <c r="A144" s="331" t="s">
        <v>2585</v>
      </c>
      <c r="B144" s="1863" t="s">
        <v>239</v>
      </c>
      <c r="C144" s="293" t="s">
        <v>3180</v>
      </c>
      <c r="D144" s="296" t="s">
        <v>31</v>
      </c>
      <c r="E144" s="362" t="s">
        <v>241</v>
      </c>
      <c r="F144" s="304">
        <v>1</v>
      </c>
      <c r="G144" s="1106">
        <v>24.3</v>
      </c>
      <c r="H144" s="1106">
        <v>48.6</v>
      </c>
      <c r="I144" s="1106">
        <v>21</v>
      </c>
      <c r="J144" s="1106">
        <f>G144*E144</f>
        <v>72.900000000000006</v>
      </c>
    </row>
    <row r="145" spans="1:10">
      <c r="A145" s="331" t="s">
        <v>2586</v>
      </c>
      <c r="B145" s="1863" t="s">
        <v>242</v>
      </c>
      <c r="C145" s="293" t="s">
        <v>243</v>
      </c>
      <c r="D145" s="296" t="s">
        <v>31</v>
      </c>
      <c r="E145" s="362" t="s">
        <v>234</v>
      </c>
      <c r="F145" s="304">
        <v>1</v>
      </c>
      <c r="G145" s="1106">
        <v>20.55</v>
      </c>
      <c r="H145" s="1106">
        <v>20.55</v>
      </c>
      <c r="I145" s="1106">
        <v>21</v>
      </c>
      <c r="J145" s="1106">
        <f>G145*E145</f>
        <v>2055</v>
      </c>
    </row>
    <row r="146" spans="1:10">
      <c r="A146" s="331" t="s">
        <v>2587</v>
      </c>
      <c r="B146" s="1863" t="s">
        <v>244</v>
      </c>
      <c r="C146" s="7" t="s">
        <v>243</v>
      </c>
      <c r="D146" s="296" t="s">
        <v>31</v>
      </c>
      <c r="E146" s="362" t="s">
        <v>234</v>
      </c>
      <c r="F146" s="304">
        <v>1</v>
      </c>
      <c r="G146" s="1106">
        <v>16.5</v>
      </c>
      <c r="H146" s="1106">
        <v>16.5</v>
      </c>
      <c r="I146" s="1106">
        <v>21</v>
      </c>
      <c r="J146" s="1106">
        <f>G146*E146</f>
        <v>1650</v>
      </c>
    </row>
    <row r="147" spans="1:10">
      <c r="A147" s="332"/>
      <c r="B147" s="341"/>
      <c r="C147" s="385"/>
      <c r="D147" s="335"/>
      <c r="E147" s="358"/>
      <c r="F147" s="329"/>
      <c r="G147" s="378"/>
      <c r="H147" s="335"/>
      <c r="I147" s="373" t="s">
        <v>1429</v>
      </c>
      <c r="J147" s="1864">
        <f>SUM(J141:J146)</f>
        <v>6901.7000000000007</v>
      </c>
    </row>
    <row r="148" spans="1:10">
      <c r="A148" s="330" t="s">
        <v>434</v>
      </c>
      <c r="B148" s="217" t="s">
        <v>1126</v>
      </c>
      <c r="C148" s="230"/>
      <c r="D148" s="202"/>
      <c r="E148" s="227"/>
      <c r="F148" s="320"/>
      <c r="G148" s="375"/>
      <c r="H148" s="333"/>
      <c r="I148" s="320"/>
      <c r="J148" s="320"/>
    </row>
    <row r="149" spans="1:10" ht="102">
      <c r="A149" s="331" t="s">
        <v>435</v>
      </c>
      <c r="B149" s="162" t="s">
        <v>248</v>
      </c>
      <c r="C149" s="305" t="s">
        <v>2668</v>
      </c>
      <c r="D149" s="141" t="s">
        <v>31</v>
      </c>
      <c r="E149" s="299">
        <v>6</v>
      </c>
      <c r="F149" s="304"/>
      <c r="G149" s="374"/>
      <c r="H149" s="334"/>
      <c r="I149" s="304"/>
      <c r="J149" s="304"/>
    </row>
    <row r="150" spans="1:10" ht="89.25">
      <c r="A150" s="331" t="s">
        <v>438</v>
      </c>
      <c r="B150" s="302" t="s">
        <v>250</v>
      </c>
      <c r="C150" s="305" t="s">
        <v>2669</v>
      </c>
      <c r="D150" s="141" t="s">
        <v>31</v>
      </c>
      <c r="E150" s="299">
        <v>3</v>
      </c>
      <c r="F150" s="304"/>
      <c r="G150" s="374"/>
      <c r="H150" s="334"/>
      <c r="I150" s="304"/>
      <c r="J150" s="304"/>
    </row>
    <row r="151" spans="1:10" ht="140.25">
      <c r="A151" s="331" t="s">
        <v>441</v>
      </c>
      <c r="B151" s="302" t="s">
        <v>251</v>
      </c>
      <c r="C151" s="305" t="s">
        <v>2670</v>
      </c>
      <c r="D151" s="141" t="s">
        <v>31</v>
      </c>
      <c r="E151" s="300">
        <v>9</v>
      </c>
      <c r="F151" s="304"/>
      <c r="G151" s="374"/>
      <c r="H151" s="334"/>
      <c r="I151" s="304"/>
      <c r="J151" s="304"/>
    </row>
    <row r="152" spans="1:10" ht="76.5">
      <c r="A152" s="331" t="s">
        <v>443</v>
      </c>
      <c r="B152" s="302" t="s">
        <v>252</v>
      </c>
      <c r="C152" s="305" t="s">
        <v>2671</v>
      </c>
      <c r="D152" s="141" t="s">
        <v>31</v>
      </c>
      <c r="E152" s="300">
        <v>6</v>
      </c>
      <c r="F152" s="304"/>
      <c r="G152" s="374"/>
      <c r="H152" s="334"/>
      <c r="I152" s="304"/>
      <c r="J152" s="304"/>
    </row>
    <row r="153" spans="1:10" ht="89.25">
      <c r="A153" s="331" t="s">
        <v>446</v>
      </c>
      <c r="B153" s="302" t="s">
        <v>253</v>
      </c>
      <c r="C153" s="305" t="s">
        <v>254</v>
      </c>
      <c r="D153" s="141" t="s">
        <v>31</v>
      </c>
      <c r="E153" s="300">
        <v>12</v>
      </c>
      <c r="F153" s="304"/>
      <c r="G153" s="374"/>
      <c r="H153" s="334"/>
      <c r="I153" s="304"/>
      <c r="J153" s="304"/>
    </row>
    <row r="154" spans="1:10" ht="102">
      <c r="A154" s="331" t="s">
        <v>1430</v>
      </c>
      <c r="B154" s="302" t="s">
        <v>255</v>
      </c>
      <c r="C154" s="305" t="s">
        <v>2675</v>
      </c>
      <c r="D154" s="141" t="s">
        <v>31</v>
      </c>
      <c r="E154" s="299">
        <v>6</v>
      </c>
      <c r="F154" s="304"/>
      <c r="G154" s="374"/>
      <c r="H154" s="334"/>
      <c r="I154" s="304"/>
      <c r="J154" s="304"/>
    </row>
    <row r="155" spans="1:10" ht="114.75">
      <c r="A155" s="331" t="s">
        <v>1431</v>
      </c>
      <c r="B155" s="302" t="s">
        <v>256</v>
      </c>
      <c r="C155" s="305" t="s">
        <v>2672</v>
      </c>
      <c r="D155" s="141" t="s">
        <v>31</v>
      </c>
      <c r="E155" s="300">
        <v>120</v>
      </c>
      <c r="F155" s="304"/>
      <c r="G155" s="374"/>
      <c r="H155" s="334"/>
      <c r="I155" s="304"/>
      <c r="J155" s="304"/>
    </row>
    <row r="156" spans="1:10" ht="25.5">
      <c r="A156" s="331" t="s">
        <v>1432</v>
      </c>
      <c r="B156" s="302" t="s">
        <v>257</v>
      </c>
      <c r="C156" s="305" t="s">
        <v>2673</v>
      </c>
      <c r="D156" s="141" t="s">
        <v>31</v>
      </c>
      <c r="E156" s="300">
        <v>3</v>
      </c>
      <c r="F156" s="304"/>
      <c r="G156" s="374"/>
      <c r="H156" s="334"/>
      <c r="I156" s="304"/>
      <c r="J156" s="304"/>
    </row>
    <row r="157" spans="1:10" ht="102">
      <c r="A157" s="331" t="s">
        <v>1433</v>
      </c>
      <c r="B157" s="302" t="s">
        <v>258</v>
      </c>
      <c r="C157" s="305" t="s">
        <v>2674</v>
      </c>
      <c r="D157" s="141" t="s">
        <v>31</v>
      </c>
      <c r="E157" s="300">
        <v>3</v>
      </c>
      <c r="F157" s="304"/>
      <c r="G157" s="374"/>
      <c r="H157" s="334"/>
      <c r="I157" s="304"/>
      <c r="J157" s="304"/>
    </row>
    <row r="158" spans="1:10" ht="51">
      <c r="A158" s="331" t="s">
        <v>1434</v>
      </c>
      <c r="B158" s="302" t="s">
        <v>259</v>
      </c>
      <c r="C158" s="305" t="s">
        <v>2676</v>
      </c>
      <c r="D158" s="141" t="s">
        <v>31</v>
      </c>
      <c r="E158" s="300">
        <v>12</v>
      </c>
      <c r="F158" s="304"/>
      <c r="G158" s="374"/>
      <c r="H158" s="334"/>
      <c r="I158" s="304"/>
      <c r="J158" s="304"/>
    </row>
    <row r="159" spans="1:10" ht="25.5">
      <c r="A159" s="331" t="s">
        <v>1435</v>
      </c>
      <c r="B159" s="302" t="s">
        <v>260</v>
      </c>
      <c r="C159" s="305" t="s">
        <v>261</v>
      </c>
      <c r="D159" s="141" t="s">
        <v>249</v>
      </c>
      <c r="E159" s="300">
        <v>12</v>
      </c>
      <c r="F159" s="304"/>
      <c r="G159" s="374"/>
      <c r="H159" s="334"/>
      <c r="I159" s="304"/>
      <c r="J159" s="304"/>
    </row>
    <row r="160" spans="1:10" ht="25.5">
      <c r="A160" s="331" t="s">
        <v>1436</v>
      </c>
      <c r="B160" s="302" t="s">
        <v>262</v>
      </c>
      <c r="C160" s="305" t="s">
        <v>263</v>
      </c>
      <c r="D160" s="141" t="s">
        <v>249</v>
      </c>
      <c r="E160" s="299">
        <v>24</v>
      </c>
      <c r="F160" s="304"/>
      <c r="G160" s="374"/>
      <c r="H160" s="334"/>
      <c r="I160" s="304"/>
      <c r="J160" s="304"/>
    </row>
    <row r="161" spans="1:10" ht="63.75">
      <c r="A161" s="331" t="s">
        <v>1437</v>
      </c>
      <c r="B161" s="302" t="s">
        <v>264</v>
      </c>
      <c r="C161" s="305" t="s">
        <v>2677</v>
      </c>
      <c r="D161" s="141" t="s">
        <v>31</v>
      </c>
      <c r="E161" s="300">
        <v>30</v>
      </c>
      <c r="F161" s="304"/>
      <c r="G161" s="374"/>
      <c r="H161" s="334"/>
      <c r="I161" s="304"/>
      <c r="J161" s="304"/>
    </row>
    <row r="162" spans="1:10" ht="38.25">
      <c r="A162" s="331" t="s">
        <v>1438</v>
      </c>
      <c r="B162" s="302" t="s">
        <v>265</v>
      </c>
      <c r="C162" s="305" t="s">
        <v>2678</v>
      </c>
      <c r="D162" s="141" t="s">
        <v>31</v>
      </c>
      <c r="E162" s="300">
        <v>6</v>
      </c>
      <c r="F162" s="304"/>
      <c r="G162" s="374"/>
      <c r="H162" s="334"/>
      <c r="I162" s="304"/>
      <c r="J162" s="304"/>
    </row>
    <row r="163" spans="1:10">
      <c r="A163" s="332"/>
      <c r="B163" s="341"/>
      <c r="C163" s="385"/>
      <c r="D163" s="335"/>
      <c r="E163" s="358"/>
      <c r="F163" s="329"/>
      <c r="G163" s="378"/>
      <c r="H163" s="378"/>
      <c r="I163" s="373" t="s">
        <v>448</v>
      </c>
      <c r="J163" s="319"/>
    </row>
    <row r="164" spans="1:10">
      <c r="A164" s="330" t="s">
        <v>449</v>
      </c>
      <c r="B164" s="177" t="s">
        <v>2796</v>
      </c>
      <c r="C164" s="231"/>
      <c r="D164" s="333"/>
      <c r="E164" s="357"/>
      <c r="F164" s="320"/>
      <c r="G164" s="375"/>
      <c r="H164" s="333"/>
      <c r="I164" s="320"/>
      <c r="J164" s="320"/>
    </row>
    <row r="165" spans="1:10" ht="51">
      <c r="A165" s="331" t="s">
        <v>450</v>
      </c>
      <c r="B165" s="148" t="s">
        <v>269</v>
      </c>
      <c r="C165" s="305" t="s">
        <v>1127</v>
      </c>
      <c r="D165" s="141" t="s">
        <v>31</v>
      </c>
      <c r="E165" s="360">
        <v>3</v>
      </c>
      <c r="F165" s="304"/>
      <c r="G165" s="374"/>
      <c r="H165" s="334"/>
      <c r="I165" s="304"/>
      <c r="J165" s="304"/>
    </row>
    <row r="166" spans="1:10" ht="25.5">
      <c r="A166" s="331" t="s">
        <v>452</v>
      </c>
      <c r="B166" s="148" t="s">
        <v>270</v>
      </c>
      <c r="C166" s="305" t="s">
        <v>1128</v>
      </c>
      <c r="D166" s="141" t="s">
        <v>1129</v>
      </c>
      <c r="E166" s="360">
        <v>3</v>
      </c>
      <c r="F166" s="304"/>
      <c r="G166" s="374"/>
      <c r="H166" s="334"/>
      <c r="I166" s="304"/>
      <c r="J166" s="304"/>
    </row>
    <row r="167" spans="1:10">
      <c r="A167" s="332"/>
      <c r="B167" s="341"/>
      <c r="C167" s="385"/>
      <c r="D167" s="335"/>
      <c r="E167" s="358"/>
      <c r="F167" s="329"/>
      <c r="G167" s="378"/>
      <c r="H167" s="335"/>
      <c r="I167" s="373" t="s">
        <v>1439</v>
      </c>
      <c r="J167" s="319"/>
    </row>
    <row r="168" spans="1:10">
      <c r="A168" s="330" t="s">
        <v>454</v>
      </c>
      <c r="B168" s="177" t="s">
        <v>2795</v>
      </c>
      <c r="C168" s="232"/>
      <c r="D168" s="333"/>
      <c r="E168" s="357"/>
      <c r="F168" s="320"/>
      <c r="G168" s="375"/>
      <c r="H168" s="333"/>
      <c r="I168" s="320"/>
      <c r="J168" s="320"/>
    </row>
    <row r="169" spans="1:10" ht="25.5">
      <c r="A169" s="331" t="s">
        <v>456</v>
      </c>
      <c r="B169" s="148" t="s">
        <v>274</v>
      </c>
      <c r="C169" s="305" t="s">
        <v>2679</v>
      </c>
      <c r="D169" s="334" t="s">
        <v>31</v>
      </c>
      <c r="E169" s="300">
        <v>12</v>
      </c>
      <c r="F169" s="304"/>
      <c r="G169" s="374"/>
      <c r="H169" s="334"/>
      <c r="I169" s="304"/>
      <c r="J169" s="304"/>
    </row>
    <row r="170" spans="1:10" ht="38.25">
      <c r="A170" s="331" t="s">
        <v>459</v>
      </c>
      <c r="B170" s="148" t="s">
        <v>275</v>
      </c>
      <c r="C170" s="305" t="s">
        <v>276</v>
      </c>
      <c r="D170" s="334" t="s">
        <v>31</v>
      </c>
      <c r="E170" s="300">
        <v>18</v>
      </c>
      <c r="F170" s="304"/>
      <c r="G170" s="374"/>
      <c r="H170" s="334"/>
      <c r="I170" s="304"/>
      <c r="J170" s="304"/>
    </row>
    <row r="171" spans="1:10">
      <c r="A171" s="331" t="s">
        <v>461</v>
      </c>
      <c r="B171" s="302" t="s">
        <v>277</v>
      </c>
      <c r="C171" s="305" t="s">
        <v>2680</v>
      </c>
      <c r="D171" s="334" t="s">
        <v>31</v>
      </c>
      <c r="E171" s="144">
        <v>18</v>
      </c>
      <c r="F171" s="304"/>
      <c r="G171" s="374"/>
      <c r="H171" s="334"/>
      <c r="I171" s="304"/>
      <c r="J171" s="304"/>
    </row>
    <row r="172" spans="1:10" ht="25.5">
      <c r="A172" s="331" t="s">
        <v>1440</v>
      </c>
      <c r="B172" s="302" t="s">
        <v>278</v>
      </c>
      <c r="C172" s="305" t="s">
        <v>2681</v>
      </c>
      <c r="D172" s="384" t="s">
        <v>31</v>
      </c>
      <c r="E172" s="144">
        <v>12</v>
      </c>
      <c r="F172" s="304"/>
      <c r="G172" s="374"/>
      <c r="H172" s="334"/>
      <c r="I172" s="304"/>
      <c r="J172" s="304"/>
    </row>
    <row r="173" spans="1:10" ht="25.5">
      <c r="A173" s="331" t="s">
        <v>1441</v>
      </c>
      <c r="B173" s="148" t="s">
        <v>279</v>
      </c>
      <c r="C173" s="305" t="s">
        <v>280</v>
      </c>
      <c r="D173" s="334" t="s">
        <v>249</v>
      </c>
      <c r="E173" s="300">
        <v>30</v>
      </c>
      <c r="F173" s="304"/>
      <c r="G173" s="374"/>
      <c r="H173" s="334"/>
      <c r="I173" s="304"/>
      <c r="J173" s="304"/>
    </row>
    <row r="174" spans="1:10" ht="25.5">
      <c r="A174" s="331" t="s">
        <v>1442</v>
      </c>
      <c r="B174" s="148" t="s">
        <v>281</v>
      </c>
      <c r="C174" s="305" t="s">
        <v>282</v>
      </c>
      <c r="D174" s="334" t="s">
        <v>249</v>
      </c>
      <c r="E174" s="300">
        <v>30</v>
      </c>
      <c r="F174" s="304"/>
      <c r="G174" s="374"/>
      <c r="H174" s="334"/>
      <c r="I174" s="304"/>
      <c r="J174" s="304"/>
    </row>
    <row r="175" spans="1:10">
      <c r="A175" s="332"/>
      <c r="B175" s="341"/>
      <c r="C175" s="385"/>
      <c r="D175" s="335"/>
      <c r="E175" s="358"/>
      <c r="F175" s="329"/>
      <c r="G175" s="378"/>
      <c r="H175" s="335"/>
      <c r="I175" s="373" t="s">
        <v>463</v>
      </c>
      <c r="J175" s="319"/>
    </row>
    <row r="176" spans="1:10">
      <c r="A176" s="330" t="s">
        <v>464</v>
      </c>
      <c r="B176" s="177" t="s">
        <v>1130</v>
      </c>
      <c r="C176" s="233"/>
      <c r="D176" s="333"/>
      <c r="E176" s="357"/>
      <c r="F176" s="320"/>
      <c r="G176" s="375"/>
      <c r="H176" s="333"/>
      <c r="I176" s="320"/>
      <c r="J176" s="320"/>
    </row>
    <row r="177" spans="1:10" ht="51">
      <c r="A177" s="331" t="s">
        <v>465</v>
      </c>
      <c r="B177" s="148" t="s">
        <v>286</v>
      </c>
      <c r="C177" s="305" t="s">
        <v>2682</v>
      </c>
      <c r="D177" s="334" t="s">
        <v>31</v>
      </c>
      <c r="E177" s="300">
        <v>9</v>
      </c>
      <c r="F177" s="304"/>
      <c r="G177" s="374"/>
      <c r="H177" s="334"/>
      <c r="I177" s="304"/>
      <c r="J177" s="304"/>
    </row>
    <row r="178" spans="1:10" ht="89.25">
      <c r="A178" s="331" t="s">
        <v>1443</v>
      </c>
      <c r="B178" s="148" t="s">
        <v>287</v>
      </c>
      <c r="C178" s="305" t="s">
        <v>2683</v>
      </c>
      <c r="D178" s="334" t="s">
        <v>31</v>
      </c>
      <c r="E178" s="300">
        <v>3</v>
      </c>
      <c r="F178" s="304"/>
      <c r="G178" s="374"/>
      <c r="H178" s="334"/>
      <c r="I178" s="304"/>
      <c r="J178" s="304"/>
    </row>
    <row r="179" spans="1:10" ht="114.75">
      <c r="A179" s="331" t="s">
        <v>468</v>
      </c>
      <c r="B179" s="148" t="s">
        <v>288</v>
      </c>
      <c r="C179" s="305" t="s">
        <v>289</v>
      </c>
      <c r="D179" s="334" t="s">
        <v>31</v>
      </c>
      <c r="E179" s="299">
        <v>3</v>
      </c>
      <c r="F179" s="304"/>
      <c r="G179" s="374"/>
      <c r="H179" s="334"/>
      <c r="I179" s="304"/>
      <c r="J179" s="304"/>
    </row>
    <row r="180" spans="1:10" ht="51">
      <c r="A180" s="331" t="s">
        <v>471</v>
      </c>
      <c r="B180" s="148" t="s">
        <v>290</v>
      </c>
      <c r="C180" s="305" t="s">
        <v>291</v>
      </c>
      <c r="D180" s="334" t="s">
        <v>31</v>
      </c>
      <c r="E180" s="300">
        <v>36</v>
      </c>
      <c r="F180" s="304"/>
      <c r="G180" s="374"/>
      <c r="H180" s="334"/>
      <c r="I180" s="304"/>
      <c r="J180" s="304"/>
    </row>
    <row r="181" spans="1:10" ht="102">
      <c r="A181" s="331" t="s">
        <v>474</v>
      </c>
      <c r="B181" s="148" t="s">
        <v>292</v>
      </c>
      <c r="C181" s="305" t="s">
        <v>293</v>
      </c>
      <c r="D181" s="334" t="s">
        <v>31</v>
      </c>
      <c r="E181" s="300">
        <v>24</v>
      </c>
      <c r="F181" s="304"/>
      <c r="G181" s="374"/>
      <c r="H181" s="334"/>
      <c r="I181" s="304"/>
      <c r="J181" s="304"/>
    </row>
    <row r="182" spans="1:10" ht="89.25">
      <c r="A182" s="331" t="s">
        <v>477</v>
      </c>
      <c r="B182" s="148" t="s">
        <v>294</v>
      </c>
      <c r="C182" s="305" t="s">
        <v>295</v>
      </c>
      <c r="D182" s="334" t="s">
        <v>31</v>
      </c>
      <c r="E182" s="299">
        <v>3</v>
      </c>
      <c r="F182" s="304"/>
      <c r="G182" s="374"/>
      <c r="H182" s="334"/>
      <c r="I182" s="304"/>
      <c r="J182" s="304"/>
    </row>
    <row r="183" spans="1:10" ht="38.25">
      <c r="A183" s="331" t="s">
        <v>480</v>
      </c>
      <c r="B183" s="148" t="s">
        <v>296</v>
      </c>
      <c r="C183" s="305" t="s">
        <v>297</v>
      </c>
      <c r="D183" s="334" t="s">
        <v>31</v>
      </c>
      <c r="E183" s="299">
        <v>15</v>
      </c>
      <c r="F183" s="304"/>
      <c r="G183" s="374"/>
      <c r="H183" s="334"/>
      <c r="I183" s="304"/>
      <c r="J183" s="304"/>
    </row>
    <row r="184" spans="1:10" ht="38.25">
      <c r="A184" s="331" t="s">
        <v>482</v>
      </c>
      <c r="B184" s="148" t="s">
        <v>298</v>
      </c>
      <c r="C184" s="305" t="s">
        <v>299</v>
      </c>
      <c r="D184" s="334" t="s">
        <v>31</v>
      </c>
      <c r="E184" s="299">
        <v>24</v>
      </c>
      <c r="F184" s="304"/>
      <c r="G184" s="374"/>
      <c r="H184" s="334"/>
      <c r="I184" s="304"/>
      <c r="J184" s="304"/>
    </row>
    <row r="185" spans="1:10" ht="102">
      <c r="A185" s="331" t="s">
        <v>485</v>
      </c>
      <c r="B185" s="148" t="s">
        <v>300</v>
      </c>
      <c r="C185" s="305" t="s">
        <v>301</v>
      </c>
      <c r="D185" s="334" t="s">
        <v>31</v>
      </c>
      <c r="E185" s="300">
        <v>18</v>
      </c>
      <c r="F185" s="304"/>
      <c r="G185" s="374"/>
      <c r="H185" s="334"/>
      <c r="I185" s="304"/>
      <c r="J185" s="304"/>
    </row>
    <row r="186" spans="1:10" ht="51">
      <c r="A186" s="331" t="s">
        <v>488</v>
      </c>
      <c r="B186" s="148" t="s">
        <v>302</v>
      </c>
      <c r="C186" s="305" t="s">
        <v>1131</v>
      </c>
      <c r="D186" s="334" t="s">
        <v>31</v>
      </c>
      <c r="E186" s="299">
        <v>9</v>
      </c>
      <c r="F186" s="304"/>
      <c r="G186" s="374"/>
      <c r="H186" s="334"/>
      <c r="I186" s="304"/>
      <c r="J186" s="304"/>
    </row>
    <row r="187" spans="1:10" ht="51">
      <c r="A187" s="331" t="s">
        <v>491</v>
      </c>
      <c r="B187" s="148" t="s">
        <v>303</v>
      </c>
      <c r="C187" s="305" t="s">
        <v>304</v>
      </c>
      <c r="D187" s="334" t="s">
        <v>31</v>
      </c>
      <c r="E187" s="299">
        <v>9</v>
      </c>
      <c r="F187" s="304"/>
      <c r="G187" s="374"/>
      <c r="H187" s="334"/>
      <c r="I187" s="304"/>
      <c r="J187" s="304"/>
    </row>
    <row r="188" spans="1:10" ht="102">
      <c r="A188" s="331" t="s">
        <v>494</v>
      </c>
      <c r="B188" s="148" t="s">
        <v>305</v>
      </c>
      <c r="C188" s="305" t="s">
        <v>1132</v>
      </c>
      <c r="D188" s="334" t="s">
        <v>31</v>
      </c>
      <c r="E188" s="299">
        <v>9</v>
      </c>
      <c r="F188" s="304"/>
      <c r="G188" s="374"/>
      <c r="H188" s="334"/>
      <c r="I188" s="304"/>
      <c r="J188" s="304"/>
    </row>
    <row r="189" spans="1:10" ht="89.25">
      <c r="A189" s="331" t="s">
        <v>496</v>
      </c>
      <c r="B189" s="148" t="s">
        <v>306</v>
      </c>
      <c r="C189" s="305" t="s">
        <v>307</v>
      </c>
      <c r="D189" s="334" t="s">
        <v>31</v>
      </c>
      <c r="E189" s="299">
        <v>24</v>
      </c>
      <c r="F189" s="304"/>
      <c r="G189" s="374"/>
      <c r="H189" s="334"/>
      <c r="I189" s="304"/>
      <c r="J189" s="304"/>
    </row>
    <row r="190" spans="1:10">
      <c r="A190" s="332"/>
      <c r="B190" s="341"/>
      <c r="C190" s="385"/>
      <c r="D190" s="335"/>
      <c r="E190" s="358"/>
      <c r="F190" s="329"/>
      <c r="G190" s="378"/>
      <c r="H190" s="335"/>
      <c r="I190" s="373" t="s">
        <v>519</v>
      </c>
      <c r="J190" s="319"/>
    </row>
    <row r="191" spans="1:10">
      <c r="A191" s="330" t="s">
        <v>520</v>
      </c>
      <c r="B191" s="177" t="s">
        <v>1444</v>
      </c>
      <c r="C191" s="234"/>
      <c r="D191" s="336"/>
      <c r="E191" s="357"/>
      <c r="F191" s="324"/>
      <c r="G191" s="376"/>
      <c r="H191" s="336"/>
      <c r="I191" s="324"/>
      <c r="J191" s="324"/>
    </row>
    <row r="192" spans="1:10" ht="76.5">
      <c r="A192" s="331" t="s">
        <v>521</v>
      </c>
      <c r="B192" s="148" t="s">
        <v>311</v>
      </c>
      <c r="C192" s="305" t="s">
        <v>312</v>
      </c>
      <c r="D192" s="334" t="s">
        <v>31</v>
      </c>
      <c r="E192" s="299">
        <v>12</v>
      </c>
      <c r="F192" s="304"/>
      <c r="G192" s="374"/>
      <c r="H192" s="334"/>
      <c r="I192" s="304"/>
      <c r="J192" s="304"/>
    </row>
    <row r="193" spans="1:10" ht="51">
      <c r="A193" s="331" t="s">
        <v>524</v>
      </c>
      <c r="B193" s="148" t="s">
        <v>313</v>
      </c>
      <c r="C193" s="305" t="s">
        <v>314</v>
      </c>
      <c r="D193" s="334" t="s">
        <v>87</v>
      </c>
      <c r="E193" s="299">
        <v>12</v>
      </c>
      <c r="F193" s="304"/>
      <c r="G193" s="374"/>
      <c r="H193" s="334"/>
      <c r="I193" s="304"/>
      <c r="J193" s="304"/>
    </row>
    <row r="194" spans="1:10" ht="51">
      <c r="A194" s="331" t="s">
        <v>527</v>
      </c>
      <c r="B194" s="148" t="s">
        <v>315</v>
      </c>
      <c r="C194" s="305" t="s">
        <v>316</v>
      </c>
      <c r="D194" s="334" t="s">
        <v>87</v>
      </c>
      <c r="E194" s="299">
        <v>36</v>
      </c>
      <c r="F194" s="304"/>
      <c r="G194" s="374"/>
      <c r="H194" s="334"/>
      <c r="I194" s="304"/>
      <c r="J194" s="304"/>
    </row>
    <row r="195" spans="1:10">
      <c r="A195" s="331" t="s">
        <v>530</v>
      </c>
      <c r="B195" s="148" t="s">
        <v>317</v>
      </c>
      <c r="C195" s="305" t="s">
        <v>318</v>
      </c>
      <c r="D195" s="334" t="s">
        <v>87</v>
      </c>
      <c r="E195" s="299">
        <v>12</v>
      </c>
      <c r="F195" s="304"/>
      <c r="G195" s="374"/>
      <c r="H195" s="334"/>
      <c r="I195" s="304"/>
      <c r="J195" s="304"/>
    </row>
    <row r="196" spans="1:10">
      <c r="A196" s="332"/>
      <c r="B196" s="341"/>
      <c r="C196" s="385"/>
      <c r="D196" s="335"/>
      <c r="E196" s="358"/>
      <c r="F196" s="329"/>
      <c r="G196" s="378"/>
      <c r="H196" s="335"/>
      <c r="I196" s="373" t="s">
        <v>557</v>
      </c>
      <c r="J196" s="319"/>
    </row>
    <row r="197" spans="1:10">
      <c r="A197" s="330" t="s">
        <v>558</v>
      </c>
      <c r="B197" s="177" t="s">
        <v>1446</v>
      </c>
      <c r="C197" s="235"/>
      <c r="D197" s="333"/>
      <c r="E197" s="357"/>
      <c r="F197" s="320"/>
      <c r="G197" s="375"/>
      <c r="H197" s="333"/>
      <c r="I197" s="320"/>
      <c r="J197" s="320"/>
    </row>
    <row r="198" spans="1:10" ht="25.5">
      <c r="A198" s="331" t="s">
        <v>559</v>
      </c>
      <c r="B198" s="148" t="s">
        <v>322</v>
      </c>
      <c r="C198" s="305" t="s">
        <v>323</v>
      </c>
      <c r="D198" s="141" t="s">
        <v>31</v>
      </c>
      <c r="E198" s="300">
        <v>3</v>
      </c>
      <c r="F198" s="304"/>
      <c r="G198" s="374"/>
      <c r="H198" s="334"/>
      <c r="I198" s="304"/>
      <c r="J198" s="304"/>
    </row>
    <row r="199" spans="1:10">
      <c r="A199" s="332"/>
      <c r="B199" s="341"/>
      <c r="C199" s="385"/>
      <c r="D199" s="335"/>
      <c r="E199" s="358"/>
      <c r="F199" s="329"/>
      <c r="G199" s="378"/>
      <c r="H199" s="335"/>
      <c r="I199" s="373" t="s">
        <v>565</v>
      </c>
      <c r="J199" s="319"/>
    </row>
    <row r="200" spans="1:10">
      <c r="A200" s="330" t="s">
        <v>566</v>
      </c>
      <c r="B200" s="177" t="s">
        <v>1447</v>
      </c>
      <c r="C200" s="235"/>
      <c r="D200" s="333"/>
      <c r="E200" s="357"/>
      <c r="F200" s="320"/>
      <c r="G200" s="375"/>
      <c r="H200" s="333"/>
      <c r="I200" s="320"/>
      <c r="J200" s="320"/>
    </row>
    <row r="201" spans="1:10">
      <c r="A201" s="331" t="s">
        <v>567</v>
      </c>
      <c r="B201" s="423" t="s">
        <v>1445</v>
      </c>
      <c r="C201" s="305" t="s">
        <v>325</v>
      </c>
      <c r="D201" s="141" t="s">
        <v>49</v>
      </c>
      <c r="E201" s="300">
        <v>12</v>
      </c>
      <c r="F201" s="304"/>
      <c r="G201" s="374"/>
      <c r="H201" s="334"/>
      <c r="I201" s="304"/>
      <c r="J201" s="304"/>
    </row>
    <row r="202" spans="1:10">
      <c r="A202" s="332"/>
      <c r="B202" s="341"/>
      <c r="C202" s="385"/>
      <c r="D202" s="335"/>
      <c r="E202" s="358"/>
      <c r="F202" s="329"/>
      <c r="G202" s="378"/>
      <c r="H202" s="335"/>
      <c r="I202" s="373" t="s">
        <v>571</v>
      </c>
      <c r="J202" s="319"/>
    </row>
    <row r="203" spans="1:10">
      <c r="A203" s="330" t="s">
        <v>572</v>
      </c>
      <c r="B203" s="177" t="s">
        <v>1448</v>
      </c>
      <c r="C203" s="235"/>
      <c r="D203" s="333"/>
      <c r="E203" s="357"/>
      <c r="F203" s="320"/>
      <c r="G203" s="375"/>
      <c r="H203" s="333"/>
      <c r="I203" s="320"/>
      <c r="J203" s="320"/>
    </row>
    <row r="204" spans="1:10" ht="25.5">
      <c r="A204" s="331" t="s">
        <v>573</v>
      </c>
      <c r="B204" s="148" t="s">
        <v>327</v>
      </c>
      <c r="C204" s="305" t="s">
        <v>2684</v>
      </c>
      <c r="D204" s="141" t="s">
        <v>31</v>
      </c>
      <c r="E204" s="300">
        <v>6</v>
      </c>
      <c r="F204" s="304"/>
      <c r="G204" s="374"/>
      <c r="H204" s="334"/>
      <c r="I204" s="304"/>
      <c r="J204" s="304"/>
    </row>
    <row r="205" spans="1:10">
      <c r="A205" s="332"/>
      <c r="B205" s="341"/>
      <c r="C205" s="385"/>
      <c r="D205" s="335"/>
      <c r="E205" s="358"/>
      <c r="F205" s="329"/>
      <c r="G205" s="378"/>
      <c r="H205" s="335"/>
      <c r="I205" s="373" t="s">
        <v>582</v>
      </c>
      <c r="J205" s="319"/>
    </row>
    <row r="206" spans="1:10">
      <c r="A206" s="262" t="s">
        <v>583</v>
      </c>
      <c r="B206" s="424" t="s">
        <v>2792</v>
      </c>
      <c r="C206" s="322"/>
      <c r="D206" s="333"/>
      <c r="E206" s="357"/>
      <c r="F206" s="249"/>
      <c r="G206" s="205"/>
      <c r="H206" s="333"/>
      <c r="I206" s="250"/>
      <c r="J206" s="320"/>
    </row>
    <row r="207" spans="1:10" ht="25.5">
      <c r="A207" s="331" t="s">
        <v>584</v>
      </c>
      <c r="B207" s="148" t="s">
        <v>328</v>
      </c>
      <c r="C207" s="305" t="s">
        <v>2685</v>
      </c>
      <c r="D207" s="141" t="s">
        <v>31</v>
      </c>
      <c r="E207" s="300">
        <v>3</v>
      </c>
      <c r="F207" s="304"/>
      <c r="G207" s="374"/>
      <c r="H207" s="334"/>
      <c r="I207" s="304"/>
      <c r="J207" s="304"/>
    </row>
    <row r="208" spans="1:10">
      <c r="A208" s="331" t="s">
        <v>586</v>
      </c>
      <c r="B208" s="148" t="s">
        <v>329</v>
      </c>
      <c r="C208" s="305" t="s">
        <v>330</v>
      </c>
      <c r="D208" s="141" t="s">
        <v>249</v>
      </c>
      <c r="E208" s="300">
        <v>3</v>
      </c>
      <c r="F208" s="304"/>
      <c r="G208" s="374"/>
      <c r="H208" s="334"/>
      <c r="I208" s="304"/>
      <c r="J208" s="304"/>
    </row>
    <row r="209" spans="1:10">
      <c r="A209" s="332"/>
      <c r="B209" s="341"/>
      <c r="C209" s="385"/>
      <c r="D209" s="335"/>
      <c r="E209" s="358"/>
      <c r="F209" s="329"/>
      <c r="G209" s="378"/>
      <c r="H209" s="335"/>
      <c r="I209" s="373" t="s">
        <v>620</v>
      </c>
      <c r="J209" s="319"/>
    </row>
    <row r="210" spans="1:10">
      <c r="A210" s="262" t="s">
        <v>621</v>
      </c>
      <c r="B210" s="424" t="s">
        <v>2793</v>
      </c>
      <c r="C210" s="322"/>
      <c r="D210" s="333"/>
      <c r="E210" s="357"/>
      <c r="F210" s="249"/>
      <c r="G210" s="205"/>
      <c r="H210" s="333"/>
      <c r="I210" s="250"/>
      <c r="J210" s="320"/>
    </row>
    <row r="211" spans="1:10">
      <c r="A211" s="331" t="s">
        <v>622</v>
      </c>
      <c r="B211" s="148" t="s">
        <v>331</v>
      </c>
      <c r="C211" s="236" t="s">
        <v>332</v>
      </c>
      <c r="D211" s="141" t="s">
        <v>87</v>
      </c>
      <c r="E211" s="300">
        <v>6</v>
      </c>
      <c r="F211" s="304"/>
      <c r="G211" s="374"/>
      <c r="H211" s="334"/>
      <c r="I211" s="304"/>
      <c r="J211" s="304"/>
    </row>
    <row r="212" spans="1:10">
      <c r="A212" s="332"/>
      <c r="B212" s="341"/>
      <c r="C212" s="385"/>
      <c r="D212" s="335"/>
      <c r="E212" s="358"/>
      <c r="F212" s="329"/>
      <c r="G212" s="378"/>
      <c r="H212" s="335"/>
      <c r="I212" s="373" t="s">
        <v>726</v>
      </c>
      <c r="J212" s="319"/>
    </row>
    <row r="213" spans="1:10">
      <c r="A213" s="262" t="s">
        <v>727</v>
      </c>
      <c r="B213" s="424" t="s">
        <v>2794</v>
      </c>
      <c r="C213" s="322"/>
      <c r="D213" s="333"/>
      <c r="E213" s="357"/>
      <c r="F213" s="249"/>
      <c r="G213" s="205"/>
      <c r="H213" s="333"/>
      <c r="I213" s="250"/>
      <c r="J213" s="320"/>
    </row>
    <row r="214" spans="1:10">
      <c r="A214" s="331" t="s">
        <v>728</v>
      </c>
      <c r="B214" s="148" t="s">
        <v>333</v>
      </c>
      <c r="C214" s="305" t="s">
        <v>334</v>
      </c>
      <c r="D214" s="141" t="s">
        <v>31</v>
      </c>
      <c r="E214" s="299">
        <v>3</v>
      </c>
      <c r="F214" s="304"/>
      <c r="G214" s="374"/>
      <c r="H214" s="334"/>
      <c r="I214" s="304"/>
      <c r="J214" s="304"/>
    </row>
    <row r="215" spans="1:10">
      <c r="A215" s="332"/>
      <c r="B215" s="341"/>
      <c r="C215" s="385"/>
      <c r="D215" s="335"/>
      <c r="E215" s="358"/>
      <c r="F215" s="329"/>
      <c r="G215" s="378"/>
      <c r="H215" s="335"/>
      <c r="I215" s="373" t="s">
        <v>731</v>
      </c>
      <c r="J215" s="319"/>
    </row>
    <row r="216" spans="1:10">
      <c r="A216" s="330" t="s">
        <v>736</v>
      </c>
      <c r="B216" s="177" t="s">
        <v>2791</v>
      </c>
      <c r="C216" s="233"/>
      <c r="D216" s="333"/>
      <c r="E216" s="357"/>
      <c r="F216" s="320"/>
      <c r="G216" s="375"/>
      <c r="H216" s="333"/>
      <c r="I216" s="320"/>
      <c r="J216" s="320"/>
    </row>
    <row r="217" spans="1:10" ht="51">
      <c r="A217" s="331" t="s">
        <v>738</v>
      </c>
      <c r="B217" s="148" t="s">
        <v>337</v>
      </c>
      <c r="C217" s="305" t="s">
        <v>2686</v>
      </c>
      <c r="D217" s="334" t="s">
        <v>31</v>
      </c>
      <c r="E217" s="300">
        <v>6</v>
      </c>
      <c r="F217" s="304"/>
      <c r="G217" s="374"/>
      <c r="H217" s="334"/>
      <c r="I217" s="304"/>
      <c r="J217" s="304"/>
    </row>
    <row r="218" spans="1:10" ht="38.25">
      <c r="A218" s="331" t="s">
        <v>742</v>
      </c>
      <c r="B218" s="148" t="s">
        <v>339</v>
      </c>
      <c r="C218" s="305" t="s">
        <v>2688</v>
      </c>
      <c r="D218" s="334" t="s">
        <v>249</v>
      </c>
      <c r="E218" s="299">
        <v>3</v>
      </c>
      <c r="F218" s="304"/>
      <c r="G218" s="374"/>
      <c r="H218" s="334"/>
      <c r="I218" s="304"/>
      <c r="J218" s="304"/>
    </row>
    <row r="219" spans="1:10" ht="38.25">
      <c r="A219" s="331" t="s">
        <v>745</v>
      </c>
      <c r="B219" s="148" t="s">
        <v>341</v>
      </c>
      <c r="C219" s="305" t="s">
        <v>2687</v>
      </c>
      <c r="D219" s="334" t="s">
        <v>249</v>
      </c>
      <c r="E219" s="300">
        <v>6</v>
      </c>
      <c r="F219" s="304"/>
      <c r="G219" s="374"/>
      <c r="H219" s="334"/>
      <c r="I219" s="304"/>
      <c r="J219" s="304"/>
    </row>
    <row r="220" spans="1:10" ht="51">
      <c r="A220" s="331" t="s">
        <v>747</v>
      </c>
      <c r="B220" s="148" t="s">
        <v>343</v>
      </c>
      <c r="C220" s="305" t="s">
        <v>344</v>
      </c>
      <c r="D220" s="334" t="s">
        <v>249</v>
      </c>
      <c r="E220" s="300">
        <v>3</v>
      </c>
      <c r="F220" s="304"/>
      <c r="G220" s="374"/>
      <c r="H220" s="334"/>
      <c r="I220" s="304"/>
      <c r="J220" s="304"/>
    </row>
    <row r="221" spans="1:10" ht="51">
      <c r="A221" s="331" t="s">
        <v>751</v>
      </c>
      <c r="B221" s="148" t="s">
        <v>346</v>
      </c>
      <c r="C221" s="305" t="s">
        <v>347</v>
      </c>
      <c r="D221" s="334" t="s">
        <v>249</v>
      </c>
      <c r="E221" s="300">
        <v>3</v>
      </c>
      <c r="F221" s="304"/>
      <c r="G221" s="374"/>
      <c r="H221" s="334"/>
      <c r="I221" s="304"/>
      <c r="J221" s="304"/>
    </row>
    <row r="222" spans="1:10" ht="51">
      <c r="A222" s="331" t="s">
        <v>755</v>
      </c>
      <c r="B222" s="148" t="s">
        <v>349</v>
      </c>
      <c r="C222" s="380" t="s">
        <v>2689</v>
      </c>
      <c r="D222" s="334" t="s">
        <v>31</v>
      </c>
      <c r="E222" s="300">
        <v>3</v>
      </c>
      <c r="F222" s="304"/>
      <c r="G222" s="374"/>
      <c r="H222" s="334"/>
      <c r="I222" s="304"/>
      <c r="J222" s="304"/>
    </row>
    <row r="223" spans="1:10">
      <c r="A223" s="332"/>
      <c r="B223" s="341"/>
      <c r="C223" s="385"/>
      <c r="D223" s="335"/>
      <c r="E223" s="358"/>
      <c r="F223" s="329"/>
      <c r="G223" s="378"/>
      <c r="H223" s="335"/>
      <c r="I223" s="373" t="s">
        <v>802</v>
      </c>
      <c r="J223" s="319"/>
    </row>
    <row r="224" spans="1:10">
      <c r="A224" s="330" t="s">
        <v>803</v>
      </c>
      <c r="B224" s="343" t="s">
        <v>1133</v>
      </c>
      <c r="C224" s="322"/>
      <c r="D224" s="333"/>
      <c r="E224" s="357"/>
      <c r="F224" s="249"/>
      <c r="G224" s="205"/>
      <c r="H224" s="333"/>
      <c r="I224" s="250"/>
      <c r="J224" s="320"/>
    </row>
    <row r="225" spans="1:10" ht="39">
      <c r="A225" s="331" t="s">
        <v>805</v>
      </c>
      <c r="B225" s="192" t="s">
        <v>351</v>
      </c>
      <c r="C225" s="237" t="s">
        <v>1134</v>
      </c>
      <c r="D225" s="334" t="s">
        <v>31</v>
      </c>
      <c r="E225" s="300">
        <v>9</v>
      </c>
      <c r="F225" s="304"/>
      <c r="G225" s="374"/>
      <c r="H225" s="334"/>
      <c r="I225" s="304"/>
      <c r="J225" s="304"/>
    </row>
    <row r="226" spans="1:10">
      <c r="A226" s="332"/>
      <c r="B226" s="341"/>
      <c r="C226" s="385"/>
      <c r="D226" s="335"/>
      <c r="E226" s="358"/>
      <c r="F226" s="329"/>
      <c r="G226" s="378"/>
      <c r="H226" s="335"/>
      <c r="I226" s="373" t="s">
        <v>749</v>
      </c>
      <c r="J226" s="319"/>
    </row>
    <row r="227" spans="1:10">
      <c r="A227" s="330" t="s">
        <v>859</v>
      </c>
      <c r="B227" s="180" t="s">
        <v>2790</v>
      </c>
      <c r="C227" s="189"/>
      <c r="D227" s="336"/>
      <c r="E227" s="185"/>
      <c r="F227" s="324"/>
      <c r="G227" s="376"/>
      <c r="H227" s="336"/>
      <c r="I227" s="324"/>
      <c r="J227" s="324"/>
    </row>
    <row r="228" spans="1:10">
      <c r="A228" s="331" t="s">
        <v>860</v>
      </c>
      <c r="B228" s="192" t="s">
        <v>355</v>
      </c>
      <c r="C228" s="237" t="s">
        <v>356</v>
      </c>
      <c r="D228" s="334" t="s">
        <v>31</v>
      </c>
      <c r="E228" s="300">
        <v>9</v>
      </c>
      <c r="F228" s="304"/>
      <c r="G228" s="374"/>
      <c r="H228" s="334"/>
      <c r="I228" s="304"/>
      <c r="J228" s="304"/>
    </row>
    <row r="229" spans="1:10">
      <c r="A229" s="331" t="s">
        <v>863</v>
      </c>
      <c r="B229" s="148" t="s">
        <v>358</v>
      </c>
      <c r="C229" s="305" t="s">
        <v>2690</v>
      </c>
      <c r="D229" s="334" t="s">
        <v>249</v>
      </c>
      <c r="E229" s="300">
        <v>9</v>
      </c>
      <c r="F229" s="304"/>
      <c r="G229" s="374"/>
      <c r="H229" s="334"/>
      <c r="I229" s="304"/>
      <c r="J229" s="304"/>
    </row>
    <row r="230" spans="1:10">
      <c r="A230" s="332"/>
      <c r="B230" s="341"/>
      <c r="C230" s="385"/>
      <c r="D230" s="335"/>
      <c r="E230" s="358"/>
      <c r="F230" s="329"/>
      <c r="G230" s="219"/>
      <c r="H230" s="220"/>
      <c r="I230" s="210" t="s">
        <v>870</v>
      </c>
      <c r="J230" s="319"/>
    </row>
    <row r="231" spans="1:10">
      <c r="A231" s="330" t="s">
        <v>871</v>
      </c>
      <c r="B231" s="180" t="s">
        <v>361</v>
      </c>
      <c r="C231" s="235"/>
      <c r="D231" s="333"/>
      <c r="E231" s="357"/>
      <c r="F231" s="320"/>
      <c r="G231" s="375"/>
      <c r="H231" s="333"/>
      <c r="I231" s="320"/>
      <c r="J231" s="320"/>
    </row>
    <row r="232" spans="1:10" ht="114.75">
      <c r="A232" s="331" t="s">
        <v>873</v>
      </c>
      <c r="B232" s="148" t="s">
        <v>363</v>
      </c>
      <c r="C232" s="305" t="s">
        <v>364</v>
      </c>
      <c r="D232" s="334" t="s">
        <v>31</v>
      </c>
      <c r="E232" s="300">
        <v>6</v>
      </c>
      <c r="F232" s="304"/>
      <c r="G232" s="374"/>
      <c r="H232" s="334"/>
      <c r="I232" s="304"/>
      <c r="J232" s="304"/>
    </row>
    <row r="233" spans="1:10" ht="51">
      <c r="A233" s="331" t="s">
        <v>876</v>
      </c>
      <c r="B233" s="148" t="s">
        <v>366</v>
      </c>
      <c r="C233" s="305" t="s">
        <v>2691</v>
      </c>
      <c r="D233" s="334" t="s">
        <v>31</v>
      </c>
      <c r="E233" s="300">
        <v>9</v>
      </c>
      <c r="F233" s="304"/>
      <c r="G233" s="374"/>
      <c r="H233" s="334"/>
      <c r="I233" s="304"/>
      <c r="J233" s="304"/>
    </row>
    <row r="234" spans="1:10">
      <c r="A234" s="331" t="s">
        <v>878</v>
      </c>
      <c r="B234" s="148" t="s">
        <v>367</v>
      </c>
      <c r="C234" s="305" t="s">
        <v>368</v>
      </c>
      <c r="D234" s="334" t="s">
        <v>31</v>
      </c>
      <c r="E234" s="300">
        <v>12</v>
      </c>
      <c r="F234" s="304"/>
      <c r="G234" s="374"/>
      <c r="H234" s="334"/>
      <c r="I234" s="304"/>
      <c r="J234" s="304"/>
    </row>
    <row r="235" spans="1:10" ht="51">
      <c r="A235" s="331" t="s">
        <v>880</v>
      </c>
      <c r="B235" s="148" t="s">
        <v>369</v>
      </c>
      <c r="C235" s="348" t="s">
        <v>2692</v>
      </c>
      <c r="D235" s="334" t="s">
        <v>31</v>
      </c>
      <c r="E235" s="300">
        <v>12</v>
      </c>
      <c r="F235" s="304"/>
      <c r="G235" s="374"/>
      <c r="H235" s="334"/>
      <c r="I235" s="304"/>
      <c r="J235" s="304"/>
    </row>
    <row r="236" spans="1:10">
      <c r="A236" s="332"/>
      <c r="B236" s="341"/>
      <c r="C236" s="385"/>
      <c r="D236" s="335"/>
      <c r="E236" s="358"/>
      <c r="F236" s="329"/>
      <c r="G236" s="378"/>
      <c r="H236" s="335"/>
      <c r="I236" s="373" t="s">
        <v>901</v>
      </c>
      <c r="J236" s="319"/>
    </row>
    <row r="237" spans="1:10">
      <c r="A237" s="330" t="s">
        <v>902</v>
      </c>
      <c r="B237" s="180" t="s">
        <v>2789</v>
      </c>
      <c r="C237" s="189"/>
      <c r="D237" s="336"/>
      <c r="E237" s="357"/>
      <c r="F237" s="324"/>
      <c r="G237" s="376"/>
      <c r="H237" s="336"/>
      <c r="I237" s="324"/>
      <c r="J237" s="324"/>
    </row>
    <row r="238" spans="1:10">
      <c r="A238" s="331" t="s">
        <v>903</v>
      </c>
      <c r="B238" s="302" t="s">
        <v>373</v>
      </c>
      <c r="C238" s="236" t="s">
        <v>374</v>
      </c>
      <c r="D238" s="334" t="s">
        <v>249</v>
      </c>
      <c r="E238" s="360">
        <v>12</v>
      </c>
      <c r="F238" s="304"/>
      <c r="G238" s="374"/>
      <c r="H238" s="334"/>
      <c r="I238" s="304"/>
      <c r="J238" s="304"/>
    </row>
    <row r="239" spans="1:10" ht="25.5">
      <c r="A239" s="331" t="s">
        <v>906</v>
      </c>
      <c r="B239" s="302" t="s">
        <v>376</v>
      </c>
      <c r="C239" s="305" t="s">
        <v>377</v>
      </c>
      <c r="D239" s="334" t="s">
        <v>249</v>
      </c>
      <c r="E239" s="360">
        <v>12</v>
      </c>
      <c r="F239" s="304"/>
      <c r="G239" s="374"/>
      <c r="H239" s="334"/>
      <c r="I239" s="304"/>
      <c r="J239" s="304"/>
    </row>
    <row r="240" spans="1:10">
      <c r="A240" s="332"/>
      <c r="B240" s="341"/>
      <c r="C240" s="385"/>
      <c r="D240" s="335"/>
      <c r="E240" s="358"/>
      <c r="F240" s="329"/>
      <c r="G240" s="378"/>
      <c r="H240" s="335"/>
      <c r="I240" s="373" t="s">
        <v>913</v>
      </c>
      <c r="J240" s="319"/>
    </row>
    <row r="241" spans="1:10">
      <c r="A241" s="330" t="s">
        <v>914</v>
      </c>
      <c r="B241" s="181" t="s">
        <v>2788</v>
      </c>
      <c r="C241" s="189"/>
      <c r="D241" s="336"/>
      <c r="E241" s="357"/>
      <c r="F241" s="324"/>
      <c r="G241" s="376"/>
      <c r="H241" s="336"/>
      <c r="I241" s="324"/>
      <c r="J241" s="324"/>
    </row>
    <row r="242" spans="1:10" ht="38.25">
      <c r="A242" s="331" t="s">
        <v>915</v>
      </c>
      <c r="B242" s="302" t="s">
        <v>380</v>
      </c>
      <c r="C242" s="305" t="s">
        <v>381</v>
      </c>
      <c r="D242" s="144" t="s">
        <v>31</v>
      </c>
      <c r="E242" s="299">
        <v>1080</v>
      </c>
      <c r="F242" s="304"/>
      <c r="G242" s="374"/>
      <c r="H242" s="334"/>
      <c r="I242" s="304"/>
      <c r="J242" s="304"/>
    </row>
    <row r="243" spans="1:10" ht="127.5">
      <c r="A243" s="331" t="s">
        <v>917</v>
      </c>
      <c r="B243" s="302" t="s">
        <v>382</v>
      </c>
      <c r="C243" s="305" t="s">
        <v>383</v>
      </c>
      <c r="D243" s="144" t="s">
        <v>31</v>
      </c>
      <c r="E243" s="299">
        <v>1440</v>
      </c>
      <c r="F243" s="304"/>
      <c r="G243" s="374"/>
      <c r="H243" s="334"/>
      <c r="I243" s="304"/>
      <c r="J243" s="304"/>
    </row>
    <row r="244" spans="1:10" ht="38.25">
      <c r="A244" s="331" t="s">
        <v>918</v>
      </c>
      <c r="B244" s="302" t="s">
        <v>384</v>
      </c>
      <c r="C244" s="305" t="s">
        <v>385</v>
      </c>
      <c r="D244" s="144" t="s">
        <v>31</v>
      </c>
      <c r="E244" s="299">
        <v>720</v>
      </c>
      <c r="F244" s="304"/>
      <c r="G244" s="374"/>
      <c r="H244" s="334"/>
      <c r="I244" s="304"/>
      <c r="J244" s="304"/>
    </row>
    <row r="245" spans="1:10" ht="51">
      <c r="A245" s="331" t="s">
        <v>919</v>
      </c>
      <c r="B245" s="302" t="s">
        <v>386</v>
      </c>
      <c r="C245" s="305" t="s">
        <v>387</v>
      </c>
      <c r="D245" s="144" t="s">
        <v>31</v>
      </c>
      <c r="E245" s="299">
        <v>1800</v>
      </c>
      <c r="F245" s="304"/>
      <c r="G245" s="374"/>
      <c r="H245" s="334"/>
      <c r="I245" s="304"/>
      <c r="J245" s="304"/>
    </row>
    <row r="246" spans="1:10" ht="38.25">
      <c r="A246" s="331" t="s">
        <v>921</v>
      </c>
      <c r="B246" s="302" t="s">
        <v>388</v>
      </c>
      <c r="C246" s="305" t="s">
        <v>389</v>
      </c>
      <c r="D246" s="144" t="s">
        <v>31</v>
      </c>
      <c r="E246" s="299">
        <v>1080</v>
      </c>
      <c r="F246" s="304"/>
      <c r="G246" s="374"/>
      <c r="H246" s="334"/>
      <c r="I246" s="304"/>
      <c r="J246" s="304"/>
    </row>
    <row r="247" spans="1:10" ht="38.25">
      <c r="A247" s="331" t="s">
        <v>924</v>
      </c>
      <c r="B247" s="302" t="s">
        <v>390</v>
      </c>
      <c r="C247" s="305" t="s">
        <v>391</v>
      </c>
      <c r="D247" s="144" t="s">
        <v>31</v>
      </c>
      <c r="E247" s="299">
        <v>1080</v>
      </c>
      <c r="F247" s="304"/>
      <c r="G247" s="374"/>
      <c r="H247" s="334"/>
      <c r="I247" s="304"/>
      <c r="J247" s="304"/>
    </row>
    <row r="248" spans="1:10">
      <c r="A248" s="332"/>
      <c r="B248" s="341"/>
      <c r="C248" s="385"/>
      <c r="D248" s="335"/>
      <c r="E248" s="358"/>
      <c r="F248" s="404"/>
      <c r="G248" s="327"/>
      <c r="H248" s="405"/>
      <c r="I248" s="406" t="s">
        <v>920</v>
      </c>
      <c r="J248" s="407"/>
    </row>
    <row r="249" spans="1:10">
      <c r="A249" s="430">
        <v>42</v>
      </c>
      <c r="B249" s="343" t="s">
        <v>2787</v>
      </c>
      <c r="C249" s="322"/>
      <c r="D249" s="333"/>
      <c r="E249" s="445"/>
      <c r="F249" s="320"/>
      <c r="G249" s="426"/>
      <c r="H249" s="333"/>
      <c r="I249" s="320"/>
      <c r="J249" s="320"/>
    </row>
    <row r="250" spans="1:10" ht="25.5">
      <c r="A250" s="331" t="s">
        <v>956</v>
      </c>
      <c r="B250" s="302" t="s">
        <v>392</v>
      </c>
      <c r="C250" s="305" t="s">
        <v>2693</v>
      </c>
      <c r="D250" s="144" t="s">
        <v>49</v>
      </c>
      <c r="E250" s="299">
        <v>36</v>
      </c>
      <c r="F250" s="304"/>
      <c r="G250" s="374"/>
      <c r="H250" s="334"/>
      <c r="I250" s="304"/>
      <c r="J250" s="304"/>
    </row>
    <row r="251" spans="1:10" ht="25.5">
      <c r="A251" s="331" t="s">
        <v>959</v>
      </c>
      <c r="B251" s="302" t="s">
        <v>393</v>
      </c>
      <c r="C251" s="305" t="s">
        <v>2694</v>
      </c>
      <c r="D251" s="144" t="s">
        <v>49</v>
      </c>
      <c r="E251" s="299">
        <v>15</v>
      </c>
      <c r="F251" s="304"/>
      <c r="G251" s="374"/>
      <c r="H251" s="334"/>
      <c r="I251" s="304"/>
      <c r="J251" s="304"/>
    </row>
    <row r="252" spans="1:10" ht="25.5">
      <c r="A252" s="331" t="s">
        <v>962</v>
      </c>
      <c r="B252" s="302" t="s">
        <v>394</v>
      </c>
      <c r="C252" s="305" t="s">
        <v>2695</v>
      </c>
      <c r="D252" s="144" t="s">
        <v>49</v>
      </c>
      <c r="E252" s="299">
        <v>12</v>
      </c>
      <c r="F252" s="304"/>
      <c r="G252" s="374"/>
      <c r="H252" s="334"/>
      <c r="I252" s="304"/>
      <c r="J252" s="304"/>
    </row>
    <row r="253" spans="1:10" ht="38.25">
      <c r="A253" s="331" t="s">
        <v>965</v>
      </c>
      <c r="B253" s="302" t="s">
        <v>395</v>
      </c>
      <c r="C253" s="305" t="s">
        <v>2696</v>
      </c>
      <c r="D253" s="144" t="s">
        <v>49</v>
      </c>
      <c r="E253" s="299">
        <v>12</v>
      </c>
      <c r="F253" s="304"/>
      <c r="G253" s="374"/>
      <c r="H253" s="334"/>
      <c r="I253" s="304"/>
      <c r="J253" s="304"/>
    </row>
    <row r="254" spans="1:10" ht="38.25">
      <c r="A254" s="331" t="s">
        <v>968</v>
      </c>
      <c r="B254" s="302" t="s">
        <v>396</v>
      </c>
      <c r="C254" s="305" t="s">
        <v>2697</v>
      </c>
      <c r="D254" s="144" t="s">
        <v>49</v>
      </c>
      <c r="E254" s="299">
        <v>12</v>
      </c>
      <c r="F254" s="304"/>
      <c r="G254" s="374"/>
      <c r="H254" s="334"/>
      <c r="I254" s="304"/>
      <c r="J254" s="304"/>
    </row>
    <row r="255" spans="1:10" ht="25.5">
      <c r="A255" s="331" t="s">
        <v>971</v>
      </c>
      <c r="B255" s="279" t="s">
        <v>398</v>
      </c>
      <c r="C255" s="279" t="s">
        <v>2698</v>
      </c>
      <c r="D255" s="384" t="s">
        <v>31</v>
      </c>
      <c r="E255" s="300">
        <v>9</v>
      </c>
      <c r="F255" s="268"/>
      <c r="G255" s="276"/>
      <c r="H255" s="384"/>
      <c r="I255" s="268"/>
      <c r="J255" s="268"/>
    </row>
    <row r="256" spans="1:10" ht="38.25">
      <c r="A256" s="331" t="s">
        <v>974</v>
      </c>
      <c r="B256" s="302" t="s">
        <v>399</v>
      </c>
      <c r="C256" s="305" t="s">
        <v>2699</v>
      </c>
      <c r="D256" s="144" t="s">
        <v>49</v>
      </c>
      <c r="E256" s="299">
        <v>36</v>
      </c>
      <c r="F256" s="304"/>
      <c r="G256" s="374"/>
      <c r="H256" s="334"/>
      <c r="I256" s="304"/>
      <c r="J256" s="304"/>
    </row>
    <row r="257" spans="1:10">
      <c r="A257" s="335"/>
      <c r="B257" s="341"/>
      <c r="C257" s="385"/>
      <c r="D257" s="335"/>
      <c r="E257" s="358"/>
      <c r="F257" s="329"/>
      <c r="G257" s="327"/>
      <c r="H257" s="327"/>
      <c r="I257" s="373" t="s">
        <v>981</v>
      </c>
      <c r="J257" s="208"/>
    </row>
    <row r="258" spans="1:10">
      <c r="A258" s="336">
        <v>43</v>
      </c>
      <c r="B258" s="429" t="s">
        <v>401</v>
      </c>
      <c r="C258" s="247"/>
      <c r="D258" s="431"/>
      <c r="E258" s="497"/>
      <c r="F258" s="431"/>
      <c r="G258" s="431"/>
      <c r="H258" s="431"/>
      <c r="I258" s="431"/>
      <c r="J258" s="431"/>
    </row>
    <row r="259" spans="1:10" ht="38.25">
      <c r="A259" s="331" t="s">
        <v>1449</v>
      </c>
      <c r="B259" s="302" t="s">
        <v>402</v>
      </c>
      <c r="C259" s="305" t="s">
        <v>403</v>
      </c>
      <c r="D259" s="144" t="s">
        <v>31</v>
      </c>
      <c r="E259" s="299">
        <v>720</v>
      </c>
      <c r="F259" s="304"/>
      <c r="G259" s="374"/>
      <c r="H259" s="334"/>
      <c r="I259" s="304"/>
      <c r="J259" s="304"/>
    </row>
    <row r="260" spans="1:10">
      <c r="A260" s="332"/>
      <c r="B260" s="341"/>
      <c r="C260" s="385"/>
      <c r="D260" s="335"/>
      <c r="E260" s="358"/>
      <c r="F260" s="329"/>
      <c r="G260" s="378"/>
      <c r="H260" s="378"/>
      <c r="I260" s="373" t="s">
        <v>987</v>
      </c>
      <c r="J260" s="208"/>
    </row>
    <row r="261" spans="1:10" ht="15.75">
      <c r="A261" s="330" t="s">
        <v>988</v>
      </c>
      <c r="B261" s="181" t="s">
        <v>2786</v>
      </c>
      <c r="C261" s="233"/>
      <c r="D261" s="182"/>
      <c r="E261" s="357"/>
      <c r="F261" s="320"/>
      <c r="G261" s="375"/>
      <c r="H261" s="333"/>
      <c r="I261" s="320"/>
      <c r="J261" s="320"/>
    </row>
    <row r="262" spans="1:10" ht="51">
      <c r="A262" s="331" t="s">
        <v>982</v>
      </c>
      <c r="B262" s="302" t="s">
        <v>406</v>
      </c>
      <c r="C262" s="305" t="s">
        <v>407</v>
      </c>
      <c r="D262" s="334" t="s">
        <v>49</v>
      </c>
      <c r="E262" s="360">
        <v>36</v>
      </c>
      <c r="F262" s="304"/>
      <c r="G262" s="374"/>
      <c r="H262" s="334"/>
      <c r="I262" s="304"/>
      <c r="J262" s="304"/>
    </row>
    <row r="263" spans="1:10" ht="51">
      <c r="A263" s="331" t="s">
        <v>985</v>
      </c>
      <c r="B263" s="302" t="s">
        <v>408</v>
      </c>
      <c r="C263" s="305" t="s">
        <v>409</v>
      </c>
      <c r="D263" s="334" t="s">
        <v>49</v>
      </c>
      <c r="E263" s="360">
        <v>36</v>
      </c>
      <c r="F263" s="304"/>
      <c r="G263" s="374"/>
      <c r="H263" s="334"/>
      <c r="I263" s="304"/>
      <c r="J263" s="304"/>
    </row>
    <row r="264" spans="1:10">
      <c r="A264" s="332"/>
      <c r="B264" s="341"/>
      <c r="C264" s="385"/>
      <c r="D264" s="335"/>
      <c r="E264" s="358"/>
      <c r="F264" s="329"/>
      <c r="G264" s="378"/>
      <c r="H264" s="335"/>
      <c r="I264" s="373" t="s">
        <v>991</v>
      </c>
      <c r="J264" s="319"/>
    </row>
    <row r="265" spans="1:10">
      <c r="A265" s="330" t="s">
        <v>992</v>
      </c>
      <c r="B265" s="181" t="s">
        <v>2785</v>
      </c>
      <c r="C265" s="233"/>
      <c r="D265" s="333"/>
      <c r="E265" s="357"/>
      <c r="F265" s="320"/>
      <c r="G265" s="375"/>
      <c r="H265" s="333"/>
      <c r="I265" s="320"/>
      <c r="J265" s="320"/>
    </row>
    <row r="266" spans="1:10">
      <c r="A266" s="331" t="s">
        <v>994</v>
      </c>
      <c r="B266" s="302" t="s">
        <v>298</v>
      </c>
      <c r="C266" s="305" t="s">
        <v>412</v>
      </c>
      <c r="D266" s="144" t="s">
        <v>49</v>
      </c>
      <c r="E266" s="299">
        <v>3000</v>
      </c>
      <c r="F266" s="304"/>
      <c r="G266" s="374"/>
      <c r="H266" s="334"/>
      <c r="I266" s="304"/>
      <c r="J266" s="304"/>
    </row>
    <row r="267" spans="1:10" ht="127.5">
      <c r="A267" s="331" t="s">
        <v>997</v>
      </c>
      <c r="B267" s="302" t="s">
        <v>413</v>
      </c>
      <c r="C267" s="305" t="s">
        <v>2700</v>
      </c>
      <c r="D267" s="144" t="s">
        <v>31</v>
      </c>
      <c r="E267" s="300">
        <v>720</v>
      </c>
      <c r="F267" s="304"/>
      <c r="G267" s="374"/>
      <c r="H267" s="334"/>
      <c r="I267" s="304"/>
      <c r="J267" s="304"/>
    </row>
    <row r="268" spans="1:10" ht="25.5">
      <c r="A268" s="331" t="s">
        <v>1000</v>
      </c>
      <c r="B268" s="302" t="s">
        <v>414</v>
      </c>
      <c r="C268" s="305" t="s">
        <v>415</v>
      </c>
      <c r="D268" s="144" t="s">
        <v>31</v>
      </c>
      <c r="E268" s="300">
        <v>720</v>
      </c>
      <c r="F268" s="304"/>
      <c r="G268" s="374"/>
      <c r="H268" s="334"/>
      <c r="I268" s="304"/>
      <c r="J268" s="304"/>
    </row>
    <row r="269" spans="1:10" ht="114.75">
      <c r="A269" s="331" t="s">
        <v>1002</v>
      </c>
      <c r="B269" s="302" t="s">
        <v>416</v>
      </c>
      <c r="C269" s="305" t="s">
        <v>417</v>
      </c>
      <c r="D269" s="144" t="s">
        <v>31</v>
      </c>
      <c r="E269" s="300">
        <v>720</v>
      </c>
      <c r="F269" s="304"/>
      <c r="G269" s="374"/>
      <c r="H269" s="334"/>
      <c r="I269" s="304"/>
      <c r="J269" s="304"/>
    </row>
    <row r="270" spans="1:10" ht="127.5">
      <c r="A270" s="331" t="s">
        <v>1450</v>
      </c>
      <c r="B270" s="302" t="s">
        <v>418</v>
      </c>
      <c r="C270" s="305" t="s">
        <v>419</v>
      </c>
      <c r="D270" s="144" t="s">
        <v>31</v>
      </c>
      <c r="E270" s="300">
        <v>720</v>
      </c>
      <c r="F270" s="304"/>
      <c r="G270" s="374"/>
      <c r="H270" s="334"/>
      <c r="I270" s="304"/>
      <c r="J270" s="304"/>
    </row>
    <row r="271" spans="1:10" ht="165.75">
      <c r="A271" s="331" t="s">
        <v>1451</v>
      </c>
      <c r="B271" s="302" t="s">
        <v>420</v>
      </c>
      <c r="C271" s="305" t="s">
        <v>421</v>
      </c>
      <c r="D271" s="144" t="s">
        <v>31</v>
      </c>
      <c r="E271" s="300">
        <v>1440</v>
      </c>
      <c r="F271" s="304"/>
      <c r="G271" s="374"/>
      <c r="H271" s="334"/>
      <c r="I271" s="304"/>
      <c r="J271" s="304"/>
    </row>
    <row r="272" spans="1:10" ht="153">
      <c r="A272" s="331" t="s">
        <v>1452</v>
      </c>
      <c r="B272" s="302" t="s">
        <v>422</v>
      </c>
      <c r="C272" s="380" t="s">
        <v>2784</v>
      </c>
      <c r="D272" s="144" t="s">
        <v>31</v>
      </c>
      <c r="E272" s="299">
        <v>180</v>
      </c>
      <c r="F272" s="304"/>
      <c r="G272" s="374"/>
      <c r="H272" s="334"/>
      <c r="I272" s="304"/>
      <c r="J272" s="304"/>
    </row>
    <row r="273" spans="1:10" ht="165.75">
      <c r="A273" s="331" t="s">
        <v>1453</v>
      </c>
      <c r="B273" s="302" t="s">
        <v>423</v>
      </c>
      <c r="C273" s="305" t="s">
        <v>424</v>
      </c>
      <c r="D273" s="144" t="s">
        <v>31</v>
      </c>
      <c r="E273" s="300">
        <v>1440</v>
      </c>
      <c r="F273" s="304"/>
      <c r="G273" s="374"/>
      <c r="H273" s="334"/>
      <c r="I273" s="304"/>
      <c r="J273" s="304"/>
    </row>
    <row r="274" spans="1:10" ht="25.5">
      <c r="A274" s="331" t="s">
        <v>1454</v>
      </c>
      <c r="B274" s="302" t="s">
        <v>425</v>
      </c>
      <c r="C274" s="305" t="s">
        <v>426</v>
      </c>
      <c r="D274" s="144" t="s">
        <v>31</v>
      </c>
      <c r="E274" s="300">
        <v>720</v>
      </c>
      <c r="F274" s="304"/>
      <c r="G274" s="374"/>
      <c r="H274" s="334"/>
      <c r="I274" s="304"/>
      <c r="J274" s="304"/>
    </row>
    <row r="275" spans="1:10" ht="165.75">
      <c r="A275" s="331" t="s">
        <v>1455</v>
      </c>
      <c r="B275" s="302" t="s">
        <v>427</v>
      </c>
      <c r="C275" s="305" t="s">
        <v>428</v>
      </c>
      <c r="D275" s="144" t="s">
        <v>31</v>
      </c>
      <c r="E275" s="300">
        <v>1600</v>
      </c>
      <c r="F275" s="304"/>
      <c r="G275" s="374"/>
      <c r="H275" s="334"/>
      <c r="I275" s="304"/>
      <c r="J275" s="304"/>
    </row>
    <row r="276" spans="1:10" ht="25.5">
      <c r="A276" s="331" t="s">
        <v>1456</v>
      </c>
      <c r="B276" s="302" t="s">
        <v>429</v>
      </c>
      <c r="C276" s="305" t="s">
        <v>430</v>
      </c>
      <c r="D276" s="141" t="s">
        <v>49</v>
      </c>
      <c r="E276" s="299">
        <v>36</v>
      </c>
      <c r="F276" s="304"/>
      <c r="G276" s="374"/>
      <c r="H276" s="334"/>
      <c r="I276" s="304"/>
      <c r="J276" s="304"/>
    </row>
    <row r="277" spans="1:10" ht="51">
      <c r="A277" s="331" t="s">
        <v>1457</v>
      </c>
      <c r="B277" s="302" t="s">
        <v>431</v>
      </c>
      <c r="C277" s="305" t="s">
        <v>2701</v>
      </c>
      <c r="D277" s="144" t="s">
        <v>31</v>
      </c>
      <c r="E277" s="300">
        <v>240</v>
      </c>
      <c r="F277" s="304"/>
      <c r="G277" s="374"/>
      <c r="H277" s="334"/>
      <c r="I277" s="304"/>
      <c r="J277" s="304"/>
    </row>
    <row r="278" spans="1:10" ht="25.5">
      <c r="A278" s="331" t="s">
        <v>1458</v>
      </c>
      <c r="B278" s="302" t="s">
        <v>432</v>
      </c>
      <c r="C278" s="305" t="s">
        <v>433</v>
      </c>
      <c r="D278" s="141" t="s">
        <v>49</v>
      </c>
      <c r="E278" s="299">
        <v>360</v>
      </c>
      <c r="F278" s="304"/>
      <c r="G278" s="374"/>
      <c r="H278" s="334"/>
      <c r="I278" s="304"/>
      <c r="J278" s="304"/>
    </row>
    <row r="279" spans="1:10">
      <c r="A279" s="332"/>
      <c r="B279" s="341"/>
      <c r="C279" s="385"/>
      <c r="D279" s="335"/>
      <c r="E279" s="358"/>
      <c r="F279" s="329"/>
      <c r="G279" s="378"/>
      <c r="H279" s="335"/>
      <c r="I279" s="373" t="s">
        <v>1005</v>
      </c>
      <c r="J279" s="319"/>
    </row>
    <row r="280" spans="1:10">
      <c r="A280" s="330" t="s">
        <v>1006</v>
      </c>
      <c r="B280" s="181" t="s">
        <v>2783</v>
      </c>
      <c r="C280" s="189"/>
      <c r="D280" s="336"/>
      <c r="E280" s="357"/>
      <c r="F280" s="324"/>
      <c r="G280" s="376"/>
      <c r="H280" s="336"/>
      <c r="I280" s="324"/>
      <c r="J280" s="324"/>
    </row>
    <row r="281" spans="1:10" ht="25.5">
      <c r="A281" s="331" t="s">
        <v>1008</v>
      </c>
      <c r="B281" s="302" t="s">
        <v>436</v>
      </c>
      <c r="C281" s="305" t="s">
        <v>437</v>
      </c>
      <c r="D281" s="334" t="s">
        <v>49</v>
      </c>
      <c r="E281" s="299">
        <v>120</v>
      </c>
      <c r="F281" s="304"/>
      <c r="G281" s="374"/>
      <c r="H281" s="334"/>
      <c r="I281" s="304"/>
      <c r="J281" s="304"/>
    </row>
    <row r="282" spans="1:10" ht="25.5">
      <c r="A282" s="331" t="s">
        <v>1011</v>
      </c>
      <c r="B282" s="302" t="s">
        <v>439</v>
      </c>
      <c r="C282" s="305" t="s">
        <v>440</v>
      </c>
      <c r="D282" s="334" t="s">
        <v>49</v>
      </c>
      <c r="E282" s="299">
        <v>18</v>
      </c>
      <c r="F282" s="304"/>
      <c r="G282" s="374"/>
      <c r="H282" s="334"/>
      <c r="I282" s="304"/>
      <c r="J282" s="304"/>
    </row>
    <row r="283" spans="1:10" ht="25.5">
      <c r="A283" s="331" t="s">
        <v>1014</v>
      </c>
      <c r="B283" s="302" t="s">
        <v>442</v>
      </c>
      <c r="C283" s="305" t="s">
        <v>2702</v>
      </c>
      <c r="D283" s="334" t="s">
        <v>49</v>
      </c>
      <c r="E283" s="299">
        <v>90</v>
      </c>
      <c r="F283" s="304"/>
      <c r="G283" s="374"/>
      <c r="H283" s="334"/>
      <c r="I283" s="304"/>
      <c r="J283" s="304"/>
    </row>
    <row r="284" spans="1:10" ht="25.5">
      <c r="A284" s="331" t="s">
        <v>1017</v>
      </c>
      <c r="B284" s="302" t="s">
        <v>444</v>
      </c>
      <c r="C284" s="305" t="s">
        <v>445</v>
      </c>
      <c r="D284" s="334" t="s">
        <v>49</v>
      </c>
      <c r="E284" s="299">
        <v>18</v>
      </c>
      <c r="F284" s="304"/>
      <c r="G284" s="374"/>
      <c r="H284" s="334"/>
      <c r="I284" s="304"/>
      <c r="J284" s="304"/>
    </row>
    <row r="285" spans="1:10" ht="38.25">
      <c r="A285" s="331" t="s">
        <v>1020</v>
      </c>
      <c r="B285" s="302" t="s">
        <v>447</v>
      </c>
      <c r="C285" s="305" t="s">
        <v>2703</v>
      </c>
      <c r="D285" s="334" t="s">
        <v>49</v>
      </c>
      <c r="E285" s="299">
        <v>18</v>
      </c>
      <c r="F285" s="304"/>
      <c r="G285" s="374"/>
      <c r="H285" s="334"/>
      <c r="I285" s="304"/>
      <c r="J285" s="304"/>
    </row>
    <row r="286" spans="1:10">
      <c r="A286" s="332"/>
      <c r="B286" s="341"/>
      <c r="C286" s="385"/>
      <c r="D286" s="335"/>
      <c r="E286" s="358"/>
      <c r="F286" s="329"/>
      <c r="G286" s="378"/>
      <c r="H286" s="335"/>
      <c r="I286" s="373" t="s">
        <v>1022</v>
      </c>
      <c r="J286" s="319"/>
    </row>
    <row r="287" spans="1:10">
      <c r="A287" s="330" t="s">
        <v>1023</v>
      </c>
      <c r="B287" s="181" t="s">
        <v>2782</v>
      </c>
      <c r="C287" s="189"/>
      <c r="D287" s="336"/>
      <c r="E287" s="357"/>
      <c r="F287" s="324"/>
      <c r="G287" s="376"/>
      <c r="H287" s="336"/>
      <c r="I287" s="324"/>
      <c r="J287" s="324"/>
    </row>
    <row r="288" spans="1:10" ht="51">
      <c r="A288" s="331" t="s">
        <v>1024</v>
      </c>
      <c r="B288" s="302" t="s">
        <v>451</v>
      </c>
      <c r="C288" s="305" t="s">
        <v>2704</v>
      </c>
      <c r="D288" s="334" t="s">
        <v>31</v>
      </c>
      <c r="E288" s="299">
        <v>3</v>
      </c>
      <c r="F288" s="304"/>
      <c r="G288" s="374"/>
      <c r="H288" s="334"/>
      <c r="I288" s="304"/>
      <c r="J288" s="304"/>
    </row>
    <row r="289" spans="1:10" ht="63.75">
      <c r="A289" s="331" t="s">
        <v>1026</v>
      </c>
      <c r="B289" s="302" t="s">
        <v>420</v>
      </c>
      <c r="C289" s="305" t="s">
        <v>2705</v>
      </c>
      <c r="D289" s="334" t="s">
        <v>31</v>
      </c>
      <c r="E289" s="300">
        <v>150</v>
      </c>
      <c r="F289" s="304"/>
      <c r="G289" s="374"/>
      <c r="H289" s="334"/>
      <c r="I289" s="304"/>
      <c r="J289" s="304"/>
    </row>
    <row r="290" spans="1:10" ht="38.25">
      <c r="A290" s="331" t="s">
        <v>1027</v>
      </c>
      <c r="B290" s="302" t="s">
        <v>453</v>
      </c>
      <c r="C290" s="305" t="s">
        <v>2706</v>
      </c>
      <c r="D290" s="384" t="s">
        <v>49</v>
      </c>
      <c r="E290" s="300">
        <v>9000</v>
      </c>
      <c r="F290" s="304"/>
      <c r="G290" s="374"/>
      <c r="H290" s="334"/>
      <c r="I290" s="304"/>
      <c r="J290" s="304"/>
    </row>
    <row r="291" spans="1:10">
      <c r="A291" s="335"/>
      <c r="B291" s="341"/>
      <c r="C291" s="341"/>
      <c r="D291" s="341"/>
      <c r="E291" s="335"/>
      <c r="F291" s="341"/>
      <c r="G291" s="341"/>
      <c r="H291" s="341"/>
      <c r="I291" s="373" t="s">
        <v>1029</v>
      </c>
      <c r="J291" s="341"/>
    </row>
    <row r="292" spans="1:10">
      <c r="A292" s="330" t="s">
        <v>1030</v>
      </c>
      <c r="B292" s="181" t="s">
        <v>455</v>
      </c>
      <c r="C292" s="189"/>
      <c r="D292" s="336"/>
      <c r="E292" s="187"/>
      <c r="F292" s="324"/>
      <c r="G292" s="376"/>
      <c r="H292" s="336"/>
      <c r="I292" s="324"/>
      <c r="J292" s="324"/>
    </row>
    <row r="293" spans="1:10">
      <c r="A293" s="331" t="s">
        <v>1031</v>
      </c>
      <c r="B293" s="302" t="s">
        <v>457</v>
      </c>
      <c r="C293" s="305" t="s">
        <v>458</v>
      </c>
      <c r="D293" s="334" t="s">
        <v>49</v>
      </c>
      <c r="E293" s="300">
        <v>6</v>
      </c>
      <c r="F293" s="304"/>
      <c r="G293" s="374"/>
      <c r="H293" s="334"/>
      <c r="I293" s="304"/>
      <c r="J293" s="304"/>
    </row>
    <row r="294" spans="1:10">
      <c r="A294" s="331" t="s">
        <v>1033</v>
      </c>
      <c r="B294" s="302" t="s">
        <v>460</v>
      </c>
      <c r="C294" s="305" t="s">
        <v>458</v>
      </c>
      <c r="D294" s="334" t="s">
        <v>49</v>
      </c>
      <c r="E294" s="300">
        <v>6</v>
      </c>
      <c r="F294" s="304"/>
      <c r="G294" s="374"/>
      <c r="H294" s="334"/>
      <c r="I294" s="304"/>
      <c r="J294" s="304"/>
    </row>
    <row r="295" spans="1:10">
      <c r="A295" s="331" t="s">
        <v>1036</v>
      </c>
      <c r="B295" s="302" t="s">
        <v>462</v>
      </c>
      <c r="C295" s="305" t="s">
        <v>458</v>
      </c>
      <c r="D295" s="334" t="s">
        <v>49</v>
      </c>
      <c r="E295" s="299">
        <v>6</v>
      </c>
      <c r="F295" s="304"/>
      <c r="G295" s="374"/>
      <c r="H295" s="334"/>
      <c r="I295" s="304"/>
      <c r="J295" s="304"/>
    </row>
    <row r="296" spans="1:10">
      <c r="A296" s="332"/>
      <c r="B296" s="341"/>
      <c r="C296" s="385"/>
      <c r="D296" s="335"/>
      <c r="E296" s="358"/>
      <c r="F296" s="329"/>
      <c r="G296" s="378"/>
      <c r="H296" s="335"/>
      <c r="I296" s="373" t="s">
        <v>1046</v>
      </c>
      <c r="J296" s="319"/>
    </row>
    <row r="297" spans="1:10">
      <c r="A297" s="330" t="s">
        <v>1047</v>
      </c>
      <c r="B297" s="181" t="s">
        <v>2781</v>
      </c>
      <c r="C297" s="233"/>
      <c r="D297" s="333"/>
      <c r="E297" s="357"/>
      <c r="F297" s="320"/>
      <c r="G297" s="375"/>
      <c r="H297" s="333"/>
      <c r="I297" s="320"/>
      <c r="J297" s="320"/>
    </row>
    <row r="298" spans="1:10" ht="25.5">
      <c r="A298" s="331" t="s">
        <v>1049</v>
      </c>
      <c r="B298" s="639" t="s">
        <v>466</v>
      </c>
      <c r="C298" s="168" t="s">
        <v>467</v>
      </c>
      <c r="D298" s="144" t="s">
        <v>49</v>
      </c>
      <c r="E298" s="146">
        <v>36</v>
      </c>
      <c r="F298" s="304"/>
      <c r="G298" s="374"/>
      <c r="H298" s="334"/>
      <c r="I298" s="304"/>
      <c r="J298" s="304"/>
    </row>
    <row r="299" spans="1:10" ht="25.5">
      <c r="A299" s="331" t="s">
        <v>1459</v>
      </c>
      <c r="B299" s="639" t="s">
        <v>469</v>
      </c>
      <c r="C299" s="168" t="s">
        <v>470</v>
      </c>
      <c r="D299" s="144" t="s">
        <v>49</v>
      </c>
      <c r="E299" s="146">
        <v>36</v>
      </c>
      <c r="F299" s="304"/>
      <c r="G299" s="374"/>
      <c r="H299" s="334"/>
      <c r="I299" s="304"/>
      <c r="J299" s="304"/>
    </row>
    <row r="300" spans="1:10" ht="25.5">
      <c r="A300" s="331" t="s">
        <v>1460</v>
      </c>
      <c r="B300" s="639" t="s">
        <v>472</v>
      </c>
      <c r="C300" s="168" t="s">
        <v>473</v>
      </c>
      <c r="D300" s="141" t="s">
        <v>49</v>
      </c>
      <c r="E300" s="146">
        <v>45</v>
      </c>
      <c r="F300" s="304"/>
      <c r="G300" s="374"/>
      <c r="H300" s="334"/>
      <c r="I300" s="304"/>
      <c r="J300" s="304"/>
    </row>
    <row r="301" spans="1:10" ht="25.5">
      <c r="A301" s="331" t="s">
        <v>1461</v>
      </c>
      <c r="B301" s="639" t="s">
        <v>475</v>
      </c>
      <c r="C301" s="168" t="s">
        <v>476</v>
      </c>
      <c r="D301" s="141" t="s">
        <v>49</v>
      </c>
      <c r="E301" s="146">
        <v>36</v>
      </c>
      <c r="F301" s="304"/>
      <c r="G301" s="374"/>
      <c r="H301" s="334"/>
      <c r="I301" s="304"/>
      <c r="J301" s="304"/>
    </row>
    <row r="302" spans="1:10" ht="25.5">
      <c r="A302" s="331" t="s">
        <v>1462</v>
      </c>
      <c r="B302" s="639" t="s">
        <v>478</v>
      </c>
      <c r="C302" s="168" t="s">
        <v>479</v>
      </c>
      <c r="D302" s="141" t="s">
        <v>49</v>
      </c>
      <c r="E302" s="146">
        <v>36</v>
      </c>
      <c r="F302" s="304"/>
      <c r="G302" s="374"/>
      <c r="H302" s="334"/>
      <c r="I302" s="304"/>
      <c r="J302" s="304"/>
    </row>
    <row r="303" spans="1:10" ht="25.5">
      <c r="A303" s="331" t="s">
        <v>1463</v>
      </c>
      <c r="B303" s="639" t="s">
        <v>481</v>
      </c>
      <c r="C303" s="168" t="s">
        <v>467</v>
      </c>
      <c r="D303" s="141" t="s">
        <v>49</v>
      </c>
      <c r="E303" s="146">
        <v>36</v>
      </c>
      <c r="F303" s="304"/>
      <c r="G303" s="374"/>
      <c r="H303" s="334"/>
      <c r="I303" s="304"/>
      <c r="J303" s="304"/>
    </row>
    <row r="304" spans="1:10" ht="25.5">
      <c r="A304" s="331" t="s">
        <v>1464</v>
      </c>
      <c r="B304" s="639" t="s">
        <v>483</v>
      </c>
      <c r="C304" s="168" t="s">
        <v>484</v>
      </c>
      <c r="D304" s="141" t="s">
        <v>49</v>
      </c>
      <c r="E304" s="146">
        <v>36</v>
      </c>
      <c r="F304" s="304"/>
      <c r="G304" s="374"/>
      <c r="H304" s="334"/>
      <c r="I304" s="304"/>
      <c r="J304" s="304"/>
    </row>
    <row r="305" spans="1:10" ht="25.5">
      <c r="A305" s="331" t="s">
        <v>1465</v>
      </c>
      <c r="B305" s="639" t="s">
        <v>486</v>
      </c>
      <c r="C305" s="168" t="s">
        <v>487</v>
      </c>
      <c r="D305" s="141" t="s">
        <v>49</v>
      </c>
      <c r="E305" s="146">
        <v>36</v>
      </c>
      <c r="F305" s="304"/>
      <c r="G305" s="374"/>
      <c r="H305" s="334"/>
      <c r="I305" s="304"/>
      <c r="J305" s="304"/>
    </row>
    <row r="306" spans="1:10">
      <c r="A306" s="331" t="s">
        <v>1466</v>
      </c>
      <c r="B306" s="639" t="s">
        <v>489</v>
      </c>
      <c r="C306" s="305" t="s">
        <v>490</v>
      </c>
      <c r="D306" s="141" t="s">
        <v>49</v>
      </c>
      <c r="E306" s="299">
        <v>6</v>
      </c>
      <c r="F306" s="304"/>
      <c r="G306" s="374"/>
      <c r="H306" s="334"/>
      <c r="I306" s="304"/>
      <c r="J306" s="304"/>
    </row>
    <row r="307" spans="1:10">
      <c r="A307" s="331" t="s">
        <v>1467</v>
      </c>
      <c r="B307" s="302" t="s">
        <v>492</v>
      </c>
      <c r="C307" s="305" t="s">
        <v>493</v>
      </c>
      <c r="D307" s="141" t="s">
        <v>49</v>
      </c>
      <c r="E307" s="299">
        <v>24</v>
      </c>
      <c r="F307" s="304"/>
      <c r="G307" s="374"/>
      <c r="H307" s="334"/>
      <c r="I307" s="304"/>
      <c r="J307" s="304"/>
    </row>
    <row r="308" spans="1:10">
      <c r="A308" s="331" t="s">
        <v>1468</v>
      </c>
      <c r="B308" s="302" t="s">
        <v>495</v>
      </c>
      <c r="C308" s="305" t="s">
        <v>493</v>
      </c>
      <c r="D308" s="141" t="s">
        <v>49</v>
      </c>
      <c r="E308" s="146">
        <v>24</v>
      </c>
      <c r="F308" s="304"/>
      <c r="G308" s="374"/>
      <c r="H308" s="334"/>
      <c r="I308" s="304"/>
      <c r="J308" s="304"/>
    </row>
    <row r="309" spans="1:10">
      <c r="A309" s="331" t="s">
        <v>1469</v>
      </c>
      <c r="B309" s="639" t="s">
        <v>497</v>
      </c>
      <c r="C309" s="305" t="s">
        <v>493</v>
      </c>
      <c r="D309" s="141" t="s">
        <v>49</v>
      </c>
      <c r="E309" s="146">
        <v>24</v>
      </c>
      <c r="F309" s="304"/>
      <c r="G309" s="374"/>
      <c r="H309" s="334"/>
      <c r="I309" s="304"/>
      <c r="J309" s="304"/>
    </row>
    <row r="310" spans="1:10">
      <c r="A310" s="331" t="s">
        <v>1470</v>
      </c>
      <c r="B310" s="639" t="s">
        <v>498</v>
      </c>
      <c r="C310" s="305" t="s">
        <v>499</v>
      </c>
      <c r="D310" s="141" t="s">
        <v>49</v>
      </c>
      <c r="E310" s="146">
        <v>24</v>
      </c>
      <c r="F310" s="304"/>
      <c r="G310" s="374"/>
      <c r="H310" s="334"/>
      <c r="I310" s="304"/>
      <c r="J310" s="304"/>
    </row>
    <row r="311" spans="1:10">
      <c r="A311" s="331" t="s">
        <v>1471</v>
      </c>
      <c r="B311" s="639" t="s">
        <v>500</v>
      </c>
      <c r="C311" s="305" t="s">
        <v>493</v>
      </c>
      <c r="D311" s="141" t="s">
        <v>49</v>
      </c>
      <c r="E311" s="146">
        <v>24</v>
      </c>
      <c r="F311" s="304"/>
      <c r="G311" s="374"/>
      <c r="H311" s="334"/>
      <c r="I311" s="304"/>
      <c r="J311" s="304"/>
    </row>
    <row r="312" spans="1:10">
      <c r="A312" s="331" t="s">
        <v>1472</v>
      </c>
      <c r="B312" s="639" t="s">
        <v>501</v>
      </c>
      <c r="C312" s="305" t="s">
        <v>493</v>
      </c>
      <c r="D312" s="141" t="s">
        <v>49</v>
      </c>
      <c r="E312" s="146">
        <v>24</v>
      </c>
      <c r="F312" s="304"/>
      <c r="G312" s="374"/>
      <c r="H312" s="334"/>
      <c r="I312" s="304"/>
      <c r="J312" s="304"/>
    </row>
    <row r="313" spans="1:10">
      <c r="A313" s="331" t="s">
        <v>1473</v>
      </c>
      <c r="B313" s="639" t="s">
        <v>502</v>
      </c>
      <c r="C313" s="305" t="s">
        <v>493</v>
      </c>
      <c r="D313" s="141" t="s">
        <v>49</v>
      </c>
      <c r="E313" s="146">
        <v>60</v>
      </c>
      <c r="F313" s="304"/>
      <c r="G313" s="374"/>
      <c r="H313" s="334"/>
      <c r="I313" s="304"/>
      <c r="J313" s="304"/>
    </row>
    <row r="314" spans="1:10">
      <c r="A314" s="331" t="s">
        <v>1474</v>
      </c>
      <c r="B314" s="302" t="s">
        <v>503</v>
      </c>
      <c r="C314" s="305" t="s">
        <v>493</v>
      </c>
      <c r="D314" s="141" t="s">
        <v>49</v>
      </c>
      <c r="E314" s="146">
        <v>60</v>
      </c>
      <c r="F314" s="304"/>
      <c r="G314" s="374"/>
      <c r="H314" s="334"/>
      <c r="I314" s="304"/>
      <c r="J314" s="304"/>
    </row>
    <row r="315" spans="1:10">
      <c r="A315" s="331" t="s">
        <v>1475</v>
      </c>
      <c r="B315" s="639" t="s">
        <v>504</v>
      </c>
      <c r="C315" s="305" t="s">
        <v>493</v>
      </c>
      <c r="D315" s="141" t="s">
        <v>49</v>
      </c>
      <c r="E315" s="146">
        <v>60</v>
      </c>
      <c r="F315" s="304"/>
      <c r="G315" s="374"/>
      <c r="H315" s="334"/>
      <c r="I315" s="304"/>
      <c r="J315" s="304"/>
    </row>
    <row r="316" spans="1:10">
      <c r="A316" s="331" t="s">
        <v>1476</v>
      </c>
      <c r="B316" s="302" t="s">
        <v>505</v>
      </c>
      <c r="C316" s="305" t="s">
        <v>493</v>
      </c>
      <c r="D316" s="141" t="s">
        <v>49</v>
      </c>
      <c r="E316" s="146">
        <v>60</v>
      </c>
      <c r="F316" s="304"/>
      <c r="G316" s="374"/>
      <c r="H316" s="334"/>
      <c r="I316" s="304"/>
      <c r="J316" s="304"/>
    </row>
    <row r="317" spans="1:10">
      <c r="A317" s="331" t="s">
        <v>1477</v>
      </c>
      <c r="B317" s="302" t="s">
        <v>506</v>
      </c>
      <c r="C317" s="305" t="s">
        <v>493</v>
      </c>
      <c r="D317" s="141" t="s">
        <v>49</v>
      </c>
      <c r="E317" s="146">
        <v>60</v>
      </c>
      <c r="F317" s="304"/>
      <c r="G317" s="374"/>
      <c r="H317" s="334"/>
      <c r="I317" s="304"/>
      <c r="J317" s="304"/>
    </row>
    <row r="318" spans="1:10">
      <c r="A318" s="331" t="s">
        <v>1478</v>
      </c>
      <c r="B318" s="302" t="s">
        <v>507</v>
      </c>
      <c r="C318" s="305" t="s">
        <v>493</v>
      </c>
      <c r="D318" s="141" t="s">
        <v>49</v>
      </c>
      <c r="E318" s="146">
        <v>60</v>
      </c>
      <c r="F318" s="304"/>
      <c r="G318" s="374"/>
      <c r="H318" s="334"/>
      <c r="I318" s="304"/>
      <c r="J318" s="304"/>
    </row>
    <row r="319" spans="1:10">
      <c r="A319" s="331" t="s">
        <v>1479</v>
      </c>
      <c r="B319" s="302" t="s">
        <v>508</v>
      </c>
      <c r="C319" s="305" t="s">
        <v>493</v>
      </c>
      <c r="D319" s="141" t="s">
        <v>49</v>
      </c>
      <c r="E319" s="146">
        <v>60</v>
      </c>
      <c r="F319" s="304"/>
      <c r="G319" s="374"/>
      <c r="H319" s="334"/>
      <c r="I319" s="304"/>
      <c r="J319" s="304"/>
    </row>
    <row r="320" spans="1:10">
      <c r="A320" s="331" t="s">
        <v>1480</v>
      </c>
      <c r="B320" s="302" t="s">
        <v>509</v>
      </c>
      <c r="C320" s="305" t="s">
        <v>493</v>
      </c>
      <c r="D320" s="141" t="s">
        <v>49</v>
      </c>
      <c r="E320" s="146">
        <v>60</v>
      </c>
      <c r="F320" s="304"/>
      <c r="G320" s="374"/>
      <c r="H320" s="334"/>
      <c r="I320" s="304"/>
      <c r="J320" s="304"/>
    </row>
    <row r="321" spans="1:10">
      <c r="A321" s="331" t="s">
        <v>1481</v>
      </c>
      <c r="B321" s="302" t="s">
        <v>510</v>
      </c>
      <c r="C321" s="305" t="s">
        <v>493</v>
      </c>
      <c r="D321" s="141" t="s">
        <v>49</v>
      </c>
      <c r="E321" s="146">
        <v>60</v>
      </c>
      <c r="F321" s="304"/>
      <c r="G321" s="374"/>
      <c r="H321" s="334"/>
      <c r="I321" s="304"/>
      <c r="J321" s="304"/>
    </row>
    <row r="322" spans="1:10">
      <c r="A322" s="331" t="s">
        <v>1482</v>
      </c>
      <c r="B322" s="302" t="s">
        <v>469</v>
      </c>
      <c r="C322" s="305" t="s">
        <v>493</v>
      </c>
      <c r="D322" s="141" t="s">
        <v>49</v>
      </c>
      <c r="E322" s="146">
        <v>60</v>
      </c>
      <c r="F322" s="304"/>
      <c r="G322" s="374"/>
      <c r="H322" s="334"/>
      <c r="I322" s="304"/>
      <c r="J322" s="304"/>
    </row>
    <row r="323" spans="1:10" ht="25.5">
      <c r="A323" s="331" t="s">
        <v>1483</v>
      </c>
      <c r="B323" s="302" t="s">
        <v>511</v>
      </c>
      <c r="C323" s="305" t="s">
        <v>493</v>
      </c>
      <c r="D323" s="141" t="s">
        <v>49</v>
      </c>
      <c r="E323" s="299">
        <v>45</v>
      </c>
      <c r="F323" s="304"/>
      <c r="G323" s="374"/>
      <c r="H323" s="334"/>
      <c r="I323" s="304"/>
      <c r="J323" s="304"/>
    </row>
    <row r="324" spans="1:10">
      <c r="A324" s="331" t="s">
        <v>1484</v>
      </c>
      <c r="B324" s="302" t="s">
        <v>512</v>
      </c>
      <c r="C324" s="305" t="s">
        <v>493</v>
      </c>
      <c r="D324" s="141" t="s">
        <v>49</v>
      </c>
      <c r="E324" s="299">
        <v>45</v>
      </c>
      <c r="F324" s="304"/>
      <c r="G324" s="374"/>
      <c r="H324" s="334"/>
      <c r="I324" s="304"/>
      <c r="J324" s="304"/>
    </row>
    <row r="325" spans="1:10">
      <c r="A325" s="331" t="s">
        <v>1485</v>
      </c>
      <c r="B325" s="302" t="s">
        <v>513</v>
      </c>
      <c r="C325" s="305" t="s">
        <v>493</v>
      </c>
      <c r="D325" s="141" t="s">
        <v>49</v>
      </c>
      <c r="E325" s="299">
        <v>45</v>
      </c>
      <c r="F325" s="304"/>
      <c r="G325" s="374"/>
      <c r="H325" s="334"/>
      <c r="I325" s="304"/>
      <c r="J325" s="304"/>
    </row>
    <row r="326" spans="1:10" ht="25.5">
      <c r="A326" s="331" t="s">
        <v>1486</v>
      </c>
      <c r="B326" s="302" t="s">
        <v>514</v>
      </c>
      <c r="C326" s="305" t="s">
        <v>515</v>
      </c>
      <c r="D326" s="334" t="s">
        <v>87</v>
      </c>
      <c r="E326" s="299">
        <v>36</v>
      </c>
      <c r="F326" s="304"/>
      <c r="G326" s="374"/>
      <c r="H326" s="334"/>
      <c r="I326" s="304"/>
      <c r="J326" s="304"/>
    </row>
    <row r="327" spans="1:10" ht="25.5">
      <c r="A327" s="331" t="s">
        <v>1487</v>
      </c>
      <c r="B327" s="302" t="s">
        <v>516</v>
      </c>
      <c r="C327" s="305" t="s">
        <v>517</v>
      </c>
      <c r="D327" s="334" t="s">
        <v>87</v>
      </c>
      <c r="E327" s="299">
        <v>30</v>
      </c>
      <c r="F327" s="304"/>
      <c r="G327" s="374"/>
      <c r="H327" s="334"/>
      <c r="I327" s="304"/>
      <c r="J327" s="304"/>
    </row>
    <row r="328" spans="1:10" ht="25.5">
      <c r="A328" s="331" t="s">
        <v>1488</v>
      </c>
      <c r="B328" s="302" t="s">
        <v>518</v>
      </c>
      <c r="C328" s="305" t="s">
        <v>517</v>
      </c>
      <c r="D328" s="334" t="s">
        <v>49</v>
      </c>
      <c r="E328" s="163">
        <v>30</v>
      </c>
      <c r="F328" s="167"/>
      <c r="G328" s="409"/>
      <c r="H328" s="409"/>
      <c r="I328" s="409"/>
      <c r="J328" s="409"/>
    </row>
    <row r="329" spans="1:10">
      <c r="A329" s="332"/>
      <c r="B329" s="385"/>
      <c r="C329" s="385"/>
      <c r="D329" s="335"/>
      <c r="E329" s="358"/>
      <c r="F329" s="329"/>
      <c r="G329" s="378"/>
      <c r="H329" s="405"/>
      <c r="I329" s="406" t="s">
        <v>1052</v>
      </c>
      <c r="J329" s="407"/>
    </row>
    <row r="330" spans="1:10">
      <c r="A330" s="330" t="s">
        <v>1053</v>
      </c>
      <c r="B330" s="181" t="s">
        <v>2780</v>
      </c>
      <c r="C330" s="233"/>
      <c r="D330" s="333"/>
      <c r="E330" s="357"/>
      <c r="F330" s="320"/>
      <c r="G330" s="375"/>
      <c r="H330" s="333"/>
      <c r="I330" s="320"/>
      <c r="J330" s="320"/>
    </row>
    <row r="331" spans="1:10" ht="25.5">
      <c r="A331" s="331" t="s">
        <v>1055</v>
      </c>
      <c r="B331" s="302" t="s">
        <v>522</v>
      </c>
      <c r="C331" s="305" t="s">
        <v>523</v>
      </c>
      <c r="D331" s="144" t="s">
        <v>49</v>
      </c>
      <c r="E331" s="299">
        <v>12</v>
      </c>
      <c r="F331" s="304"/>
      <c r="G331" s="374"/>
      <c r="H331" s="334"/>
      <c r="I331" s="304"/>
      <c r="J331" s="304"/>
    </row>
    <row r="332" spans="1:10" ht="25.5">
      <c r="A332" s="331" t="s">
        <v>1057</v>
      </c>
      <c r="B332" s="302" t="s">
        <v>525</v>
      </c>
      <c r="C332" s="305" t="s">
        <v>526</v>
      </c>
      <c r="D332" s="144" t="s">
        <v>49</v>
      </c>
      <c r="E332" s="299">
        <v>9</v>
      </c>
      <c r="F332" s="304"/>
      <c r="G332" s="374"/>
      <c r="H332" s="334"/>
      <c r="I332" s="304"/>
      <c r="J332" s="304"/>
    </row>
    <row r="333" spans="1:10" ht="25.5">
      <c r="A333" s="331" t="s">
        <v>1058</v>
      </c>
      <c r="B333" s="302" t="s">
        <v>528</v>
      </c>
      <c r="C333" s="305" t="s">
        <v>529</v>
      </c>
      <c r="D333" s="144" t="s">
        <v>49</v>
      </c>
      <c r="E333" s="299">
        <v>12</v>
      </c>
      <c r="F333" s="304"/>
      <c r="G333" s="374"/>
      <c r="H333" s="334"/>
      <c r="I333" s="304"/>
      <c r="J333" s="304"/>
    </row>
    <row r="334" spans="1:10" ht="25.5">
      <c r="A334" s="331" t="s">
        <v>1489</v>
      </c>
      <c r="B334" s="302" t="s">
        <v>531</v>
      </c>
      <c r="C334" s="305" t="s">
        <v>532</v>
      </c>
      <c r="D334" s="144" t="s">
        <v>49</v>
      </c>
      <c r="E334" s="299">
        <v>6</v>
      </c>
      <c r="F334" s="304"/>
      <c r="G334" s="374"/>
      <c r="H334" s="334"/>
      <c r="I334" s="304"/>
      <c r="J334" s="304"/>
    </row>
    <row r="335" spans="1:10" ht="25.5">
      <c r="A335" s="331" t="s">
        <v>1490</v>
      </c>
      <c r="B335" s="302" t="s">
        <v>533</v>
      </c>
      <c r="C335" s="305" t="s">
        <v>534</v>
      </c>
      <c r="D335" s="144" t="s">
        <v>49</v>
      </c>
      <c r="E335" s="299">
        <v>9</v>
      </c>
      <c r="F335" s="304"/>
      <c r="G335" s="374"/>
      <c r="H335" s="334"/>
      <c r="I335" s="304"/>
      <c r="J335" s="304"/>
    </row>
    <row r="336" spans="1:10" ht="25.5">
      <c r="A336" s="331" t="s">
        <v>1491</v>
      </c>
      <c r="B336" s="302" t="s">
        <v>535</v>
      </c>
      <c r="C336" s="305" t="s">
        <v>536</v>
      </c>
      <c r="D336" s="144" t="s">
        <v>49</v>
      </c>
      <c r="E336" s="299">
        <v>6</v>
      </c>
      <c r="F336" s="304"/>
      <c r="G336" s="374"/>
      <c r="H336" s="334"/>
      <c r="I336" s="304"/>
      <c r="J336" s="304"/>
    </row>
    <row r="337" spans="1:10" ht="25.5">
      <c r="A337" s="331" t="s">
        <v>1492</v>
      </c>
      <c r="B337" s="302" t="s">
        <v>537</v>
      </c>
      <c r="C337" s="305" t="s">
        <v>538</v>
      </c>
      <c r="D337" s="144" t="s">
        <v>49</v>
      </c>
      <c r="E337" s="299">
        <v>12</v>
      </c>
      <c r="F337" s="304"/>
      <c r="G337" s="374"/>
      <c r="H337" s="334"/>
      <c r="I337" s="304"/>
      <c r="J337" s="304"/>
    </row>
    <row r="338" spans="1:10" ht="25.5">
      <c r="A338" s="331" t="s">
        <v>1493</v>
      </c>
      <c r="B338" s="302" t="s">
        <v>539</v>
      </c>
      <c r="C338" s="305" t="s">
        <v>540</v>
      </c>
      <c r="D338" s="144" t="s">
        <v>49</v>
      </c>
      <c r="E338" s="299">
        <v>12</v>
      </c>
      <c r="F338" s="304"/>
      <c r="G338" s="374"/>
      <c r="H338" s="334"/>
      <c r="I338" s="304"/>
      <c r="J338" s="304"/>
    </row>
    <row r="339" spans="1:10" ht="25.5">
      <c r="A339" s="331" t="s">
        <v>1494</v>
      </c>
      <c r="B339" s="302" t="s">
        <v>541</v>
      </c>
      <c r="C339" s="305" t="s">
        <v>542</v>
      </c>
      <c r="D339" s="144" t="s">
        <v>49</v>
      </c>
      <c r="E339" s="299">
        <v>12</v>
      </c>
      <c r="F339" s="304"/>
      <c r="G339" s="374"/>
      <c r="H339" s="334"/>
      <c r="I339" s="304"/>
      <c r="J339" s="304"/>
    </row>
    <row r="340" spans="1:10" ht="25.5">
      <c r="A340" s="331" t="s">
        <v>1495</v>
      </c>
      <c r="B340" s="302" t="s">
        <v>543</v>
      </c>
      <c r="C340" s="305" t="s">
        <v>544</v>
      </c>
      <c r="D340" s="144" t="s">
        <v>49</v>
      </c>
      <c r="E340" s="299">
        <v>36</v>
      </c>
      <c r="F340" s="304"/>
      <c r="G340" s="374"/>
      <c r="H340" s="334"/>
      <c r="I340" s="304"/>
      <c r="J340" s="304"/>
    </row>
    <row r="341" spans="1:10" ht="25.5">
      <c r="A341" s="331" t="s">
        <v>1496</v>
      </c>
      <c r="B341" s="302" t="s">
        <v>545</v>
      </c>
      <c r="C341" s="305" t="s">
        <v>546</v>
      </c>
      <c r="D341" s="144" t="s">
        <v>49</v>
      </c>
      <c r="E341" s="299">
        <v>12</v>
      </c>
      <c r="F341" s="304"/>
      <c r="G341" s="374"/>
      <c r="H341" s="334"/>
      <c r="I341" s="304"/>
      <c r="J341" s="304"/>
    </row>
    <row r="342" spans="1:10" ht="25.5">
      <c r="A342" s="331" t="s">
        <v>1497</v>
      </c>
      <c r="B342" s="302" t="s">
        <v>547</v>
      </c>
      <c r="C342" s="305" t="s">
        <v>548</v>
      </c>
      <c r="D342" s="144" t="s">
        <v>49</v>
      </c>
      <c r="E342" s="299">
        <v>12</v>
      </c>
      <c r="F342" s="304"/>
      <c r="G342" s="374"/>
      <c r="H342" s="334"/>
      <c r="I342" s="304"/>
      <c r="J342" s="304"/>
    </row>
    <row r="343" spans="1:10" ht="25.5">
      <c r="A343" s="331" t="s">
        <v>1498</v>
      </c>
      <c r="B343" s="302" t="s">
        <v>549</v>
      </c>
      <c r="C343" s="305" t="s">
        <v>550</v>
      </c>
      <c r="D343" s="144" t="s">
        <v>49</v>
      </c>
      <c r="E343" s="299">
        <v>6</v>
      </c>
      <c r="F343" s="304"/>
      <c r="G343" s="374"/>
      <c r="H343" s="334"/>
      <c r="I343" s="304"/>
      <c r="J343" s="304"/>
    </row>
    <row r="344" spans="1:10" ht="25.5">
      <c r="A344" s="331" t="s">
        <v>1499</v>
      </c>
      <c r="B344" s="302" t="s">
        <v>551</v>
      </c>
      <c r="C344" s="305" t="s">
        <v>552</v>
      </c>
      <c r="D344" s="144" t="s">
        <v>49</v>
      </c>
      <c r="E344" s="299">
        <v>12</v>
      </c>
      <c r="F344" s="304"/>
      <c r="G344" s="374"/>
      <c r="H344" s="334"/>
      <c r="I344" s="304"/>
      <c r="J344" s="304"/>
    </row>
    <row r="345" spans="1:10" ht="25.5">
      <c r="A345" s="331" t="s">
        <v>1500</v>
      </c>
      <c r="B345" s="302" t="s">
        <v>553</v>
      </c>
      <c r="C345" s="305" t="s">
        <v>554</v>
      </c>
      <c r="D345" s="144" t="s">
        <v>49</v>
      </c>
      <c r="E345" s="299">
        <v>6</v>
      </c>
      <c r="F345" s="304"/>
      <c r="G345" s="374"/>
      <c r="H345" s="334"/>
      <c r="I345" s="304"/>
      <c r="J345" s="304"/>
    </row>
    <row r="346" spans="1:10" ht="25.5">
      <c r="A346" s="331" t="s">
        <v>1501</v>
      </c>
      <c r="B346" s="302" t="s">
        <v>555</v>
      </c>
      <c r="C346" s="305" t="s">
        <v>556</v>
      </c>
      <c r="D346" s="144" t="s">
        <v>49</v>
      </c>
      <c r="E346" s="299">
        <v>6</v>
      </c>
      <c r="F346" s="304"/>
      <c r="G346" s="374"/>
      <c r="H346" s="334"/>
      <c r="I346" s="304"/>
      <c r="J346" s="304"/>
    </row>
    <row r="347" spans="1:10">
      <c r="A347" s="332"/>
      <c r="B347" s="378"/>
      <c r="C347" s="385"/>
      <c r="D347" s="335"/>
      <c r="E347" s="358"/>
      <c r="F347" s="329"/>
      <c r="G347" s="378"/>
      <c r="H347" s="335"/>
      <c r="I347" s="373" t="s">
        <v>1059</v>
      </c>
      <c r="J347" s="319"/>
    </row>
    <row r="348" spans="1:10">
      <c r="A348" s="330" t="s">
        <v>1060</v>
      </c>
      <c r="B348" s="181" t="s">
        <v>2779</v>
      </c>
      <c r="C348" s="233"/>
      <c r="D348" s="333"/>
      <c r="E348" s="357"/>
      <c r="F348" s="320"/>
      <c r="G348" s="375"/>
      <c r="H348" s="333"/>
      <c r="I348" s="320"/>
      <c r="J348" s="320"/>
    </row>
    <row r="349" spans="1:10">
      <c r="A349" s="331" t="s">
        <v>1062</v>
      </c>
      <c r="B349" s="302" t="s">
        <v>560</v>
      </c>
      <c r="C349" s="305" t="s">
        <v>561</v>
      </c>
      <c r="D349" s="144" t="s">
        <v>49</v>
      </c>
      <c r="E349" s="299">
        <v>60</v>
      </c>
      <c r="F349" s="304"/>
      <c r="G349" s="374"/>
      <c r="H349" s="334"/>
      <c r="I349" s="304"/>
      <c r="J349" s="304"/>
    </row>
    <row r="350" spans="1:10">
      <c r="A350" s="331" t="s">
        <v>1065</v>
      </c>
      <c r="B350" s="302" t="s">
        <v>562</v>
      </c>
      <c r="C350" s="305" t="s">
        <v>561</v>
      </c>
      <c r="D350" s="144" t="s">
        <v>49</v>
      </c>
      <c r="E350" s="299">
        <v>240</v>
      </c>
      <c r="F350" s="304"/>
      <c r="G350" s="374"/>
      <c r="H350" s="334"/>
      <c r="I350" s="304"/>
      <c r="J350" s="304"/>
    </row>
    <row r="351" spans="1:10">
      <c r="A351" s="331" t="s">
        <v>1067</v>
      </c>
      <c r="B351" s="302" t="s">
        <v>563</v>
      </c>
      <c r="C351" s="305" t="s">
        <v>561</v>
      </c>
      <c r="D351" s="144" t="s">
        <v>49</v>
      </c>
      <c r="E351" s="299">
        <v>12</v>
      </c>
      <c r="F351" s="304"/>
      <c r="G351" s="374"/>
      <c r="H351" s="334"/>
      <c r="I351" s="304"/>
      <c r="J351" s="304"/>
    </row>
    <row r="352" spans="1:10">
      <c r="A352" s="331" t="s">
        <v>1068</v>
      </c>
      <c r="B352" s="302" t="s">
        <v>564</v>
      </c>
      <c r="C352" s="305" t="s">
        <v>561</v>
      </c>
      <c r="D352" s="144" t="s">
        <v>49</v>
      </c>
      <c r="E352" s="299">
        <v>6</v>
      </c>
      <c r="F352" s="304"/>
      <c r="G352" s="374"/>
      <c r="H352" s="334"/>
      <c r="I352" s="304"/>
      <c r="J352" s="304"/>
    </row>
    <row r="353" spans="1:10">
      <c r="A353" s="332"/>
      <c r="B353" s="341"/>
      <c r="C353" s="385"/>
      <c r="D353" s="335"/>
      <c r="E353" s="358"/>
      <c r="F353" s="329"/>
      <c r="G353" s="378"/>
      <c r="H353" s="335"/>
      <c r="I353" s="373" t="s">
        <v>1083</v>
      </c>
      <c r="J353" s="319"/>
    </row>
    <row r="354" spans="1:10">
      <c r="A354" s="330" t="s">
        <v>1135</v>
      </c>
      <c r="B354" s="181" t="s">
        <v>2778</v>
      </c>
      <c r="C354" s="233"/>
      <c r="D354" s="184"/>
      <c r="E354" s="185"/>
      <c r="F354" s="320"/>
      <c r="G354" s="375"/>
      <c r="H354" s="333"/>
      <c r="I354" s="320"/>
      <c r="J354" s="320"/>
    </row>
    <row r="355" spans="1:10">
      <c r="A355" s="331" t="s">
        <v>1136</v>
      </c>
      <c r="B355" s="302" t="s">
        <v>568</v>
      </c>
      <c r="C355" s="305" t="s">
        <v>2707</v>
      </c>
      <c r="D355" s="144" t="s">
        <v>49</v>
      </c>
      <c r="E355" s="299">
        <v>150</v>
      </c>
      <c r="F355" s="304"/>
      <c r="G355" s="374"/>
      <c r="H355" s="334"/>
      <c r="I355" s="304"/>
      <c r="J355" s="304"/>
    </row>
    <row r="356" spans="1:10" ht="51">
      <c r="A356" s="331" t="s">
        <v>1139</v>
      </c>
      <c r="B356" s="302" t="s">
        <v>569</v>
      </c>
      <c r="C356" s="305" t="s">
        <v>570</v>
      </c>
      <c r="D356" s="144" t="s">
        <v>49</v>
      </c>
      <c r="E356" s="299">
        <v>90</v>
      </c>
      <c r="F356" s="304"/>
      <c r="G356" s="374"/>
      <c r="H356" s="334"/>
      <c r="I356" s="304"/>
      <c r="J356" s="304"/>
    </row>
    <row r="357" spans="1:10">
      <c r="A357" s="332"/>
      <c r="B357" s="341"/>
      <c r="C357" s="385"/>
      <c r="D357" s="335"/>
      <c r="E357" s="358"/>
      <c r="F357" s="329"/>
      <c r="G357" s="378"/>
      <c r="H357" s="378"/>
      <c r="I357" s="373" t="s">
        <v>1146</v>
      </c>
      <c r="J357" s="208"/>
    </row>
    <row r="358" spans="1:10">
      <c r="A358" s="330" t="s">
        <v>1147</v>
      </c>
      <c r="B358" s="181" t="s">
        <v>2777</v>
      </c>
      <c r="C358" s="235"/>
      <c r="D358" s="333"/>
      <c r="E358" s="357"/>
      <c r="F358" s="320"/>
      <c r="G358" s="375"/>
      <c r="H358" s="333"/>
      <c r="I358" s="320"/>
      <c r="J358" s="320"/>
    </row>
    <row r="359" spans="1:10">
      <c r="A359" s="331" t="s">
        <v>1148</v>
      </c>
      <c r="B359" s="302" t="s">
        <v>574</v>
      </c>
      <c r="C359" s="305" t="s">
        <v>574</v>
      </c>
      <c r="D359" s="141" t="s">
        <v>31</v>
      </c>
      <c r="E359" s="299">
        <v>3</v>
      </c>
      <c r="F359" s="304"/>
      <c r="G359" s="374"/>
      <c r="H359" s="334"/>
      <c r="I359" s="304"/>
      <c r="J359" s="304"/>
    </row>
    <row r="360" spans="1:10">
      <c r="A360" s="331" t="s">
        <v>1151</v>
      </c>
      <c r="B360" s="302" t="s">
        <v>575</v>
      </c>
      <c r="C360" s="305" t="s">
        <v>576</v>
      </c>
      <c r="D360" s="141" t="s">
        <v>31</v>
      </c>
      <c r="E360" s="299">
        <v>3</v>
      </c>
      <c r="F360" s="304"/>
      <c r="G360" s="374"/>
      <c r="H360" s="334"/>
      <c r="I360" s="304"/>
      <c r="J360" s="304"/>
    </row>
    <row r="361" spans="1:10" ht="25.5">
      <c r="A361" s="331" t="s">
        <v>1154</v>
      </c>
      <c r="B361" s="302" t="s">
        <v>577</v>
      </c>
      <c r="C361" s="305" t="s">
        <v>2708</v>
      </c>
      <c r="D361" s="141" t="s">
        <v>31</v>
      </c>
      <c r="E361" s="299">
        <v>9</v>
      </c>
      <c r="F361" s="304"/>
      <c r="G361" s="374"/>
      <c r="H361" s="334"/>
      <c r="I361" s="304"/>
      <c r="J361" s="304"/>
    </row>
    <row r="362" spans="1:10" ht="25.5">
      <c r="A362" s="331" t="s">
        <v>1502</v>
      </c>
      <c r="B362" s="302" t="s">
        <v>578</v>
      </c>
      <c r="C362" s="305" t="s">
        <v>2709</v>
      </c>
      <c r="D362" s="141" t="s">
        <v>31</v>
      </c>
      <c r="E362" s="299">
        <v>9</v>
      </c>
      <c r="F362" s="304"/>
      <c r="G362" s="374"/>
      <c r="H362" s="334"/>
      <c r="I362" s="304"/>
      <c r="J362" s="304"/>
    </row>
    <row r="363" spans="1:10" ht="25.5">
      <c r="A363" s="331" t="s">
        <v>1503</v>
      </c>
      <c r="B363" s="302" t="s">
        <v>579</v>
      </c>
      <c r="C363" s="305" t="s">
        <v>2710</v>
      </c>
      <c r="D363" s="141" t="s">
        <v>31</v>
      </c>
      <c r="E363" s="299">
        <v>9</v>
      </c>
      <c r="F363" s="304"/>
      <c r="G363" s="374"/>
      <c r="H363" s="334"/>
      <c r="I363" s="304"/>
      <c r="J363" s="304"/>
    </row>
    <row r="364" spans="1:10" ht="25.5">
      <c r="A364" s="331" t="s">
        <v>1504</v>
      </c>
      <c r="B364" s="302" t="s">
        <v>580</v>
      </c>
      <c r="C364" s="305" t="s">
        <v>2712</v>
      </c>
      <c r="D364" s="141" t="s">
        <v>31</v>
      </c>
      <c r="E364" s="299">
        <v>18</v>
      </c>
      <c r="F364" s="304"/>
      <c r="G364" s="374"/>
      <c r="H364" s="334"/>
      <c r="I364" s="304"/>
      <c r="J364" s="304"/>
    </row>
    <row r="365" spans="1:10" ht="38.25">
      <c r="A365" s="331" t="s">
        <v>1505</v>
      </c>
      <c r="B365" s="302" t="s">
        <v>581</v>
      </c>
      <c r="C365" s="305" t="s">
        <v>2711</v>
      </c>
      <c r="D365" s="141" t="s">
        <v>31</v>
      </c>
      <c r="E365" s="299">
        <v>30</v>
      </c>
      <c r="F365" s="304"/>
      <c r="G365" s="374"/>
      <c r="H365" s="334"/>
      <c r="I365" s="304"/>
      <c r="J365" s="304"/>
    </row>
    <row r="366" spans="1:10">
      <c r="A366" s="332"/>
      <c r="B366" s="341"/>
      <c r="C366" s="385"/>
      <c r="D366" s="335"/>
      <c r="E366" s="358"/>
      <c r="F366" s="329"/>
      <c r="G366" s="378"/>
      <c r="H366" s="335"/>
      <c r="I366" s="373" t="s">
        <v>1157</v>
      </c>
      <c r="J366" s="319"/>
    </row>
    <row r="367" spans="1:10">
      <c r="A367" s="330" t="s">
        <v>1158</v>
      </c>
      <c r="B367" s="181" t="s">
        <v>2776</v>
      </c>
      <c r="C367" s="235"/>
      <c r="D367" s="333"/>
      <c r="E367" s="357"/>
      <c r="F367" s="320"/>
      <c r="G367" s="375"/>
      <c r="H367" s="333"/>
      <c r="I367" s="320"/>
      <c r="J367" s="320"/>
    </row>
    <row r="368" spans="1:10" ht="25.5">
      <c r="A368" s="267" t="s">
        <v>1506</v>
      </c>
      <c r="B368" s="302" t="s">
        <v>585</v>
      </c>
      <c r="C368" s="305" t="s">
        <v>2713</v>
      </c>
      <c r="D368" s="384" t="s">
        <v>31</v>
      </c>
      <c r="E368" s="287">
        <v>3</v>
      </c>
      <c r="F368" s="304"/>
      <c r="G368" s="374"/>
      <c r="H368" s="334"/>
      <c r="I368" s="304"/>
      <c r="J368" s="304"/>
    </row>
    <row r="369" spans="1:10" ht="25.5">
      <c r="A369" s="267" t="s">
        <v>1508</v>
      </c>
      <c r="B369" s="302" t="s">
        <v>587</v>
      </c>
      <c r="C369" s="305" t="s">
        <v>588</v>
      </c>
      <c r="D369" s="384" t="s">
        <v>31</v>
      </c>
      <c r="E369" s="287">
        <v>3</v>
      </c>
      <c r="F369" s="304"/>
      <c r="G369" s="374"/>
      <c r="H369" s="334"/>
      <c r="I369" s="304"/>
      <c r="J369" s="304"/>
    </row>
    <row r="370" spans="1:10" ht="25.5">
      <c r="A370" s="267" t="s">
        <v>1509</v>
      </c>
      <c r="B370" s="302" t="s">
        <v>589</v>
      </c>
      <c r="C370" s="305" t="s">
        <v>590</v>
      </c>
      <c r="D370" s="384" t="s">
        <v>31</v>
      </c>
      <c r="E370" s="287">
        <v>3</v>
      </c>
      <c r="F370" s="304"/>
      <c r="G370" s="374"/>
      <c r="H370" s="334"/>
      <c r="I370" s="304"/>
      <c r="J370" s="304"/>
    </row>
    <row r="371" spans="1:10" ht="25.5">
      <c r="A371" s="267" t="s">
        <v>1160</v>
      </c>
      <c r="B371" s="302" t="s">
        <v>591</v>
      </c>
      <c r="C371" s="305" t="s">
        <v>592</v>
      </c>
      <c r="D371" s="384" t="s">
        <v>31</v>
      </c>
      <c r="E371" s="287">
        <v>3</v>
      </c>
      <c r="F371" s="304"/>
      <c r="G371" s="374"/>
      <c r="H371" s="334"/>
      <c r="I371" s="304"/>
      <c r="J371" s="304"/>
    </row>
    <row r="372" spans="1:10" ht="25.5">
      <c r="A372" s="267" t="s">
        <v>1163</v>
      </c>
      <c r="B372" s="302" t="s">
        <v>1507</v>
      </c>
      <c r="C372" s="305" t="s">
        <v>593</v>
      </c>
      <c r="D372" s="384" t="s">
        <v>31</v>
      </c>
      <c r="E372" s="287">
        <v>3</v>
      </c>
      <c r="F372" s="304"/>
      <c r="G372" s="374"/>
      <c r="H372" s="334"/>
      <c r="I372" s="304"/>
      <c r="J372" s="304"/>
    </row>
    <row r="373" spans="1:10" ht="25.5">
      <c r="A373" s="267" t="s">
        <v>1166</v>
      </c>
      <c r="B373" s="302" t="s">
        <v>594</v>
      </c>
      <c r="C373" s="305" t="s">
        <v>595</v>
      </c>
      <c r="D373" s="384" t="s">
        <v>31</v>
      </c>
      <c r="E373" s="287">
        <v>3</v>
      </c>
      <c r="F373" s="304"/>
      <c r="G373" s="374"/>
      <c r="H373" s="334"/>
      <c r="I373" s="304"/>
      <c r="J373" s="304"/>
    </row>
    <row r="374" spans="1:10" ht="25.5">
      <c r="A374" s="267" t="s">
        <v>1168</v>
      </c>
      <c r="B374" s="302" t="s">
        <v>596</v>
      </c>
      <c r="C374" s="305" t="s">
        <v>597</v>
      </c>
      <c r="D374" s="384" t="s">
        <v>31</v>
      </c>
      <c r="E374" s="287">
        <v>3</v>
      </c>
      <c r="F374" s="304"/>
      <c r="G374" s="374"/>
      <c r="H374" s="334"/>
      <c r="I374" s="304"/>
      <c r="J374" s="304"/>
    </row>
    <row r="375" spans="1:10" ht="25.5">
      <c r="A375" s="267" t="s">
        <v>1171</v>
      </c>
      <c r="B375" s="302" t="s">
        <v>598</v>
      </c>
      <c r="C375" s="305" t="s">
        <v>599</v>
      </c>
      <c r="D375" s="384" t="s">
        <v>31</v>
      </c>
      <c r="E375" s="287">
        <v>3</v>
      </c>
      <c r="F375" s="304"/>
      <c r="G375" s="374"/>
      <c r="H375" s="334"/>
      <c r="I375" s="304"/>
      <c r="J375" s="304"/>
    </row>
    <row r="376" spans="1:10" ht="25.5">
      <c r="A376" s="267" t="s">
        <v>1173</v>
      </c>
      <c r="B376" s="302" t="s">
        <v>600</v>
      </c>
      <c r="C376" s="434" t="s">
        <v>601</v>
      </c>
      <c r="D376" s="384" t="s">
        <v>31</v>
      </c>
      <c r="E376" s="287">
        <v>3</v>
      </c>
      <c r="F376" s="304"/>
      <c r="G376" s="374"/>
      <c r="H376" s="334"/>
      <c r="I376" s="304"/>
      <c r="J376" s="304"/>
    </row>
    <row r="377" spans="1:10" ht="25.5">
      <c r="A377" s="267" t="s">
        <v>1510</v>
      </c>
      <c r="B377" s="302" t="s">
        <v>602</v>
      </c>
      <c r="C377" s="305" t="s">
        <v>603</v>
      </c>
      <c r="D377" s="384" t="s">
        <v>31</v>
      </c>
      <c r="E377" s="287">
        <v>3</v>
      </c>
      <c r="F377" s="304"/>
      <c r="G377" s="374"/>
      <c r="H377" s="334"/>
      <c r="I377" s="304"/>
      <c r="J377" s="304"/>
    </row>
    <row r="378" spans="1:10" ht="25.5">
      <c r="A378" s="267" t="s">
        <v>1511</v>
      </c>
      <c r="B378" s="302" t="s">
        <v>604</v>
      </c>
      <c r="C378" s="305" t="s">
        <v>605</v>
      </c>
      <c r="D378" s="384" t="s">
        <v>31</v>
      </c>
      <c r="E378" s="287">
        <v>3</v>
      </c>
      <c r="F378" s="304"/>
      <c r="G378" s="374"/>
      <c r="H378" s="334"/>
      <c r="I378" s="304"/>
      <c r="J378" s="304"/>
    </row>
    <row r="379" spans="1:10" ht="25.5">
      <c r="A379" s="267" t="s">
        <v>1512</v>
      </c>
      <c r="B379" s="302" t="s">
        <v>606</v>
      </c>
      <c r="C379" s="305" t="s">
        <v>607</v>
      </c>
      <c r="D379" s="384" t="s">
        <v>31</v>
      </c>
      <c r="E379" s="287">
        <v>3</v>
      </c>
      <c r="F379" s="304"/>
      <c r="G379" s="374"/>
      <c r="H379" s="334"/>
      <c r="I379" s="304"/>
      <c r="J379" s="304"/>
    </row>
    <row r="380" spans="1:10" ht="25.5">
      <c r="A380" s="267" t="s">
        <v>1513</v>
      </c>
      <c r="B380" s="302" t="s">
        <v>608</v>
      </c>
      <c r="C380" s="305" t="s">
        <v>609</v>
      </c>
      <c r="D380" s="384" t="s">
        <v>31</v>
      </c>
      <c r="E380" s="287">
        <v>3</v>
      </c>
      <c r="F380" s="304"/>
      <c r="G380" s="374"/>
      <c r="H380" s="334"/>
      <c r="I380" s="304"/>
      <c r="J380" s="304"/>
    </row>
    <row r="381" spans="1:10" ht="25.5">
      <c r="A381" s="267" t="s">
        <v>1514</v>
      </c>
      <c r="B381" s="302" t="s">
        <v>610</v>
      </c>
      <c r="C381" s="305" t="s">
        <v>611</v>
      </c>
      <c r="D381" s="384" t="s">
        <v>31</v>
      </c>
      <c r="E381" s="287">
        <v>3</v>
      </c>
      <c r="F381" s="304"/>
      <c r="G381" s="374"/>
      <c r="H381" s="334"/>
      <c r="I381" s="304"/>
      <c r="J381" s="304"/>
    </row>
    <row r="382" spans="1:10" ht="25.5">
      <c r="A382" s="267" t="s">
        <v>1515</v>
      </c>
      <c r="B382" s="302" t="s">
        <v>612</v>
      </c>
      <c r="C382" s="305" t="s">
        <v>613</v>
      </c>
      <c r="D382" s="384" t="s">
        <v>31</v>
      </c>
      <c r="E382" s="287">
        <v>3</v>
      </c>
      <c r="F382" s="304"/>
      <c r="G382" s="374"/>
      <c r="H382" s="334"/>
      <c r="I382" s="304"/>
      <c r="J382" s="304"/>
    </row>
    <row r="383" spans="1:10" ht="25.5">
      <c r="A383" s="267" t="s">
        <v>1516</v>
      </c>
      <c r="B383" s="302" t="s">
        <v>614</v>
      </c>
      <c r="C383" s="305" t="s">
        <v>615</v>
      </c>
      <c r="D383" s="384" t="s">
        <v>31</v>
      </c>
      <c r="E383" s="287">
        <v>3</v>
      </c>
      <c r="F383" s="304"/>
      <c r="G383" s="374"/>
      <c r="H383" s="334"/>
      <c r="I383" s="304"/>
      <c r="J383" s="304"/>
    </row>
    <row r="384" spans="1:10" ht="25.5">
      <c r="A384" s="267" t="s">
        <v>1517</v>
      </c>
      <c r="B384" s="302" t="s">
        <v>616</v>
      </c>
      <c r="C384" s="305" t="s">
        <v>617</v>
      </c>
      <c r="D384" s="384" t="s">
        <v>31</v>
      </c>
      <c r="E384" s="287">
        <v>3</v>
      </c>
      <c r="F384" s="304"/>
      <c r="G384" s="374"/>
      <c r="H384" s="334"/>
      <c r="I384" s="304"/>
      <c r="J384" s="304"/>
    </row>
    <row r="385" spans="1:10" ht="25.5">
      <c r="A385" s="267" t="s">
        <v>1518</v>
      </c>
      <c r="B385" s="302" t="s">
        <v>618</v>
      </c>
      <c r="C385" s="305" t="s">
        <v>619</v>
      </c>
      <c r="D385" s="384" t="s">
        <v>31</v>
      </c>
      <c r="E385" s="287">
        <v>3</v>
      </c>
      <c r="F385" s="304"/>
      <c r="G385" s="374"/>
      <c r="H385" s="334"/>
      <c r="I385" s="304"/>
      <c r="J385" s="304"/>
    </row>
    <row r="386" spans="1:10">
      <c r="A386" s="332"/>
      <c r="B386" s="341"/>
      <c r="C386" s="385"/>
      <c r="D386" s="335"/>
      <c r="E386" s="358"/>
      <c r="F386" s="329"/>
      <c r="G386" s="378"/>
      <c r="H386" s="335"/>
      <c r="I386" s="373" t="s">
        <v>1176</v>
      </c>
      <c r="J386" s="319"/>
    </row>
    <row r="387" spans="1:10">
      <c r="A387" s="330" t="s">
        <v>1177</v>
      </c>
      <c r="B387" s="181" t="s">
        <v>2775</v>
      </c>
      <c r="C387" s="233"/>
      <c r="D387" s="333"/>
      <c r="E387" s="357"/>
      <c r="F387" s="320"/>
      <c r="G387" s="375"/>
      <c r="H387" s="333"/>
      <c r="I387" s="320"/>
      <c r="J387" s="320"/>
    </row>
    <row r="388" spans="1:10">
      <c r="A388" s="331" t="s">
        <v>1178</v>
      </c>
      <c r="B388" s="148" t="s">
        <v>623</v>
      </c>
      <c r="C388" s="238" t="s">
        <v>624</v>
      </c>
      <c r="D388" s="334" t="s">
        <v>87</v>
      </c>
      <c r="E388" s="360">
        <v>3</v>
      </c>
      <c r="F388" s="304"/>
      <c r="G388" s="374"/>
      <c r="H388" s="334"/>
      <c r="I388" s="304"/>
      <c r="J388" s="304"/>
    </row>
    <row r="389" spans="1:10">
      <c r="A389" s="331" t="s">
        <v>1179</v>
      </c>
      <c r="B389" s="148" t="s">
        <v>625</v>
      </c>
      <c r="C389" s="305" t="s">
        <v>626</v>
      </c>
      <c r="D389" s="334" t="s">
        <v>87</v>
      </c>
      <c r="E389" s="360">
        <v>3</v>
      </c>
      <c r="F389" s="304"/>
      <c r="G389" s="374"/>
      <c r="H389" s="334"/>
      <c r="I389" s="304"/>
      <c r="J389" s="304"/>
    </row>
    <row r="390" spans="1:10" ht="25.5">
      <c r="A390" s="331" t="s">
        <v>1180</v>
      </c>
      <c r="B390" s="148" t="s">
        <v>627</v>
      </c>
      <c r="C390" s="305" t="s">
        <v>628</v>
      </c>
      <c r="D390" s="334" t="s">
        <v>87</v>
      </c>
      <c r="E390" s="360">
        <v>3</v>
      </c>
      <c r="F390" s="304"/>
      <c r="G390" s="374"/>
      <c r="H390" s="334"/>
      <c r="I390" s="304"/>
      <c r="J390" s="304"/>
    </row>
    <row r="391" spans="1:10" ht="25.5">
      <c r="A391" s="331" t="s">
        <v>1181</v>
      </c>
      <c r="B391" s="148" t="s">
        <v>629</v>
      </c>
      <c r="C391" s="305" t="s">
        <v>630</v>
      </c>
      <c r="D391" s="334" t="s">
        <v>87</v>
      </c>
      <c r="E391" s="360">
        <v>3</v>
      </c>
      <c r="F391" s="304"/>
      <c r="G391" s="374"/>
      <c r="H391" s="334"/>
      <c r="I391" s="304"/>
      <c r="J391" s="304"/>
    </row>
    <row r="392" spans="1:10" ht="25.5">
      <c r="A392" s="331" t="s">
        <v>1519</v>
      </c>
      <c r="B392" s="148" t="s">
        <v>631</v>
      </c>
      <c r="C392" s="305" t="s">
        <v>632</v>
      </c>
      <c r="D392" s="334" t="s">
        <v>87</v>
      </c>
      <c r="E392" s="360">
        <v>3</v>
      </c>
      <c r="F392" s="304"/>
      <c r="G392" s="374"/>
      <c r="H392" s="334"/>
      <c r="I392" s="304"/>
      <c r="J392" s="304"/>
    </row>
    <row r="393" spans="1:10">
      <c r="A393" s="331" t="s">
        <v>1182</v>
      </c>
      <c r="B393" s="148" t="s">
        <v>633</v>
      </c>
      <c r="C393" s="305" t="s">
        <v>634</v>
      </c>
      <c r="D393" s="334" t="s">
        <v>87</v>
      </c>
      <c r="E393" s="360">
        <v>3</v>
      </c>
      <c r="F393" s="304"/>
      <c r="G393" s="374"/>
      <c r="H393" s="334"/>
      <c r="I393" s="304"/>
      <c r="J393" s="304"/>
    </row>
    <row r="394" spans="1:10">
      <c r="A394" s="331" t="s">
        <v>1183</v>
      </c>
      <c r="B394" s="148" t="s">
        <v>635</v>
      </c>
      <c r="C394" s="305" t="s">
        <v>636</v>
      </c>
      <c r="D394" s="334" t="s">
        <v>87</v>
      </c>
      <c r="E394" s="360">
        <v>3</v>
      </c>
      <c r="F394" s="304"/>
      <c r="G394" s="374"/>
      <c r="H394" s="334"/>
      <c r="I394" s="304"/>
      <c r="J394" s="304"/>
    </row>
    <row r="395" spans="1:10">
      <c r="A395" s="331" t="s">
        <v>1184</v>
      </c>
      <c r="B395" s="148" t="s">
        <v>637</v>
      </c>
      <c r="C395" s="305" t="s">
        <v>638</v>
      </c>
      <c r="D395" s="334" t="s">
        <v>87</v>
      </c>
      <c r="E395" s="360">
        <v>3</v>
      </c>
      <c r="F395" s="304"/>
      <c r="G395" s="374"/>
      <c r="H395" s="334"/>
      <c r="I395" s="304"/>
      <c r="J395" s="304"/>
    </row>
    <row r="396" spans="1:10">
      <c r="A396" s="331" t="s">
        <v>1185</v>
      </c>
      <c r="B396" s="148" t="s">
        <v>639</v>
      </c>
      <c r="C396" s="305" t="s">
        <v>640</v>
      </c>
      <c r="D396" s="334" t="s">
        <v>87</v>
      </c>
      <c r="E396" s="360">
        <v>3</v>
      </c>
      <c r="F396" s="304"/>
      <c r="G396" s="374"/>
      <c r="H396" s="334"/>
      <c r="I396" s="304"/>
      <c r="J396" s="304"/>
    </row>
    <row r="397" spans="1:10" ht="25.5">
      <c r="A397" s="331" t="s">
        <v>1186</v>
      </c>
      <c r="B397" s="148" t="s">
        <v>641</v>
      </c>
      <c r="C397" s="305" t="s">
        <v>642</v>
      </c>
      <c r="D397" s="334" t="s">
        <v>87</v>
      </c>
      <c r="E397" s="360">
        <v>3</v>
      </c>
      <c r="F397" s="304"/>
      <c r="G397" s="374"/>
      <c r="H397" s="334"/>
      <c r="I397" s="304"/>
      <c r="J397" s="304"/>
    </row>
    <row r="398" spans="1:10" ht="25.5">
      <c r="A398" s="331" t="s">
        <v>1187</v>
      </c>
      <c r="B398" s="148" t="s">
        <v>643</v>
      </c>
      <c r="C398" s="305" t="s">
        <v>644</v>
      </c>
      <c r="D398" s="334" t="s">
        <v>87</v>
      </c>
      <c r="E398" s="360">
        <v>3</v>
      </c>
      <c r="F398" s="304"/>
      <c r="G398" s="374"/>
      <c r="H398" s="334"/>
      <c r="I398" s="304"/>
      <c r="J398" s="304"/>
    </row>
    <row r="399" spans="1:10" ht="25.5">
      <c r="A399" s="331" t="s">
        <v>1188</v>
      </c>
      <c r="B399" s="148" t="s">
        <v>645</v>
      </c>
      <c r="C399" s="305" t="s">
        <v>646</v>
      </c>
      <c r="D399" s="334" t="s">
        <v>87</v>
      </c>
      <c r="E399" s="360">
        <v>3</v>
      </c>
      <c r="F399" s="304"/>
      <c r="G399" s="374"/>
      <c r="H399" s="334"/>
      <c r="I399" s="304"/>
      <c r="J399" s="304"/>
    </row>
    <row r="400" spans="1:10">
      <c r="A400" s="331" t="s">
        <v>1189</v>
      </c>
      <c r="B400" s="148" t="s">
        <v>647</v>
      </c>
      <c r="C400" s="305" t="s">
        <v>648</v>
      </c>
      <c r="D400" s="334" t="s">
        <v>87</v>
      </c>
      <c r="E400" s="360">
        <v>3</v>
      </c>
      <c r="F400" s="304"/>
      <c r="G400" s="374"/>
      <c r="H400" s="334"/>
      <c r="I400" s="304"/>
      <c r="J400" s="304"/>
    </row>
    <row r="401" spans="1:10">
      <c r="A401" s="331" t="s">
        <v>1191</v>
      </c>
      <c r="B401" s="148" t="s">
        <v>649</v>
      </c>
      <c r="C401" s="305" t="s">
        <v>650</v>
      </c>
      <c r="D401" s="334" t="s">
        <v>87</v>
      </c>
      <c r="E401" s="360">
        <v>3</v>
      </c>
      <c r="F401" s="304"/>
      <c r="G401" s="374"/>
      <c r="H401" s="334"/>
      <c r="I401" s="304"/>
      <c r="J401" s="304"/>
    </row>
    <row r="402" spans="1:10" ht="25.5">
      <c r="A402" s="331" t="s">
        <v>1192</v>
      </c>
      <c r="B402" s="148" t="s">
        <v>651</v>
      </c>
      <c r="C402" s="305" t="s">
        <v>652</v>
      </c>
      <c r="D402" s="334" t="s">
        <v>87</v>
      </c>
      <c r="E402" s="360">
        <v>3</v>
      </c>
      <c r="F402" s="304"/>
      <c r="G402" s="374"/>
      <c r="H402" s="334"/>
      <c r="I402" s="304"/>
      <c r="J402" s="304"/>
    </row>
    <row r="403" spans="1:10" ht="25.5">
      <c r="A403" s="331" t="s">
        <v>1193</v>
      </c>
      <c r="B403" s="148" t="s">
        <v>653</v>
      </c>
      <c r="C403" s="305" t="s">
        <v>654</v>
      </c>
      <c r="D403" s="334" t="s">
        <v>87</v>
      </c>
      <c r="E403" s="360">
        <v>3</v>
      </c>
      <c r="F403" s="304"/>
      <c r="G403" s="374"/>
      <c r="H403" s="334"/>
      <c r="I403" s="304"/>
      <c r="J403" s="304"/>
    </row>
    <row r="404" spans="1:10" ht="25.5">
      <c r="A404" s="331" t="s">
        <v>1194</v>
      </c>
      <c r="B404" s="148" t="s">
        <v>655</v>
      </c>
      <c r="C404" s="305" t="s">
        <v>656</v>
      </c>
      <c r="D404" s="334" t="s">
        <v>87</v>
      </c>
      <c r="E404" s="360">
        <v>3</v>
      </c>
      <c r="F404" s="304"/>
      <c r="G404" s="374"/>
      <c r="H404" s="334"/>
      <c r="I404" s="304"/>
      <c r="J404" s="304"/>
    </row>
    <row r="405" spans="1:10" ht="25.5">
      <c r="A405" s="331" t="s">
        <v>1197</v>
      </c>
      <c r="B405" s="148" t="s">
        <v>657</v>
      </c>
      <c r="C405" s="305" t="s">
        <v>658</v>
      </c>
      <c r="D405" s="334" t="s">
        <v>87</v>
      </c>
      <c r="E405" s="360">
        <v>3</v>
      </c>
      <c r="F405" s="304"/>
      <c r="G405" s="374"/>
      <c r="H405" s="334"/>
      <c r="I405" s="304"/>
      <c r="J405" s="304"/>
    </row>
    <row r="406" spans="1:10">
      <c r="A406" s="331" t="s">
        <v>1520</v>
      </c>
      <c r="B406" s="148" t="s">
        <v>659</v>
      </c>
      <c r="C406" s="305" t="s">
        <v>660</v>
      </c>
      <c r="D406" s="334" t="s">
        <v>87</v>
      </c>
      <c r="E406" s="360">
        <v>3</v>
      </c>
      <c r="F406" s="304"/>
      <c r="G406" s="374"/>
      <c r="H406" s="334"/>
      <c r="I406" s="304"/>
      <c r="J406" s="304"/>
    </row>
    <row r="407" spans="1:10">
      <c r="A407" s="331" t="s">
        <v>1521</v>
      </c>
      <c r="B407" s="148" t="s">
        <v>661</v>
      </c>
      <c r="C407" s="305" t="s">
        <v>662</v>
      </c>
      <c r="D407" s="334" t="s">
        <v>87</v>
      </c>
      <c r="E407" s="360">
        <v>3</v>
      </c>
      <c r="F407" s="304"/>
      <c r="G407" s="374"/>
      <c r="H407" s="334"/>
      <c r="I407" s="304"/>
      <c r="J407" s="304"/>
    </row>
    <row r="408" spans="1:10" ht="25.5">
      <c r="A408" s="331" t="s">
        <v>1522</v>
      </c>
      <c r="B408" s="148" t="s">
        <v>663</v>
      </c>
      <c r="C408" s="305" t="s">
        <v>664</v>
      </c>
      <c r="D408" s="334" t="s">
        <v>87</v>
      </c>
      <c r="E408" s="360">
        <v>3</v>
      </c>
      <c r="F408" s="304"/>
      <c r="G408" s="374"/>
      <c r="H408" s="334"/>
      <c r="I408" s="304"/>
      <c r="J408" s="304"/>
    </row>
    <row r="409" spans="1:10" ht="25.5">
      <c r="A409" s="331" t="s">
        <v>1523</v>
      </c>
      <c r="B409" s="148" t="s">
        <v>665</v>
      </c>
      <c r="C409" s="305" t="s">
        <v>666</v>
      </c>
      <c r="D409" s="334" t="s">
        <v>87</v>
      </c>
      <c r="E409" s="360">
        <v>3</v>
      </c>
      <c r="F409" s="304"/>
      <c r="G409" s="374"/>
      <c r="H409" s="334"/>
      <c r="I409" s="304"/>
      <c r="J409" s="304"/>
    </row>
    <row r="410" spans="1:10">
      <c r="A410" s="331" t="s">
        <v>1524</v>
      </c>
      <c r="B410" s="148" t="s">
        <v>667</v>
      </c>
      <c r="C410" s="305" t="s">
        <v>668</v>
      </c>
      <c r="D410" s="334" t="s">
        <v>87</v>
      </c>
      <c r="E410" s="360">
        <v>3</v>
      </c>
      <c r="F410" s="304"/>
      <c r="G410" s="374"/>
      <c r="H410" s="334"/>
      <c r="I410" s="304"/>
      <c r="J410" s="304"/>
    </row>
    <row r="411" spans="1:10">
      <c r="A411" s="331" t="s">
        <v>1525</v>
      </c>
      <c r="B411" s="148" t="s">
        <v>669</v>
      </c>
      <c r="C411" s="305" t="s">
        <v>670</v>
      </c>
      <c r="D411" s="334" t="s">
        <v>87</v>
      </c>
      <c r="E411" s="360">
        <v>3</v>
      </c>
      <c r="F411" s="304"/>
      <c r="G411" s="374"/>
      <c r="H411" s="334"/>
      <c r="I411" s="304"/>
      <c r="J411" s="304"/>
    </row>
    <row r="412" spans="1:10">
      <c r="A412" s="331" t="s">
        <v>1526</v>
      </c>
      <c r="B412" s="148" t="s">
        <v>671</v>
      </c>
      <c r="C412" s="305" t="s">
        <v>672</v>
      </c>
      <c r="D412" s="334" t="s">
        <v>87</v>
      </c>
      <c r="E412" s="360">
        <v>3</v>
      </c>
      <c r="F412" s="304"/>
      <c r="G412" s="374"/>
      <c r="H412" s="334"/>
      <c r="I412" s="304"/>
      <c r="J412" s="304"/>
    </row>
    <row r="413" spans="1:10" ht="25.5">
      <c r="A413" s="331" t="s">
        <v>1527</v>
      </c>
      <c r="B413" s="148" t="s">
        <v>673</v>
      </c>
      <c r="C413" s="305" t="s">
        <v>674</v>
      </c>
      <c r="D413" s="334" t="s">
        <v>87</v>
      </c>
      <c r="E413" s="360">
        <v>3</v>
      </c>
      <c r="F413" s="304"/>
      <c r="G413" s="374"/>
      <c r="H413" s="334"/>
      <c r="I413" s="304"/>
      <c r="J413" s="304"/>
    </row>
    <row r="414" spans="1:10">
      <c r="A414" s="331" t="s">
        <v>1528</v>
      </c>
      <c r="B414" s="148" t="s">
        <v>675</v>
      </c>
      <c r="C414" s="305" t="s">
        <v>676</v>
      </c>
      <c r="D414" s="334" t="s">
        <v>87</v>
      </c>
      <c r="E414" s="360">
        <v>3</v>
      </c>
      <c r="F414" s="304"/>
      <c r="G414" s="374"/>
      <c r="H414" s="334"/>
      <c r="I414" s="304"/>
      <c r="J414" s="304"/>
    </row>
    <row r="415" spans="1:10" ht="25.5">
      <c r="A415" s="331" t="s">
        <v>1529</v>
      </c>
      <c r="B415" s="148" t="s">
        <v>677</v>
      </c>
      <c r="C415" s="305" t="s">
        <v>678</v>
      </c>
      <c r="D415" s="334" t="s">
        <v>87</v>
      </c>
      <c r="E415" s="360">
        <v>3</v>
      </c>
      <c r="F415" s="304"/>
      <c r="G415" s="374"/>
      <c r="H415" s="334"/>
      <c r="I415" s="304"/>
      <c r="J415" s="304"/>
    </row>
    <row r="416" spans="1:10" ht="25.5">
      <c r="A416" s="331" t="s">
        <v>1530</v>
      </c>
      <c r="B416" s="148" t="s">
        <v>679</v>
      </c>
      <c r="C416" s="305" t="s">
        <v>680</v>
      </c>
      <c r="D416" s="334" t="s">
        <v>87</v>
      </c>
      <c r="E416" s="360">
        <v>3</v>
      </c>
      <c r="F416" s="304"/>
      <c r="G416" s="374"/>
      <c r="H416" s="334"/>
      <c r="I416" s="304"/>
      <c r="J416" s="304"/>
    </row>
    <row r="417" spans="1:10" ht="25.5">
      <c r="A417" s="331" t="s">
        <v>1531</v>
      </c>
      <c r="B417" s="148" t="s">
        <v>681</v>
      </c>
      <c r="C417" s="305" t="s">
        <v>682</v>
      </c>
      <c r="D417" s="334" t="s">
        <v>87</v>
      </c>
      <c r="E417" s="360">
        <v>3</v>
      </c>
      <c r="F417" s="304"/>
      <c r="G417" s="374"/>
      <c r="H417" s="334"/>
      <c r="I417" s="304"/>
      <c r="J417" s="304"/>
    </row>
    <row r="418" spans="1:10" ht="25.5">
      <c r="A418" s="331" t="s">
        <v>1532</v>
      </c>
      <c r="B418" s="148" t="s">
        <v>683</v>
      </c>
      <c r="C418" s="305" t="s">
        <v>684</v>
      </c>
      <c r="D418" s="334" t="s">
        <v>87</v>
      </c>
      <c r="E418" s="360">
        <v>3</v>
      </c>
      <c r="F418" s="304"/>
      <c r="G418" s="374"/>
      <c r="H418" s="334"/>
      <c r="I418" s="304"/>
      <c r="J418" s="304"/>
    </row>
    <row r="419" spans="1:10" ht="25.5">
      <c r="A419" s="331" t="s">
        <v>1533</v>
      </c>
      <c r="B419" s="148" t="s">
        <v>685</v>
      </c>
      <c r="C419" s="305" t="s">
        <v>686</v>
      </c>
      <c r="D419" s="334" t="s">
        <v>87</v>
      </c>
      <c r="E419" s="360">
        <v>3</v>
      </c>
      <c r="F419" s="304"/>
      <c r="G419" s="374"/>
      <c r="H419" s="334"/>
      <c r="I419" s="304"/>
      <c r="J419" s="304"/>
    </row>
    <row r="420" spans="1:10" ht="25.5">
      <c r="A420" s="331" t="s">
        <v>1534</v>
      </c>
      <c r="B420" s="148" t="s">
        <v>687</v>
      </c>
      <c r="C420" s="305" t="s">
        <v>688</v>
      </c>
      <c r="D420" s="334" t="s">
        <v>87</v>
      </c>
      <c r="E420" s="360">
        <v>3</v>
      </c>
      <c r="F420" s="304"/>
      <c r="G420" s="374"/>
      <c r="H420" s="334"/>
      <c r="I420" s="304"/>
      <c r="J420" s="304"/>
    </row>
    <row r="421" spans="1:10">
      <c r="A421" s="331" t="s">
        <v>1535</v>
      </c>
      <c r="B421" s="148" t="s">
        <v>689</v>
      </c>
      <c r="C421" s="305" t="s">
        <v>690</v>
      </c>
      <c r="D421" s="334" t="s">
        <v>87</v>
      </c>
      <c r="E421" s="360">
        <v>3</v>
      </c>
      <c r="F421" s="304"/>
      <c r="G421" s="374"/>
      <c r="H421" s="334"/>
      <c r="I421" s="304"/>
      <c r="J421" s="304"/>
    </row>
    <row r="422" spans="1:10">
      <c r="A422" s="331" t="s">
        <v>1536</v>
      </c>
      <c r="B422" s="148" t="s">
        <v>691</v>
      </c>
      <c r="C422" s="305" t="s">
        <v>692</v>
      </c>
      <c r="D422" s="334" t="s">
        <v>87</v>
      </c>
      <c r="E422" s="360">
        <v>3</v>
      </c>
      <c r="F422" s="304"/>
      <c r="G422" s="374"/>
      <c r="H422" s="334"/>
      <c r="I422" s="304"/>
      <c r="J422" s="304"/>
    </row>
    <row r="423" spans="1:10" ht="25.5">
      <c r="A423" s="331" t="s">
        <v>1537</v>
      </c>
      <c r="B423" s="148" t="s">
        <v>693</v>
      </c>
      <c r="C423" s="305" t="s">
        <v>694</v>
      </c>
      <c r="D423" s="334" t="s">
        <v>87</v>
      </c>
      <c r="E423" s="360">
        <v>3</v>
      </c>
      <c r="F423" s="304"/>
      <c r="G423" s="374"/>
      <c r="H423" s="334"/>
      <c r="I423" s="304"/>
      <c r="J423" s="304"/>
    </row>
    <row r="424" spans="1:10" ht="25.5">
      <c r="A424" s="331" t="s">
        <v>1538</v>
      </c>
      <c r="B424" s="148" t="s">
        <v>695</v>
      </c>
      <c r="C424" s="305" t="s">
        <v>696</v>
      </c>
      <c r="D424" s="334" t="s">
        <v>87</v>
      </c>
      <c r="E424" s="360">
        <v>3</v>
      </c>
      <c r="F424" s="304"/>
      <c r="G424" s="374"/>
      <c r="H424" s="334"/>
      <c r="I424" s="304"/>
      <c r="J424" s="304"/>
    </row>
    <row r="425" spans="1:10">
      <c r="A425" s="331" t="s">
        <v>1539</v>
      </c>
      <c r="B425" s="148" t="s">
        <v>697</v>
      </c>
      <c r="C425" s="305" t="s">
        <v>698</v>
      </c>
      <c r="D425" s="334" t="s">
        <v>87</v>
      </c>
      <c r="E425" s="360">
        <v>3</v>
      </c>
      <c r="F425" s="304"/>
      <c r="G425" s="374"/>
      <c r="H425" s="334"/>
      <c r="I425" s="304"/>
      <c r="J425" s="304"/>
    </row>
    <row r="426" spans="1:10">
      <c r="A426" s="331" t="s">
        <v>1540</v>
      </c>
      <c r="B426" s="148" t="s">
        <v>699</v>
      </c>
      <c r="C426" s="305" t="s">
        <v>700</v>
      </c>
      <c r="D426" s="334" t="s">
        <v>87</v>
      </c>
      <c r="E426" s="360">
        <v>3</v>
      </c>
      <c r="F426" s="304"/>
      <c r="G426" s="374"/>
      <c r="H426" s="334"/>
      <c r="I426" s="304"/>
      <c r="J426" s="304"/>
    </row>
    <row r="427" spans="1:10" ht="25.5">
      <c r="A427" s="331" t="s">
        <v>1541</v>
      </c>
      <c r="B427" s="148" t="s">
        <v>701</v>
      </c>
      <c r="C427" s="305" t="s">
        <v>702</v>
      </c>
      <c r="D427" s="334" t="s">
        <v>87</v>
      </c>
      <c r="E427" s="360">
        <v>3</v>
      </c>
      <c r="F427" s="304"/>
      <c r="G427" s="374"/>
      <c r="H427" s="334"/>
      <c r="I427" s="304"/>
      <c r="J427" s="304"/>
    </row>
    <row r="428" spans="1:10" ht="25.5">
      <c r="A428" s="331" t="s">
        <v>1542</v>
      </c>
      <c r="B428" s="148" t="s">
        <v>703</v>
      </c>
      <c r="C428" s="305" t="s">
        <v>704</v>
      </c>
      <c r="D428" s="334" t="s">
        <v>87</v>
      </c>
      <c r="E428" s="360">
        <v>3</v>
      </c>
      <c r="F428" s="304"/>
      <c r="G428" s="374"/>
      <c r="H428" s="334"/>
      <c r="I428" s="304"/>
      <c r="J428" s="304"/>
    </row>
    <row r="429" spans="1:10">
      <c r="A429" s="331" t="s">
        <v>1543</v>
      </c>
      <c r="B429" s="148" t="s">
        <v>705</v>
      </c>
      <c r="C429" s="305" t="s">
        <v>706</v>
      </c>
      <c r="D429" s="334" t="s">
        <v>87</v>
      </c>
      <c r="E429" s="360">
        <v>3</v>
      </c>
      <c r="F429" s="304"/>
      <c r="G429" s="374"/>
      <c r="H429" s="334"/>
      <c r="I429" s="304"/>
      <c r="J429" s="304"/>
    </row>
    <row r="430" spans="1:10" ht="25.5">
      <c r="A430" s="331" t="s">
        <v>1544</v>
      </c>
      <c r="B430" s="148" t="s">
        <v>707</v>
      </c>
      <c r="C430" s="305" t="s">
        <v>708</v>
      </c>
      <c r="D430" s="334" t="s">
        <v>87</v>
      </c>
      <c r="E430" s="360">
        <v>3</v>
      </c>
      <c r="F430" s="304"/>
      <c r="G430" s="374"/>
      <c r="H430" s="334"/>
      <c r="I430" s="304"/>
      <c r="J430" s="304"/>
    </row>
    <row r="431" spans="1:10">
      <c r="A431" s="331" t="s">
        <v>1545</v>
      </c>
      <c r="B431" s="148" t="s">
        <v>709</v>
      </c>
      <c r="C431" s="305" t="s">
        <v>710</v>
      </c>
      <c r="D431" s="334" t="s">
        <v>87</v>
      </c>
      <c r="E431" s="360">
        <v>3</v>
      </c>
      <c r="F431" s="304"/>
      <c r="G431" s="374"/>
      <c r="H431" s="334"/>
      <c r="I431" s="304"/>
      <c r="J431" s="304"/>
    </row>
    <row r="432" spans="1:10" ht="25.5">
      <c r="A432" s="331" t="s">
        <v>1546</v>
      </c>
      <c r="B432" s="148" t="s">
        <v>711</v>
      </c>
      <c r="C432" s="305" t="s">
        <v>712</v>
      </c>
      <c r="D432" s="334" t="s">
        <v>87</v>
      </c>
      <c r="E432" s="360">
        <v>3</v>
      </c>
      <c r="F432" s="304"/>
      <c r="G432" s="374"/>
      <c r="H432" s="334"/>
      <c r="I432" s="304"/>
      <c r="J432" s="304"/>
    </row>
    <row r="433" spans="1:10" ht="25.5">
      <c r="A433" s="331" t="s">
        <v>1547</v>
      </c>
      <c r="B433" s="148" t="s">
        <v>713</v>
      </c>
      <c r="C433" s="305" t="s">
        <v>714</v>
      </c>
      <c r="D433" s="334" t="s">
        <v>87</v>
      </c>
      <c r="E433" s="360">
        <v>3</v>
      </c>
      <c r="F433" s="304"/>
      <c r="G433" s="374"/>
      <c r="H433" s="334"/>
      <c r="I433" s="304"/>
      <c r="J433" s="304"/>
    </row>
    <row r="434" spans="1:10" ht="25.5">
      <c r="A434" s="331" t="s">
        <v>1548</v>
      </c>
      <c r="B434" s="148" t="s">
        <v>715</v>
      </c>
      <c r="C434" s="305" t="s">
        <v>716</v>
      </c>
      <c r="D434" s="334" t="s">
        <v>87</v>
      </c>
      <c r="E434" s="360">
        <v>3</v>
      </c>
      <c r="F434" s="304"/>
      <c r="G434" s="374"/>
      <c r="H434" s="334"/>
      <c r="I434" s="304"/>
      <c r="J434" s="304"/>
    </row>
    <row r="435" spans="1:10" ht="25.5">
      <c r="A435" s="331" t="s">
        <v>1549</v>
      </c>
      <c r="B435" s="148" t="s">
        <v>717</v>
      </c>
      <c r="C435" s="305" t="s">
        <v>718</v>
      </c>
      <c r="D435" s="334" t="s">
        <v>87</v>
      </c>
      <c r="E435" s="360">
        <v>3</v>
      </c>
      <c r="F435" s="304"/>
      <c r="G435" s="374"/>
      <c r="H435" s="334"/>
      <c r="I435" s="304"/>
      <c r="J435" s="304"/>
    </row>
    <row r="436" spans="1:10" ht="25.5">
      <c r="A436" s="331" t="s">
        <v>1550</v>
      </c>
      <c r="B436" s="148" t="s">
        <v>719</v>
      </c>
      <c r="C436" s="305" t="s">
        <v>720</v>
      </c>
      <c r="D436" s="334" t="s">
        <v>87</v>
      </c>
      <c r="E436" s="360">
        <v>3</v>
      </c>
      <c r="F436" s="304"/>
      <c r="G436" s="374"/>
      <c r="H436" s="334"/>
      <c r="I436" s="304"/>
      <c r="J436" s="304"/>
    </row>
    <row r="437" spans="1:10" ht="25.5">
      <c r="A437" s="331" t="s">
        <v>1551</v>
      </c>
      <c r="B437" s="148" t="s">
        <v>721</v>
      </c>
      <c r="C437" s="305" t="s">
        <v>722</v>
      </c>
      <c r="D437" s="334" t="s">
        <v>87</v>
      </c>
      <c r="E437" s="360">
        <v>3</v>
      </c>
      <c r="F437" s="304"/>
      <c r="G437" s="374"/>
      <c r="H437" s="334"/>
      <c r="I437" s="304"/>
      <c r="J437" s="304"/>
    </row>
    <row r="438" spans="1:10" ht="25.5">
      <c r="A438" s="331" t="s">
        <v>1552</v>
      </c>
      <c r="B438" s="148" t="s">
        <v>723</v>
      </c>
      <c r="C438" s="305" t="s">
        <v>2714</v>
      </c>
      <c r="D438" s="334" t="s">
        <v>87</v>
      </c>
      <c r="E438" s="360">
        <v>3</v>
      </c>
      <c r="F438" s="304"/>
      <c r="G438" s="374"/>
      <c r="H438" s="334"/>
      <c r="I438" s="304"/>
      <c r="J438" s="304"/>
    </row>
    <row r="439" spans="1:10">
      <c r="A439" s="331" t="s">
        <v>1553</v>
      </c>
      <c r="B439" s="339" t="s">
        <v>724</v>
      </c>
      <c r="C439" s="100" t="s">
        <v>725</v>
      </c>
      <c r="D439" s="334" t="s">
        <v>87</v>
      </c>
      <c r="E439" s="360">
        <v>3</v>
      </c>
      <c r="F439" s="409"/>
      <c r="G439" s="409"/>
      <c r="H439" s="409"/>
      <c r="I439" s="409"/>
      <c r="J439" s="409"/>
    </row>
    <row r="440" spans="1:10">
      <c r="A440" s="332"/>
      <c r="B440" s="435"/>
      <c r="C440" s="436"/>
      <c r="D440" s="405"/>
      <c r="E440" s="437"/>
      <c r="F440" s="404"/>
      <c r="G440" s="378"/>
      <c r="H440" s="405"/>
      <c r="I440" s="406" t="s">
        <v>1199</v>
      </c>
      <c r="J440" s="407"/>
    </row>
    <row r="441" spans="1:10">
      <c r="A441" s="330" t="s">
        <v>1200</v>
      </c>
      <c r="B441" s="278" t="s">
        <v>2771</v>
      </c>
      <c r="C441" s="235"/>
      <c r="D441" s="333"/>
      <c r="E441" s="357"/>
      <c r="F441" s="320"/>
      <c r="G441" s="375"/>
      <c r="H441" s="333"/>
      <c r="I441" s="320"/>
      <c r="J441" s="320"/>
    </row>
    <row r="442" spans="1:10" ht="51">
      <c r="A442" s="331" t="s">
        <v>1202</v>
      </c>
      <c r="B442" s="302" t="s">
        <v>729</v>
      </c>
      <c r="C442" s="168" t="s">
        <v>2715</v>
      </c>
      <c r="D442" s="334" t="s">
        <v>31</v>
      </c>
      <c r="E442" s="300">
        <v>3000</v>
      </c>
      <c r="F442" s="304"/>
      <c r="G442" s="374"/>
      <c r="H442" s="334"/>
      <c r="I442" s="304"/>
      <c r="J442" s="304"/>
    </row>
    <row r="443" spans="1:10">
      <c r="A443" s="332"/>
      <c r="B443" s="341"/>
      <c r="C443" s="385"/>
      <c r="D443" s="335"/>
      <c r="E443" s="358"/>
      <c r="F443" s="329"/>
      <c r="G443" s="327"/>
      <c r="H443" s="335"/>
      <c r="I443" s="373" t="s">
        <v>1205</v>
      </c>
      <c r="J443" s="319"/>
    </row>
    <row r="444" spans="1:10">
      <c r="A444" s="330" t="s">
        <v>1206</v>
      </c>
      <c r="B444" s="278" t="s">
        <v>2772</v>
      </c>
      <c r="C444" s="255"/>
      <c r="D444" s="333"/>
      <c r="E444" s="185"/>
      <c r="F444" s="320"/>
      <c r="G444" s="426"/>
      <c r="H444" s="76"/>
      <c r="I444" s="320"/>
      <c r="J444" s="320"/>
    </row>
    <row r="445" spans="1:10" ht="25.5">
      <c r="A445" s="331" t="s">
        <v>1207</v>
      </c>
      <c r="B445" s="302" t="s">
        <v>730</v>
      </c>
      <c r="C445" s="168" t="s">
        <v>2716</v>
      </c>
      <c r="D445" s="334" t="s">
        <v>31</v>
      </c>
      <c r="E445" s="300">
        <v>30000</v>
      </c>
      <c r="F445" s="304"/>
      <c r="G445" s="374"/>
      <c r="H445" s="334"/>
      <c r="I445" s="304"/>
      <c r="J445" s="304"/>
    </row>
    <row r="446" spans="1:10">
      <c r="A446" s="332"/>
      <c r="B446" s="341"/>
      <c r="C446" s="385"/>
      <c r="D446" s="335"/>
      <c r="E446" s="358"/>
      <c r="F446" s="329"/>
      <c r="G446" s="378"/>
      <c r="H446" s="335"/>
      <c r="I446" s="373" t="s">
        <v>1209</v>
      </c>
      <c r="J446" s="319"/>
    </row>
    <row r="447" spans="1:10">
      <c r="A447" s="330" t="s">
        <v>1210</v>
      </c>
      <c r="B447" s="278" t="s">
        <v>2773</v>
      </c>
      <c r="C447" s="255"/>
      <c r="D447" s="333"/>
      <c r="E447" s="185"/>
      <c r="F447" s="320"/>
      <c r="G447" s="426"/>
      <c r="H447" s="333"/>
      <c r="I447" s="320"/>
      <c r="J447" s="320"/>
    </row>
    <row r="448" spans="1:10" ht="38.25">
      <c r="A448" s="331" t="s">
        <v>1211</v>
      </c>
      <c r="B448" s="302" t="s">
        <v>732</v>
      </c>
      <c r="C448" s="239" t="s">
        <v>733</v>
      </c>
      <c r="D448" s="334" t="s">
        <v>31</v>
      </c>
      <c r="E448" s="300">
        <v>864</v>
      </c>
      <c r="F448" s="304"/>
      <c r="G448" s="374"/>
      <c r="H448" s="334"/>
      <c r="I448" s="304"/>
      <c r="J448" s="304"/>
    </row>
    <row r="449" spans="1:10">
      <c r="A449" s="332"/>
      <c r="B449" s="341"/>
      <c r="C449" s="385"/>
      <c r="D449" s="335"/>
      <c r="E449" s="358"/>
      <c r="F449" s="329"/>
      <c r="G449" s="327"/>
      <c r="H449" s="335"/>
      <c r="I449" s="373" t="s">
        <v>1216</v>
      </c>
      <c r="J449" s="319"/>
    </row>
    <row r="450" spans="1:10">
      <c r="A450" s="330" t="s">
        <v>1217</v>
      </c>
      <c r="B450" s="278" t="s">
        <v>2774</v>
      </c>
      <c r="C450" s="322"/>
      <c r="D450" s="333"/>
      <c r="E450" s="357"/>
      <c r="F450" s="249"/>
      <c r="G450" s="205"/>
      <c r="H450" s="333"/>
      <c r="I450" s="250"/>
      <c r="J450" s="320"/>
    </row>
    <row r="451" spans="1:10" ht="38.25">
      <c r="A451" s="331" t="s">
        <v>1219</v>
      </c>
      <c r="B451" s="302" t="s">
        <v>734</v>
      </c>
      <c r="C451" s="239" t="s">
        <v>735</v>
      </c>
      <c r="D451" s="334" t="s">
        <v>31</v>
      </c>
      <c r="E451" s="300">
        <v>40000</v>
      </c>
      <c r="F451" s="304"/>
      <c r="G451" s="374"/>
      <c r="H451" s="334"/>
      <c r="I451" s="304"/>
      <c r="J451" s="304"/>
    </row>
    <row r="452" spans="1:10">
      <c r="A452" s="332"/>
      <c r="B452" s="341"/>
      <c r="C452" s="385"/>
      <c r="D452" s="335"/>
      <c r="E452" s="358"/>
      <c r="F452" s="329"/>
      <c r="G452" s="378"/>
      <c r="H452" s="335"/>
      <c r="I452" s="373" t="s">
        <v>1223</v>
      </c>
      <c r="J452" s="319"/>
    </row>
    <row r="453" spans="1:10">
      <c r="A453" s="330" t="s">
        <v>1224</v>
      </c>
      <c r="B453" s="277" t="s">
        <v>737</v>
      </c>
      <c r="C453" s="240"/>
      <c r="D453" s="336"/>
      <c r="E453" s="357"/>
      <c r="F453" s="324"/>
      <c r="G453" s="376"/>
      <c r="H453" s="336"/>
      <c r="I453" s="324"/>
      <c r="J453" s="324"/>
    </row>
    <row r="454" spans="1:10">
      <c r="A454" s="331" t="s">
        <v>1225</v>
      </c>
      <c r="B454" s="297" t="s">
        <v>739</v>
      </c>
      <c r="C454" s="380" t="s">
        <v>740</v>
      </c>
      <c r="D454" s="152" t="s">
        <v>49</v>
      </c>
      <c r="E454" s="150">
        <v>24</v>
      </c>
      <c r="F454" s="304"/>
      <c r="G454" s="374"/>
      <c r="H454" s="334"/>
      <c r="I454" s="304"/>
      <c r="J454" s="304"/>
    </row>
    <row r="455" spans="1:10">
      <c r="A455" s="332"/>
      <c r="B455" s="341"/>
      <c r="C455" s="385"/>
      <c r="D455" s="335"/>
      <c r="E455" s="358"/>
      <c r="F455" s="329"/>
      <c r="G455" s="378"/>
      <c r="H455" s="335"/>
      <c r="I455" s="373" t="s">
        <v>1237</v>
      </c>
      <c r="J455" s="319"/>
    </row>
    <row r="456" spans="1:10">
      <c r="A456" s="330" t="s">
        <v>1238</v>
      </c>
      <c r="B456" s="343" t="s">
        <v>741</v>
      </c>
      <c r="C456" s="235"/>
      <c r="D456" s="178"/>
      <c r="E456" s="185"/>
      <c r="F456" s="320"/>
      <c r="G456" s="375"/>
      <c r="H456" s="333"/>
      <c r="I456" s="320"/>
      <c r="J456" s="320"/>
    </row>
    <row r="457" spans="1:10" ht="38.25">
      <c r="A457" s="331" t="s">
        <v>1240</v>
      </c>
      <c r="B457" s="297" t="s">
        <v>743</v>
      </c>
      <c r="C457" s="380" t="s">
        <v>744</v>
      </c>
      <c r="D457" s="152" t="s">
        <v>87</v>
      </c>
      <c r="E457" s="150">
        <v>18</v>
      </c>
      <c r="F457" s="304"/>
      <c r="G457" s="374"/>
      <c r="H457" s="334"/>
      <c r="I457" s="304"/>
      <c r="J457" s="304"/>
    </row>
    <row r="458" spans="1:10">
      <c r="A458" s="332"/>
      <c r="B458" s="341"/>
      <c r="C458" s="385"/>
      <c r="D458" s="335"/>
      <c r="E458" s="358"/>
      <c r="F458" s="329"/>
      <c r="G458" s="378"/>
      <c r="H458" s="335"/>
      <c r="I458" s="373" t="s">
        <v>1250</v>
      </c>
      <c r="J458" s="319"/>
    </row>
    <row r="459" spans="1:10">
      <c r="A459" s="330" t="s">
        <v>1251</v>
      </c>
      <c r="B459" s="278" t="s">
        <v>2770</v>
      </c>
      <c r="C459" s="322"/>
      <c r="D459" s="333"/>
      <c r="E459" s="357"/>
      <c r="F459" s="249"/>
      <c r="G459" s="320"/>
      <c r="H459" s="333"/>
      <c r="I459" s="250"/>
      <c r="J459" s="320"/>
    </row>
    <row r="460" spans="1:10">
      <c r="A460" s="331" t="s">
        <v>1252</v>
      </c>
      <c r="B460" s="297" t="s">
        <v>746</v>
      </c>
      <c r="C460" s="380" t="s">
        <v>2717</v>
      </c>
      <c r="D460" s="152" t="s">
        <v>49</v>
      </c>
      <c r="E460" s="303">
        <v>18</v>
      </c>
      <c r="F460" s="304"/>
      <c r="G460" s="374"/>
      <c r="H460" s="334"/>
      <c r="I460" s="304"/>
      <c r="J460" s="304"/>
    </row>
    <row r="461" spans="1:10" ht="25.5">
      <c r="A461" s="331" t="s">
        <v>1253</v>
      </c>
      <c r="B461" s="297" t="s">
        <v>748</v>
      </c>
      <c r="C461" s="380" t="s">
        <v>2718</v>
      </c>
      <c r="D461" s="152" t="s">
        <v>49</v>
      </c>
      <c r="E461" s="303">
        <v>18</v>
      </c>
      <c r="F461" s="304"/>
      <c r="G461" s="374"/>
      <c r="H461" s="334"/>
      <c r="I461" s="304"/>
      <c r="J461" s="304"/>
    </row>
    <row r="462" spans="1:10">
      <c r="A462" s="332"/>
      <c r="B462" s="341"/>
      <c r="C462" s="385"/>
      <c r="D462" s="335"/>
      <c r="E462" s="358"/>
      <c r="F462" s="329"/>
      <c r="G462" s="378"/>
      <c r="H462" s="335"/>
      <c r="I462" s="373" t="s">
        <v>1259</v>
      </c>
      <c r="J462" s="319"/>
    </row>
    <row r="463" spans="1:10">
      <c r="A463" s="330" t="s">
        <v>1260</v>
      </c>
      <c r="B463" s="438" t="s">
        <v>750</v>
      </c>
      <c r="C463" s="235"/>
      <c r="D463" s="178"/>
      <c r="E463" s="187"/>
      <c r="F463" s="320"/>
      <c r="G463" s="375"/>
      <c r="H463" s="333"/>
      <c r="I463" s="320"/>
      <c r="J463" s="320"/>
    </row>
    <row r="464" spans="1:10">
      <c r="A464" s="331" t="s">
        <v>1261</v>
      </c>
      <c r="B464" s="297" t="s">
        <v>752</v>
      </c>
      <c r="C464" s="380" t="s">
        <v>753</v>
      </c>
      <c r="D464" s="152" t="s">
        <v>49</v>
      </c>
      <c r="E464" s="303">
        <v>63</v>
      </c>
      <c r="F464" s="304"/>
      <c r="G464" s="374"/>
      <c r="H464" s="334"/>
      <c r="I464" s="304"/>
      <c r="J464" s="304"/>
    </row>
    <row r="465" spans="1:10">
      <c r="A465" s="332"/>
      <c r="B465" s="341"/>
      <c r="C465" s="385"/>
      <c r="D465" s="335"/>
      <c r="E465" s="358"/>
      <c r="F465" s="329"/>
      <c r="G465" s="378"/>
      <c r="H465" s="335"/>
      <c r="I465" s="373" t="s">
        <v>1276</v>
      </c>
      <c r="J465" s="319"/>
    </row>
    <row r="466" spans="1:10">
      <c r="A466" s="330" t="s">
        <v>1277</v>
      </c>
      <c r="B466" s="181" t="s">
        <v>754</v>
      </c>
      <c r="C466" s="235"/>
      <c r="D466" s="178"/>
      <c r="E466" s="187"/>
      <c r="F466" s="320"/>
      <c r="G466" s="375"/>
      <c r="H466" s="333"/>
      <c r="I466" s="320"/>
      <c r="J466" s="320"/>
    </row>
    <row r="467" spans="1:10" ht="38.25">
      <c r="A467" s="331" t="s">
        <v>1278</v>
      </c>
      <c r="B467" s="379" t="s">
        <v>756</v>
      </c>
      <c r="C467" s="380" t="s">
        <v>2719</v>
      </c>
      <c r="D467" s="197" t="s">
        <v>249</v>
      </c>
      <c r="E467" s="303">
        <v>72</v>
      </c>
      <c r="F467" s="304"/>
      <c r="G467" s="374"/>
      <c r="H467" s="334"/>
      <c r="I467" s="304"/>
      <c r="J467" s="304"/>
    </row>
    <row r="468" spans="1:10">
      <c r="A468" s="332"/>
      <c r="B468" s="341"/>
      <c r="C468" s="385"/>
      <c r="D468" s="335"/>
      <c r="E468" s="358"/>
      <c r="F468" s="329"/>
      <c r="G468" s="378"/>
      <c r="H468" s="335"/>
      <c r="I468" s="373" t="s">
        <v>1290</v>
      </c>
      <c r="J468" s="319"/>
    </row>
    <row r="469" spans="1:10">
      <c r="A469" s="330" t="s">
        <v>1291</v>
      </c>
      <c r="B469" s="439" t="s">
        <v>2588</v>
      </c>
      <c r="C469" s="235"/>
      <c r="D469" s="440"/>
      <c r="E469" s="187"/>
      <c r="F469" s="320"/>
      <c r="G469" s="375"/>
      <c r="H469" s="333"/>
      <c r="I469" s="320"/>
      <c r="J469" s="320"/>
    </row>
    <row r="470" spans="1:10" ht="38.25">
      <c r="A470" s="331" t="s">
        <v>1293</v>
      </c>
      <c r="B470" s="149" t="s">
        <v>757</v>
      </c>
      <c r="C470" s="241" t="s">
        <v>758</v>
      </c>
      <c r="D470" s="152" t="s">
        <v>87</v>
      </c>
      <c r="E470" s="303">
        <v>12</v>
      </c>
      <c r="F470" s="304"/>
      <c r="G470" s="374"/>
      <c r="H470" s="334"/>
      <c r="I470" s="304"/>
      <c r="J470" s="304"/>
    </row>
    <row r="471" spans="1:10">
      <c r="A471" s="332"/>
      <c r="B471" s="341"/>
      <c r="C471" s="385"/>
      <c r="D471" s="335"/>
      <c r="E471" s="358"/>
      <c r="F471" s="329"/>
      <c r="G471" s="378"/>
      <c r="H471" s="335"/>
      <c r="I471" s="373" t="s">
        <v>1303</v>
      </c>
      <c r="J471" s="319"/>
    </row>
    <row r="472" spans="1:10">
      <c r="A472" s="330" t="s">
        <v>1304</v>
      </c>
      <c r="B472" s="441" t="s">
        <v>2589</v>
      </c>
      <c r="C472" s="255"/>
      <c r="D472" s="178"/>
      <c r="E472" s="187"/>
      <c r="F472" s="320"/>
      <c r="G472" s="375"/>
      <c r="H472" s="333"/>
      <c r="I472" s="320"/>
      <c r="J472" s="320"/>
    </row>
    <row r="473" spans="1:10" ht="38.25">
      <c r="A473" s="331" t="s">
        <v>1306</v>
      </c>
      <c r="B473" s="297" t="s">
        <v>759</v>
      </c>
      <c r="C473" s="380" t="s">
        <v>2720</v>
      </c>
      <c r="D473" s="152" t="s">
        <v>87</v>
      </c>
      <c r="E473" s="303">
        <v>30</v>
      </c>
      <c r="F473" s="304"/>
      <c r="G473" s="374"/>
      <c r="H473" s="334"/>
      <c r="I473" s="304"/>
      <c r="J473" s="304"/>
    </row>
    <row r="474" spans="1:10">
      <c r="A474" s="332"/>
      <c r="B474" s="341"/>
      <c r="C474" s="385"/>
      <c r="D474" s="335"/>
      <c r="E474" s="358"/>
      <c r="F474" s="329"/>
      <c r="G474" s="327"/>
      <c r="H474" s="335"/>
      <c r="I474" s="373" t="s">
        <v>1327</v>
      </c>
      <c r="J474" s="319"/>
    </row>
    <row r="475" spans="1:10">
      <c r="A475" s="330" t="s">
        <v>1328</v>
      </c>
      <c r="B475" s="429" t="s">
        <v>2769</v>
      </c>
      <c r="C475" s="247"/>
      <c r="D475" s="443"/>
      <c r="E475" s="444"/>
      <c r="F475" s="205"/>
      <c r="G475" s="446"/>
      <c r="H475" s="443"/>
      <c r="I475" s="205"/>
      <c r="J475" s="205"/>
    </row>
    <row r="476" spans="1:10" ht="25.5">
      <c r="A476" s="331" t="s">
        <v>1330</v>
      </c>
      <c r="B476" s="297" t="s">
        <v>760</v>
      </c>
      <c r="C476" s="380" t="s">
        <v>2721</v>
      </c>
      <c r="D476" s="152" t="s">
        <v>87</v>
      </c>
      <c r="E476" s="303">
        <v>18</v>
      </c>
      <c r="F476" s="304"/>
      <c r="G476" s="374"/>
      <c r="H476" s="334"/>
      <c r="I476" s="304"/>
      <c r="J476" s="304"/>
    </row>
    <row r="477" spans="1:10" ht="25.5">
      <c r="A477" s="331" t="s">
        <v>1333</v>
      </c>
      <c r="B477" s="297" t="s">
        <v>760</v>
      </c>
      <c r="C477" s="380" t="s">
        <v>761</v>
      </c>
      <c r="D477" s="152" t="s">
        <v>87</v>
      </c>
      <c r="E477" s="150">
        <v>18</v>
      </c>
      <c r="F477" s="304"/>
      <c r="G477" s="374"/>
      <c r="H477" s="334"/>
      <c r="I477" s="304"/>
      <c r="J477" s="304"/>
    </row>
    <row r="478" spans="1:10">
      <c r="A478" s="332"/>
      <c r="B478" s="341"/>
      <c r="C478" s="385"/>
      <c r="D478" s="335"/>
      <c r="E478" s="358"/>
      <c r="F478" s="329"/>
      <c r="G478" s="378"/>
      <c r="H478" s="335"/>
      <c r="I478" s="373" t="s">
        <v>1554</v>
      </c>
      <c r="J478" s="319"/>
    </row>
    <row r="479" spans="1:10">
      <c r="A479" s="330" t="s">
        <v>1555</v>
      </c>
      <c r="B479" s="438" t="s">
        <v>2768</v>
      </c>
      <c r="C479" s="235"/>
      <c r="D479" s="178"/>
      <c r="E479" s="185"/>
      <c r="F479" s="320"/>
      <c r="G479" s="375"/>
      <c r="H479" s="333"/>
      <c r="I479" s="320"/>
      <c r="J479" s="320"/>
    </row>
    <row r="480" spans="1:10" ht="25.5">
      <c r="A480" s="331" t="s">
        <v>1088</v>
      </c>
      <c r="B480" s="297" t="s">
        <v>762</v>
      </c>
      <c r="C480" s="380" t="s">
        <v>2722</v>
      </c>
      <c r="D480" s="152" t="s">
        <v>87</v>
      </c>
      <c r="E480" s="150">
        <v>24</v>
      </c>
      <c r="F480" s="304"/>
      <c r="G480" s="374"/>
      <c r="H480" s="334"/>
      <c r="I480" s="304"/>
      <c r="J480" s="304"/>
    </row>
    <row r="481" spans="1:10" ht="25.5">
      <c r="A481" s="331" t="s">
        <v>1091</v>
      </c>
      <c r="B481" s="297" t="s">
        <v>763</v>
      </c>
      <c r="C481" s="380" t="s">
        <v>764</v>
      </c>
      <c r="D481" s="152" t="s">
        <v>31</v>
      </c>
      <c r="E481" s="150">
        <v>12</v>
      </c>
      <c r="F481" s="304"/>
      <c r="G481" s="374"/>
      <c r="H481" s="334"/>
      <c r="I481" s="304"/>
      <c r="J481" s="304"/>
    </row>
    <row r="482" spans="1:10" ht="25.5">
      <c r="A482" s="331" t="s">
        <v>1094</v>
      </c>
      <c r="B482" s="297" t="s">
        <v>765</v>
      </c>
      <c r="C482" s="380" t="s">
        <v>766</v>
      </c>
      <c r="D482" s="152" t="s">
        <v>31</v>
      </c>
      <c r="E482" s="150">
        <v>24</v>
      </c>
      <c r="F482" s="304"/>
      <c r="G482" s="374"/>
      <c r="H482" s="334"/>
      <c r="I482" s="304"/>
      <c r="J482" s="304"/>
    </row>
    <row r="483" spans="1:10" ht="25.5">
      <c r="A483" s="331" t="s">
        <v>1097</v>
      </c>
      <c r="B483" s="297" t="s">
        <v>2724</v>
      </c>
      <c r="C483" s="380" t="s">
        <v>2723</v>
      </c>
      <c r="D483" s="152" t="s">
        <v>31</v>
      </c>
      <c r="E483" s="303">
        <v>12</v>
      </c>
      <c r="F483" s="304"/>
      <c r="G483" s="374"/>
      <c r="H483" s="334"/>
      <c r="I483" s="304"/>
      <c r="J483" s="304"/>
    </row>
    <row r="484" spans="1:10" ht="25.5">
      <c r="A484" s="331" t="s">
        <v>1100</v>
      </c>
      <c r="B484" s="297" t="s">
        <v>767</v>
      </c>
      <c r="C484" s="380" t="s">
        <v>768</v>
      </c>
      <c r="D484" s="152" t="s">
        <v>87</v>
      </c>
      <c r="E484" s="150">
        <v>12</v>
      </c>
      <c r="F484" s="304"/>
      <c r="G484" s="374"/>
      <c r="H484" s="334"/>
      <c r="I484" s="304"/>
      <c r="J484" s="304"/>
    </row>
    <row r="485" spans="1:10" ht="38.25">
      <c r="A485" s="331" t="s">
        <v>1103</v>
      </c>
      <c r="B485" s="297" t="s">
        <v>769</v>
      </c>
      <c r="C485" s="380" t="s">
        <v>770</v>
      </c>
      <c r="D485" s="152" t="s">
        <v>87</v>
      </c>
      <c r="E485" s="150">
        <v>12</v>
      </c>
      <c r="F485" s="304"/>
      <c r="G485" s="374"/>
      <c r="H485" s="334"/>
      <c r="I485" s="304"/>
      <c r="J485" s="304"/>
    </row>
    <row r="486" spans="1:10" ht="25.5">
      <c r="A486" s="331" t="s">
        <v>1106</v>
      </c>
      <c r="B486" s="447" t="s">
        <v>771</v>
      </c>
      <c r="C486" s="380" t="s">
        <v>772</v>
      </c>
      <c r="D486" s="152" t="s">
        <v>87</v>
      </c>
      <c r="E486" s="303">
        <v>144</v>
      </c>
      <c r="F486" s="304"/>
      <c r="G486" s="374"/>
      <c r="H486" s="334"/>
      <c r="I486" s="304"/>
      <c r="J486" s="304"/>
    </row>
    <row r="487" spans="1:10" ht="38.25">
      <c r="A487" s="331" t="s">
        <v>1109</v>
      </c>
      <c r="B487" s="297" t="s">
        <v>773</v>
      </c>
      <c r="C487" s="380" t="s">
        <v>774</v>
      </c>
      <c r="D487" s="152" t="s">
        <v>31</v>
      </c>
      <c r="E487" s="150">
        <v>12</v>
      </c>
      <c r="F487" s="304"/>
      <c r="G487" s="374"/>
      <c r="H487" s="334"/>
      <c r="I487" s="304"/>
      <c r="J487" s="304"/>
    </row>
    <row r="488" spans="1:10">
      <c r="A488" s="332"/>
      <c r="B488" s="341"/>
      <c r="C488" s="385"/>
      <c r="D488" s="335"/>
      <c r="E488" s="358"/>
      <c r="F488" s="329"/>
      <c r="G488" s="378"/>
      <c r="H488" s="335"/>
      <c r="I488" s="373" t="s">
        <v>1556</v>
      </c>
      <c r="J488" s="319"/>
    </row>
    <row r="489" spans="1:10">
      <c r="A489" s="330" t="s">
        <v>1557</v>
      </c>
      <c r="B489" s="438" t="s">
        <v>2590</v>
      </c>
      <c r="C489" s="235"/>
      <c r="D489" s="178"/>
      <c r="E489" s="185"/>
      <c r="F489" s="320"/>
      <c r="G489" s="375"/>
      <c r="H489" s="333"/>
      <c r="I489" s="320"/>
      <c r="J489" s="320"/>
    </row>
    <row r="490" spans="1:10" ht="25.5">
      <c r="A490" s="331" t="s">
        <v>1559</v>
      </c>
      <c r="B490" s="297" t="s">
        <v>775</v>
      </c>
      <c r="C490" s="380" t="s">
        <v>776</v>
      </c>
      <c r="D490" s="152" t="s">
        <v>87</v>
      </c>
      <c r="E490" s="303">
        <v>30</v>
      </c>
      <c r="F490" s="304"/>
      <c r="G490" s="374"/>
      <c r="H490" s="334"/>
      <c r="I490" s="304"/>
      <c r="J490" s="304"/>
    </row>
    <row r="491" spans="1:10">
      <c r="A491" s="332"/>
      <c r="B491" s="341"/>
      <c r="C491" s="385"/>
      <c r="D491" s="335"/>
      <c r="E491" s="358"/>
      <c r="F491" s="329"/>
      <c r="G491" s="378"/>
      <c r="H491" s="335"/>
      <c r="I491" s="373" t="s">
        <v>1558</v>
      </c>
      <c r="J491" s="319"/>
    </row>
    <row r="492" spans="1:10">
      <c r="A492" s="330">
        <v>70</v>
      </c>
      <c r="B492" s="277" t="s">
        <v>2591</v>
      </c>
      <c r="C492" s="205"/>
      <c r="D492" s="205"/>
      <c r="E492" s="445"/>
      <c r="F492" s="320"/>
      <c r="G492" s="375"/>
      <c r="H492" s="333"/>
      <c r="I492" s="320"/>
      <c r="J492" s="320"/>
    </row>
    <row r="493" spans="1:10">
      <c r="A493" s="331" t="s">
        <v>1563</v>
      </c>
      <c r="B493" s="297" t="s">
        <v>777</v>
      </c>
      <c r="C493" s="380" t="s">
        <v>778</v>
      </c>
      <c r="D493" s="152" t="s">
        <v>87</v>
      </c>
      <c r="E493" s="303">
        <v>3</v>
      </c>
      <c r="F493" s="304"/>
      <c r="G493" s="374"/>
      <c r="H493" s="334"/>
      <c r="I493" s="304"/>
      <c r="J493" s="304"/>
    </row>
    <row r="494" spans="1:10">
      <c r="A494" s="331" t="s">
        <v>1564</v>
      </c>
      <c r="B494" s="297" t="s">
        <v>779</v>
      </c>
      <c r="C494" s="380" t="s">
        <v>780</v>
      </c>
      <c r="D494" s="152" t="s">
        <v>49</v>
      </c>
      <c r="E494" s="303">
        <v>6</v>
      </c>
      <c r="F494" s="304"/>
      <c r="G494" s="374"/>
      <c r="H494" s="334"/>
      <c r="I494" s="304"/>
      <c r="J494" s="304"/>
    </row>
    <row r="495" spans="1:10">
      <c r="A495" s="331" t="s">
        <v>1565</v>
      </c>
      <c r="B495" s="297" t="s">
        <v>781</v>
      </c>
      <c r="C495" s="380" t="s">
        <v>2616</v>
      </c>
      <c r="D495" s="152" t="s">
        <v>49</v>
      </c>
      <c r="E495" s="303">
        <v>36</v>
      </c>
      <c r="F495" s="304"/>
      <c r="G495" s="374"/>
      <c r="H495" s="334"/>
      <c r="I495" s="304"/>
      <c r="J495" s="304"/>
    </row>
    <row r="496" spans="1:10">
      <c r="A496" s="332"/>
      <c r="B496" s="341"/>
      <c r="C496" s="385"/>
      <c r="D496" s="335"/>
      <c r="E496" s="358"/>
      <c r="F496" s="329"/>
      <c r="G496" s="378"/>
      <c r="H496" s="335"/>
      <c r="I496" s="373" t="s">
        <v>1560</v>
      </c>
      <c r="J496" s="319"/>
    </row>
    <row r="497" spans="1:10">
      <c r="A497" s="330" t="s">
        <v>1566</v>
      </c>
      <c r="B497" s="429" t="s">
        <v>782</v>
      </c>
      <c r="C497" s="448"/>
      <c r="D497" s="430"/>
      <c r="E497" s="449"/>
      <c r="F497" s="427"/>
      <c r="G497" s="450"/>
      <c r="H497" s="430"/>
      <c r="I497" s="427"/>
      <c r="J497" s="427"/>
    </row>
    <row r="498" spans="1:10" ht="25.5">
      <c r="A498" s="331" t="s">
        <v>1567</v>
      </c>
      <c r="B498" s="297" t="s">
        <v>783</v>
      </c>
      <c r="C498" s="380" t="s">
        <v>2726</v>
      </c>
      <c r="D498" s="152" t="s">
        <v>49</v>
      </c>
      <c r="E498" s="303">
        <v>90</v>
      </c>
      <c r="F498" s="304"/>
      <c r="G498" s="374"/>
      <c r="H498" s="334"/>
      <c r="I498" s="304"/>
      <c r="J498" s="304"/>
    </row>
    <row r="499" spans="1:10">
      <c r="A499" s="332"/>
      <c r="B499" s="341"/>
      <c r="C499" s="385"/>
      <c r="D499" s="335"/>
      <c r="E499" s="358"/>
      <c r="F499" s="329"/>
      <c r="G499" s="378"/>
      <c r="H499" s="335"/>
      <c r="I499" s="373" t="s">
        <v>1561</v>
      </c>
      <c r="J499" s="319"/>
    </row>
    <row r="500" spans="1:10">
      <c r="A500" s="330" t="s">
        <v>1568</v>
      </c>
      <c r="B500" s="438" t="s">
        <v>2592</v>
      </c>
      <c r="C500" s="235"/>
      <c r="D500" s="178"/>
      <c r="E500" s="187"/>
      <c r="F500" s="320"/>
      <c r="G500" s="375"/>
      <c r="H500" s="333"/>
      <c r="I500" s="320"/>
      <c r="J500" s="320"/>
    </row>
    <row r="501" spans="1:10" ht="25.5">
      <c r="A501" s="331" t="s">
        <v>1569</v>
      </c>
      <c r="B501" s="297" t="s">
        <v>784</v>
      </c>
      <c r="C501" s="380" t="s">
        <v>2725</v>
      </c>
      <c r="D501" s="152" t="s">
        <v>49</v>
      </c>
      <c r="E501" s="303">
        <v>12</v>
      </c>
      <c r="F501" s="304"/>
      <c r="G501" s="374"/>
      <c r="H501" s="334"/>
      <c r="I501" s="304"/>
      <c r="J501" s="409"/>
    </row>
    <row r="502" spans="1:10">
      <c r="A502" s="332"/>
      <c r="B502" s="341"/>
      <c r="C502" s="385"/>
      <c r="D502" s="335"/>
      <c r="E502" s="358"/>
      <c r="F502" s="329"/>
      <c r="G502" s="378"/>
      <c r="H502" s="335"/>
      <c r="I502" s="373" t="s">
        <v>1562</v>
      </c>
      <c r="J502" s="319"/>
    </row>
    <row r="503" spans="1:10">
      <c r="A503" s="330" t="s">
        <v>1570</v>
      </c>
      <c r="B503" s="451" t="s">
        <v>785</v>
      </c>
      <c r="C503" s="235"/>
      <c r="D503" s="178"/>
      <c r="E503" s="187"/>
      <c r="F503" s="320"/>
      <c r="G503" s="375"/>
      <c r="H503" s="333"/>
      <c r="I503" s="320"/>
      <c r="J503" s="320"/>
    </row>
    <row r="504" spans="1:10">
      <c r="A504" s="331" t="s">
        <v>1571</v>
      </c>
      <c r="B504" s="297" t="s">
        <v>786</v>
      </c>
      <c r="C504" s="380" t="s">
        <v>787</v>
      </c>
      <c r="D504" s="152" t="s">
        <v>49</v>
      </c>
      <c r="E504" s="303">
        <v>6</v>
      </c>
      <c r="F504" s="304"/>
      <c r="G504" s="374"/>
      <c r="H504" s="334"/>
      <c r="I504" s="304"/>
      <c r="J504" s="304"/>
    </row>
    <row r="505" spans="1:10">
      <c r="A505" s="331" t="s">
        <v>1572</v>
      </c>
      <c r="B505" s="297" t="s">
        <v>788</v>
      </c>
      <c r="C505" s="380" t="s">
        <v>789</v>
      </c>
      <c r="D505" s="152" t="s">
        <v>49</v>
      </c>
      <c r="E505" s="303">
        <v>6</v>
      </c>
      <c r="F505" s="304"/>
      <c r="G505" s="374"/>
      <c r="H505" s="334"/>
      <c r="I505" s="304"/>
      <c r="J505" s="304"/>
    </row>
    <row r="506" spans="1:10">
      <c r="A506" s="331" t="s">
        <v>1573</v>
      </c>
      <c r="B506" s="297" t="s">
        <v>790</v>
      </c>
      <c r="C506" s="380" t="s">
        <v>791</v>
      </c>
      <c r="D506" s="152" t="s">
        <v>49</v>
      </c>
      <c r="E506" s="303">
        <v>6</v>
      </c>
      <c r="F506" s="304"/>
      <c r="G506" s="374"/>
      <c r="H506" s="334"/>
      <c r="I506" s="304"/>
      <c r="J506" s="304"/>
    </row>
    <row r="507" spans="1:10">
      <c r="A507" s="332"/>
      <c r="B507" s="341"/>
      <c r="C507" s="385"/>
      <c r="D507" s="335"/>
      <c r="E507" s="358"/>
      <c r="F507" s="329"/>
      <c r="G507" s="378"/>
      <c r="H507" s="335"/>
      <c r="I507" s="373" t="s">
        <v>1574</v>
      </c>
      <c r="J507" s="319"/>
    </row>
    <row r="508" spans="1:10">
      <c r="A508" s="330" t="s">
        <v>1575</v>
      </c>
      <c r="B508" s="427" t="s">
        <v>792</v>
      </c>
      <c r="C508" s="235"/>
      <c r="D508" s="178"/>
      <c r="E508" s="187"/>
      <c r="F508" s="320"/>
      <c r="G508" s="375"/>
      <c r="H508" s="333"/>
      <c r="I508" s="320"/>
      <c r="J508" s="320"/>
    </row>
    <row r="509" spans="1:10" ht="25.5">
      <c r="A509" s="267" t="s">
        <v>1576</v>
      </c>
      <c r="B509" s="297" t="s">
        <v>793</v>
      </c>
      <c r="C509" s="380" t="s">
        <v>794</v>
      </c>
      <c r="D509" s="152" t="s">
        <v>87</v>
      </c>
      <c r="E509" s="303">
        <v>24</v>
      </c>
      <c r="F509" s="304"/>
      <c r="G509" s="374"/>
      <c r="H509" s="334"/>
      <c r="I509" s="304"/>
      <c r="J509" s="304"/>
    </row>
    <row r="510" spans="1:10">
      <c r="A510" s="256"/>
      <c r="B510" s="378"/>
      <c r="C510" s="257"/>
      <c r="D510" s="258"/>
      <c r="E510" s="176"/>
      <c r="F510" s="327"/>
      <c r="G510" s="259"/>
      <c r="H510" s="335"/>
      <c r="I510" s="373" t="s">
        <v>1579</v>
      </c>
      <c r="J510" s="319"/>
    </row>
    <row r="511" spans="1:10">
      <c r="A511" s="330" t="s">
        <v>1577</v>
      </c>
      <c r="B511" s="181" t="s">
        <v>795</v>
      </c>
      <c r="C511" s="235"/>
      <c r="D511" s="178"/>
      <c r="E511" s="187"/>
      <c r="F511" s="320"/>
      <c r="G511" s="375"/>
      <c r="H511" s="333"/>
      <c r="I511" s="320"/>
      <c r="J511" s="320"/>
    </row>
    <row r="512" spans="1:10" ht="38.25">
      <c r="A512" s="267" t="s">
        <v>1578</v>
      </c>
      <c r="B512" s="297" t="s">
        <v>796</v>
      </c>
      <c r="C512" s="380" t="s">
        <v>2593</v>
      </c>
      <c r="D512" s="152" t="s">
        <v>87</v>
      </c>
      <c r="E512" s="150">
        <v>72</v>
      </c>
      <c r="F512" s="304"/>
      <c r="G512" s="374"/>
      <c r="H512" s="334"/>
      <c r="I512" s="304"/>
      <c r="J512" s="304"/>
    </row>
    <row r="513" spans="1:10">
      <c r="A513" s="332"/>
      <c r="B513" s="341"/>
      <c r="C513" s="385"/>
      <c r="D513" s="335"/>
      <c r="E513" s="358"/>
      <c r="F513" s="329"/>
      <c r="G513" s="378"/>
      <c r="H513" s="335"/>
      <c r="I513" s="373" t="s">
        <v>1580</v>
      </c>
      <c r="J513" s="319"/>
    </row>
    <row r="514" spans="1:10">
      <c r="A514" s="330" t="s">
        <v>1581</v>
      </c>
      <c r="B514" s="438" t="s">
        <v>2595</v>
      </c>
      <c r="C514" s="235"/>
      <c r="D514" s="178"/>
      <c r="E514" s="185"/>
      <c r="F514" s="320"/>
      <c r="G514" s="375"/>
      <c r="H514" s="333"/>
      <c r="I514" s="320"/>
      <c r="J514" s="320"/>
    </row>
    <row r="515" spans="1:10" ht="38.25">
      <c r="A515" s="331" t="s">
        <v>1582</v>
      </c>
      <c r="B515" s="297" t="s">
        <v>797</v>
      </c>
      <c r="C515" s="380" t="s">
        <v>798</v>
      </c>
      <c r="D515" s="152" t="s">
        <v>49</v>
      </c>
      <c r="E515" s="150">
        <v>600</v>
      </c>
      <c r="F515" s="304"/>
      <c r="G515" s="374"/>
      <c r="H515" s="334"/>
      <c r="I515" s="304"/>
      <c r="J515" s="304"/>
    </row>
    <row r="516" spans="1:10" ht="38.25">
      <c r="A516" s="331" t="s">
        <v>1583</v>
      </c>
      <c r="B516" s="297" t="s">
        <v>799</v>
      </c>
      <c r="C516" s="380" t="s">
        <v>2594</v>
      </c>
      <c r="D516" s="152" t="s">
        <v>49</v>
      </c>
      <c r="E516" s="150">
        <v>108</v>
      </c>
      <c r="F516" s="304"/>
      <c r="G516" s="374"/>
      <c r="H516" s="334"/>
      <c r="I516" s="304"/>
      <c r="J516" s="304"/>
    </row>
    <row r="517" spans="1:10" ht="38.25">
      <c r="A517" s="331" t="s">
        <v>1584</v>
      </c>
      <c r="B517" s="302" t="s">
        <v>800</v>
      </c>
      <c r="C517" s="380" t="s">
        <v>2594</v>
      </c>
      <c r="D517" s="152" t="s">
        <v>49</v>
      </c>
      <c r="E517" s="150">
        <v>15</v>
      </c>
      <c r="F517" s="304"/>
      <c r="G517" s="374"/>
      <c r="H517" s="334"/>
      <c r="I517" s="304"/>
      <c r="J517" s="304"/>
    </row>
    <row r="518" spans="1:10" ht="38.25">
      <c r="A518" s="331" t="s">
        <v>1585</v>
      </c>
      <c r="B518" s="297" t="s">
        <v>801</v>
      </c>
      <c r="C518" s="380" t="s">
        <v>2594</v>
      </c>
      <c r="D518" s="152" t="s">
        <v>49</v>
      </c>
      <c r="E518" s="150">
        <v>24</v>
      </c>
      <c r="F518" s="304"/>
      <c r="G518" s="374"/>
      <c r="H518" s="334"/>
      <c r="I518" s="304"/>
      <c r="J518" s="304"/>
    </row>
    <row r="519" spans="1:10">
      <c r="A519" s="332"/>
      <c r="B519" s="341"/>
      <c r="C519" s="385"/>
      <c r="D519" s="335"/>
      <c r="E519" s="358"/>
      <c r="F519" s="329"/>
      <c r="G519" s="378"/>
      <c r="H519" s="335"/>
      <c r="I519" s="373" t="s">
        <v>1586</v>
      </c>
      <c r="J519" s="319"/>
    </row>
    <row r="520" spans="1:10">
      <c r="A520" s="330" t="s">
        <v>1587</v>
      </c>
      <c r="B520" s="189" t="s">
        <v>804</v>
      </c>
      <c r="C520" s="242"/>
      <c r="D520" s="333"/>
      <c r="E520" s="357"/>
      <c r="F520" s="320"/>
      <c r="G520" s="375"/>
      <c r="H520" s="333"/>
      <c r="I520" s="320"/>
      <c r="J520" s="320"/>
    </row>
    <row r="521" spans="1:10" ht="25.5">
      <c r="A521" s="331" t="s">
        <v>1588</v>
      </c>
      <c r="B521" s="302" t="s">
        <v>806</v>
      </c>
      <c r="C521" s="305" t="s">
        <v>807</v>
      </c>
      <c r="D521" s="144" t="s">
        <v>31</v>
      </c>
      <c r="E521" s="300">
        <v>24</v>
      </c>
      <c r="F521" s="304"/>
      <c r="G521" s="374"/>
      <c r="H521" s="334"/>
      <c r="I521" s="304"/>
      <c r="J521" s="304"/>
    </row>
    <row r="522" spans="1:10">
      <c r="A522" s="331" t="s">
        <v>1589</v>
      </c>
      <c r="B522" s="302" t="s">
        <v>808</v>
      </c>
      <c r="C522" s="305" t="s">
        <v>809</v>
      </c>
      <c r="D522" s="144" t="s">
        <v>31</v>
      </c>
      <c r="E522" s="300">
        <v>30</v>
      </c>
      <c r="F522" s="304"/>
      <c r="G522" s="1865"/>
      <c r="H522" s="334"/>
      <c r="I522" s="304"/>
      <c r="J522" s="304"/>
    </row>
    <row r="523" spans="1:10">
      <c r="A523" s="331" t="s">
        <v>1590</v>
      </c>
      <c r="B523" s="302" t="s">
        <v>810</v>
      </c>
      <c r="C523" s="305" t="s">
        <v>811</v>
      </c>
      <c r="D523" s="144" t="s">
        <v>31</v>
      </c>
      <c r="E523" s="300">
        <v>3</v>
      </c>
      <c r="F523" s="304"/>
      <c r="G523" s="374"/>
      <c r="H523" s="334"/>
      <c r="I523" s="304"/>
      <c r="J523" s="304"/>
    </row>
    <row r="524" spans="1:10">
      <c r="A524" s="331" t="s">
        <v>1591</v>
      </c>
      <c r="B524" s="302" t="s">
        <v>812</v>
      </c>
      <c r="C524" s="305" t="s">
        <v>813</v>
      </c>
      <c r="D524" s="144" t="s">
        <v>31</v>
      </c>
      <c r="E524" s="300">
        <v>18</v>
      </c>
      <c r="F524" s="304"/>
      <c r="G524" s="374"/>
      <c r="H524" s="334"/>
      <c r="I524" s="304"/>
      <c r="J524" s="304"/>
    </row>
    <row r="525" spans="1:10">
      <c r="A525" s="331" t="s">
        <v>1592</v>
      </c>
      <c r="B525" s="302" t="s">
        <v>814</v>
      </c>
      <c r="C525" s="305" t="s">
        <v>815</v>
      </c>
      <c r="D525" s="144" t="s">
        <v>31</v>
      </c>
      <c r="E525" s="300">
        <v>36</v>
      </c>
      <c r="F525" s="304"/>
      <c r="G525" s="374"/>
      <c r="H525" s="334"/>
      <c r="I525" s="304"/>
      <c r="J525" s="304"/>
    </row>
    <row r="526" spans="1:10">
      <c r="A526" s="331" t="s">
        <v>1593</v>
      </c>
      <c r="B526" s="302" t="s">
        <v>816</v>
      </c>
      <c r="C526" s="305" t="s">
        <v>817</v>
      </c>
      <c r="D526" s="144" t="s">
        <v>31</v>
      </c>
      <c r="E526" s="300">
        <v>30</v>
      </c>
      <c r="F526" s="304"/>
      <c r="G526" s="374"/>
      <c r="H526" s="334"/>
      <c r="I526" s="304"/>
      <c r="J526" s="304"/>
    </row>
    <row r="527" spans="1:10">
      <c r="A527" s="331" t="s">
        <v>1594</v>
      </c>
      <c r="B527" s="302" t="s">
        <v>818</v>
      </c>
      <c r="C527" s="305" t="s">
        <v>819</v>
      </c>
      <c r="D527" s="144" t="s">
        <v>31</v>
      </c>
      <c r="E527" s="300">
        <v>6</v>
      </c>
      <c r="F527" s="304"/>
      <c r="G527" s="374"/>
      <c r="H527" s="334"/>
      <c r="I527" s="304"/>
      <c r="J527" s="304"/>
    </row>
    <row r="528" spans="1:10">
      <c r="A528" s="331" t="s">
        <v>1595</v>
      </c>
      <c r="B528" s="302" t="s">
        <v>820</v>
      </c>
      <c r="C528" s="305" t="s">
        <v>821</v>
      </c>
      <c r="D528" s="144" t="s">
        <v>49</v>
      </c>
      <c r="E528" s="300">
        <v>18</v>
      </c>
      <c r="F528" s="304"/>
      <c r="G528" s="374"/>
      <c r="H528" s="334"/>
      <c r="I528" s="304"/>
      <c r="J528" s="304"/>
    </row>
    <row r="529" spans="1:10">
      <c r="A529" s="331" t="s">
        <v>1596</v>
      </c>
      <c r="B529" s="302" t="s">
        <v>822</v>
      </c>
      <c r="C529" s="305" t="s">
        <v>823</v>
      </c>
      <c r="D529" s="144" t="s">
        <v>49</v>
      </c>
      <c r="E529" s="300">
        <v>18</v>
      </c>
      <c r="F529" s="304"/>
      <c r="G529" s="374"/>
      <c r="H529" s="334"/>
      <c r="I529" s="304"/>
      <c r="J529" s="304"/>
    </row>
    <row r="530" spans="1:10">
      <c r="A530" s="331" t="s">
        <v>1597</v>
      </c>
      <c r="B530" s="302" t="s">
        <v>824</v>
      </c>
      <c r="C530" s="305" t="s">
        <v>825</v>
      </c>
      <c r="D530" s="144" t="s">
        <v>49</v>
      </c>
      <c r="E530" s="300">
        <v>18</v>
      </c>
      <c r="F530" s="304"/>
      <c r="G530" s="374"/>
      <c r="H530" s="334"/>
      <c r="I530" s="304"/>
      <c r="J530" s="304"/>
    </row>
    <row r="531" spans="1:10">
      <c r="A531" s="331" t="s">
        <v>1598</v>
      </c>
      <c r="B531" s="302" t="s">
        <v>826</v>
      </c>
      <c r="C531" s="305" t="s">
        <v>827</v>
      </c>
      <c r="D531" s="144" t="s">
        <v>49</v>
      </c>
      <c r="E531" s="300">
        <v>6</v>
      </c>
      <c r="F531" s="1866"/>
      <c r="G531" s="281"/>
      <c r="H531" s="334"/>
      <c r="I531" s="304"/>
      <c r="J531" s="304"/>
    </row>
    <row r="532" spans="1:10" ht="25.5">
      <c r="A532" s="331" t="s">
        <v>1599</v>
      </c>
      <c r="B532" s="302" t="s">
        <v>828</v>
      </c>
      <c r="C532" s="305" t="s">
        <v>829</v>
      </c>
      <c r="D532" s="144" t="s">
        <v>49</v>
      </c>
      <c r="E532" s="299">
        <v>3</v>
      </c>
      <c r="F532" s="254"/>
      <c r="G532" s="281"/>
      <c r="H532" s="334"/>
      <c r="I532" s="304"/>
      <c r="J532" s="304"/>
    </row>
    <row r="533" spans="1:10">
      <c r="A533" s="331" t="s">
        <v>1600</v>
      </c>
      <c r="B533" s="302" t="s">
        <v>830</v>
      </c>
      <c r="C533" s="305" t="s">
        <v>831</v>
      </c>
      <c r="D533" s="144" t="s">
        <v>49</v>
      </c>
      <c r="E533" s="300">
        <v>3</v>
      </c>
      <c r="F533" s="254"/>
      <c r="G533" s="281"/>
      <c r="H533" s="334"/>
      <c r="I533" s="304"/>
      <c r="J533" s="304"/>
    </row>
    <row r="534" spans="1:10">
      <c r="A534" s="331" t="s">
        <v>1601</v>
      </c>
      <c r="B534" s="302" t="s">
        <v>832</v>
      </c>
      <c r="C534" s="305" t="s">
        <v>2596</v>
      </c>
      <c r="D534" s="144" t="s">
        <v>31</v>
      </c>
      <c r="E534" s="300">
        <v>3</v>
      </c>
      <c r="F534" s="254"/>
      <c r="G534" s="281"/>
      <c r="H534" s="334"/>
      <c r="I534" s="304"/>
      <c r="J534" s="304"/>
    </row>
    <row r="535" spans="1:10">
      <c r="A535" s="331" t="s">
        <v>1602</v>
      </c>
      <c r="B535" s="302" t="s">
        <v>833</v>
      </c>
      <c r="C535" s="305" t="s">
        <v>2596</v>
      </c>
      <c r="D535" s="144" t="s">
        <v>31</v>
      </c>
      <c r="E535" s="300">
        <v>15</v>
      </c>
      <c r="F535" s="254"/>
      <c r="G535" s="281"/>
      <c r="H535" s="334"/>
      <c r="I535" s="304"/>
      <c r="J535" s="304"/>
    </row>
    <row r="536" spans="1:10">
      <c r="A536" s="331" t="s">
        <v>1603</v>
      </c>
      <c r="B536" s="302" t="s">
        <v>834</v>
      </c>
      <c r="C536" s="305" t="s">
        <v>835</v>
      </c>
      <c r="D536" s="141" t="s">
        <v>31</v>
      </c>
      <c r="E536" s="299">
        <v>3</v>
      </c>
      <c r="F536" s="254"/>
      <c r="G536" s="281"/>
      <c r="H536" s="334"/>
      <c r="I536" s="304"/>
      <c r="J536" s="304"/>
    </row>
    <row r="537" spans="1:10">
      <c r="A537" s="331" t="s">
        <v>1604</v>
      </c>
      <c r="B537" s="302" t="s">
        <v>836</v>
      </c>
      <c r="C537" s="305" t="s">
        <v>837</v>
      </c>
      <c r="D537" s="141" t="s">
        <v>31</v>
      </c>
      <c r="E537" s="299">
        <v>3</v>
      </c>
      <c r="F537" s="668"/>
      <c r="G537" s="1867"/>
      <c r="H537" s="334"/>
      <c r="I537" s="304"/>
      <c r="J537" s="304"/>
    </row>
    <row r="538" spans="1:10" ht="25.5">
      <c r="A538" s="331" t="s">
        <v>1605</v>
      </c>
      <c r="B538" s="302" t="s">
        <v>838</v>
      </c>
      <c r="C538" s="305" t="s">
        <v>839</v>
      </c>
      <c r="D538" s="141" t="s">
        <v>31</v>
      </c>
      <c r="E538" s="299">
        <v>6</v>
      </c>
      <c r="F538" s="1868"/>
      <c r="G538" s="1869"/>
      <c r="H538" s="334"/>
      <c r="I538" s="304"/>
      <c r="J538" s="304"/>
    </row>
    <row r="539" spans="1:10">
      <c r="A539" s="331" t="s">
        <v>1606</v>
      </c>
      <c r="B539" s="302" t="s">
        <v>840</v>
      </c>
      <c r="C539" s="305" t="s">
        <v>841</v>
      </c>
      <c r="D539" s="141" t="s">
        <v>31</v>
      </c>
      <c r="E539" s="299">
        <v>3</v>
      </c>
      <c r="F539" s="254"/>
      <c r="G539" s="281"/>
      <c r="H539" s="334"/>
      <c r="I539" s="304"/>
      <c r="J539" s="304"/>
    </row>
    <row r="540" spans="1:10" ht="38.25">
      <c r="A540" s="331" t="s">
        <v>1607</v>
      </c>
      <c r="B540" s="302" t="s">
        <v>842</v>
      </c>
      <c r="C540" s="305" t="s">
        <v>2597</v>
      </c>
      <c r="D540" s="141" t="s">
        <v>31</v>
      </c>
      <c r="E540" s="299">
        <v>3</v>
      </c>
      <c r="F540" s="304"/>
      <c r="G540" s="374"/>
      <c r="H540" s="334"/>
      <c r="I540" s="304"/>
      <c r="J540" s="304"/>
    </row>
    <row r="541" spans="1:10" ht="25.5">
      <c r="A541" s="331" t="s">
        <v>1608</v>
      </c>
      <c r="B541" s="302" t="s">
        <v>1611</v>
      </c>
      <c r="C541" s="305" t="s">
        <v>2597</v>
      </c>
      <c r="D541" s="141" t="s">
        <v>31</v>
      </c>
      <c r="E541" s="299">
        <v>3</v>
      </c>
      <c r="F541" s="304"/>
      <c r="G541" s="374"/>
      <c r="H541" s="334"/>
      <c r="I541" s="304"/>
      <c r="J541" s="304"/>
    </row>
    <row r="542" spans="1:10" ht="25.5">
      <c r="A542" s="331" t="s">
        <v>1609</v>
      </c>
      <c r="B542" s="453" t="s">
        <v>843</v>
      </c>
      <c r="C542" s="305" t="s">
        <v>2598</v>
      </c>
      <c r="D542" s="283" t="s">
        <v>31</v>
      </c>
      <c r="E542" s="299">
        <v>3</v>
      </c>
      <c r="F542" s="304"/>
      <c r="G542" s="374"/>
      <c r="H542" s="334"/>
      <c r="I542" s="304"/>
      <c r="J542" s="304"/>
    </row>
    <row r="543" spans="1:10" ht="25.5">
      <c r="A543" s="331" t="s">
        <v>1610</v>
      </c>
      <c r="B543" s="302" t="s">
        <v>844</v>
      </c>
      <c r="C543" s="305" t="s">
        <v>2599</v>
      </c>
      <c r="D543" s="141" t="s">
        <v>31</v>
      </c>
      <c r="E543" s="299">
        <v>3</v>
      </c>
      <c r="F543" s="304"/>
      <c r="G543" s="374"/>
      <c r="H543" s="334"/>
      <c r="I543" s="304"/>
      <c r="J543" s="304"/>
    </row>
    <row r="544" spans="1:10">
      <c r="A544" s="332"/>
      <c r="B544" s="341"/>
      <c r="C544" s="385"/>
      <c r="D544" s="335"/>
      <c r="E544" s="358"/>
      <c r="F544" s="329"/>
      <c r="G544" s="378"/>
      <c r="H544" s="335"/>
      <c r="I544" s="373" t="s">
        <v>1614</v>
      </c>
      <c r="J544" s="319"/>
    </row>
    <row r="545" spans="1:10">
      <c r="A545" s="442" t="s">
        <v>1612</v>
      </c>
      <c r="B545" s="429" t="s">
        <v>845</v>
      </c>
      <c r="C545" s="247"/>
      <c r="D545" s="443"/>
      <c r="E545" s="444"/>
      <c r="F545" s="205"/>
      <c r="G545" s="446"/>
      <c r="H545" s="443"/>
      <c r="I545" s="205"/>
      <c r="J545" s="205"/>
    </row>
    <row r="546" spans="1:10" ht="38.25">
      <c r="A546" s="251" t="s">
        <v>1613</v>
      </c>
      <c r="B546" s="302" t="s">
        <v>846</v>
      </c>
      <c r="C546" s="302" t="s">
        <v>2728</v>
      </c>
      <c r="D546" s="141" t="s">
        <v>87</v>
      </c>
      <c r="E546" s="292">
        <v>16</v>
      </c>
      <c r="F546" s="281" t="s">
        <v>3181</v>
      </c>
      <c r="G546" s="1870">
        <v>237.55</v>
      </c>
      <c r="H546" s="1870">
        <v>237.55</v>
      </c>
      <c r="I546" s="1870">
        <v>21</v>
      </c>
      <c r="J546" s="1870">
        <f>E546*G546</f>
        <v>3800.8</v>
      </c>
    </row>
    <row r="547" spans="1:10">
      <c r="A547" s="332"/>
      <c r="B547" s="341"/>
      <c r="C547" s="385"/>
      <c r="D547" s="335"/>
      <c r="E547" s="358"/>
      <c r="F547" s="329"/>
      <c r="G547" s="378"/>
      <c r="H547" s="335"/>
      <c r="I547" s="373" t="s">
        <v>1615</v>
      </c>
      <c r="J547" s="1864">
        <v>3800.8</v>
      </c>
    </row>
    <row r="548" spans="1:10" ht="15.75">
      <c r="A548" s="330" t="s">
        <v>1616</v>
      </c>
      <c r="B548" s="181" t="s">
        <v>847</v>
      </c>
      <c r="C548" s="235"/>
      <c r="D548" s="179"/>
      <c r="E548" s="455"/>
      <c r="F548" s="456"/>
      <c r="G548" s="426"/>
      <c r="H548" s="457"/>
      <c r="I548" s="458"/>
      <c r="J548" s="458"/>
    </row>
    <row r="549" spans="1:10" ht="38.25">
      <c r="A549" s="280" t="s">
        <v>1620</v>
      </c>
      <c r="B549" s="305" t="s">
        <v>849</v>
      </c>
      <c r="C549" s="302" t="s">
        <v>2727</v>
      </c>
      <c r="D549" s="141" t="s">
        <v>848</v>
      </c>
      <c r="E549" s="251">
        <v>10</v>
      </c>
      <c r="F549" s="254"/>
      <c r="G549" s="254"/>
      <c r="H549" s="254"/>
      <c r="I549" s="254"/>
      <c r="J549" s="254"/>
    </row>
    <row r="550" spans="1:10">
      <c r="A550" s="335"/>
      <c r="B550" s="341"/>
      <c r="C550" s="341"/>
      <c r="D550" s="341"/>
      <c r="E550" s="335"/>
      <c r="F550" s="341"/>
      <c r="G550" s="341"/>
      <c r="H550" s="341"/>
      <c r="I550" s="373" t="s">
        <v>1617</v>
      </c>
      <c r="J550" s="433"/>
    </row>
    <row r="551" spans="1:10">
      <c r="A551" s="330" t="s">
        <v>1618</v>
      </c>
      <c r="B551" s="189" t="s">
        <v>1619</v>
      </c>
      <c r="C551" s="235"/>
      <c r="D551" s="179"/>
      <c r="E551" s="185"/>
      <c r="F551" s="320"/>
      <c r="G551" s="375"/>
      <c r="H551" s="333"/>
      <c r="I551" s="320"/>
      <c r="J551" s="320"/>
    </row>
    <row r="552" spans="1:10" ht="25.5">
      <c r="A552" s="331" t="s">
        <v>1621</v>
      </c>
      <c r="B552" s="305" t="s">
        <v>850</v>
      </c>
      <c r="C552" s="305" t="s">
        <v>851</v>
      </c>
      <c r="D552" s="141" t="s">
        <v>848</v>
      </c>
      <c r="E552" s="300">
        <v>24</v>
      </c>
      <c r="F552" s="409"/>
      <c r="G552" s="304"/>
      <c r="H552" s="304"/>
      <c r="I552" s="409"/>
      <c r="J552" s="409"/>
    </row>
    <row r="553" spans="1:10">
      <c r="A553" s="332"/>
      <c r="B553" s="341"/>
      <c r="C553" s="385"/>
      <c r="D553" s="335"/>
      <c r="E553" s="358"/>
      <c r="F553" s="404"/>
      <c r="G553" s="378"/>
      <c r="H553" s="405"/>
      <c r="I553" s="406" t="s">
        <v>1622</v>
      </c>
      <c r="J553" s="407"/>
    </row>
    <row r="554" spans="1:10">
      <c r="A554" s="330" t="s">
        <v>1623</v>
      </c>
      <c r="B554" s="189" t="s">
        <v>852</v>
      </c>
      <c r="C554" s="234"/>
      <c r="D554" s="186"/>
      <c r="E554" s="190"/>
      <c r="F554" s="324"/>
      <c r="G554" s="376"/>
      <c r="H554" s="336"/>
      <c r="I554" s="324"/>
      <c r="J554" s="324"/>
    </row>
    <row r="555" spans="1:10" ht="38.25">
      <c r="A555" s="331" t="s">
        <v>1624</v>
      </c>
      <c r="B555" s="305" t="s">
        <v>853</v>
      </c>
      <c r="C555" s="305" t="s">
        <v>2729</v>
      </c>
      <c r="D555" s="141" t="s">
        <v>848</v>
      </c>
      <c r="E555" s="300">
        <v>60</v>
      </c>
      <c r="F555" s="409"/>
      <c r="G555" s="304"/>
      <c r="H555" s="304"/>
      <c r="I555" s="409"/>
      <c r="J555" s="409"/>
    </row>
    <row r="556" spans="1:10">
      <c r="A556" s="332"/>
      <c r="B556" s="341"/>
      <c r="C556" s="385"/>
      <c r="D556" s="335"/>
      <c r="E556" s="358"/>
      <c r="F556" s="404"/>
      <c r="G556" s="378"/>
      <c r="H556" s="405"/>
      <c r="I556" s="406" t="s">
        <v>1625</v>
      </c>
      <c r="J556" s="407"/>
    </row>
    <row r="557" spans="1:10">
      <c r="A557" s="330" t="s">
        <v>1626</v>
      </c>
      <c r="B557" s="189" t="s">
        <v>854</v>
      </c>
      <c r="C557" s="235"/>
      <c r="D557" s="179"/>
      <c r="E557" s="185"/>
      <c r="F557" s="320"/>
      <c r="G557" s="375"/>
      <c r="H557" s="333"/>
      <c r="I557" s="320"/>
      <c r="J557" s="320"/>
    </row>
    <row r="558" spans="1:10" ht="38.25">
      <c r="A558" s="331" t="s">
        <v>855</v>
      </c>
      <c r="B558" s="302" t="s">
        <v>856</v>
      </c>
      <c r="C558" s="305" t="s">
        <v>857</v>
      </c>
      <c r="D558" s="141" t="s">
        <v>858</v>
      </c>
      <c r="E558" s="300">
        <v>36</v>
      </c>
      <c r="F558" s="409"/>
      <c r="G558" s="304"/>
      <c r="H558" s="304"/>
      <c r="I558" s="409"/>
      <c r="J558" s="409"/>
    </row>
    <row r="559" spans="1:10">
      <c r="A559" s="332"/>
      <c r="B559" s="341"/>
      <c r="C559" s="385"/>
      <c r="D559" s="335"/>
      <c r="E559" s="358"/>
      <c r="F559" s="404"/>
      <c r="G559" s="378"/>
      <c r="H559" s="405"/>
      <c r="I559" s="406" t="s">
        <v>1627</v>
      </c>
      <c r="J559" s="407"/>
    </row>
    <row r="560" spans="1:10">
      <c r="A560" s="262" t="s">
        <v>1628</v>
      </c>
      <c r="B560" s="181" t="s">
        <v>2767</v>
      </c>
      <c r="C560" s="235"/>
      <c r="D560" s="179"/>
      <c r="E560" s="185"/>
      <c r="F560" s="263"/>
      <c r="G560" s="264"/>
      <c r="H560" s="265"/>
      <c r="I560" s="263"/>
      <c r="J560" s="263"/>
    </row>
    <row r="561" spans="1:10" ht="114.75">
      <c r="A561" s="267" t="s">
        <v>1629</v>
      </c>
      <c r="B561" s="302" t="s">
        <v>861</v>
      </c>
      <c r="C561" s="261" t="s">
        <v>862</v>
      </c>
      <c r="D561" s="141" t="s">
        <v>87</v>
      </c>
      <c r="E561" s="299">
        <v>18</v>
      </c>
      <c r="F561" s="167"/>
      <c r="G561" s="214"/>
      <c r="H561" s="384"/>
      <c r="I561" s="268"/>
      <c r="J561" s="268"/>
    </row>
    <row r="562" spans="1:10" ht="76.5">
      <c r="A562" s="267" t="s">
        <v>1630</v>
      </c>
      <c r="B562" s="302" t="s">
        <v>864</v>
      </c>
      <c r="C562" s="261" t="s">
        <v>865</v>
      </c>
      <c r="D562" s="141" t="s">
        <v>87</v>
      </c>
      <c r="E562" s="299">
        <v>12</v>
      </c>
      <c r="F562" s="167"/>
      <c r="G562" s="214"/>
      <c r="H562" s="384"/>
      <c r="I562" s="268"/>
      <c r="J562" s="268"/>
    </row>
    <row r="563" spans="1:10" ht="76.5">
      <c r="A563" s="267" t="s">
        <v>1631</v>
      </c>
      <c r="B563" s="302" t="s">
        <v>866</v>
      </c>
      <c r="C563" s="305" t="s">
        <v>1634</v>
      </c>
      <c r="D563" s="141" t="s">
        <v>87</v>
      </c>
      <c r="E563" s="299">
        <v>30</v>
      </c>
      <c r="F563" s="167"/>
      <c r="G563" s="214"/>
      <c r="H563" s="384"/>
      <c r="I563" s="268"/>
      <c r="J563" s="268"/>
    </row>
    <row r="564" spans="1:10" ht="102">
      <c r="A564" s="267" t="s">
        <v>1632</v>
      </c>
      <c r="B564" s="302" t="s">
        <v>867</v>
      </c>
      <c r="C564" s="305" t="s">
        <v>868</v>
      </c>
      <c r="D564" s="141" t="s">
        <v>87</v>
      </c>
      <c r="E564" s="299">
        <v>39</v>
      </c>
      <c r="F564" s="167"/>
      <c r="G564" s="214"/>
      <c r="H564" s="384"/>
      <c r="I564" s="268"/>
      <c r="J564" s="268"/>
    </row>
    <row r="565" spans="1:10" ht="89.25">
      <c r="A565" s="267" t="s">
        <v>1633</v>
      </c>
      <c r="B565" s="302" t="s">
        <v>869</v>
      </c>
      <c r="C565" s="305" t="s">
        <v>2638</v>
      </c>
      <c r="D565" s="141" t="s">
        <v>87</v>
      </c>
      <c r="E565" s="299">
        <v>18</v>
      </c>
      <c r="F565" s="409"/>
      <c r="G565" s="304"/>
      <c r="H565" s="304"/>
      <c r="I565" s="409"/>
      <c r="J565" s="409"/>
    </row>
    <row r="566" spans="1:10">
      <c r="A566" s="332"/>
      <c r="B566" s="341"/>
      <c r="C566" s="385"/>
      <c r="D566" s="335"/>
      <c r="E566" s="358"/>
      <c r="F566" s="404"/>
      <c r="G566" s="378"/>
      <c r="H566" s="405"/>
      <c r="I566" s="406" t="s">
        <v>1635</v>
      </c>
      <c r="J566" s="407"/>
    </row>
    <row r="567" spans="1:10">
      <c r="A567" s="330" t="s">
        <v>1636</v>
      </c>
      <c r="B567" s="181" t="s">
        <v>872</v>
      </c>
      <c r="C567" s="233"/>
      <c r="D567" s="178"/>
      <c r="E567" s="185"/>
      <c r="F567" s="322"/>
      <c r="G567" s="375"/>
      <c r="H567" s="333"/>
      <c r="I567" s="322"/>
      <c r="J567" s="322"/>
    </row>
    <row r="568" spans="1:10" ht="25.5">
      <c r="A568" s="331" t="s">
        <v>1637</v>
      </c>
      <c r="B568" s="302" t="s">
        <v>874</v>
      </c>
      <c r="C568" s="305" t="s">
        <v>875</v>
      </c>
      <c r="D568" s="141" t="s">
        <v>87</v>
      </c>
      <c r="E568" s="299">
        <v>24</v>
      </c>
      <c r="F568" s="167"/>
      <c r="G568" s="214"/>
      <c r="H568" s="334"/>
      <c r="I568" s="304"/>
      <c r="J568" s="304"/>
    </row>
    <row r="569" spans="1:10" ht="165.75">
      <c r="A569" s="331" t="s">
        <v>1639</v>
      </c>
      <c r="B569" s="302" t="s">
        <v>877</v>
      </c>
      <c r="C569" s="305" t="s">
        <v>1638</v>
      </c>
      <c r="D569" s="141" t="s">
        <v>87</v>
      </c>
      <c r="E569" s="299">
        <v>24</v>
      </c>
      <c r="F569" s="167"/>
      <c r="G569" s="214"/>
      <c r="H569" s="334"/>
      <c r="I569" s="304"/>
      <c r="J569" s="304"/>
    </row>
    <row r="570" spans="1:10" ht="25.5">
      <c r="A570" s="331" t="s">
        <v>1640</v>
      </c>
      <c r="B570" s="302" t="s">
        <v>879</v>
      </c>
      <c r="C570" s="305" t="s">
        <v>1409</v>
      </c>
      <c r="D570" s="141" t="s">
        <v>49</v>
      </c>
      <c r="E570" s="299">
        <v>45</v>
      </c>
      <c r="F570" s="167"/>
      <c r="G570" s="214"/>
      <c r="H570" s="334"/>
      <c r="I570" s="304"/>
      <c r="J570" s="304"/>
    </row>
    <row r="571" spans="1:10" ht="51">
      <c r="A571" s="331" t="s">
        <v>1641</v>
      </c>
      <c r="B571" s="302" t="s">
        <v>881</v>
      </c>
      <c r="C571" s="305" t="s">
        <v>882</v>
      </c>
      <c r="D571" s="141" t="s">
        <v>87</v>
      </c>
      <c r="E571" s="299">
        <v>9</v>
      </c>
      <c r="F571" s="141"/>
      <c r="G571" s="215"/>
      <c r="H571" s="334"/>
      <c r="I571" s="304"/>
      <c r="J571" s="304"/>
    </row>
    <row r="572" spans="1:10" ht="38.25">
      <c r="A572" s="331" t="s">
        <v>1642</v>
      </c>
      <c r="B572" s="302" t="s">
        <v>883</v>
      </c>
      <c r="C572" s="305" t="s">
        <v>884</v>
      </c>
      <c r="D572" s="141" t="s">
        <v>87</v>
      </c>
      <c r="E572" s="299">
        <v>30</v>
      </c>
      <c r="F572" s="141"/>
      <c r="G572" s="215"/>
      <c r="H572" s="334"/>
      <c r="I572" s="304"/>
      <c r="J572" s="304"/>
    </row>
    <row r="573" spans="1:10" ht="51">
      <c r="A573" s="331" t="s">
        <v>1643</v>
      </c>
      <c r="B573" s="302" t="s">
        <v>885</v>
      </c>
      <c r="C573" s="305" t="s">
        <v>886</v>
      </c>
      <c r="D573" s="141" t="s">
        <v>87</v>
      </c>
      <c r="E573" s="299">
        <v>30</v>
      </c>
      <c r="F573" s="141"/>
      <c r="G573" s="215"/>
      <c r="H573" s="334"/>
      <c r="I573" s="304"/>
      <c r="J573" s="304"/>
    </row>
    <row r="574" spans="1:10" ht="38.25">
      <c r="A574" s="331" t="s">
        <v>1644</v>
      </c>
      <c r="B574" s="168" t="s">
        <v>887</v>
      </c>
      <c r="C574" s="168" t="s">
        <v>2627</v>
      </c>
      <c r="D574" s="141" t="s">
        <v>87</v>
      </c>
      <c r="E574" s="299">
        <v>180</v>
      </c>
      <c r="F574" s="167"/>
      <c r="G574" s="214"/>
      <c r="H574" s="334"/>
      <c r="I574" s="304"/>
      <c r="J574" s="304"/>
    </row>
    <row r="575" spans="1:10" ht="38.25">
      <c r="A575" s="331" t="s">
        <v>1645</v>
      </c>
      <c r="B575" s="302" t="s">
        <v>888</v>
      </c>
      <c r="C575" s="305" t="s">
        <v>889</v>
      </c>
      <c r="D575" s="141" t="s">
        <v>49</v>
      </c>
      <c r="E575" s="299">
        <v>24</v>
      </c>
      <c r="F575" s="141"/>
      <c r="G575" s="215"/>
      <c r="H575" s="334"/>
      <c r="I575" s="304"/>
      <c r="J575" s="304"/>
    </row>
    <row r="576" spans="1:10" ht="38.25">
      <c r="A576" s="331" t="s">
        <v>1646</v>
      </c>
      <c r="B576" s="302" t="s">
        <v>890</v>
      </c>
      <c r="C576" s="305" t="s">
        <v>891</v>
      </c>
      <c r="D576" s="141" t="s">
        <v>49</v>
      </c>
      <c r="E576" s="299">
        <v>9</v>
      </c>
      <c r="F576" s="141"/>
      <c r="G576" s="215"/>
      <c r="H576" s="334"/>
      <c r="I576" s="304"/>
      <c r="J576" s="304"/>
    </row>
    <row r="577" spans="1:10" ht="25.5">
      <c r="A577" s="331" t="s">
        <v>1647</v>
      </c>
      <c r="B577" s="302" t="s">
        <v>892</v>
      </c>
      <c r="C577" s="305" t="s">
        <v>1408</v>
      </c>
      <c r="D577" s="141" t="s">
        <v>49</v>
      </c>
      <c r="E577" s="299">
        <v>60</v>
      </c>
      <c r="F577" s="167"/>
      <c r="G577" s="214"/>
      <c r="H577" s="334"/>
      <c r="I577" s="304"/>
      <c r="J577" s="304"/>
    </row>
    <row r="578" spans="1:10" ht="38.25">
      <c r="A578" s="331" t="s">
        <v>1648</v>
      </c>
      <c r="B578" s="302" t="s">
        <v>893</v>
      </c>
      <c r="C578" s="305" t="s">
        <v>894</v>
      </c>
      <c r="D578" s="141" t="s">
        <v>49</v>
      </c>
      <c r="E578" s="299">
        <v>18</v>
      </c>
      <c r="F578" s="167"/>
      <c r="G578" s="214"/>
      <c r="H578" s="334"/>
      <c r="I578" s="304"/>
      <c r="J578" s="304"/>
    </row>
    <row r="579" spans="1:10" ht="25.5">
      <c r="A579" s="331" t="s">
        <v>1649</v>
      </c>
      <c r="B579" s="302" t="s">
        <v>895</v>
      </c>
      <c r="C579" s="305" t="s">
        <v>896</v>
      </c>
      <c r="D579" s="141" t="s">
        <v>49</v>
      </c>
      <c r="E579" s="299">
        <v>18</v>
      </c>
      <c r="F579" s="167"/>
      <c r="G579" s="214"/>
      <c r="H579" s="334"/>
      <c r="I579" s="304"/>
      <c r="J579" s="304"/>
    </row>
    <row r="580" spans="1:10" ht="15.75">
      <c r="A580" s="331" t="s">
        <v>1650</v>
      </c>
      <c r="B580" s="302" t="s">
        <v>2604</v>
      </c>
      <c r="C580" s="305" t="s">
        <v>2603</v>
      </c>
      <c r="D580" s="141" t="s">
        <v>31</v>
      </c>
      <c r="E580" s="299">
        <v>12</v>
      </c>
      <c r="F580" s="167"/>
      <c r="G580" s="214"/>
      <c r="H580" s="334"/>
      <c r="I580" s="304"/>
      <c r="J580" s="304"/>
    </row>
    <row r="581" spans="1:10" ht="15.75">
      <c r="A581" s="331" t="s">
        <v>1651</v>
      </c>
      <c r="B581" s="302" t="s">
        <v>897</v>
      </c>
      <c r="C581" s="305" t="s">
        <v>898</v>
      </c>
      <c r="D581" s="141" t="s">
        <v>31</v>
      </c>
      <c r="E581" s="299">
        <v>3</v>
      </c>
      <c r="F581" s="167"/>
      <c r="G581" s="214"/>
      <c r="H581" s="334"/>
      <c r="I581" s="304"/>
      <c r="J581" s="304"/>
    </row>
    <row r="582" spans="1:10">
      <c r="A582" s="331" t="s">
        <v>1652</v>
      </c>
      <c r="B582" s="302" t="s">
        <v>899</v>
      </c>
      <c r="C582" s="305" t="s">
        <v>900</v>
      </c>
      <c r="D582" s="141" t="s">
        <v>31</v>
      </c>
      <c r="E582" s="299">
        <v>6</v>
      </c>
      <c r="F582" s="409"/>
      <c r="G582" s="304"/>
      <c r="H582" s="304"/>
      <c r="I582" s="409"/>
      <c r="J582" s="409"/>
    </row>
    <row r="583" spans="1:10">
      <c r="A583" s="331" t="s">
        <v>2602</v>
      </c>
      <c r="B583" s="302" t="s">
        <v>2600</v>
      </c>
      <c r="C583" s="305" t="s">
        <v>2601</v>
      </c>
      <c r="D583" s="141" t="s">
        <v>31</v>
      </c>
      <c r="E583" s="299">
        <v>30</v>
      </c>
      <c r="F583" s="615"/>
      <c r="G583" s="616"/>
      <c r="H583" s="617"/>
      <c r="I583" s="615"/>
      <c r="J583" s="615"/>
    </row>
    <row r="584" spans="1:10">
      <c r="A584" s="332"/>
      <c r="B584" s="341"/>
      <c r="C584" s="385"/>
      <c r="D584" s="335"/>
      <c r="E584" s="358"/>
      <c r="F584" s="404"/>
      <c r="G584" s="378"/>
      <c r="H584" s="405"/>
      <c r="I584" s="406" t="s">
        <v>1660</v>
      </c>
      <c r="J584" s="407"/>
    </row>
    <row r="585" spans="1:10">
      <c r="A585" s="330" t="s">
        <v>1653</v>
      </c>
      <c r="B585" s="181" t="s">
        <v>2766</v>
      </c>
      <c r="C585" s="234"/>
      <c r="D585" s="336"/>
      <c r="E585" s="357"/>
      <c r="F585" s="324"/>
      <c r="G585" s="376"/>
      <c r="H585" s="336"/>
      <c r="I585" s="324"/>
      <c r="J585" s="324"/>
    </row>
    <row r="586" spans="1:10" ht="51">
      <c r="A586" s="331" t="s">
        <v>1654</v>
      </c>
      <c r="B586" s="305" t="s">
        <v>904</v>
      </c>
      <c r="C586" s="244" t="s">
        <v>905</v>
      </c>
      <c r="D586" s="334" t="s">
        <v>31</v>
      </c>
      <c r="E586" s="300">
        <v>12</v>
      </c>
      <c r="F586" s="304"/>
      <c r="G586" s="374"/>
      <c r="H586" s="334"/>
      <c r="I586" s="304"/>
      <c r="J586" s="304"/>
    </row>
    <row r="587" spans="1:10" ht="25.5">
      <c r="A587" s="331" t="s">
        <v>1655</v>
      </c>
      <c r="B587" s="302" t="s">
        <v>907</v>
      </c>
      <c r="C587" s="305" t="s">
        <v>908</v>
      </c>
      <c r="D587" s="334" t="s">
        <v>31</v>
      </c>
      <c r="E587" s="300">
        <v>16</v>
      </c>
      <c r="F587" s="304"/>
      <c r="G587" s="374"/>
      <c r="H587" s="334"/>
      <c r="I587" s="304"/>
      <c r="J587" s="304"/>
    </row>
    <row r="588" spans="1:10">
      <c r="A588" s="331" t="s">
        <v>1656</v>
      </c>
      <c r="B588" s="305" t="s">
        <v>909</v>
      </c>
      <c r="C588" s="305" t="s">
        <v>910</v>
      </c>
      <c r="D588" s="334" t="s">
        <v>31</v>
      </c>
      <c r="E588" s="300">
        <v>16</v>
      </c>
      <c r="F588" s="304"/>
      <c r="G588" s="374"/>
      <c r="H588" s="334"/>
      <c r="I588" s="304"/>
      <c r="J588" s="304"/>
    </row>
    <row r="589" spans="1:10">
      <c r="A589" s="331" t="s">
        <v>1657</v>
      </c>
      <c r="B589" s="305" t="s">
        <v>911</v>
      </c>
      <c r="C589" s="305" t="s">
        <v>910</v>
      </c>
      <c r="D589" s="334" t="s">
        <v>31</v>
      </c>
      <c r="E589" s="300">
        <v>16</v>
      </c>
      <c r="F589" s="304"/>
      <c r="G589" s="374"/>
      <c r="H589" s="334"/>
      <c r="I589" s="304"/>
      <c r="J589" s="304"/>
    </row>
    <row r="590" spans="1:10">
      <c r="A590" s="331" t="s">
        <v>1658</v>
      </c>
      <c r="B590" s="305" t="s">
        <v>912</v>
      </c>
      <c r="C590" s="305" t="s">
        <v>910</v>
      </c>
      <c r="D590" s="334" t="s">
        <v>31</v>
      </c>
      <c r="E590" s="300">
        <v>16</v>
      </c>
      <c r="F590" s="304"/>
      <c r="G590" s="374"/>
      <c r="H590" s="334"/>
      <c r="I590" s="304"/>
      <c r="J590" s="304"/>
    </row>
    <row r="591" spans="1:10">
      <c r="A591" s="332"/>
      <c r="B591" s="341"/>
      <c r="C591" s="385"/>
      <c r="D591" s="335"/>
      <c r="E591" s="358"/>
      <c r="F591" s="329"/>
      <c r="G591" s="378"/>
      <c r="H591" s="335"/>
      <c r="I591" s="373" t="s">
        <v>1661</v>
      </c>
      <c r="J591" s="319"/>
    </row>
    <row r="592" spans="1:10">
      <c r="A592" s="330" t="s">
        <v>1659</v>
      </c>
      <c r="B592" s="181" t="s">
        <v>2605</v>
      </c>
      <c r="C592" s="235"/>
      <c r="D592" s="333"/>
      <c r="E592" s="357"/>
      <c r="F592" s="320"/>
      <c r="G592" s="375"/>
      <c r="H592" s="333"/>
      <c r="I592" s="320"/>
      <c r="J592" s="320"/>
    </row>
    <row r="593" spans="1:10" ht="69.75">
      <c r="A593" s="331" t="s">
        <v>1662</v>
      </c>
      <c r="B593" s="302" t="s">
        <v>916</v>
      </c>
      <c r="C593" s="305" t="s">
        <v>2732</v>
      </c>
      <c r="D593" s="141" t="s">
        <v>848</v>
      </c>
      <c r="E593" s="299">
        <v>24</v>
      </c>
      <c r="F593" s="304"/>
      <c r="G593" s="374"/>
      <c r="H593" s="334"/>
      <c r="I593" s="304"/>
      <c r="J593" s="304"/>
    </row>
    <row r="594" spans="1:10" ht="51">
      <c r="A594" s="331" t="s">
        <v>1663</v>
      </c>
      <c r="B594" s="302" t="s">
        <v>916</v>
      </c>
      <c r="C594" s="305" t="s">
        <v>2731</v>
      </c>
      <c r="D594" s="141" t="s">
        <v>848</v>
      </c>
      <c r="E594" s="299">
        <v>40</v>
      </c>
      <c r="F594" s="304"/>
      <c r="G594" s="374"/>
      <c r="H594" s="334"/>
      <c r="I594" s="304"/>
      <c r="J594" s="304"/>
    </row>
    <row r="595" spans="1:10" ht="51">
      <c r="A595" s="331" t="s">
        <v>1664</v>
      </c>
      <c r="B595" s="302" t="s">
        <v>916</v>
      </c>
      <c r="C595" s="305" t="s">
        <v>2730</v>
      </c>
      <c r="D595" s="141" t="s">
        <v>848</v>
      </c>
      <c r="E595" s="300">
        <v>40</v>
      </c>
      <c r="F595" s="304"/>
      <c r="G595" s="374"/>
      <c r="H595" s="334"/>
      <c r="I595" s="304"/>
      <c r="J595" s="304"/>
    </row>
    <row r="596" spans="1:10" ht="51">
      <c r="A596" s="331" t="s">
        <v>1665</v>
      </c>
      <c r="B596" s="302" t="s">
        <v>916</v>
      </c>
      <c r="C596" s="305" t="s">
        <v>2733</v>
      </c>
      <c r="D596" s="141" t="s">
        <v>848</v>
      </c>
      <c r="E596" s="300">
        <v>40</v>
      </c>
      <c r="F596" s="304"/>
      <c r="G596" s="374"/>
      <c r="H596" s="334"/>
      <c r="I596" s="304"/>
      <c r="J596" s="304"/>
    </row>
    <row r="597" spans="1:10">
      <c r="A597" s="332"/>
      <c r="B597" s="341"/>
      <c r="C597" s="385"/>
      <c r="D597" s="335"/>
      <c r="E597" s="358"/>
      <c r="F597" s="329"/>
      <c r="G597" s="327"/>
      <c r="H597" s="335"/>
      <c r="I597" s="373" t="s">
        <v>1667</v>
      </c>
      <c r="J597" s="319"/>
    </row>
    <row r="598" spans="1:10">
      <c r="A598" s="462" t="s">
        <v>1666</v>
      </c>
      <c r="B598" s="181" t="s">
        <v>2606</v>
      </c>
      <c r="C598" s="235"/>
      <c r="D598" s="333"/>
      <c r="E598" s="463"/>
      <c r="F598" s="464"/>
      <c r="G598" s="426"/>
      <c r="H598" s="465"/>
      <c r="I598" s="464"/>
      <c r="J598" s="464"/>
    </row>
    <row r="599" spans="1:10" ht="25.5">
      <c r="A599" s="331" t="s">
        <v>1668</v>
      </c>
      <c r="B599" s="302" t="s">
        <v>922</v>
      </c>
      <c r="C599" s="305" t="s">
        <v>923</v>
      </c>
      <c r="D599" s="141" t="s">
        <v>848</v>
      </c>
      <c r="E599" s="300">
        <v>6</v>
      </c>
      <c r="F599" s="304"/>
      <c r="G599" s="374"/>
      <c r="H599" s="334"/>
      <c r="I599" s="304"/>
      <c r="J599" s="304"/>
    </row>
    <row r="600" spans="1:10" ht="25.5">
      <c r="A600" s="331" t="s">
        <v>1669</v>
      </c>
      <c r="B600" s="302" t="s">
        <v>922</v>
      </c>
      <c r="C600" s="305" t="s">
        <v>925</v>
      </c>
      <c r="D600" s="141" t="s">
        <v>848</v>
      </c>
      <c r="E600" s="300">
        <v>6</v>
      </c>
      <c r="F600" s="304"/>
      <c r="G600" s="374"/>
      <c r="H600" s="334"/>
      <c r="I600" s="304"/>
      <c r="J600" s="304"/>
    </row>
    <row r="601" spans="1:10" ht="25.5">
      <c r="A601" s="331" t="s">
        <v>1670</v>
      </c>
      <c r="B601" s="302" t="s">
        <v>922</v>
      </c>
      <c r="C601" s="305" t="s">
        <v>926</v>
      </c>
      <c r="D601" s="141" t="s">
        <v>848</v>
      </c>
      <c r="E601" s="300">
        <v>6</v>
      </c>
      <c r="F601" s="304"/>
      <c r="G601" s="374"/>
      <c r="H601" s="334"/>
      <c r="I601" s="304"/>
      <c r="J601" s="304"/>
    </row>
    <row r="602" spans="1:10" ht="25.5">
      <c r="A602" s="331" t="s">
        <v>1671</v>
      </c>
      <c r="B602" s="302" t="s">
        <v>927</v>
      </c>
      <c r="C602" s="305" t="s">
        <v>928</v>
      </c>
      <c r="D602" s="141" t="s">
        <v>848</v>
      </c>
      <c r="E602" s="300">
        <v>6</v>
      </c>
      <c r="F602" s="304"/>
      <c r="G602" s="374"/>
      <c r="H602" s="334"/>
      <c r="I602" s="304"/>
      <c r="J602" s="304"/>
    </row>
    <row r="603" spans="1:10">
      <c r="A603" s="331" t="s">
        <v>1672</v>
      </c>
      <c r="B603" s="297" t="s">
        <v>929</v>
      </c>
      <c r="C603" s="380" t="s">
        <v>930</v>
      </c>
      <c r="D603" s="139" t="s">
        <v>848</v>
      </c>
      <c r="E603" s="150">
        <v>6</v>
      </c>
      <c r="F603" s="304"/>
      <c r="G603" s="374"/>
      <c r="H603" s="334"/>
      <c r="I603" s="304"/>
      <c r="J603" s="304"/>
    </row>
    <row r="604" spans="1:10">
      <c r="A604" s="331" t="s">
        <v>1673</v>
      </c>
      <c r="B604" s="297" t="s">
        <v>931</v>
      </c>
      <c r="C604" s="380" t="s">
        <v>932</v>
      </c>
      <c r="D604" s="139" t="s">
        <v>848</v>
      </c>
      <c r="E604" s="150">
        <v>6</v>
      </c>
      <c r="F604" s="304"/>
      <c r="G604" s="374"/>
      <c r="H604" s="334"/>
      <c r="I604" s="304"/>
      <c r="J604" s="304"/>
    </row>
    <row r="605" spans="1:10">
      <c r="A605" s="331" t="s">
        <v>1674</v>
      </c>
      <c r="B605" s="297" t="s">
        <v>933</v>
      </c>
      <c r="C605" s="380" t="s">
        <v>934</v>
      </c>
      <c r="D605" s="139" t="s">
        <v>848</v>
      </c>
      <c r="E605" s="150">
        <v>6</v>
      </c>
      <c r="F605" s="304"/>
      <c r="G605" s="374"/>
      <c r="H605" s="334"/>
      <c r="I605" s="304"/>
      <c r="J605" s="304"/>
    </row>
    <row r="606" spans="1:10">
      <c r="A606" s="331" t="s">
        <v>1675</v>
      </c>
      <c r="B606" s="297" t="s">
        <v>931</v>
      </c>
      <c r="C606" s="380" t="s">
        <v>935</v>
      </c>
      <c r="D606" s="139" t="s">
        <v>848</v>
      </c>
      <c r="E606" s="150">
        <v>6</v>
      </c>
      <c r="F606" s="304"/>
      <c r="G606" s="374"/>
      <c r="H606" s="334"/>
      <c r="I606" s="304"/>
      <c r="J606" s="304"/>
    </row>
    <row r="607" spans="1:10">
      <c r="A607" s="331" t="s">
        <v>1676</v>
      </c>
      <c r="B607" s="297" t="s">
        <v>933</v>
      </c>
      <c r="C607" s="380" t="s">
        <v>936</v>
      </c>
      <c r="D607" s="139" t="s">
        <v>848</v>
      </c>
      <c r="E607" s="150">
        <v>6</v>
      </c>
      <c r="F607" s="304"/>
      <c r="G607" s="374"/>
      <c r="H607" s="334"/>
      <c r="I607" s="304"/>
      <c r="J607" s="304"/>
    </row>
    <row r="608" spans="1:10">
      <c r="A608" s="331" t="s">
        <v>1677</v>
      </c>
      <c r="B608" s="302" t="s">
        <v>937</v>
      </c>
      <c r="C608" s="305" t="s">
        <v>938</v>
      </c>
      <c r="D608" s="141" t="s">
        <v>848</v>
      </c>
      <c r="E608" s="300">
        <v>6</v>
      </c>
      <c r="F608" s="304"/>
      <c r="G608" s="374"/>
      <c r="H608" s="334"/>
      <c r="I608" s="304"/>
      <c r="J608" s="304"/>
    </row>
    <row r="609" spans="1:10">
      <c r="A609" s="332"/>
      <c r="B609" s="341"/>
      <c r="C609" s="385"/>
      <c r="D609" s="335"/>
      <c r="E609" s="358"/>
      <c r="F609" s="329"/>
      <c r="G609" s="378"/>
      <c r="H609" s="335"/>
      <c r="I609" s="373" t="s">
        <v>1678</v>
      </c>
      <c r="J609" s="319"/>
    </row>
    <row r="610" spans="1:10">
      <c r="A610" s="330" t="s">
        <v>1679</v>
      </c>
      <c r="B610" s="181" t="s">
        <v>2765</v>
      </c>
      <c r="C610" s="466"/>
      <c r="D610" s="467"/>
      <c r="E610" s="468"/>
      <c r="F610" s="320"/>
      <c r="G610" s="375"/>
      <c r="H610" s="333"/>
      <c r="I610" s="320"/>
      <c r="J610" s="320"/>
    </row>
    <row r="611" spans="1:10" ht="25.5">
      <c r="A611" s="331" t="s">
        <v>1680</v>
      </c>
      <c r="B611" s="302" t="s">
        <v>939</v>
      </c>
      <c r="C611" s="380" t="s">
        <v>940</v>
      </c>
      <c r="D611" s="141" t="s">
        <v>49</v>
      </c>
      <c r="E611" s="300">
        <v>90</v>
      </c>
      <c r="F611" s="304"/>
      <c r="G611" s="374"/>
      <c r="H611" s="334"/>
      <c r="I611" s="304"/>
      <c r="J611" s="304"/>
    </row>
    <row r="612" spans="1:10" ht="25.5">
      <c r="A612" s="331" t="s">
        <v>1681</v>
      </c>
      <c r="B612" s="302" t="s">
        <v>939</v>
      </c>
      <c r="C612" s="380" t="s">
        <v>941</v>
      </c>
      <c r="D612" s="141" t="s">
        <v>49</v>
      </c>
      <c r="E612" s="300">
        <v>300</v>
      </c>
      <c r="F612" s="304"/>
      <c r="G612" s="374"/>
      <c r="H612" s="334"/>
      <c r="I612" s="304"/>
      <c r="J612" s="304"/>
    </row>
    <row r="613" spans="1:10" ht="25.5">
      <c r="A613" s="331" t="s">
        <v>1682</v>
      </c>
      <c r="B613" s="302" t="s">
        <v>939</v>
      </c>
      <c r="C613" s="380" t="s">
        <v>942</v>
      </c>
      <c r="D613" s="141" t="s">
        <v>49</v>
      </c>
      <c r="E613" s="300">
        <v>300</v>
      </c>
      <c r="F613" s="409"/>
      <c r="G613" s="304"/>
      <c r="H613" s="304"/>
      <c r="I613" s="409"/>
      <c r="J613" s="409"/>
    </row>
    <row r="614" spans="1:10">
      <c r="A614" s="332"/>
      <c r="B614" s="341"/>
      <c r="C614" s="385"/>
      <c r="D614" s="335"/>
      <c r="E614" s="358"/>
      <c r="F614" s="404"/>
      <c r="G614" s="327"/>
      <c r="H614" s="405"/>
      <c r="I614" s="406" t="s">
        <v>1683</v>
      </c>
      <c r="J614" s="407"/>
    </row>
    <row r="615" spans="1:10">
      <c r="A615" s="330" t="s">
        <v>1684</v>
      </c>
      <c r="B615" s="343" t="s">
        <v>2764</v>
      </c>
      <c r="C615" s="322"/>
      <c r="D615" s="333"/>
      <c r="E615" s="357"/>
      <c r="F615" s="249"/>
      <c r="G615" s="205"/>
      <c r="H615" s="333"/>
      <c r="I615" s="250"/>
      <c r="J615" s="320"/>
    </row>
    <row r="616" spans="1:10" ht="25.5">
      <c r="A616" s="331" t="s">
        <v>1685</v>
      </c>
      <c r="B616" s="302" t="s">
        <v>943</v>
      </c>
      <c r="C616" s="305" t="s">
        <v>944</v>
      </c>
      <c r="D616" s="141" t="s">
        <v>49</v>
      </c>
      <c r="E616" s="300">
        <v>144</v>
      </c>
      <c r="F616" s="304"/>
      <c r="G616" s="374"/>
      <c r="H616" s="334"/>
      <c r="I616" s="304"/>
      <c r="J616" s="304"/>
    </row>
    <row r="617" spans="1:10" ht="57">
      <c r="A617" s="331" t="s">
        <v>1686</v>
      </c>
      <c r="B617" s="302" t="s">
        <v>945</v>
      </c>
      <c r="C617" s="305" t="s">
        <v>946</v>
      </c>
      <c r="D617" s="141" t="s">
        <v>49</v>
      </c>
      <c r="E617" s="141">
        <v>60</v>
      </c>
      <c r="F617" s="304"/>
      <c r="G617" s="374"/>
      <c r="H617" s="334"/>
      <c r="I617" s="304"/>
      <c r="J617" s="304"/>
    </row>
    <row r="618" spans="1:10" ht="72.75">
      <c r="A618" s="331" t="s">
        <v>1687</v>
      </c>
      <c r="B618" s="302" t="s">
        <v>947</v>
      </c>
      <c r="C618" s="305" t="s">
        <v>2734</v>
      </c>
      <c r="D618" s="141" t="s">
        <v>49</v>
      </c>
      <c r="E618" s="141">
        <v>9</v>
      </c>
      <c r="F618" s="304"/>
      <c r="G618" s="374"/>
      <c r="H618" s="334"/>
      <c r="I618" s="304"/>
      <c r="J618" s="304"/>
    </row>
    <row r="619" spans="1:10" ht="72.75">
      <c r="A619" s="331" t="s">
        <v>1688</v>
      </c>
      <c r="B619" s="302" t="s">
        <v>948</v>
      </c>
      <c r="C619" s="305" t="s">
        <v>2734</v>
      </c>
      <c r="D619" s="141" t="s">
        <v>49</v>
      </c>
      <c r="E619" s="141">
        <v>9</v>
      </c>
      <c r="F619" s="304"/>
      <c r="G619" s="374"/>
      <c r="H619" s="334"/>
      <c r="I619" s="304"/>
      <c r="J619" s="304"/>
    </row>
    <row r="620" spans="1:10" ht="44.25">
      <c r="A620" s="331" t="s">
        <v>1689</v>
      </c>
      <c r="B620" s="302" t="s">
        <v>949</v>
      </c>
      <c r="C620" s="305" t="s">
        <v>2735</v>
      </c>
      <c r="D620" s="141" t="s">
        <v>49</v>
      </c>
      <c r="E620" s="141">
        <v>30</v>
      </c>
      <c r="F620" s="304"/>
      <c r="G620" s="374"/>
      <c r="H620" s="334"/>
      <c r="I620" s="304"/>
      <c r="J620" s="304"/>
    </row>
    <row r="621" spans="1:10" ht="44.25">
      <c r="A621" s="331" t="s">
        <v>1690</v>
      </c>
      <c r="B621" s="302" t="s">
        <v>950</v>
      </c>
      <c r="C621" s="305" t="s">
        <v>951</v>
      </c>
      <c r="D621" s="141" t="s">
        <v>49</v>
      </c>
      <c r="E621" s="141">
        <v>30</v>
      </c>
      <c r="F621" s="304"/>
      <c r="G621" s="374"/>
      <c r="H621" s="334"/>
      <c r="I621" s="304"/>
      <c r="J621" s="304"/>
    </row>
    <row r="622" spans="1:10">
      <c r="A622" s="331" t="s">
        <v>1691</v>
      </c>
      <c r="B622" s="302" t="s">
        <v>2607</v>
      </c>
      <c r="C622" s="305" t="s">
        <v>2608</v>
      </c>
      <c r="D622" s="141" t="s">
        <v>49</v>
      </c>
      <c r="E622" s="141">
        <v>30</v>
      </c>
      <c r="F622" s="304"/>
      <c r="G622" s="374"/>
      <c r="H622" s="334"/>
      <c r="I622" s="304"/>
      <c r="J622" s="304"/>
    </row>
    <row r="623" spans="1:10" ht="25.5">
      <c r="A623" s="331" t="s">
        <v>1692</v>
      </c>
      <c r="B623" s="285" t="s">
        <v>952</v>
      </c>
      <c r="C623" s="168" t="s">
        <v>953</v>
      </c>
      <c r="D623" s="141" t="s">
        <v>49</v>
      </c>
      <c r="E623" s="141">
        <v>9</v>
      </c>
      <c r="F623" s="304"/>
      <c r="G623" s="374"/>
      <c r="H623" s="334"/>
      <c r="I623" s="304"/>
      <c r="J623" s="304"/>
    </row>
    <row r="624" spans="1:10" ht="25.5">
      <c r="A624" s="331" t="s">
        <v>1693</v>
      </c>
      <c r="B624" s="302" t="s">
        <v>954</v>
      </c>
      <c r="C624" s="305" t="s">
        <v>955</v>
      </c>
      <c r="D624" s="141" t="s">
        <v>31</v>
      </c>
      <c r="E624" s="141">
        <v>600</v>
      </c>
      <c r="F624" s="136"/>
      <c r="G624" s="304"/>
      <c r="H624" s="304"/>
      <c r="I624" s="409"/>
      <c r="J624" s="409"/>
    </row>
    <row r="625" spans="1:10">
      <c r="A625" s="332"/>
      <c r="B625" s="378"/>
      <c r="C625" s="385"/>
      <c r="D625" s="335"/>
      <c r="E625" s="358"/>
      <c r="F625" s="329"/>
      <c r="G625" s="378"/>
      <c r="H625" s="405"/>
      <c r="I625" s="406" t="s">
        <v>1694</v>
      </c>
      <c r="J625" s="407"/>
    </row>
    <row r="626" spans="1:10">
      <c r="A626" s="330" t="s">
        <v>1695</v>
      </c>
      <c r="B626" s="181" t="s">
        <v>2763</v>
      </c>
      <c r="C626" s="235"/>
      <c r="D626" s="333"/>
      <c r="E626" s="357"/>
      <c r="F626" s="320"/>
      <c r="G626" s="375"/>
      <c r="H626" s="333"/>
      <c r="I626" s="320"/>
      <c r="J626" s="320"/>
    </row>
    <row r="627" spans="1:10" ht="63.75">
      <c r="A627" s="331" t="s">
        <v>1696</v>
      </c>
      <c r="B627" s="302" t="s">
        <v>957</v>
      </c>
      <c r="C627" s="305" t="s">
        <v>958</v>
      </c>
      <c r="D627" s="141" t="s">
        <v>31</v>
      </c>
      <c r="E627" s="299">
        <v>3</v>
      </c>
      <c r="F627" s="304"/>
      <c r="G627" s="374"/>
      <c r="H627" s="334"/>
      <c r="I627" s="304"/>
      <c r="J627" s="304"/>
    </row>
    <row r="628" spans="1:10" ht="51">
      <c r="A628" s="331" t="s">
        <v>1697</v>
      </c>
      <c r="B628" s="302" t="s">
        <v>960</v>
      </c>
      <c r="C628" s="305" t="s">
        <v>961</v>
      </c>
      <c r="D628" s="141" t="s">
        <v>31</v>
      </c>
      <c r="E628" s="299">
        <v>3</v>
      </c>
      <c r="F628" s="304"/>
      <c r="G628" s="374"/>
      <c r="H628" s="334"/>
      <c r="I628" s="304"/>
      <c r="J628" s="304"/>
    </row>
    <row r="629" spans="1:10" ht="51">
      <c r="A629" s="331" t="s">
        <v>1698</v>
      </c>
      <c r="B629" s="302" t="s">
        <v>963</v>
      </c>
      <c r="C629" s="305" t="s">
        <v>964</v>
      </c>
      <c r="D629" s="141" t="s">
        <v>31</v>
      </c>
      <c r="E629" s="299">
        <v>3</v>
      </c>
      <c r="F629" s="304"/>
      <c r="G629" s="374"/>
      <c r="H629" s="334"/>
      <c r="I629" s="304"/>
      <c r="J629" s="304"/>
    </row>
    <row r="630" spans="1:10" ht="51">
      <c r="A630" s="331" t="s">
        <v>1699</v>
      </c>
      <c r="B630" s="302" t="s">
        <v>966</v>
      </c>
      <c r="C630" s="305" t="s">
        <v>967</v>
      </c>
      <c r="D630" s="141" t="s">
        <v>31</v>
      </c>
      <c r="E630" s="299">
        <v>3</v>
      </c>
      <c r="F630" s="304"/>
      <c r="G630" s="374"/>
      <c r="H630" s="334"/>
      <c r="I630" s="304"/>
      <c r="J630" s="304"/>
    </row>
    <row r="631" spans="1:10" ht="51">
      <c r="A631" s="331" t="s">
        <v>1700</v>
      </c>
      <c r="B631" s="302" t="s">
        <v>969</v>
      </c>
      <c r="C631" s="305" t="s">
        <v>970</v>
      </c>
      <c r="D631" s="141" t="s">
        <v>31</v>
      </c>
      <c r="E631" s="299">
        <v>3</v>
      </c>
      <c r="F631" s="304"/>
      <c r="G631" s="374"/>
      <c r="H631" s="334"/>
      <c r="I631" s="304"/>
      <c r="J631" s="304"/>
    </row>
    <row r="632" spans="1:10" ht="51">
      <c r="A632" s="331" t="s">
        <v>1701</v>
      </c>
      <c r="B632" s="302" t="s">
        <v>972</v>
      </c>
      <c r="C632" s="305" t="s">
        <v>973</v>
      </c>
      <c r="D632" s="141" t="s">
        <v>31</v>
      </c>
      <c r="E632" s="299">
        <v>4</v>
      </c>
      <c r="F632" s="304"/>
      <c r="G632" s="374"/>
      <c r="H632" s="334"/>
      <c r="I632" s="304"/>
      <c r="J632" s="304"/>
    </row>
    <row r="633" spans="1:10" ht="25.5">
      <c r="A633" s="331" t="s">
        <v>1702</v>
      </c>
      <c r="B633" s="302" t="s">
        <v>975</v>
      </c>
      <c r="C633" s="305" t="s">
        <v>976</v>
      </c>
      <c r="D633" s="141" t="s">
        <v>31</v>
      </c>
      <c r="E633" s="299">
        <v>3</v>
      </c>
      <c r="F633" s="304"/>
      <c r="G633" s="374"/>
      <c r="H633" s="334"/>
      <c r="I633" s="304"/>
      <c r="J633" s="304"/>
    </row>
    <row r="634" spans="1:10" ht="38.25">
      <c r="A634" s="331" t="s">
        <v>1703</v>
      </c>
      <c r="B634" s="302" t="s">
        <v>977</v>
      </c>
      <c r="C634" s="305" t="s">
        <v>978</v>
      </c>
      <c r="D634" s="141" t="s">
        <v>31</v>
      </c>
      <c r="E634" s="299">
        <v>3</v>
      </c>
      <c r="F634" s="304"/>
      <c r="G634" s="374"/>
      <c r="H634" s="334"/>
      <c r="I634" s="304"/>
      <c r="J634" s="304"/>
    </row>
    <row r="635" spans="1:10" ht="25.5">
      <c r="A635" s="331" t="s">
        <v>1704</v>
      </c>
      <c r="B635" s="302" t="s">
        <v>979</v>
      </c>
      <c r="C635" s="305" t="s">
        <v>980</v>
      </c>
      <c r="D635" s="141" t="s">
        <v>31</v>
      </c>
      <c r="E635" s="299">
        <v>3</v>
      </c>
      <c r="F635" s="409"/>
      <c r="G635" s="304"/>
      <c r="H635" s="304"/>
      <c r="I635" s="409"/>
      <c r="J635" s="409"/>
    </row>
    <row r="636" spans="1:10">
      <c r="A636" s="332"/>
      <c r="B636" s="433"/>
      <c r="C636" s="385"/>
      <c r="D636" s="335"/>
      <c r="E636" s="358"/>
      <c r="F636" s="404"/>
      <c r="G636" s="378"/>
      <c r="H636" s="405"/>
      <c r="I636" s="406" t="s">
        <v>1705</v>
      </c>
      <c r="J636" s="407"/>
    </row>
    <row r="637" spans="1:10">
      <c r="A637" s="330" t="s">
        <v>1706</v>
      </c>
      <c r="B637" s="1871" t="s">
        <v>2762</v>
      </c>
      <c r="C637" s="234"/>
      <c r="D637" s="186"/>
      <c r="E637" s="187"/>
      <c r="F637" s="320"/>
      <c r="G637" s="375"/>
      <c r="H637" s="333"/>
      <c r="I637" s="320"/>
      <c r="J637" s="320"/>
    </row>
    <row r="638" spans="1:10" ht="25.5">
      <c r="A638" s="331" t="s">
        <v>1707</v>
      </c>
      <c r="B638" s="302" t="s">
        <v>983</v>
      </c>
      <c r="C638" s="305" t="s">
        <v>984</v>
      </c>
      <c r="D638" s="141" t="s">
        <v>49</v>
      </c>
      <c r="E638" s="299">
        <v>240</v>
      </c>
      <c r="F638" s="304"/>
      <c r="G638" s="374"/>
      <c r="H638" s="334"/>
      <c r="I638" s="304"/>
      <c r="J638" s="304"/>
    </row>
    <row r="639" spans="1:10" ht="25.5">
      <c r="A639" s="331" t="s">
        <v>1708</v>
      </c>
      <c r="B639" s="302" t="s">
        <v>983</v>
      </c>
      <c r="C639" s="305" t="s">
        <v>986</v>
      </c>
      <c r="D639" s="141" t="s">
        <v>49</v>
      </c>
      <c r="E639" s="299">
        <v>180</v>
      </c>
      <c r="F639" s="409"/>
      <c r="G639" s="304"/>
      <c r="H639" s="304"/>
      <c r="I639" s="409"/>
      <c r="J639" s="409"/>
    </row>
    <row r="640" spans="1:10">
      <c r="A640" s="332"/>
      <c r="B640" s="341"/>
      <c r="C640" s="385"/>
      <c r="D640" s="335"/>
      <c r="E640" s="358"/>
      <c r="F640" s="404"/>
      <c r="G640" s="327"/>
      <c r="H640" s="405"/>
      <c r="I640" s="406" t="s">
        <v>1709</v>
      </c>
      <c r="J640" s="407"/>
    </row>
    <row r="641" spans="1:10">
      <c r="A641" s="330" t="s">
        <v>1710</v>
      </c>
      <c r="B641" s="181" t="s">
        <v>2761</v>
      </c>
      <c r="C641" s="235"/>
      <c r="D641" s="179"/>
      <c r="E641" s="187"/>
      <c r="F641" s="431"/>
      <c r="G641" s="205"/>
      <c r="H641" s="205"/>
      <c r="I641" s="431"/>
      <c r="J641" s="431"/>
    </row>
    <row r="642" spans="1:10" ht="38.25">
      <c r="A642" s="267" t="s">
        <v>1717</v>
      </c>
      <c r="B642" s="305" t="s">
        <v>989</v>
      </c>
      <c r="C642" s="305" t="s">
        <v>2738</v>
      </c>
      <c r="D642" s="198" t="s">
        <v>49</v>
      </c>
      <c r="E642" s="300">
        <v>600</v>
      </c>
      <c r="F642" s="304"/>
      <c r="G642" s="374"/>
      <c r="H642" s="334"/>
      <c r="I642" s="304"/>
      <c r="J642" s="304"/>
    </row>
    <row r="643" spans="1:10" ht="25.5">
      <c r="A643" s="267" t="s">
        <v>1718</v>
      </c>
      <c r="B643" s="302" t="s">
        <v>990</v>
      </c>
      <c r="C643" s="305" t="s">
        <v>2737</v>
      </c>
      <c r="D643" s="141" t="s">
        <v>49</v>
      </c>
      <c r="E643" s="299">
        <v>450</v>
      </c>
      <c r="F643" s="304"/>
      <c r="G643" s="374"/>
      <c r="H643" s="334"/>
      <c r="I643" s="304"/>
      <c r="J643" s="304"/>
    </row>
    <row r="644" spans="1:10">
      <c r="A644" s="267" t="s">
        <v>1719</v>
      </c>
      <c r="B644" s="302" t="s">
        <v>990</v>
      </c>
      <c r="C644" s="305" t="s">
        <v>2736</v>
      </c>
      <c r="D644" s="141" t="s">
        <v>49</v>
      </c>
      <c r="E644" s="299">
        <v>108</v>
      </c>
      <c r="F644" s="304"/>
      <c r="G644" s="374"/>
      <c r="H644" s="334"/>
      <c r="I644" s="304"/>
      <c r="J644" s="304"/>
    </row>
    <row r="645" spans="1:10">
      <c r="A645" s="267" t="s">
        <v>1720</v>
      </c>
      <c r="B645" s="302" t="s">
        <v>990</v>
      </c>
      <c r="C645" s="305" t="s">
        <v>2739</v>
      </c>
      <c r="D645" s="141" t="s">
        <v>31</v>
      </c>
      <c r="E645" s="299">
        <v>150</v>
      </c>
      <c r="F645" s="409"/>
      <c r="G645" s="304"/>
      <c r="H645" s="304"/>
      <c r="I645" s="409"/>
      <c r="J645" s="409"/>
    </row>
    <row r="646" spans="1:10">
      <c r="A646" s="332"/>
      <c r="B646" s="378"/>
      <c r="C646" s="385"/>
      <c r="D646" s="335"/>
      <c r="E646" s="358"/>
      <c r="F646" s="404"/>
      <c r="G646" s="378"/>
      <c r="H646" s="405"/>
      <c r="I646" s="406" t="s">
        <v>1711</v>
      </c>
      <c r="J646" s="407"/>
    </row>
    <row r="647" spans="1:10">
      <c r="A647" s="330" t="s">
        <v>1712</v>
      </c>
      <c r="B647" s="181" t="s">
        <v>993</v>
      </c>
      <c r="C647" s="235"/>
      <c r="D647" s="333"/>
      <c r="E647" s="357"/>
      <c r="F647" s="320"/>
      <c r="G647" s="375"/>
      <c r="H647" s="333"/>
      <c r="I647" s="320"/>
      <c r="J647" s="320"/>
    </row>
    <row r="648" spans="1:10" ht="25.5">
      <c r="A648" s="331" t="s">
        <v>1713</v>
      </c>
      <c r="B648" s="204" t="s">
        <v>995</v>
      </c>
      <c r="C648" s="243" t="s">
        <v>996</v>
      </c>
      <c r="D648" s="141" t="s">
        <v>49</v>
      </c>
      <c r="E648" s="299">
        <v>60</v>
      </c>
      <c r="F648" s="304"/>
      <c r="G648" s="374"/>
      <c r="H648" s="334"/>
      <c r="I648" s="304"/>
      <c r="J648" s="304"/>
    </row>
    <row r="649" spans="1:10">
      <c r="A649" s="331" t="s">
        <v>1714</v>
      </c>
      <c r="B649" s="302" t="s">
        <v>998</v>
      </c>
      <c r="C649" s="305" t="s">
        <v>999</v>
      </c>
      <c r="D649" s="141" t="s">
        <v>49</v>
      </c>
      <c r="E649" s="299">
        <v>120</v>
      </c>
      <c r="F649" s="304"/>
      <c r="G649" s="374"/>
      <c r="H649" s="334"/>
      <c r="I649" s="304"/>
      <c r="J649" s="304"/>
    </row>
    <row r="650" spans="1:10" ht="25.5">
      <c r="A650" s="331" t="s">
        <v>1715</v>
      </c>
      <c r="B650" s="302" t="s">
        <v>2849</v>
      </c>
      <c r="C650" s="305" t="s">
        <v>1001</v>
      </c>
      <c r="D650" s="141" t="s">
        <v>49</v>
      </c>
      <c r="E650" s="299">
        <v>60</v>
      </c>
      <c r="F650" s="304"/>
      <c r="G650" s="374"/>
      <c r="H650" s="334"/>
      <c r="I650" s="304"/>
      <c r="J650" s="304"/>
    </row>
    <row r="651" spans="1:10" ht="25.5">
      <c r="A651" s="331" t="s">
        <v>1716</v>
      </c>
      <c r="B651" s="302" t="s">
        <v>1003</v>
      </c>
      <c r="C651" s="305" t="s">
        <v>1004</v>
      </c>
      <c r="D651" s="141" t="s">
        <v>49</v>
      </c>
      <c r="E651" s="299">
        <v>60</v>
      </c>
      <c r="F651" s="409"/>
      <c r="G651" s="304"/>
      <c r="H651" s="304"/>
      <c r="I651" s="409"/>
      <c r="J651" s="409"/>
    </row>
    <row r="652" spans="1:10">
      <c r="A652" s="332"/>
      <c r="B652" s="341"/>
      <c r="C652" s="385"/>
      <c r="D652" s="335"/>
      <c r="E652" s="358"/>
      <c r="F652" s="404"/>
      <c r="G652" s="378"/>
      <c r="H652" s="405"/>
      <c r="I652" s="406" t="s">
        <v>1721</v>
      </c>
      <c r="J652" s="407"/>
    </row>
    <row r="653" spans="1:10">
      <c r="A653" s="330" t="s">
        <v>1722</v>
      </c>
      <c r="B653" s="181" t="s">
        <v>1007</v>
      </c>
      <c r="C653" s="235"/>
      <c r="D653" s="179"/>
      <c r="E653" s="187"/>
      <c r="F653" s="320"/>
      <c r="G653" s="375"/>
      <c r="H653" s="333"/>
      <c r="I653" s="320"/>
      <c r="J653" s="320"/>
    </row>
    <row r="654" spans="1:10" ht="25.5">
      <c r="A654" s="331" t="s">
        <v>1724</v>
      </c>
      <c r="B654" s="302" t="s">
        <v>1009</v>
      </c>
      <c r="C654" s="305" t="s">
        <v>1010</v>
      </c>
      <c r="D654" s="141" t="s">
        <v>49</v>
      </c>
      <c r="E654" s="299">
        <v>72</v>
      </c>
      <c r="F654" s="318"/>
      <c r="G654" s="377"/>
      <c r="H654" s="334"/>
      <c r="I654" s="304"/>
      <c r="J654" s="304"/>
    </row>
    <row r="655" spans="1:10">
      <c r="A655" s="331" t="s">
        <v>1725</v>
      </c>
      <c r="B655" s="302" t="s">
        <v>1012</v>
      </c>
      <c r="C655" s="305" t="s">
        <v>1013</v>
      </c>
      <c r="D655" s="141" t="s">
        <v>31</v>
      </c>
      <c r="E655" s="299">
        <v>3000</v>
      </c>
      <c r="F655" s="318"/>
      <c r="G655" s="377"/>
      <c r="H655" s="334"/>
      <c r="I655" s="304"/>
      <c r="J655" s="304"/>
    </row>
    <row r="656" spans="1:10" ht="25.5">
      <c r="A656" s="331" t="s">
        <v>1726</v>
      </c>
      <c r="B656" s="302" t="s">
        <v>1015</v>
      </c>
      <c r="C656" s="305" t="s">
        <v>1016</v>
      </c>
      <c r="D656" s="141" t="s">
        <v>31</v>
      </c>
      <c r="E656" s="299">
        <v>30</v>
      </c>
      <c r="F656" s="318"/>
      <c r="G656" s="377"/>
      <c r="H656" s="334"/>
      <c r="I656" s="304"/>
      <c r="J656" s="304"/>
    </row>
    <row r="657" spans="1:10" ht="25.5">
      <c r="A657" s="331" t="s">
        <v>1727</v>
      </c>
      <c r="B657" s="302" t="s">
        <v>1018</v>
      </c>
      <c r="C657" s="305" t="s">
        <v>1019</v>
      </c>
      <c r="D657" s="141" t="s">
        <v>31</v>
      </c>
      <c r="E657" s="299">
        <v>60</v>
      </c>
      <c r="F657" s="318"/>
      <c r="G657" s="377"/>
      <c r="H657" s="334"/>
      <c r="I657" s="304"/>
      <c r="J657" s="304"/>
    </row>
    <row r="658" spans="1:10">
      <c r="A658" s="331" t="s">
        <v>1728</v>
      </c>
      <c r="B658" s="302" t="s">
        <v>1021</v>
      </c>
      <c r="C658" s="305" t="s">
        <v>2740</v>
      </c>
      <c r="D658" s="141" t="s">
        <v>49</v>
      </c>
      <c r="E658" s="299">
        <v>75</v>
      </c>
      <c r="F658" s="409"/>
      <c r="G658" s="304"/>
      <c r="H658" s="304"/>
      <c r="I658" s="409"/>
      <c r="J658" s="409"/>
    </row>
    <row r="659" spans="1:10">
      <c r="A659" s="332"/>
      <c r="B659" s="341"/>
      <c r="C659" s="385"/>
      <c r="D659" s="335"/>
      <c r="E659" s="358"/>
      <c r="F659" s="404"/>
      <c r="G659" s="378"/>
      <c r="H659" s="405"/>
      <c r="I659" s="406" t="s">
        <v>1723</v>
      </c>
      <c r="J659" s="407"/>
    </row>
    <row r="660" spans="1:10">
      <c r="A660" s="330" t="s">
        <v>1729</v>
      </c>
      <c r="B660" s="181" t="s">
        <v>2759</v>
      </c>
      <c r="C660" s="235"/>
      <c r="D660" s="179"/>
      <c r="E660" s="187"/>
      <c r="F660" s="320"/>
      <c r="G660" s="375"/>
      <c r="H660" s="333"/>
      <c r="I660" s="320"/>
      <c r="J660" s="320"/>
    </row>
    <row r="661" spans="1:10" ht="25.5">
      <c r="A661" s="381" t="s">
        <v>1734</v>
      </c>
      <c r="B661" s="302" t="s">
        <v>1025</v>
      </c>
      <c r="C661" s="380" t="s">
        <v>1730</v>
      </c>
      <c r="D661" s="139" t="s">
        <v>31</v>
      </c>
      <c r="E661" s="150">
        <v>15</v>
      </c>
      <c r="F661" s="318"/>
      <c r="G661" s="377"/>
      <c r="H661" s="371"/>
      <c r="I661" s="318"/>
      <c r="J661" s="318"/>
    </row>
    <row r="662" spans="1:10" ht="25.5">
      <c r="A662" s="381" t="s">
        <v>1735</v>
      </c>
      <c r="B662" s="302" t="s">
        <v>1025</v>
      </c>
      <c r="C662" s="380" t="s">
        <v>1731</v>
      </c>
      <c r="D662" s="139" t="s">
        <v>31</v>
      </c>
      <c r="E662" s="150">
        <v>30</v>
      </c>
      <c r="F662" s="318"/>
      <c r="G662" s="377"/>
      <c r="H662" s="371"/>
      <c r="I662" s="318"/>
      <c r="J662" s="318"/>
    </row>
    <row r="663" spans="1:10" ht="25.5">
      <c r="A663" s="381" t="s">
        <v>1736</v>
      </c>
      <c r="B663" s="302" t="s">
        <v>1025</v>
      </c>
      <c r="C663" s="380" t="s">
        <v>1732</v>
      </c>
      <c r="D663" s="139" t="s">
        <v>31</v>
      </c>
      <c r="E663" s="150">
        <v>30</v>
      </c>
      <c r="F663" s="318"/>
      <c r="G663" s="377"/>
      <c r="H663" s="371"/>
      <c r="I663" s="318"/>
      <c r="J663" s="318"/>
    </row>
    <row r="664" spans="1:10" ht="25.5">
      <c r="A664" s="381" t="s">
        <v>1737</v>
      </c>
      <c r="B664" s="302" t="s">
        <v>1028</v>
      </c>
      <c r="C664" s="380" t="s">
        <v>1733</v>
      </c>
      <c r="D664" s="139" t="s">
        <v>31</v>
      </c>
      <c r="E664" s="150">
        <v>60</v>
      </c>
      <c r="F664" s="409"/>
      <c r="G664" s="304"/>
      <c r="H664" s="304"/>
      <c r="I664" s="409"/>
      <c r="J664" s="409"/>
    </row>
    <row r="665" spans="1:10">
      <c r="A665" s="332"/>
      <c r="B665" s="341"/>
      <c r="C665" s="385"/>
      <c r="D665" s="335"/>
      <c r="E665" s="358"/>
      <c r="F665" s="404"/>
      <c r="G665" s="378"/>
      <c r="H665" s="405"/>
      <c r="I665" s="406" t="s">
        <v>1738</v>
      </c>
      <c r="J665" s="407"/>
    </row>
    <row r="666" spans="1:10">
      <c r="A666" s="330" t="s">
        <v>81</v>
      </c>
      <c r="B666" s="181" t="s">
        <v>2760</v>
      </c>
      <c r="C666" s="245"/>
      <c r="D666" s="188"/>
      <c r="E666" s="206"/>
      <c r="F666" s="320"/>
      <c r="G666" s="375"/>
      <c r="H666" s="333"/>
      <c r="I666" s="320"/>
      <c r="J666" s="320"/>
    </row>
    <row r="667" spans="1:10" ht="25.5">
      <c r="A667" s="331" t="s">
        <v>1739</v>
      </c>
      <c r="B667" s="302" t="s">
        <v>1032</v>
      </c>
      <c r="C667" s="305" t="s">
        <v>2744</v>
      </c>
      <c r="D667" s="141" t="s">
        <v>31</v>
      </c>
      <c r="E667" s="300">
        <v>105000</v>
      </c>
      <c r="F667" s="304"/>
      <c r="G667" s="374"/>
      <c r="H667" s="334"/>
      <c r="I667" s="304"/>
      <c r="J667" s="304"/>
    </row>
    <row r="668" spans="1:10" ht="25.5">
      <c r="A668" s="331" t="s">
        <v>1740</v>
      </c>
      <c r="B668" s="302" t="s">
        <v>1034</v>
      </c>
      <c r="C668" s="305" t="s">
        <v>1035</v>
      </c>
      <c r="D668" s="141" t="s">
        <v>31</v>
      </c>
      <c r="E668" s="300">
        <v>3000</v>
      </c>
      <c r="F668" s="304"/>
      <c r="G668" s="374"/>
      <c r="H668" s="334"/>
      <c r="I668" s="304"/>
      <c r="J668" s="304"/>
    </row>
    <row r="669" spans="1:10">
      <c r="A669" s="331" t="s">
        <v>1741</v>
      </c>
      <c r="B669" s="302" t="s">
        <v>1037</v>
      </c>
      <c r="C669" s="305" t="s">
        <v>1038</v>
      </c>
      <c r="D669" s="141" t="s">
        <v>31</v>
      </c>
      <c r="E669" s="300">
        <v>600</v>
      </c>
      <c r="F669" s="304"/>
      <c r="G669" s="374"/>
      <c r="H669" s="334"/>
      <c r="I669" s="304"/>
      <c r="J669" s="304"/>
    </row>
    <row r="670" spans="1:10" ht="25.5">
      <c r="A670" s="331" t="s">
        <v>1742</v>
      </c>
      <c r="B670" s="302" t="s">
        <v>1039</v>
      </c>
      <c r="C670" s="305" t="s">
        <v>2743</v>
      </c>
      <c r="D670" s="141" t="s">
        <v>31</v>
      </c>
      <c r="E670" s="300">
        <v>1500</v>
      </c>
      <c r="F670" s="304"/>
      <c r="G670" s="374"/>
      <c r="H670" s="334"/>
      <c r="I670" s="304"/>
      <c r="J670" s="304"/>
    </row>
    <row r="671" spans="1:10" ht="25.5">
      <c r="A671" s="331" t="s">
        <v>1743</v>
      </c>
      <c r="B671" s="302" t="s">
        <v>1040</v>
      </c>
      <c r="C671" s="246" t="s">
        <v>2742</v>
      </c>
      <c r="D671" s="141" t="s">
        <v>31</v>
      </c>
      <c r="E671" s="300">
        <v>3000</v>
      </c>
      <c r="F671" s="304"/>
      <c r="G671" s="374"/>
      <c r="H671" s="334"/>
      <c r="I671" s="304"/>
      <c r="J671" s="304"/>
    </row>
    <row r="672" spans="1:10" ht="25.5">
      <c r="A672" s="331" t="s">
        <v>1744</v>
      </c>
      <c r="B672" s="302" t="s">
        <v>1041</v>
      </c>
      <c r="C672" s="246" t="s">
        <v>2741</v>
      </c>
      <c r="D672" s="141" t="s">
        <v>31</v>
      </c>
      <c r="E672" s="300">
        <v>15000</v>
      </c>
      <c r="F672" s="304"/>
      <c r="G672" s="374"/>
      <c r="H672" s="334"/>
      <c r="I672" s="304"/>
      <c r="J672" s="304"/>
    </row>
    <row r="673" spans="1:10" ht="38.25">
      <c r="A673" s="331" t="s">
        <v>1745</v>
      </c>
      <c r="B673" s="302" t="s">
        <v>1042</v>
      </c>
      <c r="C673" s="305" t="s">
        <v>1043</v>
      </c>
      <c r="D673" s="141" t="s">
        <v>31</v>
      </c>
      <c r="E673" s="300">
        <v>900</v>
      </c>
      <c r="F673" s="304"/>
      <c r="G673" s="374"/>
      <c r="H673" s="334"/>
      <c r="I673" s="304"/>
      <c r="J673" s="304"/>
    </row>
    <row r="674" spans="1:10" ht="25.5">
      <c r="A674" s="331" t="s">
        <v>1746</v>
      </c>
      <c r="B674" s="302" t="s">
        <v>1044</v>
      </c>
      <c r="C674" s="305" t="s">
        <v>1045</v>
      </c>
      <c r="D674" s="141" t="s">
        <v>31</v>
      </c>
      <c r="E674" s="300">
        <v>900</v>
      </c>
      <c r="F674" s="304"/>
      <c r="G674" s="374"/>
      <c r="H674" s="334"/>
      <c r="I674" s="304"/>
      <c r="J674" s="304"/>
    </row>
    <row r="675" spans="1:10">
      <c r="A675" s="332"/>
      <c r="B675" s="341"/>
      <c r="C675" s="385"/>
      <c r="D675" s="335"/>
      <c r="E675" s="358"/>
      <c r="F675" s="329"/>
      <c r="G675" s="378"/>
      <c r="H675" s="335"/>
      <c r="I675" s="373" t="s">
        <v>1747</v>
      </c>
      <c r="J675" s="319"/>
    </row>
    <row r="676" spans="1:10">
      <c r="A676" s="330" t="s">
        <v>1748</v>
      </c>
      <c r="B676" s="181" t="s">
        <v>1048</v>
      </c>
      <c r="C676" s="245"/>
      <c r="D676" s="188"/>
      <c r="E676" s="206"/>
      <c r="F676" s="320"/>
      <c r="G676" s="375"/>
      <c r="H676" s="333"/>
      <c r="I676" s="320"/>
      <c r="J676" s="320"/>
    </row>
    <row r="677" spans="1:10" ht="38.25">
      <c r="A677" s="331" t="s">
        <v>1749</v>
      </c>
      <c r="B677" s="302" t="s">
        <v>1050</v>
      </c>
      <c r="C677" s="246" t="s">
        <v>1051</v>
      </c>
      <c r="D677" s="144" t="s">
        <v>49</v>
      </c>
      <c r="E677" s="300">
        <v>120</v>
      </c>
      <c r="F677" s="409"/>
      <c r="G677" s="304"/>
      <c r="H677" s="304"/>
      <c r="I677" s="409"/>
      <c r="J677" s="409"/>
    </row>
    <row r="678" spans="1:10">
      <c r="A678" s="332"/>
      <c r="B678" s="341"/>
      <c r="C678" s="385"/>
      <c r="D678" s="335"/>
      <c r="E678" s="358"/>
      <c r="F678" s="404"/>
      <c r="G678" s="378"/>
      <c r="H678" s="405"/>
      <c r="I678" s="406" t="s">
        <v>1754</v>
      </c>
      <c r="J678" s="407"/>
    </row>
    <row r="679" spans="1:10">
      <c r="A679" s="330" t="s">
        <v>1750</v>
      </c>
      <c r="B679" s="181" t="s">
        <v>1054</v>
      </c>
      <c r="C679" s="234"/>
      <c r="D679" s="178"/>
      <c r="E679" s="185"/>
      <c r="F679" s="320"/>
      <c r="G679" s="375"/>
      <c r="H679" s="333"/>
      <c r="I679" s="320"/>
      <c r="J679" s="320"/>
    </row>
    <row r="680" spans="1:10">
      <c r="A680" s="331" t="s">
        <v>1751</v>
      </c>
      <c r="B680" s="160" t="s">
        <v>1056</v>
      </c>
      <c r="C680" s="243" t="s">
        <v>2613</v>
      </c>
      <c r="D680" s="141" t="s">
        <v>49</v>
      </c>
      <c r="E680" s="299">
        <v>18</v>
      </c>
      <c r="F680" s="318"/>
      <c r="G680" s="377"/>
      <c r="H680" s="334"/>
      <c r="I680" s="304"/>
      <c r="J680" s="304"/>
    </row>
    <row r="681" spans="1:10">
      <c r="A681" s="331" t="s">
        <v>1752</v>
      </c>
      <c r="B681" s="160" t="s">
        <v>1056</v>
      </c>
      <c r="C681" s="243" t="s">
        <v>2614</v>
      </c>
      <c r="D681" s="153" t="s">
        <v>49</v>
      </c>
      <c r="E681" s="154">
        <v>36</v>
      </c>
      <c r="F681" s="318"/>
      <c r="G681" s="377"/>
      <c r="H681" s="334"/>
      <c r="I681" s="304"/>
      <c r="J681" s="304"/>
    </row>
    <row r="682" spans="1:10" ht="25.5">
      <c r="A682" s="331" t="s">
        <v>1753</v>
      </c>
      <c r="B682" s="160" t="s">
        <v>1056</v>
      </c>
      <c r="C682" s="243" t="s">
        <v>2615</v>
      </c>
      <c r="D682" s="153" t="s">
        <v>49</v>
      </c>
      <c r="E682" s="154">
        <v>450</v>
      </c>
      <c r="F682" s="136"/>
      <c r="G682" s="304"/>
      <c r="H682" s="304"/>
      <c r="I682" s="409"/>
      <c r="J682" s="409"/>
    </row>
    <row r="683" spans="1:10">
      <c r="A683" s="332"/>
      <c r="B683" s="341"/>
      <c r="C683" s="385"/>
      <c r="D683" s="335"/>
      <c r="E683" s="358"/>
      <c r="F683" s="329"/>
      <c r="G683" s="378"/>
      <c r="H683" s="405"/>
      <c r="I683" s="406" t="s">
        <v>1755</v>
      </c>
      <c r="J683" s="407"/>
    </row>
    <row r="684" spans="1:10">
      <c r="A684" s="330" t="s">
        <v>1756</v>
      </c>
      <c r="B684" s="181" t="s">
        <v>1061</v>
      </c>
      <c r="C684" s="234"/>
      <c r="D684" s="178"/>
      <c r="E684" s="185"/>
      <c r="F684" s="320"/>
      <c r="G684" s="375"/>
      <c r="H684" s="333"/>
      <c r="I684" s="320"/>
      <c r="J684" s="320"/>
    </row>
    <row r="685" spans="1:10">
      <c r="A685" s="331" t="s">
        <v>1757</v>
      </c>
      <c r="B685" s="160" t="s">
        <v>1063</v>
      </c>
      <c r="C685" s="243" t="s">
        <v>1064</v>
      </c>
      <c r="D685" s="154" t="s">
        <v>31</v>
      </c>
      <c r="E685" s="154">
        <v>15</v>
      </c>
      <c r="F685" s="304"/>
      <c r="G685" s="374"/>
      <c r="H685" s="334"/>
      <c r="I685" s="304"/>
      <c r="J685" s="304"/>
    </row>
    <row r="686" spans="1:10">
      <c r="A686" s="331" t="s">
        <v>1758</v>
      </c>
      <c r="B686" s="160" t="s">
        <v>1063</v>
      </c>
      <c r="C686" s="243" t="s">
        <v>1066</v>
      </c>
      <c r="D686" s="154" t="s">
        <v>31</v>
      </c>
      <c r="E686" s="154">
        <v>15</v>
      </c>
      <c r="F686" s="304"/>
      <c r="G686" s="374"/>
      <c r="H686" s="334"/>
      <c r="I686" s="304"/>
      <c r="J686" s="304"/>
    </row>
    <row r="687" spans="1:10">
      <c r="A687" s="331" t="s">
        <v>1759</v>
      </c>
      <c r="B687" s="160" t="s">
        <v>1063</v>
      </c>
      <c r="C687" s="243" t="s">
        <v>2745</v>
      </c>
      <c r="D687" s="154" t="s">
        <v>31</v>
      </c>
      <c r="E687" s="299">
        <v>6</v>
      </c>
      <c r="F687" s="304"/>
      <c r="G687" s="374"/>
      <c r="H687" s="334"/>
      <c r="I687" s="304"/>
      <c r="J687" s="304"/>
    </row>
    <row r="688" spans="1:10">
      <c r="A688" s="331" t="s">
        <v>1760</v>
      </c>
      <c r="B688" s="302" t="s">
        <v>1069</v>
      </c>
      <c r="C688" s="305" t="s">
        <v>1070</v>
      </c>
      <c r="D688" s="141" t="s">
        <v>31</v>
      </c>
      <c r="E688" s="299">
        <v>12</v>
      </c>
      <c r="F688" s="304"/>
      <c r="G688" s="374"/>
      <c r="H688" s="334"/>
      <c r="I688" s="304"/>
      <c r="J688" s="304"/>
    </row>
    <row r="689" spans="1:10" ht="25.5">
      <c r="A689" s="331" t="s">
        <v>1761</v>
      </c>
      <c r="B689" s="302" t="s">
        <v>1071</v>
      </c>
      <c r="C689" s="305" t="s">
        <v>1072</v>
      </c>
      <c r="D689" s="141" t="s">
        <v>31</v>
      </c>
      <c r="E689" s="299">
        <v>3000</v>
      </c>
      <c r="F689" s="304"/>
      <c r="G689" s="374"/>
      <c r="H689" s="334"/>
      <c r="I689" s="304"/>
      <c r="J689" s="304"/>
    </row>
    <row r="690" spans="1:10" ht="25.5">
      <c r="A690" s="331" t="s">
        <v>1762</v>
      </c>
      <c r="B690" s="302" t="s">
        <v>1071</v>
      </c>
      <c r="C690" s="305" t="s">
        <v>1073</v>
      </c>
      <c r="D690" s="141" t="s">
        <v>31</v>
      </c>
      <c r="E690" s="299">
        <v>6000</v>
      </c>
      <c r="F690" s="304"/>
      <c r="G690" s="374"/>
      <c r="H690" s="334"/>
      <c r="I690" s="304"/>
      <c r="J690" s="304"/>
    </row>
    <row r="691" spans="1:10" ht="25.5">
      <c r="A691" s="331" t="s">
        <v>1763</v>
      </c>
      <c r="B691" s="302" t="s">
        <v>1071</v>
      </c>
      <c r="C691" s="305" t="s">
        <v>1074</v>
      </c>
      <c r="D691" s="141" t="s">
        <v>31</v>
      </c>
      <c r="E691" s="299">
        <v>3000</v>
      </c>
      <c r="F691" s="304"/>
      <c r="G691" s="374"/>
      <c r="H691" s="334"/>
      <c r="I691" s="304"/>
      <c r="J691" s="304"/>
    </row>
    <row r="692" spans="1:10" ht="25.5">
      <c r="A692" s="331" t="s">
        <v>1764</v>
      </c>
      <c r="B692" s="302" t="s">
        <v>1071</v>
      </c>
      <c r="C692" s="305" t="s">
        <v>1765</v>
      </c>
      <c r="D692" s="141" t="s">
        <v>31</v>
      </c>
      <c r="E692" s="299">
        <v>6000</v>
      </c>
      <c r="F692" s="268"/>
      <c r="G692" s="276"/>
      <c r="H692" s="384"/>
      <c r="I692" s="268"/>
      <c r="J692" s="268"/>
    </row>
    <row r="693" spans="1:10">
      <c r="A693" s="332"/>
      <c r="B693" s="341"/>
      <c r="C693" s="385"/>
      <c r="D693" s="335"/>
      <c r="E693" s="358"/>
      <c r="F693" s="329"/>
      <c r="G693" s="378"/>
      <c r="H693" s="405"/>
      <c r="I693" s="406" t="s">
        <v>1771</v>
      </c>
      <c r="J693" s="407"/>
    </row>
    <row r="694" spans="1:10">
      <c r="A694" s="469" t="s">
        <v>234</v>
      </c>
      <c r="B694" s="424" t="s">
        <v>1766</v>
      </c>
      <c r="C694" s="459"/>
      <c r="D694" s="470"/>
      <c r="E694" s="471"/>
      <c r="F694" s="263"/>
      <c r="G694" s="264"/>
      <c r="H694" s="265"/>
      <c r="I694" s="263"/>
      <c r="J694" s="263"/>
    </row>
    <row r="695" spans="1:10" ht="25.5">
      <c r="A695" s="267" t="s">
        <v>1767</v>
      </c>
      <c r="B695" s="302" t="s">
        <v>1075</v>
      </c>
      <c r="C695" s="305" t="s">
        <v>1076</v>
      </c>
      <c r="D695" s="141" t="s">
        <v>31</v>
      </c>
      <c r="E695" s="299">
        <v>36</v>
      </c>
      <c r="F695" s="409"/>
      <c r="G695" s="304"/>
      <c r="H695" s="304"/>
      <c r="I695" s="409"/>
      <c r="J695" s="409"/>
    </row>
    <row r="696" spans="1:10">
      <c r="A696" s="332"/>
      <c r="B696" s="341"/>
      <c r="C696" s="385"/>
      <c r="D696" s="335"/>
      <c r="E696" s="358"/>
      <c r="F696" s="404"/>
      <c r="G696" s="378"/>
      <c r="H696" s="405"/>
      <c r="I696" s="406" t="s">
        <v>1772</v>
      </c>
      <c r="J696" s="407"/>
    </row>
    <row r="697" spans="1:10">
      <c r="A697" s="330" t="s">
        <v>1768</v>
      </c>
      <c r="B697" s="181" t="s">
        <v>1077</v>
      </c>
      <c r="C697" s="473"/>
      <c r="D697" s="474"/>
      <c r="E697" s="475"/>
      <c r="F697" s="320"/>
      <c r="G697" s="375"/>
      <c r="H697" s="333"/>
      <c r="I697" s="320"/>
      <c r="J697" s="320"/>
    </row>
    <row r="698" spans="1:10">
      <c r="A698" s="267" t="s">
        <v>1769</v>
      </c>
      <c r="B698" s="302" t="s">
        <v>1078</v>
      </c>
      <c r="C698" s="305" t="s">
        <v>1079</v>
      </c>
      <c r="D698" s="141" t="s">
        <v>31</v>
      </c>
      <c r="E698" s="299">
        <v>30</v>
      </c>
      <c r="F698" s="304"/>
      <c r="G698" s="374"/>
      <c r="H698" s="374"/>
      <c r="I698" s="304"/>
      <c r="J698" s="304"/>
    </row>
    <row r="699" spans="1:10" ht="25.5">
      <c r="A699" s="267" t="s">
        <v>1770</v>
      </c>
      <c r="B699" s="302" t="s">
        <v>1080</v>
      </c>
      <c r="C699" s="305" t="s">
        <v>1777</v>
      </c>
      <c r="D699" s="144" t="s">
        <v>31</v>
      </c>
      <c r="E699" s="300">
        <v>36</v>
      </c>
      <c r="F699" s="304"/>
      <c r="G699" s="374"/>
      <c r="H699" s="334"/>
      <c r="I699" s="304"/>
      <c r="J699" s="304"/>
    </row>
    <row r="700" spans="1:10">
      <c r="A700" s="332"/>
      <c r="B700" s="341"/>
      <c r="C700" s="385"/>
      <c r="D700" s="335"/>
      <c r="E700" s="358"/>
      <c r="F700" s="329"/>
      <c r="G700" s="378"/>
      <c r="H700" s="335"/>
      <c r="I700" s="373" t="s">
        <v>1773</v>
      </c>
      <c r="J700" s="319"/>
    </row>
    <row r="701" spans="1:10">
      <c r="A701" s="330" t="s">
        <v>1774</v>
      </c>
      <c r="B701" s="181" t="s">
        <v>1081</v>
      </c>
      <c r="C701" s="322"/>
      <c r="D701" s="333"/>
      <c r="E701" s="357"/>
      <c r="F701" s="320"/>
      <c r="G701" s="375"/>
      <c r="H701" s="333"/>
      <c r="I701" s="320"/>
      <c r="J701" s="320"/>
    </row>
    <row r="702" spans="1:10" ht="25.5">
      <c r="A702" s="331" t="s">
        <v>1775</v>
      </c>
      <c r="B702" s="148" t="s">
        <v>1082</v>
      </c>
      <c r="C702" s="192" t="s">
        <v>1776</v>
      </c>
      <c r="D702" s="156" t="s">
        <v>87</v>
      </c>
      <c r="E702" s="291">
        <v>72</v>
      </c>
      <c r="F702" s="409"/>
      <c r="G702" s="304"/>
      <c r="H702" s="304"/>
      <c r="I702" s="409"/>
      <c r="J702" s="409"/>
    </row>
    <row r="703" spans="1:10">
      <c r="A703" s="332"/>
      <c r="B703" s="341"/>
      <c r="C703" s="385"/>
      <c r="D703" s="335"/>
      <c r="E703" s="358"/>
      <c r="F703" s="404"/>
      <c r="G703" s="378"/>
      <c r="H703" s="405"/>
      <c r="I703" s="406" t="s">
        <v>1778</v>
      </c>
      <c r="J703" s="407"/>
    </row>
    <row r="704" spans="1:10">
      <c r="A704" s="330" t="s">
        <v>1781</v>
      </c>
      <c r="B704" s="278" t="s">
        <v>1084</v>
      </c>
      <c r="C704" s="322"/>
      <c r="D704" s="333"/>
      <c r="E704" s="357"/>
      <c r="F704" s="320"/>
      <c r="G704" s="375"/>
      <c r="H704" s="333"/>
      <c r="I704" s="320"/>
      <c r="J704" s="320"/>
    </row>
    <row r="705" spans="1:10">
      <c r="A705" s="331" t="s">
        <v>1782</v>
      </c>
      <c r="B705" s="302" t="s">
        <v>1085</v>
      </c>
      <c r="C705" s="305" t="s">
        <v>1086</v>
      </c>
      <c r="D705" s="141" t="s">
        <v>31</v>
      </c>
      <c r="E705" s="299">
        <v>24</v>
      </c>
      <c r="F705" s="304"/>
      <c r="G705" s="374"/>
      <c r="H705" s="371"/>
      <c r="I705" s="318"/>
      <c r="J705" s="304"/>
    </row>
    <row r="706" spans="1:10">
      <c r="A706" s="331" t="s">
        <v>1783</v>
      </c>
      <c r="B706" s="302" t="s">
        <v>1085</v>
      </c>
      <c r="C706" s="305" t="s">
        <v>1780</v>
      </c>
      <c r="D706" s="141" t="s">
        <v>31</v>
      </c>
      <c r="E706" s="299">
        <v>12</v>
      </c>
      <c r="F706" s="136"/>
      <c r="G706" s="304"/>
      <c r="H706" s="304"/>
      <c r="I706" s="409"/>
      <c r="J706" s="409"/>
    </row>
    <row r="707" spans="1:10">
      <c r="A707" s="332"/>
      <c r="B707" s="341"/>
      <c r="C707" s="385"/>
      <c r="D707" s="335"/>
      <c r="E707" s="358"/>
      <c r="F707" s="329"/>
      <c r="G707" s="327"/>
      <c r="H707" s="405"/>
      <c r="I707" s="406" t="s">
        <v>1779</v>
      </c>
      <c r="J707" s="407"/>
    </row>
    <row r="708" spans="1:10">
      <c r="A708" s="330" t="s">
        <v>1784</v>
      </c>
      <c r="B708" s="135" t="s">
        <v>1087</v>
      </c>
      <c r="C708" s="322"/>
      <c r="D708" s="333"/>
      <c r="E708" s="357"/>
      <c r="F708" s="249"/>
      <c r="G708" s="205"/>
      <c r="H708" s="333"/>
      <c r="I708" s="250"/>
      <c r="J708" s="320"/>
    </row>
    <row r="709" spans="1:10" ht="89.25">
      <c r="A709" s="381" t="s">
        <v>1785</v>
      </c>
      <c r="B709" s="297" t="s">
        <v>1089</v>
      </c>
      <c r="C709" s="305" t="s">
        <v>1090</v>
      </c>
      <c r="D709" s="334" t="s">
        <v>858</v>
      </c>
      <c r="E709" s="334">
        <v>10</v>
      </c>
      <c r="F709" s="225"/>
      <c r="G709" s="318"/>
      <c r="H709" s="371"/>
      <c r="I709" s="226"/>
      <c r="J709" s="318"/>
    </row>
    <row r="710" spans="1:10" ht="76.5">
      <c r="A710" s="381" t="s">
        <v>1786</v>
      </c>
      <c r="B710" s="297" t="s">
        <v>1092</v>
      </c>
      <c r="C710" s="305" t="s">
        <v>1093</v>
      </c>
      <c r="D710" s="334" t="s">
        <v>858</v>
      </c>
      <c r="E710" s="334">
        <v>10</v>
      </c>
      <c r="F710" s="225"/>
      <c r="G710" s="318"/>
      <c r="H710" s="371"/>
      <c r="I710" s="226"/>
      <c r="J710" s="318"/>
    </row>
    <row r="711" spans="1:10" ht="89.25">
      <c r="A711" s="381" t="s">
        <v>1787</v>
      </c>
      <c r="B711" s="297" t="s">
        <v>1095</v>
      </c>
      <c r="C711" s="305" t="s">
        <v>1096</v>
      </c>
      <c r="D711" s="334" t="s">
        <v>858</v>
      </c>
      <c r="E711" s="334">
        <v>10</v>
      </c>
      <c r="F711" s="225"/>
      <c r="G711" s="318"/>
      <c r="H711" s="371"/>
      <c r="I711" s="226"/>
      <c r="J711" s="318"/>
    </row>
    <row r="712" spans="1:10" ht="76.5">
      <c r="A712" s="381" t="s">
        <v>1788</v>
      </c>
      <c r="B712" s="297" t="s">
        <v>1098</v>
      </c>
      <c r="C712" s="305" t="s">
        <v>1099</v>
      </c>
      <c r="D712" s="334" t="s">
        <v>858</v>
      </c>
      <c r="E712" s="334">
        <v>10</v>
      </c>
      <c r="F712" s="225"/>
      <c r="G712" s="318"/>
      <c r="H712" s="371"/>
      <c r="I712" s="226"/>
      <c r="J712" s="318"/>
    </row>
    <row r="713" spans="1:10" ht="38.25">
      <c r="A713" s="381" t="s">
        <v>1789</v>
      </c>
      <c r="B713" s="297" t="s">
        <v>1101</v>
      </c>
      <c r="C713" s="305" t="s">
        <v>1102</v>
      </c>
      <c r="D713" s="334" t="s">
        <v>858</v>
      </c>
      <c r="E713" s="334">
        <v>9</v>
      </c>
      <c r="F713" s="225"/>
      <c r="G713" s="318"/>
      <c r="H713" s="371"/>
      <c r="I713" s="226"/>
      <c r="J713" s="318"/>
    </row>
    <row r="714" spans="1:10" ht="51">
      <c r="A714" s="381" t="s">
        <v>1790</v>
      </c>
      <c r="B714" s="222" t="s">
        <v>1104</v>
      </c>
      <c r="C714" s="353" t="s">
        <v>1105</v>
      </c>
      <c r="D714" s="334" t="s">
        <v>858</v>
      </c>
      <c r="E714" s="334">
        <v>9</v>
      </c>
      <c r="F714" s="225"/>
      <c r="G714" s="318"/>
      <c r="H714" s="371"/>
      <c r="I714" s="226"/>
      <c r="J714" s="318"/>
    </row>
    <row r="715" spans="1:10" ht="38.25">
      <c r="A715" s="381" t="s">
        <v>1791</v>
      </c>
      <c r="B715" s="380" t="s">
        <v>1107</v>
      </c>
      <c r="C715" s="353" t="s">
        <v>1108</v>
      </c>
      <c r="D715" s="334" t="s">
        <v>858</v>
      </c>
      <c r="E715" s="334">
        <v>9</v>
      </c>
      <c r="F715" s="225"/>
      <c r="G715" s="318"/>
      <c r="H715" s="371"/>
      <c r="I715" s="226"/>
      <c r="J715" s="318"/>
    </row>
    <row r="716" spans="1:10" ht="76.5">
      <c r="A716" s="381" t="s">
        <v>1792</v>
      </c>
      <c r="B716" s="297" t="s">
        <v>1110</v>
      </c>
      <c r="C716" s="305" t="s">
        <v>1111</v>
      </c>
      <c r="D716" s="334" t="s">
        <v>858</v>
      </c>
      <c r="E716" s="334">
        <v>9</v>
      </c>
      <c r="F716" s="225"/>
      <c r="G716" s="318"/>
      <c r="H716" s="371"/>
      <c r="I716" s="226"/>
      <c r="J716" s="318"/>
    </row>
    <row r="717" spans="1:10" ht="63.75">
      <c r="A717" s="381" t="s">
        <v>1793</v>
      </c>
      <c r="B717" s="380" t="s">
        <v>1112</v>
      </c>
      <c r="C717" s="168" t="s">
        <v>1113</v>
      </c>
      <c r="D717" s="334" t="s">
        <v>858</v>
      </c>
      <c r="E717" s="334">
        <v>9</v>
      </c>
      <c r="F717" s="225"/>
      <c r="G717" s="318"/>
      <c r="H717" s="371"/>
      <c r="I717" s="226"/>
      <c r="J717" s="318"/>
    </row>
    <row r="718" spans="1:10" ht="76.5">
      <c r="A718" s="381" t="s">
        <v>1794</v>
      </c>
      <c r="B718" s="297" t="s">
        <v>1114</v>
      </c>
      <c r="C718" s="305" t="s">
        <v>1115</v>
      </c>
      <c r="D718" s="334" t="s">
        <v>858</v>
      </c>
      <c r="E718" s="334">
        <v>9</v>
      </c>
      <c r="F718" s="409"/>
      <c r="G718" s="409"/>
      <c r="H718" s="409"/>
      <c r="I718" s="409"/>
      <c r="J718" s="409"/>
    </row>
    <row r="719" spans="1:10" ht="25.5">
      <c r="A719" s="381" t="s">
        <v>1795</v>
      </c>
      <c r="B719" s="297" t="s">
        <v>1116</v>
      </c>
      <c r="C719" s="305" t="s">
        <v>2747</v>
      </c>
      <c r="D719" s="334" t="s">
        <v>858</v>
      </c>
      <c r="E719" s="334">
        <v>9</v>
      </c>
      <c r="F719" s="225"/>
      <c r="G719" s="318"/>
      <c r="H719" s="371"/>
      <c r="I719" s="226"/>
      <c r="J719" s="318"/>
    </row>
    <row r="720" spans="1:10" ht="25.5">
      <c r="A720" s="381" t="s">
        <v>1796</v>
      </c>
      <c r="B720" s="297" t="s">
        <v>1117</v>
      </c>
      <c r="C720" s="305" t="s">
        <v>1118</v>
      </c>
      <c r="D720" s="334" t="s">
        <v>858</v>
      </c>
      <c r="E720" s="334">
        <v>9</v>
      </c>
      <c r="F720" s="409"/>
      <c r="G720" s="304"/>
      <c r="H720" s="304"/>
      <c r="I720" s="409"/>
      <c r="J720" s="409"/>
    </row>
    <row r="721" spans="1:10">
      <c r="A721" s="332"/>
      <c r="B721" s="378"/>
      <c r="C721" s="385"/>
      <c r="D721" s="335"/>
      <c r="E721" s="358"/>
      <c r="F721" s="404"/>
      <c r="G721" s="327"/>
      <c r="H721" s="405"/>
      <c r="I721" s="406" t="s">
        <v>1797</v>
      </c>
      <c r="J721" s="407"/>
    </row>
    <row r="722" spans="1:10">
      <c r="A722" s="476" t="s">
        <v>1798</v>
      </c>
      <c r="B722" s="477" t="s">
        <v>1119</v>
      </c>
      <c r="C722" s="478"/>
      <c r="D722" s="479"/>
      <c r="E722" s="480"/>
      <c r="F722" s="482"/>
      <c r="G722" s="205"/>
      <c r="H722" s="457"/>
      <c r="I722" s="483"/>
      <c r="J722" s="458"/>
    </row>
    <row r="723" spans="1:10" ht="25.5">
      <c r="A723" s="269" t="s">
        <v>1801</v>
      </c>
      <c r="B723" s="288" t="s">
        <v>1120</v>
      </c>
      <c r="C723" s="289" t="s">
        <v>1121</v>
      </c>
      <c r="D723" s="290" t="s">
        <v>858</v>
      </c>
      <c r="E723" s="290">
        <v>6</v>
      </c>
      <c r="F723" s="225"/>
      <c r="G723" s="318"/>
      <c r="H723" s="371"/>
      <c r="I723" s="226"/>
      <c r="J723" s="318"/>
    </row>
    <row r="724" spans="1:10">
      <c r="A724" s="332"/>
      <c r="B724" s="341"/>
      <c r="C724" s="385"/>
      <c r="D724" s="335"/>
      <c r="E724" s="358"/>
      <c r="F724" s="329"/>
      <c r="G724" s="378"/>
      <c r="H724" s="335"/>
      <c r="I724" s="373" t="s">
        <v>1809</v>
      </c>
      <c r="J724" s="319"/>
    </row>
    <row r="725" spans="1:10">
      <c r="A725" s="330" t="s">
        <v>1799</v>
      </c>
      <c r="B725" s="324" t="s">
        <v>1122</v>
      </c>
      <c r="C725" s="484"/>
      <c r="D725" s="457"/>
      <c r="E725" s="457"/>
      <c r="F725" s="460"/>
      <c r="G725" s="65"/>
      <c r="H725" s="76"/>
      <c r="I725" s="461"/>
      <c r="J725" s="65"/>
    </row>
    <row r="726" spans="1:10" ht="25.5">
      <c r="A726" s="271" t="s">
        <v>1800</v>
      </c>
      <c r="B726" s="272" t="s">
        <v>1123</v>
      </c>
      <c r="C726" s="273" t="s">
        <v>2746</v>
      </c>
      <c r="D726" s="274" t="s">
        <v>858</v>
      </c>
      <c r="E726" s="274">
        <v>9</v>
      </c>
      <c r="F726" s="252"/>
      <c r="G726" s="254"/>
      <c r="H726" s="251"/>
      <c r="I726" s="253"/>
      <c r="J726" s="254"/>
    </row>
    <row r="727" spans="1:10">
      <c r="A727" s="332"/>
      <c r="B727" s="341"/>
      <c r="C727" s="385"/>
      <c r="D727" s="335"/>
      <c r="E727" s="358"/>
      <c r="F727" s="329"/>
      <c r="G727" s="378"/>
      <c r="H727" s="335"/>
      <c r="I727" s="373" t="s">
        <v>1810</v>
      </c>
      <c r="J727" s="319"/>
    </row>
    <row r="728" spans="1:10">
      <c r="A728" s="330" t="s">
        <v>1802</v>
      </c>
      <c r="B728" s="343" t="s">
        <v>1339</v>
      </c>
      <c r="C728" s="322"/>
      <c r="D728" s="333"/>
      <c r="E728" s="357"/>
      <c r="F728" s="320"/>
      <c r="G728" s="375"/>
      <c r="H728" s="333"/>
      <c r="I728" s="320"/>
      <c r="J728" s="320"/>
    </row>
    <row r="729" spans="1:10" ht="25.5">
      <c r="A729" s="331" t="s">
        <v>1803</v>
      </c>
      <c r="B729" s="302" t="s">
        <v>1137</v>
      </c>
      <c r="C729" s="244" t="s">
        <v>3182</v>
      </c>
      <c r="D729" s="334" t="s">
        <v>31</v>
      </c>
      <c r="E729" s="303">
        <v>30</v>
      </c>
      <c r="F729" s="374">
        <v>1</v>
      </c>
      <c r="G729" s="752">
        <v>24.3</v>
      </c>
      <c r="H729" s="752">
        <v>48.6</v>
      </c>
      <c r="I729" s="752">
        <v>21</v>
      </c>
      <c r="J729" s="752">
        <f>G729*E729</f>
        <v>729</v>
      </c>
    </row>
    <row r="730" spans="1:10">
      <c r="A730" s="331" t="s">
        <v>1804</v>
      </c>
      <c r="B730" s="302" t="s">
        <v>1140</v>
      </c>
      <c r="C730" s="387" t="s">
        <v>1141</v>
      </c>
      <c r="D730" s="334" t="s">
        <v>31</v>
      </c>
      <c r="E730" s="303">
        <v>6</v>
      </c>
      <c r="F730" s="374">
        <v>1</v>
      </c>
      <c r="G730" s="752">
        <v>16.5</v>
      </c>
      <c r="H730" s="752">
        <v>16.5</v>
      </c>
      <c r="I730" s="752">
        <v>21</v>
      </c>
      <c r="J730" s="752">
        <f>G730*E730</f>
        <v>99</v>
      </c>
    </row>
    <row r="731" spans="1:10">
      <c r="A731" s="331" t="s">
        <v>1805</v>
      </c>
      <c r="B731" s="302" t="s">
        <v>1142</v>
      </c>
      <c r="C731" s="387" t="s">
        <v>1143</v>
      </c>
      <c r="D731" s="334" t="s">
        <v>31</v>
      </c>
      <c r="E731" s="303">
        <v>18</v>
      </c>
      <c r="F731" s="374">
        <v>1</v>
      </c>
      <c r="G731" s="752">
        <v>20.55</v>
      </c>
      <c r="H731" s="752">
        <v>20.55</v>
      </c>
      <c r="I731" s="752">
        <v>21</v>
      </c>
      <c r="J731" s="752">
        <f>G731*E731</f>
        <v>369.90000000000003</v>
      </c>
    </row>
    <row r="732" spans="1:10">
      <c r="A732" s="332"/>
      <c r="B732" s="1705"/>
      <c r="C732" s="385"/>
      <c r="D732" s="335"/>
      <c r="E732" s="358"/>
      <c r="F732" s="329"/>
      <c r="G732" s="378"/>
      <c r="H732" s="335"/>
      <c r="I732" s="373" t="s">
        <v>1811</v>
      </c>
      <c r="J732" s="1864">
        <f>SUM(J729:J731)</f>
        <v>1197.9000000000001</v>
      </c>
    </row>
    <row r="733" spans="1:10">
      <c r="A733" s="330" t="s">
        <v>1806</v>
      </c>
      <c r="B733" s="1816" t="s">
        <v>1340</v>
      </c>
      <c r="C733" s="322"/>
      <c r="D733" s="333"/>
      <c r="E733" s="357"/>
      <c r="F733" s="320"/>
      <c r="G733" s="375"/>
      <c r="H733" s="333"/>
      <c r="I733" s="320"/>
      <c r="J733" s="320"/>
    </row>
    <row r="734" spans="1:10">
      <c r="A734" s="331" t="s">
        <v>1807</v>
      </c>
      <c r="B734" s="302" t="s">
        <v>1144</v>
      </c>
      <c r="C734" s="387" t="s">
        <v>2628</v>
      </c>
      <c r="D734" s="334" t="s">
        <v>31</v>
      </c>
      <c r="E734" s="303">
        <v>6</v>
      </c>
      <c r="F734" s="304">
        <v>1</v>
      </c>
      <c r="G734" s="1106">
        <v>28.3</v>
      </c>
      <c r="H734" s="1106">
        <v>28.3</v>
      </c>
      <c r="I734" s="1872">
        <v>21</v>
      </c>
      <c r="J734" s="1872">
        <f>G734*E734</f>
        <v>169.8</v>
      </c>
    </row>
    <row r="735" spans="1:10">
      <c r="A735" s="331" t="s">
        <v>1808</v>
      </c>
      <c r="B735" s="302" t="s">
        <v>1145</v>
      </c>
      <c r="C735" s="387" t="s">
        <v>2629</v>
      </c>
      <c r="D735" s="334" t="s">
        <v>31</v>
      </c>
      <c r="E735" s="303">
        <v>6</v>
      </c>
      <c r="F735" s="304">
        <v>1</v>
      </c>
      <c r="G735" s="1106">
        <v>21.6</v>
      </c>
      <c r="H735" s="1106">
        <v>21.6</v>
      </c>
      <c r="I735" s="1872">
        <v>21</v>
      </c>
      <c r="J735" s="1872">
        <f>G735*E735</f>
        <v>129.60000000000002</v>
      </c>
    </row>
    <row r="736" spans="1:10">
      <c r="A736" s="332"/>
      <c r="B736" s="1705"/>
      <c r="C736" s="385"/>
      <c r="D736" s="335"/>
      <c r="E736" s="358"/>
      <c r="F736" s="329"/>
      <c r="G736" s="378"/>
      <c r="H736" s="335"/>
      <c r="I736" s="373" t="s">
        <v>1812</v>
      </c>
      <c r="J736" s="1864">
        <f>SUM(J734:J735)</f>
        <v>299.40000000000003</v>
      </c>
    </row>
    <row r="737" spans="1:10">
      <c r="A737" s="330" t="s">
        <v>1813</v>
      </c>
      <c r="B737" s="1816" t="s">
        <v>1341</v>
      </c>
      <c r="C737" s="388"/>
      <c r="D737" s="336"/>
      <c r="E737" s="357"/>
      <c r="F737" s="324"/>
      <c r="G737" s="376"/>
      <c r="H737" s="336"/>
      <c r="I737" s="324"/>
      <c r="J737" s="324"/>
    </row>
    <row r="738" spans="1:10">
      <c r="A738" s="331" t="s">
        <v>1814</v>
      </c>
      <c r="B738" s="302" t="s">
        <v>1149</v>
      </c>
      <c r="C738" s="387" t="s">
        <v>1150</v>
      </c>
      <c r="D738" s="334" t="s">
        <v>31</v>
      </c>
      <c r="E738" s="360">
        <v>3</v>
      </c>
      <c r="F738" s="304">
        <v>1</v>
      </c>
      <c r="G738" s="752">
        <v>8.9</v>
      </c>
      <c r="H738" s="752">
        <v>8.9</v>
      </c>
      <c r="I738" s="752">
        <v>21</v>
      </c>
      <c r="J738" s="752">
        <f>G738*E738</f>
        <v>26.700000000000003</v>
      </c>
    </row>
    <row r="739" spans="1:10">
      <c r="A739" s="332"/>
      <c r="B739" s="341"/>
      <c r="C739" s="385"/>
      <c r="D739" s="335"/>
      <c r="E739" s="358"/>
      <c r="F739" s="329"/>
      <c r="G739" s="378"/>
      <c r="H739" s="335"/>
      <c r="I739" s="373" t="s">
        <v>1819</v>
      </c>
      <c r="J739" s="1864">
        <v>26.7</v>
      </c>
    </row>
    <row r="740" spans="1:10">
      <c r="A740" s="330" t="s">
        <v>1815</v>
      </c>
      <c r="B740" s="343" t="s">
        <v>1152</v>
      </c>
      <c r="C740" s="388"/>
      <c r="D740" s="336"/>
      <c r="E740" s="357"/>
      <c r="F740" s="324"/>
      <c r="G740" s="376"/>
      <c r="H740" s="336"/>
      <c r="I740" s="324"/>
      <c r="J740" s="324"/>
    </row>
    <row r="741" spans="1:10" ht="38.25">
      <c r="A741" s="331" t="s">
        <v>1816</v>
      </c>
      <c r="B741" s="302" t="s">
        <v>1152</v>
      </c>
      <c r="C741" s="244" t="s">
        <v>1153</v>
      </c>
      <c r="D741" s="334" t="s">
        <v>31</v>
      </c>
      <c r="E741" s="360">
        <v>6</v>
      </c>
      <c r="F741" s="304"/>
      <c r="G741" s="374"/>
      <c r="H741" s="334"/>
      <c r="I741" s="304"/>
      <c r="J741" s="304"/>
    </row>
    <row r="742" spans="1:10">
      <c r="A742" s="331" t="s">
        <v>1817</v>
      </c>
      <c r="B742" s="675" t="s">
        <v>1078</v>
      </c>
      <c r="C742" s="675" t="s">
        <v>1307</v>
      </c>
      <c r="D742" s="294" t="s">
        <v>31</v>
      </c>
      <c r="E742" s="361" t="s">
        <v>558</v>
      </c>
      <c r="F742" s="1873"/>
      <c r="G742" s="374"/>
      <c r="H742" s="374"/>
      <c r="I742" s="304"/>
      <c r="J742" s="304"/>
    </row>
    <row r="743" spans="1:10" ht="51.75">
      <c r="A743" s="331" t="s">
        <v>1818</v>
      </c>
      <c r="B743" s="104" t="s">
        <v>1308</v>
      </c>
      <c r="C743" s="103" t="s">
        <v>1309</v>
      </c>
      <c r="D743" s="384" t="s">
        <v>31</v>
      </c>
      <c r="E743" s="384">
        <v>24</v>
      </c>
      <c r="F743" s="304"/>
      <c r="G743" s="374"/>
      <c r="H743" s="334"/>
      <c r="I743" s="304"/>
      <c r="J743" s="304"/>
    </row>
    <row r="744" spans="1:10">
      <c r="A744" s="332"/>
      <c r="B744" s="341"/>
      <c r="C744" s="385"/>
      <c r="D744" s="335"/>
      <c r="E744" s="358"/>
      <c r="F744" s="329"/>
      <c r="G744" s="378"/>
      <c r="H744" s="335"/>
      <c r="I744" s="373" t="s">
        <v>1822</v>
      </c>
      <c r="J744" s="319"/>
    </row>
    <row r="745" spans="1:10">
      <c r="A745" s="330" t="s">
        <v>1820</v>
      </c>
      <c r="B745" s="343" t="s">
        <v>1342</v>
      </c>
      <c r="C745" s="388"/>
      <c r="D745" s="336"/>
      <c r="E745" s="357"/>
      <c r="F745" s="324"/>
      <c r="G745" s="376"/>
      <c r="H745" s="336"/>
      <c r="I745" s="324"/>
      <c r="J745" s="324"/>
    </row>
    <row r="746" spans="1:10">
      <c r="A746" s="331" t="s">
        <v>1821</v>
      </c>
      <c r="B746" s="297" t="s">
        <v>1155</v>
      </c>
      <c r="C746" s="380" t="s">
        <v>1156</v>
      </c>
      <c r="D746" s="334" t="s">
        <v>31</v>
      </c>
      <c r="E746" s="360">
        <v>3</v>
      </c>
      <c r="F746" s="304"/>
      <c r="G746" s="374"/>
      <c r="H746" s="334"/>
      <c r="I746" s="304"/>
      <c r="J746" s="304"/>
    </row>
    <row r="747" spans="1:10">
      <c r="A747" s="332"/>
      <c r="B747" s="341"/>
      <c r="C747" s="385"/>
      <c r="D747" s="335"/>
      <c r="E747" s="358"/>
      <c r="F747" s="329"/>
      <c r="G747" s="378"/>
      <c r="H747" s="335"/>
      <c r="I747" s="373" t="s">
        <v>1823</v>
      </c>
      <c r="J747" s="319"/>
    </row>
    <row r="748" spans="1:10">
      <c r="A748" s="330" t="s">
        <v>1827</v>
      </c>
      <c r="B748" s="343" t="s">
        <v>1343</v>
      </c>
      <c r="C748" s="388"/>
      <c r="D748" s="336"/>
      <c r="E748" s="357"/>
      <c r="F748" s="324"/>
      <c r="G748" s="376"/>
      <c r="H748" s="336"/>
      <c r="I748" s="324"/>
      <c r="J748" s="324"/>
    </row>
    <row r="749" spans="1:10">
      <c r="A749" s="331" t="s">
        <v>1828</v>
      </c>
      <c r="B749" s="354" t="s">
        <v>1161</v>
      </c>
      <c r="C749" s="379" t="s">
        <v>1162</v>
      </c>
      <c r="D749" s="334" t="s">
        <v>31</v>
      </c>
      <c r="E749" s="363">
        <v>120000</v>
      </c>
      <c r="F749" s="304"/>
      <c r="G749" s="374"/>
      <c r="H749" s="334"/>
      <c r="I749" s="304"/>
      <c r="J749" s="304"/>
    </row>
    <row r="750" spans="1:10">
      <c r="A750" s="331" t="s">
        <v>1829</v>
      </c>
      <c r="B750" s="354" t="s">
        <v>1164</v>
      </c>
      <c r="C750" s="389" t="s">
        <v>1165</v>
      </c>
      <c r="D750" s="334" t="s">
        <v>31</v>
      </c>
      <c r="E750" s="364">
        <v>6000</v>
      </c>
      <c r="F750" s="304"/>
      <c r="G750" s="374"/>
      <c r="H750" s="334"/>
      <c r="I750" s="304"/>
      <c r="J750" s="304"/>
    </row>
    <row r="751" spans="1:10">
      <c r="A751" s="331" t="s">
        <v>1830</v>
      </c>
      <c r="B751" s="354" t="s">
        <v>1164</v>
      </c>
      <c r="C751" s="389" t="s">
        <v>1167</v>
      </c>
      <c r="D751" s="334" t="s">
        <v>31</v>
      </c>
      <c r="E751" s="364">
        <v>6000</v>
      </c>
      <c r="F751" s="304"/>
      <c r="G751" s="374"/>
      <c r="H751" s="334"/>
      <c r="I751" s="304"/>
      <c r="J751" s="304"/>
    </row>
    <row r="752" spans="1:10">
      <c r="A752" s="331" t="s">
        <v>1831</v>
      </c>
      <c r="B752" s="354" t="s">
        <v>1169</v>
      </c>
      <c r="C752" s="379" t="s">
        <v>1170</v>
      </c>
      <c r="D752" s="334" t="s">
        <v>31</v>
      </c>
      <c r="E752" s="363">
        <v>18</v>
      </c>
      <c r="F752" s="304"/>
      <c r="G752" s="374"/>
      <c r="H752" s="334"/>
      <c r="I752" s="304"/>
      <c r="J752" s="304"/>
    </row>
    <row r="753" spans="1:10">
      <c r="A753" s="332"/>
      <c r="B753" s="341"/>
      <c r="C753" s="385"/>
      <c r="D753" s="335"/>
      <c r="E753" s="358"/>
      <c r="F753" s="329"/>
      <c r="G753" s="378"/>
      <c r="H753" s="335"/>
      <c r="I753" s="373" t="s">
        <v>1824</v>
      </c>
      <c r="J753" s="319"/>
    </row>
    <row r="754" spans="1:10">
      <c r="A754" s="330" t="s">
        <v>1832</v>
      </c>
      <c r="B754" s="343" t="s">
        <v>1344</v>
      </c>
      <c r="C754" s="388"/>
      <c r="D754" s="336"/>
      <c r="E754" s="357"/>
      <c r="F754" s="324"/>
      <c r="G754" s="376"/>
      <c r="H754" s="336"/>
      <c r="I754" s="324"/>
      <c r="J754" s="324"/>
    </row>
    <row r="755" spans="1:10" ht="38.25">
      <c r="A755" s="331" t="s">
        <v>1833</v>
      </c>
      <c r="B755" s="354" t="s">
        <v>1172</v>
      </c>
      <c r="C755" s="379" t="s">
        <v>1170</v>
      </c>
      <c r="D755" s="334" t="s">
        <v>31</v>
      </c>
      <c r="E755" s="363">
        <v>3</v>
      </c>
      <c r="F755" s="304"/>
      <c r="G755" s="374"/>
      <c r="H755" s="334"/>
      <c r="I755" s="304"/>
      <c r="J755" s="304"/>
    </row>
    <row r="756" spans="1:10">
      <c r="A756" s="332"/>
      <c r="B756" s="341"/>
      <c r="C756" s="385"/>
      <c r="D756" s="335"/>
      <c r="E756" s="358"/>
      <c r="F756" s="329"/>
      <c r="G756" s="378"/>
      <c r="H756" s="335"/>
      <c r="I756" s="373" t="s">
        <v>1825</v>
      </c>
      <c r="J756" s="319"/>
    </row>
    <row r="757" spans="1:10">
      <c r="A757" s="330" t="s">
        <v>1834</v>
      </c>
      <c r="B757" s="343" t="s">
        <v>1345</v>
      </c>
      <c r="C757" s="388"/>
      <c r="D757" s="336"/>
      <c r="E757" s="357"/>
      <c r="F757" s="324"/>
      <c r="G757" s="376"/>
      <c r="H757" s="336"/>
      <c r="I757" s="324"/>
      <c r="J757" s="324"/>
    </row>
    <row r="758" spans="1:10" ht="38.25">
      <c r="A758" s="331" t="s">
        <v>1835</v>
      </c>
      <c r="B758" s="297" t="s">
        <v>1174</v>
      </c>
      <c r="C758" s="387" t="s">
        <v>1175</v>
      </c>
      <c r="D758" s="334" t="s">
        <v>31</v>
      </c>
      <c r="E758" s="360">
        <v>3</v>
      </c>
      <c r="F758" s="304"/>
      <c r="G758" s="374"/>
      <c r="H758" s="371"/>
      <c r="I758" s="318"/>
      <c r="J758" s="304"/>
    </row>
    <row r="759" spans="1:10">
      <c r="A759" s="332"/>
      <c r="B759" s="341"/>
      <c r="C759" s="385"/>
      <c r="D759" s="335"/>
      <c r="E759" s="358"/>
      <c r="F759" s="329"/>
      <c r="G759" s="378"/>
      <c r="H759" s="335"/>
      <c r="I759" s="373" t="s">
        <v>1826</v>
      </c>
      <c r="J759" s="319"/>
    </row>
    <row r="760" spans="1:10">
      <c r="A760" s="330" t="s">
        <v>1836</v>
      </c>
      <c r="B760" s="355" t="s">
        <v>1346</v>
      </c>
      <c r="C760" s="390"/>
      <c r="D760" s="336"/>
      <c r="E760" s="357"/>
      <c r="F760" s="324"/>
      <c r="G760" s="376"/>
      <c r="H760" s="336"/>
      <c r="I760" s="324"/>
      <c r="J760" s="324"/>
    </row>
    <row r="761" spans="1:10">
      <c r="A761" s="642" t="s">
        <v>2612</v>
      </c>
      <c r="B761" s="642"/>
      <c r="C761" s="642"/>
      <c r="D761" s="642"/>
      <c r="E761" s="642"/>
      <c r="F761" s="642"/>
      <c r="G761" s="642"/>
      <c r="H761" s="642"/>
      <c r="I761" s="642"/>
      <c r="J761" s="642"/>
    </row>
    <row r="762" spans="1:10" ht="51.75">
      <c r="A762" s="331" t="s">
        <v>1837</v>
      </c>
      <c r="B762" s="337" t="s">
        <v>995</v>
      </c>
      <c r="C762" s="391" t="s">
        <v>1347</v>
      </c>
      <c r="D762" s="334" t="s">
        <v>31</v>
      </c>
      <c r="E762" s="360">
        <v>950000</v>
      </c>
      <c r="F762" s="304"/>
      <c r="G762" s="374"/>
      <c r="H762" s="334"/>
      <c r="I762" s="304"/>
      <c r="J762" s="304"/>
    </row>
    <row r="763" spans="1:10" ht="90">
      <c r="A763" s="331" t="s">
        <v>1838</v>
      </c>
      <c r="B763" s="337" t="s">
        <v>995</v>
      </c>
      <c r="C763" s="391" t="s">
        <v>1348</v>
      </c>
      <c r="D763" s="334" t="s">
        <v>31</v>
      </c>
      <c r="E763" s="360">
        <v>60000</v>
      </c>
      <c r="F763" s="304"/>
      <c r="G763" s="374"/>
      <c r="H763" s="334"/>
      <c r="I763" s="304"/>
      <c r="J763" s="304"/>
    </row>
    <row r="764" spans="1:10" ht="90">
      <c r="A764" s="331" t="s">
        <v>1839</v>
      </c>
      <c r="B764" s="337" t="s">
        <v>995</v>
      </c>
      <c r="C764" s="392" t="s">
        <v>1349</v>
      </c>
      <c r="D764" s="334" t="s">
        <v>31</v>
      </c>
      <c r="E764" s="360">
        <v>10000</v>
      </c>
      <c r="F764" s="304"/>
      <c r="G764" s="374"/>
      <c r="H764" s="334"/>
      <c r="I764" s="304"/>
      <c r="J764" s="304"/>
    </row>
    <row r="765" spans="1:10" ht="28.5">
      <c r="A765" s="331" t="s">
        <v>1840</v>
      </c>
      <c r="B765" s="337" t="s">
        <v>995</v>
      </c>
      <c r="C765" s="237" t="s">
        <v>2853</v>
      </c>
      <c r="D765" s="334" t="s">
        <v>31</v>
      </c>
      <c r="E765" s="360">
        <v>60000</v>
      </c>
      <c r="F765" s="304"/>
      <c r="G765" s="374"/>
      <c r="H765" s="334"/>
      <c r="I765" s="304"/>
      <c r="J765" s="304"/>
    </row>
    <row r="766" spans="1:10" ht="38.25">
      <c r="A766" s="331" t="s">
        <v>1841</v>
      </c>
      <c r="B766" s="337" t="s">
        <v>995</v>
      </c>
      <c r="C766" s="344" t="s">
        <v>1350</v>
      </c>
      <c r="D766" s="334" t="s">
        <v>31</v>
      </c>
      <c r="E766" s="360">
        <v>1000000</v>
      </c>
      <c r="F766" s="304"/>
      <c r="G766" s="374"/>
      <c r="H766" s="334"/>
      <c r="I766" s="304"/>
      <c r="J766" s="304"/>
    </row>
    <row r="767" spans="1:10" ht="66.75">
      <c r="A767" s="331" t="s">
        <v>1842</v>
      </c>
      <c r="B767" s="337" t="s">
        <v>995</v>
      </c>
      <c r="C767" s="391" t="s">
        <v>2752</v>
      </c>
      <c r="D767" s="334" t="s">
        <v>31</v>
      </c>
      <c r="E767" s="360">
        <v>520000</v>
      </c>
      <c r="F767" s="304"/>
      <c r="G767" s="374"/>
      <c r="H767" s="334"/>
      <c r="I767" s="304"/>
      <c r="J767" s="304"/>
    </row>
    <row r="768" spans="1:10" ht="64.5">
      <c r="A768" s="331" t="s">
        <v>1843</v>
      </c>
      <c r="B768" s="337" t="s">
        <v>995</v>
      </c>
      <c r="C768" s="391" t="s">
        <v>2748</v>
      </c>
      <c r="D768" s="334" t="s">
        <v>31</v>
      </c>
      <c r="E768" s="360">
        <v>5000</v>
      </c>
      <c r="F768" s="304"/>
      <c r="G768" s="374"/>
      <c r="H768" s="334"/>
      <c r="I768" s="304"/>
      <c r="J768" s="304"/>
    </row>
    <row r="769" spans="1:10" ht="39">
      <c r="A769" s="331" t="s">
        <v>1844</v>
      </c>
      <c r="B769" s="337" t="s">
        <v>995</v>
      </c>
      <c r="C769" s="391" t="s">
        <v>1351</v>
      </c>
      <c r="D769" s="334" t="s">
        <v>31</v>
      </c>
      <c r="E769" s="360">
        <v>20000</v>
      </c>
      <c r="F769" s="304"/>
      <c r="G769" s="374"/>
      <c r="H769" s="334"/>
      <c r="I769" s="304"/>
      <c r="J769" s="304"/>
    </row>
    <row r="770" spans="1:10" ht="15.75">
      <c r="A770" s="331" t="s">
        <v>1845</v>
      </c>
      <c r="B770" s="337" t="s">
        <v>995</v>
      </c>
      <c r="C770" s="391" t="s">
        <v>2751</v>
      </c>
      <c r="D770" s="334" t="s">
        <v>31</v>
      </c>
      <c r="E770" s="360">
        <v>9000</v>
      </c>
      <c r="F770" s="304"/>
      <c r="G770" s="374"/>
      <c r="H770" s="334"/>
      <c r="I770" s="304"/>
      <c r="J770" s="304"/>
    </row>
    <row r="771" spans="1:10" ht="28.5">
      <c r="A771" s="331" t="s">
        <v>1846</v>
      </c>
      <c r="B771" s="337" t="s">
        <v>995</v>
      </c>
      <c r="C771" s="391" t="s">
        <v>2749</v>
      </c>
      <c r="D771" s="334" t="s">
        <v>31</v>
      </c>
      <c r="E771" s="360">
        <v>30000</v>
      </c>
      <c r="F771" s="304"/>
      <c r="G771" s="374"/>
      <c r="H771" s="334"/>
      <c r="I771" s="304"/>
      <c r="J771" s="304"/>
    </row>
    <row r="772" spans="1:10" ht="105">
      <c r="A772" s="331" t="s">
        <v>1847</v>
      </c>
      <c r="B772" s="337" t="s">
        <v>995</v>
      </c>
      <c r="C772" s="391" t="s">
        <v>2750</v>
      </c>
      <c r="D772" s="334" t="s">
        <v>31</v>
      </c>
      <c r="E772" s="360">
        <v>3000</v>
      </c>
      <c r="F772" s="304"/>
      <c r="G772" s="374"/>
      <c r="H772" s="334"/>
      <c r="I772" s="304"/>
      <c r="J772" s="304"/>
    </row>
    <row r="773" spans="1:10">
      <c r="A773" s="643" t="s">
        <v>2611</v>
      </c>
      <c r="B773" s="644"/>
      <c r="C773" s="644"/>
      <c r="D773" s="644"/>
      <c r="E773" s="644"/>
      <c r="F773" s="644"/>
      <c r="G773" s="644"/>
      <c r="H773" s="644"/>
      <c r="I773" s="644"/>
      <c r="J773" s="644"/>
    </row>
    <row r="774" spans="1:10" ht="102.75">
      <c r="A774" s="331" t="s">
        <v>1848</v>
      </c>
      <c r="B774" s="339" t="s">
        <v>1190</v>
      </c>
      <c r="C774" s="391" t="s">
        <v>1352</v>
      </c>
      <c r="D774" s="334" t="s">
        <v>31</v>
      </c>
      <c r="E774" s="360">
        <v>500000</v>
      </c>
      <c r="F774" s="304"/>
      <c r="G774" s="374"/>
      <c r="H774" s="334"/>
      <c r="I774" s="304"/>
      <c r="J774" s="304"/>
    </row>
    <row r="775" spans="1:10" ht="102.75">
      <c r="A775" s="331" t="s">
        <v>1849</v>
      </c>
      <c r="B775" s="339" t="s">
        <v>1190</v>
      </c>
      <c r="C775" s="391" t="s">
        <v>1353</v>
      </c>
      <c r="D775" s="334" t="s">
        <v>31</v>
      </c>
      <c r="E775" s="360">
        <v>250000</v>
      </c>
      <c r="F775" s="304"/>
      <c r="G775" s="374"/>
      <c r="H775" s="334"/>
      <c r="I775" s="304"/>
      <c r="J775" s="304"/>
    </row>
    <row r="776" spans="1:10" ht="51.75">
      <c r="A776" s="331" t="s">
        <v>1850</v>
      </c>
      <c r="B776" s="339" t="s">
        <v>1190</v>
      </c>
      <c r="C776" s="391" t="s">
        <v>1354</v>
      </c>
      <c r="D776" s="334" t="s">
        <v>31</v>
      </c>
      <c r="E776" s="360">
        <v>15000</v>
      </c>
      <c r="F776" s="304"/>
      <c r="G776" s="374"/>
      <c r="H776" s="334"/>
      <c r="I776" s="304"/>
      <c r="J776" s="304"/>
    </row>
    <row r="777" spans="1:10" ht="51.75">
      <c r="A777" s="331" t="s">
        <v>1851</v>
      </c>
      <c r="B777" s="339" t="s">
        <v>1190</v>
      </c>
      <c r="C777" s="391" t="s">
        <v>1355</v>
      </c>
      <c r="D777" s="334" t="s">
        <v>31</v>
      </c>
      <c r="E777" s="360">
        <v>15000</v>
      </c>
      <c r="F777" s="304"/>
      <c r="G777" s="374"/>
      <c r="H777" s="334"/>
      <c r="I777" s="304"/>
      <c r="J777" s="304"/>
    </row>
    <row r="778" spans="1:10">
      <c r="A778" s="331" t="s">
        <v>1852</v>
      </c>
      <c r="B778" s="338" t="s">
        <v>1195</v>
      </c>
      <c r="C778" s="391" t="s">
        <v>1196</v>
      </c>
      <c r="D778" s="334" t="s">
        <v>31</v>
      </c>
      <c r="E778" s="360">
        <v>30000</v>
      </c>
      <c r="F778" s="304"/>
      <c r="G778" s="374"/>
      <c r="H778" s="334"/>
      <c r="I778" s="304"/>
      <c r="J778" s="304"/>
    </row>
    <row r="779" spans="1:10">
      <c r="A779" s="331" t="s">
        <v>1853</v>
      </c>
      <c r="B779" s="344" t="s">
        <v>1198</v>
      </c>
      <c r="C779" s="391" t="s">
        <v>1356</v>
      </c>
      <c r="D779" s="334" t="s">
        <v>31</v>
      </c>
      <c r="E779" s="360">
        <v>750000</v>
      </c>
      <c r="F779" s="304"/>
      <c r="G779" s="374"/>
      <c r="H779" s="371"/>
      <c r="I779" s="318"/>
      <c r="J779" s="304"/>
    </row>
    <row r="780" spans="1:10">
      <c r="A780" s="332"/>
      <c r="B780" s="341"/>
      <c r="C780" s="385"/>
      <c r="D780" s="335"/>
      <c r="E780" s="358"/>
      <c r="F780" s="329"/>
      <c r="G780" s="378"/>
      <c r="H780" s="335"/>
      <c r="I780" s="373" t="s">
        <v>1854</v>
      </c>
      <c r="J780" s="319"/>
    </row>
    <row r="781" spans="1:10">
      <c r="A781" s="330" t="s">
        <v>1856</v>
      </c>
      <c r="B781" s="343" t="s">
        <v>1201</v>
      </c>
      <c r="C781" s="322"/>
      <c r="D781" s="333"/>
      <c r="E781" s="357"/>
      <c r="F781" s="320"/>
      <c r="G781" s="375"/>
      <c r="H781" s="333"/>
      <c r="I781" s="320"/>
      <c r="J781" s="320"/>
    </row>
    <row r="782" spans="1:10">
      <c r="A782" s="331" t="s">
        <v>1857</v>
      </c>
      <c r="B782" s="309" t="s">
        <v>1203</v>
      </c>
      <c r="C782" s="298" t="s">
        <v>1204</v>
      </c>
      <c r="D782" s="334" t="s">
        <v>31</v>
      </c>
      <c r="E782" s="360">
        <v>150000</v>
      </c>
      <c r="F782" s="304"/>
      <c r="G782" s="374"/>
      <c r="H782" s="371"/>
      <c r="I782" s="318"/>
      <c r="J782" s="304"/>
    </row>
    <row r="783" spans="1:10">
      <c r="A783" s="332"/>
      <c r="B783" s="341"/>
      <c r="C783" s="385"/>
      <c r="D783" s="335"/>
      <c r="E783" s="358"/>
      <c r="F783" s="329"/>
      <c r="G783" s="378"/>
      <c r="H783" s="335"/>
      <c r="I783" s="373" t="s">
        <v>1855</v>
      </c>
      <c r="J783" s="319"/>
    </row>
    <row r="784" spans="1:10">
      <c r="A784" s="330" t="s">
        <v>1858</v>
      </c>
      <c r="B784" s="343" t="s">
        <v>1358</v>
      </c>
      <c r="C784" s="393"/>
      <c r="D784" s="333"/>
      <c r="E784" s="357"/>
      <c r="F784" s="320"/>
      <c r="G784" s="375"/>
      <c r="H784" s="333"/>
      <c r="I784" s="320"/>
      <c r="J784" s="320"/>
    </row>
    <row r="785" spans="1:10">
      <c r="A785" s="331" t="s">
        <v>1859</v>
      </c>
      <c r="B785" s="339" t="s">
        <v>1208</v>
      </c>
      <c r="C785" s="298" t="s">
        <v>2630</v>
      </c>
      <c r="D785" s="334" t="s">
        <v>31</v>
      </c>
      <c r="E785" s="359">
        <v>15000</v>
      </c>
      <c r="F785" s="304"/>
      <c r="G785" s="374"/>
      <c r="H785" s="334"/>
      <c r="I785" s="304"/>
      <c r="J785" s="304"/>
    </row>
    <row r="786" spans="1:10">
      <c r="A786" s="331" t="s">
        <v>1860</v>
      </c>
      <c r="B786" s="339" t="s">
        <v>1208</v>
      </c>
      <c r="C786" s="298" t="s">
        <v>2631</v>
      </c>
      <c r="D786" s="334" t="s">
        <v>31</v>
      </c>
      <c r="E786" s="359">
        <v>1500</v>
      </c>
      <c r="F786" s="304"/>
      <c r="G786" s="374"/>
      <c r="H786" s="334"/>
      <c r="I786" s="304"/>
      <c r="J786" s="304"/>
    </row>
    <row r="787" spans="1:10">
      <c r="A787" s="331" t="s">
        <v>1861</v>
      </c>
      <c r="B787" s="339" t="s">
        <v>1208</v>
      </c>
      <c r="C787" s="298" t="s">
        <v>2632</v>
      </c>
      <c r="D787" s="334" t="s">
        <v>31</v>
      </c>
      <c r="E787" s="359">
        <v>1200</v>
      </c>
      <c r="F787" s="304"/>
      <c r="G787" s="374"/>
      <c r="H787" s="371"/>
      <c r="I787" s="318"/>
      <c r="J787" s="304"/>
    </row>
    <row r="788" spans="1:10">
      <c r="A788" s="332"/>
      <c r="B788" s="341"/>
      <c r="C788" s="385"/>
      <c r="D788" s="335"/>
      <c r="E788" s="358"/>
      <c r="F788" s="329"/>
      <c r="G788" s="378"/>
      <c r="H788" s="335"/>
      <c r="I788" s="373" t="s">
        <v>1862</v>
      </c>
      <c r="J788" s="319"/>
    </row>
    <row r="789" spans="1:10">
      <c r="A789" s="330" t="s">
        <v>1863</v>
      </c>
      <c r="B789" s="343" t="s">
        <v>1357</v>
      </c>
      <c r="C789" s="322"/>
      <c r="D789" s="333"/>
      <c r="E789" s="357"/>
      <c r="F789" s="320"/>
      <c r="G789" s="375"/>
      <c r="H789" s="333"/>
      <c r="I789" s="320"/>
      <c r="J789" s="320"/>
    </row>
    <row r="790" spans="1:10">
      <c r="A790" s="331" t="s">
        <v>1864</v>
      </c>
      <c r="B790" s="339" t="s">
        <v>1212</v>
      </c>
      <c r="C790" s="394" t="s">
        <v>1213</v>
      </c>
      <c r="D790" s="334" t="s">
        <v>31</v>
      </c>
      <c r="E790" s="360">
        <v>40000</v>
      </c>
      <c r="F790" s="304"/>
      <c r="G790" s="374"/>
      <c r="H790" s="334"/>
      <c r="I790" s="304"/>
      <c r="J790" s="304"/>
    </row>
    <row r="791" spans="1:10">
      <c r="A791" s="331" t="s">
        <v>1865</v>
      </c>
      <c r="B791" s="339" t="s">
        <v>1212</v>
      </c>
      <c r="C791" s="395" t="s">
        <v>1214</v>
      </c>
      <c r="D791" s="334" t="s">
        <v>31</v>
      </c>
      <c r="E791" s="360">
        <v>200000</v>
      </c>
      <c r="F791" s="304"/>
      <c r="G791" s="374"/>
      <c r="H791" s="334"/>
      <c r="I791" s="304"/>
      <c r="J791" s="304"/>
    </row>
    <row r="792" spans="1:10">
      <c r="A792" s="331" t="s">
        <v>1866</v>
      </c>
      <c r="B792" s="339" t="s">
        <v>1212</v>
      </c>
      <c r="C792" s="395" t="s">
        <v>1215</v>
      </c>
      <c r="D792" s="334" t="s">
        <v>31</v>
      </c>
      <c r="E792" s="360">
        <v>13000</v>
      </c>
      <c r="F792" s="304"/>
      <c r="G792" s="374"/>
      <c r="H792" s="334"/>
      <c r="I792" s="304"/>
      <c r="J792" s="304"/>
    </row>
    <row r="793" spans="1:10">
      <c r="A793" s="331" t="s">
        <v>1867</v>
      </c>
      <c r="B793" s="339" t="s">
        <v>1212</v>
      </c>
      <c r="C793" s="396" t="s">
        <v>2617</v>
      </c>
      <c r="D793" s="334" t="s">
        <v>31</v>
      </c>
      <c r="E793" s="360">
        <v>20000</v>
      </c>
      <c r="F793" s="304"/>
      <c r="G793" s="374"/>
      <c r="H793" s="334"/>
      <c r="I793" s="304"/>
      <c r="J793" s="304"/>
    </row>
    <row r="794" spans="1:10">
      <c r="A794" s="331" t="s">
        <v>1868</v>
      </c>
      <c r="B794" s="339" t="s">
        <v>1212</v>
      </c>
      <c r="C794" s="397" t="s">
        <v>1359</v>
      </c>
      <c r="D794" s="334" t="s">
        <v>31</v>
      </c>
      <c r="E794" s="360">
        <v>13000</v>
      </c>
      <c r="F794" s="304"/>
      <c r="G794" s="374"/>
      <c r="H794" s="334"/>
      <c r="I794" s="304"/>
      <c r="J794" s="304"/>
    </row>
    <row r="795" spans="1:10" ht="25.5">
      <c r="A795" s="331" t="s">
        <v>1869</v>
      </c>
      <c r="B795" s="339" t="s">
        <v>1212</v>
      </c>
      <c r="C795" s="395" t="s">
        <v>2753</v>
      </c>
      <c r="D795" s="334" t="s">
        <v>31</v>
      </c>
      <c r="E795" s="360">
        <v>20000</v>
      </c>
      <c r="F795" s="304"/>
      <c r="G795" s="374"/>
      <c r="H795" s="334"/>
      <c r="I795" s="304"/>
      <c r="J795" s="304"/>
    </row>
    <row r="796" spans="1:10" ht="25.5">
      <c r="A796" s="331" t="s">
        <v>1870</v>
      </c>
      <c r="B796" s="339" t="s">
        <v>1212</v>
      </c>
      <c r="C796" s="395" t="s">
        <v>2754</v>
      </c>
      <c r="D796" s="334" t="s">
        <v>31</v>
      </c>
      <c r="E796" s="360">
        <v>20000</v>
      </c>
      <c r="F796" s="304"/>
      <c r="G796" s="374"/>
      <c r="H796" s="334"/>
      <c r="I796" s="304"/>
      <c r="J796" s="304"/>
    </row>
    <row r="797" spans="1:10" ht="25.5">
      <c r="A797" s="331" t="s">
        <v>1871</v>
      </c>
      <c r="B797" s="339" t="s">
        <v>1212</v>
      </c>
      <c r="C797" s="395" t="s">
        <v>1360</v>
      </c>
      <c r="D797" s="334" t="s">
        <v>31</v>
      </c>
      <c r="E797" s="360">
        <v>150</v>
      </c>
      <c r="F797" s="304"/>
      <c r="G797" s="374"/>
      <c r="H797" s="371"/>
      <c r="I797" s="318"/>
      <c r="J797" s="304"/>
    </row>
    <row r="798" spans="1:10">
      <c r="A798" s="332"/>
      <c r="B798" s="341"/>
      <c r="C798" s="385"/>
      <c r="D798" s="335"/>
      <c r="E798" s="358"/>
      <c r="F798" s="329"/>
      <c r="G798" s="378"/>
      <c r="H798" s="335"/>
      <c r="I798" s="373" t="s">
        <v>1872</v>
      </c>
      <c r="J798" s="319"/>
    </row>
    <row r="799" spans="1:10">
      <c r="A799" s="330" t="s">
        <v>1873</v>
      </c>
      <c r="B799" s="343" t="s">
        <v>1218</v>
      </c>
      <c r="C799" s="322"/>
      <c r="D799" s="333"/>
      <c r="E799" s="357"/>
      <c r="F799" s="320"/>
      <c r="G799" s="375"/>
      <c r="H799" s="333"/>
      <c r="I799" s="320"/>
      <c r="J799" s="320"/>
    </row>
    <row r="800" spans="1:10" ht="25.5">
      <c r="A800" s="331" t="s">
        <v>1874</v>
      </c>
      <c r="B800" s="298" t="s">
        <v>1220</v>
      </c>
      <c r="C800" s="298" t="s">
        <v>1221</v>
      </c>
      <c r="D800" s="334" t="s">
        <v>31</v>
      </c>
      <c r="E800" s="360">
        <v>40000</v>
      </c>
      <c r="F800" s="304"/>
      <c r="G800" s="374"/>
      <c r="H800" s="334"/>
      <c r="I800" s="304"/>
      <c r="J800" s="304"/>
    </row>
    <row r="801" spans="1:10" ht="25.5">
      <c r="A801" s="331" t="s">
        <v>1875</v>
      </c>
      <c r="B801" s="298" t="s">
        <v>1220</v>
      </c>
      <c r="C801" s="298" t="s">
        <v>1222</v>
      </c>
      <c r="D801" s="334" t="s">
        <v>31</v>
      </c>
      <c r="E801" s="360">
        <v>10000</v>
      </c>
      <c r="F801" s="304"/>
      <c r="G801" s="374"/>
      <c r="H801" s="371"/>
      <c r="I801" s="318"/>
      <c r="J801" s="304"/>
    </row>
    <row r="802" spans="1:10">
      <c r="A802" s="332"/>
      <c r="B802" s="341"/>
      <c r="C802" s="385"/>
      <c r="D802" s="335"/>
      <c r="E802" s="358"/>
      <c r="F802" s="329"/>
      <c r="G802" s="378"/>
      <c r="H802" s="335"/>
      <c r="I802" s="373" t="s">
        <v>1876</v>
      </c>
      <c r="J802" s="319"/>
    </row>
    <row r="803" spans="1:10">
      <c r="A803" s="330" t="s">
        <v>1877</v>
      </c>
      <c r="B803" s="345" t="s">
        <v>1361</v>
      </c>
      <c r="C803" s="323"/>
      <c r="D803" s="333"/>
      <c r="E803" s="357"/>
      <c r="F803" s="320"/>
      <c r="G803" s="375"/>
      <c r="H803" s="333"/>
      <c r="I803" s="320"/>
      <c r="J803" s="320"/>
    </row>
    <row r="804" spans="1:10">
      <c r="A804" s="331" t="s">
        <v>1878</v>
      </c>
      <c r="B804" s="298" t="s">
        <v>1226</v>
      </c>
      <c r="C804" s="298" t="s">
        <v>1227</v>
      </c>
      <c r="D804" s="334" t="s">
        <v>31</v>
      </c>
      <c r="E804" s="359">
        <v>10000</v>
      </c>
      <c r="F804" s="304"/>
      <c r="G804" s="374"/>
      <c r="H804" s="334"/>
      <c r="I804" s="304"/>
      <c r="J804" s="304"/>
    </row>
    <row r="805" spans="1:10">
      <c r="A805" s="331" t="s">
        <v>1879</v>
      </c>
      <c r="B805" s="298" t="s">
        <v>1226</v>
      </c>
      <c r="C805" s="298" t="s">
        <v>1228</v>
      </c>
      <c r="D805" s="334" t="s">
        <v>31</v>
      </c>
      <c r="E805" s="359">
        <v>180000</v>
      </c>
      <c r="F805" s="304"/>
      <c r="G805" s="374"/>
      <c r="H805" s="334"/>
      <c r="I805" s="304"/>
      <c r="J805" s="304"/>
    </row>
    <row r="806" spans="1:10">
      <c r="A806" s="331" t="s">
        <v>1880</v>
      </c>
      <c r="B806" s="346" t="s">
        <v>1063</v>
      </c>
      <c r="C806" s="346" t="s">
        <v>1229</v>
      </c>
      <c r="D806" s="334" t="s">
        <v>31</v>
      </c>
      <c r="E806" s="365">
        <v>30</v>
      </c>
      <c r="F806" s="304"/>
      <c r="G806" s="374"/>
      <c r="H806" s="334"/>
      <c r="I806" s="304"/>
      <c r="J806" s="304"/>
    </row>
    <row r="807" spans="1:10" ht="25.5">
      <c r="A807" s="331" t="s">
        <v>1881</v>
      </c>
      <c r="B807" s="346" t="s">
        <v>1230</v>
      </c>
      <c r="C807" s="346" t="s">
        <v>1231</v>
      </c>
      <c r="D807" s="334" t="s">
        <v>49</v>
      </c>
      <c r="E807" s="359">
        <v>18</v>
      </c>
      <c r="F807" s="304"/>
      <c r="G807" s="374"/>
      <c r="H807" s="334"/>
      <c r="I807" s="304"/>
      <c r="J807" s="304"/>
    </row>
    <row r="808" spans="1:10" ht="38.25">
      <c r="A808" s="331" t="s">
        <v>1882</v>
      </c>
      <c r="B808" s="298" t="s">
        <v>1232</v>
      </c>
      <c r="C808" s="298" t="s">
        <v>1233</v>
      </c>
      <c r="D808" s="334" t="s">
        <v>31</v>
      </c>
      <c r="E808" s="359">
        <v>2000</v>
      </c>
      <c r="F808" s="304"/>
      <c r="G808" s="374"/>
      <c r="H808" s="334"/>
      <c r="I808" s="304"/>
      <c r="J808" s="304"/>
    </row>
    <row r="809" spans="1:10">
      <c r="A809" s="331" t="s">
        <v>1883</v>
      </c>
      <c r="B809" s="298" t="s">
        <v>1235</v>
      </c>
      <c r="C809" s="298" t="s">
        <v>1236</v>
      </c>
      <c r="D809" s="334" t="s">
        <v>49</v>
      </c>
      <c r="E809" s="359">
        <v>100</v>
      </c>
      <c r="F809" s="304"/>
      <c r="G809" s="374"/>
      <c r="H809" s="371"/>
      <c r="I809" s="318"/>
      <c r="J809" s="304"/>
    </row>
    <row r="810" spans="1:10" ht="25.5">
      <c r="A810" s="331" t="s">
        <v>1884</v>
      </c>
      <c r="B810" s="349" t="s">
        <v>1264</v>
      </c>
      <c r="C810" s="349" t="s">
        <v>1265</v>
      </c>
      <c r="D810" s="334" t="s">
        <v>31</v>
      </c>
      <c r="E810" s="367">
        <v>1700</v>
      </c>
      <c r="F810" s="304"/>
      <c r="G810" s="374"/>
      <c r="H810" s="334"/>
      <c r="I810" s="304"/>
      <c r="J810" s="304"/>
    </row>
    <row r="811" spans="1:10" ht="25.5">
      <c r="A811" s="331" t="s">
        <v>1885</v>
      </c>
      <c r="B811" s="350" t="s">
        <v>1266</v>
      </c>
      <c r="C811" s="350" t="s">
        <v>1267</v>
      </c>
      <c r="D811" s="334" t="s">
        <v>31</v>
      </c>
      <c r="E811" s="359">
        <v>24</v>
      </c>
      <c r="F811" s="304"/>
      <c r="G811" s="374"/>
      <c r="H811" s="334"/>
      <c r="I811" s="304"/>
      <c r="J811" s="304"/>
    </row>
    <row r="812" spans="1:10">
      <c r="A812" s="332"/>
      <c r="B812" s="341"/>
      <c r="C812" s="385"/>
      <c r="D812" s="335"/>
      <c r="E812" s="358"/>
      <c r="F812" s="329"/>
      <c r="G812" s="378"/>
      <c r="H812" s="335"/>
      <c r="I812" s="373" t="s">
        <v>1886</v>
      </c>
      <c r="J812" s="319"/>
    </row>
    <row r="813" spans="1:10">
      <c r="A813" s="330" t="s">
        <v>1887</v>
      </c>
      <c r="B813" s="345" t="s">
        <v>1362</v>
      </c>
      <c r="C813" s="323"/>
      <c r="D813" s="333"/>
      <c r="E813" s="357"/>
      <c r="F813" s="320"/>
      <c r="G813" s="375"/>
      <c r="H813" s="333"/>
      <c r="I813" s="320"/>
      <c r="J813" s="320"/>
    </row>
    <row r="814" spans="1:10" ht="25.5">
      <c r="A814" s="331" t="s">
        <v>1888</v>
      </c>
      <c r="B814" s="298" t="s">
        <v>1234</v>
      </c>
      <c r="C814" s="298" t="s">
        <v>1363</v>
      </c>
      <c r="D814" s="334" t="s">
        <v>31</v>
      </c>
      <c r="E814" s="359">
        <v>45000</v>
      </c>
      <c r="F814" s="304"/>
      <c r="G814" s="374"/>
      <c r="H814" s="334"/>
      <c r="I814" s="304"/>
      <c r="J814" s="304"/>
    </row>
    <row r="815" spans="1:10">
      <c r="A815" s="332"/>
      <c r="B815" s="341"/>
      <c r="C815" s="385"/>
      <c r="D815" s="335"/>
      <c r="E815" s="358"/>
      <c r="F815" s="329"/>
      <c r="G815" s="378"/>
      <c r="H815" s="335"/>
      <c r="I815" s="373" t="s">
        <v>1889</v>
      </c>
      <c r="J815" s="319"/>
    </row>
    <row r="816" spans="1:10">
      <c r="A816" s="330" t="s">
        <v>1890</v>
      </c>
      <c r="B816" s="347" t="s">
        <v>1239</v>
      </c>
      <c r="C816" s="356"/>
      <c r="D816" s="333"/>
      <c r="E816" s="357"/>
      <c r="F816" s="320"/>
      <c r="G816" s="375"/>
      <c r="H816" s="333"/>
      <c r="I816" s="320"/>
      <c r="J816" s="320"/>
    </row>
    <row r="817" spans="1:10" ht="25.5">
      <c r="A817" s="331" t="s">
        <v>1891</v>
      </c>
      <c r="B817" s="298" t="s">
        <v>1009</v>
      </c>
      <c r="C817" s="298" t="s">
        <v>1364</v>
      </c>
      <c r="D817" s="334" t="s">
        <v>49</v>
      </c>
      <c r="E817" s="359">
        <v>24</v>
      </c>
      <c r="F817" s="304"/>
      <c r="G817" s="374"/>
      <c r="H817" s="334"/>
      <c r="I817" s="304"/>
      <c r="J817" s="304"/>
    </row>
    <row r="818" spans="1:10">
      <c r="A818" s="331" t="s">
        <v>1892</v>
      </c>
      <c r="B818" s="298" t="s">
        <v>1241</v>
      </c>
      <c r="C818" s="298" t="s">
        <v>1365</v>
      </c>
      <c r="D818" s="334" t="s">
        <v>49</v>
      </c>
      <c r="E818" s="359">
        <v>25</v>
      </c>
      <c r="F818" s="304"/>
      <c r="G818" s="374"/>
      <c r="H818" s="334"/>
      <c r="I818" s="304"/>
      <c r="J818" s="304"/>
    </row>
    <row r="819" spans="1:10" ht="25.5">
      <c r="A819" s="331" t="s">
        <v>1893</v>
      </c>
      <c r="B819" s="298" t="s">
        <v>1242</v>
      </c>
      <c r="C819" s="298" t="s">
        <v>1366</v>
      </c>
      <c r="D819" s="334" t="s">
        <v>49</v>
      </c>
      <c r="E819" s="359">
        <v>2844</v>
      </c>
      <c r="F819" s="304"/>
      <c r="G819" s="374"/>
      <c r="H819" s="334"/>
      <c r="I819" s="304"/>
      <c r="J819" s="304"/>
    </row>
    <row r="820" spans="1:10">
      <c r="A820" s="331" t="s">
        <v>1894</v>
      </c>
      <c r="B820" s="298" t="s">
        <v>1241</v>
      </c>
      <c r="C820" s="298" t="s">
        <v>1367</v>
      </c>
      <c r="D820" s="334" t="s">
        <v>49</v>
      </c>
      <c r="E820" s="359">
        <v>15</v>
      </c>
      <c r="F820" s="304"/>
      <c r="G820" s="374"/>
      <c r="H820" s="334"/>
      <c r="I820" s="304"/>
      <c r="J820" s="304"/>
    </row>
    <row r="821" spans="1:10">
      <c r="A821" s="331" t="s">
        <v>1895</v>
      </c>
      <c r="B821" s="298" t="s">
        <v>1243</v>
      </c>
      <c r="C821" s="298" t="s">
        <v>1368</v>
      </c>
      <c r="D821" s="334" t="s">
        <v>49</v>
      </c>
      <c r="E821" s="359">
        <v>150</v>
      </c>
      <c r="F821" s="304"/>
      <c r="G821" s="374"/>
      <c r="H821" s="334"/>
      <c r="I821" s="304"/>
      <c r="J821" s="304"/>
    </row>
    <row r="822" spans="1:10" ht="38.25">
      <c r="A822" s="331" t="s">
        <v>1896</v>
      </c>
      <c r="B822" s="298" t="s">
        <v>1244</v>
      </c>
      <c r="C822" s="298" t="s">
        <v>1245</v>
      </c>
      <c r="D822" s="334" t="s">
        <v>49</v>
      </c>
      <c r="E822" s="359">
        <v>2100</v>
      </c>
      <c r="F822" s="304"/>
      <c r="G822" s="374"/>
      <c r="H822" s="334"/>
      <c r="I822" s="304"/>
      <c r="J822" s="304"/>
    </row>
    <row r="823" spans="1:10" ht="38.25">
      <c r="A823" s="331" t="s">
        <v>1897</v>
      </c>
      <c r="B823" s="298" t="s">
        <v>1244</v>
      </c>
      <c r="C823" s="298" t="s">
        <v>1246</v>
      </c>
      <c r="D823" s="334" t="s">
        <v>49</v>
      </c>
      <c r="E823" s="359">
        <v>1800</v>
      </c>
      <c r="F823" s="304"/>
      <c r="G823" s="374"/>
      <c r="H823" s="334"/>
      <c r="I823" s="304"/>
      <c r="J823" s="304"/>
    </row>
    <row r="824" spans="1:10" ht="63.75">
      <c r="A824" s="331" t="s">
        <v>1898</v>
      </c>
      <c r="B824" s="298" t="s">
        <v>1247</v>
      </c>
      <c r="C824" s="298" t="s">
        <v>1248</v>
      </c>
      <c r="D824" s="334" t="s">
        <v>49</v>
      </c>
      <c r="E824" s="359">
        <v>500</v>
      </c>
      <c r="F824" s="304"/>
      <c r="G824" s="374"/>
      <c r="H824" s="334"/>
      <c r="I824" s="304"/>
      <c r="J824" s="304"/>
    </row>
    <row r="825" spans="1:10">
      <c r="A825" s="331" t="s">
        <v>1899</v>
      </c>
      <c r="B825" s="298" t="s">
        <v>1249</v>
      </c>
      <c r="C825" s="298" t="s">
        <v>1369</v>
      </c>
      <c r="D825" s="334" t="s">
        <v>49</v>
      </c>
      <c r="E825" s="359">
        <v>1</v>
      </c>
      <c r="F825" s="304"/>
      <c r="G825" s="374"/>
      <c r="H825" s="371"/>
      <c r="I825" s="318"/>
      <c r="J825" s="304"/>
    </row>
    <row r="826" spans="1:10">
      <c r="A826" s="332"/>
      <c r="B826" s="341"/>
      <c r="C826" s="385"/>
      <c r="D826" s="335"/>
      <c r="E826" s="358"/>
      <c r="F826" s="329"/>
      <c r="G826" s="378"/>
      <c r="H826" s="335"/>
      <c r="I826" s="373" t="s">
        <v>1900</v>
      </c>
      <c r="J826" s="319"/>
    </row>
    <row r="827" spans="1:10">
      <c r="A827" s="330" t="s">
        <v>1901</v>
      </c>
      <c r="B827" s="326" t="s">
        <v>2758</v>
      </c>
      <c r="C827" s="322"/>
      <c r="D827" s="333"/>
      <c r="E827" s="357"/>
      <c r="F827" s="320"/>
      <c r="G827" s="375"/>
      <c r="H827" s="333"/>
      <c r="I827" s="320"/>
      <c r="J827" s="320"/>
    </row>
    <row r="828" spans="1:10" ht="25.5">
      <c r="A828" s="331" t="s">
        <v>1902</v>
      </c>
      <c r="B828" s="340" t="s">
        <v>1056</v>
      </c>
      <c r="C828" s="395" t="s">
        <v>2623</v>
      </c>
      <c r="D828" s="334" t="s">
        <v>49</v>
      </c>
      <c r="E828" s="366">
        <v>1000</v>
      </c>
      <c r="F828" s="304"/>
      <c r="G828" s="374"/>
      <c r="H828" s="334"/>
      <c r="I828" s="304"/>
      <c r="J828" s="304"/>
    </row>
    <row r="829" spans="1:10" ht="38.25">
      <c r="A829" s="331" t="s">
        <v>1903</v>
      </c>
      <c r="B829" s="340" t="s">
        <v>1056</v>
      </c>
      <c r="C829" s="395" t="s">
        <v>2619</v>
      </c>
      <c r="D829" s="334" t="s">
        <v>49</v>
      </c>
      <c r="E829" s="366">
        <v>6</v>
      </c>
      <c r="F829" s="304"/>
      <c r="G829" s="374"/>
      <c r="H829" s="334"/>
      <c r="I829" s="304"/>
      <c r="J829" s="304"/>
    </row>
    <row r="830" spans="1:10" ht="38.25">
      <c r="A830" s="331" t="s">
        <v>1904</v>
      </c>
      <c r="B830" s="340" t="s">
        <v>1056</v>
      </c>
      <c r="C830" s="395" t="s">
        <v>2620</v>
      </c>
      <c r="D830" s="334" t="s">
        <v>49</v>
      </c>
      <c r="E830" s="366">
        <v>36</v>
      </c>
      <c r="F830" s="304"/>
      <c r="G830" s="374"/>
      <c r="H830" s="334"/>
      <c r="I830" s="304"/>
      <c r="J830" s="304"/>
    </row>
    <row r="831" spans="1:10" ht="38.25">
      <c r="A831" s="331" t="s">
        <v>1905</v>
      </c>
      <c r="B831" s="340" t="s">
        <v>1056</v>
      </c>
      <c r="C831" s="395" t="s">
        <v>2621</v>
      </c>
      <c r="D831" s="334" t="s">
        <v>49</v>
      </c>
      <c r="E831" s="366">
        <v>450</v>
      </c>
      <c r="F831" s="304"/>
      <c r="G831" s="374"/>
      <c r="H831" s="334"/>
      <c r="I831" s="304"/>
      <c r="J831" s="304"/>
    </row>
    <row r="832" spans="1:10" ht="25.5">
      <c r="A832" s="331" t="s">
        <v>1906</v>
      </c>
      <c r="B832" s="340" t="s">
        <v>1056</v>
      </c>
      <c r="C832" s="395" t="s">
        <v>2622</v>
      </c>
      <c r="D832" s="334" t="s">
        <v>49</v>
      </c>
      <c r="E832" s="366">
        <v>30</v>
      </c>
      <c r="F832" s="304"/>
      <c r="G832" s="374"/>
      <c r="H832" s="334"/>
      <c r="I832" s="304"/>
      <c r="J832" s="304"/>
    </row>
    <row r="833" spans="1:10" ht="25.5">
      <c r="A833" s="331" t="s">
        <v>1907</v>
      </c>
      <c r="B833" s="340" t="s">
        <v>1254</v>
      </c>
      <c r="C833" s="395" t="s">
        <v>1255</v>
      </c>
      <c r="D833" s="334" t="s">
        <v>31</v>
      </c>
      <c r="E833" s="366">
        <v>180</v>
      </c>
      <c r="F833" s="304"/>
      <c r="G833" s="374"/>
      <c r="H833" s="334"/>
      <c r="I833" s="304"/>
      <c r="J833" s="304"/>
    </row>
    <row r="834" spans="1:10" ht="25.5">
      <c r="A834" s="331" t="s">
        <v>1908</v>
      </c>
      <c r="B834" s="340" t="s">
        <v>1254</v>
      </c>
      <c r="C834" s="395" t="s">
        <v>1256</v>
      </c>
      <c r="D834" s="334" t="s">
        <v>31</v>
      </c>
      <c r="E834" s="366">
        <v>150</v>
      </c>
      <c r="F834" s="304"/>
      <c r="G834" s="374"/>
      <c r="H834" s="334"/>
      <c r="I834" s="304"/>
      <c r="J834" s="304"/>
    </row>
    <row r="835" spans="1:10" ht="25.5">
      <c r="A835" s="331" t="s">
        <v>1909</v>
      </c>
      <c r="B835" s="340" t="s">
        <v>1254</v>
      </c>
      <c r="C835" s="395" t="s">
        <v>1257</v>
      </c>
      <c r="D835" s="334" t="s">
        <v>31</v>
      </c>
      <c r="E835" s="366">
        <v>3600</v>
      </c>
      <c r="F835" s="304"/>
      <c r="G835" s="374"/>
      <c r="H835" s="334"/>
      <c r="I835" s="304"/>
      <c r="J835" s="304"/>
    </row>
    <row r="836" spans="1:10">
      <c r="A836" s="331" t="s">
        <v>1910</v>
      </c>
      <c r="B836" s="340" t="s">
        <v>1254</v>
      </c>
      <c r="C836" s="395" t="s">
        <v>1258</v>
      </c>
      <c r="D836" s="334" t="s">
        <v>31</v>
      </c>
      <c r="E836" s="366">
        <v>180</v>
      </c>
      <c r="F836" s="304"/>
      <c r="G836" s="374"/>
      <c r="H836" s="371"/>
      <c r="I836" s="318"/>
      <c r="J836" s="304"/>
    </row>
    <row r="837" spans="1:10">
      <c r="A837" s="332"/>
      <c r="B837" s="341"/>
      <c r="C837" s="385"/>
      <c r="D837" s="335"/>
      <c r="E837" s="358"/>
      <c r="F837" s="329"/>
      <c r="G837" s="378"/>
      <c r="H837" s="335"/>
      <c r="I837" s="373" t="s">
        <v>1911</v>
      </c>
      <c r="J837" s="319"/>
    </row>
    <row r="838" spans="1:10">
      <c r="A838" s="330" t="s">
        <v>1912</v>
      </c>
      <c r="B838" s="347" t="s">
        <v>1370</v>
      </c>
      <c r="C838" s="323"/>
      <c r="D838" s="333"/>
      <c r="E838" s="357"/>
      <c r="F838" s="320"/>
      <c r="G838" s="375"/>
      <c r="H838" s="333"/>
      <c r="I838" s="320"/>
      <c r="J838" s="320"/>
    </row>
    <row r="839" spans="1:10">
      <c r="A839" s="331" t="s">
        <v>1913</v>
      </c>
      <c r="B839" s="348" t="s">
        <v>1262</v>
      </c>
      <c r="C839" s="348" t="s">
        <v>1263</v>
      </c>
      <c r="D839" s="334" t="s">
        <v>31</v>
      </c>
      <c r="E839" s="299">
        <v>5000</v>
      </c>
      <c r="F839" s="304"/>
      <c r="G839" s="374"/>
      <c r="H839" s="334"/>
      <c r="I839" s="304"/>
      <c r="J839" s="304"/>
    </row>
    <row r="840" spans="1:10">
      <c r="A840" s="332"/>
      <c r="B840" s="341"/>
      <c r="C840" s="385"/>
      <c r="D840" s="335"/>
      <c r="E840" s="358"/>
      <c r="F840" s="329"/>
      <c r="G840" s="378"/>
      <c r="H840" s="335"/>
      <c r="I840" s="373" t="s">
        <v>1914</v>
      </c>
      <c r="J840" s="319"/>
    </row>
    <row r="841" spans="1:10">
      <c r="A841" s="330" t="s">
        <v>1917</v>
      </c>
      <c r="B841" s="347" t="s">
        <v>1371</v>
      </c>
      <c r="C841" s="323"/>
      <c r="D841" s="333"/>
      <c r="E841" s="357"/>
      <c r="F841" s="320"/>
      <c r="G841" s="375"/>
      <c r="H841" s="333"/>
      <c r="I841" s="320"/>
      <c r="J841" s="320"/>
    </row>
    <row r="842" spans="1:10" ht="25.5">
      <c r="A842" s="331" t="s">
        <v>1921</v>
      </c>
      <c r="B842" s="351" t="s">
        <v>1268</v>
      </c>
      <c r="C842" s="351" t="s">
        <v>1269</v>
      </c>
      <c r="D842" s="334" t="s">
        <v>31</v>
      </c>
      <c r="E842" s="368">
        <v>15000</v>
      </c>
      <c r="F842" s="304"/>
      <c r="G842" s="374"/>
      <c r="H842" s="334"/>
      <c r="I842" s="304"/>
      <c r="J842" s="304"/>
    </row>
    <row r="843" spans="1:10">
      <c r="A843" s="332"/>
      <c r="B843" s="341"/>
      <c r="C843" s="385"/>
      <c r="D843" s="335"/>
      <c r="E843" s="358"/>
      <c r="F843" s="329"/>
      <c r="G843" s="378"/>
      <c r="H843" s="335"/>
      <c r="I843" s="373" t="s">
        <v>1915</v>
      </c>
      <c r="J843" s="319"/>
    </row>
    <row r="844" spans="1:10">
      <c r="A844" s="330" t="s">
        <v>1918</v>
      </c>
      <c r="B844" s="347" t="s">
        <v>1372</v>
      </c>
      <c r="C844" s="323"/>
      <c r="D844" s="333"/>
      <c r="E844" s="357"/>
      <c r="F844" s="320"/>
      <c r="G844" s="375"/>
      <c r="H844" s="333"/>
      <c r="I844" s="320"/>
      <c r="J844" s="320"/>
    </row>
    <row r="845" spans="1:10" ht="25.5">
      <c r="A845" s="331" t="s">
        <v>1922</v>
      </c>
      <c r="B845" s="350" t="s">
        <v>1270</v>
      </c>
      <c r="C845" s="350" t="s">
        <v>1270</v>
      </c>
      <c r="D845" s="334" t="s">
        <v>31</v>
      </c>
      <c r="E845" s="360">
        <v>200</v>
      </c>
      <c r="F845" s="304"/>
      <c r="G845" s="374"/>
      <c r="H845" s="371"/>
      <c r="I845" s="318"/>
      <c r="J845" s="304"/>
    </row>
    <row r="846" spans="1:10">
      <c r="A846" s="332"/>
      <c r="B846" s="341"/>
      <c r="C846" s="385"/>
      <c r="D846" s="335"/>
      <c r="E846" s="358"/>
      <c r="F846" s="329"/>
      <c r="G846" s="378"/>
      <c r="H846" s="335"/>
      <c r="I846" s="373" t="s">
        <v>1916</v>
      </c>
      <c r="J846" s="319"/>
    </row>
    <row r="847" spans="1:10">
      <c r="A847" s="330" t="s">
        <v>1919</v>
      </c>
      <c r="B847" s="347" t="s">
        <v>1373</v>
      </c>
      <c r="C847" s="323"/>
      <c r="D847" s="333"/>
      <c r="E847" s="357"/>
      <c r="F847" s="320"/>
      <c r="G847" s="375"/>
      <c r="H847" s="333"/>
      <c r="I847" s="320"/>
      <c r="J847" s="320"/>
    </row>
    <row r="848" spans="1:10" ht="51">
      <c r="A848" s="331" t="s">
        <v>1920</v>
      </c>
      <c r="B848" s="302" t="s">
        <v>1271</v>
      </c>
      <c r="C848" s="305" t="s">
        <v>1272</v>
      </c>
      <c r="D848" s="141" t="s">
        <v>31</v>
      </c>
      <c r="E848" s="299">
        <v>15000</v>
      </c>
      <c r="F848" s="304"/>
      <c r="G848" s="374"/>
      <c r="H848" s="371"/>
      <c r="I848" s="318"/>
      <c r="J848" s="304"/>
    </row>
    <row r="849" spans="1:10" ht="38.25">
      <c r="A849" s="331" t="s">
        <v>1923</v>
      </c>
      <c r="B849" s="302" t="s">
        <v>1271</v>
      </c>
      <c r="C849" s="305" t="s">
        <v>1273</v>
      </c>
      <c r="D849" s="141" t="s">
        <v>49</v>
      </c>
      <c r="E849" s="299">
        <v>1500</v>
      </c>
      <c r="F849" s="304"/>
      <c r="G849" s="374"/>
      <c r="H849" s="371"/>
      <c r="I849" s="318"/>
      <c r="J849" s="304"/>
    </row>
    <row r="850" spans="1:10" ht="25.5">
      <c r="A850" s="331" t="s">
        <v>1924</v>
      </c>
      <c r="B850" s="346" t="s">
        <v>1159</v>
      </c>
      <c r="C850" s="298" t="s">
        <v>1274</v>
      </c>
      <c r="D850" s="334" t="s">
        <v>31</v>
      </c>
      <c r="E850" s="360">
        <v>100000</v>
      </c>
      <c r="F850" s="304"/>
      <c r="G850" s="374"/>
      <c r="H850" s="371"/>
      <c r="I850" s="318"/>
      <c r="J850" s="304"/>
    </row>
    <row r="851" spans="1:10" ht="25.5">
      <c r="A851" s="331" t="s">
        <v>1925</v>
      </c>
      <c r="B851" s="346" t="s">
        <v>1159</v>
      </c>
      <c r="C851" s="298" t="s">
        <v>1275</v>
      </c>
      <c r="D851" s="334" t="s">
        <v>31</v>
      </c>
      <c r="E851" s="360">
        <v>100000</v>
      </c>
      <c r="F851" s="304"/>
      <c r="G851" s="374"/>
      <c r="H851" s="371"/>
      <c r="I851" s="318"/>
      <c r="J851" s="304"/>
    </row>
    <row r="852" spans="1:10">
      <c r="A852" s="332"/>
      <c r="B852" s="341"/>
      <c r="C852" s="385"/>
      <c r="D852" s="335"/>
      <c r="E852" s="358"/>
      <c r="F852" s="329"/>
      <c r="G852" s="378"/>
      <c r="H852" s="335"/>
      <c r="I852" s="373" t="s">
        <v>1926</v>
      </c>
      <c r="J852" s="319"/>
    </row>
    <row r="853" spans="1:10">
      <c r="A853" s="330" t="s">
        <v>1927</v>
      </c>
      <c r="B853" s="323" t="s">
        <v>1375</v>
      </c>
      <c r="C853" s="323"/>
      <c r="D853" s="333"/>
      <c r="E853" s="357"/>
      <c r="F853" s="320"/>
      <c r="G853" s="375"/>
      <c r="H853" s="333"/>
      <c r="I853" s="320"/>
      <c r="J853" s="320"/>
    </row>
    <row r="854" spans="1:10" ht="25.5">
      <c r="A854" s="331" t="s">
        <v>1929</v>
      </c>
      <c r="B854" s="346" t="s">
        <v>1279</v>
      </c>
      <c r="C854" s="346" t="s">
        <v>1280</v>
      </c>
      <c r="D854" s="334" t="s">
        <v>49</v>
      </c>
      <c r="E854" s="359">
        <v>20</v>
      </c>
      <c r="F854" s="304"/>
      <c r="G854" s="374"/>
      <c r="H854" s="334"/>
      <c r="I854" s="304"/>
      <c r="J854" s="304"/>
    </row>
    <row r="855" spans="1:10" ht="25.5">
      <c r="A855" s="331" t="s">
        <v>1930</v>
      </c>
      <c r="B855" s="352" t="s">
        <v>1279</v>
      </c>
      <c r="C855" s="346" t="s">
        <v>1374</v>
      </c>
      <c r="D855" s="334" t="s">
        <v>49</v>
      </c>
      <c r="E855" s="359">
        <v>12000</v>
      </c>
      <c r="F855" s="304"/>
      <c r="G855" s="374"/>
      <c r="H855" s="334"/>
      <c r="I855" s="304"/>
      <c r="J855" s="304"/>
    </row>
    <row r="856" spans="1:10">
      <c r="A856" s="332"/>
      <c r="B856" s="341"/>
      <c r="C856" s="385"/>
      <c r="D856" s="335"/>
      <c r="E856" s="358"/>
      <c r="F856" s="329"/>
      <c r="G856" s="378"/>
      <c r="H856" s="335"/>
      <c r="I856" s="373" t="s">
        <v>1931</v>
      </c>
      <c r="J856" s="319"/>
    </row>
    <row r="857" spans="1:10">
      <c r="A857" s="330" t="s">
        <v>1928</v>
      </c>
      <c r="B857" s="323" t="s">
        <v>1235</v>
      </c>
      <c r="C857" s="323"/>
      <c r="D857" s="333"/>
      <c r="E857" s="357"/>
      <c r="F857" s="320"/>
      <c r="G857" s="375"/>
      <c r="H857" s="333"/>
      <c r="I857" s="320"/>
      <c r="J857" s="320"/>
    </row>
    <row r="858" spans="1:10">
      <c r="A858" s="331" t="s">
        <v>1932</v>
      </c>
      <c r="B858" s="352" t="s">
        <v>1279</v>
      </c>
      <c r="C858" s="298" t="s">
        <v>1281</v>
      </c>
      <c r="D858" s="334" t="s">
        <v>31</v>
      </c>
      <c r="E858" s="359">
        <v>2000</v>
      </c>
      <c r="F858" s="304"/>
      <c r="G858" s="374"/>
      <c r="H858" s="334"/>
      <c r="I858" s="304"/>
      <c r="J858" s="304"/>
    </row>
    <row r="859" spans="1:10">
      <c r="A859" s="331" t="s">
        <v>1933</v>
      </c>
      <c r="B859" s="352" t="s">
        <v>1279</v>
      </c>
      <c r="C859" s="346" t="s">
        <v>1282</v>
      </c>
      <c r="D859" s="334" t="s">
        <v>31</v>
      </c>
      <c r="E859" s="365">
        <v>66000</v>
      </c>
      <c r="F859" s="304"/>
      <c r="G859" s="374"/>
      <c r="H859" s="334"/>
      <c r="I859" s="304"/>
      <c r="J859" s="304"/>
    </row>
    <row r="860" spans="1:10">
      <c r="A860" s="331" t="s">
        <v>1934</v>
      </c>
      <c r="B860" s="352" t="s">
        <v>1279</v>
      </c>
      <c r="C860" s="346" t="s">
        <v>1283</v>
      </c>
      <c r="D860" s="334" t="s">
        <v>31</v>
      </c>
      <c r="E860" s="359">
        <v>6000</v>
      </c>
      <c r="F860" s="304"/>
      <c r="G860" s="374"/>
      <c r="H860" s="334"/>
      <c r="I860" s="304"/>
      <c r="J860" s="304"/>
    </row>
    <row r="861" spans="1:10">
      <c r="A861" s="331" t="s">
        <v>1935</v>
      </c>
      <c r="B861" s="352" t="s">
        <v>1279</v>
      </c>
      <c r="C861" s="346" t="s">
        <v>1284</v>
      </c>
      <c r="D861" s="334" t="s">
        <v>31</v>
      </c>
      <c r="E861" s="365">
        <v>45000</v>
      </c>
      <c r="F861" s="304"/>
      <c r="G861" s="374"/>
      <c r="H861" s="334"/>
      <c r="I861" s="304"/>
      <c r="J861" s="304"/>
    </row>
    <row r="862" spans="1:10">
      <c r="A862" s="331" t="s">
        <v>1936</v>
      </c>
      <c r="B862" s="352" t="s">
        <v>1279</v>
      </c>
      <c r="C862" s="398" t="s">
        <v>1285</v>
      </c>
      <c r="D862" s="334" t="s">
        <v>31</v>
      </c>
      <c r="E862" s="359">
        <v>48000</v>
      </c>
      <c r="F862" s="304"/>
      <c r="G862" s="374"/>
      <c r="H862" s="334"/>
      <c r="I862" s="304"/>
      <c r="J862" s="304"/>
    </row>
    <row r="863" spans="1:10">
      <c r="A863" s="331" t="s">
        <v>1937</v>
      </c>
      <c r="B863" s="352" t="s">
        <v>1279</v>
      </c>
      <c r="C863" s="398" t="s">
        <v>1376</v>
      </c>
      <c r="D863" s="334" t="s">
        <v>31</v>
      </c>
      <c r="E863" s="359">
        <v>30000</v>
      </c>
      <c r="F863" s="304"/>
      <c r="G863" s="374"/>
      <c r="H863" s="334"/>
      <c r="I863" s="304"/>
      <c r="J863" s="304"/>
    </row>
    <row r="864" spans="1:10" ht="25.5">
      <c r="A864" s="331" t="s">
        <v>1938</v>
      </c>
      <c r="B864" s="352" t="s">
        <v>1279</v>
      </c>
      <c r="C864" s="298" t="s">
        <v>1286</v>
      </c>
      <c r="D864" s="334" t="s">
        <v>31</v>
      </c>
      <c r="E864" s="365">
        <v>3000</v>
      </c>
      <c r="F864" s="304"/>
      <c r="G864" s="374"/>
      <c r="H864" s="334"/>
      <c r="I864" s="304"/>
      <c r="J864" s="304"/>
    </row>
    <row r="865" spans="1:10">
      <c r="A865" s="331" t="s">
        <v>1939</v>
      </c>
      <c r="B865" s="352" t="s">
        <v>1279</v>
      </c>
      <c r="C865" s="298" t="s">
        <v>1287</v>
      </c>
      <c r="D865" s="334" t="s">
        <v>31</v>
      </c>
      <c r="E865" s="365">
        <v>2000</v>
      </c>
      <c r="F865" s="304"/>
      <c r="G865" s="374"/>
      <c r="H865" s="334"/>
      <c r="I865" s="304"/>
      <c r="J865" s="304"/>
    </row>
    <row r="866" spans="1:10">
      <c r="A866" s="332"/>
      <c r="B866" s="341"/>
      <c r="C866" s="385"/>
      <c r="D866" s="335"/>
      <c r="E866" s="358"/>
      <c r="F866" s="329"/>
      <c r="G866" s="378"/>
      <c r="H866" s="335"/>
      <c r="I866" s="373" t="s">
        <v>1940</v>
      </c>
      <c r="J866" s="319"/>
    </row>
    <row r="867" spans="1:10">
      <c r="A867" s="330" t="s">
        <v>1941</v>
      </c>
      <c r="B867" s="323" t="s">
        <v>1377</v>
      </c>
      <c r="C867" s="323"/>
      <c r="D867" s="333"/>
      <c r="E867" s="357"/>
      <c r="F867" s="320"/>
      <c r="G867" s="375"/>
      <c r="H867" s="333"/>
      <c r="I867" s="320"/>
      <c r="J867" s="320"/>
    </row>
    <row r="868" spans="1:10" ht="51">
      <c r="A868" s="331" t="s">
        <v>1942</v>
      </c>
      <c r="B868" s="352" t="s">
        <v>1279</v>
      </c>
      <c r="C868" s="298" t="s">
        <v>1288</v>
      </c>
      <c r="D868" s="334" t="s">
        <v>31</v>
      </c>
      <c r="E868" s="359">
        <v>16000</v>
      </c>
      <c r="F868" s="304"/>
      <c r="G868" s="374"/>
      <c r="H868" s="334"/>
      <c r="I868" s="304"/>
      <c r="J868" s="304"/>
    </row>
    <row r="869" spans="1:10" ht="51">
      <c r="A869" s="331" t="s">
        <v>1943</v>
      </c>
      <c r="B869" s="352" t="s">
        <v>1279</v>
      </c>
      <c r="C869" s="298" t="s">
        <v>1289</v>
      </c>
      <c r="D869" s="334" t="s">
        <v>31</v>
      </c>
      <c r="E869" s="359">
        <v>13000</v>
      </c>
      <c r="F869" s="304"/>
      <c r="G869" s="374"/>
      <c r="H869" s="334"/>
      <c r="I869" s="304"/>
      <c r="J869" s="304"/>
    </row>
    <row r="870" spans="1:10" ht="69.75">
      <c r="A870" s="331" t="s">
        <v>1944</v>
      </c>
      <c r="B870" s="352" t="s">
        <v>1279</v>
      </c>
      <c r="C870" s="350" t="s">
        <v>1378</v>
      </c>
      <c r="D870" s="334" t="s">
        <v>49</v>
      </c>
      <c r="E870" s="359">
        <v>240</v>
      </c>
      <c r="F870" s="304"/>
      <c r="G870" s="374"/>
      <c r="H870" s="371"/>
      <c r="I870" s="318"/>
      <c r="J870" s="304"/>
    </row>
    <row r="871" spans="1:10">
      <c r="A871" s="332"/>
      <c r="B871" s="341"/>
      <c r="C871" s="385"/>
      <c r="D871" s="335"/>
      <c r="E871" s="358"/>
      <c r="F871" s="329"/>
      <c r="G871" s="378"/>
      <c r="H871" s="335"/>
      <c r="I871" s="373" t="s">
        <v>1945</v>
      </c>
      <c r="J871" s="319"/>
    </row>
    <row r="872" spans="1:10">
      <c r="A872" s="330" t="s">
        <v>1946</v>
      </c>
      <c r="B872" s="326" t="s">
        <v>1292</v>
      </c>
      <c r="C872" s="399"/>
      <c r="D872" s="333"/>
      <c r="E872" s="357"/>
      <c r="F872" s="320"/>
      <c r="G872" s="375"/>
      <c r="H872" s="333"/>
      <c r="I872" s="320"/>
      <c r="J872" s="320"/>
    </row>
    <row r="873" spans="1:10" ht="63.75">
      <c r="A873" s="331" t="s">
        <v>1947</v>
      </c>
      <c r="B873" s="340" t="s">
        <v>1294</v>
      </c>
      <c r="C873" s="395" t="s">
        <v>1294</v>
      </c>
      <c r="D873" s="334" t="s">
        <v>31</v>
      </c>
      <c r="E873" s="366">
        <v>2</v>
      </c>
      <c r="F873" s="304"/>
      <c r="G873" s="374"/>
      <c r="H873" s="334"/>
      <c r="I873" s="304"/>
      <c r="J873" s="304"/>
    </row>
    <row r="874" spans="1:10" ht="63.75">
      <c r="A874" s="331" t="s">
        <v>1948</v>
      </c>
      <c r="B874" s="340" t="s">
        <v>1295</v>
      </c>
      <c r="C874" s="395" t="s">
        <v>1295</v>
      </c>
      <c r="D874" s="334" t="s">
        <v>31</v>
      </c>
      <c r="E874" s="366">
        <v>1</v>
      </c>
      <c r="F874" s="304"/>
      <c r="G874" s="374"/>
      <c r="H874" s="334"/>
      <c r="I874" s="304"/>
      <c r="J874" s="304"/>
    </row>
    <row r="875" spans="1:10" ht="89.25">
      <c r="A875" s="331" t="s">
        <v>1949</v>
      </c>
      <c r="B875" s="353" t="s">
        <v>1296</v>
      </c>
      <c r="C875" s="400" t="s">
        <v>1296</v>
      </c>
      <c r="D875" s="334" t="s">
        <v>31</v>
      </c>
      <c r="E875" s="369">
        <v>3</v>
      </c>
      <c r="F875" s="304"/>
      <c r="G875" s="374"/>
      <c r="H875" s="334"/>
      <c r="I875" s="304"/>
      <c r="J875" s="304"/>
    </row>
    <row r="876" spans="1:10" ht="63.75">
      <c r="A876" s="331" t="s">
        <v>1950</v>
      </c>
      <c r="B876" s="340" t="s">
        <v>1297</v>
      </c>
      <c r="C876" s="395" t="s">
        <v>1297</v>
      </c>
      <c r="D876" s="334" t="s">
        <v>31</v>
      </c>
      <c r="E876" s="369">
        <v>1</v>
      </c>
      <c r="F876" s="339"/>
      <c r="G876" s="374"/>
      <c r="H876" s="334"/>
      <c r="I876" s="339"/>
      <c r="J876" s="339"/>
    </row>
    <row r="877" spans="1:10" ht="153">
      <c r="A877" s="331" t="s">
        <v>1951</v>
      </c>
      <c r="B877" s="340" t="s">
        <v>1298</v>
      </c>
      <c r="C877" s="395" t="s">
        <v>1298</v>
      </c>
      <c r="D877" s="334" t="s">
        <v>31</v>
      </c>
      <c r="E877" s="369">
        <v>1</v>
      </c>
      <c r="F877" s="339"/>
      <c r="G877" s="374"/>
      <c r="H877" s="334"/>
      <c r="I877" s="339"/>
      <c r="J877" s="339"/>
    </row>
    <row r="878" spans="1:10" ht="63.75">
      <c r="A878" s="331" t="s">
        <v>1952</v>
      </c>
      <c r="B878" s="340" t="s">
        <v>1299</v>
      </c>
      <c r="C878" s="395" t="s">
        <v>1299</v>
      </c>
      <c r="D878" s="334" t="s">
        <v>31</v>
      </c>
      <c r="E878" s="369">
        <v>1</v>
      </c>
      <c r="F878" s="339"/>
      <c r="G878" s="374"/>
      <c r="H878" s="334"/>
      <c r="I878" s="339"/>
      <c r="J878" s="339"/>
    </row>
    <row r="879" spans="1:10" ht="63.75">
      <c r="A879" s="331" t="s">
        <v>1953</v>
      </c>
      <c r="B879" s="340" t="s">
        <v>1300</v>
      </c>
      <c r="C879" s="395" t="s">
        <v>1300</v>
      </c>
      <c r="D879" s="334" t="s">
        <v>31</v>
      </c>
      <c r="E879" s="369">
        <v>1</v>
      </c>
      <c r="F879" s="339"/>
      <c r="G879" s="374"/>
      <c r="H879" s="334"/>
      <c r="I879" s="339"/>
      <c r="J879" s="339"/>
    </row>
    <row r="880" spans="1:10" ht="76.5">
      <c r="A880" s="331" t="s">
        <v>1954</v>
      </c>
      <c r="B880" s="340" t="s">
        <v>1301</v>
      </c>
      <c r="C880" s="395" t="s">
        <v>1301</v>
      </c>
      <c r="D880" s="334" t="s">
        <v>31</v>
      </c>
      <c r="E880" s="369">
        <v>1</v>
      </c>
      <c r="F880" s="339"/>
      <c r="G880" s="374"/>
      <c r="H880" s="334"/>
      <c r="I880" s="339"/>
      <c r="J880" s="339"/>
    </row>
    <row r="881" spans="1:10" ht="140.25">
      <c r="A881" s="331" t="s">
        <v>1955</v>
      </c>
      <c r="B881" s="340" t="s">
        <v>1302</v>
      </c>
      <c r="C881" s="395" t="s">
        <v>1302</v>
      </c>
      <c r="D881" s="334" t="s">
        <v>31</v>
      </c>
      <c r="E881" s="369">
        <v>1</v>
      </c>
      <c r="F881" s="339"/>
      <c r="G881" s="374"/>
      <c r="H881" s="372"/>
      <c r="I881" s="588"/>
      <c r="J881" s="339"/>
    </row>
    <row r="882" spans="1:10">
      <c r="A882" s="332"/>
      <c r="B882" s="341"/>
      <c r="C882" s="341"/>
      <c r="D882" s="335"/>
      <c r="E882" s="358"/>
      <c r="F882" s="373"/>
      <c r="G882" s="260"/>
      <c r="H882" s="335"/>
      <c r="I882" s="373" t="s">
        <v>1956</v>
      </c>
      <c r="J882" s="433"/>
    </row>
    <row r="883" spans="1:10">
      <c r="A883" s="330" t="s">
        <v>1957</v>
      </c>
      <c r="B883" s="342" t="s">
        <v>1305</v>
      </c>
      <c r="C883" s="386"/>
      <c r="D883" s="333"/>
      <c r="E883" s="357"/>
      <c r="F883" s="248"/>
      <c r="G883" s="375"/>
      <c r="H883" s="333"/>
      <c r="I883" s="248"/>
      <c r="J883" s="248"/>
    </row>
    <row r="884" spans="1:10">
      <c r="A884" s="331" t="s">
        <v>1958</v>
      </c>
      <c r="B884" s="675" t="s">
        <v>1310</v>
      </c>
      <c r="C884" s="675" t="s">
        <v>1311</v>
      </c>
      <c r="D884" s="1874" t="s">
        <v>31</v>
      </c>
      <c r="E884" s="1875">
        <v>3</v>
      </c>
      <c r="F884" s="1705"/>
      <c r="G884" s="281"/>
      <c r="H884" s="334"/>
      <c r="I884" s="339"/>
      <c r="J884" s="339"/>
    </row>
    <row r="885" spans="1:10">
      <c r="A885" s="331" t="s">
        <v>1959</v>
      </c>
      <c r="B885" s="675" t="s">
        <v>1312</v>
      </c>
      <c r="C885" s="675" t="s">
        <v>1313</v>
      </c>
      <c r="D885" s="1874" t="s">
        <v>31</v>
      </c>
      <c r="E885" s="1876">
        <v>18</v>
      </c>
      <c r="F885" s="1705"/>
      <c r="G885" s="281"/>
      <c r="H885" s="334"/>
      <c r="I885" s="339"/>
      <c r="J885" s="339"/>
    </row>
    <row r="886" spans="1:10">
      <c r="A886" s="331" t="s">
        <v>1960</v>
      </c>
      <c r="B886" s="675" t="s">
        <v>1314</v>
      </c>
      <c r="C886" s="675" t="s">
        <v>1315</v>
      </c>
      <c r="D886" s="1874" t="s">
        <v>31</v>
      </c>
      <c r="E886" s="1876">
        <v>300</v>
      </c>
      <c r="F886" s="1705"/>
      <c r="G886" s="281"/>
      <c r="H886" s="334"/>
      <c r="I886" s="339"/>
      <c r="J886" s="339"/>
    </row>
    <row r="887" spans="1:10">
      <c r="A887" s="331" t="s">
        <v>1961</v>
      </c>
      <c r="B887" s="675" t="s">
        <v>1316</v>
      </c>
      <c r="C887" s="675" t="s">
        <v>1317</v>
      </c>
      <c r="D887" s="1874" t="s">
        <v>31</v>
      </c>
      <c r="E887" s="1876">
        <v>300</v>
      </c>
      <c r="F887" s="1705"/>
      <c r="G887" s="281"/>
      <c r="H887" s="334"/>
      <c r="I887" s="339"/>
      <c r="J887" s="339"/>
    </row>
    <row r="888" spans="1:10">
      <c r="A888" s="331" t="s">
        <v>1962</v>
      </c>
      <c r="B888" s="1877" t="s">
        <v>1318</v>
      </c>
      <c r="C888" s="675" t="s">
        <v>1319</v>
      </c>
      <c r="D888" s="1874" t="s">
        <v>31</v>
      </c>
      <c r="E888" s="1874">
        <v>300</v>
      </c>
      <c r="F888" s="1705"/>
      <c r="G888" s="281"/>
      <c r="H888" s="334"/>
      <c r="I888" s="339"/>
      <c r="J888" s="339"/>
    </row>
    <row r="889" spans="1:10">
      <c r="A889" s="331" t="s">
        <v>1963</v>
      </c>
      <c r="B889" s="675" t="s">
        <v>1320</v>
      </c>
      <c r="C889" s="675" t="s">
        <v>1321</v>
      </c>
      <c r="D889" s="1874" t="s">
        <v>31</v>
      </c>
      <c r="E889" s="1876" t="s">
        <v>241</v>
      </c>
      <c r="F889" s="1705"/>
      <c r="G889" s="281"/>
      <c r="H889" s="334"/>
      <c r="I889" s="339"/>
      <c r="J889" s="339"/>
    </row>
    <row r="890" spans="1:10">
      <c r="A890" s="331" t="s">
        <v>1964</v>
      </c>
      <c r="B890" s="675" t="s">
        <v>1322</v>
      </c>
      <c r="C890" s="675" t="s">
        <v>1323</v>
      </c>
      <c r="D890" s="1874" t="s">
        <v>31</v>
      </c>
      <c r="E890" s="1876">
        <v>3</v>
      </c>
      <c r="F890" s="1705"/>
      <c r="G890" s="281"/>
      <c r="H890" s="334"/>
      <c r="I890" s="339"/>
      <c r="J890" s="339"/>
    </row>
    <row r="891" spans="1:10">
      <c r="A891" s="331" t="s">
        <v>1965</v>
      </c>
      <c r="B891" s="675" t="s">
        <v>840</v>
      </c>
      <c r="C891" s="675" t="s">
        <v>1324</v>
      </c>
      <c r="D891" s="1874" t="s">
        <v>31</v>
      </c>
      <c r="E891" s="1876">
        <v>2</v>
      </c>
      <c r="F891" s="254"/>
      <c r="G891" s="1870"/>
      <c r="H891" s="752"/>
      <c r="I891" s="752"/>
      <c r="J891" s="752"/>
    </row>
    <row r="892" spans="1:10">
      <c r="A892" s="331" t="s">
        <v>1966</v>
      </c>
      <c r="B892" s="1716" t="s">
        <v>1325</v>
      </c>
      <c r="C892" s="1878" t="s">
        <v>1326</v>
      </c>
      <c r="D892" s="667" t="s">
        <v>31</v>
      </c>
      <c r="E892" s="667">
        <v>2</v>
      </c>
      <c r="F892" s="1705"/>
      <c r="G892" s="281"/>
      <c r="H892" s="371"/>
      <c r="I892" s="590"/>
      <c r="J892" s="339"/>
    </row>
    <row r="893" spans="1:10">
      <c r="A893" s="332"/>
      <c r="B893" s="341"/>
      <c r="C893" s="341"/>
      <c r="D893" s="335"/>
      <c r="E893" s="358"/>
      <c r="F893" s="373"/>
      <c r="G893" s="260"/>
      <c r="H893" s="335"/>
      <c r="I893" s="373" t="s">
        <v>2755</v>
      </c>
      <c r="J893" s="433"/>
    </row>
    <row r="894" spans="1:10">
      <c r="A894" s="330" t="s">
        <v>1967</v>
      </c>
      <c r="B894" s="343" t="s">
        <v>1329</v>
      </c>
      <c r="C894" s="343"/>
      <c r="D894" s="336"/>
      <c r="E894" s="357"/>
      <c r="F894" s="343"/>
      <c r="G894" s="376"/>
      <c r="H894" s="336"/>
      <c r="I894" s="343"/>
      <c r="J894" s="343"/>
    </row>
    <row r="895" spans="1:10" ht="25.5">
      <c r="A895" s="381" t="s">
        <v>1968</v>
      </c>
      <c r="B895" s="382" t="s">
        <v>1331</v>
      </c>
      <c r="C895" s="590" t="s">
        <v>1332</v>
      </c>
      <c r="D895" s="371" t="s">
        <v>31</v>
      </c>
      <c r="E895" s="383">
        <v>60000</v>
      </c>
      <c r="F895" s="590"/>
      <c r="G895" s="377"/>
      <c r="H895" s="371"/>
      <c r="I895" s="590"/>
      <c r="J895" s="590"/>
    </row>
    <row r="896" spans="1:10" ht="25.5">
      <c r="A896" s="381" t="s">
        <v>1969</v>
      </c>
      <c r="B896" s="382" t="s">
        <v>1331</v>
      </c>
      <c r="C896" s="590" t="s">
        <v>1334</v>
      </c>
      <c r="D896" s="371" t="s">
        <v>31</v>
      </c>
      <c r="E896" s="383">
        <v>15000</v>
      </c>
      <c r="F896" s="590"/>
      <c r="G896" s="377"/>
      <c r="H896" s="371"/>
      <c r="I896" s="590"/>
      <c r="J896" s="590"/>
    </row>
    <row r="897" spans="1:10" ht="25.5">
      <c r="A897" s="381" t="s">
        <v>1970</v>
      </c>
      <c r="B897" s="382" t="s">
        <v>1335</v>
      </c>
      <c r="C897" s="590" t="s">
        <v>1336</v>
      </c>
      <c r="D897" s="371" t="s">
        <v>31</v>
      </c>
      <c r="E897" s="383">
        <v>3000</v>
      </c>
      <c r="F897" s="590"/>
      <c r="G897" s="377"/>
      <c r="H897" s="371"/>
      <c r="I897" s="590"/>
      <c r="J897" s="590"/>
    </row>
    <row r="898" spans="1:10" ht="25.5">
      <c r="A898" s="381" t="s">
        <v>1971</v>
      </c>
      <c r="B898" s="382" t="s">
        <v>1337</v>
      </c>
      <c r="C898" s="382" t="s">
        <v>1338</v>
      </c>
      <c r="D898" s="371" t="s">
        <v>31</v>
      </c>
      <c r="E898" s="383">
        <v>15000</v>
      </c>
      <c r="F898" s="590"/>
      <c r="G898" s="377"/>
      <c r="H898" s="371"/>
      <c r="I898" s="590"/>
      <c r="J898" s="590"/>
    </row>
    <row r="899" spans="1:10">
      <c r="A899" s="332"/>
      <c r="B899" s="341"/>
      <c r="C899" s="341"/>
      <c r="D899" s="335"/>
      <c r="E899" s="358"/>
      <c r="F899" s="373"/>
      <c r="G899" s="341"/>
      <c r="H899" s="335"/>
      <c r="I899" s="373" t="s">
        <v>1972</v>
      </c>
      <c r="J899" s="433"/>
    </row>
    <row r="900" spans="1:10">
      <c r="A900" s="330">
        <v>134</v>
      </c>
      <c r="B900" s="591" t="s">
        <v>1379</v>
      </c>
      <c r="C900" s="592"/>
      <c r="D900" s="593"/>
      <c r="E900" s="594"/>
      <c r="F900" s="595"/>
      <c r="G900" s="595"/>
      <c r="H900" s="595"/>
      <c r="I900" s="595"/>
      <c r="J900" s="595"/>
    </row>
    <row r="901" spans="1:10" ht="51">
      <c r="A901" s="381" t="s">
        <v>1973</v>
      </c>
      <c r="B901" s="486" t="s">
        <v>1988</v>
      </c>
      <c r="C901" s="487" t="s">
        <v>1380</v>
      </c>
      <c r="D901" s="402" t="s">
        <v>249</v>
      </c>
      <c r="E901" s="498">
        <v>36</v>
      </c>
      <c r="F901" s="489"/>
      <c r="G901" s="489"/>
      <c r="H901" s="489"/>
      <c r="I901" s="489"/>
      <c r="J901" s="489"/>
    </row>
    <row r="902" spans="1:10" ht="51">
      <c r="A902" s="381" t="s">
        <v>1974</v>
      </c>
      <c r="B902" s="486" t="s">
        <v>1989</v>
      </c>
      <c r="C902" s="487" t="s">
        <v>1381</v>
      </c>
      <c r="D902" s="402" t="s">
        <v>249</v>
      </c>
      <c r="E902" s="499">
        <v>36</v>
      </c>
      <c r="F902" s="489"/>
      <c r="G902" s="489"/>
      <c r="H902" s="489"/>
      <c r="I902" s="489"/>
      <c r="J902" s="489"/>
    </row>
    <row r="903" spans="1:10" ht="25.5">
      <c r="A903" s="381" t="s">
        <v>1975</v>
      </c>
      <c r="B903" s="491" t="s">
        <v>1382</v>
      </c>
      <c r="C903" s="487" t="s">
        <v>1383</v>
      </c>
      <c r="D903" s="402" t="s">
        <v>249</v>
      </c>
      <c r="E903" s="499">
        <v>180</v>
      </c>
      <c r="F903" s="489"/>
      <c r="G903" s="489"/>
      <c r="H903" s="489"/>
      <c r="I903" s="489"/>
      <c r="J903" s="489"/>
    </row>
    <row r="904" spans="1:10" ht="25.5">
      <c r="A904" s="381" t="s">
        <v>1976</v>
      </c>
      <c r="B904" s="491" t="s">
        <v>1384</v>
      </c>
      <c r="C904" s="487" t="s">
        <v>1385</v>
      </c>
      <c r="D904" s="402" t="s">
        <v>49</v>
      </c>
      <c r="E904" s="498">
        <v>90</v>
      </c>
      <c r="F904" s="489"/>
      <c r="G904" s="489"/>
      <c r="H904" s="489"/>
      <c r="I904" s="489"/>
      <c r="J904" s="489"/>
    </row>
    <row r="905" spans="1:10" ht="38.25">
      <c r="A905" s="381" t="s">
        <v>1977</v>
      </c>
      <c r="B905" s="491" t="s">
        <v>1386</v>
      </c>
      <c r="C905" s="487" t="s">
        <v>1387</v>
      </c>
      <c r="D905" s="488" t="s">
        <v>49</v>
      </c>
      <c r="E905" s="498">
        <v>72</v>
      </c>
      <c r="F905" s="489"/>
      <c r="G905" s="489"/>
      <c r="H905" s="489"/>
      <c r="I905" s="489"/>
      <c r="J905" s="489"/>
    </row>
    <row r="906" spans="1:10" ht="38.25">
      <c r="A906" s="381" t="s">
        <v>1978</v>
      </c>
      <c r="B906" s="492" t="s">
        <v>1388</v>
      </c>
      <c r="C906" s="402" t="s">
        <v>1389</v>
      </c>
      <c r="D906" s="488" t="s">
        <v>31</v>
      </c>
      <c r="E906" s="500">
        <v>8</v>
      </c>
      <c r="F906" s="489"/>
      <c r="G906" s="489"/>
      <c r="H906" s="489"/>
      <c r="I906" s="489"/>
      <c r="J906" s="489"/>
    </row>
    <row r="907" spans="1:10" ht="38.25">
      <c r="A907" s="381" t="s">
        <v>1979</v>
      </c>
      <c r="B907" s="402" t="s">
        <v>1390</v>
      </c>
      <c r="C907" s="402" t="s">
        <v>1391</v>
      </c>
      <c r="D907" s="488" t="s">
        <v>31</v>
      </c>
      <c r="E907" s="500">
        <v>8</v>
      </c>
      <c r="F907" s="489"/>
      <c r="G907" s="489"/>
      <c r="H907" s="489"/>
      <c r="I907" s="489"/>
      <c r="J907" s="489"/>
    </row>
    <row r="908" spans="1:10" ht="25.5">
      <c r="A908" s="381" t="s">
        <v>1980</v>
      </c>
      <c r="B908" s="402" t="s">
        <v>1392</v>
      </c>
      <c r="C908" s="402" t="s">
        <v>1393</v>
      </c>
      <c r="D908" s="488" t="s">
        <v>31</v>
      </c>
      <c r="E908" s="500">
        <v>5</v>
      </c>
      <c r="F908" s="489"/>
      <c r="G908" s="489"/>
      <c r="H908" s="489"/>
      <c r="I908" s="489"/>
      <c r="J908" s="489"/>
    </row>
    <row r="909" spans="1:10" ht="38.25">
      <c r="A909" s="381" t="s">
        <v>1981</v>
      </c>
      <c r="B909" s="402" t="s">
        <v>1394</v>
      </c>
      <c r="C909" s="493" t="s">
        <v>1395</v>
      </c>
      <c r="D909" s="488" t="s">
        <v>31</v>
      </c>
      <c r="E909" s="500">
        <v>36</v>
      </c>
      <c r="F909" s="489"/>
      <c r="G909" s="489"/>
      <c r="H909" s="489"/>
      <c r="I909" s="489"/>
      <c r="J909" s="489"/>
    </row>
    <row r="910" spans="1:10" ht="25.5">
      <c r="A910" s="381" t="s">
        <v>1982</v>
      </c>
      <c r="B910" s="402" t="s">
        <v>1396</v>
      </c>
      <c r="C910" s="402" t="s">
        <v>1397</v>
      </c>
      <c r="D910" s="488" t="s">
        <v>31</v>
      </c>
      <c r="E910" s="500">
        <v>10</v>
      </c>
      <c r="F910" s="489"/>
      <c r="G910" s="489"/>
      <c r="H910" s="489"/>
      <c r="I910" s="489"/>
      <c r="J910" s="489"/>
    </row>
    <row r="911" spans="1:10" ht="38.25">
      <c r="A911" s="381" t="s">
        <v>1983</v>
      </c>
      <c r="B911" s="488" t="s">
        <v>1398</v>
      </c>
      <c r="C911" s="493" t="s">
        <v>1399</v>
      </c>
      <c r="D911" s="488" t="s">
        <v>49</v>
      </c>
      <c r="E911" s="501">
        <v>144</v>
      </c>
      <c r="F911" s="489"/>
      <c r="G911" s="489"/>
      <c r="H911" s="489"/>
      <c r="I911" s="489"/>
      <c r="J911" s="489"/>
    </row>
    <row r="912" spans="1:10" ht="38.25">
      <c r="A912" s="381" t="s">
        <v>1984</v>
      </c>
      <c r="B912" s="488" t="s">
        <v>1400</v>
      </c>
      <c r="C912" s="493" t="s">
        <v>1401</v>
      </c>
      <c r="D912" s="488" t="s">
        <v>49</v>
      </c>
      <c r="E912" s="501">
        <v>108</v>
      </c>
      <c r="F912" s="489"/>
      <c r="G912" s="489"/>
      <c r="H912" s="489"/>
      <c r="I912" s="489"/>
      <c r="J912" s="489"/>
    </row>
    <row r="913" spans="1:10" ht="25.5">
      <c r="A913" s="381" t="s">
        <v>1985</v>
      </c>
      <c r="B913" s="402" t="s">
        <v>1402</v>
      </c>
      <c r="C913" s="402" t="s">
        <v>1403</v>
      </c>
      <c r="D913" s="402" t="s">
        <v>249</v>
      </c>
      <c r="E913" s="500">
        <v>60</v>
      </c>
      <c r="F913" s="489"/>
      <c r="G913" s="489"/>
      <c r="H913" s="489"/>
      <c r="I913" s="489"/>
      <c r="J913" s="489"/>
    </row>
    <row r="914" spans="1:10" ht="51">
      <c r="A914" s="381" t="s">
        <v>1986</v>
      </c>
      <c r="B914" s="488" t="s">
        <v>274</v>
      </c>
      <c r="C914" s="402" t="s">
        <v>1404</v>
      </c>
      <c r="D914" s="402" t="s">
        <v>249</v>
      </c>
      <c r="E914" s="500">
        <v>4000</v>
      </c>
      <c r="F914" s="489"/>
      <c r="G914" s="489"/>
      <c r="H914" s="489"/>
      <c r="I914" s="489"/>
      <c r="J914" s="489"/>
    </row>
    <row r="915" spans="1:10" ht="38.25">
      <c r="A915" s="381" t="s">
        <v>1987</v>
      </c>
      <c r="B915" s="491" t="s">
        <v>1405</v>
      </c>
      <c r="C915" s="402" t="s">
        <v>1406</v>
      </c>
      <c r="D915" s="402" t="s">
        <v>858</v>
      </c>
      <c r="E915" s="500">
        <v>800</v>
      </c>
      <c r="F915" s="489"/>
      <c r="G915" s="489"/>
      <c r="H915" s="489"/>
      <c r="I915" s="489"/>
      <c r="J915" s="489"/>
    </row>
    <row r="916" spans="1:10">
      <c r="A916" s="332"/>
      <c r="B916" s="341"/>
      <c r="C916" s="341"/>
      <c r="D916" s="335"/>
      <c r="E916" s="358"/>
      <c r="F916" s="373"/>
      <c r="G916" s="341"/>
      <c r="H916" s="335"/>
      <c r="I916" s="373" t="s">
        <v>1990</v>
      </c>
      <c r="J916" s="433"/>
    </row>
    <row r="917" spans="1:10">
      <c r="A917" s="607" t="s">
        <v>2183</v>
      </c>
      <c r="B917" s="503" t="s">
        <v>1991</v>
      </c>
      <c r="C917" s="503"/>
      <c r="D917" s="504"/>
      <c r="E917" s="505"/>
      <c r="F917" s="507"/>
      <c r="G917" s="508"/>
      <c r="H917" s="584"/>
      <c r="I917" s="584"/>
      <c r="J917" s="584"/>
    </row>
    <row r="918" spans="1:10" ht="25.5">
      <c r="A918" s="608" t="s">
        <v>2340</v>
      </c>
      <c r="B918" s="528" t="s">
        <v>838</v>
      </c>
      <c r="C918" s="528" t="s">
        <v>1992</v>
      </c>
      <c r="D918" s="529" t="s">
        <v>31</v>
      </c>
      <c r="E918" s="513">
        <v>220</v>
      </c>
      <c r="F918" s="511"/>
      <c r="G918" s="512"/>
      <c r="H918" s="586"/>
      <c r="I918" s="586"/>
      <c r="J918" s="587"/>
    </row>
    <row r="919" spans="1:10" ht="25.5">
      <c r="A919" s="608" t="s">
        <v>2341</v>
      </c>
      <c r="B919" s="528" t="s">
        <v>2633</v>
      </c>
      <c r="C919" s="528" t="s">
        <v>2572</v>
      </c>
      <c r="D919" s="529" t="s">
        <v>31</v>
      </c>
      <c r="E919" s="513">
        <v>150</v>
      </c>
      <c r="F919" s="511"/>
      <c r="G919" s="512"/>
      <c r="H919" s="586"/>
      <c r="I919" s="586"/>
      <c r="J919" s="587"/>
    </row>
    <row r="920" spans="1:10" ht="25.5">
      <c r="A920" s="608" t="s">
        <v>2342</v>
      </c>
      <c r="B920" s="528" t="s">
        <v>1993</v>
      </c>
      <c r="C920" s="528" t="s">
        <v>1994</v>
      </c>
      <c r="D920" s="529" t="s">
        <v>31</v>
      </c>
      <c r="E920" s="513">
        <v>120</v>
      </c>
      <c r="F920" s="511"/>
      <c r="G920" s="512"/>
      <c r="H920" s="586"/>
      <c r="I920" s="586"/>
      <c r="J920" s="587"/>
    </row>
    <row r="921" spans="1:10">
      <c r="A921" s="608" t="s">
        <v>2343</v>
      </c>
      <c r="B921" s="528" t="s">
        <v>1995</v>
      </c>
      <c r="C921" s="528" t="s">
        <v>1996</v>
      </c>
      <c r="D921" s="529" t="s">
        <v>31</v>
      </c>
      <c r="E921" s="513">
        <v>1</v>
      </c>
      <c r="F921" s="511"/>
      <c r="G921" s="512"/>
      <c r="H921" s="586"/>
      <c r="I921" s="586"/>
      <c r="J921" s="587"/>
    </row>
    <row r="922" spans="1:10" ht="38.25">
      <c r="A922" s="608" t="s">
        <v>2344</v>
      </c>
      <c r="B922" s="528" t="s">
        <v>1997</v>
      </c>
      <c r="C922" s="528" t="s">
        <v>1998</v>
      </c>
      <c r="D922" s="529" t="s">
        <v>31</v>
      </c>
      <c r="E922" s="513">
        <v>2</v>
      </c>
      <c r="F922" s="511"/>
      <c r="G922" s="512"/>
      <c r="H922" s="586"/>
      <c r="I922" s="586"/>
      <c r="J922" s="587"/>
    </row>
    <row r="923" spans="1:10">
      <c r="A923" s="608" t="s">
        <v>2345</v>
      </c>
      <c r="B923" s="528" t="s">
        <v>1999</v>
      </c>
      <c r="C923" s="528" t="s">
        <v>2000</v>
      </c>
      <c r="D923" s="529" t="s">
        <v>2001</v>
      </c>
      <c r="E923" s="513">
        <v>60</v>
      </c>
      <c r="F923" s="511"/>
      <c r="G923" s="512"/>
      <c r="H923" s="586"/>
      <c r="I923" s="586"/>
      <c r="J923" s="587"/>
    </row>
    <row r="924" spans="1:10">
      <c r="A924" s="608" t="s">
        <v>2346</v>
      </c>
      <c r="B924" s="528" t="s">
        <v>2002</v>
      </c>
      <c r="C924" s="528" t="s">
        <v>2003</v>
      </c>
      <c r="D924" s="529" t="s">
        <v>31</v>
      </c>
      <c r="E924" s="513">
        <v>15</v>
      </c>
      <c r="F924" s="511"/>
      <c r="G924" s="512"/>
      <c r="H924" s="586"/>
      <c r="I924" s="586"/>
      <c r="J924" s="587"/>
    </row>
    <row r="925" spans="1:10" ht="25.5">
      <c r="A925" s="608" t="s">
        <v>2347</v>
      </c>
      <c r="B925" s="528" t="s">
        <v>2634</v>
      </c>
      <c r="C925" s="528" t="s">
        <v>2004</v>
      </c>
      <c r="D925" s="529" t="s">
        <v>31</v>
      </c>
      <c r="E925" s="513">
        <f>4*1.3</f>
        <v>5.2</v>
      </c>
      <c r="F925" s="511"/>
      <c r="G925" s="512"/>
      <c r="H925" s="586"/>
      <c r="I925" s="586"/>
      <c r="J925" s="587"/>
    </row>
    <row r="926" spans="1:10">
      <c r="A926" s="608" t="s">
        <v>2348</v>
      </c>
      <c r="B926" s="528" t="s">
        <v>2005</v>
      </c>
      <c r="C926" s="528" t="s">
        <v>2000</v>
      </c>
      <c r="D926" s="529" t="s">
        <v>2001</v>
      </c>
      <c r="E926" s="513">
        <v>60</v>
      </c>
      <c r="F926" s="511"/>
      <c r="G926" s="512"/>
      <c r="H926" s="586"/>
      <c r="I926" s="586"/>
      <c r="J926" s="587"/>
    </row>
    <row r="927" spans="1:10">
      <c r="A927" s="608" t="s">
        <v>2349</v>
      </c>
      <c r="B927" s="528" t="s">
        <v>2635</v>
      </c>
      <c r="C927" s="528" t="s">
        <v>2006</v>
      </c>
      <c r="D927" s="529" t="s">
        <v>31</v>
      </c>
      <c r="E927" s="513">
        <v>75</v>
      </c>
      <c r="F927" s="511"/>
      <c r="G927" s="512"/>
      <c r="H927" s="586"/>
      <c r="I927" s="586"/>
      <c r="J927" s="587"/>
    </row>
    <row r="928" spans="1:10" ht="25.5">
      <c r="A928" s="608" t="s">
        <v>2350</v>
      </c>
      <c r="B928" s="528" t="s">
        <v>2007</v>
      </c>
      <c r="C928" s="528" t="s">
        <v>2008</v>
      </c>
      <c r="D928" s="529" t="s">
        <v>31</v>
      </c>
      <c r="E928" s="513">
        <f>120*1.3</f>
        <v>156</v>
      </c>
      <c r="F928" s="511"/>
      <c r="G928" s="512"/>
      <c r="H928" s="586"/>
      <c r="I928" s="586"/>
      <c r="J928" s="587"/>
    </row>
    <row r="929" spans="1:10">
      <c r="A929" s="608" t="s">
        <v>2351</v>
      </c>
      <c r="B929" s="528" t="s">
        <v>2009</v>
      </c>
      <c r="C929" s="528" t="s">
        <v>2010</v>
      </c>
      <c r="D929" s="529" t="s">
        <v>31</v>
      </c>
      <c r="E929" s="530">
        <v>5</v>
      </c>
      <c r="F929" s="511"/>
      <c r="G929" s="512"/>
      <c r="H929" s="586"/>
      <c r="I929" s="586"/>
      <c r="J929" s="587"/>
    </row>
    <row r="930" spans="1:10">
      <c r="A930" s="608" t="s">
        <v>2352</v>
      </c>
      <c r="B930" s="528" t="s">
        <v>2011</v>
      </c>
      <c r="C930" s="528" t="s">
        <v>2010</v>
      </c>
      <c r="D930" s="529" t="s">
        <v>31</v>
      </c>
      <c r="E930" s="530">
        <v>5</v>
      </c>
      <c r="F930" s="511"/>
      <c r="G930" s="512"/>
      <c r="H930" s="586"/>
      <c r="I930" s="586"/>
      <c r="J930" s="587"/>
    </row>
    <row r="931" spans="1:10">
      <c r="A931" s="608" t="s">
        <v>2353</v>
      </c>
      <c r="B931" s="528" t="s">
        <v>2012</v>
      </c>
      <c r="C931" s="528" t="s">
        <v>2013</v>
      </c>
      <c r="D931" s="529" t="s">
        <v>2001</v>
      </c>
      <c r="E931" s="513">
        <v>30</v>
      </c>
      <c r="F931" s="511"/>
      <c r="G931" s="512"/>
      <c r="H931" s="586"/>
      <c r="I931" s="586"/>
      <c r="J931" s="587"/>
    </row>
    <row r="932" spans="1:10">
      <c r="A932" s="608" t="s">
        <v>2354</v>
      </c>
      <c r="B932" s="528" t="s">
        <v>2014</v>
      </c>
      <c r="C932" s="528" t="s">
        <v>2013</v>
      </c>
      <c r="D932" s="529" t="s">
        <v>2001</v>
      </c>
      <c r="E932" s="513">
        <v>30</v>
      </c>
      <c r="F932" s="511"/>
      <c r="G932" s="512"/>
      <c r="H932" s="586"/>
      <c r="I932" s="586"/>
      <c r="J932" s="587"/>
    </row>
    <row r="933" spans="1:10">
      <c r="A933" s="514"/>
      <c r="B933" s="515"/>
      <c r="C933" s="515"/>
      <c r="D933" s="517"/>
      <c r="E933" s="518"/>
      <c r="F933" s="515"/>
      <c r="G933" s="517"/>
      <c r="H933" s="515"/>
      <c r="I933" s="521" t="s">
        <v>2355</v>
      </c>
      <c r="J933" s="582"/>
    </row>
    <row r="934" spans="1:10">
      <c r="A934" s="574"/>
      <c r="B934" s="596" t="s">
        <v>2015</v>
      </c>
      <c r="C934" s="577"/>
      <c r="D934" s="559"/>
      <c r="E934" s="575"/>
      <c r="F934" s="577"/>
      <c r="G934" s="559"/>
      <c r="H934" s="576"/>
      <c r="I934" s="577"/>
      <c r="J934" s="578"/>
    </row>
    <row r="935" spans="1:10">
      <c r="A935" s="609" t="s">
        <v>2186</v>
      </c>
      <c r="B935" s="528" t="s">
        <v>2016</v>
      </c>
      <c r="C935" s="528" t="s">
        <v>2017</v>
      </c>
      <c r="D935" s="510" t="s">
        <v>31</v>
      </c>
      <c r="E935" s="513">
        <v>70</v>
      </c>
      <c r="F935" s="511"/>
      <c r="G935" s="512"/>
      <c r="H935" s="586"/>
      <c r="I935" s="586"/>
      <c r="J935" s="587"/>
    </row>
    <row r="936" spans="1:10">
      <c r="A936" s="514"/>
      <c r="B936" s="515"/>
      <c r="C936" s="515"/>
      <c r="D936" s="517"/>
      <c r="E936" s="518"/>
      <c r="F936" s="515"/>
      <c r="G936" s="517"/>
      <c r="H936" s="515"/>
      <c r="I936" s="521" t="s">
        <v>2356</v>
      </c>
      <c r="J936" s="582"/>
    </row>
    <row r="937" spans="1:10" ht="25.5">
      <c r="A937" s="609" t="s">
        <v>2189</v>
      </c>
      <c r="B937" s="528" t="s">
        <v>2018</v>
      </c>
      <c r="C937" s="528" t="s">
        <v>2573</v>
      </c>
      <c r="D937" s="510" t="s">
        <v>31</v>
      </c>
      <c r="E937" s="513">
        <v>150</v>
      </c>
      <c r="F937" s="511"/>
      <c r="G937" s="512"/>
      <c r="H937" s="586"/>
      <c r="I937" s="586"/>
      <c r="J937" s="587"/>
    </row>
    <row r="938" spans="1:10">
      <c r="A938" s="514"/>
      <c r="B938" s="515"/>
      <c r="C938" s="515"/>
      <c r="D938" s="517"/>
      <c r="E938" s="518"/>
      <c r="F938" s="515"/>
      <c r="G938" s="517"/>
      <c r="H938" s="515"/>
      <c r="I938" s="521" t="s">
        <v>2357</v>
      </c>
      <c r="J938" s="582"/>
    </row>
    <row r="939" spans="1:10">
      <c r="A939" s="609" t="s">
        <v>2192</v>
      </c>
      <c r="B939" s="528" t="s">
        <v>2019</v>
      </c>
      <c r="C939" s="528" t="s">
        <v>2020</v>
      </c>
      <c r="D939" s="529" t="s">
        <v>49</v>
      </c>
      <c r="E939" s="530">
        <v>600</v>
      </c>
      <c r="F939" s="511"/>
      <c r="G939" s="512"/>
      <c r="H939" s="586"/>
      <c r="I939" s="586"/>
      <c r="J939" s="587"/>
    </row>
    <row r="940" spans="1:10">
      <c r="A940" s="514"/>
      <c r="B940" s="515"/>
      <c r="C940" s="515"/>
      <c r="D940" s="517"/>
      <c r="E940" s="518"/>
      <c r="F940" s="515"/>
      <c r="G940" s="517"/>
      <c r="H940" s="515"/>
      <c r="I940" s="521" t="s">
        <v>2358</v>
      </c>
      <c r="J940" s="582"/>
    </row>
    <row r="941" spans="1:10" ht="25.5">
      <c r="A941" s="609" t="s">
        <v>2195</v>
      </c>
      <c r="B941" s="597" t="s">
        <v>2021</v>
      </c>
      <c r="C941" s="528" t="s">
        <v>2022</v>
      </c>
      <c r="D941" s="529" t="s">
        <v>49</v>
      </c>
      <c r="E941" s="530">
        <f>25*1.3</f>
        <v>32.5</v>
      </c>
      <c r="F941" s="511"/>
      <c r="G941" s="512"/>
      <c r="H941" s="586"/>
      <c r="I941" s="586"/>
      <c r="J941" s="587"/>
    </row>
    <row r="942" spans="1:10">
      <c r="A942" s="514"/>
      <c r="B942" s="515"/>
      <c r="C942" s="515"/>
      <c r="D942" s="517"/>
      <c r="E942" s="518"/>
      <c r="F942" s="515"/>
      <c r="G942" s="517"/>
      <c r="H942" s="515"/>
      <c r="I942" s="521" t="s">
        <v>2359</v>
      </c>
      <c r="J942" s="582"/>
    </row>
    <row r="943" spans="1:10">
      <c r="A943" s="609" t="s">
        <v>2198</v>
      </c>
      <c r="B943" s="528" t="s">
        <v>2023</v>
      </c>
      <c r="C943" s="528" t="s">
        <v>2024</v>
      </c>
      <c r="D943" s="529" t="s">
        <v>49</v>
      </c>
      <c r="E943" s="530">
        <f>4*1.3</f>
        <v>5.2</v>
      </c>
      <c r="F943" s="511"/>
      <c r="G943" s="512"/>
      <c r="H943" s="586"/>
      <c r="I943" s="586"/>
      <c r="J943" s="587"/>
    </row>
    <row r="944" spans="1:10">
      <c r="A944" s="514"/>
      <c r="B944" s="515"/>
      <c r="C944" s="515"/>
      <c r="D944" s="517"/>
      <c r="E944" s="518"/>
      <c r="F944" s="515"/>
      <c r="G944" s="517"/>
      <c r="H944" s="515"/>
      <c r="I944" s="521" t="s">
        <v>2360</v>
      </c>
      <c r="J944" s="582"/>
    </row>
    <row r="945" spans="1:10" ht="25.5">
      <c r="A945" s="609" t="s">
        <v>2201</v>
      </c>
      <c r="B945" s="528" t="s">
        <v>2025</v>
      </c>
      <c r="C945" s="528" t="s">
        <v>2574</v>
      </c>
      <c r="D945" s="529" t="s">
        <v>49</v>
      </c>
      <c r="E945" s="530">
        <v>22</v>
      </c>
      <c r="F945" s="511"/>
      <c r="G945" s="512"/>
      <c r="H945" s="586"/>
      <c r="I945" s="586"/>
      <c r="J945" s="587"/>
    </row>
    <row r="946" spans="1:10">
      <c r="A946" s="514"/>
      <c r="B946" s="515"/>
      <c r="C946" s="515"/>
      <c r="D946" s="517"/>
      <c r="E946" s="518"/>
      <c r="F946" s="515"/>
      <c r="G946" s="517"/>
      <c r="H946" s="515"/>
      <c r="I946" s="521" t="s">
        <v>2361</v>
      </c>
      <c r="J946" s="582"/>
    </row>
    <row r="947" spans="1:10">
      <c r="A947" s="610" t="s">
        <v>2204</v>
      </c>
      <c r="B947" s="598" t="s">
        <v>2026</v>
      </c>
      <c r="C947" s="531"/>
      <c r="D947" s="532"/>
      <c r="E947" s="533"/>
      <c r="F947" s="534"/>
      <c r="G947" s="535"/>
      <c r="H947" s="599"/>
      <c r="I947" s="599"/>
      <c r="J947" s="600"/>
    </row>
    <row r="948" spans="1:10" ht="25.5">
      <c r="A948" s="611" t="s">
        <v>2362</v>
      </c>
      <c r="B948" s="536" t="s">
        <v>2027</v>
      </c>
      <c r="C948" s="536" t="s">
        <v>2363</v>
      </c>
      <c r="D948" s="529" t="s">
        <v>2028</v>
      </c>
      <c r="E948" s="530">
        <v>100</v>
      </c>
      <c r="F948" s="537"/>
      <c r="G948" s="512"/>
      <c r="H948" s="586"/>
      <c r="I948" s="586"/>
      <c r="J948" s="587"/>
    </row>
    <row r="949" spans="1:10" ht="25.5">
      <c r="A949" s="611" t="s">
        <v>2366</v>
      </c>
      <c r="B949" s="536" t="s">
        <v>2029</v>
      </c>
      <c r="C949" s="536" t="s">
        <v>2363</v>
      </c>
      <c r="D949" s="529" t="s">
        <v>2028</v>
      </c>
      <c r="E949" s="530">
        <v>80</v>
      </c>
      <c r="F949" s="537"/>
      <c r="G949" s="512"/>
      <c r="H949" s="586"/>
      <c r="I949" s="586"/>
      <c r="J949" s="587"/>
    </row>
    <row r="950" spans="1:10" ht="51">
      <c r="A950" s="611" t="s">
        <v>2367</v>
      </c>
      <c r="B950" s="536" t="s">
        <v>2030</v>
      </c>
      <c r="C950" s="536" t="s">
        <v>2364</v>
      </c>
      <c r="D950" s="538" t="s">
        <v>87</v>
      </c>
      <c r="E950" s="530">
        <v>13</v>
      </c>
      <c r="F950" s="537"/>
      <c r="G950" s="512"/>
      <c r="H950" s="586"/>
      <c r="I950" s="586"/>
      <c r="J950" s="587"/>
    </row>
    <row r="951" spans="1:10" ht="102">
      <c r="A951" s="611" t="s">
        <v>2368</v>
      </c>
      <c r="B951" s="536" t="s">
        <v>2031</v>
      </c>
      <c r="C951" s="536" t="s">
        <v>2365</v>
      </c>
      <c r="D951" s="538" t="s">
        <v>87</v>
      </c>
      <c r="E951" s="530">
        <f>4*1.3</f>
        <v>5.2</v>
      </c>
      <c r="F951" s="537"/>
      <c r="G951" s="512"/>
      <c r="H951" s="586"/>
      <c r="I951" s="586"/>
      <c r="J951" s="587"/>
    </row>
    <row r="952" spans="1:10" ht="76.5">
      <c r="A952" s="611" t="s">
        <v>2369</v>
      </c>
      <c r="B952" s="536" t="s">
        <v>2032</v>
      </c>
      <c r="C952" s="536" t="s">
        <v>2033</v>
      </c>
      <c r="D952" s="538" t="s">
        <v>87</v>
      </c>
      <c r="E952" s="530">
        <v>10</v>
      </c>
      <c r="F952" s="537"/>
      <c r="G952" s="512"/>
      <c r="H952" s="586"/>
      <c r="I952" s="586"/>
      <c r="J952" s="587"/>
    </row>
    <row r="953" spans="1:10" ht="63.75">
      <c r="A953" s="611" t="s">
        <v>2370</v>
      </c>
      <c r="B953" s="536" t="s">
        <v>2034</v>
      </c>
      <c r="C953" s="536" t="s">
        <v>2035</v>
      </c>
      <c r="D953" s="538" t="s">
        <v>87</v>
      </c>
      <c r="E953" s="530">
        <v>3</v>
      </c>
      <c r="F953" s="539"/>
      <c r="G953" s="512"/>
      <c r="H953" s="586"/>
      <c r="I953" s="586"/>
      <c r="J953" s="587"/>
    </row>
    <row r="954" spans="1:10" ht="38.25">
      <c r="A954" s="611" t="s">
        <v>2371</v>
      </c>
      <c r="B954" s="536" t="s">
        <v>2036</v>
      </c>
      <c r="C954" s="536" t="s">
        <v>2037</v>
      </c>
      <c r="D954" s="538" t="s">
        <v>49</v>
      </c>
      <c r="E954" s="530">
        <v>3</v>
      </c>
      <c r="F954" s="539"/>
      <c r="G954" s="512"/>
      <c r="H954" s="586"/>
      <c r="I954" s="586"/>
      <c r="J954" s="587"/>
    </row>
    <row r="955" spans="1:10" ht="102">
      <c r="A955" s="611" t="s">
        <v>2372</v>
      </c>
      <c r="B955" s="536" t="s">
        <v>2038</v>
      </c>
      <c r="C955" s="536" t="s">
        <v>2039</v>
      </c>
      <c r="D955" s="538" t="s">
        <v>87</v>
      </c>
      <c r="E955" s="530">
        <v>3</v>
      </c>
      <c r="F955" s="539"/>
      <c r="G955" s="512"/>
      <c r="H955" s="586"/>
      <c r="I955" s="586"/>
      <c r="J955" s="587"/>
    </row>
    <row r="956" spans="1:10" ht="76.5">
      <c r="A956" s="611" t="s">
        <v>2373</v>
      </c>
      <c r="B956" s="536" t="s">
        <v>2040</v>
      </c>
      <c r="C956" s="536" t="s">
        <v>2041</v>
      </c>
      <c r="D956" s="538" t="s">
        <v>87</v>
      </c>
      <c r="E956" s="540">
        <f>1*1.3</f>
        <v>1.3</v>
      </c>
      <c r="F956" s="539"/>
      <c r="G956" s="512"/>
      <c r="H956" s="586"/>
      <c r="I956" s="586"/>
      <c r="J956" s="587"/>
    </row>
    <row r="957" spans="1:10" ht="89.25">
      <c r="A957" s="611" t="s">
        <v>2374</v>
      </c>
      <c r="B957" s="536" t="s">
        <v>2042</v>
      </c>
      <c r="C957" s="536" t="s">
        <v>2043</v>
      </c>
      <c r="D957" s="538" t="s">
        <v>87</v>
      </c>
      <c r="E957" s="540">
        <f>1*1.3</f>
        <v>1.3</v>
      </c>
      <c r="F957" s="539"/>
      <c r="G957" s="512"/>
      <c r="H957" s="586"/>
      <c r="I957" s="586"/>
      <c r="J957" s="587"/>
    </row>
    <row r="958" spans="1:10" ht="76.5">
      <c r="A958" s="611" t="s">
        <v>2375</v>
      </c>
      <c r="B958" s="536" t="s">
        <v>2044</v>
      </c>
      <c r="C958" s="536" t="s">
        <v>2045</v>
      </c>
      <c r="D958" s="538" t="s">
        <v>87</v>
      </c>
      <c r="E958" s="530">
        <v>3</v>
      </c>
      <c r="F958" s="539"/>
      <c r="G958" s="512"/>
      <c r="H958" s="586"/>
      <c r="I958" s="586"/>
      <c r="J958" s="587"/>
    </row>
    <row r="959" spans="1:10" ht="63.75">
      <c r="A959" s="611" t="s">
        <v>2376</v>
      </c>
      <c r="B959" s="536" t="s">
        <v>2046</v>
      </c>
      <c r="C959" s="536" t="s">
        <v>2047</v>
      </c>
      <c r="D959" s="538" t="s">
        <v>87</v>
      </c>
      <c r="E959" s="540">
        <f>1*1.3</f>
        <v>1.3</v>
      </c>
      <c r="F959" s="539"/>
      <c r="G959" s="512"/>
      <c r="H959" s="586"/>
      <c r="I959" s="586"/>
      <c r="J959" s="587"/>
    </row>
    <row r="960" spans="1:10" ht="38.25">
      <c r="A960" s="611" t="s">
        <v>2377</v>
      </c>
      <c r="B960" s="536" t="s">
        <v>2048</v>
      </c>
      <c r="C960" s="536" t="s">
        <v>2049</v>
      </c>
      <c r="D960" s="538" t="s">
        <v>2028</v>
      </c>
      <c r="E960" s="530">
        <v>6</v>
      </c>
      <c r="F960" s="539"/>
      <c r="G960" s="512"/>
      <c r="H960" s="586"/>
      <c r="I960" s="586"/>
      <c r="J960" s="587"/>
    </row>
    <row r="961" spans="1:10" ht="63.75">
      <c r="A961" s="611" t="s">
        <v>2378</v>
      </c>
      <c r="B961" s="536" t="s">
        <v>2050</v>
      </c>
      <c r="C961" s="536" t="s">
        <v>2051</v>
      </c>
      <c r="D961" s="538" t="s">
        <v>49</v>
      </c>
      <c r="E961" s="540">
        <f>7*1.3</f>
        <v>9.1</v>
      </c>
      <c r="F961" s="539"/>
      <c r="G961" s="512"/>
      <c r="H961" s="586"/>
      <c r="I961" s="586"/>
      <c r="J961" s="587"/>
    </row>
    <row r="962" spans="1:10">
      <c r="A962" s="514"/>
      <c r="B962" s="515"/>
      <c r="C962" s="515"/>
      <c r="D962" s="517"/>
      <c r="E962" s="518"/>
      <c r="F962" s="515"/>
      <c r="G962" s="517"/>
      <c r="H962" s="515"/>
      <c r="I962" s="521" t="s">
        <v>2379</v>
      </c>
      <c r="J962" s="582"/>
    </row>
    <row r="963" spans="1:10">
      <c r="A963" s="612" t="s">
        <v>2207</v>
      </c>
      <c r="B963" s="598" t="s">
        <v>2052</v>
      </c>
      <c r="C963" s="541"/>
      <c r="D963" s="542"/>
      <c r="E963" s="533"/>
      <c r="F963" s="543"/>
      <c r="G963" s="535"/>
      <c r="H963" s="599"/>
      <c r="I963" s="599"/>
      <c r="J963" s="600"/>
    </row>
    <row r="964" spans="1:10" ht="25.5">
      <c r="A964" s="613" t="s">
        <v>2381</v>
      </c>
      <c r="B964" s="601" t="s">
        <v>2053</v>
      </c>
      <c r="C964" s="544" t="s">
        <v>2054</v>
      </c>
      <c r="D964" s="545" t="s">
        <v>31</v>
      </c>
      <c r="E964" s="530">
        <f>600*1.3</f>
        <v>780</v>
      </c>
      <c r="F964" s="511"/>
      <c r="G964" s="512"/>
      <c r="H964" s="586"/>
      <c r="I964" s="586"/>
      <c r="J964" s="587"/>
    </row>
    <row r="965" spans="1:10" ht="25.5">
      <c r="A965" s="613" t="s">
        <v>2382</v>
      </c>
      <c r="B965" s="601" t="s">
        <v>2055</v>
      </c>
      <c r="C965" s="544" t="s">
        <v>2054</v>
      </c>
      <c r="D965" s="545" t="s">
        <v>31</v>
      </c>
      <c r="E965" s="530">
        <f>600*1.3</f>
        <v>780</v>
      </c>
      <c r="F965" s="511"/>
      <c r="G965" s="512"/>
      <c r="H965" s="586"/>
      <c r="I965" s="586"/>
      <c r="J965" s="587"/>
    </row>
    <row r="966" spans="1:10">
      <c r="A966" s="514"/>
      <c r="B966" s="515"/>
      <c r="C966" s="515"/>
      <c r="D966" s="517"/>
      <c r="E966" s="518"/>
      <c r="F966" s="515"/>
      <c r="G966" s="517"/>
      <c r="H966" s="515"/>
      <c r="I966" s="521" t="s">
        <v>2380</v>
      </c>
      <c r="J966" s="582"/>
    </row>
    <row r="967" spans="1:10">
      <c r="A967" s="612" t="s">
        <v>2210</v>
      </c>
      <c r="B967" s="602" t="s">
        <v>1239</v>
      </c>
      <c r="C967" s="531"/>
      <c r="D967" s="542"/>
      <c r="E967" s="533"/>
      <c r="F967" s="543"/>
      <c r="G967" s="535"/>
      <c r="H967" s="599"/>
      <c r="I967" s="599"/>
      <c r="J967" s="600"/>
    </row>
    <row r="968" spans="1:10" ht="38.25">
      <c r="A968" s="613" t="s">
        <v>2383</v>
      </c>
      <c r="B968" s="509" t="s">
        <v>1009</v>
      </c>
      <c r="C968" s="528" t="s">
        <v>2575</v>
      </c>
      <c r="D968" s="529" t="s">
        <v>49</v>
      </c>
      <c r="E968" s="530">
        <v>3000</v>
      </c>
      <c r="F968" s="511"/>
      <c r="G968" s="512"/>
      <c r="H968" s="586"/>
      <c r="I968" s="586"/>
      <c r="J968" s="587"/>
    </row>
    <row r="969" spans="1:10" ht="38.25">
      <c r="A969" s="613" t="s">
        <v>2384</v>
      </c>
      <c r="B969" s="509" t="s">
        <v>2056</v>
      </c>
      <c r="C969" s="528" t="s">
        <v>2057</v>
      </c>
      <c r="D969" s="529" t="s">
        <v>49</v>
      </c>
      <c r="E969" s="530">
        <v>3900</v>
      </c>
      <c r="F969" s="511"/>
      <c r="G969" s="512"/>
      <c r="H969" s="586"/>
      <c r="I969" s="586"/>
      <c r="J969" s="587"/>
    </row>
    <row r="970" spans="1:10" ht="63.75">
      <c r="A970" s="613" t="s">
        <v>2385</v>
      </c>
      <c r="B970" s="509" t="s">
        <v>2058</v>
      </c>
      <c r="C970" s="528" t="s">
        <v>2059</v>
      </c>
      <c r="D970" s="529" t="s">
        <v>49</v>
      </c>
      <c r="E970" s="530">
        <v>150</v>
      </c>
      <c r="F970" s="511"/>
      <c r="G970" s="512"/>
      <c r="H970" s="586"/>
      <c r="I970" s="586"/>
      <c r="J970" s="587"/>
    </row>
    <row r="971" spans="1:10">
      <c r="A971" s="514"/>
      <c r="B971" s="515"/>
      <c r="C971" s="515"/>
      <c r="D971" s="517"/>
      <c r="E971" s="518"/>
      <c r="F971" s="515"/>
      <c r="G971" s="517"/>
      <c r="H971" s="515"/>
      <c r="I971" s="521" t="s">
        <v>2386</v>
      </c>
      <c r="J971" s="582"/>
    </row>
    <row r="972" spans="1:10">
      <c r="A972" s="612" t="s">
        <v>2213</v>
      </c>
      <c r="B972" s="602" t="s">
        <v>2060</v>
      </c>
      <c r="C972" s="541"/>
      <c r="D972" s="542"/>
      <c r="E972" s="533"/>
      <c r="F972" s="543"/>
      <c r="G972" s="535"/>
      <c r="H972" s="599"/>
      <c r="I972" s="599"/>
      <c r="J972" s="600"/>
    </row>
    <row r="973" spans="1:10" ht="25.5">
      <c r="A973" s="614" t="s">
        <v>2387</v>
      </c>
      <c r="B973" s="536" t="s">
        <v>2061</v>
      </c>
      <c r="C973" s="536" t="s">
        <v>2062</v>
      </c>
      <c r="D973" s="538" t="s">
        <v>49</v>
      </c>
      <c r="E973" s="530">
        <v>120</v>
      </c>
      <c r="F973" s="539"/>
      <c r="G973" s="546"/>
      <c r="H973" s="586"/>
      <c r="I973" s="586"/>
      <c r="J973" s="587"/>
    </row>
    <row r="974" spans="1:10" ht="51">
      <c r="A974" s="614" t="s">
        <v>2388</v>
      </c>
      <c r="B974" s="509" t="s">
        <v>2067</v>
      </c>
      <c r="C974" s="528" t="s">
        <v>2576</v>
      </c>
      <c r="D974" s="510" t="s">
        <v>31</v>
      </c>
      <c r="E974" s="530">
        <f>35*1.3</f>
        <v>45.5</v>
      </c>
      <c r="F974" s="403"/>
      <c r="G974" s="403"/>
      <c r="H974" s="403"/>
      <c r="I974" s="403"/>
      <c r="J974" s="403"/>
    </row>
    <row r="975" spans="1:10">
      <c r="A975" s="514"/>
      <c r="B975" s="515"/>
      <c r="C975" s="515"/>
      <c r="D975" s="517"/>
      <c r="E975" s="518"/>
      <c r="F975" s="515"/>
      <c r="G975" s="517"/>
      <c r="H975" s="515"/>
      <c r="I975" s="521" t="s">
        <v>2389</v>
      </c>
      <c r="J975" s="582"/>
    </row>
    <row r="976" spans="1:10">
      <c r="A976" s="621"/>
      <c r="B976" s="622" t="s">
        <v>2068</v>
      </c>
      <c r="C976" s="623"/>
      <c r="D976" s="624"/>
      <c r="E976" s="625"/>
      <c r="F976" s="626"/>
      <c r="G976" s="624"/>
      <c r="H976" s="623"/>
      <c r="I976" s="623"/>
      <c r="J976" s="623"/>
    </row>
    <row r="977" spans="1:10" ht="51">
      <c r="A977" s="605" t="s">
        <v>2216</v>
      </c>
      <c r="B977" s="581" t="s">
        <v>2069</v>
      </c>
      <c r="C977" s="550" t="s">
        <v>2070</v>
      </c>
      <c r="D977" s="551" t="s">
        <v>31</v>
      </c>
      <c r="E977" s="552">
        <f>2*1.3</f>
        <v>2.6</v>
      </c>
      <c r="F977" s="553"/>
      <c r="G977" s="554"/>
      <c r="H977" s="586"/>
      <c r="I977" s="586"/>
      <c r="J977" s="587"/>
    </row>
    <row r="978" spans="1:10">
      <c r="A978" s="514"/>
      <c r="B978" s="515"/>
      <c r="C978" s="515"/>
      <c r="D978" s="517"/>
      <c r="E978" s="518"/>
      <c r="F978" s="515"/>
      <c r="G978" s="517"/>
      <c r="H978" s="515"/>
      <c r="I978" s="521" t="s">
        <v>2455</v>
      </c>
      <c r="J978" s="582"/>
    </row>
    <row r="979" spans="1:10" ht="51">
      <c r="A979" s="605" t="s">
        <v>2219</v>
      </c>
      <c r="B979" s="550" t="s">
        <v>2071</v>
      </c>
      <c r="C979" s="550" t="s">
        <v>2072</v>
      </c>
      <c r="D979" s="551" t="s">
        <v>31</v>
      </c>
      <c r="E979" s="552">
        <f>2*1.3</f>
        <v>2.6</v>
      </c>
      <c r="F979" s="553"/>
      <c r="G979" s="554"/>
      <c r="H979" s="586"/>
      <c r="I979" s="586"/>
      <c r="J979" s="587"/>
    </row>
    <row r="980" spans="1:10">
      <c r="A980" s="514"/>
      <c r="B980" s="515"/>
      <c r="C980" s="515"/>
      <c r="D980" s="517"/>
      <c r="E980" s="518"/>
      <c r="F980" s="515"/>
      <c r="G980" s="517"/>
      <c r="H980" s="515"/>
      <c r="I980" s="521" t="s">
        <v>2456</v>
      </c>
      <c r="J980" s="582"/>
    </row>
    <row r="981" spans="1:10" ht="51">
      <c r="A981" s="605" t="s">
        <v>2222</v>
      </c>
      <c r="B981" s="581" t="s">
        <v>2073</v>
      </c>
      <c r="C981" s="550" t="s">
        <v>2074</v>
      </c>
      <c r="D981" s="551" t="s">
        <v>31</v>
      </c>
      <c r="E981" s="552">
        <f>2*1.3</f>
        <v>2.6</v>
      </c>
      <c r="F981" s="553"/>
      <c r="G981" s="554"/>
      <c r="H981" s="586"/>
      <c r="I981" s="586"/>
      <c r="J981" s="587"/>
    </row>
    <row r="982" spans="1:10">
      <c r="A982" s="514"/>
      <c r="B982" s="515"/>
      <c r="C982" s="515"/>
      <c r="D982" s="517"/>
      <c r="E982" s="518"/>
      <c r="F982" s="515"/>
      <c r="G982" s="517"/>
      <c r="H982" s="515"/>
      <c r="I982" s="521" t="s">
        <v>2457</v>
      </c>
      <c r="J982" s="582"/>
    </row>
    <row r="983" spans="1:10" ht="51">
      <c r="A983" s="605" t="s">
        <v>2225</v>
      </c>
      <c r="B983" s="581" t="s">
        <v>2075</v>
      </c>
      <c r="C983" s="550" t="s">
        <v>2076</v>
      </c>
      <c r="D983" s="551" t="s">
        <v>31</v>
      </c>
      <c r="E983" s="552">
        <f>1*1.3</f>
        <v>1.3</v>
      </c>
      <c r="F983" s="553"/>
      <c r="G983" s="554"/>
      <c r="H983" s="586"/>
      <c r="I983" s="586"/>
      <c r="J983" s="587"/>
    </row>
    <row r="984" spans="1:10">
      <c r="A984" s="514"/>
      <c r="B984" s="515"/>
      <c r="C984" s="515"/>
      <c r="D984" s="517"/>
      <c r="E984" s="518"/>
      <c r="F984" s="515"/>
      <c r="G984" s="517"/>
      <c r="H984" s="515"/>
      <c r="I984" s="521" t="s">
        <v>2458</v>
      </c>
      <c r="J984" s="582"/>
    </row>
    <row r="985" spans="1:10" ht="51">
      <c r="A985" s="605" t="s">
        <v>2228</v>
      </c>
      <c r="B985" s="581" t="s">
        <v>2077</v>
      </c>
      <c r="C985" s="550" t="s">
        <v>2078</v>
      </c>
      <c r="D985" s="551" t="s">
        <v>31</v>
      </c>
      <c r="E985" s="552">
        <f>1*1.3</f>
        <v>1.3</v>
      </c>
      <c r="F985" s="553"/>
      <c r="G985" s="554"/>
      <c r="H985" s="586"/>
      <c r="I985" s="586"/>
      <c r="J985" s="587"/>
    </row>
    <row r="986" spans="1:10">
      <c r="A986" s="514"/>
      <c r="B986" s="515"/>
      <c r="C986" s="515"/>
      <c r="D986" s="517"/>
      <c r="E986" s="518"/>
      <c r="F986" s="515"/>
      <c r="G986" s="517"/>
      <c r="H986" s="515"/>
      <c r="I986" s="521" t="s">
        <v>2459</v>
      </c>
      <c r="J986" s="582"/>
    </row>
    <row r="987" spans="1:10" ht="51">
      <c r="A987" s="605" t="s">
        <v>2231</v>
      </c>
      <c r="B987" s="581" t="s">
        <v>2079</v>
      </c>
      <c r="C987" s="550" t="s">
        <v>2078</v>
      </c>
      <c r="D987" s="551" t="s">
        <v>31</v>
      </c>
      <c r="E987" s="552">
        <f>1*1.3</f>
        <v>1.3</v>
      </c>
      <c r="F987" s="553"/>
      <c r="G987" s="554"/>
      <c r="H987" s="586"/>
      <c r="I987" s="586"/>
      <c r="J987" s="587"/>
    </row>
    <row r="988" spans="1:10">
      <c r="A988" s="514"/>
      <c r="B988" s="515"/>
      <c r="C988" s="515"/>
      <c r="D988" s="517"/>
      <c r="E988" s="518"/>
      <c r="F988" s="515"/>
      <c r="G988" s="517"/>
      <c r="H988" s="515"/>
      <c r="I988" s="521" t="s">
        <v>2460</v>
      </c>
      <c r="J988" s="582"/>
    </row>
    <row r="989" spans="1:10" ht="51">
      <c r="A989" s="605" t="s">
        <v>2234</v>
      </c>
      <c r="B989" s="581" t="s">
        <v>2080</v>
      </c>
      <c r="C989" s="550" t="s">
        <v>2081</v>
      </c>
      <c r="D989" s="551" t="s">
        <v>31</v>
      </c>
      <c r="E989" s="552">
        <f>1*1.3</f>
        <v>1.3</v>
      </c>
      <c r="F989" s="553"/>
      <c r="G989" s="554"/>
      <c r="H989" s="586"/>
      <c r="I989" s="586"/>
      <c r="J989" s="587"/>
    </row>
    <row r="990" spans="1:10">
      <c r="A990" s="514"/>
      <c r="B990" s="515"/>
      <c r="C990" s="515"/>
      <c r="D990" s="517"/>
      <c r="E990" s="518"/>
      <c r="F990" s="515"/>
      <c r="G990" s="517"/>
      <c r="H990" s="515"/>
      <c r="I990" s="521" t="s">
        <v>2461</v>
      </c>
      <c r="J990" s="582"/>
    </row>
    <row r="991" spans="1:10" ht="63.75">
      <c r="A991" s="605" t="s">
        <v>2237</v>
      </c>
      <c r="B991" s="581" t="s">
        <v>2082</v>
      </c>
      <c r="C991" s="550" t="s">
        <v>2083</v>
      </c>
      <c r="D991" s="551" t="s">
        <v>31</v>
      </c>
      <c r="E991" s="552">
        <f>2*1.3</f>
        <v>2.6</v>
      </c>
      <c r="F991" s="553"/>
      <c r="G991" s="554"/>
      <c r="H991" s="586"/>
      <c r="I991" s="586"/>
      <c r="J991" s="587"/>
    </row>
    <row r="992" spans="1:10">
      <c r="A992" s="514"/>
      <c r="B992" s="515"/>
      <c r="C992" s="515"/>
      <c r="D992" s="517"/>
      <c r="E992" s="518"/>
      <c r="F992" s="515"/>
      <c r="G992" s="517"/>
      <c r="H992" s="515"/>
      <c r="I992" s="521" t="s">
        <v>2462</v>
      </c>
      <c r="J992" s="582"/>
    </row>
    <row r="993" spans="1:10" ht="63.75">
      <c r="A993" s="605" t="s">
        <v>2240</v>
      </c>
      <c r="B993" s="581" t="s">
        <v>2084</v>
      </c>
      <c r="C993" s="550" t="s">
        <v>2085</v>
      </c>
      <c r="D993" s="551" t="s">
        <v>31</v>
      </c>
      <c r="E993" s="552">
        <f>1*1.3</f>
        <v>1.3</v>
      </c>
      <c r="F993" s="555"/>
      <c r="G993" s="554"/>
      <c r="H993" s="586"/>
      <c r="I993" s="586"/>
      <c r="J993" s="587"/>
    </row>
    <row r="994" spans="1:10">
      <c r="A994" s="514"/>
      <c r="B994" s="515"/>
      <c r="C994" s="515"/>
      <c r="D994" s="517"/>
      <c r="E994" s="518"/>
      <c r="F994" s="515"/>
      <c r="G994" s="517"/>
      <c r="H994" s="515"/>
      <c r="I994" s="521" t="s">
        <v>2463</v>
      </c>
      <c r="J994" s="582"/>
    </row>
    <row r="995" spans="1:10" ht="63.75">
      <c r="A995" s="605" t="s">
        <v>2243</v>
      </c>
      <c r="B995" s="550" t="s">
        <v>2086</v>
      </c>
      <c r="C995" s="550" t="s">
        <v>2087</v>
      </c>
      <c r="D995" s="551" t="s">
        <v>31</v>
      </c>
      <c r="E995" s="552">
        <f>3*1.3</f>
        <v>3.9000000000000004</v>
      </c>
      <c r="F995" s="553"/>
      <c r="G995" s="554"/>
      <c r="H995" s="586"/>
      <c r="I995" s="586"/>
      <c r="J995" s="587"/>
    </row>
    <row r="996" spans="1:10">
      <c r="A996" s="514"/>
      <c r="B996" s="515"/>
      <c r="C996" s="515"/>
      <c r="D996" s="517"/>
      <c r="E996" s="518"/>
      <c r="F996" s="515"/>
      <c r="G996" s="517"/>
      <c r="H996" s="515"/>
      <c r="I996" s="521" t="s">
        <v>2464</v>
      </c>
      <c r="J996" s="582"/>
    </row>
    <row r="997" spans="1:10" ht="63.75">
      <c r="A997" s="605" t="s">
        <v>2246</v>
      </c>
      <c r="B997" s="581" t="s">
        <v>2088</v>
      </c>
      <c r="C997" s="550" t="s">
        <v>2089</v>
      </c>
      <c r="D997" s="551" t="s">
        <v>31</v>
      </c>
      <c r="E997" s="552">
        <f>3*1.3</f>
        <v>3.9000000000000004</v>
      </c>
      <c r="F997" s="553"/>
      <c r="G997" s="554"/>
      <c r="H997" s="586"/>
      <c r="I997" s="586"/>
      <c r="J997" s="587"/>
    </row>
    <row r="998" spans="1:10">
      <c r="A998" s="514"/>
      <c r="B998" s="515"/>
      <c r="C998" s="515"/>
      <c r="D998" s="517"/>
      <c r="E998" s="518"/>
      <c r="F998" s="515"/>
      <c r="G998" s="517"/>
      <c r="H998" s="515"/>
      <c r="I998" s="521" t="s">
        <v>2465</v>
      </c>
      <c r="J998" s="582"/>
    </row>
    <row r="999" spans="1:10" ht="51">
      <c r="A999" s="605" t="s">
        <v>2249</v>
      </c>
      <c r="B999" s="550" t="s">
        <v>2090</v>
      </c>
      <c r="C999" s="550" t="s">
        <v>2091</v>
      </c>
      <c r="D999" s="551" t="s">
        <v>31</v>
      </c>
      <c r="E999" s="552">
        <f>5*1.3</f>
        <v>6.5</v>
      </c>
      <c r="F999" s="553"/>
      <c r="G999" s="554"/>
      <c r="H999" s="586"/>
      <c r="I999" s="586"/>
      <c r="J999" s="587"/>
    </row>
    <row r="1000" spans="1:10">
      <c r="A1000" s="514"/>
      <c r="B1000" s="515"/>
      <c r="C1000" s="515"/>
      <c r="D1000" s="517"/>
      <c r="E1000" s="518"/>
      <c r="F1000" s="515"/>
      <c r="G1000" s="517"/>
      <c r="H1000" s="515"/>
      <c r="I1000" s="521" t="s">
        <v>2466</v>
      </c>
      <c r="J1000" s="582"/>
    </row>
    <row r="1001" spans="1:10" ht="51">
      <c r="A1001" s="605" t="s">
        <v>2252</v>
      </c>
      <c r="B1001" s="550" t="s">
        <v>2092</v>
      </c>
      <c r="C1001" s="550" t="s">
        <v>2093</v>
      </c>
      <c r="D1001" s="551" t="s">
        <v>31</v>
      </c>
      <c r="E1001" s="552">
        <f>3*1.3</f>
        <v>3.9000000000000004</v>
      </c>
      <c r="F1001" s="553"/>
      <c r="G1001" s="554"/>
      <c r="H1001" s="586"/>
      <c r="I1001" s="586"/>
      <c r="J1001" s="587"/>
    </row>
    <row r="1002" spans="1:10">
      <c r="A1002" s="514"/>
      <c r="B1002" s="515"/>
      <c r="C1002" s="515"/>
      <c r="D1002" s="517"/>
      <c r="E1002" s="518"/>
      <c r="F1002" s="515"/>
      <c r="G1002" s="517"/>
      <c r="H1002" s="515"/>
      <c r="I1002" s="521" t="s">
        <v>2467</v>
      </c>
      <c r="J1002" s="582"/>
    </row>
    <row r="1003" spans="1:10" ht="63.75">
      <c r="A1003" s="605" t="s">
        <v>2255</v>
      </c>
      <c r="B1003" s="581" t="s">
        <v>2094</v>
      </c>
      <c r="C1003" s="550" t="s">
        <v>2095</v>
      </c>
      <c r="D1003" s="551" t="s">
        <v>31</v>
      </c>
      <c r="E1003" s="552">
        <f>3*1.3</f>
        <v>3.9000000000000004</v>
      </c>
      <c r="F1003" s="553"/>
      <c r="G1003" s="554"/>
      <c r="H1003" s="586"/>
      <c r="I1003" s="586"/>
      <c r="J1003" s="587"/>
    </row>
    <row r="1004" spans="1:10">
      <c r="A1004" s="514"/>
      <c r="B1004" s="515"/>
      <c r="C1004" s="515"/>
      <c r="D1004" s="517"/>
      <c r="E1004" s="518"/>
      <c r="F1004" s="515"/>
      <c r="G1004" s="517"/>
      <c r="H1004" s="515"/>
      <c r="I1004" s="521" t="s">
        <v>2468</v>
      </c>
      <c r="J1004" s="582"/>
    </row>
    <row r="1005" spans="1:10" ht="51">
      <c r="A1005" s="605" t="s">
        <v>2258</v>
      </c>
      <c r="B1005" s="581" t="s">
        <v>2096</v>
      </c>
      <c r="C1005" s="550" t="s">
        <v>2097</v>
      </c>
      <c r="D1005" s="551"/>
      <c r="E1005" s="556">
        <f>2*1.3</f>
        <v>2.6</v>
      </c>
      <c r="F1005" s="553"/>
      <c r="G1005" s="554"/>
      <c r="H1005" s="586"/>
      <c r="I1005" s="586"/>
      <c r="J1005" s="587"/>
    </row>
    <row r="1006" spans="1:10">
      <c r="A1006" s="514"/>
      <c r="B1006" s="515"/>
      <c r="C1006" s="515"/>
      <c r="D1006" s="517"/>
      <c r="E1006" s="518"/>
      <c r="F1006" s="515"/>
      <c r="G1006" s="517"/>
      <c r="H1006" s="515"/>
      <c r="I1006" s="521" t="s">
        <v>2469</v>
      </c>
      <c r="J1006" s="582"/>
    </row>
    <row r="1007" spans="1:10" ht="63.75">
      <c r="A1007" s="605" t="s">
        <v>2261</v>
      </c>
      <c r="B1007" s="581" t="s">
        <v>2098</v>
      </c>
      <c r="C1007" s="550" t="s">
        <v>2099</v>
      </c>
      <c r="D1007" s="551" t="s">
        <v>31</v>
      </c>
      <c r="E1007" s="552">
        <f>4*1.3</f>
        <v>5.2</v>
      </c>
      <c r="F1007" s="553"/>
      <c r="G1007" s="554"/>
      <c r="H1007" s="586"/>
      <c r="I1007" s="586"/>
      <c r="J1007" s="587"/>
    </row>
    <row r="1008" spans="1:10">
      <c r="A1008" s="514"/>
      <c r="B1008" s="515"/>
      <c r="C1008" s="515"/>
      <c r="D1008" s="517"/>
      <c r="E1008" s="518"/>
      <c r="F1008" s="515"/>
      <c r="G1008" s="517"/>
      <c r="H1008" s="515"/>
      <c r="I1008" s="521" t="s">
        <v>2470</v>
      </c>
      <c r="J1008" s="582"/>
    </row>
    <row r="1009" spans="1:10" ht="63.75">
      <c r="A1009" s="605" t="s">
        <v>2264</v>
      </c>
      <c r="B1009" s="581" t="s">
        <v>2100</v>
      </c>
      <c r="C1009" s="550" t="s">
        <v>2101</v>
      </c>
      <c r="D1009" s="551" t="s">
        <v>31</v>
      </c>
      <c r="E1009" s="552">
        <f>2*1.3</f>
        <v>2.6</v>
      </c>
      <c r="F1009" s="553"/>
      <c r="G1009" s="554"/>
      <c r="H1009" s="586"/>
      <c r="I1009" s="586"/>
      <c r="J1009" s="587"/>
    </row>
    <row r="1010" spans="1:10">
      <c r="A1010" s="514"/>
      <c r="B1010" s="515"/>
      <c r="C1010" s="515"/>
      <c r="D1010" s="517"/>
      <c r="E1010" s="518"/>
      <c r="F1010" s="515"/>
      <c r="G1010" s="517"/>
      <c r="H1010" s="515"/>
      <c r="I1010" s="521" t="s">
        <v>2471</v>
      </c>
      <c r="J1010" s="582"/>
    </row>
    <row r="1011" spans="1:10" ht="63.75">
      <c r="A1011" s="605" t="s">
        <v>2267</v>
      </c>
      <c r="B1011" s="581" t="s">
        <v>2102</v>
      </c>
      <c r="C1011" s="550" t="s">
        <v>2103</v>
      </c>
      <c r="D1011" s="551" t="s">
        <v>31</v>
      </c>
      <c r="E1011" s="552">
        <f>3*1.3</f>
        <v>3.9000000000000004</v>
      </c>
      <c r="F1011" s="553"/>
      <c r="G1011" s="554"/>
      <c r="H1011" s="586"/>
      <c r="I1011" s="586"/>
      <c r="J1011" s="587"/>
    </row>
    <row r="1012" spans="1:10">
      <c r="A1012" s="514"/>
      <c r="B1012" s="515"/>
      <c r="C1012" s="515"/>
      <c r="D1012" s="517"/>
      <c r="E1012" s="518"/>
      <c r="F1012" s="515"/>
      <c r="G1012" s="517"/>
      <c r="H1012" s="515"/>
      <c r="I1012" s="521" t="s">
        <v>2472</v>
      </c>
      <c r="J1012" s="582"/>
    </row>
    <row r="1013" spans="1:10" ht="51">
      <c r="A1013" s="605" t="s">
        <v>2270</v>
      </c>
      <c r="B1013" s="550" t="s">
        <v>2104</v>
      </c>
      <c r="C1013" s="550" t="s">
        <v>2105</v>
      </c>
      <c r="D1013" s="551" t="s">
        <v>31</v>
      </c>
      <c r="E1013" s="552">
        <f>4*1.3</f>
        <v>5.2</v>
      </c>
      <c r="F1013" s="553"/>
      <c r="G1013" s="554"/>
      <c r="H1013" s="586"/>
      <c r="I1013" s="586"/>
      <c r="J1013" s="587"/>
    </row>
    <row r="1014" spans="1:10">
      <c r="A1014" s="514"/>
      <c r="B1014" s="515"/>
      <c r="C1014" s="515"/>
      <c r="D1014" s="517"/>
      <c r="E1014" s="518"/>
      <c r="F1014" s="515"/>
      <c r="G1014" s="517"/>
      <c r="H1014" s="515"/>
      <c r="I1014" s="521" t="s">
        <v>2473</v>
      </c>
      <c r="J1014" s="582"/>
    </row>
    <row r="1015" spans="1:10" ht="51">
      <c r="A1015" s="605" t="s">
        <v>2273</v>
      </c>
      <c r="B1015" s="550" t="s">
        <v>2106</v>
      </c>
      <c r="C1015" s="550" t="s">
        <v>2107</v>
      </c>
      <c r="D1015" s="551" t="s">
        <v>31</v>
      </c>
      <c r="E1015" s="552">
        <f>4*1.3</f>
        <v>5.2</v>
      </c>
      <c r="F1015" s="553"/>
      <c r="G1015" s="554"/>
      <c r="H1015" s="586"/>
      <c r="I1015" s="586"/>
      <c r="J1015" s="587"/>
    </row>
    <row r="1016" spans="1:10">
      <c r="A1016" s="514"/>
      <c r="B1016" s="515"/>
      <c r="C1016" s="515"/>
      <c r="D1016" s="517"/>
      <c r="E1016" s="518"/>
      <c r="F1016" s="515"/>
      <c r="G1016" s="517"/>
      <c r="H1016" s="515"/>
      <c r="I1016" s="521" t="s">
        <v>2474</v>
      </c>
      <c r="J1016" s="582"/>
    </row>
    <row r="1017" spans="1:10" ht="51">
      <c r="A1017" s="605" t="s">
        <v>2276</v>
      </c>
      <c r="B1017" s="550" t="s">
        <v>2108</v>
      </c>
      <c r="C1017" s="550" t="s">
        <v>2109</v>
      </c>
      <c r="D1017" s="551" t="s">
        <v>31</v>
      </c>
      <c r="E1017" s="552">
        <f>3*1.3</f>
        <v>3.9000000000000004</v>
      </c>
      <c r="F1017" s="557"/>
      <c r="G1017" s="554"/>
      <c r="H1017" s="586"/>
      <c r="I1017" s="586"/>
      <c r="J1017" s="587"/>
    </row>
    <row r="1018" spans="1:10">
      <c r="A1018" s="514"/>
      <c r="B1018" s="515"/>
      <c r="C1018" s="515"/>
      <c r="D1018" s="517"/>
      <c r="E1018" s="518"/>
      <c r="F1018" s="515"/>
      <c r="G1018" s="517"/>
      <c r="H1018" s="515"/>
      <c r="I1018" s="521" t="s">
        <v>2475</v>
      </c>
      <c r="J1018" s="582"/>
    </row>
    <row r="1019" spans="1:10" ht="51">
      <c r="A1019" s="605" t="s">
        <v>2279</v>
      </c>
      <c r="B1019" s="550" t="s">
        <v>2110</v>
      </c>
      <c r="C1019" s="550" t="s">
        <v>2111</v>
      </c>
      <c r="D1019" s="551" t="s">
        <v>31</v>
      </c>
      <c r="E1019" s="552">
        <f>2*1.3</f>
        <v>2.6</v>
      </c>
      <c r="F1019" s="553"/>
      <c r="G1019" s="554"/>
      <c r="H1019" s="586"/>
      <c r="I1019" s="586"/>
      <c r="J1019" s="587"/>
    </row>
    <row r="1020" spans="1:10">
      <c r="A1020" s="514"/>
      <c r="B1020" s="515"/>
      <c r="C1020" s="515"/>
      <c r="D1020" s="517"/>
      <c r="E1020" s="518"/>
      <c r="F1020" s="515"/>
      <c r="G1020" s="517"/>
      <c r="H1020" s="515"/>
      <c r="I1020" s="521" t="s">
        <v>2476</v>
      </c>
      <c r="J1020" s="582"/>
    </row>
    <row r="1021" spans="1:10" ht="63.75">
      <c r="A1021" s="605" t="s">
        <v>2282</v>
      </c>
      <c r="B1021" s="550" t="s">
        <v>2112</v>
      </c>
      <c r="C1021" s="550" t="s">
        <v>2113</v>
      </c>
      <c r="D1021" s="551" t="s">
        <v>31</v>
      </c>
      <c r="E1021" s="552">
        <f>3*1.3</f>
        <v>3.9000000000000004</v>
      </c>
      <c r="F1021" s="553"/>
      <c r="G1021" s="554"/>
      <c r="H1021" s="586"/>
      <c r="I1021" s="586"/>
      <c r="J1021" s="587"/>
    </row>
    <row r="1022" spans="1:10">
      <c r="A1022" s="514"/>
      <c r="B1022" s="515"/>
      <c r="C1022" s="515"/>
      <c r="D1022" s="517"/>
      <c r="E1022" s="518"/>
      <c r="F1022" s="515"/>
      <c r="G1022" s="517"/>
      <c r="H1022" s="515"/>
      <c r="I1022" s="521" t="s">
        <v>2477</v>
      </c>
      <c r="J1022" s="582"/>
    </row>
    <row r="1023" spans="1:10" ht="51">
      <c r="A1023" s="605" t="s">
        <v>2285</v>
      </c>
      <c r="B1023" s="550" t="s">
        <v>2114</v>
      </c>
      <c r="C1023" s="550" t="s">
        <v>2115</v>
      </c>
      <c r="D1023" s="551" t="s">
        <v>31</v>
      </c>
      <c r="E1023" s="552">
        <f>2*1.3</f>
        <v>2.6</v>
      </c>
      <c r="F1023" s="553"/>
      <c r="G1023" s="554"/>
      <c r="H1023" s="586"/>
      <c r="I1023" s="586"/>
      <c r="J1023" s="587"/>
    </row>
    <row r="1024" spans="1:10">
      <c r="A1024" s="514"/>
      <c r="B1024" s="515"/>
      <c r="C1024" s="515"/>
      <c r="D1024" s="517"/>
      <c r="E1024" s="518"/>
      <c r="F1024" s="515"/>
      <c r="G1024" s="517"/>
      <c r="H1024" s="515"/>
      <c r="I1024" s="521" t="s">
        <v>2478</v>
      </c>
      <c r="J1024" s="582"/>
    </row>
    <row r="1025" spans="1:10" ht="63.75">
      <c r="A1025" s="605" t="s">
        <v>2288</v>
      </c>
      <c r="B1025" s="581" t="s">
        <v>2116</v>
      </c>
      <c r="C1025" s="550" t="s">
        <v>2117</v>
      </c>
      <c r="D1025" s="551" t="s">
        <v>31</v>
      </c>
      <c r="E1025" s="552">
        <f>3*1.3</f>
        <v>3.9000000000000004</v>
      </c>
      <c r="F1025" s="553"/>
      <c r="G1025" s="554"/>
      <c r="H1025" s="586"/>
      <c r="I1025" s="586"/>
      <c r="J1025" s="587"/>
    </row>
    <row r="1026" spans="1:10">
      <c r="A1026" s="514"/>
      <c r="B1026" s="515"/>
      <c r="C1026" s="515"/>
      <c r="D1026" s="517"/>
      <c r="E1026" s="518"/>
      <c r="F1026" s="515"/>
      <c r="G1026" s="517"/>
      <c r="H1026" s="515"/>
      <c r="I1026" s="521" t="s">
        <v>2479</v>
      </c>
      <c r="J1026" s="582"/>
    </row>
    <row r="1027" spans="1:10" ht="51">
      <c r="A1027" s="605" t="s">
        <v>2291</v>
      </c>
      <c r="B1027" s="581" t="s">
        <v>2118</v>
      </c>
      <c r="C1027" s="550" t="s">
        <v>2119</v>
      </c>
      <c r="D1027" s="551" t="s">
        <v>31</v>
      </c>
      <c r="E1027" s="552" t="s">
        <v>241</v>
      </c>
      <c r="F1027" s="553"/>
      <c r="G1027" s="554"/>
      <c r="H1027" s="586"/>
      <c r="I1027" s="586"/>
      <c r="J1027" s="587"/>
    </row>
    <row r="1028" spans="1:10">
      <c r="A1028" s="514"/>
      <c r="B1028" s="515"/>
      <c r="C1028" s="515"/>
      <c r="D1028" s="517"/>
      <c r="E1028" s="518"/>
      <c r="F1028" s="515"/>
      <c r="G1028" s="517"/>
      <c r="H1028" s="515"/>
      <c r="I1028" s="521" t="s">
        <v>2480</v>
      </c>
      <c r="J1028" s="582"/>
    </row>
    <row r="1029" spans="1:10" ht="51">
      <c r="A1029" s="605" t="s">
        <v>2294</v>
      </c>
      <c r="B1029" s="550" t="s">
        <v>2120</v>
      </c>
      <c r="C1029" s="550" t="s">
        <v>2121</v>
      </c>
      <c r="D1029" s="551" t="s">
        <v>31</v>
      </c>
      <c r="E1029" s="552">
        <f>2*1.3</f>
        <v>2.6</v>
      </c>
      <c r="F1029" s="557"/>
      <c r="G1029" s="554"/>
      <c r="H1029" s="586"/>
      <c r="I1029" s="586"/>
      <c r="J1029" s="587"/>
    </row>
    <row r="1030" spans="1:10">
      <c r="A1030" s="514"/>
      <c r="B1030" s="515"/>
      <c r="C1030" s="515"/>
      <c r="D1030" s="517"/>
      <c r="E1030" s="518"/>
      <c r="F1030" s="515"/>
      <c r="G1030" s="517"/>
      <c r="H1030" s="515"/>
      <c r="I1030" s="521" t="s">
        <v>2481</v>
      </c>
      <c r="J1030" s="582"/>
    </row>
    <row r="1031" spans="1:10" ht="51">
      <c r="A1031" s="605" t="s">
        <v>2297</v>
      </c>
      <c r="B1031" s="550" t="s">
        <v>2122</v>
      </c>
      <c r="C1031" s="550" t="s">
        <v>2123</v>
      </c>
      <c r="D1031" s="551" t="s">
        <v>31</v>
      </c>
      <c r="E1031" s="552" t="s">
        <v>11</v>
      </c>
      <c r="F1031" s="553"/>
      <c r="G1031" s="554"/>
      <c r="H1031" s="586"/>
      <c r="I1031" s="586"/>
      <c r="J1031" s="587"/>
    </row>
    <row r="1032" spans="1:10">
      <c r="A1032" s="514"/>
      <c r="B1032" s="515"/>
      <c r="C1032" s="515"/>
      <c r="D1032" s="517"/>
      <c r="E1032" s="518"/>
      <c r="F1032" s="515"/>
      <c r="G1032" s="517"/>
      <c r="H1032" s="515"/>
      <c r="I1032" s="521" t="s">
        <v>2482</v>
      </c>
      <c r="J1032" s="582"/>
    </row>
    <row r="1033" spans="1:10" ht="51">
      <c r="A1033" s="605" t="s">
        <v>2300</v>
      </c>
      <c r="B1033" s="550" t="s">
        <v>2124</v>
      </c>
      <c r="C1033" s="550" t="s">
        <v>2125</v>
      </c>
      <c r="D1033" s="551" t="s">
        <v>31</v>
      </c>
      <c r="E1033" s="552">
        <f>2*1.3</f>
        <v>2.6</v>
      </c>
      <c r="F1033" s="557"/>
      <c r="G1033" s="554"/>
      <c r="H1033" s="586"/>
      <c r="I1033" s="586"/>
      <c r="J1033" s="587"/>
    </row>
    <row r="1034" spans="1:10">
      <c r="A1034" s="514"/>
      <c r="B1034" s="515"/>
      <c r="C1034" s="515"/>
      <c r="D1034" s="517"/>
      <c r="E1034" s="518"/>
      <c r="F1034" s="515"/>
      <c r="G1034" s="517"/>
      <c r="H1034" s="515"/>
      <c r="I1034" s="521" t="s">
        <v>2483</v>
      </c>
      <c r="J1034" s="582"/>
    </row>
    <row r="1035" spans="1:10" ht="51">
      <c r="A1035" s="605" t="s">
        <v>2303</v>
      </c>
      <c r="B1035" s="550" t="s">
        <v>2126</v>
      </c>
      <c r="C1035" s="550" t="s">
        <v>2127</v>
      </c>
      <c r="D1035" s="551" t="s">
        <v>31</v>
      </c>
      <c r="E1035" s="552">
        <f>1*1.3</f>
        <v>1.3</v>
      </c>
      <c r="F1035" s="553"/>
      <c r="G1035" s="554"/>
      <c r="H1035" s="586"/>
      <c r="I1035" s="586"/>
      <c r="J1035" s="587"/>
    </row>
    <row r="1036" spans="1:10">
      <c r="A1036" s="514"/>
      <c r="B1036" s="515"/>
      <c r="C1036" s="515"/>
      <c r="D1036" s="517"/>
      <c r="E1036" s="518"/>
      <c r="F1036" s="515"/>
      <c r="G1036" s="517"/>
      <c r="H1036" s="515"/>
      <c r="I1036" s="521" t="s">
        <v>2484</v>
      </c>
      <c r="J1036" s="582"/>
    </row>
    <row r="1037" spans="1:10" ht="38.25">
      <c r="A1037" s="605" t="s">
        <v>2306</v>
      </c>
      <c r="B1037" s="550" t="s">
        <v>2128</v>
      </c>
      <c r="C1037" s="550" t="s">
        <v>2129</v>
      </c>
      <c r="D1037" s="551" t="s">
        <v>31</v>
      </c>
      <c r="E1037" s="552">
        <f>1*1.3</f>
        <v>1.3</v>
      </c>
      <c r="F1037" s="553"/>
      <c r="G1037" s="554"/>
      <c r="H1037" s="586"/>
      <c r="I1037" s="586"/>
      <c r="J1037" s="587"/>
    </row>
    <row r="1038" spans="1:10">
      <c r="A1038" s="514"/>
      <c r="B1038" s="515"/>
      <c r="C1038" s="515"/>
      <c r="D1038" s="517"/>
      <c r="E1038" s="518"/>
      <c r="F1038" s="515"/>
      <c r="G1038" s="517"/>
      <c r="H1038" s="515"/>
      <c r="I1038" s="521" t="s">
        <v>2485</v>
      </c>
      <c r="J1038" s="582"/>
    </row>
    <row r="1039" spans="1:10" ht="63.75">
      <c r="A1039" s="605" t="s">
        <v>2309</v>
      </c>
      <c r="B1039" s="550" t="s">
        <v>2130</v>
      </c>
      <c r="C1039" s="550" t="s">
        <v>2131</v>
      </c>
      <c r="D1039" s="551" t="s">
        <v>31</v>
      </c>
      <c r="E1039" s="552">
        <f>1*1.3</f>
        <v>1.3</v>
      </c>
      <c r="F1039" s="553"/>
      <c r="G1039" s="554"/>
      <c r="H1039" s="586"/>
      <c r="I1039" s="586"/>
      <c r="J1039" s="587"/>
    </row>
    <row r="1040" spans="1:10">
      <c r="A1040" s="514"/>
      <c r="B1040" s="515"/>
      <c r="C1040" s="515"/>
      <c r="D1040" s="517"/>
      <c r="E1040" s="518"/>
      <c r="F1040" s="515"/>
      <c r="G1040" s="517"/>
      <c r="H1040" s="515"/>
      <c r="I1040" s="521" t="s">
        <v>2486</v>
      </c>
      <c r="J1040" s="582"/>
    </row>
    <row r="1041" spans="1:10" ht="63.75">
      <c r="A1041" s="605" t="s">
        <v>2312</v>
      </c>
      <c r="B1041" s="550" t="s">
        <v>2132</v>
      </c>
      <c r="C1041" s="550" t="s">
        <v>2133</v>
      </c>
      <c r="D1041" s="551" t="s">
        <v>31</v>
      </c>
      <c r="E1041" s="552">
        <f>1*1.3</f>
        <v>1.3</v>
      </c>
      <c r="F1041" s="553"/>
      <c r="G1041" s="554"/>
      <c r="H1041" s="586"/>
      <c r="I1041" s="586"/>
      <c r="J1041" s="587"/>
    </row>
    <row r="1042" spans="1:10">
      <c r="A1042" s="514"/>
      <c r="B1042" s="515"/>
      <c r="C1042" s="515"/>
      <c r="D1042" s="517"/>
      <c r="E1042" s="518"/>
      <c r="F1042" s="515"/>
      <c r="G1042" s="517"/>
      <c r="H1042" s="515"/>
      <c r="I1042" s="521" t="s">
        <v>2487</v>
      </c>
      <c r="J1042" s="582"/>
    </row>
    <row r="1043" spans="1:10" ht="63.75">
      <c r="A1043" s="605" t="s">
        <v>2315</v>
      </c>
      <c r="B1043" s="550" t="s">
        <v>2134</v>
      </c>
      <c r="C1043" s="550" t="s">
        <v>2135</v>
      </c>
      <c r="D1043" s="551" t="s">
        <v>31</v>
      </c>
      <c r="E1043" s="552">
        <f>1*1.3</f>
        <v>1.3</v>
      </c>
      <c r="F1043" s="553"/>
      <c r="G1043" s="554"/>
      <c r="H1043" s="586"/>
      <c r="I1043" s="586"/>
      <c r="J1043" s="587"/>
    </row>
    <row r="1044" spans="1:10">
      <c r="A1044" s="514"/>
      <c r="B1044" s="515"/>
      <c r="C1044" s="515"/>
      <c r="D1044" s="517"/>
      <c r="E1044" s="518"/>
      <c r="F1044" s="515"/>
      <c r="G1044" s="517"/>
      <c r="H1044" s="515"/>
      <c r="I1044" s="521" t="s">
        <v>2488</v>
      </c>
      <c r="J1044" s="582"/>
    </row>
    <row r="1045" spans="1:10" ht="63.75">
      <c r="A1045" s="605" t="s">
        <v>2334</v>
      </c>
      <c r="B1045" s="550" t="s">
        <v>2136</v>
      </c>
      <c r="C1045" s="550" t="s">
        <v>2137</v>
      </c>
      <c r="D1045" s="551" t="s">
        <v>31</v>
      </c>
      <c r="E1045" s="552" t="s">
        <v>162</v>
      </c>
      <c r="F1045" s="553"/>
      <c r="G1045" s="554"/>
      <c r="H1045" s="586"/>
      <c r="I1045" s="586"/>
      <c r="J1045" s="587"/>
    </row>
    <row r="1046" spans="1:10">
      <c r="A1046" s="514"/>
      <c r="B1046" s="515"/>
      <c r="C1046" s="515"/>
      <c r="D1046" s="517"/>
      <c r="E1046" s="518"/>
      <c r="F1046" s="515"/>
      <c r="G1046" s="517"/>
      <c r="H1046" s="515"/>
      <c r="I1046" s="521" t="s">
        <v>2489</v>
      </c>
      <c r="J1046" s="582"/>
    </row>
    <row r="1047" spans="1:10" ht="63.75">
      <c r="A1047" s="605" t="s">
        <v>2390</v>
      </c>
      <c r="B1047" s="550" t="s">
        <v>2138</v>
      </c>
      <c r="C1047" s="550" t="s">
        <v>2139</v>
      </c>
      <c r="D1047" s="551" t="s">
        <v>31</v>
      </c>
      <c r="E1047" s="552">
        <f>1*1.3</f>
        <v>1.3</v>
      </c>
      <c r="F1047" s="553"/>
      <c r="G1047" s="554"/>
      <c r="H1047" s="586"/>
      <c r="I1047" s="586"/>
      <c r="J1047" s="587"/>
    </row>
    <row r="1048" spans="1:10">
      <c r="A1048" s="514"/>
      <c r="B1048" s="515"/>
      <c r="C1048" s="515"/>
      <c r="D1048" s="517"/>
      <c r="E1048" s="518"/>
      <c r="F1048" s="515"/>
      <c r="G1048" s="517"/>
      <c r="H1048" s="515"/>
      <c r="I1048" s="521" t="s">
        <v>2490</v>
      </c>
      <c r="J1048" s="582"/>
    </row>
    <row r="1049" spans="1:10" ht="51">
      <c r="A1049" s="605" t="s">
        <v>2391</v>
      </c>
      <c r="B1049" s="550" t="s">
        <v>2140</v>
      </c>
      <c r="C1049" s="550" t="s">
        <v>2141</v>
      </c>
      <c r="D1049" s="551" t="s">
        <v>31</v>
      </c>
      <c r="E1049" s="552">
        <f>3*1.3</f>
        <v>3.9000000000000004</v>
      </c>
      <c r="F1049" s="557"/>
      <c r="G1049" s="554"/>
      <c r="H1049" s="586"/>
      <c r="I1049" s="586"/>
      <c r="J1049" s="587"/>
    </row>
    <row r="1050" spans="1:10">
      <c r="A1050" s="514"/>
      <c r="B1050" s="515"/>
      <c r="C1050" s="515"/>
      <c r="D1050" s="517"/>
      <c r="E1050" s="518"/>
      <c r="F1050" s="515"/>
      <c r="G1050" s="517"/>
      <c r="H1050" s="515"/>
      <c r="I1050" s="521" t="s">
        <v>2491</v>
      </c>
      <c r="J1050" s="582"/>
    </row>
    <row r="1051" spans="1:10" ht="63.75">
      <c r="A1051" s="605" t="s">
        <v>2392</v>
      </c>
      <c r="B1051" s="550" t="s">
        <v>2142</v>
      </c>
      <c r="C1051" s="550" t="s">
        <v>2143</v>
      </c>
      <c r="D1051" s="551" t="s">
        <v>31</v>
      </c>
      <c r="E1051" s="552">
        <f>1*1.3</f>
        <v>1.3</v>
      </c>
      <c r="F1051" s="553"/>
      <c r="G1051" s="554"/>
      <c r="H1051" s="586"/>
      <c r="I1051" s="586"/>
      <c r="J1051" s="587"/>
    </row>
    <row r="1052" spans="1:10">
      <c r="A1052" s="514"/>
      <c r="B1052" s="515"/>
      <c r="C1052" s="515"/>
      <c r="D1052" s="517"/>
      <c r="E1052" s="518"/>
      <c r="F1052" s="515"/>
      <c r="G1052" s="517"/>
      <c r="H1052" s="515"/>
      <c r="I1052" s="521" t="s">
        <v>2492</v>
      </c>
      <c r="J1052" s="582"/>
    </row>
    <row r="1053" spans="1:10" ht="51">
      <c r="A1053" s="605" t="s">
        <v>2393</v>
      </c>
      <c r="B1053" s="550" t="s">
        <v>2144</v>
      </c>
      <c r="C1053" s="550" t="s">
        <v>2145</v>
      </c>
      <c r="D1053" s="551" t="s">
        <v>31</v>
      </c>
      <c r="E1053" s="552">
        <f>2*1.3</f>
        <v>2.6</v>
      </c>
      <c r="F1053" s="553"/>
      <c r="G1053" s="554"/>
      <c r="H1053" s="586"/>
      <c r="I1053" s="586"/>
      <c r="J1053" s="587"/>
    </row>
    <row r="1054" spans="1:10">
      <c r="A1054" s="514"/>
      <c r="B1054" s="515"/>
      <c r="C1054" s="515"/>
      <c r="D1054" s="517"/>
      <c r="E1054" s="518"/>
      <c r="F1054" s="515"/>
      <c r="G1054" s="517"/>
      <c r="H1054" s="515"/>
      <c r="I1054" s="521" t="s">
        <v>2493</v>
      </c>
      <c r="J1054" s="582"/>
    </row>
    <row r="1055" spans="1:10" ht="38.25">
      <c r="A1055" s="605" t="s">
        <v>2394</v>
      </c>
      <c r="B1055" s="550" t="s">
        <v>2146</v>
      </c>
      <c r="C1055" s="550" t="s">
        <v>2147</v>
      </c>
      <c r="D1055" s="551" t="s">
        <v>31</v>
      </c>
      <c r="E1055" s="552">
        <f>3*1.3</f>
        <v>3.9000000000000004</v>
      </c>
      <c r="F1055" s="553"/>
      <c r="G1055" s="554"/>
      <c r="H1055" s="586"/>
      <c r="I1055" s="586"/>
      <c r="J1055" s="587"/>
    </row>
    <row r="1056" spans="1:10">
      <c r="A1056" s="514"/>
      <c r="B1056" s="515"/>
      <c r="C1056" s="515"/>
      <c r="D1056" s="517"/>
      <c r="E1056" s="518"/>
      <c r="F1056" s="515"/>
      <c r="G1056" s="517"/>
      <c r="H1056" s="515"/>
      <c r="I1056" s="521" t="s">
        <v>2494</v>
      </c>
      <c r="J1056" s="582"/>
    </row>
    <row r="1057" spans="1:10" ht="51">
      <c r="A1057" s="605" t="s">
        <v>2395</v>
      </c>
      <c r="B1057" s="550" t="s">
        <v>2148</v>
      </c>
      <c r="C1057" s="550" t="s">
        <v>2149</v>
      </c>
      <c r="D1057" s="551" t="s">
        <v>2150</v>
      </c>
      <c r="E1057" s="552">
        <f>2*1.3</f>
        <v>2.6</v>
      </c>
      <c r="F1057" s="553"/>
      <c r="G1057" s="554"/>
      <c r="H1057" s="586"/>
      <c r="I1057" s="586"/>
      <c r="J1057" s="587"/>
    </row>
    <row r="1058" spans="1:10">
      <c r="A1058" s="514"/>
      <c r="B1058" s="515"/>
      <c r="C1058" s="515"/>
      <c r="D1058" s="517"/>
      <c r="E1058" s="518"/>
      <c r="F1058" s="515"/>
      <c r="G1058" s="517"/>
      <c r="H1058" s="515"/>
      <c r="I1058" s="521" t="s">
        <v>2495</v>
      </c>
      <c r="J1058" s="582"/>
    </row>
    <row r="1059" spans="1:10" ht="63.75">
      <c r="A1059" s="605" t="s">
        <v>2396</v>
      </c>
      <c r="B1059" s="550" t="s">
        <v>2151</v>
      </c>
      <c r="C1059" s="550" t="s">
        <v>2152</v>
      </c>
      <c r="D1059" s="551" t="s">
        <v>31</v>
      </c>
      <c r="E1059" s="552">
        <f>2*1.3</f>
        <v>2.6</v>
      </c>
      <c r="F1059" s="553"/>
      <c r="G1059" s="554"/>
      <c r="H1059" s="586"/>
      <c r="I1059" s="586"/>
      <c r="J1059" s="587"/>
    </row>
    <row r="1060" spans="1:10">
      <c r="A1060" s="514"/>
      <c r="B1060" s="515"/>
      <c r="C1060" s="515"/>
      <c r="D1060" s="517"/>
      <c r="E1060" s="518"/>
      <c r="F1060" s="515"/>
      <c r="G1060" s="517"/>
      <c r="H1060" s="515"/>
      <c r="I1060" s="521" t="s">
        <v>2496</v>
      </c>
      <c r="J1060" s="582"/>
    </row>
    <row r="1061" spans="1:10" ht="51">
      <c r="A1061" s="605" t="s">
        <v>2397</v>
      </c>
      <c r="B1061" s="550" t="s">
        <v>2153</v>
      </c>
      <c r="C1061" s="550" t="s">
        <v>2154</v>
      </c>
      <c r="D1061" s="551" t="s">
        <v>31</v>
      </c>
      <c r="E1061" s="552">
        <f>1*1.3</f>
        <v>1.3</v>
      </c>
      <c r="F1061" s="553"/>
      <c r="G1061" s="554"/>
      <c r="H1061" s="586"/>
      <c r="I1061" s="586"/>
      <c r="J1061" s="587"/>
    </row>
    <row r="1062" spans="1:10">
      <c r="A1062" s="514"/>
      <c r="B1062" s="515"/>
      <c r="C1062" s="515"/>
      <c r="D1062" s="517"/>
      <c r="E1062" s="518"/>
      <c r="F1062" s="515"/>
      <c r="G1062" s="517"/>
      <c r="H1062" s="515"/>
      <c r="I1062" s="521" t="s">
        <v>2497</v>
      </c>
      <c r="J1062" s="582"/>
    </row>
    <row r="1063" spans="1:10" ht="51">
      <c r="A1063" s="605" t="s">
        <v>2398</v>
      </c>
      <c r="B1063" s="550" t="s">
        <v>2155</v>
      </c>
      <c r="C1063" s="550" t="s">
        <v>2156</v>
      </c>
      <c r="D1063" s="551" t="s">
        <v>31</v>
      </c>
      <c r="E1063" s="552">
        <f>1*1.3</f>
        <v>1.3</v>
      </c>
      <c r="F1063" s="553"/>
      <c r="G1063" s="554"/>
      <c r="H1063" s="586"/>
      <c r="I1063" s="586"/>
      <c r="J1063" s="587"/>
    </row>
    <row r="1064" spans="1:10">
      <c r="A1064" s="514"/>
      <c r="B1064" s="515"/>
      <c r="C1064" s="515"/>
      <c r="D1064" s="517"/>
      <c r="E1064" s="518"/>
      <c r="F1064" s="515"/>
      <c r="G1064" s="517"/>
      <c r="H1064" s="515"/>
      <c r="I1064" s="521" t="s">
        <v>2498</v>
      </c>
      <c r="J1064" s="582"/>
    </row>
    <row r="1065" spans="1:10" ht="51">
      <c r="A1065" s="605" t="s">
        <v>2399</v>
      </c>
      <c r="B1065" s="550" t="s">
        <v>2157</v>
      </c>
      <c r="C1065" s="550" t="s">
        <v>2158</v>
      </c>
      <c r="D1065" s="551" t="s">
        <v>31</v>
      </c>
      <c r="E1065" s="552">
        <f>5*1.3</f>
        <v>6.5</v>
      </c>
      <c r="F1065" s="553"/>
      <c r="G1065" s="554"/>
      <c r="H1065" s="586"/>
      <c r="I1065" s="586"/>
      <c r="J1065" s="587"/>
    </row>
    <row r="1066" spans="1:10">
      <c r="A1066" s="514"/>
      <c r="B1066" s="515"/>
      <c r="C1066" s="515"/>
      <c r="D1066" s="517"/>
      <c r="E1066" s="518"/>
      <c r="F1066" s="515"/>
      <c r="G1066" s="517"/>
      <c r="H1066" s="515"/>
      <c r="I1066" s="521" t="s">
        <v>2499</v>
      </c>
      <c r="J1066" s="582"/>
    </row>
    <row r="1067" spans="1:10" ht="51">
      <c r="A1067" s="605" t="s">
        <v>2400</v>
      </c>
      <c r="B1067" s="550" t="s">
        <v>2159</v>
      </c>
      <c r="C1067" s="550" t="s">
        <v>2160</v>
      </c>
      <c r="D1067" s="551" t="s">
        <v>31</v>
      </c>
      <c r="E1067" s="552">
        <f>2*1.3</f>
        <v>2.6</v>
      </c>
      <c r="F1067" s="553"/>
      <c r="G1067" s="554"/>
      <c r="H1067" s="586"/>
      <c r="I1067" s="586"/>
      <c r="J1067" s="587"/>
    </row>
    <row r="1068" spans="1:10">
      <c r="A1068" s="514"/>
      <c r="B1068" s="515"/>
      <c r="C1068" s="515"/>
      <c r="D1068" s="517"/>
      <c r="E1068" s="518"/>
      <c r="F1068" s="515"/>
      <c r="G1068" s="517"/>
      <c r="H1068" s="515"/>
      <c r="I1068" s="521" t="s">
        <v>2500</v>
      </c>
      <c r="J1068" s="582"/>
    </row>
    <row r="1069" spans="1:10" ht="51">
      <c r="A1069" s="605" t="s">
        <v>2401</v>
      </c>
      <c r="B1069" s="550" t="s">
        <v>2161</v>
      </c>
      <c r="C1069" s="550" t="s">
        <v>2162</v>
      </c>
      <c r="D1069" s="551" t="s">
        <v>31</v>
      </c>
      <c r="E1069" s="552">
        <f>1*1.3</f>
        <v>1.3</v>
      </c>
      <c r="F1069" s="553"/>
      <c r="G1069" s="554"/>
      <c r="H1069" s="586"/>
      <c r="I1069" s="586"/>
      <c r="J1069" s="587"/>
    </row>
    <row r="1070" spans="1:10">
      <c r="A1070" s="514"/>
      <c r="B1070" s="515"/>
      <c r="C1070" s="515"/>
      <c r="D1070" s="517"/>
      <c r="E1070" s="518"/>
      <c r="F1070" s="515"/>
      <c r="G1070" s="517"/>
      <c r="H1070" s="515"/>
      <c r="I1070" s="521" t="s">
        <v>2501</v>
      </c>
      <c r="J1070" s="582"/>
    </row>
    <row r="1071" spans="1:10" ht="51">
      <c r="A1071" s="605" t="s">
        <v>2402</v>
      </c>
      <c r="B1071" s="550" t="s">
        <v>2163</v>
      </c>
      <c r="C1071" s="550" t="s">
        <v>2164</v>
      </c>
      <c r="D1071" s="551" t="s">
        <v>31</v>
      </c>
      <c r="E1071" s="552">
        <f>2*1.3</f>
        <v>2.6</v>
      </c>
      <c r="F1071" s="553"/>
      <c r="G1071" s="554"/>
      <c r="H1071" s="586"/>
      <c r="I1071" s="586"/>
      <c r="J1071" s="587"/>
    </row>
    <row r="1072" spans="1:10">
      <c r="A1072" s="514"/>
      <c r="B1072" s="515"/>
      <c r="C1072" s="515"/>
      <c r="D1072" s="517"/>
      <c r="E1072" s="518"/>
      <c r="F1072" s="515"/>
      <c r="G1072" s="517"/>
      <c r="H1072" s="515"/>
      <c r="I1072" s="521" t="s">
        <v>2502</v>
      </c>
      <c r="J1072" s="582"/>
    </row>
    <row r="1073" spans="1:10" ht="38.25">
      <c r="A1073" s="605" t="s">
        <v>2403</v>
      </c>
      <c r="B1073" s="581" t="s">
        <v>2165</v>
      </c>
      <c r="C1073" s="550" t="s">
        <v>2166</v>
      </c>
      <c r="D1073" s="551" t="s">
        <v>31</v>
      </c>
      <c r="E1073" s="552">
        <f>2*1.3</f>
        <v>2.6</v>
      </c>
      <c r="F1073" s="553"/>
      <c r="G1073" s="554"/>
      <c r="H1073" s="586"/>
      <c r="I1073" s="586"/>
      <c r="J1073" s="587"/>
    </row>
    <row r="1074" spans="1:10">
      <c r="A1074" s="514"/>
      <c r="B1074" s="515"/>
      <c r="C1074" s="515"/>
      <c r="D1074" s="517"/>
      <c r="E1074" s="518"/>
      <c r="F1074" s="515"/>
      <c r="G1074" s="517"/>
      <c r="H1074" s="515"/>
      <c r="I1074" s="521" t="s">
        <v>2503</v>
      </c>
      <c r="J1074" s="582"/>
    </row>
    <row r="1075" spans="1:10" ht="51">
      <c r="A1075" s="605" t="s">
        <v>2404</v>
      </c>
      <c r="B1075" s="581" t="s">
        <v>2167</v>
      </c>
      <c r="C1075" s="550" t="s">
        <v>2168</v>
      </c>
      <c r="D1075" s="551" t="s">
        <v>31</v>
      </c>
      <c r="E1075" s="552">
        <f>3*1.3</f>
        <v>3.9000000000000004</v>
      </c>
      <c r="F1075" s="553"/>
      <c r="G1075" s="554"/>
      <c r="H1075" s="586"/>
      <c r="I1075" s="586"/>
      <c r="J1075" s="587"/>
    </row>
    <row r="1076" spans="1:10">
      <c r="A1076" s="514"/>
      <c r="B1076" s="515"/>
      <c r="C1076" s="515"/>
      <c r="D1076" s="517"/>
      <c r="E1076" s="518"/>
      <c r="F1076" s="515"/>
      <c r="G1076" s="517"/>
      <c r="H1076" s="515"/>
      <c r="I1076" s="521" t="s">
        <v>2504</v>
      </c>
      <c r="J1076" s="582"/>
    </row>
    <row r="1077" spans="1:10" ht="51">
      <c r="A1077" s="605" t="s">
        <v>2405</v>
      </c>
      <c r="B1077" s="581" t="s">
        <v>2169</v>
      </c>
      <c r="C1077" s="550" t="s">
        <v>2170</v>
      </c>
      <c r="D1077" s="551" t="s">
        <v>31</v>
      </c>
      <c r="E1077" s="552">
        <f>2*1.3</f>
        <v>2.6</v>
      </c>
      <c r="F1077" s="553"/>
      <c r="G1077" s="554"/>
      <c r="H1077" s="586"/>
      <c r="I1077" s="586"/>
      <c r="J1077" s="587"/>
    </row>
    <row r="1078" spans="1:10">
      <c r="A1078" s="514"/>
      <c r="B1078" s="515"/>
      <c r="C1078" s="515"/>
      <c r="D1078" s="517"/>
      <c r="E1078" s="518"/>
      <c r="F1078" s="515"/>
      <c r="G1078" s="517"/>
      <c r="H1078" s="515"/>
      <c r="I1078" s="521" t="s">
        <v>2505</v>
      </c>
      <c r="J1078" s="582"/>
    </row>
    <row r="1079" spans="1:10" ht="51">
      <c r="A1079" s="605" t="s">
        <v>2406</v>
      </c>
      <c r="B1079" s="603" t="s">
        <v>2171</v>
      </c>
      <c r="C1079" s="550" t="s">
        <v>2172</v>
      </c>
      <c r="D1079" s="551"/>
      <c r="E1079" s="552">
        <f>2*1.3</f>
        <v>2.6</v>
      </c>
      <c r="F1079" s="553"/>
      <c r="G1079" s="554"/>
      <c r="H1079" s="586"/>
      <c r="I1079" s="586"/>
      <c r="J1079" s="587"/>
    </row>
    <row r="1080" spans="1:10">
      <c r="A1080" s="514"/>
      <c r="B1080" s="515"/>
      <c r="C1080" s="515"/>
      <c r="D1080" s="517"/>
      <c r="E1080" s="518"/>
      <c r="F1080" s="515"/>
      <c r="G1080" s="517"/>
      <c r="H1080" s="515"/>
      <c r="I1080" s="521" t="s">
        <v>2506</v>
      </c>
      <c r="J1080" s="582"/>
    </row>
    <row r="1081" spans="1:10" ht="51">
      <c r="A1081" s="605" t="s">
        <v>2407</v>
      </c>
      <c r="B1081" s="581" t="s">
        <v>2173</v>
      </c>
      <c r="C1081" s="550" t="s">
        <v>2174</v>
      </c>
      <c r="D1081" s="551" t="s">
        <v>31</v>
      </c>
      <c r="E1081" s="552">
        <f>2*1.3</f>
        <v>2.6</v>
      </c>
      <c r="F1081" s="553"/>
      <c r="G1081" s="554"/>
      <c r="H1081" s="586"/>
      <c r="I1081" s="586"/>
      <c r="J1081" s="587"/>
    </row>
    <row r="1082" spans="1:10">
      <c r="A1082" s="514"/>
      <c r="B1082" s="515"/>
      <c r="C1082" s="515"/>
      <c r="D1082" s="517"/>
      <c r="E1082" s="518"/>
      <c r="F1082" s="515"/>
      <c r="G1082" s="517"/>
      <c r="H1082" s="515"/>
      <c r="I1082" s="521" t="s">
        <v>2507</v>
      </c>
      <c r="J1082" s="582"/>
    </row>
    <row r="1083" spans="1:10" ht="63.75">
      <c r="A1083" s="605" t="s">
        <v>2408</v>
      </c>
      <c r="B1083" s="581" t="s">
        <v>2175</v>
      </c>
      <c r="C1083" s="550" t="s">
        <v>2176</v>
      </c>
      <c r="D1083" s="551" t="s">
        <v>31</v>
      </c>
      <c r="E1083" s="552">
        <f>3*1.3</f>
        <v>3.9000000000000004</v>
      </c>
      <c r="F1083" s="553"/>
      <c r="G1083" s="554"/>
      <c r="H1083" s="586"/>
      <c r="I1083" s="586"/>
      <c r="J1083" s="587"/>
    </row>
    <row r="1084" spans="1:10">
      <c r="A1084" s="514"/>
      <c r="B1084" s="515"/>
      <c r="C1084" s="515"/>
      <c r="D1084" s="517"/>
      <c r="E1084" s="518"/>
      <c r="F1084" s="515"/>
      <c r="G1084" s="517"/>
      <c r="H1084" s="515"/>
      <c r="I1084" s="521" t="s">
        <v>2508</v>
      </c>
      <c r="J1084" s="582"/>
    </row>
    <row r="1085" spans="1:10" ht="76.5">
      <c r="A1085" s="605" t="s">
        <v>50</v>
      </c>
      <c r="B1085" s="581" t="s">
        <v>2177</v>
      </c>
      <c r="C1085" s="550" t="s">
        <v>2178</v>
      </c>
      <c r="D1085" s="551" t="s">
        <v>31</v>
      </c>
      <c r="E1085" s="552">
        <f>2*1.3</f>
        <v>2.6</v>
      </c>
      <c r="F1085" s="553"/>
      <c r="G1085" s="554"/>
      <c r="H1085" s="586"/>
      <c r="I1085" s="586"/>
      <c r="J1085" s="587"/>
    </row>
    <row r="1086" spans="1:10">
      <c r="A1086" s="514"/>
      <c r="B1086" s="515"/>
      <c r="C1086" s="515"/>
      <c r="D1086" s="517"/>
      <c r="E1086" s="518"/>
      <c r="F1086" s="515"/>
      <c r="G1086" s="517"/>
      <c r="H1086" s="515"/>
      <c r="I1086" s="521" t="s">
        <v>2509</v>
      </c>
      <c r="J1086" s="582"/>
    </row>
    <row r="1087" spans="1:10" ht="63.75">
      <c r="A1087" s="605" t="s">
        <v>2409</v>
      </c>
      <c r="B1087" s="581" t="s">
        <v>2179</v>
      </c>
      <c r="C1087" s="550" t="s">
        <v>2180</v>
      </c>
      <c r="D1087" s="551" t="s">
        <v>31</v>
      </c>
      <c r="E1087" s="552">
        <f>2*1.3</f>
        <v>2.6</v>
      </c>
      <c r="F1087" s="553"/>
      <c r="G1087" s="554"/>
      <c r="H1087" s="586"/>
      <c r="I1087" s="586"/>
      <c r="J1087" s="587"/>
    </row>
    <row r="1088" spans="1:10">
      <c r="A1088" s="514"/>
      <c r="B1088" s="515"/>
      <c r="C1088" s="515"/>
      <c r="D1088" s="517"/>
      <c r="E1088" s="518"/>
      <c r="F1088" s="515"/>
      <c r="G1088" s="517"/>
      <c r="H1088" s="515"/>
      <c r="I1088" s="521" t="s">
        <v>2510</v>
      </c>
      <c r="J1088" s="582"/>
    </row>
    <row r="1089" spans="1:10" ht="63.75">
      <c r="A1089" s="605" t="s">
        <v>2410</v>
      </c>
      <c r="B1089" s="581" t="s">
        <v>2181</v>
      </c>
      <c r="C1089" s="550" t="s">
        <v>2182</v>
      </c>
      <c r="D1089" s="551" t="s">
        <v>31</v>
      </c>
      <c r="E1089" s="552">
        <f>2*1.3</f>
        <v>2.6</v>
      </c>
      <c r="F1089" s="553"/>
      <c r="G1089" s="554"/>
      <c r="H1089" s="586"/>
      <c r="I1089" s="586"/>
      <c r="J1089" s="587"/>
    </row>
    <row r="1090" spans="1:10">
      <c r="A1090" s="514"/>
      <c r="B1090" s="515"/>
      <c r="C1090" s="515"/>
      <c r="D1090" s="517"/>
      <c r="E1090" s="518"/>
      <c r="F1090" s="515"/>
      <c r="G1090" s="517"/>
      <c r="H1090" s="515"/>
      <c r="I1090" s="521" t="s">
        <v>2511</v>
      </c>
      <c r="J1090" s="582"/>
    </row>
    <row r="1091" spans="1:10" ht="51">
      <c r="A1091" s="605" t="s">
        <v>2411</v>
      </c>
      <c r="B1091" s="581" t="s">
        <v>2184</v>
      </c>
      <c r="C1091" s="550" t="s">
        <v>2185</v>
      </c>
      <c r="D1091" s="551" t="s">
        <v>31</v>
      </c>
      <c r="E1091" s="552">
        <f>3*1.3</f>
        <v>3.9000000000000004</v>
      </c>
      <c r="F1091" s="553"/>
      <c r="G1091" s="554"/>
      <c r="H1091" s="586"/>
      <c r="I1091" s="586"/>
      <c r="J1091" s="587"/>
    </row>
    <row r="1092" spans="1:10">
      <c r="A1092" s="514"/>
      <c r="B1092" s="515"/>
      <c r="C1092" s="515"/>
      <c r="D1092" s="517"/>
      <c r="E1092" s="518"/>
      <c r="F1092" s="515"/>
      <c r="G1092" s="517"/>
      <c r="H1092" s="515"/>
      <c r="I1092" s="521" t="s">
        <v>2512</v>
      </c>
      <c r="J1092" s="582"/>
    </row>
    <row r="1093" spans="1:10" ht="63.75">
      <c r="A1093" s="605" t="s">
        <v>2412</v>
      </c>
      <c r="B1093" s="581" t="s">
        <v>2187</v>
      </c>
      <c r="C1093" s="550" t="s">
        <v>2188</v>
      </c>
      <c r="D1093" s="551" t="s">
        <v>31</v>
      </c>
      <c r="E1093" s="552">
        <f>4*1.3</f>
        <v>5.2</v>
      </c>
      <c r="F1093" s="553"/>
      <c r="G1093" s="554"/>
      <c r="H1093" s="586"/>
      <c r="I1093" s="586"/>
      <c r="J1093" s="587"/>
    </row>
    <row r="1094" spans="1:10">
      <c r="A1094" s="514"/>
      <c r="B1094" s="515"/>
      <c r="C1094" s="515"/>
      <c r="D1094" s="517"/>
      <c r="E1094" s="518"/>
      <c r="F1094" s="515"/>
      <c r="G1094" s="517"/>
      <c r="H1094" s="515"/>
      <c r="I1094" s="521" t="s">
        <v>2513</v>
      </c>
      <c r="J1094" s="582"/>
    </row>
    <row r="1095" spans="1:10" ht="51">
      <c r="A1095" s="605" t="s">
        <v>2413</v>
      </c>
      <c r="B1095" s="581" t="s">
        <v>2190</v>
      </c>
      <c r="C1095" s="550" t="s">
        <v>2191</v>
      </c>
      <c r="D1095" s="551" t="s">
        <v>31</v>
      </c>
      <c r="E1095" s="552">
        <f>1*1.3</f>
        <v>1.3</v>
      </c>
      <c r="F1095" s="553"/>
      <c r="G1095" s="554"/>
      <c r="H1095" s="586"/>
      <c r="I1095" s="586"/>
      <c r="J1095" s="587"/>
    </row>
    <row r="1096" spans="1:10">
      <c r="A1096" s="514"/>
      <c r="B1096" s="515"/>
      <c r="C1096" s="515"/>
      <c r="D1096" s="517"/>
      <c r="E1096" s="518"/>
      <c r="F1096" s="515"/>
      <c r="G1096" s="517"/>
      <c r="H1096" s="515"/>
      <c r="I1096" s="521" t="s">
        <v>2514</v>
      </c>
      <c r="J1096" s="582"/>
    </row>
    <row r="1097" spans="1:10" ht="63.75">
      <c r="A1097" s="605" t="s">
        <v>2414</v>
      </c>
      <c r="B1097" s="581" t="s">
        <v>2193</v>
      </c>
      <c r="C1097" s="550" t="s">
        <v>2194</v>
      </c>
      <c r="D1097" s="551" t="s">
        <v>31</v>
      </c>
      <c r="E1097" s="552">
        <f>3*1.3</f>
        <v>3.9000000000000004</v>
      </c>
      <c r="F1097" s="553"/>
      <c r="G1097" s="554"/>
      <c r="H1097" s="586"/>
      <c r="I1097" s="586"/>
      <c r="J1097" s="587"/>
    </row>
    <row r="1098" spans="1:10">
      <c r="A1098" s="514"/>
      <c r="B1098" s="515"/>
      <c r="C1098" s="515"/>
      <c r="D1098" s="517"/>
      <c r="E1098" s="518"/>
      <c r="F1098" s="515"/>
      <c r="G1098" s="517"/>
      <c r="H1098" s="515"/>
      <c r="I1098" s="521" t="s">
        <v>2515</v>
      </c>
      <c r="J1098" s="582"/>
    </row>
    <row r="1099" spans="1:10" ht="63.75">
      <c r="A1099" s="605" t="s">
        <v>2415</v>
      </c>
      <c r="B1099" s="581" t="s">
        <v>2196</v>
      </c>
      <c r="C1099" s="550" t="s">
        <v>2197</v>
      </c>
      <c r="D1099" s="551" t="s">
        <v>31</v>
      </c>
      <c r="E1099" s="552">
        <f>2*1.3</f>
        <v>2.6</v>
      </c>
      <c r="F1099" s="553"/>
      <c r="G1099" s="554"/>
      <c r="H1099" s="586"/>
      <c r="I1099" s="586"/>
      <c r="J1099" s="587"/>
    </row>
    <row r="1100" spans="1:10">
      <c r="A1100" s="514"/>
      <c r="B1100" s="515"/>
      <c r="C1100" s="515"/>
      <c r="D1100" s="517"/>
      <c r="E1100" s="518"/>
      <c r="F1100" s="515"/>
      <c r="G1100" s="517"/>
      <c r="H1100" s="515"/>
      <c r="I1100" s="521" t="s">
        <v>2516</v>
      </c>
      <c r="J1100" s="582"/>
    </row>
    <row r="1101" spans="1:10" ht="63.75">
      <c r="A1101" s="605" t="s">
        <v>2416</v>
      </c>
      <c r="B1101" s="581" t="s">
        <v>2199</v>
      </c>
      <c r="C1101" s="550" t="s">
        <v>2200</v>
      </c>
      <c r="D1101" s="551" t="s">
        <v>2150</v>
      </c>
      <c r="E1101" s="552">
        <f>2*1.3</f>
        <v>2.6</v>
      </c>
      <c r="F1101" s="553"/>
      <c r="G1101" s="554"/>
      <c r="H1101" s="586"/>
      <c r="I1101" s="586"/>
      <c r="J1101" s="587"/>
    </row>
    <row r="1102" spans="1:10">
      <c r="A1102" s="514"/>
      <c r="B1102" s="515"/>
      <c r="C1102" s="515"/>
      <c r="D1102" s="517"/>
      <c r="E1102" s="518"/>
      <c r="F1102" s="515"/>
      <c r="G1102" s="517"/>
      <c r="H1102" s="515"/>
      <c r="I1102" s="521" t="s">
        <v>2517</v>
      </c>
      <c r="J1102" s="582"/>
    </row>
    <row r="1103" spans="1:10" ht="51">
      <c r="A1103" s="605" t="s">
        <v>2417</v>
      </c>
      <c r="B1103" s="581" t="s">
        <v>2202</v>
      </c>
      <c r="C1103" s="550" t="s">
        <v>2203</v>
      </c>
      <c r="D1103" s="551" t="s">
        <v>2150</v>
      </c>
      <c r="E1103" s="552">
        <f>3*1.3</f>
        <v>3.9000000000000004</v>
      </c>
      <c r="F1103" s="553"/>
      <c r="G1103" s="554"/>
      <c r="H1103" s="586"/>
      <c r="I1103" s="586"/>
      <c r="J1103" s="587"/>
    </row>
    <row r="1104" spans="1:10">
      <c r="A1104" s="514"/>
      <c r="B1104" s="515"/>
      <c r="C1104" s="515"/>
      <c r="D1104" s="517"/>
      <c r="E1104" s="518"/>
      <c r="F1104" s="515"/>
      <c r="G1104" s="517"/>
      <c r="H1104" s="515"/>
      <c r="I1104" s="521" t="s">
        <v>2518</v>
      </c>
      <c r="J1104" s="582"/>
    </row>
    <row r="1105" spans="1:10" ht="51">
      <c r="A1105" s="605" t="s">
        <v>2418</v>
      </c>
      <c r="B1105" s="581" t="s">
        <v>2205</v>
      </c>
      <c r="C1105" s="550" t="s">
        <v>2206</v>
      </c>
      <c r="D1105" s="551" t="s">
        <v>31</v>
      </c>
      <c r="E1105" s="552">
        <f>1*1.3</f>
        <v>1.3</v>
      </c>
      <c r="F1105" s="553"/>
      <c r="G1105" s="554"/>
      <c r="H1105" s="586"/>
      <c r="I1105" s="586"/>
      <c r="J1105" s="587"/>
    </row>
    <row r="1106" spans="1:10">
      <c r="A1106" s="514"/>
      <c r="B1106" s="515"/>
      <c r="C1106" s="515"/>
      <c r="D1106" s="517"/>
      <c r="E1106" s="518"/>
      <c r="F1106" s="515"/>
      <c r="G1106" s="517"/>
      <c r="H1106" s="515"/>
      <c r="I1106" s="521" t="s">
        <v>2519</v>
      </c>
      <c r="J1106" s="582"/>
    </row>
    <row r="1107" spans="1:10" ht="63.75">
      <c r="A1107" s="605" t="s">
        <v>2419</v>
      </c>
      <c r="B1107" s="581" t="s">
        <v>2208</v>
      </c>
      <c r="C1107" s="550" t="s">
        <v>2209</v>
      </c>
      <c r="D1107" s="551" t="s">
        <v>31</v>
      </c>
      <c r="E1107" s="552">
        <f>2*1.3</f>
        <v>2.6</v>
      </c>
      <c r="F1107" s="553"/>
      <c r="G1107" s="554"/>
      <c r="H1107" s="586"/>
      <c r="I1107" s="586"/>
      <c r="J1107" s="587"/>
    </row>
    <row r="1108" spans="1:10">
      <c r="A1108" s="514"/>
      <c r="B1108" s="515"/>
      <c r="C1108" s="515"/>
      <c r="D1108" s="517"/>
      <c r="E1108" s="518"/>
      <c r="F1108" s="515"/>
      <c r="G1108" s="517"/>
      <c r="H1108" s="515"/>
      <c r="I1108" s="521" t="s">
        <v>2520</v>
      </c>
      <c r="J1108" s="582"/>
    </row>
    <row r="1109" spans="1:10" ht="63.75">
      <c r="A1109" s="605" t="s">
        <v>2420</v>
      </c>
      <c r="B1109" s="581" t="s">
        <v>2211</v>
      </c>
      <c r="C1109" s="550" t="s">
        <v>2212</v>
      </c>
      <c r="D1109" s="551" t="s">
        <v>31</v>
      </c>
      <c r="E1109" s="552">
        <f>4*1.3</f>
        <v>5.2</v>
      </c>
      <c r="F1109" s="553"/>
      <c r="G1109" s="554"/>
      <c r="H1109" s="586"/>
      <c r="I1109" s="586"/>
      <c r="J1109" s="587"/>
    </row>
    <row r="1110" spans="1:10">
      <c r="A1110" s="514"/>
      <c r="B1110" s="515"/>
      <c r="C1110" s="515"/>
      <c r="D1110" s="517"/>
      <c r="E1110" s="518"/>
      <c r="F1110" s="515"/>
      <c r="G1110" s="517"/>
      <c r="H1110" s="515"/>
      <c r="I1110" s="521" t="s">
        <v>2521</v>
      </c>
      <c r="J1110" s="582"/>
    </row>
    <row r="1111" spans="1:10" ht="63.75">
      <c r="A1111" s="605" t="s">
        <v>2421</v>
      </c>
      <c r="B1111" s="550" t="s">
        <v>2214</v>
      </c>
      <c r="C1111" s="550" t="s">
        <v>2215</v>
      </c>
      <c r="D1111" s="551" t="s">
        <v>31</v>
      </c>
      <c r="E1111" s="552">
        <f>2*1.3</f>
        <v>2.6</v>
      </c>
      <c r="F1111" s="553"/>
      <c r="G1111" s="554"/>
      <c r="H1111" s="586"/>
      <c r="I1111" s="586"/>
      <c r="J1111" s="587"/>
    </row>
    <row r="1112" spans="1:10">
      <c r="A1112" s="514"/>
      <c r="B1112" s="515"/>
      <c r="C1112" s="515"/>
      <c r="D1112" s="517"/>
      <c r="E1112" s="518"/>
      <c r="F1112" s="515"/>
      <c r="G1112" s="517"/>
      <c r="H1112" s="515"/>
      <c r="I1112" s="521" t="s">
        <v>2522</v>
      </c>
      <c r="J1112" s="582"/>
    </row>
    <row r="1113" spans="1:10" ht="63.75">
      <c r="A1113" s="605" t="s">
        <v>2422</v>
      </c>
      <c r="B1113" s="550" t="s">
        <v>2217</v>
      </c>
      <c r="C1113" s="550" t="s">
        <v>2218</v>
      </c>
      <c r="D1113" s="551" t="s">
        <v>31</v>
      </c>
      <c r="E1113" s="552">
        <f>3*1.3</f>
        <v>3.9000000000000004</v>
      </c>
      <c r="F1113" s="553"/>
      <c r="G1113" s="554"/>
      <c r="H1113" s="586"/>
      <c r="I1113" s="586"/>
      <c r="J1113" s="587"/>
    </row>
    <row r="1114" spans="1:10">
      <c r="A1114" s="514"/>
      <c r="B1114" s="515"/>
      <c r="C1114" s="515"/>
      <c r="D1114" s="517"/>
      <c r="E1114" s="518"/>
      <c r="F1114" s="515"/>
      <c r="G1114" s="517"/>
      <c r="H1114" s="515"/>
      <c r="I1114" s="521" t="s">
        <v>2523</v>
      </c>
      <c r="J1114" s="582"/>
    </row>
    <row r="1115" spans="1:10" ht="63.75">
      <c r="A1115" s="605" t="s">
        <v>2423</v>
      </c>
      <c r="B1115" s="550" t="s">
        <v>2220</v>
      </c>
      <c r="C1115" s="550" t="s">
        <v>2221</v>
      </c>
      <c r="D1115" s="551" t="s">
        <v>31</v>
      </c>
      <c r="E1115" s="552">
        <f>1*1.3</f>
        <v>1.3</v>
      </c>
      <c r="F1115" s="553"/>
      <c r="G1115" s="554"/>
      <c r="H1115" s="586"/>
      <c r="I1115" s="586"/>
      <c r="J1115" s="587"/>
    </row>
    <row r="1116" spans="1:10">
      <c r="A1116" s="514"/>
      <c r="B1116" s="515"/>
      <c r="C1116" s="515"/>
      <c r="D1116" s="517"/>
      <c r="E1116" s="518"/>
      <c r="F1116" s="515"/>
      <c r="G1116" s="517"/>
      <c r="H1116" s="515"/>
      <c r="I1116" s="521" t="s">
        <v>2524</v>
      </c>
      <c r="J1116" s="582"/>
    </row>
    <row r="1117" spans="1:10" ht="38.25">
      <c r="A1117" s="605" t="s">
        <v>2424</v>
      </c>
      <c r="B1117" s="550" t="s">
        <v>2223</v>
      </c>
      <c r="C1117" s="550" t="s">
        <v>2224</v>
      </c>
      <c r="D1117" s="551" t="s">
        <v>31</v>
      </c>
      <c r="E1117" s="552">
        <f>2*1.3</f>
        <v>2.6</v>
      </c>
      <c r="F1117" s="553"/>
      <c r="G1117" s="554"/>
      <c r="H1117" s="586"/>
      <c r="I1117" s="586"/>
      <c r="J1117" s="587"/>
    </row>
    <row r="1118" spans="1:10">
      <c r="A1118" s="514"/>
      <c r="B1118" s="515"/>
      <c r="C1118" s="515"/>
      <c r="D1118" s="517"/>
      <c r="E1118" s="518"/>
      <c r="F1118" s="515"/>
      <c r="G1118" s="517"/>
      <c r="H1118" s="515"/>
      <c r="I1118" s="521" t="s">
        <v>2525</v>
      </c>
      <c r="J1118" s="582"/>
    </row>
    <row r="1119" spans="1:10" ht="51">
      <c r="A1119" s="605" t="s">
        <v>2425</v>
      </c>
      <c r="B1119" s="550" t="s">
        <v>2226</v>
      </c>
      <c r="C1119" s="550" t="s">
        <v>2227</v>
      </c>
      <c r="D1119" s="551" t="s">
        <v>31</v>
      </c>
      <c r="E1119" s="552">
        <f>2*1.3</f>
        <v>2.6</v>
      </c>
      <c r="F1119" s="553"/>
      <c r="G1119" s="554"/>
      <c r="H1119" s="586"/>
      <c r="I1119" s="586"/>
      <c r="J1119" s="587"/>
    </row>
    <row r="1120" spans="1:10">
      <c r="A1120" s="514"/>
      <c r="B1120" s="515"/>
      <c r="C1120" s="515"/>
      <c r="D1120" s="517"/>
      <c r="E1120" s="518"/>
      <c r="F1120" s="515"/>
      <c r="G1120" s="517"/>
      <c r="H1120" s="515"/>
      <c r="I1120" s="521" t="s">
        <v>2526</v>
      </c>
      <c r="J1120" s="582"/>
    </row>
    <row r="1121" spans="1:10" ht="51">
      <c r="A1121" s="605" t="s">
        <v>2426</v>
      </c>
      <c r="B1121" s="550" t="s">
        <v>2229</v>
      </c>
      <c r="C1121" s="550" t="s">
        <v>2230</v>
      </c>
      <c r="D1121" s="551" t="s">
        <v>31</v>
      </c>
      <c r="E1121" s="552">
        <f>1*1.3</f>
        <v>1.3</v>
      </c>
      <c r="F1121" s="553"/>
      <c r="G1121" s="554"/>
      <c r="H1121" s="586"/>
      <c r="I1121" s="586"/>
      <c r="J1121" s="587"/>
    </row>
    <row r="1122" spans="1:10">
      <c r="A1122" s="514"/>
      <c r="B1122" s="515"/>
      <c r="C1122" s="515"/>
      <c r="D1122" s="517"/>
      <c r="E1122" s="518"/>
      <c r="F1122" s="515"/>
      <c r="G1122" s="517"/>
      <c r="H1122" s="515"/>
      <c r="I1122" s="521" t="s">
        <v>2527</v>
      </c>
      <c r="J1122" s="582"/>
    </row>
    <row r="1123" spans="1:10" ht="51">
      <c r="A1123" s="605" t="s">
        <v>2427</v>
      </c>
      <c r="B1123" s="550" t="s">
        <v>2232</v>
      </c>
      <c r="C1123" s="550" t="s">
        <v>2233</v>
      </c>
      <c r="D1123" s="551" t="s">
        <v>31</v>
      </c>
      <c r="E1123" s="552">
        <f>1*1.3</f>
        <v>1.3</v>
      </c>
      <c r="F1123" s="553"/>
      <c r="G1123" s="554"/>
      <c r="H1123" s="586"/>
      <c r="I1123" s="586"/>
      <c r="J1123" s="587"/>
    </row>
    <row r="1124" spans="1:10">
      <c r="A1124" s="514"/>
      <c r="B1124" s="515"/>
      <c r="C1124" s="515"/>
      <c r="D1124" s="517"/>
      <c r="E1124" s="518"/>
      <c r="F1124" s="515"/>
      <c r="G1124" s="517"/>
      <c r="H1124" s="515"/>
      <c r="I1124" s="521" t="s">
        <v>2528</v>
      </c>
      <c r="J1124" s="582"/>
    </row>
    <row r="1125" spans="1:10" ht="51">
      <c r="A1125" s="605" t="s">
        <v>2428</v>
      </c>
      <c r="B1125" s="550" t="s">
        <v>2235</v>
      </c>
      <c r="C1125" s="550" t="s">
        <v>2236</v>
      </c>
      <c r="D1125" s="551" t="s">
        <v>31</v>
      </c>
      <c r="E1125" s="552">
        <f>2*1.3</f>
        <v>2.6</v>
      </c>
      <c r="F1125" s="553"/>
      <c r="G1125" s="554"/>
      <c r="H1125" s="586"/>
      <c r="I1125" s="586"/>
      <c r="J1125" s="587"/>
    </row>
    <row r="1126" spans="1:10">
      <c r="A1126" s="514"/>
      <c r="B1126" s="515"/>
      <c r="C1126" s="515"/>
      <c r="D1126" s="517"/>
      <c r="E1126" s="518"/>
      <c r="F1126" s="515"/>
      <c r="G1126" s="517"/>
      <c r="H1126" s="515"/>
      <c r="I1126" s="521" t="s">
        <v>2529</v>
      </c>
      <c r="J1126" s="582"/>
    </row>
    <row r="1127" spans="1:10" ht="51">
      <c r="A1127" s="605" t="s">
        <v>2429</v>
      </c>
      <c r="B1127" s="550" t="s">
        <v>2238</v>
      </c>
      <c r="C1127" s="550" t="s">
        <v>2239</v>
      </c>
      <c r="D1127" s="551" t="s">
        <v>31</v>
      </c>
      <c r="E1127" s="552">
        <f>2*1.3</f>
        <v>2.6</v>
      </c>
      <c r="F1127" s="553"/>
      <c r="G1127" s="554"/>
      <c r="H1127" s="586"/>
      <c r="I1127" s="586"/>
      <c r="J1127" s="587"/>
    </row>
    <row r="1128" spans="1:10">
      <c r="A1128" s="514"/>
      <c r="B1128" s="515"/>
      <c r="C1128" s="515"/>
      <c r="D1128" s="517"/>
      <c r="E1128" s="518"/>
      <c r="F1128" s="515"/>
      <c r="G1128" s="517"/>
      <c r="H1128" s="515"/>
      <c r="I1128" s="521" t="s">
        <v>2530</v>
      </c>
      <c r="J1128" s="582"/>
    </row>
    <row r="1129" spans="1:10" ht="63.75">
      <c r="A1129" s="605" t="s">
        <v>2430</v>
      </c>
      <c r="B1129" s="550" t="s">
        <v>2241</v>
      </c>
      <c r="C1129" s="550" t="s">
        <v>2242</v>
      </c>
      <c r="D1129" s="551" t="s">
        <v>31</v>
      </c>
      <c r="E1129" s="552">
        <f>2*1.3</f>
        <v>2.6</v>
      </c>
      <c r="F1129" s="553"/>
      <c r="G1129" s="554"/>
      <c r="H1129" s="586"/>
      <c r="I1129" s="586"/>
      <c r="J1129" s="587"/>
    </row>
    <row r="1130" spans="1:10">
      <c r="A1130" s="514"/>
      <c r="B1130" s="515"/>
      <c r="C1130" s="515"/>
      <c r="D1130" s="517"/>
      <c r="E1130" s="518"/>
      <c r="F1130" s="515"/>
      <c r="G1130" s="517"/>
      <c r="H1130" s="515"/>
      <c r="I1130" s="521" t="s">
        <v>2531</v>
      </c>
      <c r="J1130" s="582"/>
    </row>
    <row r="1131" spans="1:10" ht="51">
      <c r="A1131" s="605" t="s">
        <v>2431</v>
      </c>
      <c r="B1131" s="550" t="s">
        <v>2244</v>
      </c>
      <c r="C1131" s="550" t="s">
        <v>2245</v>
      </c>
      <c r="D1131" s="551" t="s">
        <v>31</v>
      </c>
      <c r="E1131" s="552">
        <f>4*1.3</f>
        <v>5.2</v>
      </c>
      <c r="F1131" s="553"/>
      <c r="G1131" s="554"/>
      <c r="H1131" s="586"/>
      <c r="I1131" s="586"/>
      <c r="J1131" s="587"/>
    </row>
    <row r="1132" spans="1:10">
      <c r="A1132" s="514"/>
      <c r="B1132" s="515"/>
      <c r="C1132" s="515"/>
      <c r="D1132" s="517"/>
      <c r="E1132" s="518"/>
      <c r="F1132" s="515"/>
      <c r="G1132" s="517"/>
      <c r="H1132" s="515"/>
      <c r="I1132" s="521" t="s">
        <v>2532</v>
      </c>
      <c r="J1132" s="582"/>
    </row>
    <row r="1133" spans="1:10" ht="51">
      <c r="A1133" s="605" t="s">
        <v>2432</v>
      </c>
      <c r="B1133" s="550" t="s">
        <v>2247</v>
      </c>
      <c r="C1133" s="550" t="s">
        <v>2248</v>
      </c>
      <c r="D1133" s="551" t="s">
        <v>31</v>
      </c>
      <c r="E1133" s="552">
        <f>4*1.3</f>
        <v>5.2</v>
      </c>
      <c r="F1133" s="553"/>
      <c r="G1133" s="554"/>
      <c r="H1133" s="586"/>
      <c r="I1133" s="586"/>
      <c r="J1133" s="587"/>
    </row>
    <row r="1134" spans="1:10">
      <c r="A1134" s="514"/>
      <c r="B1134" s="515"/>
      <c r="C1134" s="515"/>
      <c r="D1134" s="517"/>
      <c r="E1134" s="518"/>
      <c r="F1134" s="515"/>
      <c r="G1134" s="517"/>
      <c r="H1134" s="515"/>
      <c r="I1134" s="521" t="s">
        <v>2533</v>
      </c>
      <c r="J1134" s="582"/>
    </row>
    <row r="1135" spans="1:10" ht="51">
      <c r="A1135" s="605" t="s">
        <v>2433</v>
      </c>
      <c r="B1135" s="550" t="s">
        <v>2250</v>
      </c>
      <c r="C1135" s="550" t="s">
        <v>2251</v>
      </c>
      <c r="D1135" s="551" t="s">
        <v>31</v>
      </c>
      <c r="E1135" s="552">
        <f>2*1.3</f>
        <v>2.6</v>
      </c>
      <c r="F1135" s="553"/>
      <c r="G1135" s="554"/>
      <c r="H1135" s="586"/>
      <c r="I1135" s="586"/>
      <c r="J1135" s="587"/>
    </row>
    <row r="1136" spans="1:10">
      <c r="A1136" s="514"/>
      <c r="B1136" s="515"/>
      <c r="C1136" s="515"/>
      <c r="D1136" s="517"/>
      <c r="E1136" s="518"/>
      <c r="F1136" s="515"/>
      <c r="G1136" s="517"/>
      <c r="H1136" s="515"/>
      <c r="I1136" s="521" t="s">
        <v>2534</v>
      </c>
      <c r="J1136" s="582"/>
    </row>
    <row r="1137" spans="1:10" ht="51">
      <c r="A1137" s="605" t="s">
        <v>2434</v>
      </c>
      <c r="B1137" s="550" t="s">
        <v>2253</v>
      </c>
      <c r="C1137" s="550" t="s">
        <v>2254</v>
      </c>
      <c r="D1137" s="551" t="s">
        <v>31</v>
      </c>
      <c r="E1137" s="552">
        <f>4*1.3</f>
        <v>5.2</v>
      </c>
      <c r="F1137" s="553"/>
      <c r="G1137" s="554"/>
      <c r="H1137" s="586"/>
      <c r="I1137" s="586"/>
      <c r="J1137" s="587"/>
    </row>
    <row r="1138" spans="1:10">
      <c r="A1138" s="514"/>
      <c r="B1138" s="515"/>
      <c r="C1138" s="515"/>
      <c r="D1138" s="517"/>
      <c r="E1138" s="518"/>
      <c r="F1138" s="515"/>
      <c r="G1138" s="517"/>
      <c r="H1138" s="515"/>
      <c r="I1138" s="521" t="s">
        <v>2535</v>
      </c>
      <c r="J1138" s="582"/>
    </row>
    <row r="1139" spans="1:10" ht="51">
      <c r="A1139" s="605" t="s">
        <v>2435</v>
      </c>
      <c r="B1139" s="550" t="s">
        <v>2256</v>
      </c>
      <c r="C1139" s="550" t="s">
        <v>2257</v>
      </c>
      <c r="D1139" s="551" t="s">
        <v>31</v>
      </c>
      <c r="E1139" s="552">
        <f>3*1.3</f>
        <v>3.9000000000000004</v>
      </c>
      <c r="F1139" s="553"/>
      <c r="G1139" s="554"/>
      <c r="H1139" s="586"/>
      <c r="I1139" s="586"/>
      <c r="J1139" s="587"/>
    </row>
    <row r="1140" spans="1:10">
      <c r="A1140" s="514"/>
      <c r="B1140" s="515"/>
      <c r="C1140" s="515"/>
      <c r="D1140" s="517"/>
      <c r="E1140" s="518"/>
      <c r="F1140" s="515"/>
      <c r="G1140" s="517"/>
      <c r="H1140" s="515"/>
      <c r="I1140" s="521" t="s">
        <v>2536</v>
      </c>
      <c r="J1140" s="582"/>
    </row>
    <row r="1141" spans="1:10" ht="51">
      <c r="A1141" s="605" t="s">
        <v>2436</v>
      </c>
      <c r="B1141" s="550" t="s">
        <v>2259</v>
      </c>
      <c r="C1141" s="550" t="s">
        <v>2260</v>
      </c>
      <c r="D1141" s="551" t="s">
        <v>31</v>
      </c>
      <c r="E1141" s="552">
        <f>3*1.3</f>
        <v>3.9000000000000004</v>
      </c>
      <c r="F1141" s="553"/>
      <c r="G1141" s="554"/>
      <c r="H1141" s="586"/>
      <c r="I1141" s="586"/>
      <c r="J1141" s="587"/>
    </row>
    <row r="1142" spans="1:10">
      <c r="A1142" s="514"/>
      <c r="B1142" s="515"/>
      <c r="C1142" s="515"/>
      <c r="D1142" s="517"/>
      <c r="E1142" s="518"/>
      <c r="F1142" s="515"/>
      <c r="G1142" s="517"/>
      <c r="H1142" s="515"/>
      <c r="I1142" s="521" t="s">
        <v>2537</v>
      </c>
      <c r="J1142" s="582"/>
    </row>
    <row r="1143" spans="1:10" ht="51">
      <c r="A1143" s="605" t="s">
        <v>2437</v>
      </c>
      <c r="B1143" s="550" t="s">
        <v>2262</v>
      </c>
      <c r="C1143" s="550" t="s">
        <v>2263</v>
      </c>
      <c r="D1143" s="551" t="s">
        <v>31</v>
      </c>
      <c r="E1143" s="552">
        <f>2*1.3</f>
        <v>2.6</v>
      </c>
      <c r="F1143" s="553"/>
      <c r="G1143" s="554"/>
      <c r="H1143" s="586"/>
      <c r="I1143" s="586"/>
      <c r="J1143" s="587"/>
    </row>
    <row r="1144" spans="1:10">
      <c r="A1144" s="514"/>
      <c r="B1144" s="515"/>
      <c r="C1144" s="515"/>
      <c r="D1144" s="517"/>
      <c r="E1144" s="518"/>
      <c r="F1144" s="515"/>
      <c r="G1144" s="517"/>
      <c r="H1144" s="515"/>
      <c r="I1144" s="521" t="s">
        <v>2538</v>
      </c>
      <c r="J1144" s="582"/>
    </row>
    <row r="1145" spans="1:10" ht="51">
      <c r="A1145" s="605" t="s">
        <v>2438</v>
      </c>
      <c r="B1145" s="550" t="s">
        <v>2265</v>
      </c>
      <c r="C1145" s="550" t="s">
        <v>2266</v>
      </c>
      <c r="D1145" s="551" t="s">
        <v>31</v>
      </c>
      <c r="E1145" s="552">
        <f>4*1.3</f>
        <v>5.2</v>
      </c>
      <c r="F1145" s="553"/>
      <c r="G1145" s="554"/>
      <c r="H1145" s="586"/>
      <c r="I1145" s="586"/>
      <c r="J1145" s="587"/>
    </row>
    <row r="1146" spans="1:10">
      <c r="A1146" s="514"/>
      <c r="B1146" s="515"/>
      <c r="C1146" s="515"/>
      <c r="D1146" s="517"/>
      <c r="E1146" s="518"/>
      <c r="F1146" s="515"/>
      <c r="G1146" s="517"/>
      <c r="H1146" s="515"/>
      <c r="I1146" s="521" t="s">
        <v>2539</v>
      </c>
      <c r="J1146" s="582"/>
    </row>
    <row r="1147" spans="1:10" ht="51">
      <c r="A1147" s="605" t="s">
        <v>2439</v>
      </c>
      <c r="B1147" s="550" t="s">
        <v>2268</v>
      </c>
      <c r="C1147" s="550" t="s">
        <v>2269</v>
      </c>
      <c r="D1147" s="551" t="s">
        <v>31</v>
      </c>
      <c r="E1147" s="552">
        <f>5*1.3</f>
        <v>6.5</v>
      </c>
      <c r="F1147" s="553"/>
      <c r="G1147" s="554"/>
      <c r="H1147" s="586"/>
      <c r="I1147" s="586"/>
      <c r="J1147" s="587"/>
    </row>
    <row r="1148" spans="1:10">
      <c r="A1148" s="514"/>
      <c r="B1148" s="515"/>
      <c r="C1148" s="515"/>
      <c r="D1148" s="517"/>
      <c r="E1148" s="518"/>
      <c r="F1148" s="515"/>
      <c r="G1148" s="517"/>
      <c r="H1148" s="515"/>
      <c r="I1148" s="521" t="s">
        <v>2540</v>
      </c>
      <c r="J1148" s="582"/>
    </row>
    <row r="1149" spans="1:10" ht="51">
      <c r="A1149" s="605" t="s">
        <v>2440</v>
      </c>
      <c r="B1149" s="550" t="s">
        <v>2271</v>
      </c>
      <c r="C1149" s="550" t="s">
        <v>2272</v>
      </c>
      <c r="D1149" s="551" t="s">
        <v>31</v>
      </c>
      <c r="E1149" s="552">
        <f>5*1.3</f>
        <v>6.5</v>
      </c>
      <c r="F1149" s="553"/>
      <c r="G1149" s="554"/>
      <c r="H1149" s="586"/>
      <c r="I1149" s="586"/>
      <c r="J1149" s="587"/>
    </row>
    <row r="1150" spans="1:10">
      <c r="A1150" s="514"/>
      <c r="B1150" s="515"/>
      <c r="C1150" s="515"/>
      <c r="D1150" s="517"/>
      <c r="E1150" s="518"/>
      <c r="F1150" s="515"/>
      <c r="G1150" s="517"/>
      <c r="H1150" s="515"/>
      <c r="I1150" s="521" t="s">
        <v>2541</v>
      </c>
      <c r="J1150" s="582"/>
    </row>
    <row r="1151" spans="1:10" ht="51">
      <c r="A1151" s="605" t="s">
        <v>2441</v>
      </c>
      <c r="B1151" s="550" t="s">
        <v>2274</v>
      </c>
      <c r="C1151" s="550" t="s">
        <v>2275</v>
      </c>
      <c r="D1151" s="551" t="s">
        <v>31</v>
      </c>
      <c r="E1151" s="552">
        <f>5*1.3</f>
        <v>6.5</v>
      </c>
      <c r="F1151" s="553"/>
      <c r="G1151" s="554"/>
      <c r="H1151" s="586"/>
      <c r="I1151" s="586"/>
      <c r="J1151" s="587"/>
    </row>
    <row r="1152" spans="1:10">
      <c r="A1152" s="514"/>
      <c r="B1152" s="515"/>
      <c r="C1152" s="515"/>
      <c r="D1152" s="517"/>
      <c r="E1152" s="518"/>
      <c r="F1152" s="515"/>
      <c r="G1152" s="517"/>
      <c r="H1152" s="515"/>
      <c r="I1152" s="521" t="s">
        <v>2542</v>
      </c>
      <c r="J1152" s="582"/>
    </row>
    <row r="1153" spans="1:10" ht="63.75">
      <c r="A1153" s="605" t="s">
        <v>2442</v>
      </c>
      <c r="B1153" s="550" t="s">
        <v>2277</v>
      </c>
      <c r="C1153" s="550" t="s">
        <v>2278</v>
      </c>
      <c r="D1153" s="551" t="s">
        <v>31</v>
      </c>
      <c r="E1153" s="552">
        <f>3*1.3</f>
        <v>3.9000000000000004</v>
      </c>
      <c r="F1153" s="553"/>
      <c r="G1153" s="554"/>
      <c r="H1153" s="586"/>
      <c r="I1153" s="586"/>
      <c r="J1153" s="587"/>
    </row>
    <row r="1154" spans="1:10">
      <c r="A1154" s="514"/>
      <c r="B1154" s="515"/>
      <c r="C1154" s="515"/>
      <c r="D1154" s="517"/>
      <c r="E1154" s="518"/>
      <c r="F1154" s="515"/>
      <c r="G1154" s="517"/>
      <c r="H1154" s="515"/>
      <c r="I1154" s="521" t="s">
        <v>2543</v>
      </c>
      <c r="J1154" s="582"/>
    </row>
    <row r="1155" spans="1:10" ht="63.75">
      <c r="A1155" s="605" t="s">
        <v>2443</v>
      </c>
      <c r="B1155" s="550" t="s">
        <v>2280</v>
      </c>
      <c r="C1155" s="550" t="s">
        <v>2281</v>
      </c>
      <c r="D1155" s="551" t="s">
        <v>31</v>
      </c>
      <c r="E1155" s="552">
        <f>3*1.3</f>
        <v>3.9000000000000004</v>
      </c>
      <c r="F1155" s="553"/>
      <c r="G1155" s="554"/>
      <c r="H1155" s="586"/>
      <c r="I1155" s="586"/>
      <c r="J1155" s="587"/>
    </row>
    <row r="1156" spans="1:10">
      <c r="A1156" s="514"/>
      <c r="B1156" s="515"/>
      <c r="C1156" s="515"/>
      <c r="D1156" s="517"/>
      <c r="E1156" s="518"/>
      <c r="F1156" s="515"/>
      <c r="G1156" s="517"/>
      <c r="H1156" s="515"/>
      <c r="I1156" s="521" t="s">
        <v>2544</v>
      </c>
      <c r="J1156" s="582"/>
    </row>
    <row r="1157" spans="1:10" ht="63.75">
      <c r="A1157" s="605" t="s">
        <v>2444</v>
      </c>
      <c r="B1157" s="550" t="s">
        <v>2283</v>
      </c>
      <c r="C1157" s="550" t="s">
        <v>2284</v>
      </c>
      <c r="D1157" s="551" t="s">
        <v>31</v>
      </c>
      <c r="E1157" s="552">
        <f>1*1.3</f>
        <v>1.3</v>
      </c>
      <c r="F1157" s="553"/>
      <c r="G1157" s="554"/>
      <c r="H1157" s="586"/>
      <c r="I1157" s="586"/>
      <c r="J1157" s="587"/>
    </row>
    <row r="1158" spans="1:10">
      <c r="A1158" s="514"/>
      <c r="B1158" s="515"/>
      <c r="C1158" s="515"/>
      <c r="D1158" s="517"/>
      <c r="E1158" s="518"/>
      <c r="F1158" s="515"/>
      <c r="G1158" s="517"/>
      <c r="H1158" s="515"/>
      <c r="I1158" s="521" t="s">
        <v>2545</v>
      </c>
      <c r="J1158" s="582"/>
    </row>
    <row r="1159" spans="1:10" ht="63.75">
      <c r="A1159" s="605" t="s">
        <v>2445</v>
      </c>
      <c r="B1159" s="550" t="s">
        <v>2286</v>
      </c>
      <c r="C1159" s="550" t="s">
        <v>2287</v>
      </c>
      <c r="D1159" s="551" t="s">
        <v>31</v>
      </c>
      <c r="E1159" s="552">
        <f>3*1.3</f>
        <v>3.9000000000000004</v>
      </c>
      <c r="F1159" s="553"/>
      <c r="G1159" s="554"/>
      <c r="H1159" s="586"/>
      <c r="I1159" s="586"/>
      <c r="J1159" s="587"/>
    </row>
    <row r="1160" spans="1:10">
      <c r="A1160" s="514"/>
      <c r="B1160" s="515"/>
      <c r="C1160" s="515"/>
      <c r="D1160" s="517"/>
      <c r="E1160" s="518"/>
      <c r="F1160" s="515"/>
      <c r="G1160" s="517"/>
      <c r="H1160" s="515"/>
      <c r="I1160" s="521" t="s">
        <v>2546</v>
      </c>
      <c r="J1160" s="582"/>
    </row>
    <row r="1161" spans="1:10" ht="63.75">
      <c r="A1161" s="605" t="s">
        <v>2446</v>
      </c>
      <c r="B1161" s="550" t="s">
        <v>2289</v>
      </c>
      <c r="C1161" s="550" t="s">
        <v>2290</v>
      </c>
      <c r="D1161" s="551" t="s">
        <v>31</v>
      </c>
      <c r="E1161" s="552">
        <f>4*1.3</f>
        <v>5.2</v>
      </c>
      <c r="F1161" s="553"/>
      <c r="G1161" s="554"/>
      <c r="H1161" s="586"/>
      <c r="I1161" s="586"/>
      <c r="J1161" s="587"/>
    </row>
    <row r="1162" spans="1:10">
      <c r="A1162" s="514"/>
      <c r="B1162" s="515"/>
      <c r="C1162" s="515"/>
      <c r="D1162" s="517"/>
      <c r="E1162" s="518"/>
      <c r="F1162" s="515"/>
      <c r="G1162" s="517"/>
      <c r="H1162" s="515"/>
      <c r="I1162" s="521" t="s">
        <v>2547</v>
      </c>
      <c r="J1162" s="582"/>
    </row>
    <row r="1163" spans="1:10" ht="38.25">
      <c r="A1163" s="605" t="s">
        <v>2447</v>
      </c>
      <c r="B1163" s="550" t="s">
        <v>2292</v>
      </c>
      <c r="C1163" s="550" t="s">
        <v>2293</v>
      </c>
      <c r="D1163" s="551" t="s">
        <v>31</v>
      </c>
      <c r="E1163" s="552">
        <f>3*1.3</f>
        <v>3.9000000000000004</v>
      </c>
      <c r="F1163" s="553"/>
      <c r="G1163" s="554"/>
      <c r="H1163" s="586"/>
      <c r="I1163" s="586"/>
      <c r="J1163" s="587"/>
    </row>
    <row r="1164" spans="1:10">
      <c r="A1164" s="514"/>
      <c r="B1164" s="515"/>
      <c r="C1164" s="515"/>
      <c r="D1164" s="517"/>
      <c r="E1164" s="518"/>
      <c r="F1164" s="515"/>
      <c r="G1164" s="517"/>
      <c r="H1164" s="515"/>
      <c r="I1164" s="521" t="s">
        <v>2548</v>
      </c>
      <c r="J1164" s="582"/>
    </row>
    <row r="1165" spans="1:10" ht="51">
      <c r="A1165" s="605" t="s">
        <v>2448</v>
      </c>
      <c r="B1165" s="550" t="s">
        <v>2295</v>
      </c>
      <c r="C1165" s="550" t="s">
        <v>2296</v>
      </c>
      <c r="D1165" s="551" t="s">
        <v>31</v>
      </c>
      <c r="E1165" s="552">
        <f>5*1.3</f>
        <v>6.5</v>
      </c>
      <c r="F1165" s="553"/>
      <c r="G1165" s="554"/>
      <c r="H1165" s="586"/>
      <c r="I1165" s="586"/>
      <c r="J1165" s="587"/>
    </row>
    <row r="1166" spans="1:10">
      <c r="A1166" s="514"/>
      <c r="B1166" s="515"/>
      <c r="C1166" s="515"/>
      <c r="D1166" s="517"/>
      <c r="E1166" s="518"/>
      <c r="F1166" s="515"/>
      <c r="G1166" s="517"/>
      <c r="H1166" s="515"/>
      <c r="I1166" s="521" t="s">
        <v>2549</v>
      </c>
      <c r="J1166" s="582"/>
    </row>
    <row r="1167" spans="1:10" ht="51">
      <c r="A1167" s="605" t="s">
        <v>2449</v>
      </c>
      <c r="B1167" s="550" t="s">
        <v>2298</v>
      </c>
      <c r="C1167" s="550" t="s">
        <v>2299</v>
      </c>
      <c r="D1167" s="551" t="s">
        <v>31</v>
      </c>
      <c r="E1167" s="552">
        <f>5*1.3</f>
        <v>6.5</v>
      </c>
      <c r="F1167" s="553"/>
      <c r="G1167" s="554"/>
      <c r="H1167" s="586"/>
      <c r="I1167" s="586"/>
      <c r="J1167" s="587"/>
    </row>
    <row r="1168" spans="1:10">
      <c r="A1168" s="514"/>
      <c r="B1168" s="515"/>
      <c r="C1168" s="515"/>
      <c r="D1168" s="517"/>
      <c r="E1168" s="518"/>
      <c r="F1168" s="515"/>
      <c r="G1168" s="517"/>
      <c r="H1168" s="515"/>
      <c r="I1168" s="521" t="s">
        <v>2550</v>
      </c>
      <c r="J1168" s="582"/>
    </row>
    <row r="1169" spans="1:10" ht="63.75">
      <c r="A1169" s="605" t="s">
        <v>2450</v>
      </c>
      <c r="B1169" s="550" t="s">
        <v>2301</v>
      </c>
      <c r="C1169" s="550" t="s">
        <v>2302</v>
      </c>
      <c r="D1169" s="551" t="s">
        <v>31</v>
      </c>
      <c r="E1169" s="552">
        <f>5*1.3</f>
        <v>6.5</v>
      </c>
      <c r="F1169" s="553"/>
      <c r="G1169" s="554"/>
      <c r="H1169" s="586"/>
      <c r="I1169" s="586"/>
      <c r="J1169" s="587"/>
    </row>
    <row r="1170" spans="1:10">
      <c r="A1170" s="514"/>
      <c r="B1170" s="515"/>
      <c r="C1170" s="515"/>
      <c r="D1170" s="517"/>
      <c r="E1170" s="518"/>
      <c r="F1170" s="515"/>
      <c r="G1170" s="517"/>
      <c r="H1170" s="515"/>
      <c r="I1170" s="521" t="s">
        <v>2551</v>
      </c>
      <c r="J1170" s="582"/>
    </row>
    <row r="1171" spans="1:10" ht="51">
      <c r="A1171" s="605" t="s">
        <v>2451</v>
      </c>
      <c r="B1171" s="550" t="s">
        <v>2304</v>
      </c>
      <c r="C1171" s="550" t="s">
        <v>2305</v>
      </c>
      <c r="D1171" s="551" t="s">
        <v>31</v>
      </c>
      <c r="E1171" s="552">
        <f>5*1.3</f>
        <v>6.5</v>
      </c>
      <c r="F1171" s="553"/>
      <c r="G1171" s="554"/>
      <c r="H1171" s="586"/>
      <c r="I1171" s="586"/>
      <c r="J1171" s="587"/>
    </row>
    <row r="1172" spans="1:10">
      <c r="A1172" s="514"/>
      <c r="B1172" s="515"/>
      <c r="C1172" s="515"/>
      <c r="D1172" s="517"/>
      <c r="E1172" s="518"/>
      <c r="F1172" s="515"/>
      <c r="G1172" s="517"/>
      <c r="H1172" s="515"/>
      <c r="I1172" s="521" t="s">
        <v>2552</v>
      </c>
      <c r="J1172" s="582"/>
    </row>
    <row r="1173" spans="1:10" ht="51">
      <c r="A1173" s="605" t="s">
        <v>2452</v>
      </c>
      <c r="B1173" s="550" t="s">
        <v>2307</v>
      </c>
      <c r="C1173" s="550" t="s">
        <v>2308</v>
      </c>
      <c r="D1173" s="551" t="s">
        <v>31</v>
      </c>
      <c r="E1173" s="552">
        <f>5*1.3</f>
        <v>6.5</v>
      </c>
      <c r="F1173" s="553"/>
      <c r="G1173" s="554"/>
      <c r="H1173" s="586"/>
      <c r="I1173" s="586"/>
      <c r="J1173" s="587"/>
    </row>
    <row r="1174" spans="1:10">
      <c r="A1174" s="514"/>
      <c r="B1174" s="515"/>
      <c r="C1174" s="515"/>
      <c r="D1174" s="517"/>
      <c r="E1174" s="518"/>
      <c r="F1174" s="515"/>
      <c r="G1174" s="517"/>
      <c r="H1174" s="515"/>
      <c r="I1174" s="521" t="s">
        <v>2553</v>
      </c>
      <c r="J1174" s="582"/>
    </row>
    <row r="1175" spans="1:10">
      <c r="A1175" s="574" t="s">
        <v>2453</v>
      </c>
      <c r="B1175" s="550" t="s">
        <v>2310</v>
      </c>
      <c r="C1175" s="550" t="s">
        <v>2311</v>
      </c>
      <c r="D1175" s="551" t="s">
        <v>31</v>
      </c>
      <c r="E1175" s="552">
        <f>30*1.3</f>
        <v>39</v>
      </c>
      <c r="F1175" s="553"/>
      <c r="G1175" s="559"/>
      <c r="H1175" s="577"/>
      <c r="I1175" s="577"/>
      <c r="J1175" s="578"/>
    </row>
    <row r="1176" spans="1:10">
      <c r="A1176" s="514"/>
      <c r="B1176" s="515"/>
      <c r="C1176" s="515"/>
      <c r="D1176" s="517"/>
      <c r="E1176" s="518"/>
      <c r="F1176" s="515"/>
      <c r="G1176" s="517"/>
      <c r="H1176" s="515"/>
      <c r="I1176" s="521" t="s">
        <v>2554</v>
      </c>
      <c r="J1176" s="582"/>
    </row>
    <row r="1177" spans="1:10" ht="63.75">
      <c r="A1177" s="574" t="s">
        <v>2454</v>
      </c>
      <c r="B1177" s="581" t="s">
        <v>2313</v>
      </c>
      <c r="C1177" s="550" t="s">
        <v>2314</v>
      </c>
      <c r="D1177" s="551" t="s">
        <v>31</v>
      </c>
      <c r="E1177" s="552">
        <f>12*1.3</f>
        <v>15.600000000000001</v>
      </c>
      <c r="F1177" s="553"/>
      <c r="G1177" s="554"/>
      <c r="H1177" s="586"/>
      <c r="I1177" s="586"/>
      <c r="J1177" s="587"/>
    </row>
    <row r="1178" spans="1:10">
      <c r="A1178" s="514"/>
      <c r="B1178" s="515"/>
      <c r="C1178" s="516"/>
      <c r="D1178" s="517"/>
      <c r="E1178" s="518"/>
      <c r="F1178" s="520"/>
      <c r="G1178" s="517"/>
      <c r="H1178" s="520"/>
      <c r="I1178" s="521" t="s">
        <v>2555</v>
      </c>
      <c r="J1178" s="573"/>
    </row>
    <row r="1179" spans="1:10">
      <c r="A1179" s="522" t="s">
        <v>2558</v>
      </c>
      <c r="B1179" s="560" t="s">
        <v>2316</v>
      </c>
      <c r="C1179" s="523"/>
      <c r="D1179" s="524"/>
      <c r="E1179" s="525"/>
      <c r="F1179" s="506"/>
      <c r="G1179" s="524"/>
      <c r="H1179" s="527"/>
      <c r="I1179" s="526"/>
      <c r="J1179" s="572"/>
    </row>
    <row r="1180" spans="1:10">
      <c r="A1180" s="558" t="s">
        <v>2559</v>
      </c>
      <c r="B1180" s="550" t="s">
        <v>2317</v>
      </c>
      <c r="C1180" s="550" t="s">
        <v>2318</v>
      </c>
      <c r="D1180" s="551" t="s">
        <v>31</v>
      </c>
      <c r="E1180" s="552">
        <f>30*1.3</f>
        <v>39</v>
      </c>
      <c r="F1180" s="553"/>
      <c r="G1180" s="559"/>
      <c r="H1180" s="577"/>
      <c r="I1180" s="577"/>
      <c r="J1180" s="578"/>
    </row>
    <row r="1181" spans="1:10" ht="38.25">
      <c r="A1181" s="558" t="s">
        <v>2560</v>
      </c>
      <c r="B1181" s="581" t="s">
        <v>2310</v>
      </c>
      <c r="C1181" s="550" t="s">
        <v>2319</v>
      </c>
      <c r="D1181" s="551" t="s">
        <v>31</v>
      </c>
      <c r="E1181" s="552">
        <f>15*1.3</f>
        <v>19.5</v>
      </c>
      <c r="F1181" s="553"/>
      <c r="G1181" s="559"/>
      <c r="H1181" s="577"/>
      <c r="I1181" s="577"/>
      <c r="J1181" s="578"/>
    </row>
    <row r="1182" spans="1:10" ht="38.25">
      <c r="A1182" s="558" t="s">
        <v>2561</v>
      </c>
      <c r="B1182" s="581" t="s">
        <v>2320</v>
      </c>
      <c r="C1182" s="550" t="s">
        <v>2321</v>
      </c>
      <c r="D1182" s="551" t="s">
        <v>31</v>
      </c>
      <c r="E1182" s="552">
        <f>7*1.3</f>
        <v>9.1</v>
      </c>
      <c r="F1182" s="553"/>
      <c r="G1182" s="559"/>
      <c r="H1182" s="577"/>
      <c r="I1182" s="577"/>
      <c r="J1182" s="578"/>
    </row>
    <row r="1183" spans="1:10" ht="25.5">
      <c r="A1183" s="558" t="s">
        <v>2562</v>
      </c>
      <c r="B1183" s="581" t="s">
        <v>2322</v>
      </c>
      <c r="C1183" s="550" t="s">
        <v>2323</v>
      </c>
      <c r="D1183" s="551" t="s">
        <v>31</v>
      </c>
      <c r="E1183" s="552">
        <f>30*1.3</f>
        <v>39</v>
      </c>
      <c r="F1183" s="553"/>
      <c r="G1183" s="559"/>
      <c r="H1183" s="577"/>
      <c r="I1183" s="577"/>
      <c r="J1183" s="578"/>
    </row>
    <row r="1184" spans="1:10" ht="38.25">
      <c r="A1184" s="558" t="s">
        <v>2563</v>
      </c>
      <c r="B1184" s="581" t="s">
        <v>2324</v>
      </c>
      <c r="C1184" s="550" t="s">
        <v>2325</v>
      </c>
      <c r="D1184" s="551" t="s">
        <v>31</v>
      </c>
      <c r="E1184" s="552">
        <f>20*1.3</f>
        <v>26</v>
      </c>
      <c r="F1184" s="553"/>
      <c r="G1184" s="559"/>
      <c r="H1184" s="577"/>
      <c r="I1184" s="577"/>
      <c r="J1184" s="578"/>
    </row>
    <row r="1185" spans="1:10" ht="25.5">
      <c r="A1185" s="558" t="s">
        <v>2564</v>
      </c>
      <c r="B1185" s="581" t="s">
        <v>2326</v>
      </c>
      <c r="C1185" s="550" t="s">
        <v>2327</v>
      </c>
      <c r="D1185" s="551" t="s">
        <v>31</v>
      </c>
      <c r="E1185" s="552">
        <f>18*1.3</f>
        <v>23.400000000000002</v>
      </c>
      <c r="F1185" s="553"/>
      <c r="G1185" s="559"/>
      <c r="H1185" s="577"/>
      <c r="I1185" s="577"/>
      <c r="J1185" s="578"/>
    </row>
    <row r="1186" spans="1:10" ht="38.25">
      <c r="A1186" s="558" t="s">
        <v>2565</v>
      </c>
      <c r="B1186" s="581" t="s">
        <v>2328</v>
      </c>
      <c r="C1186" s="550" t="s">
        <v>2329</v>
      </c>
      <c r="D1186" s="551" t="s">
        <v>31</v>
      </c>
      <c r="E1186" s="552">
        <f>27*1.3</f>
        <v>35.1</v>
      </c>
      <c r="F1186" s="553"/>
      <c r="G1186" s="559"/>
      <c r="H1186" s="577"/>
      <c r="I1186" s="577"/>
      <c r="J1186" s="578"/>
    </row>
    <row r="1187" spans="1:10" ht="38.25">
      <c r="A1187" s="558" t="s">
        <v>2566</v>
      </c>
      <c r="B1187" s="581" t="s">
        <v>2330</v>
      </c>
      <c r="C1187" s="550" t="s">
        <v>2331</v>
      </c>
      <c r="D1187" s="551" t="s">
        <v>31</v>
      </c>
      <c r="E1187" s="552">
        <f>6*1.3</f>
        <v>7.8000000000000007</v>
      </c>
      <c r="F1187" s="553"/>
      <c r="G1187" s="559"/>
      <c r="H1187" s="577"/>
      <c r="I1187" s="577"/>
      <c r="J1187" s="578"/>
    </row>
    <row r="1188" spans="1:10" ht="25.5">
      <c r="A1188" s="558" t="s">
        <v>2567</v>
      </c>
      <c r="B1188" s="581" t="s">
        <v>2332</v>
      </c>
      <c r="C1188" s="550" t="s">
        <v>2333</v>
      </c>
      <c r="D1188" s="551" t="s">
        <v>31</v>
      </c>
      <c r="E1188" s="552">
        <f>40*1.3</f>
        <v>52</v>
      </c>
      <c r="F1188" s="553"/>
      <c r="G1188" s="559"/>
      <c r="H1188" s="577"/>
      <c r="I1188" s="577"/>
      <c r="J1188" s="578"/>
    </row>
    <row r="1189" spans="1:10">
      <c r="A1189" s="514"/>
      <c r="B1189" s="515"/>
      <c r="C1189" s="515"/>
      <c r="D1189" s="517"/>
      <c r="E1189" s="518"/>
      <c r="F1189" s="515"/>
      <c r="G1189" s="517"/>
      <c r="H1189" s="515"/>
      <c r="I1189" s="521" t="s">
        <v>2556</v>
      </c>
      <c r="J1189" s="582"/>
    </row>
    <row r="1190" spans="1:10">
      <c r="A1190" s="547" t="s">
        <v>2568</v>
      </c>
      <c r="B1190" s="583" t="s">
        <v>2335</v>
      </c>
      <c r="C1190" s="562"/>
      <c r="D1190" s="563"/>
      <c r="E1190" s="564"/>
      <c r="F1190" s="565"/>
      <c r="G1190" s="548"/>
      <c r="H1190" s="584"/>
      <c r="I1190" s="584"/>
      <c r="J1190" s="584"/>
    </row>
    <row r="1191" spans="1:10" ht="25.5">
      <c r="A1191" s="549" t="s">
        <v>2569</v>
      </c>
      <c r="B1191" s="566" t="s">
        <v>2624</v>
      </c>
      <c r="C1191" s="566" t="s">
        <v>2336</v>
      </c>
      <c r="D1191" s="567" t="s">
        <v>2337</v>
      </c>
      <c r="E1191" s="568">
        <f>3*1.3</f>
        <v>3.9000000000000004</v>
      </c>
      <c r="F1191" s="569"/>
      <c r="G1191" s="554"/>
      <c r="H1191" s="586"/>
      <c r="I1191" s="586"/>
      <c r="J1191" s="587"/>
    </row>
    <row r="1192" spans="1:10" ht="51">
      <c r="A1192" s="549" t="s">
        <v>2570</v>
      </c>
      <c r="B1192" s="566" t="s">
        <v>2625</v>
      </c>
      <c r="C1192" s="566" t="s">
        <v>2338</v>
      </c>
      <c r="D1192" s="567" t="s">
        <v>2337</v>
      </c>
      <c r="E1192" s="568">
        <f>3*1.3</f>
        <v>3.9000000000000004</v>
      </c>
      <c r="F1192" s="569"/>
      <c r="G1192" s="554"/>
      <c r="H1192" s="586"/>
      <c r="I1192" s="586"/>
      <c r="J1192" s="587"/>
    </row>
    <row r="1193" spans="1:10" ht="38.25">
      <c r="A1193" s="549" t="s">
        <v>2571</v>
      </c>
      <c r="B1193" s="566" t="s">
        <v>2626</v>
      </c>
      <c r="C1193" s="566" t="s">
        <v>2339</v>
      </c>
      <c r="D1193" s="567" t="s">
        <v>2337</v>
      </c>
      <c r="E1193" s="570">
        <f>4*1.3</f>
        <v>5.2</v>
      </c>
      <c r="F1193" s="571"/>
      <c r="G1193" s="554"/>
      <c r="H1193" s="586"/>
      <c r="I1193" s="586"/>
      <c r="J1193" s="587"/>
    </row>
    <row r="1194" spans="1:10">
      <c r="A1194" s="514"/>
      <c r="B1194" s="515"/>
      <c r="C1194" s="515"/>
      <c r="D1194" s="517"/>
      <c r="E1194" s="518"/>
      <c r="F1194" s="515"/>
      <c r="G1194" s="517"/>
      <c r="H1194" s="515"/>
      <c r="I1194" s="521" t="s">
        <v>2557</v>
      </c>
      <c r="J1194" s="582"/>
    </row>
    <row r="1195" spans="1:10">
      <c r="A1195" s="612" t="s">
        <v>2609</v>
      </c>
      <c r="B1195" s="602" t="s">
        <v>2639</v>
      </c>
      <c r="C1195" s="541"/>
      <c r="D1195" s="542"/>
      <c r="E1195" s="533"/>
      <c r="F1195" s="543"/>
      <c r="G1195" s="535"/>
      <c r="H1195" s="599"/>
      <c r="I1195" s="599"/>
      <c r="J1195" s="600"/>
    </row>
    <row r="1196" spans="1:10" ht="38.25">
      <c r="A1196" s="614" t="s">
        <v>2640</v>
      </c>
      <c r="B1196" s="536" t="s">
        <v>2649</v>
      </c>
      <c r="C1196" s="528" t="s">
        <v>2063</v>
      </c>
      <c r="D1196" s="529" t="s">
        <v>31</v>
      </c>
      <c r="E1196" s="530">
        <f>240000*1.3</f>
        <v>312000</v>
      </c>
      <c r="F1196" s="1185">
        <v>1500</v>
      </c>
      <c r="G1196" s="998">
        <v>4.5999999999999999E-2</v>
      </c>
      <c r="H1196" s="781">
        <f>G1196*F1196</f>
        <v>69</v>
      </c>
      <c r="I1196" s="1879">
        <v>0.21</v>
      </c>
      <c r="J1196" s="1116">
        <f>G1196*E1196</f>
        <v>14352</v>
      </c>
    </row>
    <row r="1197" spans="1:10" ht="38.25">
      <c r="A1197" s="614" t="s">
        <v>2641</v>
      </c>
      <c r="B1197" s="536" t="s">
        <v>2650</v>
      </c>
      <c r="C1197" s="528" t="s">
        <v>2064</v>
      </c>
      <c r="D1197" s="529" t="s">
        <v>31</v>
      </c>
      <c r="E1197" s="530">
        <f>35000*1.3</f>
        <v>45500</v>
      </c>
      <c r="F1197" s="1185">
        <v>1500</v>
      </c>
      <c r="G1197" s="998">
        <v>6.6000000000000003E-2</v>
      </c>
      <c r="H1197" s="781">
        <f>G1197*F1197</f>
        <v>99</v>
      </c>
      <c r="I1197" s="1879">
        <v>0.21</v>
      </c>
      <c r="J1197" s="1116">
        <f>G1197*E1197</f>
        <v>3003</v>
      </c>
    </row>
    <row r="1198" spans="1:10">
      <c r="A1198" s="514"/>
      <c r="B1198" s="515"/>
      <c r="C1198" s="515"/>
      <c r="D1198" s="517"/>
      <c r="E1198" s="518"/>
      <c r="F1198" s="515"/>
      <c r="G1198" s="517"/>
      <c r="H1198" s="515"/>
      <c r="I1198" s="521" t="s">
        <v>2642</v>
      </c>
      <c r="J1198" s="1184">
        <f>SUM(J1196:J1197)</f>
        <v>17355</v>
      </c>
    </row>
    <row r="1199" spans="1:10">
      <c r="A1199" s="612" t="s">
        <v>2643</v>
      </c>
      <c r="B1199" s="602" t="s">
        <v>2645</v>
      </c>
      <c r="C1199" s="541"/>
      <c r="D1199" s="542"/>
      <c r="E1199" s="533"/>
      <c r="F1199" s="543"/>
      <c r="G1199" s="1880"/>
      <c r="H1199" s="599"/>
      <c r="I1199" s="599"/>
      <c r="J1199" s="600"/>
    </row>
    <row r="1200" spans="1:10" ht="51">
      <c r="A1200" s="614" t="s">
        <v>2644</v>
      </c>
      <c r="B1200" s="509" t="s">
        <v>2065</v>
      </c>
      <c r="C1200" s="509" t="s">
        <v>2066</v>
      </c>
      <c r="D1200" s="510" t="s">
        <v>31</v>
      </c>
      <c r="E1200" s="530">
        <f>80000*1.3</f>
        <v>104000</v>
      </c>
      <c r="F1200" s="1185">
        <v>500</v>
      </c>
      <c r="G1200" s="998">
        <v>8.8000000000000005E-3</v>
      </c>
      <c r="H1200" s="781">
        <f>G1200*F1200</f>
        <v>4.4000000000000004</v>
      </c>
      <c r="I1200" s="1879">
        <v>0.21</v>
      </c>
      <c r="J1200" s="1116">
        <f>G1200*E1200</f>
        <v>915.2</v>
      </c>
    </row>
    <row r="1201" spans="1:10">
      <c r="A1201" s="514"/>
      <c r="B1201" s="515"/>
      <c r="C1201" s="515"/>
      <c r="D1201" s="517"/>
      <c r="E1201" s="518"/>
      <c r="F1201" s="515"/>
      <c r="G1201" s="517"/>
      <c r="H1201" s="515"/>
      <c r="I1201" s="521" t="s">
        <v>2646</v>
      </c>
      <c r="J1201" s="1184">
        <v>915.2</v>
      </c>
    </row>
    <row r="1202" spans="1:10">
      <c r="A1202" s="330" t="s">
        <v>2647</v>
      </c>
      <c r="B1202" s="355" t="s">
        <v>2756</v>
      </c>
      <c r="C1202" s="390"/>
      <c r="D1202" s="336"/>
      <c r="E1202" s="357"/>
      <c r="F1202" s="324"/>
      <c r="G1202" s="376"/>
      <c r="H1202" s="336"/>
      <c r="I1202" s="324"/>
      <c r="J1202" s="324"/>
    </row>
    <row r="1203" spans="1:10">
      <c r="A1203" s="642" t="s">
        <v>2757</v>
      </c>
      <c r="B1203" s="642"/>
      <c r="C1203" s="642"/>
      <c r="D1203" s="642"/>
      <c r="E1203" s="642"/>
      <c r="F1203" s="642"/>
      <c r="G1203" s="642"/>
      <c r="H1203" s="642"/>
      <c r="I1203" s="642"/>
      <c r="J1203" s="642"/>
    </row>
    <row r="1204" spans="1:10" ht="115.5">
      <c r="A1204" s="549" t="s">
        <v>2648</v>
      </c>
      <c r="B1204" s="618" t="s">
        <v>2610</v>
      </c>
      <c r="C1204" s="619" t="s">
        <v>2618</v>
      </c>
      <c r="D1204" s="554" t="s">
        <v>31</v>
      </c>
      <c r="E1204" s="620">
        <v>60000</v>
      </c>
      <c r="F1204" s="549"/>
      <c r="G1204" s="549"/>
      <c r="H1204" s="549"/>
      <c r="I1204" s="549"/>
      <c r="J1204" s="549"/>
    </row>
    <row r="1205" spans="1:10">
      <c r="A1205" s="514"/>
      <c r="B1205" s="515"/>
      <c r="C1205" s="515"/>
      <c r="D1205" s="517"/>
      <c r="E1205" s="518"/>
      <c r="F1205" s="515"/>
      <c r="G1205" s="517"/>
      <c r="H1205" s="515"/>
      <c r="I1205" s="521" t="s">
        <v>2651</v>
      </c>
      <c r="J1205" s="582"/>
    </row>
    <row r="1208" spans="1:10">
      <c r="A1208" s="1881" t="s">
        <v>3183</v>
      </c>
      <c r="B1208" s="1882"/>
      <c r="C1208" s="1882"/>
    </row>
    <row r="1209" spans="1:10">
      <c r="A1209" s="1881" t="s">
        <v>3184</v>
      </c>
      <c r="B1209" s="1882"/>
      <c r="C1209" s="791" t="s">
        <v>3185</v>
      </c>
    </row>
    <row r="1210" spans="1:10">
      <c r="A1210" s="1881"/>
      <c r="B1210" s="1882"/>
      <c r="C1210" s="1882"/>
    </row>
    <row r="1211" spans="1:10">
      <c r="A1211" s="1881" t="s">
        <v>3186</v>
      </c>
      <c r="B1211" s="1882"/>
      <c r="C1211" s="1882"/>
    </row>
    <row r="1212" spans="1:10">
      <c r="A1212" s="1883"/>
    </row>
    <row r="1213" spans="1:10">
      <c r="A1213" s="1883"/>
    </row>
    <row r="1214" spans="1:10">
      <c r="A1214" s="1883"/>
    </row>
  </sheetData>
  <mergeCells count="10">
    <mergeCell ref="B16:H16"/>
    <mergeCell ref="A761:J761"/>
    <mergeCell ref="A773:J773"/>
    <mergeCell ref="A1203:J1203"/>
    <mergeCell ref="B10:H10"/>
    <mergeCell ref="B11:H11"/>
    <mergeCell ref="B12:H12"/>
    <mergeCell ref="B13:H13"/>
    <mergeCell ref="B14:H14"/>
    <mergeCell ref="B15:H15"/>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3" tint="0.39997558519241921"/>
  </sheetPr>
  <dimension ref="A1:J1204"/>
  <sheetViews>
    <sheetView workbookViewId="0">
      <selection activeCell="O25" sqref="O25"/>
    </sheetView>
  </sheetViews>
  <sheetFormatPr defaultRowHeight="15"/>
  <cols>
    <col min="1" max="1" width="9.140625" style="502"/>
    <col min="2" max="2" width="27.85546875" style="401" customWidth="1"/>
    <col min="3" max="3" width="66.85546875" style="401" customWidth="1"/>
    <col min="4" max="4" width="11.42578125" style="401" customWidth="1"/>
    <col min="5" max="5" width="9.140625" style="502"/>
    <col min="6" max="10" width="9.140625" style="401"/>
  </cols>
  <sheetData>
    <row r="1" spans="1:10">
      <c r="A1" s="606"/>
      <c r="B1" s="136"/>
      <c r="C1" s="136"/>
      <c r="D1" s="136"/>
      <c r="E1" s="495"/>
      <c r="F1" s="136"/>
      <c r="G1" s="136"/>
      <c r="H1" s="136"/>
      <c r="I1" s="136"/>
      <c r="J1" s="136"/>
    </row>
    <row r="2" spans="1:10">
      <c r="A2"/>
      <c r="B2"/>
      <c r="C2"/>
      <c r="D2"/>
      <c r="E2"/>
      <c r="F2"/>
      <c r="G2"/>
      <c r="H2"/>
      <c r="I2"/>
      <c r="J2"/>
    </row>
    <row r="3" spans="1:10">
      <c r="A3" s="606"/>
      <c r="B3" s="136"/>
      <c r="C3" s="136"/>
      <c r="D3" s="136"/>
      <c r="E3" s="495"/>
      <c r="F3" s="136"/>
      <c r="G3" s="136"/>
      <c r="H3" s="136"/>
      <c r="I3" s="136"/>
      <c r="J3" s="136"/>
    </row>
    <row r="4" spans="1:10">
      <c r="A4"/>
      <c r="B4"/>
      <c r="C4"/>
      <c r="D4"/>
      <c r="E4"/>
      <c r="F4"/>
      <c r="G4"/>
      <c r="H4"/>
      <c r="I4"/>
      <c r="J4"/>
    </row>
    <row r="5" spans="1:10" ht="15.75">
      <c r="A5" s="640"/>
      <c r="B5" s="640"/>
      <c r="C5" s="64"/>
      <c r="D5" s="640"/>
      <c r="E5" s="96"/>
      <c r="F5" s="640"/>
      <c r="G5" s="82"/>
      <c r="H5" s="640"/>
      <c r="I5" s="640"/>
      <c r="J5" s="640"/>
    </row>
    <row r="6" spans="1:10" ht="15.75">
      <c r="A6" s="640"/>
      <c r="B6" s="114" t="s">
        <v>2</v>
      </c>
      <c r="C6" s="115"/>
      <c r="D6" s="640"/>
      <c r="E6" s="96"/>
      <c r="F6" s="640"/>
      <c r="G6" s="82"/>
      <c r="H6" s="640"/>
      <c r="I6" s="640"/>
      <c r="J6" s="640"/>
    </row>
    <row r="7" spans="1:10" ht="15.75">
      <c r="A7" s="640"/>
      <c r="B7" s="640"/>
      <c r="C7" s="64"/>
      <c r="D7" s="640"/>
      <c r="E7" s="96"/>
      <c r="F7" s="640"/>
      <c r="G7" s="82"/>
      <c r="H7" s="640"/>
      <c r="I7" s="640"/>
      <c r="J7" s="640"/>
    </row>
    <row r="8" spans="1:10">
      <c r="A8" s="630" t="s">
        <v>3</v>
      </c>
      <c r="B8" s="646" t="s">
        <v>4</v>
      </c>
      <c r="C8" s="646"/>
      <c r="D8" s="646"/>
      <c r="E8" s="646"/>
      <c r="F8" s="646"/>
      <c r="G8" s="646"/>
      <c r="H8" s="646"/>
      <c r="I8" s="75"/>
      <c r="J8" s="75"/>
    </row>
    <row r="9" spans="1:10">
      <c r="A9" s="630" t="s">
        <v>5</v>
      </c>
      <c r="B9" s="647" t="s">
        <v>6</v>
      </c>
      <c r="C9" s="648"/>
      <c r="D9" s="648"/>
      <c r="E9" s="648"/>
      <c r="F9" s="648"/>
      <c r="G9" s="648"/>
      <c r="H9" s="648"/>
      <c r="I9" s="632"/>
      <c r="J9" s="632"/>
    </row>
    <row r="10" spans="1:10">
      <c r="A10" s="630" t="s">
        <v>7</v>
      </c>
      <c r="B10" s="653" t="s">
        <v>8</v>
      </c>
      <c r="C10" s="646"/>
      <c r="D10" s="646"/>
      <c r="E10" s="646"/>
      <c r="F10" s="646"/>
      <c r="G10" s="646"/>
      <c r="H10" s="646"/>
      <c r="I10" s="75"/>
      <c r="J10" s="75"/>
    </row>
    <row r="11" spans="1:10">
      <c r="A11" s="630" t="s">
        <v>9</v>
      </c>
      <c r="B11" s="654" t="s">
        <v>10</v>
      </c>
      <c r="C11" s="655"/>
      <c r="D11" s="655"/>
      <c r="E11" s="655"/>
      <c r="F11" s="655"/>
      <c r="G11" s="655"/>
      <c r="H11" s="655"/>
      <c r="I11" s="75"/>
      <c r="J11" s="75"/>
    </row>
    <row r="12" spans="1:10">
      <c r="A12" s="630" t="s">
        <v>11</v>
      </c>
      <c r="B12" s="656" t="s">
        <v>12</v>
      </c>
      <c r="C12" s="657"/>
      <c r="D12" s="657"/>
      <c r="E12" s="657"/>
      <c r="F12" s="657"/>
      <c r="G12" s="657"/>
      <c r="H12" s="657"/>
      <c r="I12" s="75"/>
      <c r="J12" s="75"/>
    </row>
    <row r="13" spans="1:10">
      <c r="A13" s="630" t="s">
        <v>13</v>
      </c>
      <c r="B13" s="658" t="s">
        <v>2797</v>
      </c>
      <c r="C13" s="657"/>
      <c r="D13" s="657"/>
      <c r="E13" s="657"/>
      <c r="F13" s="657"/>
      <c r="G13" s="657"/>
      <c r="H13" s="657"/>
      <c r="I13" s="75"/>
      <c r="J13" s="75"/>
    </row>
    <row r="14" spans="1:10" ht="15.75">
      <c r="A14" s="630" t="s">
        <v>1410</v>
      </c>
      <c r="B14" s="651" t="s">
        <v>2652</v>
      </c>
      <c r="C14" s="652"/>
      <c r="D14" s="652"/>
      <c r="E14" s="652"/>
      <c r="F14" s="652"/>
      <c r="G14" s="652"/>
      <c r="H14" s="652"/>
      <c r="I14" s="640"/>
      <c r="J14" s="640"/>
    </row>
    <row r="15" spans="1:10" ht="15.75">
      <c r="A15" s="640"/>
      <c r="B15" s="640"/>
      <c r="C15" s="64"/>
      <c r="D15" s="640"/>
      <c r="E15" s="96"/>
      <c r="F15" s="640"/>
      <c r="G15" s="82"/>
      <c r="H15" s="640"/>
      <c r="I15" s="640"/>
      <c r="J15" s="640"/>
    </row>
    <row r="17" spans="1:10" ht="63.75">
      <c r="A17" s="46" t="s">
        <v>14</v>
      </c>
      <c r="B17" s="14" t="s">
        <v>15</v>
      </c>
      <c r="C17" s="14" t="s">
        <v>16</v>
      </c>
      <c r="D17" s="14" t="s">
        <v>17</v>
      </c>
      <c r="E17" s="67" t="s">
        <v>18</v>
      </c>
      <c r="F17" s="90" t="s">
        <v>20</v>
      </c>
      <c r="G17" s="91" t="s">
        <v>21</v>
      </c>
      <c r="H17" s="92" t="s">
        <v>22</v>
      </c>
      <c r="I17" s="13" t="s">
        <v>23</v>
      </c>
      <c r="J17" s="13" t="s">
        <v>24</v>
      </c>
    </row>
    <row r="18" spans="1:10">
      <c r="A18" s="46" t="s">
        <v>26</v>
      </c>
      <c r="B18" s="14">
        <v>2</v>
      </c>
      <c r="C18" s="14">
        <v>3</v>
      </c>
      <c r="D18" s="14">
        <v>4</v>
      </c>
      <c r="E18" s="67">
        <v>5</v>
      </c>
      <c r="F18" s="93">
        <v>7</v>
      </c>
      <c r="G18" s="94">
        <v>8</v>
      </c>
      <c r="H18" s="95">
        <v>9</v>
      </c>
      <c r="I18" s="13">
        <v>10</v>
      </c>
      <c r="J18" s="13">
        <v>11</v>
      </c>
    </row>
    <row r="19" spans="1:10">
      <c r="A19" s="330">
        <v>1</v>
      </c>
      <c r="B19" s="51" t="s">
        <v>27</v>
      </c>
      <c r="C19" s="99"/>
      <c r="D19" s="333"/>
      <c r="E19" s="357"/>
      <c r="F19" s="65"/>
      <c r="G19" s="83"/>
      <c r="H19" s="76"/>
      <c r="I19" s="320"/>
      <c r="J19" s="320"/>
    </row>
    <row r="20" spans="1:10" ht="26.25">
      <c r="A20" s="331" t="s">
        <v>28</v>
      </c>
      <c r="B20" s="339" t="s">
        <v>29</v>
      </c>
      <c r="C20" s="100" t="s">
        <v>30</v>
      </c>
      <c r="D20" s="16" t="s">
        <v>31</v>
      </c>
      <c r="E20" s="68" t="s">
        <v>32</v>
      </c>
      <c r="F20" s="304"/>
      <c r="G20" s="374"/>
      <c r="H20" s="334"/>
      <c r="I20" s="304"/>
      <c r="J20" s="304"/>
    </row>
    <row r="21" spans="1:10" ht="26.25">
      <c r="A21" s="331" t="s">
        <v>33</v>
      </c>
      <c r="B21" s="339" t="s">
        <v>34</v>
      </c>
      <c r="C21" s="100" t="s">
        <v>30</v>
      </c>
      <c r="D21" s="16" t="s">
        <v>31</v>
      </c>
      <c r="E21" s="68" t="s">
        <v>32</v>
      </c>
      <c r="F21" s="304"/>
      <c r="G21" s="374"/>
      <c r="H21" s="334"/>
      <c r="I21" s="304"/>
      <c r="J21" s="304"/>
    </row>
    <row r="22" spans="1:10">
      <c r="A22" s="331" t="s">
        <v>35</v>
      </c>
      <c r="B22" s="339" t="s">
        <v>36</v>
      </c>
      <c r="C22" s="100" t="s">
        <v>37</v>
      </c>
      <c r="D22" s="16" t="s">
        <v>31</v>
      </c>
      <c r="E22" s="69" t="s">
        <v>38</v>
      </c>
      <c r="F22" s="304"/>
      <c r="G22" s="374"/>
      <c r="H22" s="334"/>
      <c r="I22" s="304"/>
      <c r="J22" s="304"/>
    </row>
    <row r="23" spans="1:10">
      <c r="A23" s="331" t="s">
        <v>39</v>
      </c>
      <c r="B23" s="339" t="s">
        <v>40</v>
      </c>
      <c r="C23" s="100" t="s">
        <v>37</v>
      </c>
      <c r="D23" s="16" t="s">
        <v>31</v>
      </c>
      <c r="E23" s="69" t="s">
        <v>38</v>
      </c>
      <c r="F23" s="304"/>
      <c r="G23" s="374"/>
      <c r="H23" s="334"/>
      <c r="I23" s="304"/>
      <c r="J23" s="304"/>
    </row>
    <row r="24" spans="1:10" ht="25.5">
      <c r="A24" s="331" t="s">
        <v>41</v>
      </c>
      <c r="B24" s="52" t="s">
        <v>42</v>
      </c>
      <c r="C24" s="52" t="s">
        <v>43</v>
      </c>
      <c r="D24" s="19" t="s">
        <v>31</v>
      </c>
      <c r="E24" s="70" t="s">
        <v>44</v>
      </c>
      <c r="F24" s="304"/>
      <c r="G24" s="374"/>
      <c r="H24" s="371"/>
      <c r="I24" s="318"/>
      <c r="J24" s="304"/>
    </row>
    <row r="25" spans="1:10">
      <c r="A25" s="332"/>
      <c r="B25" s="53"/>
      <c r="C25" s="101"/>
      <c r="D25" s="36"/>
      <c r="E25" s="71"/>
      <c r="F25" s="329"/>
      <c r="G25" s="378"/>
      <c r="H25" s="87"/>
      <c r="I25" s="373" t="s">
        <v>45</v>
      </c>
      <c r="J25" s="319"/>
    </row>
    <row r="26" spans="1:10">
      <c r="A26" s="330">
        <v>2</v>
      </c>
      <c r="B26" s="54" t="s">
        <v>46</v>
      </c>
      <c r="C26" s="102"/>
      <c r="D26" s="27"/>
      <c r="E26" s="97"/>
      <c r="F26" s="320"/>
      <c r="G26" s="375"/>
      <c r="H26" s="333"/>
      <c r="I26" s="320"/>
      <c r="J26" s="320"/>
    </row>
    <row r="27" spans="1:10" ht="26.25">
      <c r="A27" s="331" t="s">
        <v>47</v>
      </c>
      <c r="B27" s="52" t="s">
        <v>48</v>
      </c>
      <c r="C27" s="103" t="s">
        <v>2654</v>
      </c>
      <c r="D27" s="19" t="s">
        <v>49</v>
      </c>
      <c r="E27" s="70" t="s">
        <v>50</v>
      </c>
      <c r="F27" s="304"/>
      <c r="G27" s="374"/>
      <c r="H27" s="304"/>
      <c r="I27" s="304"/>
      <c r="J27" s="304"/>
    </row>
    <row r="28" spans="1:10" ht="25.5">
      <c r="A28" s="331" t="s">
        <v>51</v>
      </c>
      <c r="B28" s="55" t="s">
        <v>52</v>
      </c>
      <c r="C28" s="104" t="s">
        <v>2653</v>
      </c>
      <c r="D28" s="19" t="s">
        <v>49</v>
      </c>
      <c r="E28" s="70" t="s">
        <v>50</v>
      </c>
      <c r="F28" s="304"/>
      <c r="G28" s="374"/>
      <c r="H28" s="304"/>
      <c r="I28" s="318"/>
      <c r="J28" s="304"/>
    </row>
    <row r="29" spans="1:10">
      <c r="A29" s="332"/>
      <c r="B29" s="53"/>
      <c r="C29" s="101"/>
      <c r="D29" s="36"/>
      <c r="E29" s="98"/>
      <c r="F29" s="329"/>
      <c r="G29" s="373"/>
      <c r="H29" s="87"/>
      <c r="I29" s="373" t="s">
        <v>53</v>
      </c>
      <c r="J29" s="319"/>
    </row>
    <row r="30" spans="1:10">
      <c r="A30" s="330">
        <v>3</v>
      </c>
      <c r="B30" s="31" t="s">
        <v>54</v>
      </c>
      <c r="C30" s="105"/>
      <c r="D30" s="30"/>
      <c r="E30" s="357"/>
      <c r="F30" s="322"/>
      <c r="G30" s="375"/>
      <c r="H30" s="333"/>
      <c r="I30" s="322"/>
      <c r="J30" s="322"/>
    </row>
    <row r="31" spans="1:10" ht="38.25">
      <c r="A31" s="331" t="s">
        <v>55</v>
      </c>
      <c r="B31" s="56" t="s">
        <v>56</v>
      </c>
      <c r="C31" s="106" t="s">
        <v>57</v>
      </c>
      <c r="D31" s="16" t="s">
        <v>31</v>
      </c>
      <c r="E31" s="72" t="s">
        <v>58</v>
      </c>
      <c r="F31" s="304"/>
      <c r="G31" s="374"/>
      <c r="H31" s="78"/>
      <c r="I31" s="22"/>
      <c r="J31" s="22"/>
    </row>
    <row r="32" spans="1:10" ht="38.25">
      <c r="A32" s="331" t="s">
        <v>59</v>
      </c>
      <c r="B32" s="57" t="s">
        <v>60</v>
      </c>
      <c r="C32" s="56" t="s">
        <v>61</v>
      </c>
      <c r="D32" s="16" t="s">
        <v>31</v>
      </c>
      <c r="E32" s="72" t="s">
        <v>62</v>
      </c>
      <c r="F32" s="304"/>
      <c r="G32" s="374"/>
      <c r="H32" s="79"/>
      <c r="I32" s="24"/>
      <c r="J32" s="22"/>
    </row>
    <row r="33" spans="1:10" ht="25.5">
      <c r="A33" s="331" t="s">
        <v>63</v>
      </c>
      <c r="B33" s="56" t="s">
        <v>64</v>
      </c>
      <c r="C33" s="106" t="s">
        <v>65</v>
      </c>
      <c r="D33" s="16" t="s">
        <v>31</v>
      </c>
      <c r="E33" s="72" t="s">
        <v>66</v>
      </c>
      <c r="F33" s="304"/>
      <c r="G33" s="374"/>
      <c r="H33" s="78"/>
      <c r="I33" s="22"/>
      <c r="J33" s="22"/>
    </row>
    <row r="34" spans="1:10" ht="38.25">
      <c r="A34" s="331" t="s">
        <v>67</v>
      </c>
      <c r="B34" s="56" t="s">
        <v>68</v>
      </c>
      <c r="C34" s="106" t="s">
        <v>69</v>
      </c>
      <c r="D34" s="16" t="s">
        <v>31</v>
      </c>
      <c r="E34" s="72" t="s">
        <v>50</v>
      </c>
      <c r="F34" s="304"/>
      <c r="G34" s="374"/>
      <c r="H34" s="78"/>
      <c r="I34" s="22"/>
      <c r="J34" s="22"/>
    </row>
    <row r="35" spans="1:10">
      <c r="A35" s="331" t="s">
        <v>70</v>
      </c>
      <c r="B35" s="56" t="s">
        <v>71</v>
      </c>
      <c r="C35" s="106" t="s">
        <v>2655</v>
      </c>
      <c r="D35" s="16" t="s">
        <v>31</v>
      </c>
      <c r="E35" s="72" t="s">
        <v>72</v>
      </c>
      <c r="F35" s="304"/>
      <c r="G35" s="374"/>
      <c r="H35" s="78"/>
      <c r="I35" s="22"/>
      <c r="J35" s="22"/>
    </row>
    <row r="36" spans="1:10" ht="25.5">
      <c r="A36" s="331" t="s">
        <v>73</v>
      </c>
      <c r="B36" s="56" t="s">
        <v>74</v>
      </c>
      <c r="C36" s="106" t="s">
        <v>2656</v>
      </c>
      <c r="D36" s="16" t="s">
        <v>31</v>
      </c>
      <c r="E36" s="72" t="s">
        <v>75</v>
      </c>
      <c r="F36" s="304"/>
      <c r="G36" s="374"/>
      <c r="H36" s="78"/>
      <c r="I36" s="22"/>
      <c r="J36" s="22"/>
    </row>
    <row r="37" spans="1:10" ht="51">
      <c r="A37" s="331" t="s">
        <v>76</v>
      </c>
      <c r="B37" s="56" t="s">
        <v>77</v>
      </c>
      <c r="C37" s="106" t="s">
        <v>2657</v>
      </c>
      <c r="D37" s="16" t="s">
        <v>31</v>
      </c>
      <c r="E37" s="72" t="s">
        <v>38</v>
      </c>
      <c r="F37" s="304"/>
      <c r="G37" s="374"/>
      <c r="H37" s="78"/>
      <c r="I37" s="22"/>
      <c r="J37" s="22"/>
    </row>
    <row r="38" spans="1:10" ht="25.5">
      <c r="A38" s="331" t="s">
        <v>78</v>
      </c>
      <c r="B38" s="56" t="s">
        <v>79</v>
      </c>
      <c r="C38" s="106" t="s">
        <v>80</v>
      </c>
      <c r="D38" s="334" t="s">
        <v>31</v>
      </c>
      <c r="E38" s="72" t="s">
        <v>81</v>
      </c>
      <c r="F38" s="304"/>
      <c r="G38" s="374"/>
      <c r="H38" s="78"/>
      <c r="I38" s="22"/>
      <c r="J38" s="22"/>
    </row>
    <row r="39" spans="1:10" ht="38.25">
      <c r="A39" s="331" t="s">
        <v>82</v>
      </c>
      <c r="B39" s="56" t="s">
        <v>83</v>
      </c>
      <c r="C39" s="106" t="s">
        <v>2658</v>
      </c>
      <c r="D39" s="334" t="s">
        <v>49</v>
      </c>
      <c r="E39" s="72" t="s">
        <v>84</v>
      </c>
      <c r="F39" s="304"/>
      <c r="G39" s="374"/>
      <c r="H39" s="78"/>
      <c r="I39" s="22"/>
      <c r="J39" s="22"/>
    </row>
    <row r="40" spans="1:10" ht="51">
      <c r="A40" s="331" t="s">
        <v>85</v>
      </c>
      <c r="B40" s="56" t="s">
        <v>86</v>
      </c>
      <c r="C40" s="106" t="s">
        <v>2659</v>
      </c>
      <c r="D40" s="334" t="s">
        <v>87</v>
      </c>
      <c r="E40" s="72" t="s">
        <v>88</v>
      </c>
      <c r="F40" s="304"/>
      <c r="G40" s="374"/>
      <c r="H40" s="80"/>
      <c r="I40" s="44"/>
      <c r="J40" s="22"/>
    </row>
    <row r="41" spans="1:10">
      <c r="A41" s="332"/>
      <c r="B41" s="341"/>
      <c r="C41" s="385"/>
      <c r="D41" s="335"/>
      <c r="E41" s="358"/>
      <c r="F41" s="329"/>
      <c r="G41" s="88"/>
      <c r="H41" s="87"/>
      <c r="I41" s="373" t="s">
        <v>89</v>
      </c>
      <c r="J41" s="319"/>
    </row>
    <row r="42" spans="1:10">
      <c r="A42" s="330" t="s">
        <v>38</v>
      </c>
      <c r="B42" s="410" t="s">
        <v>90</v>
      </c>
      <c r="C42" s="108"/>
      <c r="D42" s="333"/>
      <c r="E42" s="357"/>
      <c r="F42" s="320"/>
      <c r="G42" s="375"/>
      <c r="H42" s="333"/>
      <c r="I42" s="320"/>
      <c r="J42" s="320"/>
    </row>
    <row r="43" spans="1:10" ht="38.25">
      <c r="A43" s="331" t="s">
        <v>91</v>
      </c>
      <c r="B43" s="293" t="s">
        <v>2636</v>
      </c>
      <c r="C43" s="293" t="s">
        <v>2660</v>
      </c>
      <c r="D43" s="334" t="s">
        <v>31</v>
      </c>
      <c r="E43" s="360">
        <v>300</v>
      </c>
      <c r="F43" s="304"/>
      <c r="G43" s="374"/>
      <c r="H43" s="334"/>
      <c r="I43" s="304"/>
      <c r="J43" s="304"/>
    </row>
    <row r="44" spans="1:10" ht="38.25">
      <c r="A44" s="331" t="s">
        <v>92</v>
      </c>
      <c r="B44" s="293" t="s">
        <v>2637</v>
      </c>
      <c r="C44" s="293" t="s">
        <v>2661</v>
      </c>
      <c r="D44" s="334" t="s">
        <v>31</v>
      </c>
      <c r="E44" s="360">
        <v>300</v>
      </c>
      <c r="F44" s="304"/>
      <c r="G44" s="374"/>
      <c r="H44" s="371"/>
      <c r="I44" s="318"/>
      <c r="J44" s="304"/>
    </row>
    <row r="45" spans="1:10">
      <c r="A45" s="332"/>
      <c r="B45" s="341"/>
      <c r="C45" s="385"/>
      <c r="D45" s="335"/>
      <c r="E45" s="358"/>
      <c r="F45" s="329"/>
      <c r="G45" s="88"/>
      <c r="H45" s="87"/>
      <c r="I45" s="373" t="s">
        <v>93</v>
      </c>
      <c r="J45" s="319"/>
    </row>
    <row r="46" spans="1:10">
      <c r="A46" s="330" t="s">
        <v>11</v>
      </c>
      <c r="B46" s="410" t="s">
        <v>94</v>
      </c>
      <c r="C46" s="108"/>
      <c r="D46" s="333"/>
      <c r="E46" s="357"/>
      <c r="F46" s="320"/>
      <c r="G46" s="375"/>
      <c r="H46" s="333"/>
      <c r="I46" s="320"/>
      <c r="J46" s="320"/>
    </row>
    <row r="47" spans="1:10" ht="25.5">
      <c r="A47" s="331" t="s">
        <v>95</v>
      </c>
      <c r="B47" s="293" t="s">
        <v>96</v>
      </c>
      <c r="C47" s="298" t="s">
        <v>97</v>
      </c>
      <c r="D47" s="334" t="s">
        <v>31</v>
      </c>
      <c r="E47" s="360">
        <v>4000</v>
      </c>
      <c r="F47" s="334" t="s">
        <v>3187</v>
      </c>
      <c r="G47" s="334">
        <v>1.5189999999999999</v>
      </c>
      <c r="H47" s="334">
        <v>30.38</v>
      </c>
      <c r="I47" s="1145">
        <v>0.12</v>
      </c>
      <c r="J47" s="334">
        <f>G47*E47*1.12</f>
        <v>6805.1200000000008</v>
      </c>
    </row>
    <row r="48" spans="1:10" ht="25.5">
      <c r="A48" s="331" t="s">
        <v>98</v>
      </c>
      <c r="B48" s="293" t="s">
        <v>96</v>
      </c>
      <c r="C48" s="293" t="s">
        <v>99</v>
      </c>
      <c r="D48" s="334" t="s">
        <v>31</v>
      </c>
      <c r="E48" s="360">
        <v>500</v>
      </c>
      <c r="F48" s="334" t="s">
        <v>3187</v>
      </c>
      <c r="G48" s="334">
        <v>4.319</v>
      </c>
      <c r="H48" s="371">
        <f>G48*20</f>
        <v>86.38</v>
      </c>
      <c r="I48" s="1145">
        <v>0.12</v>
      </c>
      <c r="J48" s="334">
        <f>G48*E48*1.21</f>
        <v>2612.9949999999999</v>
      </c>
    </row>
    <row r="49" spans="1:10">
      <c r="A49" s="332"/>
      <c r="B49" s="341"/>
      <c r="C49" s="385"/>
      <c r="D49" s="335"/>
      <c r="E49" s="358"/>
      <c r="F49" s="329"/>
      <c r="G49" s="373"/>
      <c r="H49" s="87"/>
      <c r="I49" s="373" t="s">
        <v>100</v>
      </c>
      <c r="J49" s="319">
        <f>SUM(J47:J48)</f>
        <v>9418.1150000000016</v>
      </c>
    </row>
    <row r="50" spans="1:10">
      <c r="A50" s="330" t="s">
        <v>88</v>
      </c>
      <c r="B50" s="342" t="s">
        <v>101</v>
      </c>
      <c r="C50" s="109"/>
      <c r="D50" s="333"/>
      <c r="E50" s="357"/>
      <c r="F50" s="320"/>
      <c r="G50" s="375"/>
      <c r="H50" s="333"/>
      <c r="I50" s="320"/>
      <c r="J50" s="320"/>
    </row>
    <row r="51" spans="1:10" ht="25.5">
      <c r="A51" s="331" t="s">
        <v>102</v>
      </c>
      <c r="B51" s="293" t="s">
        <v>103</v>
      </c>
      <c r="C51" s="293" t="s">
        <v>2577</v>
      </c>
      <c r="D51" s="334" t="s">
        <v>31</v>
      </c>
      <c r="E51" s="73">
        <v>240</v>
      </c>
      <c r="F51" s="334"/>
      <c r="G51" s="374"/>
      <c r="H51" s="334"/>
      <c r="I51" s="304"/>
      <c r="J51" s="304"/>
    </row>
    <row r="52" spans="1:10" ht="25.5">
      <c r="A52" s="331" t="s">
        <v>104</v>
      </c>
      <c r="B52" s="298" t="s">
        <v>105</v>
      </c>
      <c r="C52" s="298" t="s">
        <v>106</v>
      </c>
      <c r="D52" s="334" t="s">
        <v>31</v>
      </c>
      <c r="E52" s="73">
        <v>90</v>
      </c>
      <c r="F52" s="334"/>
      <c r="G52" s="374"/>
      <c r="H52" s="334"/>
      <c r="I52" s="304"/>
      <c r="J52" s="304"/>
    </row>
    <row r="53" spans="1:10">
      <c r="A53" s="331" t="s">
        <v>107</v>
      </c>
      <c r="B53" s="60" t="s">
        <v>108</v>
      </c>
      <c r="C53" s="293" t="s">
        <v>109</v>
      </c>
      <c r="D53" s="334" t="s">
        <v>31</v>
      </c>
      <c r="E53" s="73">
        <v>90</v>
      </c>
      <c r="F53" s="334"/>
      <c r="G53" s="374"/>
      <c r="H53" s="334"/>
      <c r="I53" s="304"/>
      <c r="J53" s="304"/>
    </row>
    <row r="54" spans="1:10" ht="25.5">
      <c r="A54" s="331" t="s">
        <v>110</v>
      </c>
      <c r="B54" s="60" t="s">
        <v>111</v>
      </c>
      <c r="C54" s="293" t="s">
        <v>112</v>
      </c>
      <c r="D54" s="334" t="s">
        <v>31</v>
      </c>
      <c r="E54" s="73">
        <v>90</v>
      </c>
      <c r="F54" s="334"/>
      <c r="G54" s="374"/>
      <c r="H54" s="371"/>
      <c r="I54" s="318"/>
      <c r="J54" s="304"/>
    </row>
    <row r="55" spans="1:10">
      <c r="A55" s="332"/>
      <c r="B55" s="341"/>
      <c r="C55" s="385"/>
      <c r="D55" s="335"/>
      <c r="E55" s="358"/>
      <c r="F55" s="329"/>
      <c r="G55" s="373"/>
      <c r="H55" s="87"/>
      <c r="I55" s="373" t="s">
        <v>113</v>
      </c>
      <c r="J55" s="89"/>
    </row>
    <row r="56" spans="1:10">
      <c r="A56" s="330" t="s">
        <v>114</v>
      </c>
      <c r="B56" s="411" t="s">
        <v>115</v>
      </c>
      <c r="C56" s="110"/>
      <c r="D56" s="333"/>
      <c r="E56" s="357"/>
      <c r="F56" s="320"/>
      <c r="G56" s="375"/>
      <c r="H56" s="333"/>
      <c r="I56" s="320"/>
      <c r="J56" s="320"/>
    </row>
    <row r="57" spans="1:10" ht="25.5">
      <c r="A57" s="331" t="s">
        <v>116</v>
      </c>
      <c r="B57" s="3" t="s">
        <v>117</v>
      </c>
      <c r="C57" s="3" t="s">
        <v>118</v>
      </c>
      <c r="D57" s="334" t="s">
        <v>87</v>
      </c>
      <c r="E57" s="360">
        <v>9</v>
      </c>
      <c r="F57" s="317" t="s">
        <v>3188</v>
      </c>
      <c r="G57" s="752">
        <v>24</v>
      </c>
      <c r="H57" s="749">
        <v>24</v>
      </c>
      <c r="I57" s="1145">
        <v>0.21</v>
      </c>
      <c r="J57" s="1046">
        <v>261.36</v>
      </c>
    </row>
    <row r="58" spans="1:10" ht="25.5">
      <c r="A58" s="331" t="s">
        <v>119</v>
      </c>
      <c r="B58" s="3" t="s">
        <v>120</v>
      </c>
      <c r="C58" s="3" t="s">
        <v>121</v>
      </c>
      <c r="D58" s="334" t="s">
        <v>87</v>
      </c>
      <c r="E58" s="360">
        <v>6</v>
      </c>
      <c r="F58" s="317" t="s">
        <v>2805</v>
      </c>
      <c r="G58" s="752">
        <v>150</v>
      </c>
      <c r="H58" s="752">
        <v>150</v>
      </c>
      <c r="I58" s="1145">
        <v>0.21</v>
      </c>
      <c r="J58" s="1046">
        <v>1089</v>
      </c>
    </row>
    <row r="59" spans="1:10">
      <c r="A59" s="332"/>
      <c r="B59" s="341"/>
      <c r="C59" s="385"/>
      <c r="D59" s="335"/>
      <c r="E59" s="358"/>
      <c r="F59" s="329"/>
      <c r="G59" s="88"/>
      <c r="H59" s="87"/>
      <c r="I59" s="373" t="s">
        <v>122</v>
      </c>
      <c r="J59" s="747">
        <f>J58+J57</f>
        <v>1350.3600000000001</v>
      </c>
    </row>
    <row r="60" spans="1:10">
      <c r="A60" s="330" t="s">
        <v>123</v>
      </c>
      <c r="B60" s="342" t="s">
        <v>1411</v>
      </c>
      <c r="C60" s="109"/>
      <c r="D60" s="333"/>
      <c r="E60" s="357"/>
      <c r="F60" s="320"/>
      <c r="G60" s="375"/>
      <c r="H60" s="333"/>
      <c r="I60" s="320"/>
      <c r="J60" s="320"/>
    </row>
    <row r="61" spans="1:10" ht="25.5">
      <c r="A61" s="331" t="s">
        <v>124</v>
      </c>
      <c r="B61" s="61" t="s">
        <v>125</v>
      </c>
      <c r="C61" s="3" t="s">
        <v>126</v>
      </c>
      <c r="D61" s="294" t="s">
        <v>87</v>
      </c>
      <c r="E61" s="359">
        <v>16</v>
      </c>
      <c r="F61" s="304"/>
      <c r="G61" s="374"/>
      <c r="H61" s="334"/>
      <c r="I61" s="304"/>
      <c r="J61" s="304"/>
    </row>
    <row r="62" spans="1:10" ht="25.5">
      <c r="A62" s="331" t="s">
        <v>127</v>
      </c>
      <c r="B62" s="3" t="s">
        <v>128</v>
      </c>
      <c r="C62" s="3" t="s">
        <v>129</v>
      </c>
      <c r="D62" s="294" t="s">
        <v>87</v>
      </c>
      <c r="E62" s="359">
        <v>8</v>
      </c>
      <c r="F62" s="304"/>
      <c r="G62" s="374"/>
      <c r="H62" s="334"/>
      <c r="I62" s="304"/>
      <c r="J62" s="304"/>
    </row>
    <row r="63" spans="1:10" ht="25.5">
      <c r="A63" s="331" t="s">
        <v>130</v>
      </c>
      <c r="B63" s="3" t="s">
        <v>131</v>
      </c>
      <c r="C63" s="3" t="s">
        <v>132</v>
      </c>
      <c r="D63" s="294" t="s">
        <v>87</v>
      </c>
      <c r="E63" s="359">
        <v>6</v>
      </c>
      <c r="F63" s="304"/>
      <c r="G63" s="374"/>
      <c r="H63" s="334"/>
      <c r="I63" s="304"/>
      <c r="J63" s="304"/>
    </row>
    <row r="64" spans="1:10" ht="25.5">
      <c r="A64" s="331" t="s">
        <v>133</v>
      </c>
      <c r="B64" s="61" t="s">
        <v>131</v>
      </c>
      <c r="C64" s="61" t="s">
        <v>134</v>
      </c>
      <c r="D64" s="412" t="s">
        <v>87</v>
      </c>
      <c r="E64" s="413">
        <v>6</v>
      </c>
      <c r="F64" s="304"/>
      <c r="G64" s="374"/>
      <c r="H64" s="334"/>
      <c r="I64" s="304"/>
      <c r="J64" s="304"/>
    </row>
    <row r="65" spans="1:10">
      <c r="A65" s="331" t="s">
        <v>135</v>
      </c>
      <c r="B65" s="3" t="s">
        <v>136</v>
      </c>
      <c r="C65" s="3" t="s">
        <v>137</v>
      </c>
      <c r="D65" s="294" t="s">
        <v>31</v>
      </c>
      <c r="E65" s="359">
        <v>6</v>
      </c>
      <c r="F65" s="304"/>
      <c r="G65" s="374"/>
      <c r="H65" s="334"/>
      <c r="I65" s="304"/>
      <c r="J65" s="304"/>
    </row>
    <row r="66" spans="1:10" ht="25.5">
      <c r="A66" s="331" t="s">
        <v>138</v>
      </c>
      <c r="B66" s="3" t="s">
        <v>139</v>
      </c>
      <c r="C66" s="3" t="s">
        <v>140</v>
      </c>
      <c r="D66" s="294" t="s">
        <v>31</v>
      </c>
      <c r="E66" s="359">
        <v>30</v>
      </c>
      <c r="F66" s="304"/>
      <c r="G66" s="374"/>
      <c r="H66" s="334"/>
      <c r="I66" s="304"/>
      <c r="J66" s="304"/>
    </row>
    <row r="67" spans="1:10">
      <c r="A67" s="331" t="s">
        <v>141</v>
      </c>
      <c r="B67" s="61" t="s">
        <v>142</v>
      </c>
      <c r="C67" s="3" t="s">
        <v>143</v>
      </c>
      <c r="D67" s="294" t="s">
        <v>87</v>
      </c>
      <c r="E67" s="359">
        <v>14</v>
      </c>
      <c r="F67" s="304"/>
      <c r="G67" s="374"/>
      <c r="H67" s="334"/>
      <c r="I67" s="304"/>
      <c r="J67" s="304"/>
    </row>
    <row r="68" spans="1:10" ht="25.5">
      <c r="A68" s="331" t="s">
        <v>144</v>
      </c>
      <c r="B68" s="414" t="s">
        <v>145</v>
      </c>
      <c r="C68" s="415" t="s">
        <v>2578</v>
      </c>
      <c r="D68" s="416" t="s">
        <v>31</v>
      </c>
      <c r="E68" s="417" t="s">
        <v>88</v>
      </c>
      <c r="F68" s="304"/>
      <c r="G68" s="374"/>
      <c r="H68" s="334"/>
      <c r="I68" s="304"/>
      <c r="J68" s="304"/>
    </row>
    <row r="69" spans="1:10" ht="25.5">
      <c r="A69" s="331" t="s">
        <v>146</v>
      </c>
      <c r="B69" s="3" t="s">
        <v>147</v>
      </c>
      <c r="C69" s="3" t="s">
        <v>148</v>
      </c>
      <c r="D69" s="294" t="s">
        <v>31</v>
      </c>
      <c r="E69" s="359">
        <v>8</v>
      </c>
      <c r="F69" s="304"/>
      <c r="G69" s="374"/>
      <c r="H69" s="334"/>
      <c r="I69" s="304"/>
      <c r="J69" s="304"/>
    </row>
    <row r="70" spans="1:10" ht="25.5">
      <c r="A70" s="331" t="s">
        <v>149</v>
      </c>
      <c r="B70" s="3" t="s">
        <v>150</v>
      </c>
      <c r="C70" s="3" t="s">
        <v>151</v>
      </c>
      <c r="D70" s="294" t="s">
        <v>31</v>
      </c>
      <c r="E70" s="359">
        <v>20</v>
      </c>
      <c r="F70" s="304"/>
      <c r="G70" s="374"/>
      <c r="H70" s="371"/>
      <c r="I70" s="318"/>
      <c r="J70" s="304"/>
    </row>
    <row r="71" spans="1:10">
      <c r="A71" s="332"/>
      <c r="B71" s="341"/>
      <c r="C71" s="385"/>
      <c r="D71" s="335"/>
      <c r="E71" s="358"/>
      <c r="F71" s="329"/>
      <c r="G71" s="88"/>
      <c r="H71" s="87"/>
      <c r="I71" s="373" t="s">
        <v>152</v>
      </c>
      <c r="J71" s="319"/>
    </row>
    <row r="72" spans="1:10">
      <c r="A72" s="330" t="s">
        <v>153</v>
      </c>
      <c r="B72" s="342" t="s">
        <v>154</v>
      </c>
      <c r="C72" s="109"/>
      <c r="D72" s="333"/>
      <c r="E72" s="357"/>
      <c r="F72" s="320"/>
      <c r="G72" s="375"/>
      <c r="H72" s="333"/>
      <c r="I72" s="320"/>
      <c r="J72" s="320"/>
    </row>
    <row r="73" spans="1:10" ht="38.25">
      <c r="A73" s="331" t="s">
        <v>155</v>
      </c>
      <c r="B73" s="61" t="s">
        <v>156</v>
      </c>
      <c r="C73" s="3" t="s">
        <v>2662</v>
      </c>
      <c r="D73" s="294" t="s">
        <v>31</v>
      </c>
      <c r="E73" s="359">
        <v>4</v>
      </c>
      <c r="F73" s="304"/>
      <c r="G73" s="374"/>
      <c r="H73" s="334"/>
      <c r="I73" s="304"/>
      <c r="J73" s="304"/>
    </row>
    <row r="74" spans="1:10" ht="25.5">
      <c r="A74" s="331" t="s">
        <v>160</v>
      </c>
      <c r="B74" s="61" t="s">
        <v>161</v>
      </c>
      <c r="C74" s="3" t="s">
        <v>2663</v>
      </c>
      <c r="D74" s="294" t="s">
        <v>87</v>
      </c>
      <c r="E74" s="359" t="s">
        <v>162</v>
      </c>
      <c r="F74" s="304"/>
      <c r="G74" s="374"/>
      <c r="H74" s="334"/>
      <c r="I74" s="304"/>
      <c r="J74" s="304"/>
    </row>
    <row r="75" spans="1:10" ht="25.5">
      <c r="A75" s="331" t="s">
        <v>165</v>
      </c>
      <c r="B75" s="61" t="s">
        <v>166</v>
      </c>
      <c r="C75" s="3" t="s">
        <v>2664</v>
      </c>
      <c r="D75" s="294" t="s">
        <v>87</v>
      </c>
      <c r="E75" s="359" t="s">
        <v>162</v>
      </c>
      <c r="F75" s="304"/>
      <c r="G75" s="374"/>
      <c r="H75" s="334"/>
      <c r="I75" s="304"/>
      <c r="J75" s="304"/>
    </row>
    <row r="76" spans="1:10" ht="25.5">
      <c r="A76" s="331" t="s">
        <v>176</v>
      </c>
      <c r="B76" s="61" t="s">
        <v>177</v>
      </c>
      <c r="C76" s="3" t="s">
        <v>178</v>
      </c>
      <c r="D76" s="294" t="s">
        <v>174</v>
      </c>
      <c r="E76" s="359">
        <v>3</v>
      </c>
      <c r="F76" s="304"/>
      <c r="G76" s="374"/>
      <c r="H76" s="334"/>
      <c r="I76" s="304"/>
      <c r="J76" s="304"/>
    </row>
    <row r="77" spans="1:10" ht="51">
      <c r="A77" s="331" t="s">
        <v>179</v>
      </c>
      <c r="B77" s="61" t="s">
        <v>180</v>
      </c>
      <c r="C77" s="3" t="s">
        <v>2665</v>
      </c>
      <c r="D77" s="294" t="s">
        <v>31</v>
      </c>
      <c r="E77" s="359">
        <v>10</v>
      </c>
      <c r="F77" s="304"/>
      <c r="G77" s="374"/>
      <c r="H77" s="371"/>
      <c r="I77" s="318"/>
      <c r="J77" s="304"/>
    </row>
    <row r="78" spans="1:10">
      <c r="A78" s="332"/>
      <c r="B78" s="341"/>
      <c r="C78" s="385"/>
      <c r="D78" s="335"/>
      <c r="E78" s="358"/>
      <c r="F78" s="329"/>
      <c r="G78" s="88"/>
      <c r="H78" s="335"/>
      <c r="I78" s="373" t="s">
        <v>181</v>
      </c>
      <c r="J78" s="319"/>
    </row>
    <row r="79" spans="1:10">
      <c r="A79" s="330" t="s">
        <v>182</v>
      </c>
      <c r="B79" s="342" t="s">
        <v>1124</v>
      </c>
      <c r="C79" s="129"/>
      <c r="D79" s="130"/>
      <c r="E79" s="187"/>
      <c r="F79" s="320"/>
      <c r="G79" s="375"/>
      <c r="H79" s="333"/>
      <c r="I79" s="320"/>
      <c r="J79" s="320"/>
    </row>
    <row r="80" spans="1:10" ht="38.25">
      <c r="A80" s="331" t="s">
        <v>183</v>
      </c>
      <c r="B80" s="61" t="s">
        <v>157</v>
      </c>
      <c r="C80" s="3" t="s">
        <v>158</v>
      </c>
      <c r="D80" s="294" t="s">
        <v>87</v>
      </c>
      <c r="E80" s="359">
        <v>4</v>
      </c>
      <c r="F80" s="334" t="s">
        <v>3189</v>
      </c>
      <c r="G80" s="752">
        <v>238</v>
      </c>
      <c r="H80" s="752">
        <v>238</v>
      </c>
      <c r="I80" s="1145">
        <v>0.12</v>
      </c>
      <c r="J80" s="749">
        <f>H80*E80</f>
        <v>952</v>
      </c>
    </row>
    <row r="81" spans="1:10" ht="38.25">
      <c r="A81" s="331" t="s">
        <v>186</v>
      </c>
      <c r="B81" s="61" t="s">
        <v>157</v>
      </c>
      <c r="C81" s="3" t="s">
        <v>159</v>
      </c>
      <c r="D81" s="294" t="s">
        <v>87</v>
      </c>
      <c r="E81" s="359">
        <v>3</v>
      </c>
      <c r="F81" s="334" t="s">
        <v>3190</v>
      </c>
      <c r="G81" s="752">
        <v>140</v>
      </c>
      <c r="H81" s="752">
        <v>140</v>
      </c>
      <c r="I81" s="1145">
        <v>0.12</v>
      </c>
      <c r="J81" s="749">
        <f>H81*E81</f>
        <v>420</v>
      </c>
    </row>
    <row r="82" spans="1:10">
      <c r="A82" s="332"/>
      <c r="B82" s="341"/>
      <c r="C82" s="385"/>
      <c r="D82" s="335"/>
      <c r="E82" s="358"/>
      <c r="F82" s="329"/>
      <c r="G82" s="88"/>
      <c r="H82" s="335"/>
      <c r="I82" s="373" t="s">
        <v>230</v>
      </c>
      <c r="J82" s="758">
        <f>SUM(J80:J81)</f>
        <v>1372</v>
      </c>
    </row>
    <row r="83" spans="1:10">
      <c r="A83" s="330">
        <v>11</v>
      </c>
      <c r="B83" s="342" t="s">
        <v>1125</v>
      </c>
      <c r="C83" s="131"/>
      <c r="D83" s="131"/>
      <c r="E83" s="496"/>
      <c r="F83" s="131"/>
      <c r="G83" s="131"/>
      <c r="H83" s="131"/>
      <c r="I83" s="131"/>
      <c r="J83" s="131"/>
    </row>
    <row r="84" spans="1:10" ht="25.5">
      <c r="A84" s="331" t="s">
        <v>231</v>
      </c>
      <c r="B84" s="61" t="s">
        <v>163</v>
      </c>
      <c r="C84" s="3" t="s">
        <v>164</v>
      </c>
      <c r="D84" s="294" t="s">
        <v>87</v>
      </c>
      <c r="E84" s="359" t="s">
        <v>162</v>
      </c>
      <c r="F84" s="304"/>
      <c r="G84" s="374"/>
      <c r="H84" s="334"/>
      <c r="I84" s="304"/>
      <c r="J84" s="304"/>
    </row>
    <row r="85" spans="1:10">
      <c r="A85" s="332"/>
      <c r="B85" s="341"/>
      <c r="C85" s="385"/>
      <c r="D85" s="335"/>
      <c r="E85" s="358"/>
      <c r="F85" s="329"/>
      <c r="G85" s="88"/>
      <c r="H85" s="335"/>
      <c r="I85" s="373" t="s">
        <v>245</v>
      </c>
      <c r="J85" s="319"/>
    </row>
    <row r="86" spans="1:10">
      <c r="A86" s="330" t="s">
        <v>246</v>
      </c>
      <c r="B86" s="342" t="s">
        <v>1412</v>
      </c>
      <c r="C86" s="131"/>
      <c r="D86" s="131"/>
      <c r="E86" s="496"/>
      <c r="F86" s="131"/>
      <c r="G86" s="131"/>
      <c r="H86" s="131"/>
      <c r="I86" s="131"/>
      <c r="J86" s="131"/>
    </row>
    <row r="87" spans="1:10" ht="25.5">
      <c r="A87" s="331" t="s">
        <v>247</v>
      </c>
      <c r="B87" s="61" t="s">
        <v>167</v>
      </c>
      <c r="C87" s="3" t="s">
        <v>168</v>
      </c>
      <c r="D87" s="294" t="s">
        <v>87</v>
      </c>
      <c r="E87" s="359">
        <v>6</v>
      </c>
      <c r="F87" s="304"/>
      <c r="G87" s="374"/>
      <c r="H87" s="334"/>
      <c r="I87" s="304"/>
      <c r="J87" s="304"/>
    </row>
    <row r="88" spans="1:10">
      <c r="A88" s="332"/>
      <c r="B88" s="341"/>
      <c r="C88" s="385"/>
      <c r="D88" s="335"/>
      <c r="E88" s="358"/>
      <c r="F88" s="329"/>
      <c r="G88" s="88"/>
      <c r="H88" s="335"/>
      <c r="I88" s="373" t="s">
        <v>266</v>
      </c>
      <c r="J88" s="319"/>
    </row>
    <row r="89" spans="1:10">
      <c r="A89" s="330" t="s">
        <v>267</v>
      </c>
      <c r="B89" s="342" t="s">
        <v>1413</v>
      </c>
      <c r="C89" s="131"/>
      <c r="D89" s="131"/>
      <c r="E89" s="496"/>
      <c r="F89" s="131"/>
      <c r="G89" s="131"/>
      <c r="H89" s="131"/>
      <c r="I89" s="131"/>
      <c r="J89" s="131"/>
    </row>
    <row r="90" spans="1:10" ht="25.5">
      <c r="A90" s="331" t="s">
        <v>268</v>
      </c>
      <c r="B90" s="61" t="s">
        <v>169</v>
      </c>
      <c r="C90" s="3" t="s">
        <v>170</v>
      </c>
      <c r="D90" s="294" t="s">
        <v>87</v>
      </c>
      <c r="E90" s="359">
        <v>4</v>
      </c>
      <c r="F90" s="334" t="s">
        <v>3190</v>
      </c>
      <c r="G90" s="752">
        <v>154</v>
      </c>
      <c r="H90" s="752">
        <v>154</v>
      </c>
      <c r="I90" s="1145">
        <v>0.21</v>
      </c>
      <c r="J90" s="749">
        <f>H90*E90</f>
        <v>616</v>
      </c>
    </row>
    <row r="91" spans="1:10">
      <c r="A91" s="332"/>
      <c r="B91" s="341"/>
      <c r="C91" s="385"/>
      <c r="D91" s="335"/>
      <c r="E91" s="358"/>
      <c r="F91" s="329"/>
      <c r="G91" s="88"/>
      <c r="H91" s="335"/>
      <c r="I91" s="373" t="s">
        <v>271</v>
      </c>
      <c r="J91" s="751">
        <v>616</v>
      </c>
    </row>
    <row r="92" spans="1:10">
      <c r="A92" s="330" t="s">
        <v>272</v>
      </c>
      <c r="B92" s="342" t="s">
        <v>1414</v>
      </c>
      <c r="C92" s="131"/>
      <c r="D92" s="131"/>
      <c r="E92" s="496"/>
      <c r="F92" s="131"/>
      <c r="G92" s="131"/>
      <c r="H92" s="131"/>
      <c r="I92" s="131"/>
      <c r="J92" s="131"/>
    </row>
    <row r="93" spans="1:10" ht="25.5">
      <c r="A93" s="331" t="s">
        <v>273</v>
      </c>
      <c r="B93" s="61" t="s">
        <v>171</v>
      </c>
      <c r="C93" s="3" t="s">
        <v>172</v>
      </c>
      <c r="D93" s="294" t="s">
        <v>87</v>
      </c>
      <c r="E93" s="359">
        <v>10</v>
      </c>
      <c r="F93" s="304"/>
      <c r="G93" s="374"/>
      <c r="H93" s="334"/>
      <c r="I93" s="304"/>
      <c r="J93" s="304"/>
    </row>
    <row r="94" spans="1:10">
      <c r="A94" s="332"/>
      <c r="B94" s="341"/>
      <c r="C94" s="385"/>
      <c r="D94" s="335"/>
      <c r="E94" s="358"/>
      <c r="F94" s="329"/>
      <c r="G94" s="88"/>
      <c r="H94" s="335"/>
      <c r="I94" s="373" t="s">
        <v>283</v>
      </c>
      <c r="J94" s="319"/>
    </row>
    <row r="95" spans="1:10">
      <c r="A95" s="330" t="s">
        <v>284</v>
      </c>
      <c r="B95" s="342" t="s">
        <v>1415</v>
      </c>
      <c r="C95" s="131"/>
      <c r="D95" s="131"/>
      <c r="E95" s="496"/>
      <c r="F95" s="131"/>
      <c r="G95" s="131"/>
      <c r="H95" s="131"/>
      <c r="I95" s="131"/>
      <c r="J95" s="131"/>
    </row>
    <row r="96" spans="1:10" ht="25.5">
      <c r="A96" s="331" t="s">
        <v>285</v>
      </c>
      <c r="B96" s="61" t="s">
        <v>173</v>
      </c>
      <c r="C96" s="3" t="s">
        <v>2666</v>
      </c>
      <c r="D96" s="294" t="s">
        <v>174</v>
      </c>
      <c r="E96" s="359">
        <v>3</v>
      </c>
      <c r="F96" s="334" t="s">
        <v>3191</v>
      </c>
      <c r="G96" s="749">
        <v>490</v>
      </c>
      <c r="H96" s="749">
        <v>490</v>
      </c>
      <c r="I96" s="1145">
        <v>0.21</v>
      </c>
      <c r="J96" s="749">
        <f>H96*E96</f>
        <v>1470</v>
      </c>
    </row>
    <row r="97" spans="1:10">
      <c r="A97" s="332"/>
      <c r="B97" s="341"/>
      <c r="C97" s="385"/>
      <c r="D97" s="335"/>
      <c r="E97" s="358"/>
      <c r="F97" s="329"/>
      <c r="G97" s="88"/>
      <c r="H97" s="335"/>
      <c r="I97" s="373" t="s">
        <v>308</v>
      </c>
      <c r="J97" s="758">
        <v>1470</v>
      </c>
    </row>
    <row r="98" spans="1:10">
      <c r="A98" s="330" t="s">
        <v>309</v>
      </c>
      <c r="B98" s="342" t="s">
        <v>1416</v>
      </c>
      <c r="C98" s="131"/>
      <c r="D98" s="131"/>
      <c r="E98" s="496"/>
      <c r="F98" s="131"/>
      <c r="G98" s="131"/>
      <c r="H98" s="131"/>
      <c r="I98" s="131"/>
      <c r="J98" s="131"/>
    </row>
    <row r="99" spans="1:10" ht="25.5">
      <c r="A99" s="331" t="s">
        <v>310</v>
      </c>
      <c r="B99" s="61" t="s">
        <v>175</v>
      </c>
      <c r="C99" s="3" t="s">
        <v>2667</v>
      </c>
      <c r="D99" s="294" t="s">
        <v>174</v>
      </c>
      <c r="E99" s="359">
        <v>3</v>
      </c>
      <c r="F99" s="334" t="s">
        <v>2868</v>
      </c>
      <c r="G99" s="752">
        <v>280</v>
      </c>
      <c r="H99" s="752">
        <v>280</v>
      </c>
      <c r="I99" s="1145">
        <v>0.21</v>
      </c>
      <c r="J99" s="749">
        <f>H99*E99</f>
        <v>840</v>
      </c>
    </row>
    <row r="100" spans="1:10">
      <c r="A100" s="332"/>
      <c r="B100" s="39"/>
      <c r="C100" s="39"/>
      <c r="D100" s="40"/>
      <c r="E100" s="176"/>
      <c r="F100" s="775"/>
      <c r="G100" s="88"/>
      <c r="H100" s="335"/>
      <c r="I100" s="373" t="s">
        <v>319</v>
      </c>
      <c r="J100" s="758">
        <v>840</v>
      </c>
    </row>
    <row r="101" spans="1:10">
      <c r="A101" s="330" t="s">
        <v>320</v>
      </c>
      <c r="B101" s="62" t="s">
        <v>2579</v>
      </c>
      <c r="C101" s="111"/>
      <c r="D101" s="32"/>
      <c r="E101" s="74"/>
      <c r="F101" s="320"/>
      <c r="G101" s="375"/>
      <c r="H101" s="333"/>
      <c r="I101" s="320"/>
      <c r="J101" s="320"/>
    </row>
    <row r="102" spans="1:10" ht="25.5">
      <c r="A102" s="331" t="s">
        <v>321</v>
      </c>
      <c r="B102" s="418" t="s">
        <v>184</v>
      </c>
      <c r="C102" s="419" t="s">
        <v>185</v>
      </c>
      <c r="D102" s="134" t="s">
        <v>31</v>
      </c>
      <c r="E102" s="420">
        <v>150</v>
      </c>
      <c r="F102" s="304"/>
      <c r="G102" s="374"/>
      <c r="H102" s="334"/>
      <c r="I102" s="304"/>
      <c r="J102" s="304"/>
    </row>
    <row r="103" spans="1:10" ht="38.25">
      <c r="A103" s="331" t="s">
        <v>324</v>
      </c>
      <c r="B103" s="418" t="s">
        <v>187</v>
      </c>
      <c r="C103" s="419" t="s">
        <v>185</v>
      </c>
      <c r="D103" s="134" t="s">
        <v>31</v>
      </c>
      <c r="E103" s="420">
        <v>150</v>
      </c>
      <c r="F103" s="304"/>
      <c r="G103" s="374"/>
      <c r="H103" s="334"/>
      <c r="I103" s="304"/>
      <c r="J103" s="304"/>
    </row>
    <row r="104" spans="1:10" ht="38.25">
      <c r="A104" s="331" t="s">
        <v>326</v>
      </c>
      <c r="B104" s="418" t="s">
        <v>188</v>
      </c>
      <c r="C104" s="419" t="s">
        <v>185</v>
      </c>
      <c r="D104" s="134" t="s">
        <v>31</v>
      </c>
      <c r="E104" s="420">
        <v>150</v>
      </c>
      <c r="F104" s="304"/>
      <c r="G104" s="374"/>
      <c r="H104" s="334"/>
      <c r="I104" s="304"/>
      <c r="J104" s="304"/>
    </row>
    <row r="105" spans="1:10">
      <c r="A105" s="332"/>
      <c r="B105" s="39"/>
      <c r="C105" s="39"/>
      <c r="D105" s="40"/>
      <c r="E105" s="176"/>
      <c r="F105" s="329"/>
      <c r="G105" s="88"/>
      <c r="H105" s="335"/>
      <c r="I105" s="373" t="s">
        <v>1417</v>
      </c>
      <c r="J105" s="319"/>
    </row>
    <row r="106" spans="1:10">
      <c r="A106" s="330" t="s">
        <v>335</v>
      </c>
      <c r="B106" s="62" t="s">
        <v>1418</v>
      </c>
      <c r="C106" s="111"/>
      <c r="D106" s="32"/>
      <c r="E106" s="74"/>
      <c r="F106" s="320"/>
      <c r="G106" s="375"/>
      <c r="H106" s="333"/>
      <c r="I106" s="320"/>
      <c r="J106" s="320"/>
    </row>
    <row r="107" spans="1:10" ht="25.5">
      <c r="A107" s="331" t="s">
        <v>336</v>
      </c>
      <c r="B107" s="297" t="s">
        <v>189</v>
      </c>
      <c r="C107" s="419" t="s">
        <v>190</v>
      </c>
      <c r="D107" s="134" t="s">
        <v>31</v>
      </c>
      <c r="E107" s="139">
        <v>330</v>
      </c>
      <c r="F107" s="304"/>
      <c r="G107" s="374"/>
      <c r="H107" s="334"/>
      <c r="I107" s="304"/>
      <c r="J107" s="304"/>
    </row>
    <row r="108" spans="1:10" ht="25.5">
      <c r="A108" s="331" t="s">
        <v>338</v>
      </c>
      <c r="B108" s="297" t="s">
        <v>191</v>
      </c>
      <c r="C108" s="419" t="s">
        <v>190</v>
      </c>
      <c r="D108" s="134" t="s">
        <v>31</v>
      </c>
      <c r="E108" s="139">
        <v>150</v>
      </c>
      <c r="F108" s="304"/>
      <c r="G108" s="374"/>
      <c r="H108" s="334"/>
      <c r="I108" s="304"/>
      <c r="J108" s="304"/>
    </row>
    <row r="109" spans="1:10" ht="25.5">
      <c r="A109" s="331" t="s">
        <v>340</v>
      </c>
      <c r="B109" s="132" t="s">
        <v>222</v>
      </c>
      <c r="C109" s="421" t="s">
        <v>223</v>
      </c>
      <c r="D109" s="134" t="s">
        <v>87</v>
      </c>
      <c r="E109" s="422" t="s">
        <v>162</v>
      </c>
      <c r="F109" s="304"/>
      <c r="G109" s="374"/>
      <c r="H109" s="334"/>
      <c r="I109" s="304"/>
      <c r="J109" s="304"/>
    </row>
    <row r="110" spans="1:10" ht="25.5">
      <c r="A110" s="331" t="s">
        <v>342</v>
      </c>
      <c r="B110" s="132" t="s">
        <v>224</v>
      </c>
      <c r="C110" s="421" t="s">
        <v>225</v>
      </c>
      <c r="D110" s="134" t="s">
        <v>87</v>
      </c>
      <c r="E110" s="422" t="s">
        <v>162</v>
      </c>
      <c r="F110" s="304"/>
      <c r="G110" s="374"/>
      <c r="H110" s="334"/>
      <c r="I110" s="304"/>
      <c r="J110" s="304"/>
    </row>
    <row r="111" spans="1:10" ht="25.5">
      <c r="A111" s="331" t="s">
        <v>345</v>
      </c>
      <c r="B111" s="132" t="s">
        <v>192</v>
      </c>
      <c r="C111" s="133" t="s">
        <v>193</v>
      </c>
      <c r="D111" s="134" t="s">
        <v>87</v>
      </c>
      <c r="E111" s="11">
        <v>12</v>
      </c>
      <c r="F111" s="304"/>
      <c r="G111" s="374"/>
      <c r="H111" s="334"/>
      <c r="I111" s="304"/>
      <c r="J111" s="304"/>
    </row>
    <row r="112" spans="1:10" ht="25.5">
      <c r="A112" s="331" t="s">
        <v>348</v>
      </c>
      <c r="B112" s="132" t="s">
        <v>194</v>
      </c>
      <c r="C112" s="133" t="s">
        <v>195</v>
      </c>
      <c r="D112" s="134" t="s">
        <v>87</v>
      </c>
      <c r="E112" s="11">
        <v>2</v>
      </c>
      <c r="F112" s="304"/>
      <c r="G112" s="374"/>
      <c r="H112" s="334"/>
      <c r="I112" s="304"/>
      <c r="J112" s="304"/>
    </row>
    <row r="113" spans="1:10" ht="25.5">
      <c r="A113" s="331" t="s">
        <v>350</v>
      </c>
      <c r="B113" s="132" t="s">
        <v>196</v>
      </c>
      <c r="C113" s="133" t="s">
        <v>197</v>
      </c>
      <c r="D113" s="134" t="s">
        <v>87</v>
      </c>
      <c r="E113" s="11">
        <v>2</v>
      </c>
      <c r="F113" s="304"/>
      <c r="G113" s="374"/>
      <c r="H113" s="334"/>
      <c r="I113" s="304"/>
      <c r="J113" s="304"/>
    </row>
    <row r="114" spans="1:10" ht="38.25">
      <c r="A114" s="331" t="s">
        <v>1419</v>
      </c>
      <c r="B114" s="132" t="s">
        <v>226</v>
      </c>
      <c r="C114" s="133" t="s">
        <v>227</v>
      </c>
      <c r="D114" s="134" t="s">
        <v>87</v>
      </c>
      <c r="E114" s="139">
        <v>2</v>
      </c>
      <c r="F114" s="304"/>
      <c r="G114" s="374"/>
      <c r="H114" s="334"/>
      <c r="I114" s="304"/>
      <c r="J114" s="304"/>
    </row>
    <row r="115" spans="1:10" ht="38.25">
      <c r="A115" s="331" t="s">
        <v>1420</v>
      </c>
      <c r="B115" s="132" t="s">
        <v>228</v>
      </c>
      <c r="C115" s="133" t="s">
        <v>229</v>
      </c>
      <c r="D115" s="134" t="s">
        <v>87</v>
      </c>
      <c r="E115" s="139">
        <v>2</v>
      </c>
      <c r="F115" s="304"/>
      <c r="G115" s="374"/>
      <c r="H115" s="334"/>
      <c r="I115" s="304"/>
      <c r="J115" s="304"/>
    </row>
    <row r="116" spans="1:10">
      <c r="A116" s="332"/>
      <c r="B116" s="39"/>
      <c r="C116" s="39"/>
      <c r="D116" s="40"/>
      <c r="E116" s="176"/>
      <c r="F116" s="329"/>
      <c r="G116" s="88"/>
      <c r="H116" s="335"/>
      <c r="I116" s="373" t="s">
        <v>352</v>
      </c>
      <c r="J116" s="319"/>
    </row>
    <row r="117" spans="1:10">
      <c r="A117" s="330" t="s">
        <v>353</v>
      </c>
      <c r="B117" s="62" t="s">
        <v>1421</v>
      </c>
      <c r="C117" s="111"/>
      <c r="D117" s="32"/>
      <c r="E117" s="74"/>
      <c r="F117" s="320"/>
      <c r="G117" s="375"/>
      <c r="H117" s="333"/>
      <c r="I117" s="320"/>
      <c r="J117" s="320"/>
    </row>
    <row r="118" spans="1:10" ht="25.5">
      <c r="A118" s="267" t="s">
        <v>354</v>
      </c>
      <c r="B118" s="132" t="s">
        <v>202</v>
      </c>
      <c r="C118" s="133" t="s">
        <v>203</v>
      </c>
      <c r="D118" s="134" t="s">
        <v>87</v>
      </c>
      <c r="E118" s="11">
        <v>3</v>
      </c>
      <c r="F118" s="304"/>
      <c r="G118" s="374"/>
      <c r="H118" s="334"/>
      <c r="I118" s="304"/>
      <c r="J118" s="304"/>
    </row>
    <row r="119" spans="1:10" ht="25.5">
      <c r="A119" s="267" t="s">
        <v>357</v>
      </c>
      <c r="B119" s="132" t="s">
        <v>208</v>
      </c>
      <c r="C119" s="133" t="s">
        <v>209</v>
      </c>
      <c r="D119" s="134" t="s">
        <v>87</v>
      </c>
      <c r="E119" s="11">
        <v>3</v>
      </c>
      <c r="F119" s="304"/>
      <c r="G119" s="374"/>
      <c r="H119" s="334"/>
      <c r="I119" s="304"/>
      <c r="J119" s="304"/>
    </row>
    <row r="120" spans="1:10" ht="25.5">
      <c r="A120" s="267" t="s">
        <v>397</v>
      </c>
      <c r="B120" s="132" t="s">
        <v>212</v>
      </c>
      <c r="C120" s="133" t="s">
        <v>213</v>
      </c>
      <c r="D120" s="134" t="s">
        <v>87</v>
      </c>
      <c r="E120" s="11">
        <v>3</v>
      </c>
      <c r="F120" s="304"/>
      <c r="G120" s="374"/>
      <c r="H120" s="334"/>
      <c r="I120" s="304"/>
      <c r="J120" s="304"/>
    </row>
    <row r="121" spans="1:10" ht="25.5">
      <c r="A121" s="267" t="s">
        <v>1422</v>
      </c>
      <c r="B121" s="132" t="s">
        <v>214</v>
      </c>
      <c r="C121" s="133" t="s">
        <v>215</v>
      </c>
      <c r="D121" s="134" t="s">
        <v>87</v>
      </c>
      <c r="E121" s="11">
        <v>12</v>
      </c>
      <c r="F121" s="304"/>
      <c r="G121" s="374"/>
      <c r="H121" s="334"/>
      <c r="I121" s="304"/>
      <c r="J121" s="304"/>
    </row>
    <row r="122" spans="1:10" ht="25.5">
      <c r="A122" s="267" t="s">
        <v>1423</v>
      </c>
      <c r="B122" s="132" t="s">
        <v>216</v>
      </c>
      <c r="C122" s="421" t="s">
        <v>217</v>
      </c>
      <c r="D122" s="134" t="s">
        <v>87</v>
      </c>
      <c r="E122" s="422">
        <v>20</v>
      </c>
      <c r="F122" s="304"/>
      <c r="G122" s="374"/>
      <c r="H122" s="334"/>
      <c r="I122" s="304"/>
      <c r="J122" s="304"/>
    </row>
    <row r="123" spans="1:10">
      <c r="A123" s="332"/>
      <c r="B123" s="39"/>
      <c r="C123" s="39"/>
      <c r="D123" s="40"/>
      <c r="E123" s="176"/>
      <c r="F123" s="329"/>
      <c r="G123" s="88"/>
      <c r="H123" s="335"/>
      <c r="I123" s="373" t="s">
        <v>359</v>
      </c>
      <c r="J123" s="319"/>
    </row>
    <row r="124" spans="1:10">
      <c r="A124" s="330" t="s">
        <v>360</v>
      </c>
      <c r="B124" s="62" t="s">
        <v>1424</v>
      </c>
      <c r="C124" s="111"/>
      <c r="D124" s="32"/>
      <c r="E124" s="74"/>
      <c r="F124" s="320"/>
      <c r="G124" s="375"/>
      <c r="H124" s="333"/>
      <c r="I124" s="320"/>
      <c r="J124" s="320"/>
    </row>
    <row r="125" spans="1:10" ht="25.5">
      <c r="A125" s="331" t="s">
        <v>362</v>
      </c>
      <c r="B125" s="132" t="s">
        <v>218</v>
      </c>
      <c r="C125" s="421" t="s">
        <v>219</v>
      </c>
      <c r="D125" s="134" t="s">
        <v>87</v>
      </c>
      <c r="E125" s="422" t="s">
        <v>162</v>
      </c>
      <c r="F125" s="304"/>
      <c r="G125" s="374"/>
      <c r="H125" s="334"/>
      <c r="I125" s="304"/>
      <c r="J125" s="304"/>
    </row>
    <row r="126" spans="1:10" ht="38.25">
      <c r="A126" s="331" t="s">
        <v>365</v>
      </c>
      <c r="B126" s="132" t="s">
        <v>220</v>
      </c>
      <c r="C126" s="421" t="s">
        <v>221</v>
      </c>
      <c r="D126" s="134" t="s">
        <v>87</v>
      </c>
      <c r="E126" s="422" t="s">
        <v>162</v>
      </c>
      <c r="F126" s="304"/>
      <c r="G126" s="374"/>
      <c r="H126" s="334"/>
      <c r="I126" s="304"/>
      <c r="J126" s="304"/>
    </row>
    <row r="127" spans="1:10">
      <c r="A127" s="332"/>
      <c r="B127" s="39"/>
      <c r="C127" s="39"/>
      <c r="D127" s="40"/>
      <c r="E127" s="176"/>
      <c r="F127" s="329"/>
      <c r="G127" s="88"/>
      <c r="H127" s="335"/>
      <c r="I127" s="373" t="s">
        <v>370</v>
      </c>
      <c r="J127" s="319"/>
    </row>
    <row r="128" spans="1:10">
      <c r="A128" s="330" t="s">
        <v>371</v>
      </c>
      <c r="B128" s="62" t="s">
        <v>1428</v>
      </c>
      <c r="C128" s="111"/>
      <c r="D128" s="32"/>
      <c r="E128" s="74"/>
      <c r="F128" s="320"/>
      <c r="G128" s="375"/>
      <c r="H128" s="333"/>
      <c r="I128" s="320"/>
      <c r="J128" s="320"/>
    </row>
    <row r="129" spans="1:10" ht="38.25">
      <c r="A129" s="331" t="s">
        <v>1425</v>
      </c>
      <c r="B129" s="132" t="s">
        <v>198</v>
      </c>
      <c r="C129" s="133" t="s">
        <v>199</v>
      </c>
      <c r="D129" s="134" t="s">
        <v>87</v>
      </c>
      <c r="E129" s="11">
        <v>3</v>
      </c>
      <c r="F129" s="304"/>
      <c r="G129" s="374"/>
      <c r="H129" s="334"/>
      <c r="I129" s="304"/>
      <c r="J129" s="304"/>
    </row>
    <row r="130" spans="1:10" ht="38.25">
      <c r="A130" s="331" t="s">
        <v>1426</v>
      </c>
      <c r="B130" s="132" t="s">
        <v>200</v>
      </c>
      <c r="C130" s="133" t="s">
        <v>201</v>
      </c>
      <c r="D130" s="134" t="s">
        <v>87</v>
      </c>
      <c r="E130" s="11" t="s">
        <v>162</v>
      </c>
      <c r="F130" s="304"/>
      <c r="G130" s="374"/>
      <c r="H130" s="334"/>
      <c r="I130" s="304"/>
      <c r="J130" s="304"/>
    </row>
    <row r="131" spans="1:10">
      <c r="A131" s="332"/>
      <c r="B131" s="39"/>
      <c r="C131" s="39"/>
      <c r="D131" s="40"/>
      <c r="E131" s="176"/>
      <c r="F131" s="329"/>
      <c r="G131" s="88"/>
      <c r="H131" s="335"/>
      <c r="I131" s="373" t="s">
        <v>378</v>
      </c>
      <c r="J131" s="319"/>
    </row>
    <row r="132" spans="1:10">
      <c r="A132" s="330" t="s">
        <v>379</v>
      </c>
      <c r="B132" s="62" t="s">
        <v>1427</v>
      </c>
      <c r="C132" s="111"/>
      <c r="D132" s="32"/>
      <c r="E132" s="74"/>
      <c r="F132" s="320"/>
      <c r="G132" s="375"/>
      <c r="H132" s="333"/>
      <c r="I132" s="320"/>
      <c r="J132" s="320"/>
    </row>
    <row r="133" spans="1:10" ht="25.5">
      <c r="A133" s="331" t="s">
        <v>372</v>
      </c>
      <c r="B133" s="132" t="s">
        <v>204</v>
      </c>
      <c r="C133" s="133" t="s">
        <v>205</v>
      </c>
      <c r="D133" s="134" t="s">
        <v>87</v>
      </c>
      <c r="E133" s="11">
        <v>3</v>
      </c>
      <c r="F133" s="304"/>
      <c r="G133" s="374"/>
      <c r="H133" s="334"/>
      <c r="I133" s="304"/>
      <c r="J133" s="304"/>
    </row>
    <row r="134" spans="1:10" ht="25.5">
      <c r="A134" s="331" t="s">
        <v>375</v>
      </c>
      <c r="B134" s="132" t="s">
        <v>206</v>
      </c>
      <c r="C134" s="133" t="s">
        <v>207</v>
      </c>
      <c r="D134" s="134" t="s">
        <v>87</v>
      </c>
      <c r="E134" s="11">
        <v>3</v>
      </c>
      <c r="F134" s="304"/>
      <c r="G134" s="374"/>
      <c r="H134" s="334"/>
      <c r="I134" s="304"/>
      <c r="J134" s="304"/>
    </row>
    <row r="135" spans="1:10">
      <c r="A135" s="332"/>
      <c r="B135" s="39"/>
      <c r="C135" s="39"/>
      <c r="D135" s="40"/>
      <c r="E135" s="176"/>
      <c r="F135" s="329"/>
      <c r="G135" s="88"/>
      <c r="H135" s="335"/>
      <c r="I135" s="373" t="s">
        <v>400</v>
      </c>
      <c r="J135" s="319"/>
    </row>
    <row r="136" spans="1:10">
      <c r="A136" s="330" t="s">
        <v>404</v>
      </c>
      <c r="B136" s="62" t="s">
        <v>2580</v>
      </c>
      <c r="C136" s="111"/>
      <c r="D136" s="32"/>
      <c r="E136" s="74"/>
      <c r="F136" s="320"/>
      <c r="G136" s="375"/>
      <c r="H136" s="333"/>
      <c r="I136" s="320"/>
      <c r="J136" s="320"/>
    </row>
    <row r="137" spans="1:10" ht="25.5">
      <c r="A137" s="331" t="s">
        <v>405</v>
      </c>
      <c r="B137" s="132" t="s">
        <v>210</v>
      </c>
      <c r="C137" s="133" t="s">
        <v>211</v>
      </c>
      <c r="D137" s="134" t="s">
        <v>87</v>
      </c>
      <c r="E137" s="11">
        <v>8</v>
      </c>
      <c r="F137" s="304"/>
      <c r="G137" s="374"/>
      <c r="H137" s="334"/>
      <c r="I137" s="304"/>
      <c r="J137" s="304"/>
    </row>
    <row r="138" spans="1:10">
      <c r="A138" s="332"/>
      <c r="B138" s="42"/>
      <c r="C138" s="112"/>
      <c r="D138" s="34"/>
      <c r="E138" s="176"/>
      <c r="F138" s="329"/>
      <c r="G138" s="373"/>
      <c r="H138" s="335"/>
      <c r="I138" s="373" t="s">
        <v>410</v>
      </c>
      <c r="J138" s="319"/>
    </row>
    <row r="139" spans="1:10">
      <c r="A139" s="330" t="s">
        <v>411</v>
      </c>
      <c r="B139" s="342" t="s">
        <v>2581</v>
      </c>
      <c r="C139" s="386"/>
      <c r="D139" s="333"/>
      <c r="E139" s="357"/>
      <c r="F139" s="320"/>
      <c r="G139" s="375"/>
      <c r="H139" s="333"/>
      <c r="I139" s="320"/>
      <c r="J139" s="320"/>
    </row>
    <row r="140" spans="1:10">
      <c r="A140" s="331" t="s">
        <v>2583</v>
      </c>
      <c r="B140" s="293" t="s">
        <v>232</v>
      </c>
      <c r="C140" s="293" t="s">
        <v>233</v>
      </c>
      <c r="D140" s="296" t="s">
        <v>31</v>
      </c>
      <c r="E140" s="361" t="s">
        <v>234</v>
      </c>
      <c r="F140" s="511" t="s">
        <v>3192</v>
      </c>
      <c r="G140" s="780">
        <v>22</v>
      </c>
      <c r="H140" s="780">
        <v>22</v>
      </c>
      <c r="I140" s="1884">
        <v>0.21</v>
      </c>
      <c r="J140" s="780">
        <v>2662</v>
      </c>
    </row>
    <row r="141" spans="1:10">
      <c r="A141" s="331" t="s">
        <v>2582</v>
      </c>
      <c r="B141" s="293" t="s">
        <v>235</v>
      </c>
      <c r="C141" s="293" t="s">
        <v>236</v>
      </c>
      <c r="D141" s="296" t="s">
        <v>31</v>
      </c>
      <c r="E141" s="361" t="s">
        <v>88</v>
      </c>
      <c r="F141" s="511" t="s">
        <v>3192</v>
      </c>
      <c r="G141" s="752">
        <v>32</v>
      </c>
      <c r="H141" s="749">
        <v>32</v>
      </c>
      <c r="I141" s="1884">
        <v>0.21</v>
      </c>
      <c r="J141" s="780">
        <v>232.23</v>
      </c>
    </row>
    <row r="142" spans="1:10" ht="25.5">
      <c r="A142" s="331" t="s">
        <v>2584</v>
      </c>
      <c r="B142" s="293" t="s">
        <v>237</v>
      </c>
      <c r="C142" s="293" t="s">
        <v>238</v>
      </c>
      <c r="D142" s="294" t="s">
        <v>87</v>
      </c>
      <c r="E142" s="361" t="s">
        <v>88</v>
      </c>
      <c r="F142" s="304" t="s">
        <v>2916</v>
      </c>
      <c r="G142" s="752">
        <v>83</v>
      </c>
      <c r="H142" s="749">
        <v>83</v>
      </c>
      <c r="I142" s="1884">
        <v>0.21</v>
      </c>
      <c r="J142" s="780">
        <v>602.58000000000004</v>
      </c>
    </row>
    <row r="143" spans="1:10">
      <c r="A143" s="331" t="s">
        <v>2585</v>
      </c>
      <c r="B143" s="7" t="s">
        <v>239</v>
      </c>
      <c r="C143" s="7" t="s">
        <v>240</v>
      </c>
      <c r="D143" s="296" t="s">
        <v>31</v>
      </c>
      <c r="E143" s="362" t="s">
        <v>241</v>
      </c>
      <c r="F143" s="304" t="s">
        <v>2826</v>
      </c>
      <c r="G143" s="752">
        <v>15.2</v>
      </c>
      <c r="H143" s="749">
        <v>15.2</v>
      </c>
      <c r="I143" s="1884">
        <v>0.21</v>
      </c>
      <c r="J143" s="780">
        <v>55.18</v>
      </c>
    </row>
    <row r="144" spans="1:10">
      <c r="A144" s="331" t="s">
        <v>2586</v>
      </c>
      <c r="B144" s="7" t="s">
        <v>242</v>
      </c>
      <c r="C144" s="7" t="s">
        <v>243</v>
      </c>
      <c r="D144" s="296" t="s">
        <v>31</v>
      </c>
      <c r="E144" s="362" t="s">
        <v>234</v>
      </c>
      <c r="F144" s="304" t="s">
        <v>2822</v>
      </c>
      <c r="G144" s="752">
        <v>21</v>
      </c>
      <c r="H144" s="749">
        <v>21</v>
      </c>
      <c r="I144" s="1884">
        <v>0.21</v>
      </c>
      <c r="J144" s="780">
        <v>2541</v>
      </c>
    </row>
    <row r="145" spans="1:10">
      <c r="A145" s="331" t="s">
        <v>2587</v>
      </c>
      <c r="B145" s="7" t="s">
        <v>244</v>
      </c>
      <c r="C145" s="7" t="s">
        <v>243</v>
      </c>
      <c r="D145" s="296" t="s">
        <v>31</v>
      </c>
      <c r="E145" s="362" t="s">
        <v>234</v>
      </c>
      <c r="F145" s="304" t="s">
        <v>2822</v>
      </c>
      <c r="G145" s="752">
        <v>19.5</v>
      </c>
      <c r="H145" s="748">
        <v>19.5</v>
      </c>
      <c r="I145" s="1884">
        <v>0.21</v>
      </c>
      <c r="J145" s="780">
        <v>2359.5</v>
      </c>
    </row>
    <row r="146" spans="1:10">
      <c r="A146" s="332"/>
      <c r="B146" s="341"/>
      <c r="C146" s="385"/>
      <c r="D146" s="335"/>
      <c r="E146" s="358"/>
      <c r="F146" s="329"/>
      <c r="G146" s="378"/>
      <c r="H146" s="335"/>
      <c r="I146" s="373" t="s">
        <v>1429</v>
      </c>
      <c r="J146" s="747">
        <f>SUM(J140:J145)</f>
        <v>8452.49</v>
      </c>
    </row>
    <row r="147" spans="1:10">
      <c r="A147" s="330" t="s">
        <v>434</v>
      </c>
      <c r="B147" s="217" t="s">
        <v>1126</v>
      </c>
      <c r="C147" s="230"/>
      <c r="D147" s="202"/>
      <c r="E147" s="227"/>
      <c r="F147" s="320"/>
      <c r="G147" s="375"/>
      <c r="H147" s="333"/>
      <c r="I147" s="320"/>
      <c r="J147" s="320"/>
    </row>
    <row r="148" spans="1:10" ht="102">
      <c r="A148" s="331" t="s">
        <v>435</v>
      </c>
      <c r="B148" s="162" t="s">
        <v>248</v>
      </c>
      <c r="C148" s="305" t="s">
        <v>2668</v>
      </c>
      <c r="D148" s="141" t="s">
        <v>31</v>
      </c>
      <c r="E148" s="299">
        <v>6</v>
      </c>
      <c r="F148" s="749"/>
      <c r="G148" s="749"/>
      <c r="H148" s="749"/>
      <c r="I148" s="1145"/>
      <c r="J148" s="749"/>
    </row>
    <row r="149" spans="1:10" ht="89.25">
      <c r="A149" s="331" t="s">
        <v>438</v>
      </c>
      <c r="B149" s="302" t="s">
        <v>250</v>
      </c>
      <c r="C149" s="305" t="s">
        <v>2669</v>
      </c>
      <c r="D149" s="141" t="s">
        <v>31</v>
      </c>
      <c r="E149" s="299">
        <v>3</v>
      </c>
      <c r="F149" s="749"/>
      <c r="G149" s="374"/>
      <c r="H149" s="374"/>
      <c r="I149" s="1145"/>
      <c r="J149" s="749"/>
    </row>
    <row r="150" spans="1:10" ht="140.25">
      <c r="A150" s="331" t="s">
        <v>441</v>
      </c>
      <c r="B150" s="302" t="s">
        <v>251</v>
      </c>
      <c r="C150" s="305" t="s">
        <v>2670</v>
      </c>
      <c r="D150" s="141" t="s">
        <v>31</v>
      </c>
      <c r="E150" s="300">
        <v>9</v>
      </c>
      <c r="F150" s="749"/>
      <c r="G150" s="374"/>
      <c r="H150" s="334"/>
      <c r="I150" s="1145"/>
      <c r="J150" s="749"/>
    </row>
    <row r="151" spans="1:10" ht="76.5">
      <c r="A151" s="331" t="s">
        <v>443</v>
      </c>
      <c r="B151" s="302" t="s">
        <v>252</v>
      </c>
      <c r="C151" s="305" t="s">
        <v>2671</v>
      </c>
      <c r="D151" s="141" t="s">
        <v>31</v>
      </c>
      <c r="E151" s="300">
        <v>6</v>
      </c>
      <c r="F151" s="304"/>
      <c r="G151" s="374"/>
      <c r="H151" s="334"/>
      <c r="I151" s="1145"/>
      <c r="J151" s="749"/>
    </row>
    <row r="152" spans="1:10" ht="89.25">
      <c r="A152" s="331" t="s">
        <v>446</v>
      </c>
      <c r="B152" s="302" t="s">
        <v>253</v>
      </c>
      <c r="C152" s="305" t="s">
        <v>254</v>
      </c>
      <c r="D152" s="141" t="s">
        <v>31</v>
      </c>
      <c r="E152" s="300">
        <v>12</v>
      </c>
      <c r="F152" s="304"/>
      <c r="G152" s="374"/>
      <c r="H152" s="334"/>
      <c r="I152" s="1145"/>
      <c r="J152" s="749"/>
    </row>
    <row r="153" spans="1:10" ht="102">
      <c r="A153" s="331" t="s">
        <v>1430</v>
      </c>
      <c r="B153" s="302" t="s">
        <v>255</v>
      </c>
      <c r="C153" s="305" t="s">
        <v>2675</v>
      </c>
      <c r="D153" s="141" t="s">
        <v>31</v>
      </c>
      <c r="E153" s="299">
        <v>6</v>
      </c>
      <c r="F153" s="304"/>
      <c r="G153" s="374"/>
      <c r="H153" s="334"/>
      <c r="I153" s="1145"/>
      <c r="J153" s="749"/>
    </row>
    <row r="154" spans="1:10" ht="114.75">
      <c r="A154" s="331" t="s">
        <v>1431</v>
      </c>
      <c r="B154" s="302" t="s">
        <v>256</v>
      </c>
      <c r="C154" s="305" t="s">
        <v>2672</v>
      </c>
      <c r="D154" s="141" t="s">
        <v>31</v>
      </c>
      <c r="E154" s="300">
        <v>120</v>
      </c>
      <c r="F154" s="304"/>
      <c r="G154" s="374"/>
      <c r="H154" s="334"/>
      <c r="I154" s="1145"/>
      <c r="J154" s="749"/>
    </row>
    <row r="155" spans="1:10" ht="25.5">
      <c r="A155" s="331" t="s">
        <v>1432</v>
      </c>
      <c r="B155" s="302" t="s">
        <v>257</v>
      </c>
      <c r="C155" s="305" t="s">
        <v>2673</v>
      </c>
      <c r="D155" s="141" t="s">
        <v>31</v>
      </c>
      <c r="E155" s="300">
        <v>3</v>
      </c>
      <c r="F155" s="304"/>
      <c r="G155" s="374"/>
      <c r="H155" s="334"/>
      <c r="I155" s="1145"/>
      <c r="J155" s="749"/>
    </row>
    <row r="156" spans="1:10" ht="102">
      <c r="A156" s="331" t="s">
        <v>1433</v>
      </c>
      <c r="B156" s="302" t="s">
        <v>258</v>
      </c>
      <c r="C156" s="305" t="s">
        <v>2674</v>
      </c>
      <c r="D156" s="141" t="s">
        <v>31</v>
      </c>
      <c r="E156" s="300">
        <v>3</v>
      </c>
      <c r="F156" s="304"/>
      <c r="G156" s="374"/>
      <c r="H156" s="334"/>
      <c r="I156" s="1145"/>
      <c r="J156" s="749"/>
    </row>
    <row r="157" spans="1:10" ht="51">
      <c r="A157" s="331" t="s">
        <v>1434</v>
      </c>
      <c r="B157" s="302" t="s">
        <v>259</v>
      </c>
      <c r="C157" s="305" t="s">
        <v>2676</v>
      </c>
      <c r="D157" s="141" t="s">
        <v>31</v>
      </c>
      <c r="E157" s="300">
        <v>12</v>
      </c>
      <c r="F157" s="304"/>
      <c r="G157" s="374"/>
      <c r="H157" s="334"/>
      <c r="I157" s="1145"/>
      <c r="J157" s="749"/>
    </row>
    <row r="158" spans="1:10" ht="25.5">
      <c r="A158" s="331" t="s">
        <v>1435</v>
      </c>
      <c r="B158" s="302" t="s">
        <v>260</v>
      </c>
      <c r="C158" s="305" t="s">
        <v>261</v>
      </c>
      <c r="D158" s="141" t="s">
        <v>249</v>
      </c>
      <c r="E158" s="300">
        <v>12</v>
      </c>
      <c r="F158" s="304"/>
      <c r="G158" s="374"/>
      <c r="H158" s="334"/>
      <c r="I158" s="1145"/>
      <c r="J158" s="749"/>
    </row>
    <row r="159" spans="1:10" ht="25.5">
      <c r="A159" s="331" t="s">
        <v>1436</v>
      </c>
      <c r="B159" s="302" t="s">
        <v>262</v>
      </c>
      <c r="C159" s="305" t="s">
        <v>263</v>
      </c>
      <c r="D159" s="141" t="s">
        <v>249</v>
      </c>
      <c r="E159" s="299">
        <v>24</v>
      </c>
      <c r="F159" s="304"/>
      <c r="G159" s="374"/>
      <c r="H159" s="334"/>
      <c r="I159" s="1145"/>
      <c r="J159" s="749"/>
    </row>
    <row r="160" spans="1:10" ht="63.75">
      <c r="A160" s="331" t="s">
        <v>1437</v>
      </c>
      <c r="B160" s="302" t="s">
        <v>264</v>
      </c>
      <c r="C160" s="305" t="s">
        <v>2677</v>
      </c>
      <c r="D160" s="141" t="s">
        <v>31</v>
      </c>
      <c r="E160" s="300">
        <v>30</v>
      </c>
      <c r="F160" s="304"/>
      <c r="G160" s="374"/>
      <c r="H160" s="334"/>
      <c r="I160" s="1145"/>
      <c r="J160" s="749"/>
    </row>
    <row r="161" spans="1:10" ht="38.25">
      <c r="A161" s="331" t="s">
        <v>1438</v>
      </c>
      <c r="B161" s="302" t="s">
        <v>265</v>
      </c>
      <c r="C161" s="305" t="s">
        <v>2678</v>
      </c>
      <c r="D161" s="141" t="s">
        <v>31</v>
      </c>
      <c r="E161" s="300">
        <v>6</v>
      </c>
      <c r="F161" s="304"/>
      <c r="G161" s="374"/>
      <c r="H161" s="334"/>
      <c r="I161" s="1145"/>
      <c r="J161" s="749"/>
    </row>
    <row r="162" spans="1:10">
      <c r="A162" s="332"/>
      <c r="B162" s="341"/>
      <c r="C162" s="385"/>
      <c r="D162" s="335"/>
      <c r="E162" s="358"/>
      <c r="F162" s="329"/>
      <c r="G162" s="378"/>
      <c r="H162" s="378"/>
      <c r="I162" s="373" t="s">
        <v>448</v>
      </c>
      <c r="J162" s="319"/>
    </row>
    <row r="163" spans="1:10">
      <c r="A163" s="330" t="s">
        <v>449</v>
      </c>
      <c r="B163" s="177" t="s">
        <v>2796</v>
      </c>
      <c r="C163" s="231"/>
      <c r="D163" s="333"/>
      <c r="E163" s="357"/>
      <c r="F163" s="320"/>
      <c r="G163" s="375"/>
      <c r="H163" s="333"/>
      <c r="I163" s="320"/>
      <c r="J163" s="320"/>
    </row>
    <row r="164" spans="1:10" ht="51">
      <c r="A164" s="331" t="s">
        <v>450</v>
      </c>
      <c r="B164" s="148" t="s">
        <v>269</v>
      </c>
      <c r="C164" s="305" t="s">
        <v>1127</v>
      </c>
      <c r="D164" s="141" t="s">
        <v>31</v>
      </c>
      <c r="E164" s="360">
        <v>3</v>
      </c>
      <c r="F164" s="339" t="s">
        <v>3193</v>
      </c>
      <c r="G164" s="374">
        <v>126.55</v>
      </c>
      <c r="H164" s="374">
        <v>126.55</v>
      </c>
      <c r="I164" s="1885">
        <v>0.21</v>
      </c>
      <c r="J164" s="771">
        <f>G164*E164*1.21</f>
        <v>459.37649999999996</v>
      </c>
    </row>
    <row r="165" spans="1:10" ht="25.5">
      <c r="A165" s="331" t="s">
        <v>452</v>
      </c>
      <c r="B165" s="148" t="s">
        <v>270</v>
      </c>
      <c r="C165" s="305" t="s">
        <v>1128</v>
      </c>
      <c r="D165" s="141" t="s">
        <v>1129</v>
      </c>
      <c r="E165" s="360">
        <v>3</v>
      </c>
      <c r="F165" s="52" t="s">
        <v>3194</v>
      </c>
      <c r="G165" s="374">
        <f>H165/10</f>
        <v>9.7050000000000001</v>
      </c>
      <c r="H165" s="374">
        <v>97.05</v>
      </c>
      <c r="I165" s="1885">
        <v>0.21</v>
      </c>
      <c r="J165" s="771">
        <f>H165*E165*1.21</f>
        <v>352.29149999999998</v>
      </c>
    </row>
    <row r="166" spans="1:10">
      <c r="A166" s="332"/>
      <c r="B166" s="341"/>
      <c r="C166" s="385"/>
      <c r="D166" s="335"/>
      <c r="E166" s="358"/>
      <c r="F166" s="329"/>
      <c r="G166" s="378"/>
      <c r="H166" s="335"/>
      <c r="I166" s="373" t="s">
        <v>1439</v>
      </c>
      <c r="J166" s="1717">
        <f>SUM(J164:J165)</f>
        <v>811.66799999999989</v>
      </c>
    </row>
    <row r="167" spans="1:10">
      <c r="A167" s="330" t="s">
        <v>454</v>
      </c>
      <c r="B167" s="177" t="s">
        <v>2795</v>
      </c>
      <c r="C167" s="232"/>
      <c r="D167" s="333"/>
      <c r="E167" s="357"/>
      <c r="F167" s="320"/>
      <c r="G167" s="375"/>
      <c r="H167" s="333"/>
      <c r="I167" s="320"/>
      <c r="J167" s="320"/>
    </row>
    <row r="168" spans="1:10" ht="25.5">
      <c r="A168" s="331" t="s">
        <v>456</v>
      </c>
      <c r="B168" s="148" t="s">
        <v>274</v>
      </c>
      <c r="C168" s="305" t="s">
        <v>2679</v>
      </c>
      <c r="D168" s="334" t="s">
        <v>31</v>
      </c>
      <c r="E168" s="300">
        <v>12</v>
      </c>
      <c r="F168" s="334"/>
      <c r="G168" s="749"/>
      <c r="H168" s="749"/>
      <c r="I168" s="1145"/>
      <c r="J168" s="749"/>
    </row>
    <row r="169" spans="1:10" ht="38.25">
      <c r="A169" s="331" t="s">
        <v>459</v>
      </c>
      <c r="B169" s="148" t="s">
        <v>275</v>
      </c>
      <c r="C169" s="305" t="s">
        <v>276</v>
      </c>
      <c r="D169" s="334" t="s">
        <v>31</v>
      </c>
      <c r="E169" s="300">
        <v>18</v>
      </c>
      <c r="F169" s="334"/>
      <c r="G169" s="749"/>
      <c r="H169" s="749"/>
      <c r="I169" s="1145"/>
      <c r="J169" s="749"/>
    </row>
    <row r="170" spans="1:10">
      <c r="A170" s="331" t="s">
        <v>461</v>
      </c>
      <c r="B170" s="302" t="s">
        <v>277</v>
      </c>
      <c r="C170" s="305" t="s">
        <v>2680</v>
      </c>
      <c r="D170" s="334" t="s">
        <v>31</v>
      </c>
      <c r="E170" s="144">
        <v>18</v>
      </c>
      <c r="F170" s="334"/>
      <c r="G170" s="749"/>
      <c r="H170" s="749"/>
      <c r="I170" s="1145"/>
      <c r="J170" s="749"/>
    </row>
    <row r="171" spans="1:10" ht="25.5">
      <c r="A171" s="331" t="s">
        <v>1440</v>
      </c>
      <c r="B171" s="302" t="s">
        <v>278</v>
      </c>
      <c r="C171" s="305" t="s">
        <v>2681</v>
      </c>
      <c r="D171" s="384" t="s">
        <v>31</v>
      </c>
      <c r="E171" s="144">
        <v>12</v>
      </c>
      <c r="F171" s="334"/>
      <c r="G171" s="749"/>
      <c r="H171" s="749"/>
      <c r="I171" s="1145"/>
      <c r="J171" s="749"/>
    </row>
    <row r="172" spans="1:10" ht="25.5">
      <c r="A172" s="331" t="s">
        <v>1441</v>
      </c>
      <c r="B172" s="148" t="s">
        <v>279</v>
      </c>
      <c r="C172" s="305" t="s">
        <v>280</v>
      </c>
      <c r="D172" s="334" t="s">
        <v>249</v>
      </c>
      <c r="E172" s="300">
        <v>30</v>
      </c>
      <c r="F172" s="304"/>
      <c r="G172" s="749"/>
      <c r="H172" s="749"/>
      <c r="I172" s="1145"/>
      <c r="J172" s="749"/>
    </row>
    <row r="173" spans="1:10" ht="25.5">
      <c r="A173" s="331" t="s">
        <v>1442</v>
      </c>
      <c r="B173" s="148" t="s">
        <v>281</v>
      </c>
      <c r="C173" s="305" t="s">
        <v>282</v>
      </c>
      <c r="D173" s="334" t="s">
        <v>249</v>
      </c>
      <c r="E173" s="300">
        <v>30</v>
      </c>
      <c r="F173" s="304"/>
      <c r="G173" s="749"/>
      <c r="H173" s="749"/>
      <c r="I173" s="1145"/>
      <c r="J173" s="749"/>
    </row>
    <row r="174" spans="1:10">
      <c r="A174" s="332"/>
      <c r="B174" s="341"/>
      <c r="C174" s="385"/>
      <c r="D174" s="335"/>
      <c r="E174" s="358"/>
      <c r="F174" s="329"/>
      <c r="G174" s="378"/>
      <c r="H174" s="335"/>
      <c r="I174" s="373" t="s">
        <v>463</v>
      </c>
      <c r="J174" s="319"/>
    </row>
    <row r="175" spans="1:10">
      <c r="A175" s="330" t="s">
        <v>464</v>
      </c>
      <c r="B175" s="177" t="s">
        <v>1130</v>
      </c>
      <c r="C175" s="233"/>
      <c r="D175" s="333"/>
      <c r="E175" s="357"/>
      <c r="F175" s="320"/>
      <c r="G175" s="375"/>
      <c r="H175" s="333"/>
      <c r="I175" s="320"/>
      <c r="J175" s="320"/>
    </row>
    <row r="176" spans="1:10" ht="51">
      <c r="A176" s="331" t="s">
        <v>465</v>
      </c>
      <c r="B176" s="148" t="s">
        <v>286</v>
      </c>
      <c r="C176" s="305" t="s">
        <v>2682</v>
      </c>
      <c r="D176" s="334" t="s">
        <v>31</v>
      </c>
      <c r="E176" s="300">
        <v>9</v>
      </c>
      <c r="F176" s="749" t="s">
        <v>3195</v>
      </c>
      <c r="G176" s="749">
        <v>133.69</v>
      </c>
      <c r="H176" s="749">
        <v>133.69</v>
      </c>
      <c r="I176" s="1885">
        <v>0.21</v>
      </c>
      <c r="J176" s="749">
        <f>H176*E176*1.21</f>
        <v>1455.8841</v>
      </c>
    </row>
    <row r="177" spans="1:10" ht="89.25">
      <c r="A177" s="331" t="s">
        <v>1443</v>
      </c>
      <c r="B177" s="148" t="s">
        <v>287</v>
      </c>
      <c r="C177" s="305" t="s">
        <v>2683</v>
      </c>
      <c r="D177" s="334" t="s">
        <v>31</v>
      </c>
      <c r="E177" s="300">
        <v>3</v>
      </c>
      <c r="F177" s="334" t="s">
        <v>3193</v>
      </c>
      <c r="G177" s="749">
        <v>110.65</v>
      </c>
      <c r="H177" s="749">
        <v>110.65</v>
      </c>
      <c r="I177" s="1885">
        <v>0.21</v>
      </c>
      <c r="J177" s="749">
        <f>H177*E177*1.21</f>
        <v>401.65950000000004</v>
      </c>
    </row>
    <row r="178" spans="1:10" ht="114.75">
      <c r="A178" s="331" t="s">
        <v>468</v>
      </c>
      <c r="B178" s="148" t="s">
        <v>288</v>
      </c>
      <c r="C178" s="305" t="s">
        <v>289</v>
      </c>
      <c r="D178" s="334" t="s">
        <v>31</v>
      </c>
      <c r="E178" s="299">
        <v>3</v>
      </c>
      <c r="F178" s="334" t="s">
        <v>3193</v>
      </c>
      <c r="G178" s="749">
        <v>105.48</v>
      </c>
      <c r="H178" s="749">
        <v>105.48</v>
      </c>
      <c r="I178" s="1885">
        <v>0.21</v>
      </c>
      <c r="J178" s="749">
        <f>H178*E178*1.21</f>
        <v>382.89240000000001</v>
      </c>
    </row>
    <row r="179" spans="1:10" ht="51">
      <c r="A179" s="331" t="s">
        <v>471</v>
      </c>
      <c r="B179" s="148" t="s">
        <v>290</v>
      </c>
      <c r="C179" s="305" t="s">
        <v>291</v>
      </c>
      <c r="D179" s="334" t="s">
        <v>31</v>
      </c>
      <c r="E179" s="300">
        <v>36</v>
      </c>
      <c r="F179" s="334" t="s">
        <v>3193</v>
      </c>
      <c r="G179" s="749">
        <v>95.82</v>
      </c>
      <c r="H179" s="749">
        <v>95.82</v>
      </c>
      <c r="I179" s="1885">
        <v>0.21</v>
      </c>
      <c r="J179" s="749">
        <f>H179*E179*1.21</f>
        <v>4173.9191999999994</v>
      </c>
    </row>
    <row r="180" spans="1:10" ht="102">
      <c r="A180" s="331" t="s">
        <v>474</v>
      </c>
      <c r="B180" s="148" t="s">
        <v>292</v>
      </c>
      <c r="C180" s="305" t="s">
        <v>293</v>
      </c>
      <c r="D180" s="334" t="s">
        <v>31</v>
      </c>
      <c r="E180" s="300">
        <v>24</v>
      </c>
      <c r="F180" s="334" t="s">
        <v>3193</v>
      </c>
      <c r="G180" s="749">
        <v>99.22</v>
      </c>
      <c r="H180" s="749">
        <v>99.22</v>
      </c>
      <c r="I180" s="1885">
        <v>0.21</v>
      </c>
      <c r="J180" s="749">
        <f>H180*E180*1.21</f>
        <v>2881.3487999999998</v>
      </c>
    </row>
    <row r="181" spans="1:10" ht="89.25">
      <c r="A181" s="331" t="s">
        <v>477</v>
      </c>
      <c r="B181" s="148" t="s">
        <v>294</v>
      </c>
      <c r="C181" s="305" t="s">
        <v>295</v>
      </c>
      <c r="D181" s="334" t="s">
        <v>31</v>
      </c>
      <c r="E181" s="299">
        <v>3</v>
      </c>
      <c r="F181" s="334" t="s">
        <v>3193</v>
      </c>
      <c r="G181" s="749">
        <v>97.27</v>
      </c>
      <c r="H181" s="749">
        <v>97.27</v>
      </c>
      <c r="I181" s="1885">
        <v>0.21</v>
      </c>
      <c r="J181" s="749">
        <f>H181*E181*1.21</f>
        <v>353.09010000000001</v>
      </c>
    </row>
    <row r="182" spans="1:10" ht="38.25">
      <c r="A182" s="331" t="s">
        <v>480</v>
      </c>
      <c r="B182" s="148" t="s">
        <v>296</v>
      </c>
      <c r="C182" s="305" t="s">
        <v>297</v>
      </c>
      <c r="D182" s="334" t="s">
        <v>31</v>
      </c>
      <c r="E182" s="299">
        <v>15</v>
      </c>
      <c r="F182" s="334" t="s">
        <v>3193</v>
      </c>
      <c r="G182" s="749">
        <v>112.15</v>
      </c>
      <c r="H182" s="749">
        <v>112.15</v>
      </c>
      <c r="I182" s="1885">
        <v>0.21</v>
      </c>
      <c r="J182" s="749">
        <f>H182*E182*1.21</f>
        <v>2035.5225</v>
      </c>
    </row>
    <row r="183" spans="1:10" ht="38.25">
      <c r="A183" s="331" t="s">
        <v>482</v>
      </c>
      <c r="B183" s="148" t="s">
        <v>298</v>
      </c>
      <c r="C183" s="305" t="s">
        <v>299</v>
      </c>
      <c r="D183" s="334" t="s">
        <v>31</v>
      </c>
      <c r="E183" s="299">
        <v>24</v>
      </c>
      <c r="F183" s="334" t="s">
        <v>3193</v>
      </c>
      <c r="G183" s="749">
        <v>116.28</v>
      </c>
      <c r="H183" s="749">
        <v>116.28</v>
      </c>
      <c r="I183" s="1885">
        <v>0.21</v>
      </c>
      <c r="J183" s="749">
        <f>H183*E183*1.21</f>
        <v>3376.7712000000001</v>
      </c>
    </row>
    <row r="184" spans="1:10" ht="102">
      <c r="A184" s="331" t="s">
        <v>485</v>
      </c>
      <c r="B184" s="148" t="s">
        <v>300</v>
      </c>
      <c r="C184" s="305" t="s">
        <v>301</v>
      </c>
      <c r="D184" s="334" t="s">
        <v>31</v>
      </c>
      <c r="E184" s="300">
        <v>18</v>
      </c>
      <c r="F184" s="334" t="s">
        <v>3193</v>
      </c>
      <c r="G184" s="749">
        <v>111</v>
      </c>
      <c r="H184" s="749">
        <v>111</v>
      </c>
      <c r="I184" s="1885">
        <v>0.21</v>
      </c>
      <c r="J184" s="749">
        <f>H184*E184*1.21</f>
        <v>2417.58</v>
      </c>
    </row>
    <row r="185" spans="1:10" ht="51">
      <c r="A185" s="331" t="s">
        <v>488</v>
      </c>
      <c r="B185" s="148" t="s">
        <v>302</v>
      </c>
      <c r="C185" s="305" t="s">
        <v>1131</v>
      </c>
      <c r="D185" s="334" t="s">
        <v>31</v>
      </c>
      <c r="E185" s="299">
        <v>9</v>
      </c>
      <c r="F185" s="334" t="s">
        <v>3193</v>
      </c>
      <c r="G185" s="749">
        <v>127.86</v>
      </c>
      <c r="H185" s="749">
        <v>127.86</v>
      </c>
      <c r="I185" s="1885">
        <v>0.21</v>
      </c>
      <c r="J185" s="749">
        <f>H185*E185*1.21</f>
        <v>1392.3953999999999</v>
      </c>
    </row>
    <row r="186" spans="1:10" ht="51">
      <c r="A186" s="331" t="s">
        <v>491</v>
      </c>
      <c r="B186" s="148" t="s">
        <v>303</v>
      </c>
      <c r="C186" s="305" t="s">
        <v>304</v>
      </c>
      <c r="D186" s="334" t="s">
        <v>31</v>
      </c>
      <c r="E186" s="299">
        <v>9</v>
      </c>
      <c r="F186" s="334" t="s">
        <v>3193</v>
      </c>
      <c r="G186" s="749">
        <v>153.04</v>
      </c>
      <c r="H186" s="749">
        <v>153.04</v>
      </c>
      <c r="I186" s="1885">
        <v>0.21</v>
      </c>
      <c r="J186" s="749">
        <f>H186*E186*1.21</f>
        <v>1666.6055999999999</v>
      </c>
    </row>
    <row r="187" spans="1:10" ht="102">
      <c r="A187" s="331" t="s">
        <v>494</v>
      </c>
      <c r="B187" s="148" t="s">
        <v>305</v>
      </c>
      <c r="C187" s="305" t="s">
        <v>1132</v>
      </c>
      <c r="D187" s="334" t="s">
        <v>31</v>
      </c>
      <c r="E187" s="299">
        <v>9</v>
      </c>
      <c r="F187" s="334" t="s">
        <v>3193</v>
      </c>
      <c r="G187" s="749">
        <v>123.62</v>
      </c>
      <c r="H187" s="749">
        <v>123.62</v>
      </c>
      <c r="I187" s="1885">
        <v>0.21</v>
      </c>
      <c r="J187" s="749">
        <f>H187*E187*1.21</f>
        <v>1346.2217999999998</v>
      </c>
    </row>
    <row r="188" spans="1:10" ht="89.25">
      <c r="A188" s="331" t="s">
        <v>496</v>
      </c>
      <c r="B188" s="148" t="s">
        <v>306</v>
      </c>
      <c r="C188" s="305" t="s">
        <v>307</v>
      </c>
      <c r="D188" s="334" t="s">
        <v>31</v>
      </c>
      <c r="E188" s="299">
        <v>24</v>
      </c>
      <c r="F188" s="334" t="s">
        <v>3193</v>
      </c>
      <c r="G188" s="749">
        <v>103.6</v>
      </c>
      <c r="H188" s="749">
        <v>103.6</v>
      </c>
      <c r="I188" s="1885">
        <v>0.21</v>
      </c>
      <c r="J188" s="749">
        <f>H188*E188*1.21</f>
        <v>3008.5439999999994</v>
      </c>
    </row>
    <row r="189" spans="1:10">
      <c r="A189" s="332"/>
      <c r="B189" s="341"/>
      <c r="C189" s="385"/>
      <c r="D189" s="335"/>
      <c r="E189" s="358"/>
      <c r="F189" s="329"/>
      <c r="G189" s="378"/>
      <c r="H189" s="335"/>
      <c r="I189" s="373" t="s">
        <v>519</v>
      </c>
      <c r="J189" s="747">
        <f>SUM(J176:J188)</f>
        <v>24892.434599999993</v>
      </c>
    </row>
    <row r="190" spans="1:10">
      <c r="A190" s="330" t="s">
        <v>520</v>
      </c>
      <c r="B190" s="177" t="s">
        <v>1444</v>
      </c>
      <c r="C190" s="234"/>
      <c r="D190" s="336"/>
      <c r="E190" s="357"/>
      <c r="F190" s="324"/>
      <c r="G190" s="376"/>
      <c r="H190" s="336"/>
      <c r="I190" s="324"/>
      <c r="J190" s="324"/>
    </row>
    <row r="191" spans="1:10" ht="76.5">
      <c r="A191" s="331" t="s">
        <v>521</v>
      </c>
      <c r="B191" s="148" t="s">
        <v>311</v>
      </c>
      <c r="C191" s="305" t="s">
        <v>312</v>
      </c>
      <c r="D191" s="334" t="s">
        <v>31</v>
      </c>
      <c r="E191" s="299">
        <v>12</v>
      </c>
      <c r="F191" s="304"/>
      <c r="G191" s="374"/>
      <c r="H191" s="334"/>
      <c r="I191" s="304"/>
      <c r="J191" s="304"/>
    </row>
    <row r="192" spans="1:10" ht="51">
      <c r="A192" s="331" t="s">
        <v>524</v>
      </c>
      <c r="B192" s="148" t="s">
        <v>313</v>
      </c>
      <c r="C192" s="305" t="s">
        <v>314</v>
      </c>
      <c r="D192" s="334" t="s">
        <v>87</v>
      </c>
      <c r="E192" s="299">
        <v>12</v>
      </c>
      <c r="F192" s="304"/>
      <c r="G192" s="374"/>
      <c r="H192" s="334"/>
      <c r="I192" s="304"/>
      <c r="J192" s="304"/>
    </row>
    <row r="193" spans="1:10" ht="51">
      <c r="A193" s="331" t="s">
        <v>527</v>
      </c>
      <c r="B193" s="148" t="s">
        <v>315</v>
      </c>
      <c r="C193" s="305" t="s">
        <v>316</v>
      </c>
      <c r="D193" s="334" t="s">
        <v>87</v>
      </c>
      <c r="E193" s="299">
        <v>36</v>
      </c>
      <c r="F193" s="304"/>
      <c r="G193" s="374"/>
      <c r="H193" s="334"/>
      <c r="I193" s="304"/>
      <c r="J193" s="304"/>
    </row>
    <row r="194" spans="1:10">
      <c r="A194" s="331" t="s">
        <v>530</v>
      </c>
      <c r="B194" s="148" t="s">
        <v>317</v>
      </c>
      <c r="C194" s="305" t="s">
        <v>318</v>
      </c>
      <c r="D194" s="334" t="s">
        <v>87</v>
      </c>
      <c r="E194" s="299">
        <v>12</v>
      </c>
      <c r="F194" s="304"/>
      <c r="G194" s="374"/>
      <c r="H194" s="334"/>
      <c r="I194" s="304"/>
      <c r="J194" s="304"/>
    </row>
    <row r="195" spans="1:10">
      <c r="A195" s="332"/>
      <c r="B195" s="341"/>
      <c r="C195" s="385"/>
      <c r="D195" s="335"/>
      <c r="E195" s="358"/>
      <c r="F195" s="329"/>
      <c r="G195" s="378"/>
      <c r="H195" s="335"/>
      <c r="I195" s="373" t="s">
        <v>557</v>
      </c>
      <c r="J195" s="319"/>
    </row>
    <row r="196" spans="1:10">
      <c r="A196" s="330" t="s">
        <v>558</v>
      </c>
      <c r="B196" s="177" t="s">
        <v>1446</v>
      </c>
      <c r="C196" s="235"/>
      <c r="D196" s="333"/>
      <c r="E196" s="357"/>
      <c r="F196" s="320"/>
      <c r="G196" s="375"/>
      <c r="H196" s="333"/>
      <c r="I196" s="320"/>
      <c r="J196" s="320"/>
    </row>
    <row r="197" spans="1:10">
      <c r="A197" s="331" t="s">
        <v>559</v>
      </c>
      <c r="B197" s="148"/>
      <c r="C197" s="305"/>
      <c r="D197" s="141"/>
      <c r="E197" s="300"/>
      <c r="F197" s="334"/>
      <c r="G197" s="749"/>
      <c r="H197" s="749"/>
      <c r="I197" s="1145"/>
      <c r="J197" s="749"/>
    </row>
    <row r="198" spans="1:10">
      <c r="A198" s="332"/>
      <c r="B198" s="341"/>
      <c r="C198" s="385"/>
      <c r="D198" s="335"/>
      <c r="E198" s="358"/>
      <c r="F198" s="329"/>
      <c r="G198" s="378"/>
      <c r="H198" s="335"/>
      <c r="I198" s="373" t="s">
        <v>565</v>
      </c>
      <c r="J198" s="319">
        <v>286.95</v>
      </c>
    </row>
    <row r="199" spans="1:10">
      <c r="A199" s="330" t="s">
        <v>566</v>
      </c>
      <c r="B199" s="177" t="s">
        <v>1447</v>
      </c>
      <c r="C199" s="235"/>
      <c r="D199" s="333"/>
      <c r="E199" s="357"/>
      <c r="F199" s="320"/>
      <c r="G199" s="375"/>
      <c r="H199" s="333"/>
      <c r="I199" s="320"/>
      <c r="J199" s="320"/>
    </row>
    <row r="200" spans="1:10">
      <c r="A200" s="331" t="s">
        <v>567</v>
      </c>
      <c r="B200" s="423" t="s">
        <v>1445</v>
      </c>
      <c r="C200" s="305" t="s">
        <v>325</v>
      </c>
      <c r="D200" s="141" t="s">
        <v>49</v>
      </c>
      <c r="E200" s="300">
        <v>12</v>
      </c>
      <c r="F200" s="334"/>
      <c r="G200" s="374"/>
      <c r="H200" s="334"/>
      <c r="I200" s="304"/>
      <c r="J200" s="304"/>
    </row>
    <row r="201" spans="1:10">
      <c r="A201" s="332"/>
      <c r="B201" s="341"/>
      <c r="C201" s="385"/>
      <c r="D201" s="335"/>
      <c r="E201" s="358"/>
      <c r="F201" s="329"/>
      <c r="G201" s="378"/>
      <c r="H201" s="335"/>
      <c r="I201" s="373" t="s">
        <v>571</v>
      </c>
      <c r="J201" s="319"/>
    </row>
    <row r="202" spans="1:10">
      <c r="A202" s="330" t="s">
        <v>572</v>
      </c>
      <c r="B202" s="177" t="s">
        <v>1448</v>
      </c>
      <c r="C202" s="235"/>
      <c r="D202" s="333"/>
      <c r="E202" s="357"/>
      <c r="F202" s="320"/>
      <c r="G202" s="375"/>
      <c r="H202" s="333"/>
      <c r="I202" s="320"/>
      <c r="J202" s="320"/>
    </row>
    <row r="203" spans="1:10" ht="25.5">
      <c r="A203" s="331" t="s">
        <v>573</v>
      </c>
      <c r="B203" s="148" t="s">
        <v>327</v>
      </c>
      <c r="C203" s="305" t="s">
        <v>2684</v>
      </c>
      <c r="D203" s="141" t="s">
        <v>31</v>
      </c>
      <c r="E203" s="300">
        <v>6</v>
      </c>
      <c r="F203" s="334" t="s">
        <v>2830</v>
      </c>
      <c r="G203" s="749">
        <v>102.05</v>
      </c>
      <c r="H203" s="749">
        <v>102.05</v>
      </c>
      <c r="I203" s="1886">
        <v>0.21</v>
      </c>
      <c r="J203" s="749">
        <f>H203*E203*1.21</f>
        <v>740.88299999999992</v>
      </c>
    </row>
    <row r="204" spans="1:10">
      <c r="A204" s="332"/>
      <c r="B204" s="341"/>
      <c r="C204" s="385"/>
      <c r="D204" s="335"/>
      <c r="E204" s="358"/>
      <c r="F204" s="329"/>
      <c r="G204" s="378"/>
      <c r="H204" s="335"/>
      <c r="I204" s="373" t="s">
        <v>582</v>
      </c>
      <c r="J204" s="208">
        <v>740.88</v>
      </c>
    </row>
    <row r="205" spans="1:10">
      <c r="A205" s="262" t="s">
        <v>583</v>
      </c>
      <c r="B205" s="424" t="s">
        <v>2792</v>
      </c>
      <c r="C205" s="322"/>
      <c r="D205" s="333"/>
      <c r="E205" s="357"/>
      <c r="F205" s="249"/>
      <c r="G205" s="205"/>
      <c r="H205" s="333"/>
      <c r="I205" s="250"/>
      <c r="J205" s="320"/>
    </row>
    <row r="206" spans="1:10" ht="25.5">
      <c r="A206" s="331" t="s">
        <v>584</v>
      </c>
      <c r="B206" s="148" t="s">
        <v>328</v>
      </c>
      <c r="C206" s="305" t="s">
        <v>2685</v>
      </c>
      <c r="D206" s="141" t="s">
        <v>31</v>
      </c>
      <c r="E206" s="300">
        <v>3</v>
      </c>
      <c r="F206" s="304"/>
      <c r="G206" s="374"/>
      <c r="H206" s="334"/>
      <c r="I206" s="304"/>
      <c r="J206" s="304"/>
    </row>
    <row r="207" spans="1:10">
      <c r="A207" s="331" t="s">
        <v>586</v>
      </c>
      <c r="B207" s="148" t="s">
        <v>329</v>
      </c>
      <c r="C207" s="305" t="s">
        <v>330</v>
      </c>
      <c r="D207" s="141" t="s">
        <v>249</v>
      </c>
      <c r="E207" s="300">
        <v>3</v>
      </c>
      <c r="F207" s="304"/>
      <c r="G207" s="374"/>
      <c r="H207" s="334"/>
      <c r="I207" s="304"/>
      <c r="J207" s="304"/>
    </row>
    <row r="208" spans="1:10">
      <c r="A208" s="332"/>
      <c r="B208" s="341"/>
      <c r="C208" s="385"/>
      <c r="D208" s="335"/>
      <c r="E208" s="358"/>
      <c r="F208" s="329"/>
      <c r="G208" s="378"/>
      <c r="H208" s="335"/>
      <c r="I208" s="373" t="s">
        <v>620</v>
      </c>
      <c r="J208" s="319"/>
    </row>
    <row r="209" spans="1:10">
      <c r="A209" s="262" t="s">
        <v>621</v>
      </c>
      <c r="B209" s="424" t="s">
        <v>2793</v>
      </c>
      <c r="C209" s="322"/>
      <c r="D209" s="333"/>
      <c r="E209" s="357"/>
      <c r="F209" s="249"/>
      <c r="G209" s="205"/>
      <c r="H209" s="333"/>
      <c r="I209" s="250"/>
      <c r="J209" s="320"/>
    </row>
    <row r="210" spans="1:10">
      <c r="A210" s="331" t="s">
        <v>622</v>
      </c>
      <c r="B210" s="148" t="s">
        <v>331</v>
      </c>
      <c r="C210" s="236" t="s">
        <v>332</v>
      </c>
      <c r="D210" s="141" t="s">
        <v>87</v>
      </c>
      <c r="E210" s="300">
        <v>6</v>
      </c>
      <c r="F210" s="304"/>
      <c r="G210" s="374"/>
      <c r="H210" s="334"/>
      <c r="I210" s="304"/>
      <c r="J210" s="304"/>
    </row>
    <row r="211" spans="1:10">
      <c r="A211" s="332"/>
      <c r="B211" s="341"/>
      <c r="C211" s="385"/>
      <c r="D211" s="335"/>
      <c r="E211" s="358"/>
      <c r="F211" s="329"/>
      <c r="G211" s="378"/>
      <c r="H211" s="335"/>
      <c r="I211" s="373" t="s">
        <v>726</v>
      </c>
      <c r="J211" s="319"/>
    </row>
    <row r="212" spans="1:10">
      <c r="A212" s="262" t="s">
        <v>727</v>
      </c>
      <c r="B212" s="424" t="s">
        <v>2794</v>
      </c>
      <c r="C212" s="322"/>
      <c r="D212" s="333"/>
      <c r="E212" s="357"/>
      <c r="F212" s="249"/>
      <c r="G212" s="205"/>
      <c r="H212" s="333"/>
      <c r="I212" s="250"/>
      <c r="J212" s="320"/>
    </row>
    <row r="213" spans="1:10">
      <c r="A213" s="331" t="s">
        <v>728</v>
      </c>
      <c r="B213" s="148" t="s">
        <v>333</v>
      </c>
      <c r="C213" s="305" t="s">
        <v>334</v>
      </c>
      <c r="D213" s="141" t="s">
        <v>31</v>
      </c>
      <c r="E213" s="299">
        <v>3</v>
      </c>
      <c r="F213" s="304"/>
      <c r="G213" s="374"/>
      <c r="H213" s="334"/>
      <c r="I213" s="304"/>
      <c r="J213" s="304"/>
    </row>
    <row r="214" spans="1:10">
      <c r="A214" s="332"/>
      <c r="B214" s="341"/>
      <c r="C214" s="385"/>
      <c r="D214" s="335"/>
      <c r="E214" s="358"/>
      <c r="F214" s="329"/>
      <c r="G214" s="378"/>
      <c r="H214" s="335"/>
      <c r="I214" s="373" t="s">
        <v>731</v>
      </c>
      <c r="J214" s="319"/>
    </row>
    <row r="215" spans="1:10">
      <c r="A215" s="330" t="s">
        <v>736</v>
      </c>
      <c r="B215" s="177" t="s">
        <v>2791</v>
      </c>
      <c r="C215" s="233"/>
      <c r="D215" s="333"/>
      <c r="E215" s="357"/>
      <c r="F215" s="320"/>
      <c r="G215" s="375"/>
      <c r="H215" s="333"/>
      <c r="I215" s="320"/>
      <c r="J215" s="320"/>
    </row>
    <row r="216" spans="1:10" ht="51">
      <c r="A216" s="331" t="s">
        <v>738</v>
      </c>
      <c r="B216" s="148" t="s">
        <v>337</v>
      </c>
      <c r="C216" s="305" t="s">
        <v>2686</v>
      </c>
      <c r="D216" s="334" t="s">
        <v>31</v>
      </c>
      <c r="E216" s="300">
        <v>6</v>
      </c>
      <c r="F216" s="304"/>
      <c r="G216" s="374"/>
      <c r="H216" s="334"/>
      <c r="I216" s="304"/>
      <c r="J216" s="304"/>
    </row>
    <row r="217" spans="1:10" ht="38.25">
      <c r="A217" s="331" t="s">
        <v>742</v>
      </c>
      <c r="B217" s="148" t="s">
        <v>339</v>
      </c>
      <c r="C217" s="305" t="s">
        <v>2688</v>
      </c>
      <c r="D217" s="334" t="s">
        <v>249</v>
      </c>
      <c r="E217" s="299">
        <v>3</v>
      </c>
      <c r="F217" s="304"/>
      <c r="G217" s="374"/>
      <c r="H217" s="334"/>
      <c r="I217" s="304"/>
      <c r="J217" s="304"/>
    </row>
    <row r="218" spans="1:10" ht="38.25">
      <c r="A218" s="331" t="s">
        <v>745</v>
      </c>
      <c r="B218" s="148" t="s">
        <v>341</v>
      </c>
      <c r="C218" s="305" t="s">
        <v>2687</v>
      </c>
      <c r="D218" s="334" t="s">
        <v>249</v>
      </c>
      <c r="E218" s="300">
        <v>6</v>
      </c>
      <c r="F218" s="304"/>
      <c r="G218" s="374"/>
      <c r="H218" s="334"/>
      <c r="I218" s="304"/>
      <c r="J218" s="304"/>
    </row>
    <row r="219" spans="1:10" ht="51">
      <c r="A219" s="331" t="s">
        <v>747</v>
      </c>
      <c r="B219" s="148" t="s">
        <v>343</v>
      </c>
      <c r="C219" s="305" t="s">
        <v>344</v>
      </c>
      <c r="D219" s="334" t="s">
        <v>249</v>
      </c>
      <c r="E219" s="300">
        <v>3</v>
      </c>
      <c r="F219" s="304"/>
      <c r="G219" s="374"/>
      <c r="H219" s="334"/>
      <c r="I219" s="304"/>
      <c r="J219" s="304"/>
    </row>
    <row r="220" spans="1:10" ht="51">
      <c r="A220" s="331" t="s">
        <v>751</v>
      </c>
      <c r="B220" s="148" t="s">
        <v>346</v>
      </c>
      <c r="C220" s="305" t="s">
        <v>347</v>
      </c>
      <c r="D220" s="334" t="s">
        <v>249</v>
      </c>
      <c r="E220" s="300">
        <v>3</v>
      </c>
      <c r="F220" s="304"/>
      <c r="G220" s="374"/>
      <c r="H220" s="334"/>
      <c r="I220" s="304"/>
      <c r="J220" s="304"/>
    </row>
    <row r="221" spans="1:10" ht="51">
      <c r="A221" s="331" t="s">
        <v>755</v>
      </c>
      <c r="B221" s="148" t="s">
        <v>349</v>
      </c>
      <c r="C221" s="380" t="s">
        <v>2689</v>
      </c>
      <c r="D221" s="334" t="s">
        <v>31</v>
      </c>
      <c r="E221" s="300">
        <v>3</v>
      </c>
      <c r="F221" s="304"/>
      <c r="G221" s="374"/>
      <c r="H221" s="334"/>
      <c r="I221" s="304"/>
      <c r="J221" s="304"/>
    </row>
    <row r="222" spans="1:10">
      <c r="A222" s="332"/>
      <c r="B222" s="341"/>
      <c r="C222" s="385"/>
      <c r="D222" s="335"/>
      <c r="E222" s="358"/>
      <c r="F222" s="329"/>
      <c r="G222" s="378"/>
      <c r="H222" s="335"/>
      <c r="I222" s="373" t="s">
        <v>802</v>
      </c>
      <c r="J222" s="319"/>
    </row>
    <row r="223" spans="1:10">
      <c r="A223" s="330" t="s">
        <v>803</v>
      </c>
      <c r="B223" s="343" t="s">
        <v>1133</v>
      </c>
      <c r="C223" s="322"/>
      <c r="D223" s="333"/>
      <c r="E223" s="357"/>
      <c r="F223" s="249"/>
      <c r="G223" s="205"/>
      <c r="H223" s="333"/>
      <c r="I223" s="250"/>
      <c r="J223" s="320"/>
    </row>
    <row r="224" spans="1:10" ht="38.25">
      <c r="A224" s="331" t="s">
        <v>805</v>
      </c>
      <c r="B224" s="192" t="s">
        <v>351</v>
      </c>
      <c r="C224" s="305" t="s">
        <v>1134</v>
      </c>
      <c r="D224" s="334" t="s">
        <v>31</v>
      </c>
      <c r="E224" s="300">
        <v>9</v>
      </c>
      <c r="F224" s="334" t="s">
        <v>2830</v>
      </c>
      <c r="G224" s="374">
        <v>101.18</v>
      </c>
      <c r="H224" s="374">
        <v>101.18</v>
      </c>
      <c r="I224" s="1145">
        <v>0.21</v>
      </c>
      <c r="J224" s="749">
        <f>H224*E224*1.21</f>
        <v>1101.8502000000001</v>
      </c>
    </row>
    <row r="225" spans="1:10">
      <c r="A225" s="332"/>
      <c r="B225" s="341"/>
      <c r="C225" s="385"/>
      <c r="D225" s="335"/>
      <c r="E225" s="358"/>
      <c r="F225" s="775"/>
      <c r="G225" s="378"/>
      <c r="H225" s="335"/>
      <c r="I225" s="373" t="s">
        <v>749</v>
      </c>
      <c r="J225" s="208">
        <v>1101.8499999999999</v>
      </c>
    </row>
    <row r="226" spans="1:10">
      <c r="A226" s="330" t="s">
        <v>859</v>
      </c>
      <c r="B226" s="180" t="s">
        <v>2790</v>
      </c>
      <c r="C226" s="189"/>
      <c r="D226" s="336"/>
      <c r="E226" s="185"/>
      <c r="F226" s="324"/>
      <c r="G226" s="376"/>
      <c r="H226" s="336"/>
      <c r="I226" s="324"/>
      <c r="J226" s="324"/>
    </row>
    <row r="227" spans="1:10">
      <c r="A227" s="331" t="s">
        <v>860</v>
      </c>
      <c r="B227" s="192" t="s">
        <v>355</v>
      </c>
      <c r="C227" s="237" t="s">
        <v>356</v>
      </c>
      <c r="D227" s="334" t="s">
        <v>31</v>
      </c>
      <c r="E227" s="300">
        <v>9</v>
      </c>
      <c r="F227" s="304"/>
      <c r="G227" s="374"/>
      <c r="H227" s="334"/>
      <c r="I227" s="304"/>
      <c r="J227" s="304"/>
    </row>
    <row r="228" spans="1:10">
      <c r="A228" s="331" t="s">
        <v>863</v>
      </c>
      <c r="B228" s="148" t="s">
        <v>358</v>
      </c>
      <c r="C228" s="305" t="s">
        <v>2690</v>
      </c>
      <c r="D228" s="334" t="s">
        <v>249</v>
      </c>
      <c r="E228" s="300">
        <v>9</v>
      </c>
      <c r="F228" s="304"/>
      <c r="G228" s="374"/>
      <c r="H228" s="334"/>
      <c r="I228" s="304"/>
      <c r="J228" s="304"/>
    </row>
    <row r="229" spans="1:10">
      <c r="A229" s="332"/>
      <c r="B229" s="341"/>
      <c r="C229" s="385"/>
      <c r="D229" s="335"/>
      <c r="E229" s="358"/>
      <c r="F229" s="329"/>
      <c r="G229" s="219"/>
      <c r="H229" s="220"/>
      <c r="I229" s="210" t="s">
        <v>870</v>
      </c>
      <c r="J229" s="319"/>
    </row>
    <row r="230" spans="1:10">
      <c r="A230" s="330" t="s">
        <v>871</v>
      </c>
      <c r="B230" s="180" t="s">
        <v>361</v>
      </c>
      <c r="C230" s="235"/>
      <c r="D230" s="333"/>
      <c r="E230" s="357"/>
      <c r="F230" s="320"/>
      <c r="G230" s="375"/>
      <c r="H230" s="333"/>
      <c r="I230" s="320"/>
      <c r="J230" s="320"/>
    </row>
    <row r="231" spans="1:10" ht="114.75">
      <c r="A231" s="331" t="s">
        <v>873</v>
      </c>
      <c r="B231" s="148" t="s">
        <v>363</v>
      </c>
      <c r="C231" s="305" t="s">
        <v>364</v>
      </c>
      <c r="D231" s="334" t="s">
        <v>31</v>
      </c>
      <c r="E231" s="300">
        <v>6</v>
      </c>
      <c r="F231" s="749" t="s">
        <v>3195</v>
      </c>
      <c r="G231" s="374">
        <v>154.93</v>
      </c>
      <c r="H231" s="334">
        <v>154.93</v>
      </c>
      <c r="I231" s="1145">
        <v>0.21</v>
      </c>
      <c r="J231" s="749">
        <f>H231*E231*1.21</f>
        <v>1124.7918</v>
      </c>
    </row>
    <row r="232" spans="1:10" ht="51">
      <c r="A232" s="331" t="s">
        <v>876</v>
      </c>
      <c r="B232" s="148" t="s">
        <v>366</v>
      </c>
      <c r="C232" s="305" t="s">
        <v>2691</v>
      </c>
      <c r="D232" s="334" t="s">
        <v>31</v>
      </c>
      <c r="E232" s="300">
        <v>9</v>
      </c>
      <c r="F232" s="334" t="s">
        <v>3195</v>
      </c>
      <c r="G232" s="749">
        <v>101.09</v>
      </c>
      <c r="H232" s="749">
        <v>101.09</v>
      </c>
      <c r="I232" s="1145">
        <v>0.21</v>
      </c>
      <c r="J232" s="749">
        <f>H232*E232*1.21</f>
        <v>1100.8701000000001</v>
      </c>
    </row>
    <row r="233" spans="1:10">
      <c r="A233" s="331" t="s">
        <v>878</v>
      </c>
      <c r="B233" s="148" t="s">
        <v>367</v>
      </c>
      <c r="C233" s="305" t="s">
        <v>368</v>
      </c>
      <c r="D233" s="334" t="s">
        <v>31</v>
      </c>
      <c r="E233" s="300">
        <v>12</v>
      </c>
      <c r="F233" s="334" t="s">
        <v>3195</v>
      </c>
      <c r="G233" s="374">
        <v>108.12</v>
      </c>
      <c r="H233" s="374">
        <v>108.12</v>
      </c>
      <c r="I233" s="1145">
        <v>0.21</v>
      </c>
      <c r="J233" s="749">
        <f>H233*E233*1.21</f>
        <v>1569.9023999999999</v>
      </c>
    </row>
    <row r="234" spans="1:10" ht="51">
      <c r="A234" s="331" t="s">
        <v>880</v>
      </c>
      <c r="B234" s="148" t="s">
        <v>369</v>
      </c>
      <c r="C234" s="348" t="s">
        <v>2692</v>
      </c>
      <c r="D234" s="334" t="s">
        <v>31</v>
      </c>
      <c r="E234" s="300">
        <v>12</v>
      </c>
      <c r="F234" s="334" t="s">
        <v>3195</v>
      </c>
      <c r="G234" s="752">
        <v>123</v>
      </c>
      <c r="H234" s="752">
        <v>123</v>
      </c>
      <c r="I234" s="1145">
        <v>0.21</v>
      </c>
      <c r="J234" s="749">
        <f>H234*E234*1.21</f>
        <v>1785.96</v>
      </c>
    </row>
    <row r="235" spans="1:10">
      <c r="A235" s="332"/>
      <c r="B235" s="341"/>
      <c r="C235" s="385"/>
      <c r="D235" s="335"/>
      <c r="E235" s="358"/>
      <c r="F235" s="329"/>
      <c r="G235" s="378"/>
      <c r="H235" s="335"/>
      <c r="I235" s="373" t="s">
        <v>901</v>
      </c>
      <c r="J235" s="758">
        <f>SUM(J231:J234)</f>
        <v>5581.5243</v>
      </c>
    </row>
    <row r="236" spans="1:10">
      <c r="A236" s="330" t="s">
        <v>902</v>
      </c>
      <c r="B236" s="180" t="s">
        <v>2789</v>
      </c>
      <c r="C236" s="189"/>
      <c r="D236" s="336"/>
      <c r="E236" s="357"/>
      <c r="F236" s="324"/>
      <c r="G236" s="376"/>
      <c r="H236" s="336"/>
      <c r="I236" s="324"/>
      <c r="J236" s="324"/>
    </row>
    <row r="237" spans="1:10">
      <c r="A237" s="331" t="s">
        <v>903</v>
      </c>
      <c r="B237" s="302" t="s">
        <v>373</v>
      </c>
      <c r="C237" s="236" t="s">
        <v>374</v>
      </c>
      <c r="D237" s="334" t="s">
        <v>249</v>
      </c>
      <c r="E237" s="360">
        <v>12</v>
      </c>
      <c r="F237" s="304"/>
      <c r="G237" s="374"/>
      <c r="H237" s="334"/>
      <c r="I237" s="304"/>
      <c r="J237" s="304"/>
    </row>
    <row r="238" spans="1:10" ht="25.5">
      <c r="A238" s="331" t="s">
        <v>906</v>
      </c>
      <c r="B238" s="302" t="s">
        <v>376</v>
      </c>
      <c r="C238" s="305" t="s">
        <v>377</v>
      </c>
      <c r="D238" s="334" t="s">
        <v>249</v>
      </c>
      <c r="E238" s="360">
        <v>12</v>
      </c>
      <c r="F238" s="304"/>
      <c r="G238" s="374"/>
      <c r="H238" s="334"/>
      <c r="I238" s="304"/>
      <c r="J238" s="304"/>
    </row>
    <row r="239" spans="1:10">
      <c r="A239" s="332"/>
      <c r="B239" s="341"/>
      <c r="C239" s="385"/>
      <c r="D239" s="335"/>
      <c r="E239" s="358"/>
      <c r="F239" s="329"/>
      <c r="G239" s="378"/>
      <c r="H239" s="335"/>
      <c r="I239" s="373" t="s">
        <v>913</v>
      </c>
      <c r="J239" s="319"/>
    </row>
    <row r="240" spans="1:10">
      <c r="A240" s="330" t="s">
        <v>914</v>
      </c>
      <c r="B240" s="181" t="s">
        <v>2788</v>
      </c>
      <c r="C240" s="189"/>
      <c r="D240" s="336"/>
      <c r="E240" s="357"/>
      <c r="F240" s="324"/>
      <c r="G240" s="376"/>
      <c r="H240" s="336"/>
      <c r="I240" s="324"/>
      <c r="J240" s="324"/>
    </row>
    <row r="241" spans="1:10" ht="38.25">
      <c r="A241" s="331" t="s">
        <v>915</v>
      </c>
      <c r="B241" s="302" t="s">
        <v>380</v>
      </c>
      <c r="C241" s="305" t="s">
        <v>381</v>
      </c>
      <c r="D241" s="144" t="s">
        <v>31</v>
      </c>
      <c r="E241" s="299">
        <v>1080</v>
      </c>
      <c r="F241" s="304"/>
      <c r="G241" s="374"/>
      <c r="H241" s="334"/>
      <c r="I241" s="304"/>
      <c r="J241" s="304"/>
    </row>
    <row r="242" spans="1:10" ht="127.5">
      <c r="A242" s="331" t="s">
        <v>917</v>
      </c>
      <c r="B242" s="302" t="s">
        <v>382</v>
      </c>
      <c r="C242" s="305" t="s">
        <v>383</v>
      </c>
      <c r="D242" s="144" t="s">
        <v>31</v>
      </c>
      <c r="E242" s="299">
        <v>1440</v>
      </c>
      <c r="F242" s="304"/>
      <c r="G242" s="374"/>
      <c r="H242" s="334"/>
      <c r="I242" s="304"/>
      <c r="J242" s="304"/>
    </row>
    <row r="243" spans="1:10" ht="38.25">
      <c r="A243" s="331" t="s">
        <v>918</v>
      </c>
      <c r="B243" s="302" t="s">
        <v>384</v>
      </c>
      <c r="C243" s="305" t="s">
        <v>385</v>
      </c>
      <c r="D243" s="144" t="s">
        <v>31</v>
      </c>
      <c r="E243" s="299">
        <v>720</v>
      </c>
      <c r="F243" s="304"/>
      <c r="G243" s="374"/>
      <c r="H243" s="334"/>
      <c r="I243" s="304"/>
      <c r="J243" s="304"/>
    </row>
    <row r="244" spans="1:10" ht="51">
      <c r="A244" s="331" t="s">
        <v>919</v>
      </c>
      <c r="B244" s="302" t="s">
        <v>386</v>
      </c>
      <c r="C244" s="305" t="s">
        <v>387</v>
      </c>
      <c r="D244" s="144" t="s">
        <v>31</v>
      </c>
      <c r="E244" s="299">
        <v>1800</v>
      </c>
      <c r="F244" s="304"/>
      <c r="G244" s="374"/>
      <c r="H244" s="334"/>
      <c r="I244" s="304"/>
      <c r="J244" s="304"/>
    </row>
    <row r="245" spans="1:10" ht="38.25">
      <c r="A245" s="331" t="s">
        <v>921</v>
      </c>
      <c r="B245" s="302" t="s">
        <v>388</v>
      </c>
      <c r="C245" s="305" t="s">
        <v>389</v>
      </c>
      <c r="D245" s="144" t="s">
        <v>31</v>
      </c>
      <c r="E245" s="299">
        <v>1080</v>
      </c>
      <c r="F245" s="304"/>
      <c r="G245" s="374"/>
      <c r="H245" s="334"/>
      <c r="I245" s="304"/>
      <c r="J245" s="304"/>
    </row>
    <row r="246" spans="1:10" ht="38.25">
      <c r="A246" s="331" t="s">
        <v>924</v>
      </c>
      <c r="B246" s="302" t="s">
        <v>390</v>
      </c>
      <c r="C246" s="305" t="s">
        <v>391</v>
      </c>
      <c r="D246" s="144" t="s">
        <v>31</v>
      </c>
      <c r="E246" s="299">
        <v>1080</v>
      </c>
      <c r="F246" s="304"/>
      <c r="G246" s="374"/>
      <c r="H246" s="334"/>
      <c r="I246" s="304"/>
      <c r="J246" s="304"/>
    </row>
    <row r="247" spans="1:10">
      <c r="A247" s="332"/>
      <c r="B247" s="341"/>
      <c r="C247" s="385"/>
      <c r="D247" s="335"/>
      <c r="E247" s="358"/>
      <c r="F247" s="404"/>
      <c r="G247" s="327"/>
      <c r="H247" s="405"/>
      <c r="I247" s="406" t="s">
        <v>920</v>
      </c>
      <c r="J247" s="407"/>
    </row>
    <row r="248" spans="1:10">
      <c r="A248" s="430">
        <v>42</v>
      </c>
      <c r="B248" s="343" t="s">
        <v>2787</v>
      </c>
      <c r="C248" s="322"/>
      <c r="D248" s="333"/>
      <c r="E248" s="445"/>
      <c r="F248" s="320"/>
      <c r="G248" s="426"/>
      <c r="H248" s="333"/>
      <c r="I248" s="320"/>
      <c r="J248" s="320"/>
    </row>
    <row r="249" spans="1:10" ht="25.5">
      <c r="A249" s="331" t="s">
        <v>956</v>
      </c>
      <c r="B249" s="302" t="s">
        <v>392</v>
      </c>
      <c r="C249" s="305" t="s">
        <v>2693</v>
      </c>
      <c r="D249" s="144" t="s">
        <v>49</v>
      </c>
      <c r="E249" s="299">
        <v>36</v>
      </c>
      <c r="F249" s="304"/>
      <c r="G249" s="374"/>
      <c r="H249" s="334"/>
      <c r="I249" s="304"/>
      <c r="J249" s="304"/>
    </row>
    <row r="250" spans="1:10" ht="25.5">
      <c r="A250" s="331" t="s">
        <v>959</v>
      </c>
      <c r="B250" s="302" t="s">
        <v>393</v>
      </c>
      <c r="C250" s="305" t="s">
        <v>2694</v>
      </c>
      <c r="D250" s="144" t="s">
        <v>49</v>
      </c>
      <c r="E250" s="299">
        <v>15</v>
      </c>
      <c r="F250" s="304"/>
      <c r="G250" s="374"/>
      <c r="H250" s="334"/>
      <c r="I250" s="304"/>
      <c r="J250" s="304"/>
    </row>
    <row r="251" spans="1:10" ht="25.5">
      <c r="A251" s="331" t="s">
        <v>962</v>
      </c>
      <c r="B251" s="302" t="s">
        <v>394</v>
      </c>
      <c r="C251" s="305" t="s">
        <v>2695</v>
      </c>
      <c r="D251" s="144" t="s">
        <v>49</v>
      </c>
      <c r="E251" s="299">
        <v>12</v>
      </c>
      <c r="F251" s="304"/>
      <c r="G251" s="374"/>
      <c r="H251" s="334"/>
      <c r="I251" s="304"/>
      <c r="J251" s="304"/>
    </row>
    <row r="252" spans="1:10" ht="38.25">
      <c r="A252" s="331" t="s">
        <v>965</v>
      </c>
      <c r="B252" s="302" t="s">
        <v>395</v>
      </c>
      <c r="C252" s="305" t="s">
        <v>2696</v>
      </c>
      <c r="D252" s="144" t="s">
        <v>49</v>
      </c>
      <c r="E252" s="299">
        <v>12</v>
      </c>
      <c r="F252" s="304"/>
      <c r="G252" s="374"/>
      <c r="H252" s="334"/>
      <c r="I252" s="304"/>
      <c r="J252" s="304"/>
    </row>
    <row r="253" spans="1:10" ht="38.25">
      <c r="A253" s="331" t="s">
        <v>968</v>
      </c>
      <c r="B253" s="302" t="s">
        <v>396</v>
      </c>
      <c r="C253" s="305" t="s">
        <v>2697</v>
      </c>
      <c r="D253" s="144" t="s">
        <v>49</v>
      </c>
      <c r="E253" s="299">
        <v>12</v>
      </c>
      <c r="F253" s="304"/>
      <c r="G253" s="374"/>
      <c r="H253" s="334"/>
      <c r="I253" s="304"/>
      <c r="J253" s="304"/>
    </row>
    <row r="254" spans="1:10" ht="25.5">
      <c r="A254" s="331" t="s">
        <v>971</v>
      </c>
      <c r="B254" s="279" t="s">
        <v>398</v>
      </c>
      <c r="C254" s="279" t="s">
        <v>2698</v>
      </c>
      <c r="D254" s="384" t="s">
        <v>31</v>
      </c>
      <c r="E254" s="300">
        <v>9</v>
      </c>
      <c r="F254" s="268"/>
      <c r="G254" s="276"/>
      <c r="H254" s="384"/>
      <c r="I254" s="268"/>
      <c r="J254" s="268"/>
    </row>
    <row r="255" spans="1:10" ht="38.25">
      <c r="A255" s="331" t="s">
        <v>974</v>
      </c>
      <c r="B255" s="302" t="s">
        <v>399</v>
      </c>
      <c r="C255" s="305" t="s">
        <v>2699</v>
      </c>
      <c r="D255" s="144" t="s">
        <v>49</v>
      </c>
      <c r="E255" s="299">
        <v>36</v>
      </c>
      <c r="F255" s="304"/>
      <c r="G255" s="374"/>
      <c r="H255" s="334"/>
      <c r="I255" s="304"/>
      <c r="J255" s="304"/>
    </row>
    <row r="256" spans="1:10">
      <c r="A256" s="335"/>
      <c r="B256" s="341"/>
      <c r="C256" s="385"/>
      <c r="D256" s="335"/>
      <c r="E256" s="358"/>
      <c r="F256" s="329"/>
      <c r="G256" s="327"/>
      <c r="H256" s="327"/>
      <c r="I256" s="373" t="s">
        <v>981</v>
      </c>
      <c r="J256" s="208"/>
    </row>
    <row r="257" spans="1:10">
      <c r="A257" s="336">
        <v>43</v>
      </c>
      <c r="B257" s="429" t="s">
        <v>401</v>
      </c>
      <c r="C257" s="247"/>
      <c r="D257" s="431"/>
      <c r="E257" s="497"/>
      <c r="F257" s="431"/>
      <c r="G257" s="431"/>
      <c r="H257" s="431"/>
      <c r="I257" s="431"/>
      <c r="J257" s="431"/>
    </row>
    <row r="258" spans="1:10" ht="38.25">
      <c r="A258" s="331" t="s">
        <v>1449</v>
      </c>
      <c r="B258" s="302" t="s">
        <v>402</v>
      </c>
      <c r="C258" s="305" t="s">
        <v>403</v>
      </c>
      <c r="D258" s="144" t="s">
        <v>31</v>
      </c>
      <c r="E258" s="299">
        <v>720</v>
      </c>
      <c r="F258" s="304"/>
      <c r="G258" s="374"/>
      <c r="H258" s="334"/>
      <c r="I258" s="304"/>
      <c r="J258" s="304"/>
    </row>
    <row r="259" spans="1:10">
      <c r="A259" s="332"/>
      <c r="B259" s="341"/>
      <c r="C259" s="385"/>
      <c r="D259" s="335"/>
      <c r="E259" s="358"/>
      <c r="F259" s="329"/>
      <c r="G259" s="378"/>
      <c r="H259" s="378"/>
      <c r="I259" s="373" t="s">
        <v>987</v>
      </c>
      <c r="J259" s="208"/>
    </row>
    <row r="260" spans="1:10" ht="15.75">
      <c r="A260" s="330" t="s">
        <v>988</v>
      </c>
      <c r="B260" s="181" t="s">
        <v>2786</v>
      </c>
      <c r="C260" s="233"/>
      <c r="D260" s="182"/>
      <c r="E260" s="357"/>
      <c r="F260" s="320"/>
      <c r="G260" s="375"/>
      <c r="H260" s="333"/>
      <c r="I260" s="320"/>
      <c r="J260" s="320"/>
    </row>
    <row r="261" spans="1:10" ht="51">
      <c r="A261" s="331" t="s">
        <v>982</v>
      </c>
      <c r="B261" s="302" t="s">
        <v>406</v>
      </c>
      <c r="C261" s="305" t="s">
        <v>407</v>
      </c>
      <c r="D261" s="334" t="s">
        <v>49</v>
      </c>
      <c r="E261" s="360">
        <v>36</v>
      </c>
      <c r="F261" s="304"/>
      <c r="G261" s="374"/>
      <c r="H261" s="334"/>
      <c r="I261" s="304"/>
      <c r="J261" s="304"/>
    </row>
    <row r="262" spans="1:10" ht="51">
      <c r="A262" s="331" t="s">
        <v>985</v>
      </c>
      <c r="B262" s="302" t="s">
        <v>408</v>
      </c>
      <c r="C262" s="305" t="s">
        <v>409</v>
      </c>
      <c r="D262" s="334" t="s">
        <v>49</v>
      </c>
      <c r="E262" s="360">
        <v>36</v>
      </c>
      <c r="F262" s="304"/>
      <c r="G262" s="374"/>
      <c r="H262" s="334"/>
      <c r="I262" s="304"/>
      <c r="J262" s="304"/>
    </row>
    <row r="263" spans="1:10">
      <c r="A263" s="332"/>
      <c r="B263" s="341"/>
      <c r="C263" s="385"/>
      <c r="D263" s="335"/>
      <c r="E263" s="358"/>
      <c r="F263" s="329"/>
      <c r="G263" s="378"/>
      <c r="H263" s="335"/>
      <c r="I263" s="373" t="s">
        <v>991</v>
      </c>
      <c r="J263" s="319"/>
    </row>
    <row r="264" spans="1:10">
      <c r="A264" s="330" t="s">
        <v>992</v>
      </c>
      <c r="B264" s="181" t="s">
        <v>2785</v>
      </c>
      <c r="C264" s="233"/>
      <c r="D264" s="333"/>
      <c r="E264" s="357"/>
      <c r="F264" s="320"/>
      <c r="G264" s="375"/>
      <c r="H264" s="333"/>
      <c r="I264" s="320"/>
      <c r="J264" s="320"/>
    </row>
    <row r="265" spans="1:10">
      <c r="A265" s="331" t="s">
        <v>994</v>
      </c>
      <c r="B265" s="302" t="s">
        <v>298</v>
      </c>
      <c r="C265" s="305" t="s">
        <v>412</v>
      </c>
      <c r="D265" s="144" t="s">
        <v>49</v>
      </c>
      <c r="E265" s="299">
        <v>3000</v>
      </c>
      <c r="F265" s="304"/>
      <c r="G265" s="374"/>
      <c r="H265" s="334"/>
      <c r="I265" s="304"/>
      <c r="J265" s="304"/>
    </row>
    <row r="266" spans="1:10" ht="127.5">
      <c r="A266" s="331" t="s">
        <v>997</v>
      </c>
      <c r="B266" s="302" t="s">
        <v>413</v>
      </c>
      <c r="C266" s="305" t="s">
        <v>2700</v>
      </c>
      <c r="D266" s="144" t="s">
        <v>31</v>
      </c>
      <c r="E266" s="300">
        <v>720</v>
      </c>
      <c r="F266" s="304"/>
      <c r="G266" s="374"/>
      <c r="H266" s="334"/>
      <c r="I266" s="304"/>
      <c r="J266" s="304"/>
    </row>
    <row r="267" spans="1:10" ht="25.5">
      <c r="A267" s="331" t="s">
        <v>1000</v>
      </c>
      <c r="B267" s="302" t="s">
        <v>414</v>
      </c>
      <c r="C267" s="305" t="s">
        <v>415</v>
      </c>
      <c r="D267" s="144" t="s">
        <v>31</v>
      </c>
      <c r="E267" s="300">
        <v>720</v>
      </c>
      <c r="F267" s="304"/>
      <c r="G267" s="374"/>
      <c r="H267" s="334"/>
      <c r="I267" s="304"/>
      <c r="J267" s="304"/>
    </row>
    <row r="268" spans="1:10" ht="114.75">
      <c r="A268" s="331" t="s">
        <v>1002</v>
      </c>
      <c r="B268" s="302" t="s">
        <v>416</v>
      </c>
      <c r="C268" s="305" t="s">
        <v>417</v>
      </c>
      <c r="D268" s="144" t="s">
        <v>31</v>
      </c>
      <c r="E268" s="300">
        <v>720</v>
      </c>
      <c r="F268" s="304"/>
      <c r="G268" s="374"/>
      <c r="H268" s="334"/>
      <c r="I268" s="304"/>
      <c r="J268" s="304"/>
    </row>
    <row r="269" spans="1:10" ht="127.5">
      <c r="A269" s="331" t="s">
        <v>1450</v>
      </c>
      <c r="B269" s="302" t="s">
        <v>418</v>
      </c>
      <c r="C269" s="305" t="s">
        <v>419</v>
      </c>
      <c r="D269" s="144" t="s">
        <v>31</v>
      </c>
      <c r="E269" s="300">
        <v>720</v>
      </c>
      <c r="F269" s="304"/>
      <c r="G269" s="374"/>
      <c r="H269" s="334"/>
      <c r="I269" s="304"/>
      <c r="J269" s="304"/>
    </row>
    <row r="270" spans="1:10" ht="165.75">
      <c r="A270" s="331" t="s">
        <v>1451</v>
      </c>
      <c r="B270" s="302" t="s">
        <v>420</v>
      </c>
      <c r="C270" s="305" t="s">
        <v>421</v>
      </c>
      <c r="D270" s="144" t="s">
        <v>31</v>
      </c>
      <c r="E270" s="300">
        <v>1440</v>
      </c>
      <c r="F270" s="304"/>
      <c r="G270" s="374"/>
      <c r="H270" s="334"/>
      <c r="I270" s="304"/>
      <c r="J270" s="304"/>
    </row>
    <row r="271" spans="1:10" ht="153">
      <c r="A271" s="331" t="s">
        <v>1452</v>
      </c>
      <c r="B271" s="302" t="s">
        <v>422</v>
      </c>
      <c r="C271" s="380" t="s">
        <v>2784</v>
      </c>
      <c r="D271" s="144" t="s">
        <v>31</v>
      </c>
      <c r="E271" s="299">
        <v>180</v>
      </c>
      <c r="F271" s="304"/>
      <c r="G271" s="374"/>
      <c r="H271" s="334"/>
      <c r="I271" s="304"/>
      <c r="J271" s="304"/>
    </row>
    <row r="272" spans="1:10" ht="165.75">
      <c r="A272" s="331" t="s">
        <v>1453</v>
      </c>
      <c r="B272" s="302" t="s">
        <v>423</v>
      </c>
      <c r="C272" s="305" t="s">
        <v>424</v>
      </c>
      <c r="D272" s="144" t="s">
        <v>31</v>
      </c>
      <c r="E272" s="300">
        <v>1440</v>
      </c>
      <c r="F272" s="304"/>
      <c r="G272" s="374"/>
      <c r="H272" s="334"/>
      <c r="I272" s="304"/>
      <c r="J272" s="304"/>
    </row>
    <row r="273" spans="1:10" ht="25.5">
      <c r="A273" s="331" t="s">
        <v>1454</v>
      </c>
      <c r="B273" s="302" t="s">
        <v>425</v>
      </c>
      <c r="C273" s="305" t="s">
        <v>426</v>
      </c>
      <c r="D273" s="144" t="s">
        <v>31</v>
      </c>
      <c r="E273" s="300">
        <v>720</v>
      </c>
      <c r="F273" s="304"/>
      <c r="G273" s="374"/>
      <c r="H273" s="334"/>
      <c r="I273" s="304"/>
      <c r="J273" s="304"/>
    </row>
    <row r="274" spans="1:10" ht="165.75">
      <c r="A274" s="331" t="s">
        <v>1455</v>
      </c>
      <c r="B274" s="302" t="s">
        <v>427</v>
      </c>
      <c r="C274" s="305" t="s">
        <v>428</v>
      </c>
      <c r="D274" s="144" t="s">
        <v>31</v>
      </c>
      <c r="E274" s="300">
        <v>1600</v>
      </c>
      <c r="F274" s="304"/>
      <c r="G274" s="374"/>
      <c r="H274" s="334"/>
      <c r="I274" s="304"/>
      <c r="J274" s="304"/>
    </row>
    <row r="275" spans="1:10" ht="25.5">
      <c r="A275" s="331" t="s">
        <v>1456</v>
      </c>
      <c r="B275" s="302" t="s">
        <v>429</v>
      </c>
      <c r="C275" s="305" t="s">
        <v>430</v>
      </c>
      <c r="D275" s="141" t="s">
        <v>49</v>
      </c>
      <c r="E275" s="299">
        <v>36</v>
      </c>
      <c r="F275" s="304"/>
      <c r="G275" s="374"/>
      <c r="H275" s="334"/>
      <c r="I275" s="304"/>
      <c r="J275" s="304"/>
    </row>
    <row r="276" spans="1:10" ht="51">
      <c r="A276" s="331" t="s">
        <v>1457</v>
      </c>
      <c r="B276" s="302" t="s">
        <v>431</v>
      </c>
      <c r="C276" s="305" t="s">
        <v>2701</v>
      </c>
      <c r="D276" s="144" t="s">
        <v>31</v>
      </c>
      <c r="E276" s="300">
        <v>240</v>
      </c>
      <c r="F276" s="304"/>
      <c r="G276" s="374"/>
      <c r="H276" s="334"/>
      <c r="I276" s="304"/>
      <c r="J276" s="304"/>
    </row>
    <row r="277" spans="1:10" ht="25.5">
      <c r="A277" s="331" t="s">
        <v>1458</v>
      </c>
      <c r="B277" s="302" t="s">
        <v>432</v>
      </c>
      <c r="C277" s="305" t="s">
        <v>433</v>
      </c>
      <c r="D277" s="141" t="s">
        <v>49</v>
      </c>
      <c r="E277" s="299">
        <v>360</v>
      </c>
      <c r="F277" s="304"/>
      <c r="G277" s="374"/>
      <c r="H277" s="334"/>
      <c r="I277" s="304"/>
      <c r="J277" s="304"/>
    </row>
    <row r="278" spans="1:10">
      <c r="A278" s="332"/>
      <c r="B278" s="341"/>
      <c r="C278" s="385"/>
      <c r="D278" s="335"/>
      <c r="E278" s="358"/>
      <c r="F278" s="329"/>
      <c r="G278" s="378"/>
      <c r="H278" s="335"/>
      <c r="I278" s="373" t="s">
        <v>1005</v>
      </c>
      <c r="J278" s="319"/>
    </row>
    <row r="279" spans="1:10">
      <c r="A279" s="330" t="s">
        <v>1006</v>
      </c>
      <c r="B279" s="181" t="s">
        <v>2783</v>
      </c>
      <c r="C279" s="189"/>
      <c r="D279" s="336"/>
      <c r="E279" s="357"/>
      <c r="F279" s="324"/>
      <c r="G279" s="376"/>
      <c r="H279" s="336"/>
      <c r="I279" s="324"/>
      <c r="J279" s="324"/>
    </row>
    <row r="280" spans="1:10" ht="25.5">
      <c r="A280" s="331" t="s">
        <v>1008</v>
      </c>
      <c r="B280" s="302" t="s">
        <v>436</v>
      </c>
      <c r="C280" s="305" t="s">
        <v>437</v>
      </c>
      <c r="D280" s="334" t="s">
        <v>49</v>
      </c>
      <c r="E280" s="299">
        <v>120</v>
      </c>
      <c r="F280" s="304"/>
      <c r="G280" s="374"/>
      <c r="H280" s="334"/>
      <c r="I280" s="304"/>
      <c r="J280" s="304"/>
    </row>
    <row r="281" spans="1:10" ht="25.5">
      <c r="A281" s="331" t="s">
        <v>1011</v>
      </c>
      <c r="B281" s="302" t="s">
        <v>439</v>
      </c>
      <c r="C281" s="305" t="s">
        <v>440</v>
      </c>
      <c r="D281" s="334" t="s">
        <v>49</v>
      </c>
      <c r="E281" s="299">
        <v>18</v>
      </c>
      <c r="F281" s="304"/>
      <c r="G281" s="374"/>
      <c r="H281" s="334"/>
      <c r="I281" s="304"/>
      <c r="J281" s="304"/>
    </row>
    <row r="282" spans="1:10" ht="25.5">
      <c r="A282" s="331" t="s">
        <v>1014</v>
      </c>
      <c r="B282" s="302" t="s">
        <v>442</v>
      </c>
      <c r="C282" s="305" t="s">
        <v>2702</v>
      </c>
      <c r="D282" s="334" t="s">
        <v>49</v>
      </c>
      <c r="E282" s="299">
        <v>90</v>
      </c>
      <c r="F282" s="304"/>
      <c r="G282" s="374"/>
      <c r="H282" s="334"/>
      <c r="I282" s="304"/>
      <c r="J282" s="304"/>
    </row>
    <row r="283" spans="1:10" ht="25.5">
      <c r="A283" s="331" t="s">
        <v>1017</v>
      </c>
      <c r="B283" s="302" t="s">
        <v>444</v>
      </c>
      <c r="C283" s="305" t="s">
        <v>445</v>
      </c>
      <c r="D283" s="334" t="s">
        <v>49</v>
      </c>
      <c r="E283" s="299">
        <v>18</v>
      </c>
      <c r="F283" s="304"/>
      <c r="G283" s="374"/>
      <c r="H283" s="334"/>
      <c r="I283" s="304"/>
      <c r="J283" s="304"/>
    </row>
    <row r="284" spans="1:10" ht="38.25">
      <c r="A284" s="331" t="s">
        <v>1020</v>
      </c>
      <c r="B284" s="302" t="s">
        <v>447</v>
      </c>
      <c r="C284" s="305" t="s">
        <v>2703</v>
      </c>
      <c r="D284" s="334" t="s">
        <v>49</v>
      </c>
      <c r="E284" s="299">
        <v>18</v>
      </c>
      <c r="F284" s="304"/>
      <c r="G284" s="374"/>
      <c r="H284" s="334"/>
      <c r="I284" s="304"/>
      <c r="J284" s="304"/>
    </row>
    <row r="285" spans="1:10">
      <c r="A285" s="332"/>
      <c r="B285" s="341"/>
      <c r="C285" s="385"/>
      <c r="D285" s="335"/>
      <c r="E285" s="358"/>
      <c r="F285" s="329"/>
      <c r="G285" s="378"/>
      <c r="H285" s="335"/>
      <c r="I285" s="373" t="s">
        <v>1022</v>
      </c>
      <c r="J285" s="319"/>
    </row>
    <row r="286" spans="1:10">
      <c r="A286" s="330" t="s">
        <v>1023</v>
      </c>
      <c r="B286" s="181" t="s">
        <v>2782</v>
      </c>
      <c r="C286" s="189"/>
      <c r="D286" s="336"/>
      <c r="E286" s="357"/>
      <c r="F286" s="324"/>
      <c r="G286" s="376"/>
      <c r="H286" s="336"/>
      <c r="I286" s="324"/>
      <c r="J286" s="324"/>
    </row>
    <row r="287" spans="1:10" ht="51">
      <c r="A287" s="331" t="s">
        <v>1024</v>
      </c>
      <c r="B287" s="302" t="s">
        <v>451</v>
      </c>
      <c r="C287" s="305" t="s">
        <v>2704</v>
      </c>
      <c r="D287" s="334" t="s">
        <v>31</v>
      </c>
      <c r="E287" s="299">
        <v>3</v>
      </c>
      <c r="F287" s="304"/>
      <c r="G287" s="374"/>
      <c r="H287" s="334"/>
      <c r="I287" s="304"/>
      <c r="J287" s="304"/>
    </row>
    <row r="288" spans="1:10" ht="63.75">
      <c r="A288" s="331" t="s">
        <v>1026</v>
      </c>
      <c r="B288" s="302" t="s">
        <v>420</v>
      </c>
      <c r="C288" s="305" t="s">
        <v>2705</v>
      </c>
      <c r="D288" s="334" t="s">
        <v>31</v>
      </c>
      <c r="E288" s="300">
        <v>150</v>
      </c>
      <c r="F288" s="304"/>
      <c r="G288" s="374"/>
      <c r="H288" s="334"/>
      <c r="I288" s="304"/>
      <c r="J288" s="304"/>
    </row>
    <row r="289" spans="1:10" ht="38.25">
      <c r="A289" s="331" t="s">
        <v>1027</v>
      </c>
      <c r="B289" s="302" t="s">
        <v>453</v>
      </c>
      <c r="C289" s="305" t="s">
        <v>2706</v>
      </c>
      <c r="D289" s="384" t="s">
        <v>49</v>
      </c>
      <c r="E289" s="300">
        <v>9000</v>
      </c>
      <c r="F289" s="304"/>
      <c r="G289" s="374"/>
      <c r="H289" s="334"/>
      <c r="I289" s="304"/>
      <c r="J289" s="304"/>
    </row>
    <row r="290" spans="1:10">
      <c r="A290" s="335"/>
      <c r="B290" s="341"/>
      <c r="C290" s="341"/>
      <c r="D290" s="341"/>
      <c r="E290" s="335"/>
      <c r="F290" s="341"/>
      <c r="G290" s="341"/>
      <c r="H290" s="341"/>
      <c r="I290" s="373" t="s">
        <v>1029</v>
      </c>
      <c r="J290" s="341"/>
    </row>
    <row r="291" spans="1:10">
      <c r="A291" s="330" t="s">
        <v>1030</v>
      </c>
      <c r="B291" s="181" t="s">
        <v>455</v>
      </c>
      <c r="C291" s="189"/>
      <c r="D291" s="336"/>
      <c r="E291" s="187"/>
      <c r="F291" s="324"/>
      <c r="G291" s="376"/>
      <c r="H291" s="336"/>
      <c r="I291" s="324"/>
      <c r="J291" s="324"/>
    </row>
    <row r="292" spans="1:10">
      <c r="A292" s="331" t="s">
        <v>1031</v>
      </c>
      <c r="B292" s="302" t="s">
        <v>457</v>
      </c>
      <c r="C292" s="305" t="s">
        <v>458</v>
      </c>
      <c r="D292" s="334" t="s">
        <v>49</v>
      </c>
      <c r="E292" s="300">
        <v>6</v>
      </c>
      <c r="F292" s="304"/>
      <c r="G292" s="374"/>
      <c r="H292" s="334"/>
      <c r="I292" s="304"/>
      <c r="J292" s="304"/>
    </row>
    <row r="293" spans="1:10">
      <c r="A293" s="331" t="s">
        <v>1033</v>
      </c>
      <c r="B293" s="302" t="s">
        <v>460</v>
      </c>
      <c r="C293" s="305" t="s">
        <v>458</v>
      </c>
      <c r="D293" s="334" t="s">
        <v>49</v>
      </c>
      <c r="E293" s="300">
        <v>6</v>
      </c>
      <c r="F293" s="304"/>
      <c r="G293" s="374"/>
      <c r="H293" s="334"/>
      <c r="I293" s="304"/>
      <c r="J293" s="304"/>
    </row>
    <row r="294" spans="1:10">
      <c r="A294" s="331" t="s">
        <v>1036</v>
      </c>
      <c r="B294" s="302" t="s">
        <v>462</v>
      </c>
      <c r="C294" s="305" t="s">
        <v>458</v>
      </c>
      <c r="D294" s="334" t="s">
        <v>49</v>
      </c>
      <c r="E294" s="299">
        <v>6</v>
      </c>
      <c r="F294" s="304"/>
      <c r="G294" s="374"/>
      <c r="H294" s="334"/>
      <c r="I294" s="304"/>
      <c r="J294" s="304"/>
    </row>
    <row r="295" spans="1:10">
      <c r="A295" s="332"/>
      <c r="B295" s="341"/>
      <c r="C295" s="385"/>
      <c r="D295" s="335"/>
      <c r="E295" s="358"/>
      <c r="F295" s="329"/>
      <c r="G295" s="378"/>
      <c r="H295" s="335"/>
      <c r="I295" s="373" t="s">
        <v>1046</v>
      </c>
      <c r="J295" s="319"/>
    </row>
    <row r="296" spans="1:10">
      <c r="A296" s="330" t="s">
        <v>1047</v>
      </c>
      <c r="B296" s="181" t="s">
        <v>2781</v>
      </c>
      <c r="C296" s="233"/>
      <c r="D296" s="333"/>
      <c r="E296" s="357"/>
      <c r="F296" s="320"/>
      <c r="G296" s="375"/>
      <c r="H296" s="333"/>
      <c r="I296" s="320"/>
      <c r="J296" s="320"/>
    </row>
    <row r="297" spans="1:10" ht="25.5">
      <c r="A297" s="331" t="s">
        <v>1049</v>
      </c>
      <c r="B297" s="639" t="s">
        <v>466</v>
      </c>
      <c r="C297" s="168" t="s">
        <v>467</v>
      </c>
      <c r="D297" s="144" t="s">
        <v>49</v>
      </c>
      <c r="E297" s="146">
        <v>36</v>
      </c>
      <c r="F297" s="304"/>
      <c r="G297" s="374"/>
      <c r="H297" s="334"/>
      <c r="I297" s="304"/>
      <c r="J297" s="304"/>
    </row>
    <row r="298" spans="1:10" ht="25.5">
      <c r="A298" s="331" t="s">
        <v>1459</v>
      </c>
      <c r="B298" s="639" t="s">
        <v>469</v>
      </c>
      <c r="C298" s="168" t="s">
        <v>470</v>
      </c>
      <c r="D298" s="144" t="s">
        <v>49</v>
      </c>
      <c r="E298" s="146">
        <v>36</v>
      </c>
      <c r="F298" s="304"/>
      <c r="G298" s="374"/>
      <c r="H298" s="334"/>
      <c r="I298" s="304"/>
      <c r="J298" s="304"/>
    </row>
    <row r="299" spans="1:10" ht="25.5">
      <c r="A299" s="331" t="s">
        <v>1460</v>
      </c>
      <c r="B299" s="639" t="s">
        <v>472</v>
      </c>
      <c r="C299" s="168" t="s">
        <v>473</v>
      </c>
      <c r="D299" s="141" t="s">
        <v>49</v>
      </c>
      <c r="E299" s="146">
        <v>45</v>
      </c>
      <c r="F299" s="304"/>
      <c r="G299" s="374"/>
      <c r="H299" s="334"/>
      <c r="I299" s="304"/>
      <c r="J299" s="304"/>
    </row>
    <row r="300" spans="1:10" ht="25.5">
      <c r="A300" s="331" t="s">
        <v>1461</v>
      </c>
      <c r="B300" s="639" t="s">
        <v>475</v>
      </c>
      <c r="C300" s="168" t="s">
        <v>476</v>
      </c>
      <c r="D300" s="141" t="s">
        <v>49</v>
      </c>
      <c r="E300" s="146">
        <v>36</v>
      </c>
      <c r="F300" s="304"/>
      <c r="G300" s="374"/>
      <c r="H300" s="334"/>
      <c r="I300" s="304"/>
      <c r="J300" s="304"/>
    </row>
    <row r="301" spans="1:10" ht="25.5">
      <c r="A301" s="331" t="s">
        <v>1462</v>
      </c>
      <c r="B301" s="639" t="s">
        <v>478</v>
      </c>
      <c r="C301" s="168" t="s">
        <v>479</v>
      </c>
      <c r="D301" s="141" t="s">
        <v>49</v>
      </c>
      <c r="E301" s="146">
        <v>36</v>
      </c>
      <c r="F301" s="304"/>
      <c r="G301" s="374"/>
      <c r="H301" s="334"/>
      <c r="I301" s="304"/>
      <c r="J301" s="304"/>
    </row>
    <row r="302" spans="1:10" ht="25.5">
      <c r="A302" s="331" t="s">
        <v>1463</v>
      </c>
      <c r="B302" s="639" t="s">
        <v>481</v>
      </c>
      <c r="C302" s="168" t="s">
        <v>467</v>
      </c>
      <c r="D302" s="141" t="s">
        <v>49</v>
      </c>
      <c r="E302" s="146">
        <v>36</v>
      </c>
      <c r="F302" s="304"/>
      <c r="G302" s="374"/>
      <c r="H302" s="334"/>
      <c r="I302" s="304"/>
      <c r="J302" s="304"/>
    </row>
    <row r="303" spans="1:10" ht="25.5">
      <c r="A303" s="331" t="s">
        <v>1464</v>
      </c>
      <c r="B303" s="639" t="s">
        <v>483</v>
      </c>
      <c r="C303" s="168" t="s">
        <v>484</v>
      </c>
      <c r="D303" s="141" t="s">
        <v>49</v>
      </c>
      <c r="E303" s="146">
        <v>36</v>
      </c>
      <c r="F303" s="304"/>
      <c r="G303" s="374"/>
      <c r="H303" s="334"/>
      <c r="I303" s="304"/>
      <c r="J303" s="304"/>
    </row>
    <row r="304" spans="1:10" ht="25.5">
      <c r="A304" s="331" t="s">
        <v>1465</v>
      </c>
      <c r="B304" s="639" t="s">
        <v>486</v>
      </c>
      <c r="C304" s="168" t="s">
        <v>487</v>
      </c>
      <c r="D304" s="141" t="s">
        <v>49</v>
      </c>
      <c r="E304" s="146">
        <v>36</v>
      </c>
      <c r="F304" s="304"/>
      <c r="G304" s="374"/>
      <c r="H304" s="334"/>
      <c r="I304" s="304"/>
      <c r="J304" s="304"/>
    </row>
    <row r="305" spans="1:10">
      <c r="A305" s="331" t="s">
        <v>1466</v>
      </c>
      <c r="B305" s="639" t="s">
        <v>489</v>
      </c>
      <c r="C305" s="305" t="s">
        <v>490</v>
      </c>
      <c r="D305" s="141" t="s">
        <v>49</v>
      </c>
      <c r="E305" s="299">
        <v>6</v>
      </c>
      <c r="F305" s="304"/>
      <c r="G305" s="374"/>
      <c r="H305" s="334"/>
      <c r="I305" s="304"/>
      <c r="J305" s="304"/>
    </row>
    <row r="306" spans="1:10">
      <c r="A306" s="331" t="s">
        <v>1467</v>
      </c>
      <c r="B306" s="302" t="s">
        <v>492</v>
      </c>
      <c r="C306" s="305" t="s">
        <v>493</v>
      </c>
      <c r="D306" s="141" t="s">
        <v>49</v>
      </c>
      <c r="E306" s="299">
        <v>24</v>
      </c>
      <c r="F306" s="304"/>
      <c r="G306" s="374"/>
      <c r="H306" s="334"/>
      <c r="I306" s="304"/>
      <c r="J306" s="304"/>
    </row>
    <row r="307" spans="1:10">
      <c r="A307" s="331" t="s">
        <v>1468</v>
      </c>
      <c r="B307" s="302" t="s">
        <v>495</v>
      </c>
      <c r="C307" s="305" t="s">
        <v>493</v>
      </c>
      <c r="D307" s="141" t="s">
        <v>49</v>
      </c>
      <c r="E307" s="146">
        <v>24</v>
      </c>
      <c r="F307" s="304"/>
      <c r="G307" s="374"/>
      <c r="H307" s="334"/>
      <c r="I307" s="304"/>
      <c r="J307" s="304"/>
    </row>
    <row r="308" spans="1:10">
      <c r="A308" s="331" t="s">
        <v>1469</v>
      </c>
      <c r="B308" s="639" t="s">
        <v>497</v>
      </c>
      <c r="C308" s="305" t="s">
        <v>493</v>
      </c>
      <c r="D308" s="141" t="s">
        <v>49</v>
      </c>
      <c r="E308" s="146">
        <v>24</v>
      </c>
      <c r="F308" s="304"/>
      <c r="G308" s="374"/>
      <c r="H308" s="334"/>
      <c r="I308" s="304"/>
      <c r="J308" s="304"/>
    </row>
    <row r="309" spans="1:10">
      <c r="A309" s="331" t="s">
        <v>1470</v>
      </c>
      <c r="B309" s="639" t="s">
        <v>498</v>
      </c>
      <c r="C309" s="305" t="s">
        <v>499</v>
      </c>
      <c r="D309" s="141" t="s">
        <v>49</v>
      </c>
      <c r="E309" s="146">
        <v>24</v>
      </c>
      <c r="F309" s="304"/>
      <c r="G309" s="374"/>
      <c r="H309" s="334"/>
      <c r="I309" s="304"/>
      <c r="J309" s="304"/>
    </row>
    <row r="310" spans="1:10">
      <c r="A310" s="331" t="s">
        <v>1471</v>
      </c>
      <c r="B310" s="639" t="s">
        <v>500</v>
      </c>
      <c r="C310" s="305" t="s">
        <v>493</v>
      </c>
      <c r="D310" s="141" t="s">
        <v>49</v>
      </c>
      <c r="E310" s="146">
        <v>24</v>
      </c>
      <c r="F310" s="304"/>
      <c r="G310" s="374"/>
      <c r="H310" s="334"/>
      <c r="I310" s="304"/>
      <c r="J310" s="304"/>
    </row>
    <row r="311" spans="1:10">
      <c r="A311" s="331" t="s">
        <v>1472</v>
      </c>
      <c r="B311" s="639" t="s">
        <v>501</v>
      </c>
      <c r="C311" s="305" t="s">
        <v>493</v>
      </c>
      <c r="D311" s="141" t="s">
        <v>49</v>
      </c>
      <c r="E311" s="146">
        <v>24</v>
      </c>
      <c r="F311" s="304"/>
      <c r="G311" s="374"/>
      <c r="H311" s="334"/>
      <c r="I311" s="304"/>
      <c r="J311" s="304"/>
    </row>
    <row r="312" spans="1:10">
      <c r="A312" s="331" t="s">
        <v>1473</v>
      </c>
      <c r="B312" s="639" t="s">
        <v>502</v>
      </c>
      <c r="C312" s="305" t="s">
        <v>493</v>
      </c>
      <c r="D312" s="141" t="s">
        <v>49</v>
      </c>
      <c r="E312" s="146">
        <v>60</v>
      </c>
      <c r="F312" s="304"/>
      <c r="G312" s="374"/>
      <c r="H312" s="334"/>
      <c r="I312" s="304"/>
      <c r="J312" s="304"/>
    </row>
    <row r="313" spans="1:10">
      <c r="A313" s="331" t="s">
        <v>1474</v>
      </c>
      <c r="B313" s="302" t="s">
        <v>503</v>
      </c>
      <c r="C313" s="305" t="s">
        <v>493</v>
      </c>
      <c r="D313" s="141" t="s">
        <v>49</v>
      </c>
      <c r="E313" s="146">
        <v>60</v>
      </c>
      <c r="F313" s="304"/>
      <c r="G313" s="374"/>
      <c r="H313" s="334"/>
      <c r="I313" s="304"/>
      <c r="J313" s="304"/>
    </row>
    <row r="314" spans="1:10">
      <c r="A314" s="331" t="s">
        <v>1475</v>
      </c>
      <c r="B314" s="639" t="s">
        <v>504</v>
      </c>
      <c r="C314" s="305" t="s">
        <v>493</v>
      </c>
      <c r="D314" s="141" t="s">
        <v>49</v>
      </c>
      <c r="E314" s="146">
        <v>60</v>
      </c>
      <c r="F314" s="304"/>
      <c r="G314" s="374"/>
      <c r="H314" s="334"/>
      <c r="I314" s="304"/>
      <c r="J314" s="304"/>
    </row>
    <row r="315" spans="1:10">
      <c r="A315" s="331" t="s">
        <v>1476</v>
      </c>
      <c r="B315" s="302" t="s">
        <v>505</v>
      </c>
      <c r="C315" s="305" t="s">
        <v>493</v>
      </c>
      <c r="D315" s="141" t="s">
        <v>49</v>
      </c>
      <c r="E315" s="146">
        <v>60</v>
      </c>
      <c r="F315" s="304"/>
      <c r="G315" s="374"/>
      <c r="H315" s="334"/>
      <c r="I315" s="304"/>
      <c r="J315" s="304"/>
    </row>
    <row r="316" spans="1:10">
      <c r="A316" s="331" t="s">
        <v>1477</v>
      </c>
      <c r="B316" s="302" t="s">
        <v>506</v>
      </c>
      <c r="C316" s="305" t="s">
        <v>493</v>
      </c>
      <c r="D316" s="141" t="s">
        <v>49</v>
      </c>
      <c r="E316" s="146">
        <v>60</v>
      </c>
      <c r="F316" s="304"/>
      <c r="G316" s="374"/>
      <c r="H316" s="334"/>
      <c r="I316" s="304"/>
      <c r="J316" s="304"/>
    </row>
    <row r="317" spans="1:10">
      <c r="A317" s="331" t="s">
        <v>1478</v>
      </c>
      <c r="B317" s="302" t="s">
        <v>507</v>
      </c>
      <c r="C317" s="305" t="s">
        <v>493</v>
      </c>
      <c r="D317" s="141" t="s">
        <v>49</v>
      </c>
      <c r="E317" s="146">
        <v>60</v>
      </c>
      <c r="F317" s="304"/>
      <c r="G317" s="374"/>
      <c r="H317" s="334"/>
      <c r="I317" s="304"/>
      <c r="J317" s="304"/>
    </row>
    <row r="318" spans="1:10">
      <c r="A318" s="331" t="s">
        <v>1479</v>
      </c>
      <c r="B318" s="302" t="s">
        <v>508</v>
      </c>
      <c r="C318" s="305" t="s">
        <v>493</v>
      </c>
      <c r="D318" s="141" t="s">
        <v>49</v>
      </c>
      <c r="E318" s="146">
        <v>60</v>
      </c>
      <c r="F318" s="304"/>
      <c r="G318" s="374"/>
      <c r="H318" s="334"/>
      <c r="I318" s="304"/>
      <c r="J318" s="304"/>
    </row>
    <row r="319" spans="1:10">
      <c r="A319" s="331" t="s">
        <v>1480</v>
      </c>
      <c r="B319" s="302" t="s">
        <v>509</v>
      </c>
      <c r="C319" s="305" t="s">
        <v>493</v>
      </c>
      <c r="D319" s="141" t="s">
        <v>49</v>
      </c>
      <c r="E319" s="146">
        <v>60</v>
      </c>
      <c r="F319" s="304"/>
      <c r="G319" s="374"/>
      <c r="H319" s="334"/>
      <c r="I319" s="304"/>
      <c r="J319" s="304"/>
    </row>
    <row r="320" spans="1:10">
      <c r="A320" s="331" t="s">
        <v>1481</v>
      </c>
      <c r="B320" s="302" t="s">
        <v>510</v>
      </c>
      <c r="C320" s="305" t="s">
        <v>493</v>
      </c>
      <c r="D320" s="141" t="s">
        <v>49</v>
      </c>
      <c r="E320" s="146">
        <v>60</v>
      </c>
      <c r="F320" s="304"/>
      <c r="G320" s="374"/>
      <c r="H320" s="334"/>
      <c r="I320" s="304"/>
      <c r="J320" s="304"/>
    </row>
    <row r="321" spans="1:10">
      <c r="A321" s="331" t="s">
        <v>1482</v>
      </c>
      <c r="B321" s="302" t="s">
        <v>469</v>
      </c>
      <c r="C321" s="305" t="s">
        <v>493</v>
      </c>
      <c r="D321" s="141" t="s">
        <v>49</v>
      </c>
      <c r="E321" s="146">
        <v>60</v>
      </c>
      <c r="F321" s="304"/>
      <c r="G321" s="374"/>
      <c r="H321" s="334"/>
      <c r="I321" s="304"/>
      <c r="J321" s="304"/>
    </row>
    <row r="322" spans="1:10" ht="25.5">
      <c r="A322" s="331" t="s">
        <v>1483</v>
      </c>
      <c r="B322" s="302" t="s">
        <v>511</v>
      </c>
      <c r="C322" s="305" t="s">
        <v>493</v>
      </c>
      <c r="D322" s="141" t="s">
        <v>49</v>
      </c>
      <c r="E322" s="299">
        <v>45</v>
      </c>
      <c r="F322" s="304"/>
      <c r="G322" s="374"/>
      <c r="H322" s="334"/>
      <c r="I322" s="304"/>
      <c r="J322" s="304"/>
    </row>
    <row r="323" spans="1:10">
      <c r="A323" s="331" t="s">
        <v>1484</v>
      </c>
      <c r="B323" s="302" t="s">
        <v>512</v>
      </c>
      <c r="C323" s="305" t="s">
        <v>493</v>
      </c>
      <c r="D323" s="141" t="s">
        <v>49</v>
      </c>
      <c r="E323" s="299">
        <v>45</v>
      </c>
      <c r="F323" s="304"/>
      <c r="G323" s="374"/>
      <c r="H323" s="334"/>
      <c r="I323" s="304"/>
      <c r="J323" s="304"/>
    </row>
    <row r="324" spans="1:10">
      <c r="A324" s="331" t="s">
        <v>1485</v>
      </c>
      <c r="B324" s="302" t="s">
        <v>513</v>
      </c>
      <c r="C324" s="305" t="s">
        <v>493</v>
      </c>
      <c r="D324" s="141" t="s">
        <v>49</v>
      </c>
      <c r="E324" s="299">
        <v>45</v>
      </c>
      <c r="F324" s="304"/>
      <c r="G324" s="374"/>
      <c r="H324" s="334"/>
      <c r="I324" s="304"/>
      <c r="J324" s="304"/>
    </row>
    <row r="325" spans="1:10" ht="25.5">
      <c r="A325" s="331" t="s">
        <v>1486</v>
      </c>
      <c r="B325" s="302" t="s">
        <v>514</v>
      </c>
      <c r="C325" s="305" t="s">
        <v>515</v>
      </c>
      <c r="D325" s="334" t="s">
        <v>87</v>
      </c>
      <c r="E325" s="299">
        <v>36</v>
      </c>
      <c r="F325" s="304"/>
      <c r="G325" s="374"/>
      <c r="H325" s="334"/>
      <c r="I325" s="304"/>
      <c r="J325" s="304"/>
    </row>
    <row r="326" spans="1:10" ht="25.5">
      <c r="A326" s="331" t="s">
        <v>1487</v>
      </c>
      <c r="B326" s="302" t="s">
        <v>516</v>
      </c>
      <c r="C326" s="305" t="s">
        <v>517</v>
      </c>
      <c r="D326" s="334" t="s">
        <v>87</v>
      </c>
      <c r="E326" s="299">
        <v>30</v>
      </c>
      <c r="F326" s="304"/>
      <c r="G326" s="374"/>
      <c r="H326" s="334"/>
      <c r="I326" s="304"/>
      <c r="J326" s="304"/>
    </row>
    <row r="327" spans="1:10" ht="25.5">
      <c r="A327" s="331" t="s">
        <v>1488</v>
      </c>
      <c r="B327" s="302" t="s">
        <v>518</v>
      </c>
      <c r="C327" s="305" t="s">
        <v>517</v>
      </c>
      <c r="D327" s="334" t="s">
        <v>49</v>
      </c>
      <c r="E327" s="163">
        <v>30</v>
      </c>
      <c r="F327" s="167"/>
      <c r="G327" s="409"/>
      <c r="H327" s="409"/>
      <c r="I327" s="409"/>
      <c r="J327" s="409"/>
    </row>
    <row r="328" spans="1:10">
      <c r="A328" s="332"/>
      <c r="B328" s="385"/>
      <c r="C328" s="385"/>
      <c r="D328" s="335"/>
      <c r="E328" s="358"/>
      <c r="F328" s="329"/>
      <c r="G328" s="378"/>
      <c r="H328" s="405"/>
      <c r="I328" s="406" t="s">
        <v>1052</v>
      </c>
      <c r="J328" s="407"/>
    </row>
    <row r="329" spans="1:10">
      <c r="A329" s="330" t="s">
        <v>1053</v>
      </c>
      <c r="B329" s="181" t="s">
        <v>2780</v>
      </c>
      <c r="C329" s="233"/>
      <c r="D329" s="333"/>
      <c r="E329" s="357"/>
      <c r="F329" s="320"/>
      <c r="G329" s="375"/>
      <c r="H329" s="333"/>
      <c r="I329" s="320"/>
      <c r="J329" s="320"/>
    </row>
    <row r="330" spans="1:10" ht="25.5">
      <c r="A330" s="331" t="s">
        <v>1055</v>
      </c>
      <c r="B330" s="302" t="s">
        <v>522</v>
      </c>
      <c r="C330" s="305" t="s">
        <v>523</v>
      </c>
      <c r="D330" s="144" t="s">
        <v>49</v>
      </c>
      <c r="E330" s="299">
        <v>12</v>
      </c>
      <c r="F330" s="304"/>
      <c r="G330" s="374"/>
      <c r="H330" s="334"/>
      <c r="I330" s="304"/>
      <c r="J330" s="304"/>
    </row>
    <row r="331" spans="1:10" ht="25.5">
      <c r="A331" s="331" t="s">
        <v>1057</v>
      </c>
      <c r="B331" s="302" t="s">
        <v>525</v>
      </c>
      <c r="C331" s="305" t="s">
        <v>526</v>
      </c>
      <c r="D331" s="144" t="s">
        <v>49</v>
      </c>
      <c r="E331" s="299">
        <v>9</v>
      </c>
      <c r="F331" s="304"/>
      <c r="G331" s="374"/>
      <c r="H331" s="334"/>
      <c r="I331" s="304"/>
      <c r="J331" s="304"/>
    </row>
    <row r="332" spans="1:10" ht="25.5">
      <c r="A332" s="331" t="s">
        <v>1058</v>
      </c>
      <c r="B332" s="302" t="s">
        <v>528</v>
      </c>
      <c r="C332" s="305" t="s">
        <v>529</v>
      </c>
      <c r="D332" s="144" t="s">
        <v>49</v>
      </c>
      <c r="E332" s="299">
        <v>12</v>
      </c>
      <c r="F332" s="304"/>
      <c r="G332" s="374"/>
      <c r="H332" s="334"/>
      <c r="I332" s="304"/>
      <c r="J332" s="304"/>
    </row>
    <row r="333" spans="1:10" ht="25.5">
      <c r="A333" s="331" t="s">
        <v>1489</v>
      </c>
      <c r="B333" s="302" t="s">
        <v>531</v>
      </c>
      <c r="C333" s="305" t="s">
        <v>532</v>
      </c>
      <c r="D333" s="144" t="s">
        <v>49</v>
      </c>
      <c r="E333" s="299">
        <v>6</v>
      </c>
      <c r="F333" s="304"/>
      <c r="G333" s="374"/>
      <c r="H333" s="334"/>
      <c r="I333" s="304"/>
      <c r="J333" s="304"/>
    </row>
    <row r="334" spans="1:10" ht="25.5">
      <c r="A334" s="331" t="s">
        <v>1490</v>
      </c>
      <c r="B334" s="302" t="s">
        <v>533</v>
      </c>
      <c r="C334" s="305" t="s">
        <v>534</v>
      </c>
      <c r="D334" s="144" t="s">
        <v>49</v>
      </c>
      <c r="E334" s="299">
        <v>9</v>
      </c>
      <c r="F334" s="304"/>
      <c r="G334" s="374"/>
      <c r="H334" s="334"/>
      <c r="I334" s="304"/>
      <c r="J334" s="304"/>
    </row>
    <row r="335" spans="1:10" ht="25.5">
      <c r="A335" s="331" t="s">
        <v>1491</v>
      </c>
      <c r="B335" s="302" t="s">
        <v>535</v>
      </c>
      <c r="C335" s="305" t="s">
        <v>536</v>
      </c>
      <c r="D335" s="144" t="s">
        <v>49</v>
      </c>
      <c r="E335" s="299">
        <v>6</v>
      </c>
      <c r="F335" s="304"/>
      <c r="G335" s="374"/>
      <c r="H335" s="334"/>
      <c r="I335" s="304"/>
      <c r="J335" s="304"/>
    </row>
    <row r="336" spans="1:10" ht="25.5">
      <c r="A336" s="331" t="s">
        <v>1492</v>
      </c>
      <c r="B336" s="302" t="s">
        <v>537</v>
      </c>
      <c r="C336" s="305" t="s">
        <v>538</v>
      </c>
      <c r="D336" s="144" t="s">
        <v>49</v>
      </c>
      <c r="E336" s="299">
        <v>12</v>
      </c>
      <c r="F336" s="304"/>
      <c r="G336" s="374"/>
      <c r="H336" s="334"/>
      <c r="I336" s="304"/>
      <c r="J336" s="304"/>
    </row>
    <row r="337" spans="1:10" ht="25.5">
      <c r="A337" s="331" t="s">
        <v>1493</v>
      </c>
      <c r="B337" s="302" t="s">
        <v>539</v>
      </c>
      <c r="C337" s="305" t="s">
        <v>540</v>
      </c>
      <c r="D337" s="144" t="s">
        <v>49</v>
      </c>
      <c r="E337" s="299">
        <v>12</v>
      </c>
      <c r="F337" s="304"/>
      <c r="G337" s="374"/>
      <c r="H337" s="334"/>
      <c r="I337" s="304"/>
      <c r="J337" s="304"/>
    </row>
    <row r="338" spans="1:10" ht="25.5">
      <c r="A338" s="331" t="s">
        <v>1494</v>
      </c>
      <c r="B338" s="302" t="s">
        <v>541</v>
      </c>
      <c r="C338" s="305" t="s">
        <v>542</v>
      </c>
      <c r="D338" s="144" t="s">
        <v>49</v>
      </c>
      <c r="E338" s="299">
        <v>12</v>
      </c>
      <c r="F338" s="304"/>
      <c r="G338" s="374"/>
      <c r="H338" s="334"/>
      <c r="I338" s="304"/>
      <c r="J338" s="304"/>
    </row>
    <row r="339" spans="1:10" ht="25.5">
      <c r="A339" s="331" t="s">
        <v>1495</v>
      </c>
      <c r="B339" s="302" t="s">
        <v>543</v>
      </c>
      <c r="C339" s="305" t="s">
        <v>544</v>
      </c>
      <c r="D339" s="144" t="s">
        <v>49</v>
      </c>
      <c r="E339" s="299">
        <v>36</v>
      </c>
      <c r="F339" s="304"/>
      <c r="G339" s="374"/>
      <c r="H339" s="334"/>
      <c r="I339" s="304"/>
      <c r="J339" s="304"/>
    </row>
    <row r="340" spans="1:10" ht="25.5">
      <c r="A340" s="331" t="s">
        <v>1496</v>
      </c>
      <c r="B340" s="302" t="s">
        <v>545</v>
      </c>
      <c r="C340" s="305" t="s">
        <v>546</v>
      </c>
      <c r="D340" s="144" t="s">
        <v>49</v>
      </c>
      <c r="E340" s="299">
        <v>12</v>
      </c>
      <c r="F340" s="304"/>
      <c r="G340" s="374"/>
      <c r="H340" s="334"/>
      <c r="I340" s="304"/>
      <c r="J340" s="304"/>
    </row>
    <row r="341" spans="1:10" ht="25.5">
      <c r="A341" s="331" t="s">
        <v>1497</v>
      </c>
      <c r="B341" s="302" t="s">
        <v>547</v>
      </c>
      <c r="C341" s="305" t="s">
        <v>548</v>
      </c>
      <c r="D341" s="144" t="s">
        <v>49</v>
      </c>
      <c r="E341" s="299">
        <v>12</v>
      </c>
      <c r="F341" s="304"/>
      <c r="G341" s="374"/>
      <c r="H341" s="334"/>
      <c r="I341" s="304"/>
      <c r="J341" s="304"/>
    </row>
    <row r="342" spans="1:10" ht="25.5">
      <c r="A342" s="331" t="s">
        <v>1498</v>
      </c>
      <c r="B342" s="302" t="s">
        <v>549</v>
      </c>
      <c r="C342" s="305" t="s">
        <v>550</v>
      </c>
      <c r="D342" s="144" t="s">
        <v>49</v>
      </c>
      <c r="E342" s="299">
        <v>6</v>
      </c>
      <c r="F342" s="304"/>
      <c r="G342" s="374"/>
      <c r="H342" s="334"/>
      <c r="I342" s="304"/>
      <c r="J342" s="304"/>
    </row>
    <row r="343" spans="1:10" ht="25.5">
      <c r="A343" s="331" t="s">
        <v>1499</v>
      </c>
      <c r="B343" s="302" t="s">
        <v>551</v>
      </c>
      <c r="C343" s="305" t="s">
        <v>552</v>
      </c>
      <c r="D343" s="144" t="s">
        <v>49</v>
      </c>
      <c r="E343" s="299">
        <v>12</v>
      </c>
      <c r="F343" s="304"/>
      <c r="G343" s="374"/>
      <c r="H343" s="334"/>
      <c r="I343" s="304"/>
      <c r="J343" s="304"/>
    </row>
    <row r="344" spans="1:10" ht="25.5">
      <c r="A344" s="331" t="s">
        <v>1500</v>
      </c>
      <c r="B344" s="302" t="s">
        <v>553</v>
      </c>
      <c r="C344" s="305" t="s">
        <v>554</v>
      </c>
      <c r="D344" s="144" t="s">
        <v>49</v>
      </c>
      <c r="E344" s="299">
        <v>6</v>
      </c>
      <c r="F344" s="304"/>
      <c r="G344" s="374"/>
      <c r="H344" s="334"/>
      <c r="I344" s="304"/>
      <c r="J344" s="304"/>
    </row>
    <row r="345" spans="1:10" ht="25.5">
      <c r="A345" s="331" t="s">
        <v>1501</v>
      </c>
      <c r="B345" s="302" t="s">
        <v>555</v>
      </c>
      <c r="C345" s="305" t="s">
        <v>556</v>
      </c>
      <c r="D345" s="144" t="s">
        <v>49</v>
      </c>
      <c r="E345" s="299">
        <v>6</v>
      </c>
      <c r="F345" s="304"/>
      <c r="G345" s="374"/>
      <c r="H345" s="334"/>
      <c r="I345" s="304"/>
      <c r="J345" s="304"/>
    </row>
    <row r="346" spans="1:10">
      <c r="A346" s="332"/>
      <c r="B346" s="378"/>
      <c r="C346" s="385"/>
      <c r="D346" s="335"/>
      <c r="E346" s="358"/>
      <c r="F346" s="329"/>
      <c r="G346" s="378"/>
      <c r="H346" s="335"/>
      <c r="I346" s="373" t="s">
        <v>1059</v>
      </c>
      <c r="J346" s="319"/>
    </row>
    <row r="347" spans="1:10">
      <c r="A347" s="330" t="s">
        <v>1060</v>
      </c>
      <c r="B347" s="181" t="s">
        <v>2779</v>
      </c>
      <c r="C347" s="233"/>
      <c r="D347" s="333"/>
      <c r="E347" s="357"/>
      <c r="F347" s="320"/>
      <c r="G347" s="375"/>
      <c r="H347" s="333"/>
      <c r="I347" s="320"/>
      <c r="J347" s="320"/>
    </row>
    <row r="348" spans="1:10">
      <c r="A348" s="331" t="s">
        <v>1062</v>
      </c>
      <c r="B348" s="302" t="s">
        <v>560</v>
      </c>
      <c r="C348" s="305" t="s">
        <v>561</v>
      </c>
      <c r="D348" s="144" t="s">
        <v>49</v>
      </c>
      <c r="E348" s="299">
        <v>60</v>
      </c>
      <c r="F348" s="304"/>
      <c r="G348" s="374"/>
      <c r="H348" s="334"/>
      <c r="I348" s="304"/>
      <c r="J348" s="304"/>
    </row>
    <row r="349" spans="1:10">
      <c r="A349" s="331" t="s">
        <v>1065</v>
      </c>
      <c r="B349" s="302" t="s">
        <v>562</v>
      </c>
      <c r="C349" s="305" t="s">
        <v>561</v>
      </c>
      <c r="D349" s="144" t="s">
        <v>49</v>
      </c>
      <c r="E349" s="299">
        <v>240</v>
      </c>
      <c r="F349" s="304"/>
      <c r="G349" s="374"/>
      <c r="H349" s="334"/>
      <c r="I349" s="304"/>
      <c r="J349" s="304"/>
    </row>
    <row r="350" spans="1:10">
      <c r="A350" s="331" t="s">
        <v>1067</v>
      </c>
      <c r="B350" s="302" t="s">
        <v>563</v>
      </c>
      <c r="C350" s="305" t="s">
        <v>561</v>
      </c>
      <c r="D350" s="144" t="s">
        <v>49</v>
      </c>
      <c r="E350" s="299">
        <v>12</v>
      </c>
      <c r="F350" s="304"/>
      <c r="G350" s="374"/>
      <c r="H350" s="334"/>
      <c r="I350" s="304"/>
      <c r="J350" s="304"/>
    </row>
    <row r="351" spans="1:10">
      <c r="A351" s="331" t="s">
        <v>1068</v>
      </c>
      <c r="B351" s="302" t="s">
        <v>564</v>
      </c>
      <c r="C351" s="305" t="s">
        <v>561</v>
      </c>
      <c r="D351" s="144" t="s">
        <v>49</v>
      </c>
      <c r="E351" s="299">
        <v>6</v>
      </c>
      <c r="F351" s="304"/>
      <c r="G351" s="374"/>
      <c r="H351" s="334"/>
      <c r="I351" s="304"/>
      <c r="J351" s="304"/>
    </row>
    <row r="352" spans="1:10">
      <c r="A352" s="332"/>
      <c r="B352" s="341"/>
      <c r="C352" s="385"/>
      <c r="D352" s="335"/>
      <c r="E352" s="358"/>
      <c r="F352" s="329"/>
      <c r="G352" s="378"/>
      <c r="H352" s="335"/>
      <c r="I352" s="373" t="s">
        <v>1083</v>
      </c>
      <c r="J352" s="319"/>
    </row>
    <row r="353" spans="1:10">
      <c r="A353" s="330" t="s">
        <v>1135</v>
      </c>
      <c r="B353" s="181" t="s">
        <v>2778</v>
      </c>
      <c r="C353" s="233"/>
      <c r="D353" s="184"/>
      <c r="E353" s="185"/>
      <c r="F353" s="320"/>
      <c r="G353" s="375"/>
      <c r="H353" s="333"/>
      <c r="I353" s="320"/>
      <c r="J353" s="320"/>
    </row>
    <row r="354" spans="1:10">
      <c r="A354" s="331" t="s">
        <v>1136</v>
      </c>
      <c r="B354" s="302" t="s">
        <v>568</v>
      </c>
      <c r="C354" s="305" t="s">
        <v>2707</v>
      </c>
      <c r="D354" s="144" t="s">
        <v>49</v>
      </c>
      <c r="E354" s="299">
        <v>150</v>
      </c>
      <c r="F354" s="304"/>
      <c r="G354" s="374"/>
      <c r="H354" s="334"/>
      <c r="I354" s="304"/>
      <c r="J354" s="304"/>
    </row>
    <row r="355" spans="1:10" ht="51">
      <c r="A355" s="331" t="s">
        <v>1139</v>
      </c>
      <c r="B355" s="302" t="s">
        <v>569</v>
      </c>
      <c r="C355" s="305" t="s">
        <v>570</v>
      </c>
      <c r="D355" s="144" t="s">
        <v>49</v>
      </c>
      <c r="E355" s="299">
        <v>90</v>
      </c>
      <c r="F355" s="304"/>
      <c r="G355" s="374"/>
      <c r="H355" s="334"/>
      <c r="I355" s="304"/>
      <c r="J355" s="304"/>
    </row>
    <row r="356" spans="1:10">
      <c r="A356" s="332"/>
      <c r="B356" s="341"/>
      <c r="C356" s="385"/>
      <c r="D356" s="335"/>
      <c r="E356" s="358"/>
      <c r="F356" s="329"/>
      <c r="G356" s="378"/>
      <c r="H356" s="378"/>
      <c r="I356" s="373" t="s">
        <v>1146</v>
      </c>
      <c r="J356" s="208"/>
    </row>
    <row r="357" spans="1:10">
      <c r="A357" s="330" t="s">
        <v>1147</v>
      </c>
      <c r="B357" s="181" t="s">
        <v>2777</v>
      </c>
      <c r="C357" s="235"/>
      <c r="D357" s="333"/>
      <c r="E357" s="357"/>
      <c r="F357" s="320"/>
      <c r="G357" s="375"/>
      <c r="H357" s="333"/>
      <c r="I357" s="320"/>
      <c r="J357" s="320"/>
    </row>
    <row r="358" spans="1:10">
      <c r="A358" s="331" t="s">
        <v>1148</v>
      </c>
      <c r="B358" s="302" t="s">
        <v>574</v>
      </c>
      <c r="C358" s="305" t="s">
        <v>574</v>
      </c>
      <c r="D358" s="141" t="s">
        <v>31</v>
      </c>
      <c r="E358" s="299">
        <v>3</v>
      </c>
      <c r="F358" s="304"/>
      <c r="G358" s="374"/>
      <c r="H358" s="334"/>
      <c r="I358" s="304"/>
      <c r="J358" s="304"/>
    </row>
    <row r="359" spans="1:10">
      <c r="A359" s="331" t="s">
        <v>1151</v>
      </c>
      <c r="B359" s="302" t="s">
        <v>575</v>
      </c>
      <c r="C359" s="305" t="s">
        <v>576</v>
      </c>
      <c r="D359" s="141" t="s">
        <v>31</v>
      </c>
      <c r="E359" s="299">
        <v>3</v>
      </c>
      <c r="F359" s="304"/>
      <c r="G359" s="374"/>
      <c r="H359" s="334"/>
      <c r="I359" s="304"/>
      <c r="J359" s="304"/>
    </row>
    <row r="360" spans="1:10" ht="25.5">
      <c r="A360" s="331" t="s">
        <v>1154</v>
      </c>
      <c r="B360" s="302" t="s">
        <v>577</v>
      </c>
      <c r="C360" s="305" t="s">
        <v>2708</v>
      </c>
      <c r="D360" s="141" t="s">
        <v>31</v>
      </c>
      <c r="E360" s="299">
        <v>9</v>
      </c>
      <c r="F360" s="304"/>
      <c r="G360" s="374"/>
      <c r="H360" s="334"/>
      <c r="I360" s="304"/>
      <c r="J360" s="304"/>
    </row>
    <row r="361" spans="1:10" ht="25.5">
      <c r="A361" s="331" t="s">
        <v>1502</v>
      </c>
      <c r="B361" s="302" t="s">
        <v>578</v>
      </c>
      <c r="C361" s="305" t="s">
        <v>2709</v>
      </c>
      <c r="D361" s="141" t="s">
        <v>31</v>
      </c>
      <c r="E361" s="299">
        <v>9</v>
      </c>
      <c r="F361" s="304"/>
      <c r="G361" s="374"/>
      <c r="H361" s="334"/>
      <c r="I361" s="304"/>
      <c r="J361" s="304"/>
    </row>
    <row r="362" spans="1:10" ht="25.5">
      <c r="A362" s="331" t="s">
        <v>1503</v>
      </c>
      <c r="B362" s="302" t="s">
        <v>579</v>
      </c>
      <c r="C362" s="305" t="s">
        <v>2710</v>
      </c>
      <c r="D362" s="141" t="s">
        <v>31</v>
      </c>
      <c r="E362" s="299">
        <v>9</v>
      </c>
      <c r="F362" s="304"/>
      <c r="G362" s="374"/>
      <c r="H362" s="334"/>
      <c r="I362" s="304"/>
      <c r="J362" s="304"/>
    </row>
    <row r="363" spans="1:10" ht="25.5">
      <c r="A363" s="331" t="s">
        <v>1504</v>
      </c>
      <c r="B363" s="302" t="s">
        <v>580</v>
      </c>
      <c r="C363" s="305" t="s">
        <v>2712</v>
      </c>
      <c r="D363" s="141" t="s">
        <v>31</v>
      </c>
      <c r="E363" s="299">
        <v>18</v>
      </c>
      <c r="F363" s="304"/>
      <c r="G363" s="374"/>
      <c r="H363" s="334"/>
      <c r="I363" s="304"/>
      <c r="J363" s="304"/>
    </row>
    <row r="364" spans="1:10" ht="38.25">
      <c r="A364" s="331" t="s">
        <v>1505</v>
      </c>
      <c r="B364" s="302" t="s">
        <v>581</v>
      </c>
      <c r="C364" s="305" t="s">
        <v>2711</v>
      </c>
      <c r="D364" s="141" t="s">
        <v>31</v>
      </c>
      <c r="E364" s="299">
        <v>30</v>
      </c>
      <c r="F364" s="304"/>
      <c r="G364" s="374"/>
      <c r="H364" s="334"/>
      <c r="I364" s="304"/>
      <c r="J364" s="304"/>
    </row>
    <row r="365" spans="1:10">
      <c r="A365" s="332"/>
      <c r="B365" s="341"/>
      <c r="C365" s="385"/>
      <c r="D365" s="335"/>
      <c r="E365" s="358"/>
      <c r="F365" s="329"/>
      <c r="G365" s="378"/>
      <c r="H365" s="335"/>
      <c r="I365" s="373" t="s">
        <v>1157</v>
      </c>
      <c r="J365" s="319"/>
    </row>
    <row r="366" spans="1:10">
      <c r="A366" s="330" t="s">
        <v>1158</v>
      </c>
      <c r="B366" s="181" t="s">
        <v>2776</v>
      </c>
      <c r="C366" s="235"/>
      <c r="D366" s="333"/>
      <c r="E366" s="357"/>
      <c r="F366" s="320"/>
      <c r="G366" s="375"/>
      <c r="H366" s="333"/>
      <c r="I366" s="320"/>
      <c r="J366" s="320"/>
    </row>
    <row r="367" spans="1:10" ht="25.5">
      <c r="A367" s="267" t="s">
        <v>1506</v>
      </c>
      <c r="B367" s="302" t="s">
        <v>585</v>
      </c>
      <c r="C367" s="305" t="s">
        <v>2713</v>
      </c>
      <c r="D367" s="384" t="s">
        <v>31</v>
      </c>
      <c r="E367" s="287">
        <v>3</v>
      </c>
      <c r="F367" s="304"/>
      <c r="G367" s="374"/>
      <c r="H367" s="334"/>
      <c r="I367" s="304"/>
      <c r="J367" s="304"/>
    </row>
    <row r="368" spans="1:10" ht="25.5">
      <c r="A368" s="267" t="s">
        <v>1508</v>
      </c>
      <c r="B368" s="302" t="s">
        <v>587</v>
      </c>
      <c r="C368" s="305" t="s">
        <v>588</v>
      </c>
      <c r="D368" s="384" t="s">
        <v>31</v>
      </c>
      <c r="E368" s="287">
        <v>3</v>
      </c>
      <c r="F368" s="304"/>
      <c r="G368" s="374"/>
      <c r="H368" s="334"/>
      <c r="I368" s="304"/>
      <c r="J368" s="304"/>
    </row>
    <row r="369" spans="1:10" ht="25.5">
      <c r="A369" s="267" t="s">
        <v>1509</v>
      </c>
      <c r="B369" s="302" t="s">
        <v>589</v>
      </c>
      <c r="C369" s="305" t="s">
        <v>590</v>
      </c>
      <c r="D369" s="384" t="s">
        <v>31</v>
      </c>
      <c r="E369" s="287">
        <v>3</v>
      </c>
      <c r="F369" s="304"/>
      <c r="G369" s="374"/>
      <c r="H369" s="334"/>
      <c r="I369" s="304"/>
      <c r="J369" s="304"/>
    </row>
    <row r="370" spans="1:10" ht="25.5">
      <c r="A370" s="267" t="s">
        <v>1160</v>
      </c>
      <c r="B370" s="302" t="s">
        <v>591</v>
      </c>
      <c r="C370" s="305" t="s">
        <v>592</v>
      </c>
      <c r="D370" s="384" t="s">
        <v>31</v>
      </c>
      <c r="E370" s="287">
        <v>3</v>
      </c>
      <c r="F370" s="304"/>
      <c r="G370" s="374"/>
      <c r="H370" s="334"/>
      <c r="I370" s="304"/>
      <c r="J370" s="304"/>
    </row>
    <row r="371" spans="1:10" ht="25.5">
      <c r="A371" s="267" t="s">
        <v>1163</v>
      </c>
      <c r="B371" s="302" t="s">
        <v>1507</v>
      </c>
      <c r="C371" s="305" t="s">
        <v>593</v>
      </c>
      <c r="D371" s="384" t="s">
        <v>31</v>
      </c>
      <c r="E371" s="287">
        <v>3</v>
      </c>
      <c r="F371" s="304"/>
      <c r="G371" s="374"/>
      <c r="H371" s="334"/>
      <c r="I371" s="304"/>
      <c r="J371" s="304"/>
    </row>
    <row r="372" spans="1:10" ht="25.5">
      <c r="A372" s="267" t="s">
        <v>1166</v>
      </c>
      <c r="B372" s="302" t="s">
        <v>594</v>
      </c>
      <c r="C372" s="305" t="s">
        <v>595</v>
      </c>
      <c r="D372" s="384" t="s">
        <v>31</v>
      </c>
      <c r="E372" s="287">
        <v>3</v>
      </c>
      <c r="F372" s="304"/>
      <c r="G372" s="374"/>
      <c r="H372" s="334"/>
      <c r="I372" s="304"/>
      <c r="J372" s="304"/>
    </row>
    <row r="373" spans="1:10" ht="25.5">
      <c r="A373" s="267" t="s">
        <v>1168</v>
      </c>
      <c r="B373" s="302" t="s">
        <v>596</v>
      </c>
      <c r="C373" s="305" t="s">
        <v>597</v>
      </c>
      <c r="D373" s="384" t="s">
        <v>31</v>
      </c>
      <c r="E373" s="287">
        <v>3</v>
      </c>
      <c r="F373" s="304"/>
      <c r="G373" s="374"/>
      <c r="H373" s="334"/>
      <c r="I373" s="304"/>
      <c r="J373" s="304"/>
    </row>
    <row r="374" spans="1:10" ht="25.5">
      <c r="A374" s="267" t="s">
        <v>1171</v>
      </c>
      <c r="B374" s="302" t="s">
        <v>598</v>
      </c>
      <c r="C374" s="305" t="s">
        <v>599</v>
      </c>
      <c r="D374" s="384" t="s">
        <v>31</v>
      </c>
      <c r="E374" s="287">
        <v>3</v>
      </c>
      <c r="F374" s="304"/>
      <c r="G374" s="374"/>
      <c r="H374" s="334"/>
      <c r="I374" s="304"/>
      <c r="J374" s="304"/>
    </row>
    <row r="375" spans="1:10" ht="25.5">
      <c r="A375" s="267" t="s">
        <v>1173</v>
      </c>
      <c r="B375" s="302" t="s">
        <v>600</v>
      </c>
      <c r="C375" s="434" t="s">
        <v>601</v>
      </c>
      <c r="D375" s="384" t="s">
        <v>31</v>
      </c>
      <c r="E375" s="287">
        <v>3</v>
      </c>
      <c r="F375" s="304"/>
      <c r="G375" s="374"/>
      <c r="H375" s="334"/>
      <c r="I375" s="304"/>
      <c r="J375" s="304"/>
    </row>
    <row r="376" spans="1:10" ht="25.5">
      <c r="A376" s="267" t="s">
        <v>1510</v>
      </c>
      <c r="B376" s="302" t="s">
        <v>602</v>
      </c>
      <c r="C376" s="305" t="s">
        <v>603</v>
      </c>
      <c r="D376" s="384" t="s">
        <v>31</v>
      </c>
      <c r="E376" s="287">
        <v>3</v>
      </c>
      <c r="F376" s="304"/>
      <c r="G376" s="374"/>
      <c r="H376" s="334"/>
      <c r="I376" s="304"/>
      <c r="J376" s="304"/>
    </row>
    <row r="377" spans="1:10" ht="25.5">
      <c r="A377" s="267" t="s">
        <v>1511</v>
      </c>
      <c r="B377" s="302" t="s">
        <v>604</v>
      </c>
      <c r="C377" s="305" t="s">
        <v>605</v>
      </c>
      <c r="D377" s="384" t="s">
        <v>31</v>
      </c>
      <c r="E377" s="287">
        <v>3</v>
      </c>
      <c r="F377" s="304"/>
      <c r="G377" s="374"/>
      <c r="H377" s="334"/>
      <c r="I377" s="304"/>
      <c r="J377" s="304"/>
    </row>
    <row r="378" spans="1:10" ht="25.5">
      <c r="A378" s="267" t="s">
        <v>1512</v>
      </c>
      <c r="B378" s="302" t="s">
        <v>606</v>
      </c>
      <c r="C378" s="305" t="s">
        <v>607</v>
      </c>
      <c r="D378" s="384" t="s">
        <v>31</v>
      </c>
      <c r="E378" s="287">
        <v>3</v>
      </c>
      <c r="F378" s="304"/>
      <c r="G378" s="374"/>
      <c r="H378" s="334"/>
      <c r="I378" s="304"/>
      <c r="J378" s="304"/>
    </row>
    <row r="379" spans="1:10" ht="25.5">
      <c r="A379" s="267" t="s">
        <v>1513</v>
      </c>
      <c r="B379" s="302" t="s">
        <v>608</v>
      </c>
      <c r="C379" s="305" t="s">
        <v>609</v>
      </c>
      <c r="D379" s="384" t="s">
        <v>31</v>
      </c>
      <c r="E379" s="287">
        <v>3</v>
      </c>
      <c r="F379" s="304"/>
      <c r="G379" s="374"/>
      <c r="H379" s="334"/>
      <c r="I379" s="304"/>
      <c r="J379" s="304"/>
    </row>
    <row r="380" spans="1:10" ht="25.5">
      <c r="A380" s="267" t="s">
        <v>1514</v>
      </c>
      <c r="B380" s="302" t="s">
        <v>610</v>
      </c>
      <c r="C380" s="305" t="s">
        <v>611</v>
      </c>
      <c r="D380" s="384" t="s">
        <v>31</v>
      </c>
      <c r="E380" s="287">
        <v>3</v>
      </c>
      <c r="F380" s="304"/>
      <c r="G380" s="374"/>
      <c r="H380" s="334"/>
      <c r="I380" s="304"/>
      <c r="J380" s="304"/>
    </row>
    <row r="381" spans="1:10" ht="25.5">
      <c r="A381" s="267" t="s">
        <v>1515</v>
      </c>
      <c r="B381" s="302" t="s">
        <v>612</v>
      </c>
      <c r="C381" s="305" t="s">
        <v>613</v>
      </c>
      <c r="D381" s="384" t="s">
        <v>31</v>
      </c>
      <c r="E381" s="287">
        <v>3</v>
      </c>
      <c r="F381" s="304"/>
      <c r="G381" s="374"/>
      <c r="H381" s="334"/>
      <c r="I381" s="304"/>
      <c r="J381" s="304"/>
    </row>
    <row r="382" spans="1:10" ht="25.5">
      <c r="A382" s="267" t="s">
        <v>1516</v>
      </c>
      <c r="B382" s="302" t="s">
        <v>614</v>
      </c>
      <c r="C382" s="305" t="s">
        <v>615</v>
      </c>
      <c r="D382" s="384" t="s">
        <v>31</v>
      </c>
      <c r="E382" s="287">
        <v>3</v>
      </c>
      <c r="F382" s="304"/>
      <c r="G382" s="374"/>
      <c r="H382" s="334"/>
      <c r="I382" s="304"/>
      <c r="J382" s="304"/>
    </row>
    <row r="383" spans="1:10" ht="25.5">
      <c r="A383" s="267" t="s">
        <v>1517</v>
      </c>
      <c r="B383" s="302" t="s">
        <v>616</v>
      </c>
      <c r="C383" s="305" t="s">
        <v>617</v>
      </c>
      <c r="D383" s="384" t="s">
        <v>31</v>
      </c>
      <c r="E383" s="287">
        <v>3</v>
      </c>
      <c r="F383" s="304"/>
      <c r="G383" s="374"/>
      <c r="H383" s="334"/>
      <c r="I383" s="304"/>
      <c r="J383" s="304"/>
    </row>
    <row r="384" spans="1:10" ht="25.5">
      <c r="A384" s="267" t="s">
        <v>1518</v>
      </c>
      <c r="B384" s="302" t="s">
        <v>618</v>
      </c>
      <c r="C384" s="305" t="s">
        <v>619</v>
      </c>
      <c r="D384" s="384" t="s">
        <v>31</v>
      </c>
      <c r="E384" s="287">
        <v>3</v>
      </c>
      <c r="F384" s="304"/>
      <c r="G384" s="374"/>
      <c r="H384" s="334"/>
      <c r="I384" s="304"/>
      <c r="J384" s="304"/>
    </row>
    <row r="385" spans="1:10">
      <c r="A385" s="332"/>
      <c r="B385" s="341"/>
      <c r="C385" s="385"/>
      <c r="D385" s="335"/>
      <c r="E385" s="358"/>
      <c r="F385" s="329"/>
      <c r="G385" s="378"/>
      <c r="H385" s="335"/>
      <c r="I385" s="373" t="s">
        <v>1176</v>
      </c>
      <c r="J385" s="319"/>
    </row>
    <row r="386" spans="1:10">
      <c r="A386" s="330" t="s">
        <v>1177</v>
      </c>
      <c r="B386" s="181" t="s">
        <v>2775</v>
      </c>
      <c r="C386" s="233"/>
      <c r="D386" s="333"/>
      <c r="E386" s="357"/>
      <c r="F386" s="320"/>
      <c r="G386" s="375"/>
      <c r="H386" s="333"/>
      <c r="I386" s="320"/>
      <c r="J386" s="320"/>
    </row>
    <row r="387" spans="1:10">
      <c r="A387" s="331" t="s">
        <v>1178</v>
      </c>
      <c r="B387" s="148" t="s">
        <v>623</v>
      </c>
      <c r="C387" s="238" t="s">
        <v>624</v>
      </c>
      <c r="D387" s="334" t="s">
        <v>87</v>
      </c>
      <c r="E387" s="360">
        <v>3</v>
      </c>
      <c r="F387" s="304"/>
      <c r="G387" s="374"/>
      <c r="H387" s="334"/>
      <c r="I387" s="304"/>
      <c r="J387" s="304"/>
    </row>
    <row r="388" spans="1:10">
      <c r="A388" s="331" t="s">
        <v>1179</v>
      </c>
      <c r="B388" s="148" t="s">
        <v>625</v>
      </c>
      <c r="C388" s="305" t="s">
        <v>626</v>
      </c>
      <c r="D388" s="334" t="s">
        <v>87</v>
      </c>
      <c r="E388" s="360">
        <v>3</v>
      </c>
      <c r="F388" s="304"/>
      <c r="G388" s="374"/>
      <c r="H388" s="334"/>
      <c r="I388" s="304"/>
      <c r="J388" s="304"/>
    </row>
    <row r="389" spans="1:10" ht="25.5">
      <c r="A389" s="331" t="s">
        <v>1180</v>
      </c>
      <c r="B389" s="148" t="s">
        <v>627</v>
      </c>
      <c r="C389" s="305" t="s">
        <v>628</v>
      </c>
      <c r="D389" s="334" t="s">
        <v>87</v>
      </c>
      <c r="E389" s="360">
        <v>3</v>
      </c>
      <c r="F389" s="304"/>
      <c r="G389" s="374"/>
      <c r="H389" s="334"/>
      <c r="I389" s="304"/>
      <c r="J389" s="304"/>
    </row>
    <row r="390" spans="1:10" ht="25.5">
      <c r="A390" s="331" t="s">
        <v>1181</v>
      </c>
      <c r="B390" s="148" t="s">
        <v>629</v>
      </c>
      <c r="C390" s="305" t="s">
        <v>630</v>
      </c>
      <c r="D390" s="334" t="s">
        <v>87</v>
      </c>
      <c r="E390" s="360">
        <v>3</v>
      </c>
      <c r="F390" s="304"/>
      <c r="G390" s="374"/>
      <c r="H390" s="334"/>
      <c r="I390" s="304"/>
      <c r="J390" s="304"/>
    </row>
    <row r="391" spans="1:10" ht="25.5">
      <c r="A391" s="331" t="s">
        <v>1519</v>
      </c>
      <c r="B391" s="148" t="s">
        <v>631</v>
      </c>
      <c r="C391" s="305" t="s">
        <v>632</v>
      </c>
      <c r="D391" s="334" t="s">
        <v>87</v>
      </c>
      <c r="E391" s="360">
        <v>3</v>
      </c>
      <c r="F391" s="304"/>
      <c r="G391" s="374"/>
      <c r="H391" s="334"/>
      <c r="I391" s="304"/>
      <c r="J391" s="304"/>
    </row>
    <row r="392" spans="1:10">
      <c r="A392" s="331" t="s">
        <v>1182</v>
      </c>
      <c r="B392" s="148" t="s">
        <v>633</v>
      </c>
      <c r="C392" s="305" t="s">
        <v>634</v>
      </c>
      <c r="D392" s="334" t="s">
        <v>87</v>
      </c>
      <c r="E392" s="360">
        <v>3</v>
      </c>
      <c r="F392" s="304"/>
      <c r="G392" s="374"/>
      <c r="H392" s="334"/>
      <c r="I392" s="304"/>
      <c r="J392" s="304"/>
    </row>
    <row r="393" spans="1:10">
      <c r="A393" s="331" t="s">
        <v>1183</v>
      </c>
      <c r="B393" s="148" t="s">
        <v>635</v>
      </c>
      <c r="C393" s="305" t="s">
        <v>636</v>
      </c>
      <c r="D393" s="334" t="s">
        <v>87</v>
      </c>
      <c r="E393" s="360">
        <v>3</v>
      </c>
      <c r="F393" s="304"/>
      <c r="G393" s="374"/>
      <c r="H393" s="334"/>
      <c r="I393" s="304"/>
      <c r="J393" s="304"/>
    </row>
    <row r="394" spans="1:10">
      <c r="A394" s="331" t="s">
        <v>1184</v>
      </c>
      <c r="B394" s="148" t="s">
        <v>637</v>
      </c>
      <c r="C394" s="305" t="s">
        <v>638</v>
      </c>
      <c r="D394" s="334" t="s">
        <v>87</v>
      </c>
      <c r="E394" s="360">
        <v>3</v>
      </c>
      <c r="F394" s="304"/>
      <c r="G394" s="374"/>
      <c r="H394" s="334"/>
      <c r="I394" s="304"/>
      <c r="J394" s="304"/>
    </row>
    <row r="395" spans="1:10">
      <c r="A395" s="331" t="s">
        <v>1185</v>
      </c>
      <c r="B395" s="148" t="s">
        <v>639</v>
      </c>
      <c r="C395" s="305" t="s">
        <v>640</v>
      </c>
      <c r="D395" s="334" t="s">
        <v>87</v>
      </c>
      <c r="E395" s="360">
        <v>3</v>
      </c>
      <c r="F395" s="304"/>
      <c r="G395" s="374"/>
      <c r="H395" s="334"/>
      <c r="I395" s="304"/>
      <c r="J395" s="304"/>
    </row>
    <row r="396" spans="1:10" ht="25.5">
      <c r="A396" s="331" t="s">
        <v>1186</v>
      </c>
      <c r="B396" s="148" t="s">
        <v>641</v>
      </c>
      <c r="C396" s="305" t="s">
        <v>642</v>
      </c>
      <c r="D396" s="334" t="s">
        <v>87</v>
      </c>
      <c r="E396" s="360">
        <v>3</v>
      </c>
      <c r="F396" s="304"/>
      <c r="G396" s="374"/>
      <c r="H396" s="334"/>
      <c r="I396" s="304"/>
      <c r="J396" s="304"/>
    </row>
    <row r="397" spans="1:10" ht="25.5">
      <c r="A397" s="331" t="s">
        <v>1187</v>
      </c>
      <c r="B397" s="148" t="s">
        <v>643</v>
      </c>
      <c r="C397" s="305" t="s">
        <v>644</v>
      </c>
      <c r="D397" s="334" t="s">
        <v>87</v>
      </c>
      <c r="E397" s="360">
        <v>3</v>
      </c>
      <c r="F397" s="304"/>
      <c r="G397" s="374"/>
      <c r="H397" s="334"/>
      <c r="I397" s="304"/>
      <c r="J397" s="304"/>
    </row>
    <row r="398" spans="1:10" ht="25.5">
      <c r="A398" s="331" t="s">
        <v>1188</v>
      </c>
      <c r="B398" s="148" t="s">
        <v>645</v>
      </c>
      <c r="C398" s="305" t="s">
        <v>646</v>
      </c>
      <c r="D398" s="334" t="s">
        <v>87</v>
      </c>
      <c r="E398" s="360">
        <v>3</v>
      </c>
      <c r="F398" s="304"/>
      <c r="G398" s="374"/>
      <c r="H398" s="334"/>
      <c r="I398" s="304"/>
      <c r="J398" s="304"/>
    </row>
    <row r="399" spans="1:10">
      <c r="A399" s="331" t="s">
        <v>1189</v>
      </c>
      <c r="B399" s="148" t="s">
        <v>647</v>
      </c>
      <c r="C399" s="305" t="s">
        <v>648</v>
      </c>
      <c r="D399" s="334" t="s">
        <v>87</v>
      </c>
      <c r="E399" s="360">
        <v>3</v>
      </c>
      <c r="F399" s="304"/>
      <c r="G399" s="374"/>
      <c r="H399" s="334"/>
      <c r="I399" s="304"/>
      <c r="J399" s="304"/>
    </row>
    <row r="400" spans="1:10">
      <c r="A400" s="331" t="s">
        <v>1191</v>
      </c>
      <c r="B400" s="148" t="s">
        <v>649</v>
      </c>
      <c r="C400" s="305" t="s">
        <v>650</v>
      </c>
      <c r="D400" s="334" t="s">
        <v>87</v>
      </c>
      <c r="E400" s="360">
        <v>3</v>
      </c>
      <c r="F400" s="304"/>
      <c r="G400" s="374"/>
      <c r="H400" s="334"/>
      <c r="I400" s="304"/>
      <c r="J400" s="304"/>
    </row>
    <row r="401" spans="1:10" ht="25.5">
      <c r="A401" s="331" t="s">
        <v>1192</v>
      </c>
      <c r="B401" s="148" t="s">
        <v>651</v>
      </c>
      <c r="C401" s="305" t="s">
        <v>652</v>
      </c>
      <c r="D401" s="334" t="s">
        <v>87</v>
      </c>
      <c r="E401" s="360">
        <v>3</v>
      </c>
      <c r="F401" s="304"/>
      <c r="G401" s="374"/>
      <c r="H401" s="334"/>
      <c r="I401" s="304"/>
      <c r="J401" s="304"/>
    </row>
    <row r="402" spans="1:10" ht="25.5">
      <c r="A402" s="331" t="s">
        <v>1193</v>
      </c>
      <c r="B402" s="148" t="s">
        <v>653</v>
      </c>
      <c r="C402" s="305" t="s">
        <v>654</v>
      </c>
      <c r="D402" s="334" t="s">
        <v>87</v>
      </c>
      <c r="E402" s="360">
        <v>3</v>
      </c>
      <c r="F402" s="304"/>
      <c r="G402" s="374"/>
      <c r="H402" s="334"/>
      <c r="I402" s="304"/>
      <c r="J402" s="304"/>
    </row>
    <row r="403" spans="1:10" ht="25.5">
      <c r="A403" s="331" t="s">
        <v>1194</v>
      </c>
      <c r="B403" s="148" t="s">
        <v>655</v>
      </c>
      <c r="C403" s="305" t="s">
        <v>656</v>
      </c>
      <c r="D403" s="334" t="s">
        <v>87</v>
      </c>
      <c r="E403" s="360">
        <v>3</v>
      </c>
      <c r="F403" s="304"/>
      <c r="G403" s="374"/>
      <c r="H403" s="334"/>
      <c r="I403" s="304"/>
      <c r="J403" s="304"/>
    </row>
    <row r="404" spans="1:10" ht="25.5">
      <c r="A404" s="331" t="s">
        <v>1197</v>
      </c>
      <c r="B404" s="148" t="s">
        <v>657</v>
      </c>
      <c r="C404" s="305" t="s">
        <v>658</v>
      </c>
      <c r="D404" s="334" t="s">
        <v>87</v>
      </c>
      <c r="E404" s="360">
        <v>3</v>
      </c>
      <c r="F404" s="304"/>
      <c r="G404" s="374"/>
      <c r="H404" s="334"/>
      <c r="I404" s="304"/>
      <c r="J404" s="304"/>
    </row>
    <row r="405" spans="1:10">
      <c r="A405" s="331" t="s">
        <v>1520</v>
      </c>
      <c r="B405" s="148" t="s">
        <v>659</v>
      </c>
      <c r="C405" s="305" t="s">
        <v>660</v>
      </c>
      <c r="D405" s="334" t="s">
        <v>87</v>
      </c>
      <c r="E405" s="360">
        <v>3</v>
      </c>
      <c r="F405" s="304"/>
      <c r="G405" s="374"/>
      <c r="H405" s="334"/>
      <c r="I405" s="304"/>
      <c r="J405" s="304"/>
    </row>
    <row r="406" spans="1:10">
      <c r="A406" s="331" t="s">
        <v>1521</v>
      </c>
      <c r="B406" s="148" t="s">
        <v>661</v>
      </c>
      <c r="C406" s="305" t="s">
        <v>662</v>
      </c>
      <c r="D406" s="334" t="s">
        <v>87</v>
      </c>
      <c r="E406" s="360">
        <v>3</v>
      </c>
      <c r="F406" s="304"/>
      <c r="G406" s="374"/>
      <c r="H406" s="334"/>
      <c r="I406" s="304"/>
      <c r="J406" s="304"/>
    </row>
    <row r="407" spans="1:10" ht="25.5">
      <c r="A407" s="331" t="s">
        <v>1522</v>
      </c>
      <c r="B407" s="148" t="s">
        <v>663</v>
      </c>
      <c r="C407" s="305" t="s">
        <v>664</v>
      </c>
      <c r="D407" s="334" t="s">
        <v>87</v>
      </c>
      <c r="E407" s="360">
        <v>3</v>
      </c>
      <c r="F407" s="304"/>
      <c r="G407" s="374"/>
      <c r="H407" s="334"/>
      <c r="I407" s="304"/>
      <c r="J407" s="304"/>
    </row>
    <row r="408" spans="1:10" ht="25.5">
      <c r="A408" s="331" t="s">
        <v>1523</v>
      </c>
      <c r="B408" s="148" t="s">
        <v>665</v>
      </c>
      <c r="C408" s="305" t="s">
        <v>666</v>
      </c>
      <c r="D408" s="334" t="s">
        <v>87</v>
      </c>
      <c r="E408" s="360">
        <v>3</v>
      </c>
      <c r="F408" s="304"/>
      <c r="G408" s="374"/>
      <c r="H408" s="334"/>
      <c r="I408" s="304"/>
      <c r="J408" s="304"/>
    </row>
    <row r="409" spans="1:10">
      <c r="A409" s="331" t="s">
        <v>1524</v>
      </c>
      <c r="B409" s="148" t="s">
        <v>667</v>
      </c>
      <c r="C409" s="305" t="s">
        <v>668</v>
      </c>
      <c r="D409" s="334" t="s">
        <v>87</v>
      </c>
      <c r="E409" s="360">
        <v>3</v>
      </c>
      <c r="F409" s="304"/>
      <c r="G409" s="374"/>
      <c r="H409" s="334"/>
      <c r="I409" s="304"/>
      <c r="J409" s="304"/>
    </row>
    <row r="410" spans="1:10">
      <c r="A410" s="331" t="s">
        <v>1525</v>
      </c>
      <c r="B410" s="148" t="s">
        <v>669</v>
      </c>
      <c r="C410" s="305" t="s">
        <v>670</v>
      </c>
      <c r="D410" s="334" t="s">
        <v>87</v>
      </c>
      <c r="E410" s="360">
        <v>3</v>
      </c>
      <c r="F410" s="304"/>
      <c r="G410" s="374"/>
      <c r="H410" s="334"/>
      <c r="I410" s="304"/>
      <c r="J410" s="304"/>
    </row>
    <row r="411" spans="1:10">
      <c r="A411" s="331" t="s">
        <v>1526</v>
      </c>
      <c r="B411" s="148" t="s">
        <v>671</v>
      </c>
      <c r="C411" s="305" t="s">
        <v>672</v>
      </c>
      <c r="D411" s="334" t="s">
        <v>87</v>
      </c>
      <c r="E411" s="360">
        <v>3</v>
      </c>
      <c r="F411" s="304"/>
      <c r="G411" s="374"/>
      <c r="H411" s="334"/>
      <c r="I411" s="304"/>
      <c r="J411" s="304"/>
    </row>
    <row r="412" spans="1:10" ht="25.5">
      <c r="A412" s="331" t="s">
        <v>1527</v>
      </c>
      <c r="B412" s="148" t="s">
        <v>673</v>
      </c>
      <c r="C412" s="305" t="s">
        <v>674</v>
      </c>
      <c r="D412" s="334" t="s">
        <v>87</v>
      </c>
      <c r="E412" s="360">
        <v>3</v>
      </c>
      <c r="F412" s="304"/>
      <c r="G412" s="374"/>
      <c r="H412" s="334"/>
      <c r="I412" s="304"/>
      <c r="J412" s="304"/>
    </row>
    <row r="413" spans="1:10">
      <c r="A413" s="331" t="s">
        <v>1528</v>
      </c>
      <c r="B413" s="148" t="s">
        <v>675</v>
      </c>
      <c r="C413" s="305" t="s">
        <v>676</v>
      </c>
      <c r="D413" s="334" t="s">
        <v>87</v>
      </c>
      <c r="E413" s="360">
        <v>3</v>
      </c>
      <c r="F413" s="304"/>
      <c r="G413" s="374"/>
      <c r="H413" s="334"/>
      <c r="I413" s="304"/>
      <c r="J413" s="304"/>
    </row>
    <row r="414" spans="1:10" ht="25.5">
      <c r="A414" s="331" t="s">
        <v>1529</v>
      </c>
      <c r="B414" s="148" t="s">
        <v>677</v>
      </c>
      <c r="C414" s="305" t="s">
        <v>678</v>
      </c>
      <c r="D414" s="334" t="s">
        <v>87</v>
      </c>
      <c r="E414" s="360">
        <v>3</v>
      </c>
      <c r="F414" s="304"/>
      <c r="G414" s="374"/>
      <c r="H414" s="334"/>
      <c r="I414" s="304"/>
      <c r="J414" s="304"/>
    </row>
    <row r="415" spans="1:10" ht="25.5">
      <c r="A415" s="331" t="s">
        <v>1530</v>
      </c>
      <c r="B415" s="148" t="s">
        <v>679</v>
      </c>
      <c r="C415" s="305" t="s">
        <v>680</v>
      </c>
      <c r="D415" s="334" t="s">
        <v>87</v>
      </c>
      <c r="E415" s="360">
        <v>3</v>
      </c>
      <c r="F415" s="304"/>
      <c r="G415" s="374"/>
      <c r="H415" s="334"/>
      <c r="I415" s="304"/>
      <c r="J415" s="304"/>
    </row>
    <row r="416" spans="1:10" ht="25.5">
      <c r="A416" s="331" t="s">
        <v>1531</v>
      </c>
      <c r="B416" s="148" t="s">
        <v>681</v>
      </c>
      <c r="C416" s="305" t="s">
        <v>682</v>
      </c>
      <c r="D416" s="334" t="s">
        <v>87</v>
      </c>
      <c r="E416" s="360">
        <v>3</v>
      </c>
      <c r="F416" s="304"/>
      <c r="G416" s="374"/>
      <c r="H416" s="334"/>
      <c r="I416" s="304"/>
      <c r="J416" s="304"/>
    </row>
    <row r="417" spans="1:10" ht="25.5">
      <c r="A417" s="331" t="s">
        <v>1532</v>
      </c>
      <c r="B417" s="148" t="s">
        <v>683</v>
      </c>
      <c r="C417" s="305" t="s">
        <v>684</v>
      </c>
      <c r="D417" s="334" t="s">
        <v>87</v>
      </c>
      <c r="E417" s="360">
        <v>3</v>
      </c>
      <c r="F417" s="304"/>
      <c r="G417" s="374"/>
      <c r="H417" s="334"/>
      <c r="I417" s="304"/>
      <c r="J417" s="304"/>
    </row>
    <row r="418" spans="1:10" ht="25.5">
      <c r="A418" s="331" t="s">
        <v>1533</v>
      </c>
      <c r="B418" s="148" t="s">
        <v>685</v>
      </c>
      <c r="C418" s="305" t="s">
        <v>686</v>
      </c>
      <c r="D418" s="334" t="s">
        <v>87</v>
      </c>
      <c r="E418" s="360">
        <v>3</v>
      </c>
      <c r="F418" s="304"/>
      <c r="G418" s="374"/>
      <c r="H418" s="334"/>
      <c r="I418" s="304"/>
      <c r="J418" s="304"/>
    </row>
    <row r="419" spans="1:10" ht="25.5">
      <c r="A419" s="331" t="s">
        <v>1534</v>
      </c>
      <c r="B419" s="148" t="s">
        <v>687</v>
      </c>
      <c r="C419" s="305" t="s">
        <v>688</v>
      </c>
      <c r="D419" s="334" t="s">
        <v>87</v>
      </c>
      <c r="E419" s="360">
        <v>3</v>
      </c>
      <c r="F419" s="304"/>
      <c r="G419" s="374"/>
      <c r="H419" s="334"/>
      <c r="I419" s="304"/>
      <c r="J419" s="304"/>
    </row>
    <row r="420" spans="1:10">
      <c r="A420" s="331" t="s">
        <v>1535</v>
      </c>
      <c r="B420" s="148" t="s">
        <v>689</v>
      </c>
      <c r="C420" s="305" t="s">
        <v>690</v>
      </c>
      <c r="D420" s="334" t="s">
        <v>87</v>
      </c>
      <c r="E420" s="360">
        <v>3</v>
      </c>
      <c r="F420" s="304"/>
      <c r="G420" s="374"/>
      <c r="H420" s="334"/>
      <c r="I420" s="304"/>
      <c r="J420" s="304"/>
    </row>
    <row r="421" spans="1:10">
      <c r="A421" s="331" t="s">
        <v>1536</v>
      </c>
      <c r="B421" s="148" t="s">
        <v>691</v>
      </c>
      <c r="C421" s="305" t="s">
        <v>692</v>
      </c>
      <c r="D421" s="334" t="s">
        <v>87</v>
      </c>
      <c r="E421" s="360">
        <v>3</v>
      </c>
      <c r="F421" s="304"/>
      <c r="G421" s="374"/>
      <c r="H421" s="334"/>
      <c r="I421" s="304"/>
      <c r="J421" s="304"/>
    </row>
    <row r="422" spans="1:10" ht="25.5">
      <c r="A422" s="331" t="s">
        <v>1537</v>
      </c>
      <c r="B422" s="148" t="s">
        <v>693</v>
      </c>
      <c r="C422" s="305" t="s">
        <v>694</v>
      </c>
      <c r="D422" s="334" t="s">
        <v>87</v>
      </c>
      <c r="E422" s="360">
        <v>3</v>
      </c>
      <c r="F422" s="304"/>
      <c r="G422" s="374"/>
      <c r="H422" s="334"/>
      <c r="I422" s="304"/>
      <c r="J422" s="304"/>
    </row>
    <row r="423" spans="1:10" ht="25.5">
      <c r="A423" s="331" t="s">
        <v>1538</v>
      </c>
      <c r="B423" s="148" t="s">
        <v>695</v>
      </c>
      <c r="C423" s="305" t="s">
        <v>696</v>
      </c>
      <c r="D423" s="334" t="s">
        <v>87</v>
      </c>
      <c r="E423" s="360">
        <v>3</v>
      </c>
      <c r="F423" s="304"/>
      <c r="G423" s="374"/>
      <c r="H423" s="334"/>
      <c r="I423" s="304"/>
      <c r="J423" s="304"/>
    </row>
    <row r="424" spans="1:10">
      <c r="A424" s="331" t="s">
        <v>1539</v>
      </c>
      <c r="B424" s="148" t="s">
        <v>697</v>
      </c>
      <c r="C424" s="305" t="s">
        <v>698</v>
      </c>
      <c r="D424" s="334" t="s">
        <v>87</v>
      </c>
      <c r="E424" s="360">
        <v>3</v>
      </c>
      <c r="F424" s="304"/>
      <c r="G424" s="374"/>
      <c r="H424" s="334"/>
      <c r="I424" s="304"/>
      <c r="J424" s="304"/>
    </row>
    <row r="425" spans="1:10">
      <c r="A425" s="331" t="s">
        <v>1540</v>
      </c>
      <c r="B425" s="148" t="s">
        <v>699</v>
      </c>
      <c r="C425" s="305" t="s">
        <v>700</v>
      </c>
      <c r="D425" s="334" t="s">
        <v>87</v>
      </c>
      <c r="E425" s="360">
        <v>3</v>
      </c>
      <c r="F425" s="304"/>
      <c r="G425" s="374"/>
      <c r="H425" s="334"/>
      <c r="I425" s="304"/>
      <c r="J425" s="304"/>
    </row>
    <row r="426" spans="1:10" ht="25.5">
      <c r="A426" s="331" t="s">
        <v>1541</v>
      </c>
      <c r="B426" s="148" t="s">
        <v>701</v>
      </c>
      <c r="C426" s="305" t="s">
        <v>702</v>
      </c>
      <c r="D426" s="334" t="s">
        <v>87</v>
      </c>
      <c r="E426" s="360">
        <v>3</v>
      </c>
      <c r="F426" s="304"/>
      <c r="G426" s="374"/>
      <c r="H426" s="334"/>
      <c r="I426" s="304"/>
      <c r="J426" s="304"/>
    </row>
    <row r="427" spans="1:10" ht="25.5">
      <c r="A427" s="331" t="s">
        <v>1542</v>
      </c>
      <c r="B427" s="148" t="s">
        <v>703</v>
      </c>
      <c r="C427" s="305" t="s">
        <v>704</v>
      </c>
      <c r="D427" s="334" t="s">
        <v>87</v>
      </c>
      <c r="E427" s="360">
        <v>3</v>
      </c>
      <c r="F427" s="304"/>
      <c r="G427" s="374"/>
      <c r="H427" s="334"/>
      <c r="I427" s="304"/>
      <c r="J427" s="304"/>
    </row>
    <row r="428" spans="1:10">
      <c r="A428" s="331" t="s">
        <v>1543</v>
      </c>
      <c r="B428" s="148" t="s">
        <v>705</v>
      </c>
      <c r="C428" s="305" t="s">
        <v>706</v>
      </c>
      <c r="D428" s="334" t="s">
        <v>87</v>
      </c>
      <c r="E428" s="360">
        <v>3</v>
      </c>
      <c r="F428" s="304"/>
      <c r="G428" s="374"/>
      <c r="H428" s="334"/>
      <c r="I428" s="304"/>
      <c r="J428" s="304"/>
    </row>
    <row r="429" spans="1:10" ht="25.5">
      <c r="A429" s="331" t="s">
        <v>1544</v>
      </c>
      <c r="B429" s="148" t="s">
        <v>707</v>
      </c>
      <c r="C429" s="305" t="s">
        <v>708</v>
      </c>
      <c r="D429" s="334" t="s">
        <v>87</v>
      </c>
      <c r="E429" s="360">
        <v>3</v>
      </c>
      <c r="F429" s="304"/>
      <c r="G429" s="374"/>
      <c r="H429" s="334"/>
      <c r="I429" s="304"/>
      <c r="J429" s="304"/>
    </row>
    <row r="430" spans="1:10">
      <c r="A430" s="331" t="s">
        <v>1545</v>
      </c>
      <c r="B430" s="148" t="s">
        <v>709</v>
      </c>
      <c r="C430" s="305" t="s">
        <v>710</v>
      </c>
      <c r="D430" s="334" t="s">
        <v>87</v>
      </c>
      <c r="E430" s="360">
        <v>3</v>
      </c>
      <c r="F430" s="304"/>
      <c r="G430" s="374"/>
      <c r="H430" s="334"/>
      <c r="I430" s="304"/>
      <c r="J430" s="304"/>
    </row>
    <row r="431" spans="1:10" ht="25.5">
      <c r="A431" s="331" t="s">
        <v>1546</v>
      </c>
      <c r="B431" s="148" t="s">
        <v>711</v>
      </c>
      <c r="C431" s="305" t="s">
        <v>712</v>
      </c>
      <c r="D431" s="334" t="s">
        <v>87</v>
      </c>
      <c r="E431" s="360">
        <v>3</v>
      </c>
      <c r="F431" s="304"/>
      <c r="G431" s="374"/>
      <c r="H431" s="334"/>
      <c r="I431" s="304"/>
      <c r="J431" s="304"/>
    </row>
    <row r="432" spans="1:10" ht="25.5">
      <c r="A432" s="331" t="s">
        <v>1547</v>
      </c>
      <c r="B432" s="148" t="s">
        <v>713</v>
      </c>
      <c r="C432" s="305" t="s">
        <v>714</v>
      </c>
      <c r="D432" s="334" t="s">
        <v>87</v>
      </c>
      <c r="E432" s="360">
        <v>3</v>
      </c>
      <c r="F432" s="304"/>
      <c r="G432" s="374"/>
      <c r="H432" s="334"/>
      <c r="I432" s="304"/>
      <c r="J432" s="304"/>
    </row>
    <row r="433" spans="1:10" ht="25.5">
      <c r="A433" s="331" t="s">
        <v>1548</v>
      </c>
      <c r="B433" s="148" t="s">
        <v>715</v>
      </c>
      <c r="C433" s="305" t="s">
        <v>716</v>
      </c>
      <c r="D433" s="334" t="s">
        <v>87</v>
      </c>
      <c r="E433" s="360">
        <v>3</v>
      </c>
      <c r="F433" s="304"/>
      <c r="G433" s="374"/>
      <c r="H433" s="334"/>
      <c r="I433" s="304"/>
      <c r="J433" s="304"/>
    </row>
    <row r="434" spans="1:10" ht="25.5">
      <c r="A434" s="331" t="s">
        <v>1549</v>
      </c>
      <c r="B434" s="148" t="s">
        <v>717</v>
      </c>
      <c r="C434" s="305" t="s">
        <v>718</v>
      </c>
      <c r="D434" s="334" t="s">
        <v>87</v>
      </c>
      <c r="E434" s="360">
        <v>3</v>
      </c>
      <c r="F434" s="304"/>
      <c r="G434" s="374"/>
      <c r="H434" s="334"/>
      <c r="I434" s="304"/>
      <c r="J434" s="304"/>
    </row>
    <row r="435" spans="1:10" ht="25.5">
      <c r="A435" s="331" t="s">
        <v>1550</v>
      </c>
      <c r="B435" s="148" t="s">
        <v>719</v>
      </c>
      <c r="C435" s="305" t="s">
        <v>720</v>
      </c>
      <c r="D435" s="334" t="s">
        <v>87</v>
      </c>
      <c r="E435" s="360">
        <v>3</v>
      </c>
      <c r="F435" s="304"/>
      <c r="G435" s="374"/>
      <c r="H435" s="334"/>
      <c r="I435" s="304"/>
      <c r="J435" s="304"/>
    </row>
    <row r="436" spans="1:10" ht="25.5">
      <c r="A436" s="331" t="s">
        <v>1551</v>
      </c>
      <c r="B436" s="148" t="s">
        <v>721</v>
      </c>
      <c r="C436" s="305" t="s">
        <v>722</v>
      </c>
      <c r="D436" s="334" t="s">
        <v>87</v>
      </c>
      <c r="E436" s="360">
        <v>3</v>
      </c>
      <c r="F436" s="304"/>
      <c r="G436" s="374"/>
      <c r="H436" s="334"/>
      <c r="I436" s="304"/>
      <c r="J436" s="304"/>
    </row>
    <row r="437" spans="1:10" ht="25.5">
      <c r="A437" s="331" t="s">
        <v>1552</v>
      </c>
      <c r="B437" s="148" t="s">
        <v>723</v>
      </c>
      <c r="C437" s="305" t="s">
        <v>2714</v>
      </c>
      <c r="D437" s="334" t="s">
        <v>87</v>
      </c>
      <c r="E437" s="360">
        <v>3</v>
      </c>
      <c r="F437" s="304"/>
      <c r="G437" s="374"/>
      <c r="H437" s="334"/>
      <c r="I437" s="304"/>
      <c r="J437" s="304"/>
    </row>
    <row r="438" spans="1:10">
      <c r="A438" s="331" t="s">
        <v>1553</v>
      </c>
      <c r="B438" s="339" t="s">
        <v>724</v>
      </c>
      <c r="C438" s="100" t="s">
        <v>725</v>
      </c>
      <c r="D438" s="334" t="s">
        <v>87</v>
      </c>
      <c r="E438" s="360">
        <v>3</v>
      </c>
      <c r="F438" s="409"/>
      <c r="G438" s="409"/>
      <c r="H438" s="409"/>
      <c r="I438" s="409"/>
      <c r="J438" s="409"/>
    </row>
    <row r="439" spans="1:10">
      <c r="A439" s="332"/>
      <c r="B439" s="435"/>
      <c r="C439" s="436"/>
      <c r="D439" s="405"/>
      <c r="E439" s="437"/>
      <c r="F439" s="404"/>
      <c r="G439" s="378"/>
      <c r="H439" s="405"/>
      <c r="I439" s="406" t="s">
        <v>1199</v>
      </c>
      <c r="J439" s="407"/>
    </row>
    <row r="440" spans="1:10">
      <c r="A440" s="330" t="s">
        <v>1200</v>
      </c>
      <c r="B440" s="278" t="s">
        <v>2771</v>
      </c>
      <c r="C440" s="235"/>
      <c r="D440" s="333"/>
      <c r="E440" s="357"/>
      <c r="F440" s="320"/>
      <c r="G440" s="375"/>
      <c r="H440" s="333"/>
      <c r="I440" s="320"/>
      <c r="J440" s="320"/>
    </row>
    <row r="441" spans="1:10" ht="51">
      <c r="A441" s="331" t="s">
        <v>1202</v>
      </c>
      <c r="B441" s="302" t="s">
        <v>729</v>
      </c>
      <c r="C441" s="168" t="s">
        <v>2715</v>
      </c>
      <c r="D441" s="334" t="s">
        <v>31</v>
      </c>
      <c r="E441" s="300">
        <v>3000</v>
      </c>
      <c r="F441" s="304"/>
      <c r="G441" s="374"/>
      <c r="H441" s="334"/>
      <c r="I441" s="304"/>
      <c r="J441" s="304"/>
    </row>
    <row r="442" spans="1:10">
      <c r="A442" s="332"/>
      <c r="B442" s="341"/>
      <c r="C442" s="385"/>
      <c r="D442" s="335"/>
      <c r="E442" s="358"/>
      <c r="F442" s="329"/>
      <c r="G442" s="327"/>
      <c r="H442" s="335"/>
      <c r="I442" s="373" t="s">
        <v>1205</v>
      </c>
      <c r="J442" s="319"/>
    </row>
    <row r="443" spans="1:10">
      <c r="A443" s="330" t="s">
        <v>1206</v>
      </c>
      <c r="B443" s="278" t="s">
        <v>2772</v>
      </c>
      <c r="C443" s="255"/>
      <c r="D443" s="333"/>
      <c r="E443" s="185"/>
      <c r="F443" s="320"/>
      <c r="G443" s="426"/>
      <c r="H443" s="76"/>
      <c r="I443" s="320"/>
      <c r="J443" s="320"/>
    </row>
    <row r="444" spans="1:10" ht="25.5">
      <c r="A444" s="331" t="s">
        <v>1207</v>
      </c>
      <c r="B444" s="302" t="s">
        <v>730</v>
      </c>
      <c r="C444" s="168" t="s">
        <v>2716</v>
      </c>
      <c r="D444" s="334" t="s">
        <v>31</v>
      </c>
      <c r="E444" s="300">
        <v>30000</v>
      </c>
      <c r="F444" s="304"/>
      <c r="G444" s="374"/>
      <c r="H444" s="334"/>
      <c r="I444" s="304"/>
      <c r="J444" s="304"/>
    </row>
    <row r="445" spans="1:10">
      <c r="A445" s="332"/>
      <c r="B445" s="341"/>
      <c r="C445" s="385"/>
      <c r="D445" s="335"/>
      <c r="E445" s="358"/>
      <c r="F445" s="329"/>
      <c r="G445" s="378"/>
      <c r="H445" s="335"/>
      <c r="I445" s="373" t="s">
        <v>1209</v>
      </c>
      <c r="J445" s="319"/>
    </row>
    <row r="446" spans="1:10">
      <c r="A446" s="330" t="s">
        <v>1210</v>
      </c>
      <c r="B446" s="278" t="s">
        <v>2773</v>
      </c>
      <c r="C446" s="255"/>
      <c r="D446" s="333"/>
      <c r="E446" s="185"/>
      <c r="F446" s="320"/>
      <c r="G446" s="426"/>
      <c r="H446" s="333"/>
      <c r="I446" s="320"/>
      <c r="J446" s="320"/>
    </row>
    <row r="447" spans="1:10" ht="38.25">
      <c r="A447" s="331" t="s">
        <v>1211</v>
      </c>
      <c r="B447" s="302" t="s">
        <v>732</v>
      </c>
      <c r="C447" s="239" t="s">
        <v>733</v>
      </c>
      <c r="D447" s="334" t="s">
        <v>31</v>
      </c>
      <c r="E447" s="300">
        <v>864</v>
      </c>
      <c r="F447" s="304"/>
      <c r="G447" s="374"/>
      <c r="H447" s="334"/>
      <c r="I447" s="304"/>
      <c r="J447" s="304"/>
    </row>
    <row r="448" spans="1:10">
      <c r="A448" s="332"/>
      <c r="B448" s="341"/>
      <c r="C448" s="385"/>
      <c r="D448" s="335"/>
      <c r="E448" s="358"/>
      <c r="F448" s="329"/>
      <c r="G448" s="327"/>
      <c r="H448" s="335"/>
      <c r="I448" s="373" t="s">
        <v>1216</v>
      </c>
      <c r="J448" s="319"/>
    </row>
    <row r="449" spans="1:10">
      <c r="A449" s="330" t="s">
        <v>1217</v>
      </c>
      <c r="B449" s="278" t="s">
        <v>2774</v>
      </c>
      <c r="C449" s="322"/>
      <c r="D449" s="333"/>
      <c r="E449" s="357"/>
      <c r="F449" s="249"/>
      <c r="G449" s="205"/>
      <c r="H449" s="333"/>
      <c r="I449" s="250"/>
      <c r="J449" s="320"/>
    </row>
    <row r="450" spans="1:10" ht="38.25">
      <c r="A450" s="331" t="s">
        <v>1219</v>
      </c>
      <c r="B450" s="302" t="s">
        <v>734</v>
      </c>
      <c r="C450" s="239" t="s">
        <v>735</v>
      </c>
      <c r="D450" s="334" t="s">
        <v>31</v>
      </c>
      <c r="E450" s="300">
        <v>40000</v>
      </c>
      <c r="F450" s="304"/>
      <c r="G450" s="374"/>
      <c r="H450" s="334"/>
      <c r="I450" s="304"/>
      <c r="J450" s="304"/>
    </row>
    <row r="451" spans="1:10">
      <c r="A451" s="332"/>
      <c r="B451" s="341"/>
      <c r="C451" s="385"/>
      <c r="D451" s="335"/>
      <c r="E451" s="358"/>
      <c r="F451" s="329"/>
      <c r="G451" s="378"/>
      <c r="H451" s="335"/>
      <c r="I451" s="373" t="s">
        <v>1223</v>
      </c>
      <c r="J451" s="319"/>
    </row>
    <row r="452" spans="1:10">
      <c r="A452" s="330" t="s">
        <v>1224</v>
      </c>
      <c r="B452" s="277" t="s">
        <v>737</v>
      </c>
      <c r="C452" s="240"/>
      <c r="D452" s="336"/>
      <c r="E452" s="357"/>
      <c r="F452" s="324"/>
      <c r="G452" s="376"/>
      <c r="H452" s="336"/>
      <c r="I452" s="324"/>
      <c r="J452" s="324"/>
    </row>
    <row r="453" spans="1:10">
      <c r="A453" s="331" t="s">
        <v>1225</v>
      </c>
      <c r="B453" s="297" t="s">
        <v>739</v>
      </c>
      <c r="C453" s="380" t="s">
        <v>740</v>
      </c>
      <c r="D453" s="152" t="s">
        <v>49</v>
      </c>
      <c r="E453" s="150">
        <v>24</v>
      </c>
      <c r="F453" s="304"/>
      <c r="G453" s="374"/>
      <c r="H453" s="334"/>
      <c r="I453" s="304"/>
      <c r="J453" s="304"/>
    </row>
    <row r="454" spans="1:10">
      <c r="A454" s="332"/>
      <c r="B454" s="341"/>
      <c r="C454" s="385"/>
      <c r="D454" s="335"/>
      <c r="E454" s="358"/>
      <c r="F454" s="329"/>
      <c r="G454" s="378"/>
      <c r="H454" s="335"/>
      <c r="I454" s="373" t="s">
        <v>1237</v>
      </c>
      <c r="J454" s="319"/>
    </row>
    <row r="455" spans="1:10">
      <c r="A455" s="330" t="s">
        <v>1238</v>
      </c>
      <c r="B455" s="343" t="s">
        <v>741</v>
      </c>
      <c r="C455" s="235"/>
      <c r="D455" s="178"/>
      <c r="E455" s="185"/>
      <c r="F455" s="320"/>
      <c r="G455" s="375"/>
      <c r="H455" s="333"/>
      <c r="I455" s="320"/>
      <c r="J455" s="320"/>
    </row>
    <row r="456" spans="1:10" ht="38.25">
      <c r="A456" s="331" t="s">
        <v>1240</v>
      </c>
      <c r="B456" s="297" t="s">
        <v>743</v>
      </c>
      <c r="C456" s="380" t="s">
        <v>744</v>
      </c>
      <c r="D456" s="152" t="s">
        <v>87</v>
      </c>
      <c r="E456" s="150">
        <v>18</v>
      </c>
      <c r="F456" s="304"/>
      <c r="G456" s="374"/>
      <c r="H456" s="334"/>
      <c r="I456" s="304"/>
      <c r="J456" s="304"/>
    </row>
    <row r="457" spans="1:10">
      <c r="A457" s="332"/>
      <c r="B457" s="341"/>
      <c r="C457" s="385"/>
      <c r="D457" s="335"/>
      <c r="E457" s="358"/>
      <c r="F457" s="329"/>
      <c r="G457" s="378"/>
      <c r="H457" s="335"/>
      <c r="I457" s="373" t="s">
        <v>1250</v>
      </c>
      <c r="J457" s="319"/>
    </row>
    <row r="458" spans="1:10">
      <c r="A458" s="330" t="s">
        <v>1251</v>
      </c>
      <c r="B458" s="278" t="s">
        <v>2770</v>
      </c>
      <c r="C458" s="322"/>
      <c r="D458" s="333"/>
      <c r="E458" s="357"/>
      <c r="F458" s="249"/>
      <c r="G458" s="320"/>
      <c r="H458" s="333"/>
      <c r="I458" s="250"/>
      <c r="J458" s="320"/>
    </row>
    <row r="459" spans="1:10">
      <c r="A459" s="331" t="s">
        <v>1252</v>
      </c>
      <c r="B459" s="297" t="s">
        <v>746</v>
      </c>
      <c r="C459" s="380" t="s">
        <v>2717</v>
      </c>
      <c r="D459" s="152" t="s">
        <v>49</v>
      </c>
      <c r="E459" s="303">
        <v>18</v>
      </c>
      <c r="F459" s="304"/>
      <c r="G459" s="374"/>
      <c r="H459" s="334"/>
      <c r="I459" s="304"/>
      <c r="J459" s="304"/>
    </row>
    <row r="460" spans="1:10" ht="25.5">
      <c r="A460" s="331" t="s">
        <v>1253</v>
      </c>
      <c r="B460" s="297" t="s">
        <v>748</v>
      </c>
      <c r="C460" s="380" t="s">
        <v>2718</v>
      </c>
      <c r="D460" s="152" t="s">
        <v>49</v>
      </c>
      <c r="E460" s="303">
        <v>18</v>
      </c>
      <c r="F460" s="304"/>
      <c r="G460" s="374"/>
      <c r="H460" s="334"/>
      <c r="I460" s="304"/>
      <c r="J460" s="304"/>
    </row>
    <row r="461" spans="1:10">
      <c r="A461" s="332"/>
      <c r="B461" s="341"/>
      <c r="C461" s="385"/>
      <c r="D461" s="335"/>
      <c r="E461" s="358"/>
      <c r="F461" s="329"/>
      <c r="G461" s="378"/>
      <c r="H461" s="335"/>
      <c r="I461" s="373" t="s">
        <v>1259</v>
      </c>
      <c r="J461" s="319"/>
    </row>
    <row r="462" spans="1:10">
      <c r="A462" s="330" t="s">
        <v>1260</v>
      </c>
      <c r="B462" s="438" t="s">
        <v>750</v>
      </c>
      <c r="C462" s="235"/>
      <c r="D462" s="178"/>
      <c r="E462" s="187"/>
      <c r="F462" s="320"/>
      <c r="G462" s="375"/>
      <c r="H462" s="333"/>
      <c r="I462" s="320"/>
      <c r="J462" s="320"/>
    </row>
    <row r="463" spans="1:10">
      <c r="A463" s="331" t="s">
        <v>1261</v>
      </c>
      <c r="B463" s="297" t="s">
        <v>752</v>
      </c>
      <c r="C463" s="380" t="s">
        <v>753</v>
      </c>
      <c r="D463" s="152" t="s">
        <v>49</v>
      </c>
      <c r="E463" s="303">
        <v>63</v>
      </c>
      <c r="F463" s="304"/>
      <c r="G463" s="374"/>
      <c r="H463" s="334"/>
      <c r="I463" s="304"/>
      <c r="J463" s="304"/>
    </row>
    <row r="464" spans="1:10">
      <c r="A464" s="332"/>
      <c r="B464" s="341"/>
      <c r="C464" s="385"/>
      <c r="D464" s="335"/>
      <c r="E464" s="358"/>
      <c r="F464" s="329"/>
      <c r="G464" s="378"/>
      <c r="H464" s="335"/>
      <c r="I464" s="373" t="s">
        <v>1276</v>
      </c>
      <c r="J464" s="319"/>
    </row>
    <row r="465" spans="1:10">
      <c r="A465" s="330" t="s">
        <v>1277</v>
      </c>
      <c r="B465" s="181" t="s">
        <v>754</v>
      </c>
      <c r="C465" s="235"/>
      <c r="D465" s="178"/>
      <c r="E465" s="187"/>
      <c r="F465" s="320"/>
      <c r="G465" s="375"/>
      <c r="H465" s="333"/>
      <c r="I465" s="320"/>
      <c r="J465" s="320"/>
    </row>
    <row r="466" spans="1:10" ht="38.25">
      <c r="A466" s="331" t="s">
        <v>1278</v>
      </c>
      <c r="B466" s="379" t="s">
        <v>756</v>
      </c>
      <c r="C466" s="380" t="s">
        <v>2719</v>
      </c>
      <c r="D466" s="197" t="s">
        <v>249</v>
      </c>
      <c r="E466" s="303">
        <v>72</v>
      </c>
      <c r="F466" s="304"/>
      <c r="G466" s="374"/>
      <c r="H466" s="334"/>
      <c r="I466" s="304"/>
      <c r="J466" s="304"/>
    </row>
    <row r="467" spans="1:10">
      <c r="A467" s="332"/>
      <c r="B467" s="341"/>
      <c r="C467" s="385"/>
      <c r="D467" s="335"/>
      <c r="E467" s="358"/>
      <c r="F467" s="329"/>
      <c r="G467" s="378"/>
      <c r="H467" s="335"/>
      <c r="I467" s="373" t="s">
        <v>1290</v>
      </c>
      <c r="J467" s="319"/>
    </row>
    <row r="468" spans="1:10">
      <c r="A468" s="330" t="s">
        <v>1291</v>
      </c>
      <c r="B468" s="439" t="s">
        <v>2588</v>
      </c>
      <c r="C468" s="235"/>
      <c r="D468" s="440"/>
      <c r="E468" s="187"/>
      <c r="F468" s="320"/>
      <c r="G468" s="375"/>
      <c r="H468" s="333"/>
      <c r="I468" s="320"/>
      <c r="J468" s="320"/>
    </row>
    <row r="469" spans="1:10" ht="38.25">
      <c r="A469" s="331" t="s">
        <v>1293</v>
      </c>
      <c r="B469" s="149" t="s">
        <v>757</v>
      </c>
      <c r="C469" s="241" t="s">
        <v>758</v>
      </c>
      <c r="D469" s="152" t="s">
        <v>87</v>
      </c>
      <c r="E469" s="303">
        <v>12</v>
      </c>
      <c r="F469" s="304"/>
      <c r="G469" s="374"/>
      <c r="H469" s="334"/>
      <c r="I469" s="304"/>
      <c r="J469" s="304"/>
    </row>
    <row r="470" spans="1:10">
      <c r="A470" s="332"/>
      <c r="B470" s="341"/>
      <c r="C470" s="385"/>
      <c r="D470" s="335"/>
      <c r="E470" s="358"/>
      <c r="F470" s="329"/>
      <c r="G470" s="378"/>
      <c r="H470" s="335"/>
      <c r="I470" s="373" t="s">
        <v>1303</v>
      </c>
      <c r="J470" s="319"/>
    </row>
    <row r="471" spans="1:10">
      <c r="A471" s="330" t="s">
        <v>1304</v>
      </c>
      <c r="B471" s="441" t="s">
        <v>2589</v>
      </c>
      <c r="C471" s="255"/>
      <c r="D471" s="178"/>
      <c r="E471" s="187"/>
      <c r="F471" s="320"/>
      <c r="G471" s="375"/>
      <c r="H471" s="333"/>
      <c r="I471" s="320"/>
      <c r="J471" s="320"/>
    </row>
    <row r="472" spans="1:10" ht="38.25">
      <c r="A472" s="331" t="s">
        <v>1306</v>
      </c>
      <c r="B472" s="297" t="s">
        <v>759</v>
      </c>
      <c r="C472" s="380" t="s">
        <v>2720</v>
      </c>
      <c r="D472" s="152" t="s">
        <v>87</v>
      </c>
      <c r="E472" s="303">
        <v>30</v>
      </c>
      <c r="F472" s="304"/>
      <c r="G472" s="374"/>
      <c r="H472" s="334"/>
      <c r="I472" s="304"/>
      <c r="J472" s="304"/>
    </row>
    <row r="473" spans="1:10">
      <c r="A473" s="332"/>
      <c r="B473" s="341"/>
      <c r="C473" s="385"/>
      <c r="D473" s="335"/>
      <c r="E473" s="358"/>
      <c r="F473" s="329"/>
      <c r="G473" s="327"/>
      <c r="H473" s="335"/>
      <c r="I473" s="373" t="s">
        <v>1327</v>
      </c>
      <c r="J473" s="319"/>
    </row>
    <row r="474" spans="1:10">
      <c r="A474" s="330" t="s">
        <v>1328</v>
      </c>
      <c r="B474" s="429" t="s">
        <v>2769</v>
      </c>
      <c r="C474" s="247"/>
      <c r="D474" s="443"/>
      <c r="E474" s="444"/>
      <c r="F474" s="205"/>
      <c r="G474" s="446"/>
      <c r="H474" s="443"/>
      <c r="I474" s="205"/>
      <c r="J474" s="205"/>
    </row>
    <row r="475" spans="1:10" ht="25.5">
      <c r="A475" s="331" t="s">
        <v>1330</v>
      </c>
      <c r="B475" s="297" t="s">
        <v>760</v>
      </c>
      <c r="C475" s="380" t="s">
        <v>2721</v>
      </c>
      <c r="D475" s="152" t="s">
        <v>87</v>
      </c>
      <c r="E475" s="303">
        <v>18</v>
      </c>
      <c r="F475" s="304"/>
      <c r="G475" s="374"/>
      <c r="H475" s="334"/>
      <c r="I475" s="304"/>
      <c r="J475" s="304"/>
    </row>
    <row r="476" spans="1:10" ht="25.5">
      <c r="A476" s="331" t="s">
        <v>1333</v>
      </c>
      <c r="B476" s="297" t="s">
        <v>760</v>
      </c>
      <c r="C476" s="380" t="s">
        <v>761</v>
      </c>
      <c r="D476" s="152" t="s">
        <v>87</v>
      </c>
      <c r="E476" s="150">
        <v>18</v>
      </c>
      <c r="F476" s="304"/>
      <c r="G476" s="374"/>
      <c r="H476" s="334"/>
      <c r="I476" s="304"/>
      <c r="J476" s="304"/>
    </row>
    <row r="477" spans="1:10">
      <c r="A477" s="332"/>
      <c r="B477" s="341"/>
      <c r="C477" s="385"/>
      <c r="D477" s="335"/>
      <c r="E477" s="358"/>
      <c r="F477" s="329"/>
      <c r="G477" s="378"/>
      <c r="H477" s="335"/>
      <c r="I477" s="373" t="s">
        <v>1554</v>
      </c>
      <c r="J477" s="319"/>
    </row>
    <row r="478" spans="1:10">
      <c r="A478" s="330" t="s">
        <v>1555</v>
      </c>
      <c r="B478" s="438" t="s">
        <v>2768</v>
      </c>
      <c r="C478" s="235"/>
      <c r="D478" s="178"/>
      <c r="E478" s="185"/>
      <c r="F478" s="320"/>
      <c r="G478" s="375"/>
      <c r="H478" s="333"/>
      <c r="I478" s="320"/>
      <c r="J478" s="320"/>
    </row>
    <row r="479" spans="1:10" ht="25.5">
      <c r="A479" s="331" t="s">
        <v>1088</v>
      </c>
      <c r="B479" s="297" t="s">
        <v>762</v>
      </c>
      <c r="C479" s="380" t="s">
        <v>2722</v>
      </c>
      <c r="D479" s="152" t="s">
        <v>87</v>
      </c>
      <c r="E479" s="150">
        <v>24</v>
      </c>
      <c r="F479" s="304"/>
      <c r="G479" s="374"/>
      <c r="H479" s="334"/>
      <c r="I479" s="304"/>
      <c r="J479" s="304"/>
    </row>
    <row r="480" spans="1:10" ht="25.5">
      <c r="A480" s="331" t="s">
        <v>1091</v>
      </c>
      <c r="B480" s="297" t="s">
        <v>763</v>
      </c>
      <c r="C480" s="380" t="s">
        <v>764</v>
      </c>
      <c r="D480" s="152" t="s">
        <v>31</v>
      </c>
      <c r="E480" s="150">
        <v>12</v>
      </c>
      <c r="F480" s="304"/>
      <c r="G480" s="374"/>
      <c r="H480" s="334"/>
      <c r="I480" s="304"/>
      <c r="J480" s="304"/>
    </row>
    <row r="481" spans="1:10" ht="25.5">
      <c r="A481" s="331" t="s">
        <v>1094</v>
      </c>
      <c r="B481" s="297" t="s">
        <v>765</v>
      </c>
      <c r="C481" s="380" t="s">
        <v>766</v>
      </c>
      <c r="D481" s="152" t="s">
        <v>31</v>
      </c>
      <c r="E481" s="150">
        <v>24</v>
      </c>
      <c r="F481" s="304"/>
      <c r="G481" s="374"/>
      <c r="H481" s="334"/>
      <c r="I481" s="304"/>
      <c r="J481" s="304"/>
    </row>
    <row r="482" spans="1:10" ht="25.5">
      <c r="A482" s="331" t="s">
        <v>1097</v>
      </c>
      <c r="B482" s="297" t="s">
        <v>2724</v>
      </c>
      <c r="C482" s="380" t="s">
        <v>2723</v>
      </c>
      <c r="D482" s="152" t="s">
        <v>31</v>
      </c>
      <c r="E482" s="303">
        <v>12</v>
      </c>
      <c r="F482" s="304"/>
      <c r="G482" s="374"/>
      <c r="H482" s="334"/>
      <c r="I482" s="304"/>
      <c r="J482" s="304"/>
    </row>
    <row r="483" spans="1:10" ht="25.5">
      <c r="A483" s="331" t="s">
        <v>1100</v>
      </c>
      <c r="B483" s="297" t="s">
        <v>767</v>
      </c>
      <c r="C483" s="380" t="s">
        <v>768</v>
      </c>
      <c r="D483" s="152" t="s">
        <v>87</v>
      </c>
      <c r="E483" s="150">
        <v>12</v>
      </c>
      <c r="F483" s="304"/>
      <c r="G483" s="374"/>
      <c r="H483" s="334"/>
      <c r="I483" s="304"/>
      <c r="J483" s="304"/>
    </row>
    <row r="484" spans="1:10" ht="38.25">
      <c r="A484" s="331" t="s">
        <v>1103</v>
      </c>
      <c r="B484" s="297" t="s">
        <v>769</v>
      </c>
      <c r="C484" s="380" t="s">
        <v>770</v>
      </c>
      <c r="D484" s="152" t="s">
        <v>87</v>
      </c>
      <c r="E484" s="150">
        <v>12</v>
      </c>
      <c r="F484" s="304"/>
      <c r="G484" s="374"/>
      <c r="H484" s="334"/>
      <c r="I484" s="304"/>
      <c r="J484" s="304"/>
    </row>
    <row r="485" spans="1:10" ht="25.5">
      <c r="A485" s="331" t="s">
        <v>1106</v>
      </c>
      <c r="B485" s="447" t="s">
        <v>771</v>
      </c>
      <c r="C485" s="380" t="s">
        <v>772</v>
      </c>
      <c r="D485" s="152" t="s">
        <v>87</v>
      </c>
      <c r="E485" s="303">
        <v>144</v>
      </c>
      <c r="F485" s="304"/>
      <c r="G485" s="374"/>
      <c r="H485" s="334"/>
      <c r="I485" s="304"/>
      <c r="J485" s="304"/>
    </row>
    <row r="486" spans="1:10" ht="38.25">
      <c r="A486" s="331" t="s">
        <v>1109</v>
      </c>
      <c r="B486" s="297" t="s">
        <v>773</v>
      </c>
      <c r="C486" s="380" t="s">
        <v>774</v>
      </c>
      <c r="D486" s="152" t="s">
        <v>31</v>
      </c>
      <c r="E486" s="150">
        <v>12</v>
      </c>
      <c r="F486" s="304"/>
      <c r="G486" s="374"/>
      <c r="H486" s="334"/>
      <c r="I486" s="304"/>
      <c r="J486" s="304"/>
    </row>
    <row r="487" spans="1:10">
      <c r="A487" s="332"/>
      <c r="B487" s="341"/>
      <c r="C487" s="385"/>
      <c r="D487" s="335"/>
      <c r="E487" s="358"/>
      <c r="F487" s="329"/>
      <c r="G487" s="378"/>
      <c r="H487" s="335"/>
      <c r="I487" s="373" t="s">
        <v>1556</v>
      </c>
      <c r="J487" s="319"/>
    </row>
    <row r="488" spans="1:10">
      <c r="A488" s="330" t="s">
        <v>1557</v>
      </c>
      <c r="B488" s="438" t="s">
        <v>2590</v>
      </c>
      <c r="C488" s="235"/>
      <c r="D488" s="178"/>
      <c r="E488" s="185"/>
      <c r="F488" s="320"/>
      <c r="G488" s="375"/>
      <c r="H488" s="333"/>
      <c r="I488" s="320"/>
      <c r="J488" s="320"/>
    </row>
    <row r="489" spans="1:10" ht="25.5">
      <c r="A489" s="331" t="s">
        <v>1559</v>
      </c>
      <c r="B489" s="297" t="s">
        <v>775</v>
      </c>
      <c r="C489" s="380" t="s">
        <v>776</v>
      </c>
      <c r="D489" s="152" t="s">
        <v>87</v>
      </c>
      <c r="E489" s="303">
        <v>30</v>
      </c>
      <c r="F489" s="304"/>
      <c r="G489" s="374"/>
      <c r="H489" s="334"/>
      <c r="I489" s="304"/>
      <c r="J489" s="304"/>
    </row>
    <row r="490" spans="1:10">
      <c r="A490" s="332"/>
      <c r="B490" s="341"/>
      <c r="C490" s="385"/>
      <c r="D490" s="335"/>
      <c r="E490" s="358"/>
      <c r="F490" s="329"/>
      <c r="G490" s="378"/>
      <c r="H490" s="335"/>
      <c r="I490" s="373" t="s">
        <v>1558</v>
      </c>
      <c r="J490" s="319"/>
    </row>
    <row r="491" spans="1:10">
      <c r="A491" s="330">
        <v>70</v>
      </c>
      <c r="B491" s="277" t="s">
        <v>2591</v>
      </c>
      <c r="C491" s="205"/>
      <c r="D491" s="205"/>
      <c r="E491" s="445"/>
      <c r="F491" s="320"/>
      <c r="G491" s="375"/>
      <c r="H491" s="333"/>
      <c r="I491" s="320"/>
      <c r="J491" s="320"/>
    </row>
    <row r="492" spans="1:10">
      <c r="A492" s="331" t="s">
        <v>1563</v>
      </c>
      <c r="B492" s="297" t="s">
        <v>777</v>
      </c>
      <c r="C492" s="380" t="s">
        <v>778</v>
      </c>
      <c r="D492" s="152" t="s">
        <v>87</v>
      </c>
      <c r="E492" s="303">
        <v>3</v>
      </c>
      <c r="F492" s="304"/>
      <c r="G492" s="374"/>
      <c r="H492" s="334"/>
      <c r="I492" s="304"/>
      <c r="J492" s="304"/>
    </row>
    <row r="493" spans="1:10">
      <c r="A493" s="331" t="s">
        <v>1564</v>
      </c>
      <c r="B493" s="297" t="s">
        <v>779</v>
      </c>
      <c r="C493" s="380" t="s">
        <v>780</v>
      </c>
      <c r="D493" s="152" t="s">
        <v>49</v>
      </c>
      <c r="E493" s="303">
        <v>6</v>
      </c>
      <c r="F493" s="304"/>
      <c r="G493" s="374"/>
      <c r="H493" s="334"/>
      <c r="I493" s="304"/>
      <c r="J493" s="304"/>
    </row>
    <row r="494" spans="1:10">
      <c r="A494" s="331" t="s">
        <v>1565</v>
      </c>
      <c r="B494" s="297" t="s">
        <v>781</v>
      </c>
      <c r="C494" s="380" t="s">
        <v>2616</v>
      </c>
      <c r="D494" s="152" t="s">
        <v>49</v>
      </c>
      <c r="E494" s="303">
        <v>36</v>
      </c>
      <c r="F494" s="304"/>
      <c r="G494" s="374"/>
      <c r="H494" s="334"/>
      <c r="I494" s="304"/>
      <c r="J494" s="304"/>
    </row>
    <row r="495" spans="1:10">
      <c r="A495" s="332"/>
      <c r="B495" s="341"/>
      <c r="C495" s="385"/>
      <c r="D495" s="335"/>
      <c r="E495" s="358"/>
      <c r="F495" s="329"/>
      <c r="G495" s="378"/>
      <c r="H495" s="335"/>
      <c r="I495" s="373" t="s">
        <v>1560</v>
      </c>
      <c r="J495" s="319"/>
    </row>
    <row r="496" spans="1:10">
      <c r="A496" s="330" t="s">
        <v>1566</v>
      </c>
      <c r="B496" s="429" t="s">
        <v>782</v>
      </c>
      <c r="C496" s="448"/>
      <c r="D496" s="430"/>
      <c r="E496" s="449"/>
      <c r="F496" s="427"/>
      <c r="G496" s="450"/>
      <c r="H496" s="430"/>
      <c r="I496" s="427"/>
      <c r="J496" s="427"/>
    </row>
    <row r="497" spans="1:10" ht="25.5">
      <c r="A497" s="331" t="s">
        <v>1567</v>
      </c>
      <c r="B497" s="297" t="s">
        <v>783</v>
      </c>
      <c r="C497" s="380" t="s">
        <v>2726</v>
      </c>
      <c r="D497" s="152" t="s">
        <v>49</v>
      </c>
      <c r="E497" s="303">
        <v>90</v>
      </c>
      <c r="F497" s="304"/>
      <c r="G497" s="374"/>
      <c r="H497" s="334"/>
      <c r="I497" s="304"/>
      <c r="J497" s="304"/>
    </row>
    <row r="498" spans="1:10">
      <c r="A498" s="332"/>
      <c r="B498" s="341"/>
      <c r="C498" s="385"/>
      <c r="D498" s="335"/>
      <c r="E498" s="358"/>
      <c r="F498" s="329"/>
      <c r="G498" s="378"/>
      <c r="H498" s="335"/>
      <c r="I498" s="373" t="s">
        <v>1561</v>
      </c>
      <c r="J498" s="319"/>
    </row>
    <row r="499" spans="1:10">
      <c r="A499" s="330" t="s">
        <v>1568</v>
      </c>
      <c r="B499" s="438" t="s">
        <v>2592</v>
      </c>
      <c r="C499" s="235"/>
      <c r="D499" s="178"/>
      <c r="E499" s="187"/>
      <c r="F499" s="320"/>
      <c r="G499" s="375"/>
      <c r="H499" s="333"/>
      <c r="I499" s="320"/>
      <c r="J499" s="320"/>
    </row>
    <row r="500" spans="1:10" ht="25.5">
      <c r="A500" s="331" t="s">
        <v>1569</v>
      </c>
      <c r="B500" s="297" t="s">
        <v>784</v>
      </c>
      <c r="C500" s="380" t="s">
        <v>2725</v>
      </c>
      <c r="D500" s="152" t="s">
        <v>49</v>
      </c>
      <c r="E500" s="303">
        <v>12</v>
      </c>
      <c r="F500" s="304"/>
      <c r="G500" s="374"/>
      <c r="H500" s="334"/>
      <c r="I500" s="304"/>
      <c r="J500" s="409"/>
    </row>
    <row r="501" spans="1:10">
      <c r="A501" s="332"/>
      <c r="B501" s="341"/>
      <c r="C501" s="385"/>
      <c r="D501" s="335"/>
      <c r="E501" s="358"/>
      <c r="F501" s="329"/>
      <c r="G501" s="378"/>
      <c r="H501" s="335"/>
      <c r="I501" s="373" t="s">
        <v>1562</v>
      </c>
      <c r="J501" s="319"/>
    </row>
    <row r="502" spans="1:10">
      <c r="A502" s="330" t="s">
        <v>1570</v>
      </c>
      <c r="B502" s="451" t="s">
        <v>785</v>
      </c>
      <c r="C502" s="235"/>
      <c r="D502" s="178"/>
      <c r="E502" s="187"/>
      <c r="F502" s="320"/>
      <c r="G502" s="375"/>
      <c r="H502" s="333"/>
      <c r="I502" s="320"/>
      <c r="J502" s="320"/>
    </row>
    <row r="503" spans="1:10">
      <c r="A503" s="331" t="s">
        <v>1571</v>
      </c>
      <c r="B503" s="297" t="s">
        <v>786</v>
      </c>
      <c r="C503" s="380" t="s">
        <v>787</v>
      </c>
      <c r="D503" s="152" t="s">
        <v>49</v>
      </c>
      <c r="E503" s="303">
        <v>6</v>
      </c>
      <c r="F503" s="304"/>
      <c r="G503" s="374"/>
      <c r="H503" s="334"/>
      <c r="I503" s="304"/>
      <c r="J503" s="304"/>
    </row>
    <row r="504" spans="1:10">
      <c r="A504" s="331" t="s">
        <v>1572</v>
      </c>
      <c r="B504" s="297" t="s">
        <v>788</v>
      </c>
      <c r="C504" s="380" t="s">
        <v>789</v>
      </c>
      <c r="D504" s="152" t="s">
        <v>49</v>
      </c>
      <c r="E504" s="303">
        <v>6</v>
      </c>
      <c r="F504" s="304"/>
      <c r="G504" s="374"/>
      <c r="H504" s="334"/>
      <c r="I504" s="304"/>
      <c r="J504" s="304"/>
    </row>
    <row r="505" spans="1:10">
      <c r="A505" s="331" t="s">
        <v>1573</v>
      </c>
      <c r="B505" s="297" t="s">
        <v>790</v>
      </c>
      <c r="C505" s="380" t="s">
        <v>791</v>
      </c>
      <c r="D505" s="152" t="s">
        <v>49</v>
      </c>
      <c r="E505" s="303">
        <v>6</v>
      </c>
      <c r="F505" s="304"/>
      <c r="G505" s="374"/>
      <c r="H505" s="334"/>
      <c r="I505" s="304"/>
      <c r="J505" s="304"/>
    </row>
    <row r="506" spans="1:10">
      <c r="A506" s="332"/>
      <c r="B506" s="341"/>
      <c r="C506" s="385"/>
      <c r="D506" s="335"/>
      <c r="E506" s="358"/>
      <c r="F506" s="329"/>
      <c r="G506" s="378"/>
      <c r="H506" s="335"/>
      <c r="I506" s="373" t="s">
        <v>1574</v>
      </c>
      <c r="J506" s="319"/>
    </row>
    <row r="507" spans="1:10">
      <c r="A507" s="330" t="s">
        <v>1575</v>
      </c>
      <c r="B507" s="427" t="s">
        <v>792</v>
      </c>
      <c r="C507" s="235"/>
      <c r="D507" s="178"/>
      <c r="E507" s="187"/>
      <c r="F507" s="320"/>
      <c r="G507" s="375"/>
      <c r="H507" s="333"/>
      <c r="I507" s="320"/>
      <c r="J507" s="320"/>
    </row>
    <row r="508" spans="1:10" ht="25.5">
      <c r="A508" s="267" t="s">
        <v>1576</v>
      </c>
      <c r="B508" s="297" t="s">
        <v>793</v>
      </c>
      <c r="C508" s="380" t="s">
        <v>794</v>
      </c>
      <c r="D508" s="152" t="s">
        <v>87</v>
      </c>
      <c r="E508" s="303">
        <v>24</v>
      </c>
      <c r="F508" s="304"/>
      <c r="G508" s="374"/>
      <c r="H508" s="334"/>
      <c r="I508" s="304"/>
      <c r="J508" s="304"/>
    </row>
    <row r="509" spans="1:10">
      <c r="A509" s="256"/>
      <c r="B509" s="378"/>
      <c r="C509" s="257"/>
      <c r="D509" s="258"/>
      <c r="E509" s="176"/>
      <c r="F509" s="327"/>
      <c r="G509" s="259"/>
      <c r="H509" s="335"/>
      <c r="I509" s="373" t="s">
        <v>1579</v>
      </c>
      <c r="J509" s="319"/>
    </row>
    <row r="510" spans="1:10">
      <c r="A510" s="330" t="s">
        <v>1577</v>
      </c>
      <c r="B510" s="181" t="s">
        <v>795</v>
      </c>
      <c r="C510" s="235"/>
      <c r="D510" s="178"/>
      <c r="E510" s="187"/>
      <c r="F510" s="320"/>
      <c r="G510" s="375"/>
      <c r="H510" s="333"/>
      <c r="I510" s="320"/>
      <c r="J510" s="320"/>
    </row>
    <row r="511" spans="1:10" ht="38.25">
      <c r="A511" s="267" t="s">
        <v>1578</v>
      </c>
      <c r="B511" s="297" t="s">
        <v>796</v>
      </c>
      <c r="C511" s="380" t="s">
        <v>2593</v>
      </c>
      <c r="D511" s="152" t="s">
        <v>87</v>
      </c>
      <c r="E511" s="150">
        <v>72</v>
      </c>
      <c r="F511" s="304"/>
      <c r="G511" s="374"/>
      <c r="H511" s="334"/>
      <c r="I511" s="304"/>
      <c r="J511" s="304"/>
    </row>
    <row r="512" spans="1:10">
      <c r="A512" s="332"/>
      <c r="B512" s="341"/>
      <c r="C512" s="385"/>
      <c r="D512" s="335"/>
      <c r="E512" s="358"/>
      <c r="F512" s="329"/>
      <c r="G512" s="378"/>
      <c r="H512" s="335"/>
      <c r="I512" s="373" t="s">
        <v>1580</v>
      </c>
      <c r="J512" s="319"/>
    </row>
    <row r="513" spans="1:10">
      <c r="A513" s="330" t="s">
        <v>1581</v>
      </c>
      <c r="B513" s="438" t="s">
        <v>2595</v>
      </c>
      <c r="C513" s="235"/>
      <c r="D513" s="178"/>
      <c r="E513" s="185"/>
      <c r="F513" s="320"/>
      <c r="G513" s="375"/>
      <c r="H513" s="333"/>
      <c r="I513" s="320"/>
      <c r="J513" s="320"/>
    </row>
    <row r="514" spans="1:10" ht="38.25">
      <c r="A514" s="331" t="s">
        <v>1582</v>
      </c>
      <c r="B514" s="297" t="s">
        <v>797</v>
      </c>
      <c r="C514" s="380" t="s">
        <v>798</v>
      </c>
      <c r="D514" s="152" t="s">
        <v>49</v>
      </c>
      <c r="E514" s="150">
        <v>600</v>
      </c>
      <c r="F514" s="304"/>
      <c r="G514" s="374"/>
      <c r="H514" s="334"/>
      <c r="I514" s="304"/>
      <c r="J514" s="304"/>
    </row>
    <row r="515" spans="1:10" ht="38.25">
      <c r="A515" s="331" t="s">
        <v>1583</v>
      </c>
      <c r="B515" s="297" t="s">
        <v>799</v>
      </c>
      <c r="C515" s="380" t="s">
        <v>2594</v>
      </c>
      <c r="D515" s="152" t="s">
        <v>49</v>
      </c>
      <c r="E515" s="150">
        <v>108</v>
      </c>
      <c r="F515" s="304"/>
      <c r="G515" s="374"/>
      <c r="H515" s="334"/>
      <c r="I515" s="304"/>
      <c r="J515" s="304"/>
    </row>
    <row r="516" spans="1:10" ht="38.25">
      <c r="A516" s="331" t="s">
        <v>1584</v>
      </c>
      <c r="B516" s="302" t="s">
        <v>800</v>
      </c>
      <c r="C516" s="380" t="s">
        <v>2594</v>
      </c>
      <c r="D516" s="152" t="s">
        <v>49</v>
      </c>
      <c r="E516" s="150">
        <v>15</v>
      </c>
      <c r="F516" s="304"/>
      <c r="G516" s="374"/>
      <c r="H516" s="334"/>
      <c r="I516" s="304"/>
      <c r="J516" s="304"/>
    </row>
    <row r="517" spans="1:10" ht="38.25">
      <c r="A517" s="331" t="s">
        <v>1585</v>
      </c>
      <c r="B517" s="297" t="s">
        <v>801</v>
      </c>
      <c r="C517" s="380" t="s">
        <v>2594</v>
      </c>
      <c r="D517" s="152" t="s">
        <v>49</v>
      </c>
      <c r="E517" s="150">
        <v>24</v>
      </c>
      <c r="F517" s="304"/>
      <c r="G517" s="374"/>
      <c r="H517" s="334"/>
      <c r="I517" s="304"/>
      <c r="J517" s="304"/>
    </row>
    <row r="518" spans="1:10">
      <c r="A518" s="332"/>
      <c r="B518" s="341"/>
      <c r="C518" s="385"/>
      <c r="D518" s="335"/>
      <c r="E518" s="358"/>
      <c r="F518" s="329"/>
      <c r="G518" s="378"/>
      <c r="H518" s="335"/>
      <c r="I518" s="373" t="s">
        <v>1586</v>
      </c>
      <c r="J518" s="319"/>
    </row>
    <row r="519" spans="1:10">
      <c r="A519" s="330" t="s">
        <v>1587</v>
      </c>
      <c r="B519" s="189" t="s">
        <v>804</v>
      </c>
      <c r="C519" s="242"/>
      <c r="D519" s="333"/>
      <c r="E519" s="357"/>
      <c r="F519" s="320"/>
      <c r="G519" s="375"/>
      <c r="H519" s="333"/>
      <c r="I519" s="320"/>
      <c r="J519" s="320"/>
    </row>
    <row r="520" spans="1:10" ht="25.5">
      <c r="A520" s="331" t="s">
        <v>1588</v>
      </c>
      <c r="B520" s="302" t="s">
        <v>806</v>
      </c>
      <c r="C520" s="305" t="s">
        <v>807</v>
      </c>
      <c r="D520" s="144" t="s">
        <v>31</v>
      </c>
      <c r="E520" s="300">
        <v>24</v>
      </c>
      <c r="F520" s="304"/>
      <c r="G520" s="374"/>
      <c r="H520" s="334"/>
      <c r="I520" s="304"/>
      <c r="J520" s="304"/>
    </row>
    <row r="521" spans="1:10">
      <c r="A521" s="331" t="s">
        <v>1589</v>
      </c>
      <c r="B521" s="302" t="s">
        <v>808</v>
      </c>
      <c r="C521" s="305" t="s">
        <v>809</v>
      </c>
      <c r="D521" s="144" t="s">
        <v>31</v>
      </c>
      <c r="E521" s="300">
        <v>30</v>
      </c>
      <c r="F521" s="304"/>
      <c r="G521" s="374"/>
      <c r="H521" s="334"/>
      <c r="I521" s="304"/>
      <c r="J521" s="304"/>
    </row>
    <row r="522" spans="1:10">
      <c r="A522" s="331" t="s">
        <v>1590</v>
      </c>
      <c r="B522" s="302" t="s">
        <v>810</v>
      </c>
      <c r="C522" s="305" t="s">
        <v>811</v>
      </c>
      <c r="D522" s="144" t="s">
        <v>31</v>
      </c>
      <c r="E522" s="300">
        <v>3</v>
      </c>
      <c r="F522" s="304"/>
      <c r="G522" s="374"/>
      <c r="H522" s="334"/>
      <c r="I522" s="304"/>
      <c r="J522" s="304"/>
    </row>
    <row r="523" spans="1:10">
      <c r="A523" s="331" t="s">
        <v>1591</v>
      </c>
      <c r="B523" s="302" t="s">
        <v>812</v>
      </c>
      <c r="C523" s="305" t="s">
        <v>813</v>
      </c>
      <c r="D523" s="144" t="s">
        <v>31</v>
      </c>
      <c r="E523" s="300">
        <v>18</v>
      </c>
      <c r="F523" s="304"/>
      <c r="G523" s="374"/>
      <c r="H523" s="334"/>
      <c r="I523" s="304"/>
      <c r="J523" s="304"/>
    </row>
    <row r="524" spans="1:10">
      <c r="A524" s="331" t="s">
        <v>1592</v>
      </c>
      <c r="B524" s="302" t="s">
        <v>814</v>
      </c>
      <c r="C524" s="305" t="s">
        <v>815</v>
      </c>
      <c r="D524" s="144" t="s">
        <v>31</v>
      </c>
      <c r="E524" s="300">
        <v>36</v>
      </c>
      <c r="F524" s="304"/>
      <c r="G524" s="374"/>
      <c r="H524" s="334"/>
      <c r="I524" s="304"/>
      <c r="J524" s="304"/>
    </row>
    <row r="525" spans="1:10">
      <c r="A525" s="331" t="s">
        <v>1593</v>
      </c>
      <c r="B525" s="302" t="s">
        <v>816</v>
      </c>
      <c r="C525" s="305" t="s">
        <v>817</v>
      </c>
      <c r="D525" s="144" t="s">
        <v>31</v>
      </c>
      <c r="E525" s="300">
        <v>30</v>
      </c>
      <c r="F525" s="304"/>
      <c r="G525" s="374"/>
      <c r="H525" s="334"/>
      <c r="I525" s="304"/>
      <c r="J525" s="304"/>
    </row>
    <row r="526" spans="1:10">
      <c r="A526" s="331" t="s">
        <v>1594</v>
      </c>
      <c r="B526" s="302" t="s">
        <v>818</v>
      </c>
      <c r="C526" s="305" t="s">
        <v>819</v>
      </c>
      <c r="D526" s="144" t="s">
        <v>31</v>
      </c>
      <c r="E526" s="300">
        <v>6</v>
      </c>
      <c r="F526" s="304"/>
      <c r="G526" s="374"/>
      <c r="H526" s="334"/>
      <c r="I526" s="304"/>
      <c r="J526" s="304"/>
    </row>
    <row r="527" spans="1:10">
      <c r="A527" s="331" t="s">
        <v>1595</v>
      </c>
      <c r="B527" s="302" t="s">
        <v>820</v>
      </c>
      <c r="C527" s="305" t="s">
        <v>821</v>
      </c>
      <c r="D527" s="144" t="s">
        <v>49</v>
      </c>
      <c r="E527" s="300">
        <v>18</v>
      </c>
      <c r="F527" s="304"/>
      <c r="G527" s="374"/>
      <c r="H527" s="334"/>
      <c r="I527" s="304"/>
      <c r="J527" s="304"/>
    </row>
    <row r="528" spans="1:10">
      <c r="A528" s="331" t="s">
        <v>1596</v>
      </c>
      <c r="B528" s="302" t="s">
        <v>822</v>
      </c>
      <c r="C528" s="305" t="s">
        <v>823</v>
      </c>
      <c r="D528" s="144" t="s">
        <v>49</v>
      </c>
      <c r="E528" s="300">
        <v>18</v>
      </c>
      <c r="F528" s="304"/>
      <c r="G528" s="374"/>
      <c r="H528" s="334"/>
      <c r="I528" s="304"/>
      <c r="J528" s="304"/>
    </row>
    <row r="529" spans="1:10">
      <c r="A529" s="331" t="s">
        <v>1597</v>
      </c>
      <c r="B529" s="302" t="s">
        <v>824</v>
      </c>
      <c r="C529" s="305" t="s">
        <v>825</v>
      </c>
      <c r="D529" s="144" t="s">
        <v>49</v>
      </c>
      <c r="E529" s="300">
        <v>18</v>
      </c>
      <c r="F529" s="304"/>
      <c r="G529" s="374"/>
      <c r="H529" s="334"/>
      <c r="I529" s="304"/>
      <c r="J529" s="304"/>
    </row>
    <row r="530" spans="1:10">
      <c r="A530" s="331" t="s">
        <v>1598</v>
      </c>
      <c r="B530" s="302" t="s">
        <v>826</v>
      </c>
      <c r="C530" s="305" t="s">
        <v>827</v>
      </c>
      <c r="D530" s="144" t="s">
        <v>49</v>
      </c>
      <c r="E530" s="300">
        <v>6</v>
      </c>
      <c r="F530" s="304"/>
      <c r="G530" s="374"/>
      <c r="H530" s="334"/>
      <c r="I530" s="304"/>
      <c r="J530" s="304"/>
    </row>
    <row r="531" spans="1:10" ht="25.5">
      <c r="A531" s="331" t="s">
        <v>1599</v>
      </c>
      <c r="B531" s="302" t="s">
        <v>828</v>
      </c>
      <c r="C531" s="305" t="s">
        <v>829</v>
      </c>
      <c r="D531" s="144" t="s">
        <v>49</v>
      </c>
      <c r="E531" s="299">
        <v>3</v>
      </c>
      <c r="F531" s="304"/>
      <c r="G531" s="374"/>
      <c r="H531" s="334"/>
      <c r="I531" s="304"/>
      <c r="J531" s="304"/>
    </row>
    <row r="532" spans="1:10">
      <c r="A532" s="331" t="s">
        <v>1600</v>
      </c>
      <c r="B532" s="302" t="s">
        <v>830</v>
      </c>
      <c r="C532" s="305" t="s">
        <v>831</v>
      </c>
      <c r="D532" s="144" t="s">
        <v>49</v>
      </c>
      <c r="E532" s="300">
        <v>3</v>
      </c>
      <c r="F532" s="304"/>
      <c r="G532" s="374"/>
      <c r="H532" s="334"/>
      <c r="I532" s="304"/>
      <c r="J532" s="304"/>
    </row>
    <row r="533" spans="1:10">
      <c r="A533" s="331" t="s">
        <v>1601</v>
      </c>
      <c r="B533" s="302" t="s">
        <v>832</v>
      </c>
      <c r="C533" s="305" t="s">
        <v>2596</v>
      </c>
      <c r="D533" s="144" t="s">
        <v>31</v>
      </c>
      <c r="E533" s="300">
        <v>3</v>
      </c>
      <c r="F533" s="304"/>
      <c r="G533" s="374"/>
      <c r="H533" s="334"/>
      <c r="I533" s="304"/>
      <c r="J533" s="304"/>
    </row>
    <row r="534" spans="1:10">
      <c r="A534" s="331" t="s">
        <v>1602</v>
      </c>
      <c r="B534" s="302" t="s">
        <v>833</v>
      </c>
      <c r="C534" s="305" t="s">
        <v>2596</v>
      </c>
      <c r="D534" s="144" t="s">
        <v>31</v>
      </c>
      <c r="E534" s="300">
        <v>15</v>
      </c>
      <c r="F534" s="304"/>
      <c r="G534" s="374"/>
      <c r="H534" s="334"/>
      <c r="I534" s="304"/>
      <c r="J534" s="304"/>
    </row>
    <row r="535" spans="1:10">
      <c r="A535" s="331" t="s">
        <v>1603</v>
      </c>
      <c r="B535" s="302" t="s">
        <v>834</v>
      </c>
      <c r="C535" s="305" t="s">
        <v>835</v>
      </c>
      <c r="D535" s="141" t="s">
        <v>31</v>
      </c>
      <c r="E535" s="299">
        <v>3</v>
      </c>
      <c r="F535" s="304"/>
      <c r="G535" s="374"/>
      <c r="H535" s="334"/>
      <c r="I535" s="304"/>
      <c r="J535" s="304"/>
    </row>
    <row r="536" spans="1:10">
      <c r="A536" s="331" t="s">
        <v>1604</v>
      </c>
      <c r="B536" s="302" t="s">
        <v>836</v>
      </c>
      <c r="C536" s="305" t="s">
        <v>837</v>
      </c>
      <c r="D536" s="141" t="s">
        <v>31</v>
      </c>
      <c r="E536" s="299">
        <v>3</v>
      </c>
      <c r="F536" s="304"/>
      <c r="G536" s="374"/>
      <c r="H536" s="334"/>
      <c r="I536" s="304"/>
      <c r="J536" s="304"/>
    </row>
    <row r="537" spans="1:10" ht="25.5">
      <c r="A537" s="331" t="s">
        <v>1605</v>
      </c>
      <c r="B537" s="302" t="s">
        <v>838</v>
      </c>
      <c r="C537" s="305" t="s">
        <v>839</v>
      </c>
      <c r="D537" s="141" t="s">
        <v>31</v>
      </c>
      <c r="E537" s="299">
        <v>6</v>
      </c>
      <c r="F537" s="304"/>
      <c r="G537" s="374"/>
      <c r="H537" s="334"/>
      <c r="I537" s="304"/>
      <c r="J537" s="304"/>
    </row>
    <row r="538" spans="1:10">
      <c r="A538" s="331" t="s">
        <v>1606</v>
      </c>
      <c r="B538" s="302" t="s">
        <v>840</v>
      </c>
      <c r="C538" s="305" t="s">
        <v>841</v>
      </c>
      <c r="D538" s="141" t="s">
        <v>31</v>
      </c>
      <c r="E538" s="299">
        <v>3</v>
      </c>
      <c r="F538" s="304"/>
      <c r="G538" s="374"/>
      <c r="H538" s="334"/>
      <c r="I538" s="304"/>
      <c r="J538" s="304"/>
    </row>
    <row r="539" spans="1:10" ht="38.25">
      <c r="A539" s="331" t="s">
        <v>1607</v>
      </c>
      <c r="B539" s="302" t="s">
        <v>842</v>
      </c>
      <c r="C539" s="305" t="s">
        <v>2597</v>
      </c>
      <c r="D539" s="141" t="s">
        <v>31</v>
      </c>
      <c r="E539" s="299">
        <v>3</v>
      </c>
      <c r="F539" s="304"/>
      <c r="G539" s="374"/>
      <c r="H539" s="334"/>
      <c r="I539" s="304"/>
      <c r="J539" s="304"/>
    </row>
    <row r="540" spans="1:10" ht="25.5">
      <c r="A540" s="331" t="s">
        <v>1608</v>
      </c>
      <c r="B540" s="302" t="s">
        <v>1611</v>
      </c>
      <c r="C540" s="305" t="s">
        <v>2597</v>
      </c>
      <c r="D540" s="141" t="s">
        <v>31</v>
      </c>
      <c r="E540" s="299">
        <v>3</v>
      </c>
      <c r="F540" s="304"/>
      <c r="G540" s="374"/>
      <c r="H540" s="334"/>
      <c r="I540" s="304"/>
      <c r="J540" s="304"/>
    </row>
    <row r="541" spans="1:10" ht="25.5">
      <c r="A541" s="331" t="s">
        <v>1609</v>
      </c>
      <c r="B541" s="453" t="s">
        <v>843</v>
      </c>
      <c r="C541" s="305" t="s">
        <v>2598</v>
      </c>
      <c r="D541" s="283" t="s">
        <v>31</v>
      </c>
      <c r="E541" s="299">
        <v>3</v>
      </c>
      <c r="F541" s="304"/>
      <c r="G541" s="374"/>
      <c r="H541" s="334"/>
      <c r="I541" s="304"/>
      <c r="J541" s="304"/>
    </row>
    <row r="542" spans="1:10" ht="25.5">
      <c r="A542" s="331" t="s">
        <v>1610</v>
      </c>
      <c r="B542" s="302" t="s">
        <v>844</v>
      </c>
      <c r="C542" s="305" t="s">
        <v>2599</v>
      </c>
      <c r="D542" s="141" t="s">
        <v>31</v>
      </c>
      <c r="E542" s="299">
        <v>3</v>
      </c>
      <c r="F542" s="304"/>
      <c r="G542" s="374"/>
      <c r="H542" s="334"/>
      <c r="I542" s="304"/>
      <c r="J542" s="304"/>
    </row>
    <row r="543" spans="1:10">
      <c r="A543" s="332"/>
      <c r="B543" s="341"/>
      <c r="C543" s="385"/>
      <c r="D543" s="335"/>
      <c r="E543" s="358"/>
      <c r="F543" s="329"/>
      <c r="G543" s="378"/>
      <c r="H543" s="335"/>
      <c r="I543" s="373" t="s">
        <v>1614</v>
      </c>
      <c r="J543" s="319"/>
    </row>
    <row r="544" spans="1:10">
      <c r="A544" s="442" t="s">
        <v>1612</v>
      </c>
      <c r="B544" s="429" t="s">
        <v>845</v>
      </c>
      <c r="C544" s="247"/>
      <c r="D544" s="443"/>
      <c r="E544" s="444"/>
      <c r="F544" s="205"/>
      <c r="G544" s="446"/>
      <c r="H544" s="443"/>
      <c r="I544" s="205"/>
      <c r="J544" s="205"/>
    </row>
    <row r="545" spans="1:10" ht="38.25">
      <c r="A545" s="251" t="s">
        <v>1613</v>
      </c>
      <c r="B545" s="302" t="s">
        <v>846</v>
      </c>
      <c r="C545" s="302" t="s">
        <v>2728</v>
      </c>
      <c r="D545" s="141" t="s">
        <v>87</v>
      </c>
      <c r="E545" s="292">
        <v>16</v>
      </c>
      <c r="F545" s="254"/>
      <c r="G545" s="281"/>
      <c r="H545" s="251"/>
      <c r="I545" s="254"/>
      <c r="J545" s="254"/>
    </row>
    <row r="546" spans="1:10">
      <c r="A546" s="332"/>
      <c r="B546" s="341"/>
      <c r="C546" s="385"/>
      <c r="D546" s="335"/>
      <c r="E546" s="358"/>
      <c r="F546" s="329"/>
      <c r="G546" s="378"/>
      <c r="H546" s="335"/>
      <c r="I546" s="373" t="s">
        <v>1615</v>
      </c>
      <c r="J546" s="319"/>
    </row>
    <row r="547" spans="1:10" ht="15.75">
      <c r="A547" s="330" t="s">
        <v>1616</v>
      </c>
      <c r="B547" s="181" t="s">
        <v>847</v>
      </c>
      <c r="C547" s="235"/>
      <c r="D547" s="179"/>
      <c r="E547" s="455"/>
      <c r="F547" s="456"/>
      <c r="G547" s="426"/>
      <c r="H547" s="457"/>
      <c r="I547" s="458"/>
      <c r="J547" s="458"/>
    </row>
    <row r="548" spans="1:10" ht="38.25">
      <c r="A548" s="280" t="s">
        <v>1620</v>
      </c>
      <c r="B548" s="305" t="s">
        <v>849</v>
      </c>
      <c r="C548" s="302" t="s">
        <v>2727</v>
      </c>
      <c r="D548" s="141" t="s">
        <v>848</v>
      </c>
      <c r="E548" s="251">
        <v>10</v>
      </c>
      <c r="F548" s="254"/>
      <c r="G548" s="254"/>
      <c r="H548" s="254"/>
      <c r="I548" s="254"/>
      <c r="J548" s="254"/>
    </row>
    <row r="549" spans="1:10">
      <c r="A549" s="335"/>
      <c r="B549" s="341"/>
      <c r="C549" s="341"/>
      <c r="D549" s="341"/>
      <c r="E549" s="335"/>
      <c r="F549" s="341"/>
      <c r="G549" s="341"/>
      <c r="H549" s="341"/>
      <c r="I549" s="373" t="s">
        <v>1617</v>
      </c>
      <c r="J549" s="433"/>
    </row>
    <row r="550" spans="1:10">
      <c r="A550" s="330" t="s">
        <v>1618</v>
      </c>
      <c r="B550" s="189" t="s">
        <v>1619</v>
      </c>
      <c r="C550" s="235"/>
      <c r="D550" s="179"/>
      <c r="E550" s="185"/>
      <c r="F550" s="320"/>
      <c r="G550" s="375"/>
      <c r="H550" s="333"/>
      <c r="I550" s="320"/>
      <c r="J550" s="320"/>
    </row>
    <row r="551" spans="1:10" ht="25.5">
      <c r="A551" s="331" t="s">
        <v>1621</v>
      </c>
      <c r="B551" s="305" t="s">
        <v>850</v>
      </c>
      <c r="C551" s="305" t="s">
        <v>851</v>
      </c>
      <c r="D551" s="141" t="s">
        <v>848</v>
      </c>
      <c r="E551" s="300">
        <v>24</v>
      </c>
      <c r="F551" s="409"/>
      <c r="G551" s="304"/>
      <c r="H551" s="304"/>
      <c r="I551" s="409"/>
      <c r="J551" s="409"/>
    </row>
    <row r="552" spans="1:10">
      <c r="A552" s="332"/>
      <c r="B552" s="341"/>
      <c r="C552" s="385"/>
      <c r="D552" s="335"/>
      <c r="E552" s="358"/>
      <c r="F552" s="404"/>
      <c r="G552" s="378"/>
      <c r="H552" s="405"/>
      <c r="I552" s="406" t="s">
        <v>1622</v>
      </c>
      <c r="J552" s="407"/>
    </row>
    <row r="553" spans="1:10">
      <c r="A553" s="330" t="s">
        <v>1623</v>
      </c>
      <c r="B553" s="189" t="s">
        <v>852</v>
      </c>
      <c r="C553" s="234"/>
      <c r="D553" s="186"/>
      <c r="E553" s="190"/>
      <c r="F553" s="324"/>
      <c r="G553" s="376"/>
      <c r="H553" s="336"/>
      <c r="I553" s="324"/>
      <c r="J553" s="324"/>
    </row>
    <row r="554" spans="1:10" ht="38.25">
      <c r="A554" s="331" t="s">
        <v>1624</v>
      </c>
      <c r="B554" s="305" t="s">
        <v>853</v>
      </c>
      <c r="C554" s="305" t="s">
        <v>2729</v>
      </c>
      <c r="D554" s="141" t="s">
        <v>848</v>
      </c>
      <c r="E554" s="300">
        <v>60</v>
      </c>
      <c r="F554" s="409"/>
      <c r="G554" s="304"/>
      <c r="H554" s="304"/>
      <c r="I554" s="409"/>
      <c r="J554" s="409"/>
    </row>
    <row r="555" spans="1:10">
      <c r="A555" s="332"/>
      <c r="B555" s="341"/>
      <c r="C555" s="385"/>
      <c r="D555" s="335"/>
      <c r="E555" s="358"/>
      <c r="F555" s="404"/>
      <c r="G555" s="378"/>
      <c r="H555" s="405"/>
      <c r="I555" s="406" t="s">
        <v>1625</v>
      </c>
      <c r="J555" s="407"/>
    </row>
    <row r="556" spans="1:10">
      <c r="A556" s="330" t="s">
        <v>1626</v>
      </c>
      <c r="B556" s="189" t="s">
        <v>854</v>
      </c>
      <c r="C556" s="235"/>
      <c r="D556" s="179"/>
      <c r="E556" s="185"/>
      <c r="F556" s="320"/>
      <c r="G556" s="375"/>
      <c r="H556" s="333"/>
      <c r="I556" s="320"/>
      <c r="J556" s="320"/>
    </row>
    <row r="557" spans="1:10" ht="38.25">
      <c r="A557" s="331" t="s">
        <v>855</v>
      </c>
      <c r="B557" s="302" t="s">
        <v>856</v>
      </c>
      <c r="C557" s="305" t="s">
        <v>857</v>
      </c>
      <c r="D557" s="141" t="s">
        <v>858</v>
      </c>
      <c r="E557" s="300">
        <v>36</v>
      </c>
      <c r="F557" s="409"/>
      <c r="G557" s="304"/>
      <c r="H557" s="304"/>
      <c r="I557" s="409"/>
      <c r="J557" s="409"/>
    </row>
    <row r="558" spans="1:10">
      <c r="A558" s="332"/>
      <c r="B558" s="341"/>
      <c r="C558" s="385"/>
      <c r="D558" s="335"/>
      <c r="E558" s="358"/>
      <c r="F558" s="404"/>
      <c r="G558" s="378"/>
      <c r="H558" s="405"/>
      <c r="I558" s="406" t="s">
        <v>1627</v>
      </c>
      <c r="J558" s="407"/>
    </row>
    <row r="559" spans="1:10">
      <c r="A559" s="262" t="s">
        <v>1628</v>
      </c>
      <c r="B559" s="181" t="s">
        <v>2767</v>
      </c>
      <c r="C559" s="235"/>
      <c r="D559" s="179"/>
      <c r="E559" s="185"/>
      <c r="F559" s="263"/>
      <c r="G559" s="264"/>
      <c r="H559" s="265"/>
      <c r="I559" s="263"/>
      <c r="J559" s="263"/>
    </row>
    <row r="560" spans="1:10" ht="114.75">
      <c r="A560" s="267" t="s">
        <v>1629</v>
      </c>
      <c r="B560" s="302" t="s">
        <v>861</v>
      </c>
      <c r="C560" s="261" t="s">
        <v>862</v>
      </c>
      <c r="D560" s="141" t="s">
        <v>87</v>
      </c>
      <c r="E560" s="299">
        <v>18</v>
      </c>
      <c r="F560" s="167"/>
      <c r="G560" s="214"/>
      <c r="H560" s="384"/>
      <c r="I560" s="268"/>
      <c r="J560" s="268"/>
    </row>
    <row r="561" spans="1:10" ht="76.5">
      <c r="A561" s="267" t="s">
        <v>1630</v>
      </c>
      <c r="B561" s="302" t="s">
        <v>864</v>
      </c>
      <c r="C561" s="261" t="s">
        <v>865</v>
      </c>
      <c r="D561" s="141" t="s">
        <v>87</v>
      </c>
      <c r="E561" s="299">
        <v>12</v>
      </c>
      <c r="F561" s="167"/>
      <c r="G561" s="214"/>
      <c r="H561" s="384"/>
      <c r="I561" s="268"/>
      <c r="J561" s="268"/>
    </row>
    <row r="562" spans="1:10" ht="76.5">
      <c r="A562" s="267" t="s">
        <v>1631</v>
      </c>
      <c r="B562" s="302" t="s">
        <v>866</v>
      </c>
      <c r="C562" s="305" t="s">
        <v>1634</v>
      </c>
      <c r="D562" s="141" t="s">
        <v>87</v>
      </c>
      <c r="E562" s="299">
        <v>30</v>
      </c>
      <c r="F562" s="167"/>
      <c r="G562" s="214"/>
      <c r="H562" s="384"/>
      <c r="I562" s="268"/>
      <c r="J562" s="268"/>
    </row>
    <row r="563" spans="1:10" ht="102">
      <c r="A563" s="267" t="s">
        <v>1632</v>
      </c>
      <c r="B563" s="302" t="s">
        <v>867</v>
      </c>
      <c r="C563" s="305" t="s">
        <v>868</v>
      </c>
      <c r="D563" s="141" t="s">
        <v>87</v>
      </c>
      <c r="E563" s="299">
        <v>39</v>
      </c>
      <c r="F563" s="167"/>
      <c r="G563" s="214"/>
      <c r="H563" s="384"/>
      <c r="I563" s="268"/>
      <c r="J563" s="268"/>
    </row>
    <row r="564" spans="1:10" ht="89.25">
      <c r="A564" s="267" t="s">
        <v>1633</v>
      </c>
      <c r="B564" s="302" t="s">
        <v>869</v>
      </c>
      <c r="C564" s="305" t="s">
        <v>2638</v>
      </c>
      <c r="D564" s="141" t="s">
        <v>87</v>
      </c>
      <c r="E564" s="299">
        <v>18</v>
      </c>
      <c r="F564" s="409"/>
      <c r="G564" s="304"/>
      <c r="H564" s="304"/>
      <c r="I564" s="409"/>
      <c r="J564" s="409"/>
    </row>
    <row r="565" spans="1:10">
      <c r="A565" s="332"/>
      <c r="B565" s="341"/>
      <c r="C565" s="385"/>
      <c r="D565" s="335"/>
      <c r="E565" s="358"/>
      <c r="F565" s="404"/>
      <c r="G565" s="378"/>
      <c r="H565" s="405"/>
      <c r="I565" s="406" t="s">
        <v>1635</v>
      </c>
      <c r="J565" s="407"/>
    </row>
    <row r="566" spans="1:10">
      <c r="A566" s="330" t="s">
        <v>1636</v>
      </c>
      <c r="B566" s="181" t="s">
        <v>872</v>
      </c>
      <c r="C566" s="233"/>
      <c r="D566" s="178"/>
      <c r="E566" s="185"/>
      <c r="F566" s="322"/>
      <c r="G566" s="375"/>
      <c r="H566" s="333"/>
      <c r="I566" s="322"/>
      <c r="J566" s="322"/>
    </row>
    <row r="567" spans="1:10" ht="25.5">
      <c r="A567" s="331" t="s">
        <v>1637</v>
      </c>
      <c r="B567" s="302" t="s">
        <v>874</v>
      </c>
      <c r="C567" s="305" t="s">
        <v>875</v>
      </c>
      <c r="D567" s="141" t="s">
        <v>87</v>
      </c>
      <c r="E567" s="299">
        <v>24</v>
      </c>
      <c r="F567" s="167"/>
      <c r="G567" s="214"/>
      <c r="H567" s="334"/>
      <c r="I567" s="304"/>
      <c r="J567" s="304"/>
    </row>
    <row r="568" spans="1:10" ht="165.75">
      <c r="A568" s="331" t="s">
        <v>1639</v>
      </c>
      <c r="B568" s="302" t="s">
        <v>877</v>
      </c>
      <c r="C568" s="305" t="s">
        <v>1638</v>
      </c>
      <c r="D568" s="141" t="s">
        <v>87</v>
      </c>
      <c r="E568" s="299">
        <v>24</v>
      </c>
      <c r="F568" s="167"/>
      <c r="G568" s="214"/>
      <c r="H568" s="334"/>
      <c r="I568" s="304"/>
      <c r="J568" s="304"/>
    </row>
    <row r="569" spans="1:10" ht="25.5">
      <c r="A569" s="331" t="s">
        <v>1640</v>
      </c>
      <c r="B569" s="302" t="s">
        <v>879</v>
      </c>
      <c r="C569" s="305" t="s">
        <v>1409</v>
      </c>
      <c r="D569" s="141" t="s">
        <v>49</v>
      </c>
      <c r="E569" s="299">
        <v>45</v>
      </c>
      <c r="F569" s="167"/>
      <c r="G569" s="214"/>
      <c r="H569" s="334"/>
      <c r="I569" s="304"/>
      <c r="J569" s="304"/>
    </row>
    <row r="570" spans="1:10" ht="51">
      <c r="A570" s="331" t="s">
        <v>1641</v>
      </c>
      <c r="B570" s="302" t="s">
        <v>881</v>
      </c>
      <c r="C570" s="305" t="s">
        <v>882</v>
      </c>
      <c r="D570" s="141" t="s">
        <v>87</v>
      </c>
      <c r="E570" s="299">
        <v>9</v>
      </c>
      <c r="F570" s="141"/>
      <c r="G570" s="215"/>
      <c r="H570" s="334"/>
      <c r="I570" s="304"/>
      <c r="J570" s="304"/>
    </row>
    <row r="571" spans="1:10" ht="38.25">
      <c r="A571" s="331" t="s">
        <v>1642</v>
      </c>
      <c r="B571" s="302" t="s">
        <v>883</v>
      </c>
      <c r="C571" s="305" t="s">
        <v>884</v>
      </c>
      <c r="D571" s="141" t="s">
        <v>87</v>
      </c>
      <c r="E571" s="299">
        <v>30</v>
      </c>
      <c r="F571" s="141"/>
      <c r="G571" s="215"/>
      <c r="H571" s="334"/>
      <c r="I571" s="304"/>
      <c r="J571" s="304"/>
    </row>
    <row r="572" spans="1:10" ht="51">
      <c r="A572" s="331" t="s">
        <v>1643</v>
      </c>
      <c r="B572" s="302" t="s">
        <v>885</v>
      </c>
      <c r="C572" s="305" t="s">
        <v>886</v>
      </c>
      <c r="D572" s="141" t="s">
        <v>87</v>
      </c>
      <c r="E572" s="299">
        <v>30</v>
      </c>
      <c r="F572" s="141"/>
      <c r="G572" s="215"/>
      <c r="H572" s="334"/>
      <c r="I572" s="304"/>
      <c r="J572" s="304"/>
    </row>
    <row r="573" spans="1:10" ht="38.25">
      <c r="A573" s="331" t="s">
        <v>1644</v>
      </c>
      <c r="B573" s="168" t="s">
        <v>887</v>
      </c>
      <c r="C573" s="168" t="s">
        <v>2627</v>
      </c>
      <c r="D573" s="141" t="s">
        <v>87</v>
      </c>
      <c r="E573" s="299">
        <v>180</v>
      </c>
      <c r="F573" s="167"/>
      <c r="G573" s="214"/>
      <c r="H573" s="334"/>
      <c r="I573" s="304"/>
      <c r="J573" s="304"/>
    </row>
    <row r="574" spans="1:10" ht="38.25">
      <c r="A574" s="331" t="s">
        <v>1645</v>
      </c>
      <c r="B574" s="302" t="s">
        <v>888</v>
      </c>
      <c r="C574" s="305" t="s">
        <v>889</v>
      </c>
      <c r="D574" s="141" t="s">
        <v>49</v>
      </c>
      <c r="E574" s="299">
        <v>24</v>
      </c>
      <c r="F574" s="141"/>
      <c r="G574" s="215"/>
      <c r="H574" s="334"/>
      <c r="I574" s="304"/>
      <c r="J574" s="304"/>
    </row>
    <row r="575" spans="1:10" ht="38.25">
      <c r="A575" s="331" t="s">
        <v>1646</v>
      </c>
      <c r="B575" s="302" t="s">
        <v>890</v>
      </c>
      <c r="C575" s="305" t="s">
        <v>891</v>
      </c>
      <c r="D575" s="141" t="s">
        <v>49</v>
      </c>
      <c r="E575" s="299">
        <v>9</v>
      </c>
      <c r="F575" s="141"/>
      <c r="G575" s="215"/>
      <c r="H575" s="334"/>
      <c r="I575" s="304"/>
      <c r="J575" s="304"/>
    </row>
    <row r="576" spans="1:10" ht="25.5">
      <c r="A576" s="331" t="s">
        <v>1647</v>
      </c>
      <c r="B576" s="302" t="s">
        <v>892</v>
      </c>
      <c r="C576" s="305" t="s">
        <v>1408</v>
      </c>
      <c r="D576" s="141" t="s">
        <v>49</v>
      </c>
      <c r="E576" s="299">
        <v>60</v>
      </c>
      <c r="F576" s="167"/>
      <c r="G576" s="214"/>
      <c r="H576" s="334"/>
      <c r="I576" s="304"/>
      <c r="J576" s="304"/>
    </row>
    <row r="577" spans="1:10" ht="38.25">
      <c r="A577" s="331" t="s">
        <v>1648</v>
      </c>
      <c r="B577" s="302" t="s">
        <v>893</v>
      </c>
      <c r="C577" s="305" t="s">
        <v>894</v>
      </c>
      <c r="D577" s="141" t="s">
        <v>49</v>
      </c>
      <c r="E577" s="299">
        <v>18</v>
      </c>
      <c r="F577" s="167"/>
      <c r="G577" s="214"/>
      <c r="H577" s="334"/>
      <c r="I577" s="304"/>
      <c r="J577" s="304"/>
    </row>
    <row r="578" spans="1:10" ht="25.5">
      <c r="A578" s="331" t="s">
        <v>1649</v>
      </c>
      <c r="B578" s="302" t="s">
        <v>895</v>
      </c>
      <c r="C578" s="305" t="s">
        <v>896</v>
      </c>
      <c r="D578" s="141" t="s">
        <v>49</v>
      </c>
      <c r="E578" s="299">
        <v>18</v>
      </c>
      <c r="F578" s="167"/>
      <c r="G578" s="214"/>
      <c r="H578" s="334"/>
      <c r="I578" s="304"/>
      <c r="J578" s="304"/>
    </row>
    <row r="579" spans="1:10" ht="15.75">
      <c r="A579" s="331" t="s">
        <v>1650</v>
      </c>
      <c r="B579" s="302" t="s">
        <v>2604</v>
      </c>
      <c r="C579" s="305" t="s">
        <v>2603</v>
      </c>
      <c r="D579" s="141" t="s">
        <v>31</v>
      </c>
      <c r="E579" s="299">
        <v>12</v>
      </c>
      <c r="F579" s="167"/>
      <c r="G579" s="214"/>
      <c r="H579" s="334"/>
      <c r="I579" s="304"/>
      <c r="J579" s="304"/>
    </row>
    <row r="580" spans="1:10" ht="15.75">
      <c r="A580" s="331" t="s">
        <v>1651</v>
      </c>
      <c r="B580" s="302" t="s">
        <v>897</v>
      </c>
      <c r="C580" s="305" t="s">
        <v>898</v>
      </c>
      <c r="D580" s="141" t="s">
        <v>31</v>
      </c>
      <c r="E580" s="299">
        <v>3</v>
      </c>
      <c r="F580" s="167"/>
      <c r="G580" s="214"/>
      <c r="H580" s="334"/>
      <c r="I580" s="304"/>
      <c r="J580" s="304"/>
    </row>
    <row r="581" spans="1:10">
      <c r="A581" s="331" t="s">
        <v>1652</v>
      </c>
      <c r="B581" s="302" t="s">
        <v>899</v>
      </c>
      <c r="C581" s="305" t="s">
        <v>900</v>
      </c>
      <c r="D581" s="141" t="s">
        <v>31</v>
      </c>
      <c r="E581" s="299">
        <v>6</v>
      </c>
      <c r="F581" s="409"/>
      <c r="G581" s="304"/>
      <c r="H581" s="304"/>
      <c r="I581" s="409"/>
      <c r="J581" s="409"/>
    </row>
    <row r="582" spans="1:10">
      <c r="A582" s="331" t="s">
        <v>2602</v>
      </c>
      <c r="B582" s="302" t="s">
        <v>2600</v>
      </c>
      <c r="C582" s="305" t="s">
        <v>2601</v>
      </c>
      <c r="D582" s="141" t="s">
        <v>31</v>
      </c>
      <c r="E582" s="299">
        <v>30</v>
      </c>
      <c r="F582" s="615"/>
      <c r="G582" s="616"/>
      <c r="H582" s="617"/>
      <c r="I582" s="615"/>
      <c r="J582" s="615"/>
    </row>
    <row r="583" spans="1:10">
      <c r="A583" s="332"/>
      <c r="B583" s="341"/>
      <c r="C583" s="385"/>
      <c r="D583" s="335"/>
      <c r="E583" s="358"/>
      <c r="F583" s="404"/>
      <c r="G583" s="378"/>
      <c r="H583" s="405"/>
      <c r="I583" s="406" t="s">
        <v>1660</v>
      </c>
      <c r="J583" s="407"/>
    </row>
    <row r="584" spans="1:10">
      <c r="A584" s="330" t="s">
        <v>1653</v>
      </c>
      <c r="B584" s="181" t="s">
        <v>2766</v>
      </c>
      <c r="C584" s="234"/>
      <c r="D584" s="336"/>
      <c r="E584" s="357"/>
      <c r="F584" s="324"/>
      <c r="G584" s="376"/>
      <c r="H584" s="336"/>
      <c r="I584" s="324"/>
      <c r="J584" s="324"/>
    </row>
    <row r="585" spans="1:10" ht="51">
      <c r="A585" s="331" t="s">
        <v>1654</v>
      </c>
      <c r="B585" s="305" t="s">
        <v>904</v>
      </c>
      <c r="C585" s="244" t="s">
        <v>905</v>
      </c>
      <c r="D585" s="334" t="s">
        <v>31</v>
      </c>
      <c r="E585" s="300">
        <v>12</v>
      </c>
      <c r="F585" s="304"/>
      <c r="G585" s="374"/>
      <c r="H585" s="334"/>
      <c r="I585" s="304"/>
      <c r="J585" s="304"/>
    </row>
    <row r="586" spans="1:10" ht="25.5">
      <c r="A586" s="331" t="s">
        <v>1655</v>
      </c>
      <c r="B586" s="302" t="s">
        <v>907</v>
      </c>
      <c r="C586" s="305" t="s">
        <v>908</v>
      </c>
      <c r="D586" s="334" t="s">
        <v>31</v>
      </c>
      <c r="E586" s="300">
        <v>16</v>
      </c>
      <c r="F586" s="304"/>
      <c r="G586" s="374"/>
      <c r="H586" s="334"/>
      <c r="I586" s="304"/>
      <c r="J586" s="304"/>
    </row>
    <row r="587" spans="1:10">
      <c r="A587" s="331" t="s">
        <v>1656</v>
      </c>
      <c r="B587" s="305" t="s">
        <v>909</v>
      </c>
      <c r="C587" s="305" t="s">
        <v>910</v>
      </c>
      <c r="D587" s="334" t="s">
        <v>31</v>
      </c>
      <c r="E587" s="300">
        <v>16</v>
      </c>
      <c r="F587" s="304"/>
      <c r="G587" s="374"/>
      <c r="H587" s="334"/>
      <c r="I587" s="304"/>
      <c r="J587" s="304"/>
    </row>
    <row r="588" spans="1:10">
      <c r="A588" s="331" t="s">
        <v>1657</v>
      </c>
      <c r="B588" s="305" t="s">
        <v>911</v>
      </c>
      <c r="C588" s="305" t="s">
        <v>910</v>
      </c>
      <c r="D588" s="334" t="s">
        <v>31</v>
      </c>
      <c r="E588" s="300">
        <v>16</v>
      </c>
      <c r="F588" s="304"/>
      <c r="G588" s="374"/>
      <c r="H588" s="334"/>
      <c r="I588" s="304"/>
      <c r="J588" s="304"/>
    </row>
    <row r="589" spans="1:10">
      <c r="A589" s="331" t="s">
        <v>1658</v>
      </c>
      <c r="B589" s="305" t="s">
        <v>912</v>
      </c>
      <c r="C589" s="305" t="s">
        <v>910</v>
      </c>
      <c r="D589" s="334" t="s">
        <v>31</v>
      </c>
      <c r="E589" s="300">
        <v>16</v>
      </c>
      <c r="F589" s="304"/>
      <c r="G589" s="374"/>
      <c r="H589" s="334"/>
      <c r="I589" s="304"/>
      <c r="J589" s="304"/>
    </row>
    <row r="590" spans="1:10">
      <c r="A590" s="332"/>
      <c r="B590" s="341"/>
      <c r="C590" s="385"/>
      <c r="D590" s="335"/>
      <c r="E590" s="358"/>
      <c r="F590" s="329"/>
      <c r="G590" s="378"/>
      <c r="H590" s="335"/>
      <c r="I590" s="373" t="s">
        <v>1661</v>
      </c>
      <c r="J590" s="319"/>
    </row>
    <row r="591" spans="1:10">
      <c r="A591" s="330" t="s">
        <v>1659</v>
      </c>
      <c r="B591" s="181" t="s">
        <v>2605</v>
      </c>
      <c r="C591" s="235"/>
      <c r="D591" s="333"/>
      <c r="E591" s="357"/>
      <c r="F591" s="320"/>
      <c r="G591" s="375"/>
      <c r="H591" s="333"/>
      <c r="I591" s="320"/>
      <c r="J591" s="320"/>
    </row>
    <row r="592" spans="1:10" ht="69.75">
      <c r="A592" s="331" t="s">
        <v>1662</v>
      </c>
      <c r="B592" s="302" t="s">
        <v>916</v>
      </c>
      <c r="C592" s="305" t="s">
        <v>2732</v>
      </c>
      <c r="D592" s="141" t="s">
        <v>848</v>
      </c>
      <c r="E592" s="299">
        <v>24</v>
      </c>
      <c r="F592" s="304"/>
      <c r="G592" s="374"/>
      <c r="H592" s="334"/>
      <c r="I592" s="304"/>
      <c r="J592" s="304"/>
    </row>
    <row r="593" spans="1:10" ht="51">
      <c r="A593" s="331" t="s">
        <v>1663</v>
      </c>
      <c r="B593" s="302" t="s">
        <v>916</v>
      </c>
      <c r="C593" s="305" t="s">
        <v>2731</v>
      </c>
      <c r="D593" s="141" t="s">
        <v>848</v>
      </c>
      <c r="E593" s="299">
        <v>40</v>
      </c>
      <c r="F593" s="304"/>
      <c r="G593" s="374"/>
      <c r="H593" s="334"/>
      <c r="I593" s="304"/>
      <c r="J593" s="304"/>
    </row>
    <row r="594" spans="1:10" ht="51">
      <c r="A594" s="331" t="s">
        <v>1664</v>
      </c>
      <c r="B594" s="302" t="s">
        <v>916</v>
      </c>
      <c r="C594" s="305" t="s">
        <v>2730</v>
      </c>
      <c r="D594" s="141" t="s">
        <v>848</v>
      </c>
      <c r="E594" s="300">
        <v>40</v>
      </c>
      <c r="F594" s="304"/>
      <c r="G594" s="374"/>
      <c r="H594" s="334"/>
      <c r="I594" s="304"/>
      <c r="J594" s="304"/>
    </row>
    <row r="595" spans="1:10" ht="51">
      <c r="A595" s="331" t="s">
        <v>1665</v>
      </c>
      <c r="B595" s="302" t="s">
        <v>916</v>
      </c>
      <c r="C595" s="305" t="s">
        <v>2733</v>
      </c>
      <c r="D595" s="141" t="s">
        <v>848</v>
      </c>
      <c r="E595" s="300">
        <v>40</v>
      </c>
      <c r="F595" s="304"/>
      <c r="G595" s="374"/>
      <c r="H595" s="334"/>
      <c r="I595" s="304"/>
      <c r="J595" s="304"/>
    </row>
    <row r="596" spans="1:10">
      <c r="A596" s="332"/>
      <c r="B596" s="341"/>
      <c r="C596" s="385"/>
      <c r="D596" s="335"/>
      <c r="E596" s="358"/>
      <c r="F596" s="329"/>
      <c r="G596" s="327"/>
      <c r="H596" s="335"/>
      <c r="I596" s="373" t="s">
        <v>1667</v>
      </c>
      <c r="J596" s="319"/>
    </row>
    <row r="597" spans="1:10">
      <c r="A597" s="462" t="s">
        <v>1666</v>
      </c>
      <c r="B597" s="181" t="s">
        <v>2606</v>
      </c>
      <c r="C597" s="235"/>
      <c r="D597" s="333"/>
      <c r="E597" s="463"/>
      <c r="F597" s="464"/>
      <c r="G597" s="426"/>
      <c r="H597" s="465"/>
      <c r="I597" s="464"/>
      <c r="J597" s="464"/>
    </row>
    <row r="598" spans="1:10" ht="25.5">
      <c r="A598" s="331" t="s">
        <v>1668</v>
      </c>
      <c r="B598" s="302" t="s">
        <v>922</v>
      </c>
      <c r="C598" s="305" t="s">
        <v>923</v>
      </c>
      <c r="D598" s="141" t="s">
        <v>848</v>
      </c>
      <c r="E598" s="300">
        <v>6</v>
      </c>
      <c r="F598" s="304"/>
      <c r="G598" s="374"/>
      <c r="H598" s="334"/>
      <c r="I598" s="304"/>
      <c r="J598" s="304"/>
    </row>
    <row r="599" spans="1:10" ht="25.5">
      <c r="A599" s="331" t="s">
        <v>1669</v>
      </c>
      <c r="B599" s="302" t="s">
        <v>922</v>
      </c>
      <c r="C599" s="305" t="s">
        <v>925</v>
      </c>
      <c r="D599" s="141" t="s">
        <v>848</v>
      </c>
      <c r="E599" s="300">
        <v>6</v>
      </c>
      <c r="F599" s="304"/>
      <c r="G599" s="374"/>
      <c r="H599" s="334"/>
      <c r="I599" s="304"/>
      <c r="J599" s="304"/>
    </row>
    <row r="600" spans="1:10" ht="25.5">
      <c r="A600" s="331" t="s">
        <v>1670</v>
      </c>
      <c r="B600" s="302" t="s">
        <v>922</v>
      </c>
      <c r="C600" s="305" t="s">
        <v>926</v>
      </c>
      <c r="D600" s="141" t="s">
        <v>848</v>
      </c>
      <c r="E600" s="300">
        <v>6</v>
      </c>
      <c r="F600" s="304"/>
      <c r="G600" s="374"/>
      <c r="H600" s="334"/>
      <c r="I600" s="304"/>
      <c r="J600" s="304"/>
    </row>
    <row r="601" spans="1:10" ht="25.5">
      <c r="A601" s="331" t="s">
        <v>1671</v>
      </c>
      <c r="B601" s="302" t="s">
        <v>927</v>
      </c>
      <c r="C601" s="305" t="s">
        <v>928</v>
      </c>
      <c r="D601" s="141" t="s">
        <v>848</v>
      </c>
      <c r="E601" s="300">
        <v>6</v>
      </c>
      <c r="F601" s="304"/>
      <c r="G601" s="374"/>
      <c r="H601" s="334"/>
      <c r="I601" s="304"/>
      <c r="J601" s="304"/>
    </row>
    <row r="602" spans="1:10">
      <c r="A602" s="331" t="s">
        <v>1672</v>
      </c>
      <c r="B602" s="297" t="s">
        <v>929</v>
      </c>
      <c r="C602" s="380" t="s">
        <v>930</v>
      </c>
      <c r="D602" s="139" t="s">
        <v>848</v>
      </c>
      <c r="E602" s="150">
        <v>6</v>
      </c>
      <c r="F602" s="304"/>
      <c r="G602" s="374"/>
      <c r="H602" s="334"/>
      <c r="I602" s="304"/>
      <c r="J602" s="304"/>
    </row>
    <row r="603" spans="1:10">
      <c r="A603" s="331" t="s">
        <v>1673</v>
      </c>
      <c r="B603" s="297" t="s">
        <v>931</v>
      </c>
      <c r="C603" s="380" t="s">
        <v>932</v>
      </c>
      <c r="D603" s="139" t="s">
        <v>848</v>
      </c>
      <c r="E603" s="150">
        <v>6</v>
      </c>
      <c r="F603" s="304"/>
      <c r="G603" s="374"/>
      <c r="H603" s="334"/>
      <c r="I603" s="304"/>
      <c r="J603" s="304"/>
    </row>
    <row r="604" spans="1:10">
      <c r="A604" s="331" t="s">
        <v>1674</v>
      </c>
      <c r="B604" s="297" t="s">
        <v>933</v>
      </c>
      <c r="C604" s="380" t="s">
        <v>934</v>
      </c>
      <c r="D604" s="139" t="s">
        <v>848</v>
      </c>
      <c r="E604" s="150">
        <v>6</v>
      </c>
      <c r="F604" s="304"/>
      <c r="G604" s="374"/>
      <c r="H604" s="334"/>
      <c r="I604" s="304"/>
      <c r="J604" s="304"/>
    </row>
    <row r="605" spans="1:10">
      <c r="A605" s="331" t="s">
        <v>1675</v>
      </c>
      <c r="B605" s="297" t="s">
        <v>931</v>
      </c>
      <c r="C605" s="380" t="s">
        <v>935</v>
      </c>
      <c r="D605" s="139" t="s">
        <v>848</v>
      </c>
      <c r="E605" s="150">
        <v>6</v>
      </c>
      <c r="F605" s="304"/>
      <c r="G605" s="374"/>
      <c r="H605" s="334"/>
      <c r="I605" s="304"/>
      <c r="J605" s="304"/>
    </row>
    <row r="606" spans="1:10">
      <c r="A606" s="331" t="s">
        <v>1676</v>
      </c>
      <c r="B606" s="297" t="s">
        <v>933</v>
      </c>
      <c r="C606" s="380" t="s">
        <v>936</v>
      </c>
      <c r="D606" s="139" t="s">
        <v>848</v>
      </c>
      <c r="E606" s="150">
        <v>6</v>
      </c>
      <c r="F606" s="304"/>
      <c r="G606" s="374"/>
      <c r="H606" s="334"/>
      <c r="I606" s="304"/>
      <c r="J606" s="304"/>
    </row>
    <row r="607" spans="1:10">
      <c r="A607" s="331" t="s">
        <v>1677</v>
      </c>
      <c r="B607" s="302" t="s">
        <v>937</v>
      </c>
      <c r="C607" s="305" t="s">
        <v>938</v>
      </c>
      <c r="D607" s="141" t="s">
        <v>848</v>
      </c>
      <c r="E607" s="300">
        <v>6</v>
      </c>
      <c r="F607" s="304"/>
      <c r="G607" s="374"/>
      <c r="H607" s="334"/>
      <c r="I607" s="304"/>
      <c r="J607" s="304"/>
    </row>
    <row r="608" spans="1:10">
      <c r="A608" s="332"/>
      <c r="B608" s="341"/>
      <c r="C608" s="385"/>
      <c r="D608" s="335"/>
      <c r="E608" s="358"/>
      <c r="F608" s="329"/>
      <c r="G608" s="378"/>
      <c r="H608" s="335"/>
      <c r="I608" s="373" t="s">
        <v>1678</v>
      </c>
      <c r="J608" s="319"/>
    </row>
    <row r="609" spans="1:10">
      <c r="A609" s="330" t="s">
        <v>1679</v>
      </c>
      <c r="B609" s="181" t="s">
        <v>2765</v>
      </c>
      <c r="C609" s="466"/>
      <c r="D609" s="467"/>
      <c r="E609" s="468"/>
      <c r="F609" s="320"/>
      <c r="G609" s="375"/>
      <c r="H609" s="333"/>
      <c r="I609" s="320"/>
      <c r="J609" s="320"/>
    </row>
    <row r="610" spans="1:10" ht="25.5">
      <c r="A610" s="331" t="s">
        <v>1680</v>
      </c>
      <c r="B610" s="302" t="s">
        <v>939</v>
      </c>
      <c r="C610" s="380" t="s">
        <v>940</v>
      </c>
      <c r="D610" s="141" t="s">
        <v>49</v>
      </c>
      <c r="E610" s="300">
        <v>90</v>
      </c>
      <c r="F610" s="304"/>
      <c r="G610" s="374"/>
      <c r="H610" s="334"/>
      <c r="I610" s="304"/>
      <c r="J610" s="304"/>
    </row>
    <row r="611" spans="1:10" ht="25.5">
      <c r="A611" s="331" t="s">
        <v>1681</v>
      </c>
      <c r="B611" s="302" t="s">
        <v>939</v>
      </c>
      <c r="C611" s="380" t="s">
        <v>941</v>
      </c>
      <c r="D611" s="141" t="s">
        <v>49</v>
      </c>
      <c r="E611" s="300">
        <v>300</v>
      </c>
      <c r="F611" s="304"/>
      <c r="G611" s="374"/>
      <c r="H611" s="334"/>
      <c r="I611" s="304"/>
      <c r="J611" s="304"/>
    </row>
    <row r="612" spans="1:10" ht="25.5">
      <c r="A612" s="331" t="s">
        <v>1682</v>
      </c>
      <c r="B612" s="302" t="s">
        <v>939</v>
      </c>
      <c r="C612" s="380" t="s">
        <v>942</v>
      </c>
      <c r="D612" s="141" t="s">
        <v>49</v>
      </c>
      <c r="E612" s="300">
        <v>300</v>
      </c>
      <c r="F612" s="409"/>
      <c r="G612" s="304"/>
      <c r="H612" s="304"/>
      <c r="I612" s="409"/>
      <c r="J612" s="409"/>
    </row>
    <row r="613" spans="1:10">
      <c r="A613" s="332"/>
      <c r="B613" s="341"/>
      <c r="C613" s="385"/>
      <c r="D613" s="335"/>
      <c r="E613" s="358"/>
      <c r="F613" s="404"/>
      <c r="G613" s="327"/>
      <c r="H613" s="405"/>
      <c r="I613" s="406" t="s">
        <v>1683</v>
      </c>
      <c r="J613" s="407"/>
    </row>
    <row r="614" spans="1:10">
      <c r="A614" s="330" t="s">
        <v>1684</v>
      </c>
      <c r="B614" s="343" t="s">
        <v>2764</v>
      </c>
      <c r="C614" s="322"/>
      <c r="D614" s="333"/>
      <c r="E614" s="357"/>
      <c r="F614" s="249"/>
      <c r="G614" s="205"/>
      <c r="H614" s="333"/>
      <c r="I614" s="250"/>
      <c r="J614" s="320"/>
    </row>
    <row r="615" spans="1:10" ht="25.5">
      <c r="A615" s="331" t="s">
        <v>1685</v>
      </c>
      <c r="B615" s="302" t="s">
        <v>943</v>
      </c>
      <c r="C615" s="305" t="s">
        <v>944</v>
      </c>
      <c r="D615" s="141" t="s">
        <v>49</v>
      </c>
      <c r="E615" s="300">
        <v>144</v>
      </c>
      <c r="F615" s="304"/>
      <c r="G615" s="374"/>
      <c r="H615" s="334"/>
      <c r="I615" s="304"/>
      <c r="J615" s="304"/>
    </row>
    <row r="616" spans="1:10" ht="57">
      <c r="A616" s="331" t="s">
        <v>1686</v>
      </c>
      <c r="B616" s="302" t="s">
        <v>945</v>
      </c>
      <c r="C616" s="305" t="s">
        <v>946</v>
      </c>
      <c r="D616" s="141" t="s">
        <v>49</v>
      </c>
      <c r="E616" s="141">
        <v>60</v>
      </c>
      <c r="F616" s="304"/>
      <c r="G616" s="374"/>
      <c r="H616" s="334"/>
      <c r="I616" s="304"/>
      <c r="J616" s="304"/>
    </row>
    <row r="617" spans="1:10" ht="72.75">
      <c r="A617" s="331" t="s">
        <v>1687</v>
      </c>
      <c r="B617" s="302" t="s">
        <v>947</v>
      </c>
      <c r="C617" s="305" t="s">
        <v>2734</v>
      </c>
      <c r="D617" s="141" t="s">
        <v>49</v>
      </c>
      <c r="E617" s="141">
        <v>9</v>
      </c>
      <c r="F617" s="304"/>
      <c r="G617" s="374"/>
      <c r="H617" s="334"/>
      <c r="I617" s="304"/>
      <c r="J617" s="304"/>
    </row>
    <row r="618" spans="1:10" ht="72.75">
      <c r="A618" s="331" t="s">
        <v>1688</v>
      </c>
      <c r="B618" s="302" t="s">
        <v>948</v>
      </c>
      <c r="C618" s="305" t="s">
        <v>2734</v>
      </c>
      <c r="D618" s="141" t="s">
        <v>49</v>
      </c>
      <c r="E618" s="141">
        <v>9</v>
      </c>
      <c r="F618" s="304"/>
      <c r="G618" s="374"/>
      <c r="H618" s="334"/>
      <c r="I618" s="304"/>
      <c r="J618" s="304"/>
    </row>
    <row r="619" spans="1:10" ht="44.25">
      <c r="A619" s="331" t="s">
        <v>1689</v>
      </c>
      <c r="B619" s="302" t="s">
        <v>949</v>
      </c>
      <c r="C619" s="305" t="s">
        <v>2735</v>
      </c>
      <c r="D619" s="141" t="s">
        <v>49</v>
      </c>
      <c r="E619" s="141">
        <v>30</v>
      </c>
      <c r="F619" s="304"/>
      <c r="G619" s="374"/>
      <c r="H619" s="334"/>
      <c r="I619" s="304"/>
      <c r="J619" s="304"/>
    </row>
    <row r="620" spans="1:10" ht="44.25">
      <c r="A620" s="331" t="s">
        <v>1690</v>
      </c>
      <c r="B620" s="302" t="s">
        <v>950</v>
      </c>
      <c r="C620" s="305" t="s">
        <v>951</v>
      </c>
      <c r="D620" s="141" t="s">
        <v>49</v>
      </c>
      <c r="E620" s="141">
        <v>30</v>
      </c>
      <c r="F620" s="304"/>
      <c r="G620" s="374"/>
      <c r="H620" s="334"/>
      <c r="I620" s="304"/>
      <c r="J620" s="304"/>
    </row>
    <row r="621" spans="1:10">
      <c r="A621" s="331" t="s">
        <v>1691</v>
      </c>
      <c r="B621" s="302" t="s">
        <v>2607</v>
      </c>
      <c r="C621" s="305" t="s">
        <v>2608</v>
      </c>
      <c r="D621" s="141" t="s">
        <v>49</v>
      </c>
      <c r="E621" s="141">
        <v>30</v>
      </c>
      <c r="F621" s="304"/>
      <c r="G621" s="374"/>
      <c r="H621" s="334"/>
      <c r="I621" s="304"/>
      <c r="J621" s="304"/>
    </row>
    <row r="622" spans="1:10" ht="25.5">
      <c r="A622" s="331" t="s">
        <v>1692</v>
      </c>
      <c r="B622" s="285" t="s">
        <v>952</v>
      </c>
      <c r="C622" s="168" t="s">
        <v>953</v>
      </c>
      <c r="D622" s="141" t="s">
        <v>49</v>
      </c>
      <c r="E622" s="141">
        <v>9</v>
      </c>
      <c r="F622" s="304"/>
      <c r="G622" s="374"/>
      <c r="H622" s="334"/>
      <c r="I622" s="304"/>
      <c r="J622" s="304"/>
    </row>
    <row r="623" spans="1:10" ht="25.5">
      <c r="A623" s="331" t="s">
        <v>1693</v>
      </c>
      <c r="B623" s="302" t="s">
        <v>954</v>
      </c>
      <c r="C623" s="305" t="s">
        <v>955</v>
      </c>
      <c r="D623" s="141" t="s">
        <v>31</v>
      </c>
      <c r="E623" s="141">
        <v>600</v>
      </c>
      <c r="F623" s="136"/>
      <c r="G623" s="304"/>
      <c r="H623" s="304"/>
      <c r="I623" s="409"/>
      <c r="J623" s="409"/>
    </row>
    <row r="624" spans="1:10">
      <c r="A624" s="332"/>
      <c r="B624" s="378"/>
      <c r="C624" s="385"/>
      <c r="D624" s="335"/>
      <c r="E624" s="358"/>
      <c r="F624" s="329"/>
      <c r="G624" s="378"/>
      <c r="H624" s="405"/>
      <c r="I624" s="406" t="s">
        <v>1694</v>
      </c>
      <c r="J624" s="407"/>
    </row>
    <row r="625" spans="1:10">
      <c r="A625" s="330" t="s">
        <v>1695</v>
      </c>
      <c r="B625" s="181" t="s">
        <v>2763</v>
      </c>
      <c r="C625" s="235"/>
      <c r="D625" s="333"/>
      <c r="E625" s="357"/>
      <c r="F625" s="320"/>
      <c r="G625" s="375"/>
      <c r="H625" s="333"/>
      <c r="I625" s="320"/>
      <c r="J625" s="320"/>
    </row>
    <row r="626" spans="1:10" ht="63.75">
      <c r="A626" s="331" t="s">
        <v>1696</v>
      </c>
      <c r="B626" s="302" t="s">
        <v>957</v>
      </c>
      <c r="C626" s="305" t="s">
        <v>958</v>
      </c>
      <c r="D626" s="141" t="s">
        <v>31</v>
      </c>
      <c r="E626" s="299">
        <v>3</v>
      </c>
      <c r="F626" s="304"/>
      <c r="G626" s="374"/>
      <c r="H626" s="334"/>
      <c r="I626" s="304"/>
      <c r="J626" s="304"/>
    </row>
    <row r="627" spans="1:10" ht="51">
      <c r="A627" s="331" t="s">
        <v>1697</v>
      </c>
      <c r="B627" s="302" t="s">
        <v>960</v>
      </c>
      <c r="C627" s="305" t="s">
        <v>961</v>
      </c>
      <c r="D627" s="141" t="s">
        <v>31</v>
      </c>
      <c r="E627" s="299">
        <v>3</v>
      </c>
      <c r="F627" s="304"/>
      <c r="G627" s="374"/>
      <c r="H627" s="334"/>
      <c r="I627" s="304"/>
      <c r="J627" s="304"/>
    </row>
    <row r="628" spans="1:10" ht="51">
      <c r="A628" s="331" t="s">
        <v>1698</v>
      </c>
      <c r="B628" s="302" t="s">
        <v>963</v>
      </c>
      <c r="C628" s="305" t="s">
        <v>964</v>
      </c>
      <c r="D628" s="141" t="s">
        <v>31</v>
      </c>
      <c r="E628" s="299">
        <v>3</v>
      </c>
      <c r="F628" s="304"/>
      <c r="G628" s="374"/>
      <c r="H628" s="334"/>
      <c r="I628" s="304"/>
      <c r="J628" s="304"/>
    </row>
    <row r="629" spans="1:10" ht="51">
      <c r="A629" s="331" t="s">
        <v>1699</v>
      </c>
      <c r="B629" s="302" t="s">
        <v>966</v>
      </c>
      <c r="C629" s="305" t="s">
        <v>967</v>
      </c>
      <c r="D629" s="141" t="s">
        <v>31</v>
      </c>
      <c r="E629" s="299">
        <v>3</v>
      </c>
      <c r="F629" s="304"/>
      <c r="G629" s="374"/>
      <c r="H629" s="334"/>
      <c r="I629" s="304"/>
      <c r="J629" s="304"/>
    </row>
    <row r="630" spans="1:10" ht="51">
      <c r="A630" s="331" t="s">
        <v>1700</v>
      </c>
      <c r="B630" s="302" t="s">
        <v>969</v>
      </c>
      <c r="C630" s="305" t="s">
        <v>970</v>
      </c>
      <c r="D630" s="141" t="s">
        <v>31</v>
      </c>
      <c r="E630" s="299">
        <v>3</v>
      </c>
      <c r="F630" s="304"/>
      <c r="G630" s="374"/>
      <c r="H630" s="334"/>
      <c r="I630" s="304"/>
      <c r="J630" s="304"/>
    </row>
    <row r="631" spans="1:10" ht="51">
      <c r="A631" s="331" t="s">
        <v>1701</v>
      </c>
      <c r="B631" s="302" t="s">
        <v>972</v>
      </c>
      <c r="C631" s="305" t="s">
        <v>973</v>
      </c>
      <c r="D631" s="141" t="s">
        <v>31</v>
      </c>
      <c r="E631" s="299">
        <v>4</v>
      </c>
      <c r="F631" s="304"/>
      <c r="G631" s="374"/>
      <c r="H631" s="334"/>
      <c r="I631" s="304"/>
      <c r="J631" s="304"/>
    </row>
    <row r="632" spans="1:10" ht="25.5">
      <c r="A632" s="331" t="s">
        <v>1702</v>
      </c>
      <c r="B632" s="302" t="s">
        <v>975</v>
      </c>
      <c r="C632" s="305" t="s">
        <v>976</v>
      </c>
      <c r="D632" s="141" t="s">
        <v>31</v>
      </c>
      <c r="E632" s="299">
        <v>3</v>
      </c>
      <c r="F632" s="304"/>
      <c r="G632" s="374"/>
      <c r="H632" s="334"/>
      <c r="I632" s="304"/>
      <c r="J632" s="304"/>
    </row>
    <row r="633" spans="1:10" ht="38.25">
      <c r="A633" s="331" t="s">
        <v>1703</v>
      </c>
      <c r="B633" s="302" t="s">
        <v>977</v>
      </c>
      <c r="C633" s="305" t="s">
        <v>978</v>
      </c>
      <c r="D633" s="141" t="s">
        <v>31</v>
      </c>
      <c r="E633" s="299">
        <v>3</v>
      </c>
      <c r="F633" s="304"/>
      <c r="G633" s="374"/>
      <c r="H633" s="334"/>
      <c r="I633" s="304"/>
      <c r="J633" s="304"/>
    </row>
    <row r="634" spans="1:10" ht="25.5">
      <c r="A634" s="331" t="s">
        <v>1704</v>
      </c>
      <c r="B634" s="302" t="s">
        <v>979</v>
      </c>
      <c r="C634" s="305" t="s">
        <v>980</v>
      </c>
      <c r="D634" s="141" t="s">
        <v>31</v>
      </c>
      <c r="E634" s="299">
        <v>3</v>
      </c>
      <c r="F634" s="409"/>
      <c r="G634" s="304"/>
      <c r="H634" s="304"/>
      <c r="I634" s="409"/>
      <c r="J634" s="409"/>
    </row>
    <row r="635" spans="1:10">
      <c r="A635" s="332"/>
      <c r="B635" s="341"/>
      <c r="C635" s="385"/>
      <c r="D635" s="335"/>
      <c r="E635" s="358"/>
      <c r="F635" s="404"/>
      <c r="G635" s="378"/>
      <c r="H635" s="405"/>
      <c r="I635" s="406" t="s">
        <v>1705</v>
      </c>
      <c r="J635" s="407"/>
    </row>
    <row r="636" spans="1:10">
      <c r="A636" s="330" t="s">
        <v>1706</v>
      </c>
      <c r="B636" s="181" t="s">
        <v>2762</v>
      </c>
      <c r="C636" s="234"/>
      <c r="D636" s="186"/>
      <c r="E636" s="187"/>
      <c r="F636" s="320"/>
      <c r="G636" s="375"/>
      <c r="H636" s="333"/>
      <c r="I636" s="320"/>
      <c r="J636" s="320"/>
    </row>
    <row r="637" spans="1:10" ht="25.5">
      <c r="A637" s="331" t="s">
        <v>1707</v>
      </c>
      <c r="B637" s="302" t="s">
        <v>983</v>
      </c>
      <c r="C637" s="305" t="s">
        <v>984</v>
      </c>
      <c r="D637" s="141" t="s">
        <v>49</v>
      </c>
      <c r="E637" s="299">
        <v>240</v>
      </c>
      <c r="F637" s="304"/>
      <c r="G637" s="374"/>
      <c r="H637" s="334"/>
      <c r="I637" s="304"/>
      <c r="J637" s="304"/>
    </row>
    <row r="638" spans="1:10" ht="25.5">
      <c r="A638" s="331" t="s">
        <v>1708</v>
      </c>
      <c r="B638" s="302" t="s">
        <v>983</v>
      </c>
      <c r="C638" s="305" t="s">
        <v>986</v>
      </c>
      <c r="D638" s="141" t="s">
        <v>49</v>
      </c>
      <c r="E638" s="299">
        <v>180</v>
      </c>
      <c r="F638" s="409"/>
      <c r="G638" s="304"/>
      <c r="H638" s="304"/>
      <c r="I638" s="409"/>
      <c r="J638" s="409"/>
    </row>
    <row r="639" spans="1:10">
      <c r="A639" s="332"/>
      <c r="B639" s="341"/>
      <c r="C639" s="385"/>
      <c r="D639" s="335"/>
      <c r="E639" s="358"/>
      <c r="F639" s="404"/>
      <c r="G639" s="327"/>
      <c r="H639" s="405"/>
      <c r="I639" s="406" t="s">
        <v>1709</v>
      </c>
      <c r="J639" s="407"/>
    </row>
    <row r="640" spans="1:10">
      <c r="A640" s="330" t="s">
        <v>1710</v>
      </c>
      <c r="B640" s="181" t="s">
        <v>2761</v>
      </c>
      <c r="C640" s="235"/>
      <c r="D640" s="179"/>
      <c r="E640" s="187"/>
      <c r="F640" s="431"/>
      <c r="G640" s="205"/>
      <c r="H640" s="205"/>
      <c r="I640" s="431"/>
      <c r="J640" s="431"/>
    </row>
    <row r="641" spans="1:10" ht="38.25">
      <c r="A641" s="267" t="s">
        <v>1717</v>
      </c>
      <c r="B641" s="305" t="s">
        <v>989</v>
      </c>
      <c r="C641" s="305" t="s">
        <v>2738</v>
      </c>
      <c r="D641" s="198" t="s">
        <v>49</v>
      </c>
      <c r="E641" s="300">
        <v>600</v>
      </c>
      <c r="F641" s="304"/>
      <c r="G641" s="374"/>
      <c r="H641" s="334"/>
      <c r="I641" s="304"/>
      <c r="J641" s="304"/>
    </row>
    <row r="642" spans="1:10" ht="25.5">
      <c r="A642" s="267" t="s">
        <v>1718</v>
      </c>
      <c r="B642" s="302" t="s">
        <v>990</v>
      </c>
      <c r="C642" s="305" t="s">
        <v>2737</v>
      </c>
      <c r="D642" s="141" t="s">
        <v>49</v>
      </c>
      <c r="E642" s="299">
        <v>450</v>
      </c>
      <c r="F642" s="304"/>
      <c r="G642" s="374"/>
      <c r="H642" s="334"/>
      <c r="I642" s="304"/>
      <c r="J642" s="304"/>
    </row>
    <row r="643" spans="1:10">
      <c r="A643" s="267" t="s">
        <v>1719</v>
      </c>
      <c r="B643" s="302" t="s">
        <v>990</v>
      </c>
      <c r="C643" s="305" t="s">
        <v>2736</v>
      </c>
      <c r="D643" s="141" t="s">
        <v>49</v>
      </c>
      <c r="E643" s="299">
        <v>108</v>
      </c>
      <c r="F643" s="304"/>
      <c r="G643" s="374"/>
      <c r="H643" s="334"/>
      <c r="I643" s="304"/>
      <c r="J643" s="304"/>
    </row>
    <row r="644" spans="1:10">
      <c r="A644" s="267" t="s">
        <v>1720</v>
      </c>
      <c r="B644" s="302" t="s">
        <v>990</v>
      </c>
      <c r="C644" s="305" t="s">
        <v>2739</v>
      </c>
      <c r="D644" s="141" t="s">
        <v>31</v>
      </c>
      <c r="E644" s="299">
        <v>150</v>
      </c>
      <c r="F644" s="409"/>
      <c r="G644" s="304"/>
      <c r="H644" s="304"/>
      <c r="I644" s="409"/>
      <c r="J644" s="409"/>
    </row>
    <row r="645" spans="1:10">
      <c r="A645" s="332"/>
      <c r="B645" s="378"/>
      <c r="C645" s="385"/>
      <c r="D645" s="335"/>
      <c r="E645" s="358"/>
      <c r="F645" s="404"/>
      <c r="G645" s="378"/>
      <c r="H645" s="405"/>
      <c r="I645" s="406" t="s">
        <v>1711</v>
      </c>
      <c r="J645" s="407"/>
    </row>
    <row r="646" spans="1:10">
      <c r="A646" s="330" t="s">
        <v>1712</v>
      </c>
      <c r="B646" s="181" t="s">
        <v>993</v>
      </c>
      <c r="C646" s="235"/>
      <c r="D646" s="333"/>
      <c r="E646" s="357"/>
      <c r="F646" s="320"/>
      <c r="G646" s="375"/>
      <c r="H646" s="333"/>
      <c r="I646" s="320"/>
      <c r="J646" s="320"/>
    </row>
    <row r="647" spans="1:10" ht="25.5">
      <c r="A647" s="331" t="s">
        <v>1713</v>
      </c>
      <c r="B647" s="204" t="s">
        <v>995</v>
      </c>
      <c r="C647" s="243" t="s">
        <v>996</v>
      </c>
      <c r="D647" s="141" t="s">
        <v>49</v>
      </c>
      <c r="E647" s="299">
        <v>60</v>
      </c>
      <c r="F647" s="304"/>
      <c r="G647" s="374"/>
      <c r="H647" s="334"/>
      <c r="I647" s="304"/>
      <c r="J647" s="304"/>
    </row>
    <row r="648" spans="1:10">
      <c r="A648" s="331" t="s">
        <v>1714</v>
      </c>
      <c r="B648" s="302" t="s">
        <v>998</v>
      </c>
      <c r="C648" s="305" t="s">
        <v>999</v>
      </c>
      <c r="D648" s="141" t="s">
        <v>49</v>
      </c>
      <c r="E648" s="299">
        <v>120</v>
      </c>
      <c r="F648" s="304"/>
      <c r="G648" s="374"/>
      <c r="H648" s="334"/>
      <c r="I648" s="304"/>
      <c r="J648" s="304"/>
    </row>
    <row r="649" spans="1:10" ht="25.5">
      <c r="A649" s="331" t="s">
        <v>1715</v>
      </c>
      <c r="B649" s="302" t="s">
        <v>2849</v>
      </c>
      <c r="C649" s="305" t="s">
        <v>1001</v>
      </c>
      <c r="D649" s="141" t="s">
        <v>49</v>
      </c>
      <c r="E649" s="299">
        <v>60</v>
      </c>
      <c r="F649" s="304"/>
      <c r="G649" s="374"/>
      <c r="H649" s="334"/>
      <c r="I649" s="304"/>
      <c r="J649" s="304"/>
    </row>
    <row r="650" spans="1:10" ht="25.5">
      <c r="A650" s="331" t="s">
        <v>1716</v>
      </c>
      <c r="B650" s="302" t="s">
        <v>1003</v>
      </c>
      <c r="C650" s="305" t="s">
        <v>1004</v>
      </c>
      <c r="D650" s="141" t="s">
        <v>49</v>
      </c>
      <c r="E650" s="299">
        <v>60</v>
      </c>
      <c r="F650" s="409"/>
      <c r="G650" s="304"/>
      <c r="H650" s="304"/>
      <c r="I650" s="409"/>
      <c r="J650" s="409"/>
    </row>
    <row r="651" spans="1:10">
      <c r="A651" s="332"/>
      <c r="B651" s="341"/>
      <c r="C651" s="385"/>
      <c r="D651" s="335"/>
      <c r="E651" s="358"/>
      <c r="F651" s="404"/>
      <c r="G651" s="378"/>
      <c r="H651" s="405"/>
      <c r="I651" s="406" t="s">
        <v>1721</v>
      </c>
      <c r="J651" s="407"/>
    </row>
    <row r="652" spans="1:10">
      <c r="A652" s="330" t="s">
        <v>1722</v>
      </c>
      <c r="B652" s="181" t="s">
        <v>1007</v>
      </c>
      <c r="C652" s="235"/>
      <c r="D652" s="179"/>
      <c r="E652" s="187"/>
      <c r="F652" s="320"/>
      <c r="G652" s="375"/>
      <c r="H652" s="333"/>
      <c r="I652" s="320"/>
      <c r="J652" s="320"/>
    </row>
    <row r="653" spans="1:10" ht="25.5">
      <c r="A653" s="331" t="s">
        <v>1724</v>
      </c>
      <c r="B653" s="302" t="s">
        <v>1009</v>
      </c>
      <c r="C653" s="305" t="s">
        <v>1010</v>
      </c>
      <c r="D653" s="141" t="s">
        <v>49</v>
      </c>
      <c r="E653" s="299">
        <v>72</v>
      </c>
      <c r="F653" s="318"/>
      <c r="G653" s="377"/>
      <c r="H653" s="334"/>
      <c r="I653" s="304"/>
      <c r="J653" s="304"/>
    </row>
    <row r="654" spans="1:10">
      <c r="A654" s="331" t="s">
        <v>1725</v>
      </c>
      <c r="B654" s="302" t="s">
        <v>1012</v>
      </c>
      <c r="C654" s="305" t="s">
        <v>1013</v>
      </c>
      <c r="D654" s="141" t="s">
        <v>31</v>
      </c>
      <c r="E654" s="299">
        <v>3000</v>
      </c>
      <c r="F654" s="318"/>
      <c r="G654" s="377"/>
      <c r="H654" s="334"/>
      <c r="I654" s="304"/>
      <c r="J654" s="304"/>
    </row>
    <row r="655" spans="1:10" ht="25.5">
      <c r="A655" s="331" t="s">
        <v>1726</v>
      </c>
      <c r="B655" s="302" t="s">
        <v>1015</v>
      </c>
      <c r="C655" s="305" t="s">
        <v>1016</v>
      </c>
      <c r="D655" s="141" t="s">
        <v>31</v>
      </c>
      <c r="E655" s="299">
        <v>30</v>
      </c>
      <c r="F655" s="318"/>
      <c r="G655" s="377"/>
      <c r="H655" s="334"/>
      <c r="I655" s="304"/>
      <c r="J655" s="304"/>
    </row>
    <row r="656" spans="1:10" ht="25.5">
      <c r="A656" s="331" t="s">
        <v>1727</v>
      </c>
      <c r="B656" s="302" t="s">
        <v>1018</v>
      </c>
      <c r="C656" s="305" t="s">
        <v>1019</v>
      </c>
      <c r="D656" s="141" t="s">
        <v>31</v>
      </c>
      <c r="E656" s="299">
        <v>60</v>
      </c>
      <c r="F656" s="318"/>
      <c r="G656" s="377"/>
      <c r="H656" s="334"/>
      <c r="I656" s="304"/>
      <c r="J656" s="304"/>
    </row>
    <row r="657" spans="1:10">
      <c r="A657" s="331" t="s">
        <v>1728</v>
      </c>
      <c r="B657" s="302" t="s">
        <v>1021</v>
      </c>
      <c r="C657" s="305" t="s">
        <v>2740</v>
      </c>
      <c r="D657" s="141" t="s">
        <v>49</v>
      </c>
      <c r="E657" s="299">
        <v>75</v>
      </c>
      <c r="F657" s="409"/>
      <c r="G657" s="304"/>
      <c r="H657" s="304"/>
      <c r="I657" s="409"/>
      <c r="J657" s="409"/>
    </row>
    <row r="658" spans="1:10">
      <c r="A658" s="332"/>
      <c r="B658" s="341"/>
      <c r="C658" s="385"/>
      <c r="D658" s="335"/>
      <c r="E658" s="358"/>
      <c r="F658" s="404"/>
      <c r="G658" s="378"/>
      <c r="H658" s="405"/>
      <c r="I658" s="406" t="s">
        <v>1723</v>
      </c>
      <c r="J658" s="407"/>
    </row>
    <row r="659" spans="1:10">
      <c r="A659" s="330" t="s">
        <v>1729</v>
      </c>
      <c r="B659" s="181" t="s">
        <v>2759</v>
      </c>
      <c r="C659" s="235"/>
      <c r="D659" s="179"/>
      <c r="E659" s="187"/>
      <c r="F659" s="320"/>
      <c r="G659" s="375"/>
      <c r="H659" s="333"/>
      <c r="I659" s="320"/>
      <c r="J659" s="320"/>
    </row>
    <row r="660" spans="1:10" ht="25.5">
      <c r="A660" s="381" t="s">
        <v>1734</v>
      </c>
      <c r="B660" s="297" t="s">
        <v>1025</v>
      </c>
      <c r="C660" s="380" t="s">
        <v>1730</v>
      </c>
      <c r="D660" s="139" t="s">
        <v>31</v>
      </c>
      <c r="E660" s="150">
        <v>15</v>
      </c>
      <c r="F660" s="318"/>
      <c r="G660" s="377"/>
      <c r="H660" s="371"/>
      <c r="I660" s="318"/>
      <c r="J660" s="318"/>
    </row>
    <row r="661" spans="1:10" ht="25.5">
      <c r="A661" s="381" t="s">
        <v>1735</v>
      </c>
      <c r="B661" s="297" t="s">
        <v>1025</v>
      </c>
      <c r="C661" s="380" t="s">
        <v>1731</v>
      </c>
      <c r="D661" s="139" t="s">
        <v>31</v>
      </c>
      <c r="E661" s="150">
        <v>30</v>
      </c>
      <c r="F661" s="318"/>
      <c r="G661" s="377"/>
      <c r="H661" s="371"/>
      <c r="I661" s="318"/>
      <c r="J661" s="318"/>
    </row>
    <row r="662" spans="1:10" ht="25.5">
      <c r="A662" s="381" t="s">
        <v>1736</v>
      </c>
      <c r="B662" s="297" t="s">
        <v>1025</v>
      </c>
      <c r="C662" s="380" t="s">
        <v>1732</v>
      </c>
      <c r="D662" s="139" t="s">
        <v>31</v>
      </c>
      <c r="E662" s="150">
        <v>30</v>
      </c>
      <c r="F662" s="318"/>
      <c r="G662" s="377"/>
      <c r="H662" s="371"/>
      <c r="I662" s="318"/>
      <c r="J662" s="318"/>
    </row>
    <row r="663" spans="1:10" ht="25.5">
      <c r="A663" s="381" t="s">
        <v>1737</v>
      </c>
      <c r="B663" s="297" t="s">
        <v>1028</v>
      </c>
      <c r="C663" s="380" t="s">
        <v>1733</v>
      </c>
      <c r="D663" s="139" t="s">
        <v>31</v>
      </c>
      <c r="E663" s="150">
        <v>60</v>
      </c>
      <c r="F663" s="409"/>
      <c r="G663" s="304"/>
      <c r="H663" s="304"/>
      <c r="I663" s="409"/>
      <c r="J663" s="409"/>
    </row>
    <row r="664" spans="1:10">
      <c r="A664" s="332"/>
      <c r="B664" s="341"/>
      <c r="C664" s="385"/>
      <c r="D664" s="335"/>
      <c r="E664" s="358"/>
      <c r="F664" s="404"/>
      <c r="G664" s="378"/>
      <c r="H664" s="405"/>
      <c r="I664" s="406" t="s">
        <v>1738</v>
      </c>
      <c r="J664" s="407"/>
    </row>
    <row r="665" spans="1:10">
      <c r="A665" s="330" t="s">
        <v>81</v>
      </c>
      <c r="B665" s="181" t="s">
        <v>2760</v>
      </c>
      <c r="C665" s="245"/>
      <c r="D665" s="188"/>
      <c r="E665" s="206"/>
      <c r="F665" s="320"/>
      <c r="G665" s="375"/>
      <c r="H665" s="333"/>
      <c r="I665" s="320"/>
      <c r="J665" s="320"/>
    </row>
    <row r="666" spans="1:10" ht="25.5">
      <c r="A666" s="331" t="s">
        <v>1739</v>
      </c>
      <c r="B666" s="302" t="s">
        <v>1032</v>
      </c>
      <c r="C666" s="305" t="s">
        <v>2744</v>
      </c>
      <c r="D666" s="141" t="s">
        <v>31</v>
      </c>
      <c r="E666" s="300">
        <v>105000</v>
      </c>
      <c r="F666" s="304"/>
      <c r="G666" s="374"/>
      <c r="H666" s="334"/>
      <c r="I666" s="304"/>
      <c r="J666" s="304"/>
    </row>
    <row r="667" spans="1:10" ht="25.5">
      <c r="A667" s="331" t="s">
        <v>1740</v>
      </c>
      <c r="B667" s="302" t="s">
        <v>1034</v>
      </c>
      <c r="C667" s="305" t="s">
        <v>1035</v>
      </c>
      <c r="D667" s="141" t="s">
        <v>31</v>
      </c>
      <c r="E667" s="300">
        <v>3000</v>
      </c>
      <c r="F667" s="304"/>
      <c r="G667" s="374"/>
      <c r="H667" s="334"/>
      <c r="I667" s="304"/>
      <c r="J667" s="304"/>
    </row>
    <row r="668" spans="1:10">
      <c r="A668" s="331" t="s">
        <v>1741</v>
      </c>
      <c r="B668" s="302" t="s">
        <v>1037</v>
      </c>
      <c r="C668" s="305" t="s">
        <v>1038</v>
      </c>
      <c r="D668" s="141" t="s">
        <v>31</v>
      </c>
      <c r="E668" s="300">
        <v>600</v>
      </c>
      <c r="F668" s="304"/>
      <c r="G668" s="374"/>
      <c r="H668" s="334"/>
      <c r="I668" s="304"/>
      <c r="J668" s="304"/>
    </row>
    <row r="669" spans="1:10" ht="25.5">
      <c r="A669" s="331" t="s">
        <v>1742</v>
      </c>
      <c r="B669" s="302" t="s">
        <v>1039</v>
      </c>
      <c r="C669" s="305" t="s">
        <v>2743</v>
      </c>
      <c r="D669" s="141" t="s">
        <v>31</v>
      </c>
      <c r="E669" s="300">
        <v>1500</v>
      </c>
      <c r="F669" s="304"/>
      <c r="G669" s="374"/>
      <c r="H669" s="334"/>
      <c r="I669" s="304"/>
      <c r="J669" s="304"/>
    </row>
    <row r="670" spans="1:10" ht="25.5">
      <c r="A670" s="331" t="s">
        <v>1743</v>
      </c>
      <c r="B670" s="302" t="s">
        <v>1040</v>
      </c>
      <c r="C670" s="246" t="s">
        <v>2742</v>
      </c>
      <c r="D670" s="141" t="s">
        <v>31</v>
      </c>
      <c r="E670" s="300">
        <v>3000</v>
      </c>
      <c r="F670" s="304"/>
      <c r="G670" s="374"/>
      <c r="H670" s="334"/>
      <c r="I670" s="304"/>
      <c r="J670" s="304"/>
    </row>
    <row r="671" spans="1:10" ht="25.5">
      <c r="A671" s="331" t="s">
        <v>1744</v>
      </c>
      <c r="B671" s="302" t="s">
        <v>1041</v>
      </c>
      <c r="C671" s="246" t="s">
        <v>2741</v>
      </c>
      <c r="D671" s="141" t="s">
        <v>31</v>
      </c>
      <c r="E671" s="300">
        <v>15000</v>
      </c>
      <c r="F671" s="304"/>
      <c r="G671" s="374"/>
      <c r="H671" s="334"/>
      <c r="I671" s="304"/>
      <c r="J671" s="304"/>
    </row>
    <row r="672" spans="1:10" ht="38.25">
      <c r="A672" s="331" t="s">
        <v>1745</v>
      </c>
      <c r="B672" s="302" t="s">
        <v>1042</v>
      </c>
      <c r="C672" s="305" t="s">
        <v>1043</v>
      </c>
      <c r="D672" s="141" t="s">
        <v>31</v>
      </c>
      <c r="E672" s="300">
        <v>900</v>
      </c>
      <c r="F672" s="304"/>
      <c r="G672" s="374"/>
      <c r="H672" s="334"/>
      <c r="I672" s="304"/>
      <c r="J672" s="304"/>
    </row>
    <row r="673" spans="1:10" ht="25.5">
      <c r="A673" s="331" t="s">
        <v>1746</v>
      </c>
      <c r="B673" s="302" t="s">
        <v>1044</v>
      </c>
      <c r="C673" s="305" t="s">
        <v>1045</v>
      </c>
      <c r="D673" s="141" t="s">
        <v>31</v>
      </c>
      <c r="E673" s="300">
        <v>900</v>
      </c>
      <c r="F673" s="304"/>
      <c r="G673" s="374"/>
      <c r="H673" s="334"/>
      <c r="I673" s="304"/>
      <c r="J673" s="304"/>
    </row>
    <row r="674" spans="1:10">
      <c r="A674" s="332"/>
      <c r="B674" s="341"/>
      <c r="C674" s="385"/>
      <c r="D674" s="335"/>
      <c r="E674" s="358"/>
      <c r="F674" s="329"/>
      <c r="G674" s="378"/>
      <c r="H674" s="335"/>
      <c r="I674" s="373" t="s">
        <v>1747</v>
      </c>
      <c r="J674" s="319"/>
    </row>
    <row r="675" spans="1:10">
      <c r="A675" s="330" t="s">
        <v>1748</v>
      </c>
      <c r="B675" s="181" t="s">
        <v>1048</v>
      </c>
      <c r="C675" s="245"/>
      <c r="D675" s="188"/>
      <c r="E675" s="206"/>
      <c r="F675" s="320"/>
      <c r="G675" s="375"/>
      <c r="H675" s="333"/>
      <c r="I675" s="320"/>
      <c r="J675" s="320"/>
    </row>
    <row r="676" spans="1:10" ht="38.25">
      <c r="A676" s="331" t="s">
        <v>1749</v>
      </c>
      <c r="B676" s="302" t="s">
        <v>1050</v>
      </c>
      <c r="C676" s="246" t="s">
        <v>1051</v>
      </c>
      <c r="D676" s="144" t="s">
        <v>49</v>
      </c>
      <c r="E676" s="300">
        <v>120</v>
      </c>
      <c r="F676" s="409"/>
      <c r="G676" s="304"/>
      <c r="H676" s="304"/>
      <c r="I676" s="409"/>
      <c r="J676" s="409"/>
    </row>
    <row r="677" spans="1:10">
      <c r="A677" s="332"/>
      <c r="B677" s="341"/>
      <c r="C677" s="385"/>
      <c r="D677" s="335"/>
      <c r="E677" s="358"/>
      <c r="F677" s="404"/>
      <c r="G677" s="378"/>
      <c r="H677" s="405"/>
      <c r="I677" s="406" t="s">
        <v>1754</v>
      </c>
      <c r="J677" s="407"/>
    </row>
    <row r="678" spans="1:10">
      <c r="A678" s="330" t="s">
        <v>1750</v>
      </c>
      <c r="B678" s="181" t="s">
        <v>1054</v>
      </c>
      <c r="C678" s="234"/>
      <c r="D678" s="178"/>
      <c r="E678" s="185"/>
      <c r="F678" s="320"/>
      <c r="G678" s="375"/>
      <c r="H678" s="333"/>
      <c r="I678" s="320"/>
      <c r="J678" s="320"/>
    </row>
    <row r="679" spans="1:10">
      <c r="A679" s="331" t="s">
        <v>1751</v>
      </c>
      <c r="B679" s="160" t="s">
        <v>1056</v>
      </c>
      <c r="C679" s="243" t="s">
        <v>2613</v>
      </c>
      <c r="D679" s="141" t="s">
        <v>49</v>
      </c>
      <c r="E679" s="299">
        <v>18</v>
      </c>
      <c r="F679" s="318"/>
      <c r="G679" s="377"/>
      <c r="H679" s="334"/>
      <c r="I679" s="304"/>
      <c r="J679" s="304"/>
    </row>
    <row r="680" spans="1:10">
      <c r="A680" s="331" t="s">
        <v>1752</v>
      </c>
      <c r="B680" s="160" t="s">
        <v>1056</v>
      </c>
      <c r="C680" s="243" t="s">
        <v>2614</v>
      </c>
      <c r="D680" s="153" t="s">
        <v>49</v>
      </c>
      <c r="E680" s="154">
        <v>36</v>
      </c>
      <c r="F680" s="318"/>
      <c r="G680" s="377"/>
      <c r="H680" s="334"/>
      <c r="I680" s="304"/>
      <c r="J680" s="304"/>
    </row>
    <row r="681" spans="1:10" ht="25.5">
      <c r="A681" s="331" t="s">
        <v>1753</v>
      </c>
      <c r="B681" s="160" t="s">
        <v>1056</v>
      </c>
      <c r="C681" s="243" t="s">
        <v>2615</v>
      </c>
      <c r="D681" s="153" t="s">
        <v>49</v>
      </c>
      <c r="E681" s="154">
        <v>450</v>
      </c>
      <c r="F681" s="136"/>
      <c r="G681" s="304"/>
      <c r="H681" s="304"/>
      <c r="I681" s="409"/>
      <c r="J681" s="409"/>
    </row>
    <row r="682" spans="1:10">
      <c r="A682" s="332"/>
      <c r="B682" s="341"/>
      <c r="C682" s="385"/>
      <c r="D682" s="335"/>
      <c r="E682" s="358"/>
      <c r="F682" s="329"/>
      <c r="G682" s="378"/>
      <c r="H682" s="405"/>
      <c r="I682" s="406" t="s">
        <v>1755</v>
      </c>
      <c r="J682" s="407"/>
    </row>
    <row r="683" spans="1:10">
      <c r="A683" s="330" t="s">
        <v>1756</v>
      </c>
      <c r="B683" s="181" t="s">
        <v>1061</v>
      </c>
      <c r="C683" s="234"/>
      <c r="D683" s="178"/>
      <c r="E683" s="185"/>
      <c r="F683" s="320"/>
      <c r="G683" s="375"/>
      <c r="H683" s="333"/>
      <c r="I683" s="320"/>
      <c r="J683" s="320"/>
    </row>
    <row r="684" spans="1:10">
      <c r="A684" s="331" t="s">
        <v>1757</v>
      </c>
      <c r="B684" s="160" t="s">
        <v>1063</v>
      </c>
      <c r="C684" s="243" t="s">
        <v>1064</v>
      </c>
      <c r="D684" s="154" t="s">
        <v>31</v>
      </c>
      <c r="E684" s="154">
        <v>15</v>
      </c>
      <c r="F684" s="304"/>
      <c r="G684" s="374"/>
      <c r="H684" s="334"/>
      <c r="I684" s="304"/>
      <c r="J684" s="304"/>
    </row>
    <row r="685" spans="1:10">
      <c r="A685" s="331" t="s">
        <v>1758</v>
      </c>
      <c r="B685" s="160" t="s">
        <v>1063</v>
      </c>
      <c r="C685" s="243" t="s">
        <v>1066</v>
      </c>
      <c r="D685" s="154" t="s">
        <v>31</v>
      </c>
      <c r="E685" s="154">
        <v>15</v>
      </c>
      <c r="F685" s="304"/>
      <c r="G685" s="374"/>
      <c r="H685" s="334"/>
      <c r="I685" s="304"/>
      <c r="J685" s="304"/>
    </row>
    <row r="686" spans="1:10">
      <c r="A686" s="331" t="s">
        <v>1759</v>
      </c>
      <c r="B686" s="160" t="s">
        <v>1063</v>
      </c>
      <c r="C686" s="243" t="s">
        <v>2745</v>
      </c>
      <c r="D686" s="154" t="s">
        <v>31</v>
      </c>
      <c r="E686" s="299">
        <v>6</v>
      </c>
      <c r="F686" s="304"/>
      <c r="G686" s="374"/>
      <c r="H686" s="334"/>
      <c r="I686" s="304"/>
      <c r="J686" s="304"/>
    </row>
    <row r="687" spans="1:10">
      <c r="A687" s="331" t="s">
        <v>1760</v>
      </c>
      <c r="B687" s="302" t="s">
        <v>1069</v>
      </c>
      <c r="C687" s="305" t="s">
        <v>1070</v>
      </c>
      <c r="D687" s="141" t="s">
        <v>31</v>
      </c>
      <c r="E687" s="299">
        <v>12</v>
      </c>
      <c r="F687" s="304"/>
      <c r="G687" s="374"/>
      <c r="H687" s="334"/>
      <c r="I687" s="304"/>
      <c r="J687" s="304"/>
    </row>
    <row r="688" spans="1:10" ht="25.5">
      <c r="A688" s="331" t="s">
        <v>1761</v>
      </c>
      <c r="B688" s="302" t="s">
        <v>1071</v>
      </c>
      <c r="C688" s="305" t="s">
        <v>1072</v>
      </c>
      <c r="D688" s="141" t="s">
        <v>31</v>
      </c>
      <c r="E688" s="299">
        <v>3000</v>
      </c>
      <c r="F688" s="304"/>
      <c r="G688" s="374"/>
      <c r="H688" s="334"/>
      <c r="I688" s="304"/>
      <c r="J688" s="304"/>
    </row>
    <row r="689" spans="1:10" ht="25.5">
      <c r="A689" s="331" t="s">
        <v>1762</v>
      </c>
      <c r="B689" s="302" t="s">
        <v>1071</v>
      </c>
      <c r="C689" s="305" t="s">
        <v>1073</v>
      </c>
      <c r="D689" s="141" t="s">
        <v>31</v>
      </c>
      <c r="E689" s="299">
        <v>6000</v>
      </c>
      <c r="F689" s="304"/>
      <c r="G689" s="374"/>
      <c r="H689" s="334"/>
      <c r="I689" s="304"/>
      <c r="J689" s="304"/>
    </row>
    <row r="690" spans="1:10" ht="25.5">
      <c r="A690" s="331" t="s">
        <v>1763</v>
      </c>
      <c r="B690" s="302" t="s">
        <v>1071</v>
      </c>
      <c r="C690" s="305" t="s">
        <v>1074</v>
      </c>
      <c r="D690" s="141" t="s">
        <v>31</v>
      </c>
      <c r="E690" s="299">
        <v>3000</v>
      </c>
      <c r="F690" s="304"/>
      <c r="G690" s="374"/>
      <c r="H690" s="334"/>
      <c r="I690" s="304"/>
      <c r="J690" s="304"/>
    </row>
    <row r="691" spans="1:10" ht="25.5">
      <c r="A691" s="331" t="s">
        <v>1764</v>
      </c>
      <c r="B691" s="302" t="s">
        <v>1071</v>
      </c>
      <c r="C691" s="305" t="s">
        <v>1765</v>
      </c>
      <c r="D691" s="141" t="s">
        <v>31</v>
      </c>
      <c r="E691" s="299">
        <v>6000</v>
      </c>
      <c r="F691" s="268"/>
      <c r="G691" s="276"/>
      <c r="H691" s="384"/>
      <c r="I691" s="268"/>
      <c r="J691" s="268"/>
    </row>
    <row r="692" spans="1:10">
      <c r="A692" s="332"/>
      <c r="B692" s="341"/>
      <c r="C692" s="385"/>
      <c r="D692" s="335"/>
      <c r="E692" s="358"/>
      <c r="F692" s="329"/>
      <c r="G692" s="378"/>
      <c r="H692" s="405"/>
      <c r="I692" s="406" t="s">
        <v>1771</v>
      </c>
      <c r="J692" s="407"/>
    </row>
    <row r="693" spans="1:10">
      <c r="A693" s="469" t="s">
        <v>234</v>
      </c>
      <c r="B693" s="424" t="s">
        <v>1766</v>
      </c>
      <c r="C693" s="459"/>
      <c r="D693" s="470"/>
      <c r="E693" s="471"/>
      <c r="F693" s="263"/>
      <c r="G693" s="264"/>
      <c r="H693" s="265"/>
      <c r="I693" s="263"/>
      <c r="J693" s="263"/>
    </row>
    <row r="694" spans="1:10" ht="25.5">
      <c r="A694" s="267" t="s">
        <v>1767</v>
      </c>
      <c r="B694" s="639" t="s">
        <v>1075</v>
      </c>
      <c r="C694" s="168" t="s">
        <v>1076</v>
      </c>
      <c r="D694" s="141" t="s">
        <v>31</v>
      </c>
      <c r="E694" s="299">
        <v>36</v>
      </c>
      <c r="F694" s="409"/>
      <c r="G694" s="304"/>
      <c r="H694" s="304"/>
      <c r="I694" s="409"/>
      <c r="J694" s="409"/>
    </row>
    <row r="695" spans="1:10">
      <c r="A695" s="332"/>
      <c r="B695" s="341"/>
      <c r="C695" s="385"/>
      <c r="D695" s="335"/>
      <c r="E695" s="358"/>
      <c r="F695" s="404"/>
      <c r="G695" s="378"/>
      <c r="H695" s="405"/>
      <c r="I695" s="406" t="s">
        <v>1772</v>
      </c>
      <c r="J695" s="407"/>
    </row>
    <row r="696" spans="1:10">
      <c r="A696" s="330" t="s">
        <v>1768</v>
      </c>
      <c r="B696" s="181" t="s">
        <v>1077</v>
      </c>
      <c r="C696" s="473"/>
      <c r="D696" s="474"/>
      <c r="E696" s="475"/>
      <c r="F696" s="320"/>
      <c r="G696" s="375"/>
      <c r="H696" s="333"/>
      <c r="I696" s="320"/>
      <c r="J696" s="320"/>
    </row>
    <row r="697" spans="1:10">
      <c r="A697" s="267" t="s">
        <v>1769</v>
      </c>
      <c r="B697" s="302" t="s">
        <v>1078</v>
      </c>
      <c r="C697" s="305" t="s">
        <v>1079</v>
      </c>
      <c r="D697" s="141" t="s">
        <v>31</v>
      </c>
      <c r="E697" s="299">
        <v>30</v>
      </c>
      <c r="F697" s="304"/>
      <c r="G697" s="374"/>
      <c r="H697" s="334"/>
      <c r="I697" s="304"/>
      <c r="J697" s="304"/>
    </row>
    <row r="698" spans="1:10" ht="25.5">
      <c r="A698" s="267" t="s">
        <v>1770</v>
      </c>
      <c r="B698" s="302" t="s">
        <v>1080</v>
      </c>
      <c r="C698" s="305" t="s">
        <v>1777</v>
      </c>
      <c r="D698" s="144" t="s">
        <v>31</v>
      </c>
      <c r="E698" s="300">
        <v>36</v>
      </c>
      <c r="F698" s="304"/>
      <c r="G698" s="374"/>
      <c r="H698" s="334"/>
      <c r="I698" s="304"/>
      <c r="J698" s="304"/>
    </row>
    <row r="699" spans="1:10">
      <c r="A699" s="332"/>
      <c r="B699" s="341"/>
      <c r="C699" s="385"/>
      <c r="D699" s="335"/>
      <c r="E699" s="358"/>
      <c r="F699" s="329"/>
      <c r="G699" s="378"/>
      <c r="H699" s="335"/>
      <c r="I699" s="373" t="s">
        <v>1773</v>
      </c>
      <c r="J699" s="319"/>
    </row>
    <row r="700" spans="1:10">
      <c r="A700" s="330" t="s">
        <v>1774</v>
      </c>
      <c r="B700" s="181" t="s">
        <v>1081</v>
      </c>
      <c r="C700" s="322"/>
      <c r="D700" s="333"/>
      <c r="E700" s="357"/>
      <c r="F700" s="320"/>
      <c r="G700" s="375"/>
      <c r="H700" s="333"/>
      <c r="I700" s="320"/>
      <c r="J700" s="320"/>
    </row>
    <row r="701" spans="1:10" ht="25.5">
      <c r="A701" s="331" t="s">
        <v>1775</v>
      </c>
      <c r="B701" s="148" t="s">
        <v>1082</v>
      </c>
      <c r="C701" s="192" t="s">
        <v>1776</v>
      </c>
      <c r="D701" s="156" t="s">
        <v>87</v>
      </c>
      <c r="E701" s="291">
        <v>72</v>
      </c>
      <c r="F701" s="409"/>
      <c r="G701" s="304"/>
      <c r="H701" s="304"/>
      <c r="I701" s="409"/>
      <c r="J701" s="409"/>
    </row>
    <row r="702" spans="1:10">
      <c r="A702" s="332"/>
      <c r="B702" s="341"/>
      <c r="C702" s="385"/>
      <c r="D702" s="335"/>
      <c r="E702" s="358"/>
      <c r="F702" s="404"/>
      <c r="G702" s="378"/>
      <c r="H702" s="405"/>
      <c r="I702" s="406" t="s">
        <v>1778</v>
      </c>
      <c r="J702" s="407"/>
    </row>
    <row r="703" spans="1:10">
      <c r="A703" s="330" t="s">
        <v>1781</v>
      </c>
      <c r="B703" s="278" t="s">
        <v>1084</v>
      </c>
      <c r="C703" s="322"/>
      <c r="D703" s="333"/>
      <c r="E703" s="357"/>
      <c r="F703" s="320"/>
      <c r="G703" s="375"/>
      <c r="H703" s="333"/>
      <c r="I703" s="320"/>
      <c r="J703" s="320"/>
    </row>
    <row r="704" spans="1:10">
      <c r="A704" s="331" t="s">
        <v>1782</v>
      </c>
      <c r="B704" s="302" t="s">
        <v>1085</v>
      </c>
      <c r="C704" s="305" t="s">
        <v>1086</v>
      </c>
      <c r="D704" s="141" t="s">
        <v>31</v>
      </c>
      <c r="E704" s="299">
        <v>24</v>
      </c>
      <c r="F704" s="304"/>
      <c r="G704" s="374"/>
      <c r="H704" s="371"/>
      <c r="I704" s="318"/>
      <c r="J704" s="304"/>
    </row>
    <row r="705" spans="1:10">
      <c r="A705" s="331" t="s">
        <v>1783</v>
      </c>
      <c r="B705" s="302" t="s">
        <v>1085</v>
      </c>
      <c r="C705" s="305" t="s">
        <v>1780</v>
      </c>
      <c r="D705" s="141" t="s">
        <v>31</v>
      </c>
      <c r="E705" s="299">
        <v>12</v>
      </c>
      <c r="F705" s="136"/>
      <c r="G705" s="304"/>
      <c r="H705" s="304"/>
      <c r="I705" s="409"/>
      <c r="J705" s="409"/>
    </row>
    <row r="706" spans="1:10">
      <c r="A706" s="332"/>
      <c r="B706" s="341"/>
      <c r="C706" s="385"/>
      <c r="D706" s="335"/>
      <c r="E706" s="358"/>
      <c r="F706" s="329"/>
      <c r="G706" s="327"/>
      <c r="H706" s="405"/>
      <c r="I706" s="406" t="s">
        <v>1779</v>
      </c>
      <c r="J706" s="407"/>
    </row>
    <row r="707" spans="1:10">
      <c r="A707" s="330" t="s">
        <v>1784</v>
      </c>
      <c r="B707" s="135" t="s">
        <v>1087</v>
      </c>
      <c r="C707" s="322"/>
      <c r="D707" s="333"/>
      <c r="E707" s="357"/>
      <c r="F707" s="249"/>
      <c r="G707" s="205"/>
      <c r="H707" s="333"/>
      <c r="I707" s="250"/>
      <c r="J707" s="320"/>
    </row>
    <row r="708" spans="1:10" ht="89.25">
      <c r="A708" s="381" t="s">
        <v>1785</v>
      </c>
      <c r="B708" s="297" t="s">
        <v>1089</v>
      </c>
      <c r="C708" s="305" t="s">
        <v>1090</v>
      </c>
      <c r="D708" s="334" t="s">
        <v>858</v>
      </c>
      <c r="E708" s="334">
        <v>10</v>
      </c>
      <c r="F708" s="225"/>
      <c r="G708" s="318"/>
      <c r="H708" s="371"/>
      <c r="I708" s="226"/>
      <c r="J708" s="318"/>
    </row>
    <row r="709" spans="1:10" ht="76.5">
      <c r="A709" s="381" t="s">
        <v>1786</v>
      </c>
      <c r="B709" s="297" t="s">
        <v>1092</v>
      </c>
      <c r="C709" s="305" t="s">
        <v>1093</v>
      </c>
      <c r="D709" s="334" t="s">
        <v>858</v>
      </c>
      <c r="E709" s="334">
        <v>10</v>
      </c>
      <c r="F709" s="225"/>
      <c r="G709" s="318"/>
      <c r="H709" s="371"/>
      <c r="I709" s="226"/>
      <c r="J709" s="318"/>
    </row>
    <row r="710" spans="1:10" ht="89.25">
      <c r="A710" s="381" t="s">
        <v>1787</v>
      </c>
      <c r="B710" s="297" t="s">
        <v>1095</v>
      </c>
      <c r="C710" s="305" t="s">
        <v>1096</v>
      </c>
      <c r="D710" s="334" t="s">
        <v>858</v>
      </c>
      <c r="E710" s="334">
        <v>10</v>
      </c>
      <c r="F710" s="225"/>
      <c r="G710" s="318"/>
      <c r="H710" s="371"/>
      <c r="I710" s="226"/>
      <c r="J710" s="318"/>
    </row>
    <row r="711" spans="1:10" ht="76.5">
      <c r="A711" s="381" t="s">
        <v>1788</v>
      </c>
      <c r="B711" s="297" t="s">
        <v>1098</v>
      </c>
      <c r="C711" s="305" t="s">
        <v>1099</v>
      </c>
      <c r="D711" s="334" t="s">
        <v>858</v>
      </c>
      <c r="E711" s="334">
        <v>10</v>
      </c>
      <c r="F711" s="225"/>
      <c r="G711" s="318"/>
      <c r="H711" s="371"/>
      <c r="I711" s="226"/>
      <c r="J711" s="318"/>
    </row>
    <row r="712" spans="1:10" ht="38.25">
      <c r="A712" s="381" t="s">
        <v>1789</v>
      </c>
      <c r="B712" s="297" t="s">
        <v>1101</v>
      </c>
      <c r="C712" s="305" t="s">
        <v>1102</v>
      </c>
      <c r="D712" s="334" t="s">
        <v>858</v>
      </c>
      <c r="E712" s="334">
        <v>9</v>
      </c>
      <c r="F712" s="225"/>
      <c r="G712" s="318"/>
      <c r="H712" s="371"/>
      <c r="I712" s="226"/>
      <c r="J712" s="318"/>
    </row>
    <row r="713" spans="1:10" ht="51">
      <c r="A713" s="381" t="s">
        <v>1790</v>
      </c>
      <c r="B713" s="222" t="s">
        <v>1104</v>
      </c>
      <c r="C713" s="353" t="s">
        <v>1105</v>
      </c>
      <c r="D713" s="334" t="s">
        <v>858</v>
      </c>
      <c r="E713" s="334">
        <v>9</v>
      </c>
      <c r="F713" s="225"/>
      <c r="G713" s="318"/>
      <c r="H713" s="371"/>
      <c r="I713" s="226"/>
      <c r="J713" s="318"/>
    </row>
    <row r="714" spans="1:10" ht="38.25">
      <c r="A714" s="381" t="s">
        <v>1791</v>
      </c>
      <c r="B714" s="380" t="s">
        <v>1107</v>
      </c>
      <c r="C714" s="353" t="s">
        <v>1108</v>
      </c>
      <c r="D714" s="334" t="s">
        <v>858</v>
      </c>
      <c r="E714" s="334">
        <v>9</v>
      </c>
      <c r="F714" s="225"/>
      <c r="G714" s="318"/>
      <c r="H714" s="371"/>
      <c r="I714" s="226"/>
      <c r="J714" s="318"/>
    </row>
    <row r="715" spans="1:10" ht="76.5">
      <c r="A715" s="381" t="s">
        <v>1792</v>
      </c>
      <c r="B715" s="297" t="s">
        <v>1110</v>
      </c>
      <c r="C715" s="305" t="s">
        <v>1111</v>
      </c>
      <c r="D715" s="334" t="s">
        <v>858</v>
      </c>
      <c r="E715" s="334">
        <v>9</v>
      </c>
      <c r="F715" s="225"/>
      <c r="G715" s="318"/>
      <c r="H715" s="371"/>
      <c r="I715" s="226"/>
      <c r="J715" s="318"/>
    </row>
    <row r="716" spans="1:10" ht="63.75">
      <c r="A716" s="381" t="s">
        <v>1793</v>
      </c>
      <c r="B716" s="380" t="s">
        <v>1112</v>
      </c>
      <c r="C716" s="168" t="s">
        <v>1113</v>
      </c>
      <c r="D716" s="334" t="s">
        <v>858</v>
      </c>
      <c r="E716" s="334">
        <v>9</v>
      </c>
      <c r="F716" s="225"/>
      <c r="G716" s="318"/>
      <c r="H716" s="371"/>
      <c r="I716" s="226"/>
      <c r="J716" s="318"/>
    </row>
    <row r="717" spans="1:10" ht="76.5">
      <c r="A717" s="381" t="s">
        <v>1794</v>
      </c>
      <c r="B717" s="297" t="s">
        <v>1114</v>
      </c>
      <c r="C717" s="305" t="s">
        <v>1115</v>
      </c>
      <c r="D717" s="334" t="s">
        <v>858</v>
      </c>
      <c r="E717" s="334">
        <v>9</v>
      </c>
      <c r="F717" s="409"/>
      <c r="G717" s="409"/>
      <c r="H717" s="409"/>
      <c r="I717" s="409"/>
      <c r="J717" s="409"/>
    </row>
    <row r="718" spans="1:10" ht="25.5">
      <c r="A718" s="381" t="s">
        <v>1795</v>
      </c>
      <c r="B718" s="297" t="s">
        <v>1116</v>
      </c>
      <c r="C718" s="305" t="s">
        <v>2747</v>
      </c>
      <c r="D718" s="334" t="s">
        <v>858</v>
      </c>
      <c r="E718" s="334">
        <v>9</v>
      </c>
      <c r="F718" s="225"/>
      <c r="G718" s="318"/>
      <c r="H718" s="371"/>
      <c r="I718" s="226"/>
      <c r="J718" s="318"/>
    </row>
    <row r="719" spans="1:10" ht="25.5">
      <c r="A719" s="381" t="s">
        <v>1796</v>
      </c>
      <c r="B719" s="297" t="s">
        <v>1117</v>
      </c>
      <c r="C719" s="305" t="s">
        <v>1118</v>
      </c>
      <c r="D719" s="334" t="s">
        <v>858</v>
      </c>
      <c r="E719" s="334">
        <v>9</v>
      </c>
      <c r="F719" s="409"/>
      <c r="G719" s="304"/>
      <c r="H719" s="304"/>
      <c r="I719" s="409"/>
      <c r="J719" s="409"/>
    </row>
    <row r="720" spans="1:10">
      <c r="A720" s="332"/>
      <c r="B720" s="378"/>
      <c r="C720" s="385"/>
      <c r="D720" s="335"/>
      <c r="E720" s="358"/>
      <c r="F720" s="404"/>
      <c r="G720" s="327"/>
      <c r="H720" s="405"/>
      <c r="I720" s="406" t="s">
        <v>1797</v>
      </c>
      <c r="J720" s="407"/>
    </row>
    <row r="721" spans="1:10">
      <c r="A721" s="476" t="s">
        <v>1798</v>
      </c>
      <c r="B721" s="477" t="s">
        <v>1119</v>
      </c>
      <c r="C721" s="478"/>
      <c r="D721" s="479"/>
      <c r="E721" s="480"/>
      <c r="F721" s="482"/>
      <c r="G721" s="205"/>
      <c r="H721" s="457"/>
      <c r="I721" s="483"/>
      <c r="J721" s="458"/>
    </row>
    <row r="722" spans="1:10" ht="25.5">
      <c r="A722" s="269" t="s">
        <v>1801</v>
      </c>
      <c r="B722" s="288" t="s">
        <v>1120</v>
      </c>
      <c r="C722" s="289" t="s">
        <v>1121</v>
      </c>
      <c r="D722" s="290" t="s">
        <v>858</v>
      </c>
      <c r="E722" s="290">
        <v>6</v>
      </c>
      <c r="F722" s="225"/>
      <c r="G722" s="318"/>
      <c r="H722" s="371"/>
      <c r="I722" s="226"/>
      <c r="J722" s="318"/>
    </row>
    <row r="723" spans="1:10">
      <c r="A723" s="332"/>
      <c r="B723" s="341"/>
      <c r="C723" s="385"/>
      <c r="D723" s="335"/>
      <c r="E723" s="358"/>
      <c r="F723" s="329"/>
      <c r="G723" s="378"/>
      <c r="H723" s="335"/>
      <c r="I723" s="373" t="s">
        <v>1809</v>
      </c>
      <c r="J723" s="319"/>
    </row>
    <row r="724" spans="1:10">
      <c r="A724" s="330" t="s">
        <v>1799</v>
      </c>
      <c r="B724" s="324" t="s">
        <v>1122</v>
      </c>
      <c r="C724" s="484"/>
      <c r="D724" s="457"/>
      <c r="E724" s="457"/>
      <c r="F724" s="460"/>
      <c r="G724" s="65"/>
      <c r="H724" s="76"/>
      <c r="I724" s="461"/>
      <c r="J724" s="65"/>
    </row>
    <row r="725" spans="1:10" ht="25.5">
      <c r="A725" s="271" t="s">
        <v>1800</v>
      </c>
      <c r="B725" s="272" t="s">
        <v>1123</v>
      </c>
      <c r="C725" s="273" t="s">
        <v>2746</v>
      </c>
      <c r="D725" s="274" t="s">
        <v>858</v>
      </c>
      <c r="E725" s="274">
        <v>9</v>
      </c>
      <c r="F725" s="252"/>
      <c r="G725" s="254"/>
      <c r="H725" s="251"/>
      <c r="I725" s="253"/>
      <c r="J725" s="254"/>
    </row>
    <row r="726" spans="1:10">
      <c r="A726" s="332"/>
      <c r="B726" s="341"/>
      <c r="C726" s="385"/>
      <c r="D726" s="335"/>
      <c r="E726" s="358"/>
      <c r="F726" s="329"/>
      <c r="G726" s="378"/>
      <c r="H726" s="335"/>
      <c r="I726" s="373" t="s">
        <v>1810</v>
      </c>
      <c r="J726" s="319"/>
    </row>
    <row r="727" spans="1:10">
      <c r="A727" s="330" t="s">
        <v>1802</v>
      </c>
      <c r="B727" s="343" t="s">
        <v>1339</v>
      </c>
      <c r="C727" s="322"/>
      <c r="D727" s="333"/>
      <c r="E727" s="357"/>
      <c r="F727" s="320"/>
      <c r="G727" s="375"/>
      <c r="H727" s="333"/>
      <c r="I727" s="320"/>
      <c r="J727" s="320"/>
    </row>
    <row r="728" spans="1:10" ht="25.5">
      <c r="A728" s="331" t="s">
        <v>1803</v>
      </c>
      <c r="B728" s="297" t="s">
        <v>1137</v>
      </c>
      <c r="C728" s="387" t="s">
        <v>1138</v>
      </c>
      <c r="D728" s="334" t="s">
        <v>31</v>
      </c>
      <c r="E728" s="303">
        <v>30</v>
      </c>
      <c r="F728" s="304"/>
      <c r="G728" s="374"/>
      <c r="H728" s="334"/>
      <c r="I728" s="304"/>
      <c r="J728" s="304"/>
    </row>
    <row r="729" spans="1:10">
      <c r="A729" s="331" t="s">
        <v>1804</v>
      </c>
      <c r="B729" s="297" t="s">
        <v>1140</v>
      </c>
      <c r="C729" s="387" t="s">
        <v>1141</v>
      </c>
      <c r="D729" s="334" t="s">
        <v>31</v>
      </c>
      <c r="E729" s="303">
        <v>6</v>
      </c>
      <c r="F729" s="304"/>
      <c r="G729" s="374"/>
      <c r="H729" s="334"/>
      <c r="I729" s="304"/>
      <c r="J729" s="304"/>
    </row>
    <row r="730" spans="1:10">
      <c r="A730" s="331" t="s">
        <v>1805</v>
      </c>
      <c r="B730" s="297" t="s">
        <v>1142</v>
      </c>
      <c r="C730" s="387" t="s">
        <v>1143</v>
      </c>
      <c r="D730" s="334" t="s">
        <v>31</v>
      </c>
      <c r="E730" s="303">
        <v>18</v>
      </c>
      <c r="F730" s="304"/>
      <c r="G730" s="374"/>
      <c r="H730" s="334"/>
      <c r="I730" s="304"/>
      <c r="J730" s="304"/>
    </row>
    <row r="731" spans="1:10">
      <c r="A731" s="332"/>
      <c r="B731" s="341"/>
      <c r="C731" s="385"/>
      <c r="D731" s="335"/>
      <c r="E731" s="358"/>
      <c r="F731" s="329"/>
      <c r="G731" s="378"/>
      <c r="H731" s="335"/>
      <c r="I731" s="373" t="s">
        <v>1811</v>
      </c>
      <c r="J731" s="319"/>
    </row>
    <row r="732" spans="1:10">
      <c r="A732" s="330" t="s">
        <v>1806</v>
      </c>
      <c r="B732" s="343" t="s">
        <v>1340</v>
      </c>
      <c r="C732" s="322"/>
      <c r="D732" s="333"/>
      <c r="E732" s="357"/>
      <c r="F732" s="320"/>
      <c r="G732" s="375"/>
      <c r="H732" s="333"/>
      <c r="I732" s="320"/>
      <c r="J732" s="320"/>
    </row>
    <row r="733" spans="1:10">
      <c r="A733" s="331" t="s">
        <v>1807</v>
      </c>
      <c r="B733" s="297" t="s">
        <v>1144</v>
      </c>
      <c r="C733" s="387" t="s">
        <v>2628</v>
      </c>
      <c r="D733" s="334" t="s">
        <v>31</v>
      </c>
      <c r="E733" s="303">
        <v>6</v>
      </c>
      <c r="F733" s="304"/>
      <c r="G733" s="374"/>
      <c r="H733" s="334"/>
      <c r="I733" s="304"/>
      <c r="J733" s="304"/>
    </row>
    <row r="734" spans="1:10">
      <c r="A734" s="331" t="s">
        <v>1808</v>
      </c>
      <c r="B734" s="297" t="s">
        <v>1145</v>
      </c>
      <c r="C734" s="387" t="s">
        <v>2629</v>
      </c>
      <c r="D734" s="334" t="s">
        <v>31</v>
      </c>
      <c r="E734" s="303">
        <v>6</v>
      </c>
      <c r="F734" s="304"/>
      <c r="G734" s="374"/>
      <c r="H734" s="334"/>
      <c r="I734" s="304"/>
      <c r="J734" s="304"/>
    </row>
    <row r="735" spans="1:10">
      <c r="A735" s="332"/>
      <c r="B735" s="341"/>
      <c r="C735" s="385"/>
      <c r="D735" s="335"/>
      <c r="E735" s="358"/>
      <c r="F735" s="329"/>
      <c r="G735" s="378"/>
      <c r="H735" s="335"/>
      <c r="I735" s="373" t="s">
        <v>1812</v>
      </c>
      <c r="J735" s="319"/>
    </row>
    <row r="736" spans="1:10">
      <c r="A736" s="330" t="s">
        <v>1813</v>
      </c>
      <c r="B736" s="343" t="s">
        <v>1341</v>
      </c>
      <c r="C736" s="388"/>
      <c r="D736" s="336"/>
      <c r="E736" s="357"/>
      <c r="F736" s="324"/>
      <c r="G736" s="376"/>
      <c r="H736" s="336"/>
      <c r="I736" s="324"/>
      <c r="J736" s="324"/>
    </row>
    <row r="737" spans="1:10">
      <c r="A737" s="331" t="s">
        <v>1814</v>
      </c>
      <c r="B737" s="297" t="s">
        <v>1149</v>
      </c>
      <c r="C737" s="387" t="s">
        <v>1150</v>
      </c>
      <c r="D737" s="334" t="s">
        <v>31</v>
      </c>
      <c r="E737" s="360">
        <v>3</v>
      </c>
      <c r="F737" s="304"/>
      <c r="G737" s="374"/>
      <c r="H737" s="334"/>
      <c r="I737" s="304"/>
      <c r="J737" s="304"/>
    </row>
    <row r="738" spans="1:10">
      <c r="A738" s="332"/>
      <c r="B738" s="341"/>
      <c r="C738" s="385"/>
      <c r="D738" s="335"/>
      <c r="E738" s="358"/>
      <c r="F738" s="329"/>
      <c r="G738" s="378"/>
      <c r="H738" s="335"/>
      <c r="I738" s="373" t="s">
        <v>1819</v>
      </c>
      <c r="J738" s="319"/>
    </row>
    <row r="739" spans="1:10">
      <c r="A739" s="330" t="s">
        <v>1815</v>
      </c>
      <c r="B739" s="343" t="s">
        <v>1152</v>
      </c>
      <c r="C739" s="388"/>
      <c r="D739" s="336"/>
      <c r="E739" s="357"/>
      <c r="F739" s="324"/>
      <c r="G739" s="376"/>
      <c r="H739" s="336"/>
      <c r="I739" s="324"/>
      <c r="J739" s="324"/>
    </row>
    <row r="740" spans="1:10" ht="38.25">
      <c r="A740" s="331" t="s">
        <v>1816</v>
      </c>
      <c r="B740" s="297" t="s">
        <v>1152</v>
      </c>
      <c r="C740" s="387" t="s">
        <v>1153</v>
      </c>
      <c r="D740" s="334" t="s">
        <v>31</v>
      </c>
      <c r="E740" s="360">
        <v>6</v>
      </c>
      <c r="F740" s="304"/>
      <c r="G740" s="374"/>
      <c r="H740" s="334"/>
      <c r="I740" s="304"/>
      <c r="J740" s="304"/>
    </row>
    <row r="741" spans="1:10">
      <c r="A741" s="331" t="s">
        <v>1817</v>
      </c>
      <c r="B741" s="293" t="s">
        <v>1078</v>
      </c>
      <c r="C741" s="293" t="s">
        <v>1307</v>
      </c>
      <c r="D741" s="294" t="s">
        <v>31</v>
      </c>
      <c r="E741" s="361" t="s">
        <v>558</v>
      </c>
      <c r="F741" s="304"/>
      <c r="G741" s="374"/>
      <c r="H741" s="334"/>
      <c r="I741" s="304"/>
      <c r="J741" s="304"/>
    </row>
    <row r="742" spans="1:10" ht="51.75">
      <c r="A742" s="331" t="s">
        <v>1818</v>
      </c>
      <c r="B742" s="419" t="s">
        <v>1308</v>
      </c>
      <c r="C742" s="485" t="s">
        <v>1309</v>
      </c>
      <c r="D742" s="384" t="s">
        <v>31</v>
      </c>
      <c r="E742" s="384">
        <v>24</v>
      </c>
      <c r="F742" s="304"/>
      <c r="G742" s="374"/>
      <c r="H742" s="334"/>
      <c r="I742" s="304"/>
      <c r="J742" s="304"/>
    </row>
    <row r="743" spans="1:10">
      <c r="A743" s="332"/>
      <c r="B743" s="341"/>
      <c r="C743" s="385"/>
      <c r="D743" s="335"/>
      <c r="E743" s="358"/>
      <c r="F743" s="329"/>
      <c r="G743" s="378"/>
      <c r="H743" s="335"/>
      <c r="I743" s="373" t="s">
        <v>1822</v>
      </c>
      <c r="J743" s="319"/>
    </row>
    <row r="744" spans="1:10">
      <c r="A744" s="330" t="s">
        <v>1820</v>
      </c>
      <c r="B744" s="343" t="s">
        <v>1342</v>
      </c>
      <c r="C744" s="388"/>
      <c r="D744" s="336"/>
      <c r="E744" s="357"/>
      <c r="F744" s="324"/>
      <c r="G744" s="376"/>
      <c r="H744" s="336"/>
      <c r="I744" s="324"/>
      <c r="J744" s="324"/>
    </row>
    <row r="745" spans="1:10">
      <c r="A745" s="331" t="s">
        <v>1821</v>
      </c>
      <c r="B745" s="297" t="s">
        <v>1155</v>
      </c>
      <c r="C745" s="380" t="s">
        <v>1156</v>
      </c>
      <c r="D745" s="334" t="s">
        <v>31</v>
      </c>
      <c r="E745" s="360">
        <v>3</v>
      </c>
      <c r="F745" s="304"/>
      <c r="G745" s="374"/>
      <c r="H745" s="334"/>
      <c r="I745" s="304"/>
      <c r="J745" s="304"/>
    </row>
    <row r="746" spans="1:10">
      <c r="A746" s="332"/>
      <c r="B746" s="341"/>
      <c r="C746" s="385"/>
      <c r="D746" s="335"/>
      <c r="E746" s="358"/>
      <c r="F746" s="329"/>
      <c r="G746" s="378"/>
      <c r="H746" s="335"/>
      <c r="I746" s="373" t="s">
        <v>1823</v>
      </c>
      <c r="J746" s="319"/>
    </row>
    <row r="747" spans="1:10">
      <c r="A747" s="330" t="s">
        <v>1827</v>
      </c>
      <c r="B747" s="343" t="s">
        <v>1343</v>
      </c>
      <c r="C747" s="388"/>
      <c r="D747" s="336"/>
      <c r="E747" s="357"/>
      <c r="F747" s="324"/>
      <c r="G747" s="376"/>
      <c r="H747" s="336"/>
      <c r="I747" s="324"/>
      <c r="J747" s="324"/>
    </row>
    <row r="748" spans="1:10">
      <c r="A748" s="331" t="s">
        <v>1828</v>
      </c>
      <c r="B748" s="354" t="s">
        <v>1161</v>
      </c>
      <c r="C748" s="379" t="s">
        <v>1162</v>
      </c>
      <c r="D748" s="334" t="s">
        <v>31</v>
      </c>
      <c r="E748" s="363">
        <v>120000</v>
      </c>
      <c r="F748" s="304"/>
      <c r="G748" s="374"/>
      <c r="H748" s="334"/>
      <c r="I748" s="304"/>
      <c r="J748" s="304"/>
    </row>
    <row r="749" spans="1:10">
      <c r="A749" s="331" t="s">
        <v>1829</v>
      </c>
      <c r="B749" s="354" t="s">
        <v>1164</v>
      </c>
      <c r="C749" s="389" t="s">
        <v>1165</v>
      </c>
      <c r="D749" s="334" t="s">
        <v>31</v>
      </c>
      <c r="E749" s="364">
        <v>6000</v>
      </c>
      <c r="F749" s="304"/>
      <c r="G749" s="374"/>
      <c r="H749" s="334"/>
      <c r="I749" s="304"/>
      <c r="J749" s="304"/>
    </row>
    <row r="750" spans="1:10">
      <c r="A750" s="331" t="s">
        <v>1830</v>
      </c>
      <c r="B750" s="354" t="s">
        <v>1164</v>
      </c>
      <c r="C750" s="389" t="s">
        <v>1167</v>
      </c>
      <c r="D750" s="334" t="s">
        <v>31</v>
      </c>
      <c r="E750" s="364">
        <v>6000</v>
      </c>
      <c r="F750" s="304"/>
      <c r="G750" s="374"/>
      <c r="H750" s="334"/>
      <c r="I750" s="304"/>
      <c r="J750" s="304"/>
    </row>
    <row r="751" spans="1:10">
      <c r="A751" s="331" t="s">
        <v>1831</v>
      </c>
      <c r="B751" s="354" t="s">
        <v>1169</v>
      </c>
      <c r="C751" s="379" t="s">
        <v>1170</v>
      </c>
      <c r="D751" s="334" t="s">
        <v>31</v>
      </c>
      <c r="E751" s="363">
        <v>18</v>
      </c>
      <c r="F751" s="304"/>
      <c r="G751" s="374"/>
      <c r="H751" s="334"/>
      <c r="I751" s="304"/>
      <c r="J751" s="304"/>
    </row>
    <row r="752" spans="1:10">
      <c r="A752" s="332"/>
      <c r="B752" s="341"/>
      <c r="C752" s="385"/>
      <c r="D752" s="335"/>
      <c r="E752" s="358"/>
      <c r="F752" s="329"/>
      <c r="G752" s="378"/>
      <c r="H752" s="335"/>
      <c r="I752" s="373" t="s">
        <v>1824</v>
      </c>
      <c r="J752" s="319"/>
    </row>
    <row r="753" spans="1:10">
      <c r="A753" s="330" t="s">
        <v>1832</v>
      </c>
      <c r="B753" s="343" t="s">
        <v>1344</v>
      </c>
      <c r="C753" s="388"/>
      <c r="D753" s="336"/>
      <c r="E753" s="357"/>
      <c r="F753" s="324"/>
      <c r="G753" s="376"/>
      <c r="H753" s="336"/>
      <c r="I753" s="324"/>
      <c r="J753" s="324"/>
    </row>
    <row r="754" spans="1:10" ht="38.25">
      <c r="A754" s="331" t="s">
        <v>1833</v>
      </c>
      <c r="B754" s="354" t="s">
        <v>1172</v>
      </c>
      <c r="C754" s="379" t="s">
        <v>1170</v>
      </c>
      <c r="D754" s="334" t="s">
        <v>31</v>
      </c>
      <c r="E754" s="363">
        <v>3</v>
      </c>
      <c r="F754" s="304"/>
      <c r="G754" s="374"/>
      <c r="H754" s="334"/>
      <c r="I754" s="304"/>
      <c r="J754" s="304"/>
    </row>
    <row r="755" spans="1:10">
      <c r="A755" s="332"/>
      <c r="B755" s="341"/>
      <c r="C755" s="385"/>
      <c r="D755" s="335"/>
      <c r="E755" s="358"/>
      <c r="F755" s="329"/>
      <c r="G755" s="378"/>
      <c r="H755" s="335"/>
      <c r="I755" s="373" t="s">
        <v>1825</v>
      </c>
      <c r="J755" s="319"/>
    </row>
    <row r="756" spans="1:10">
      <c r="A756" s="330" t="s">
        <v>1834</v>
      </c>
      <c r="B756" s="343" t="s">
        <v>1345</v>
      </c>
      <c r="C756" s="388"/>
      <c r="D756" s="336"/>
      <c r="E756" s="357"/>
      <c r="F756" s="324"/>
      <c r="G756" s="376"/>
      <c r="H756" s="336"/>
      <c r="I756" s="324"/>
      <c r="J756" s="324"/>
    </row>
    <row r="757" spans="1:10" ht="38.25">
      <c r="A757" s="331" t="s">
        <v>1835</v>
      </c>
      <c r="B757" s="297" t="s">
        <v>1174</v>
      </c>
      <c r="C757" s="387" t="s">
        <v>1175</v>
      </c>
      <c r="D757" s="334" t="s">
        <v>31</v>
      </c>
      <c r="E757" s="360">
        <v>3</v>
      </c>
      <c r="F757" s="304"/>
      <c r="G757" s="374"/>
      <c r="H757" s="371"/>
      <c r="I757" s="318"/>
      <c r="J757" s="304"/>
    </row>
    <row r="758" spans="1:10">
      <c r="A758" s="332"/>
      <c r="B758" s="341"/>
      <c r="C758" s="385"/>
      <c r="D758" s="335"/>
      <c r="E758" s="358"/>
      <c r="F758" s="329"/>
      <c r="G758" s="378"/>
      <c r="H758" s="335"/>
      <c r="I758" s="373" t="s">
        <v>1826</v>
      </c>
      <c r="J758" s="319"/>
    </row>
    <row r="759" spans="1:10">
      <c r="A759" s="330" t="s">
        <v>1836</v>
      </c>
      <c r="B759" s="355" t="s">
        <v>1346</v>
      </c>
      <c r="C759" s="390"/>
      <c r="D759" s="336"/>
      <c r="E759" s="357"/>
      <c r="F759" s="324"/>
      <c r="G759" s="376"/>
      <c r="H759" s="336"/>
      <c r="I759" s="324"/>
      <c r="J759" s="324"/>
    </row>
    <row r="760" spans="1:10">
      <c r="A760" s="642" t="s">
        <v>2612</v>
      </c>
      <c r="B760" s="642"/>
      <c r="C760" s="642"/>
      <c r="D760" s="642"/>
      <c r="E760" s="642"/>
      <c r="F760" s="642"/>
      <c r="G760" s="642"/>
      <c r="H760" s="642"/>
      <c r="I760" s="642"/>
      <c r="J760" s="642"/>
    </row>
    <row r="761" spans="1:10" ht="51.75">
      <c r="A761" s="331" t="s">
        <v>1837</v>
      </c>
      <c r="B761" s="337" t="s">
        <v>995</v>
      </c>
      <c r="C761" s="391" t="s">
        <v>1347</v>
      </c>
      <c r="D761" s="334" t="s">
        <v>31</v>
      </c>
      <c r="E761" s="360">
        <v>950000</v>
      </c>
      <c r="F761" s="304"/>
      <c r="G761" s="374"/>
      <c r="H761" s="334"/>
      <c r="I761" s="304"/>
      <c r="J761" s="304"/>
    </row>
    <row r="762" spans="1:10" ht="90">
      <c r="A762" s="331" t="s">
        <v>1838</v>
      </c>
      <c r="B762" s="337" t="s">
        <v>995</v>
      </c>
      <c r="C762" s="391" t="s">
        <v>1348</v>
      </c>
      <c r="D762" s="334" t="s">
        <v>31</v>
      </c>
      <c r="E762" s="360">
        <v>60000</v>
      </c>
      <c r="F762" s="304"/>
      <c r="G762" s="374"/>
      <c r="H762" s="334"/>
      <c r="I762" s="304"/>
      <c r="J762" s="304"/>
    </row>
    <row r="763" spans="1:10" ht="90">
      <c r="A763" s="331" t="s">
        <v>1839</v>
      </c>
      <c r="B763" s="337" t="s">
        <v>995</v>
      </c>
      <c r="C763" s="392" t="s">
        <v>1349</v>
      </c>
      <c r="D763" s="334" t="s">
        <v>31</v>
      </c>
      <c r="E763" s="360">
        <v>10000</v>
      </c>
      <c r="F763" s="304"/>
      <c r="G763" s="374"/>
      <c r="H763" s="334"/>
      <c r="I763" s="304"/>
      <c r="J763" s="304"/>
    </row>
    <row r="764" spans="1:10" ht="28.5">
      <c r="A764" s="331" t="s">
        <v>1840</v>
      </c>
      <c r="B764" s="337" t="s">
        <v>995</v>
      </c>
      <c r="C764" s="237" t="s">
        <v>2853</v>
      </c>
      <c r="D764" s="334" t="s">
        <v>31</v>
      </c>
      <c r="E764" s="360">
        <v>60000</v>
      </c>
      <c r="F764" s="304"/>
      <c r="G764" s="374"/>
      <c r="H764" s="334"/>
      <c r="I764" s="304"/>
      <c r="J764" s="304"/>
    </row>
    <row r="765" spans="1:10" ht="38.25">
      <c r="A765" s="331" t="s">
        <v>1841</v>
      </c>
      <c r="B765" s="337" t="s">
        <v>995</v>
      </c>
      <c r="C765" s="344" t="s">
        <v>1350</v>
      </c>
      <c r="D765" s="334" t="s">
        <v>31</v>
      </c>
      <c r="E765" s="360">
        <v>1000000</v>
      </c>
      <c r="F765" s="304"/>
      <c r="G765" s="374"/>
      <c r="H765" s="334"/>
      <c r="I765" s="304"/>
      <c r="J765" s="304"/>
    </row>
    <row r="766" spans="1:10" ht="66.75">
      <c r="A766" s="331" t="s">
        <v>1842</v>
      </c>
      <c r="B766" s="337" t="s">
        <v>995</v>
      </c>
      <c r="C766" s="391" t="s">
        <v>2752</v>
      </c>
      <c r="D766" s="334" t="s">
        <v>31</v>
      </c>
      <c r="E766" s="360">
        <v>520000</v>
      </c>
      <c r="F766" s="304"/>
      <c r="G766" s="374"/>
      <c r="H766" s="334"/>
      <c r="I766" s="304"/>
      <c r="J766" s="304"/>
    </row>
    <row r="767" spans="1:10" ht="64.5">
      <c r="A767" s="331" t="s">
        <v>1843</v>
      </c>
      <c r="B767" s="337" t="s">
        <v>995</v>
      </c>
      <c r="C767" s="391" t="s">
        <v>2748</v>
      </c>
      <c r="D767" s="334" t="s">
        <v>31</v>
      </c>
      <c r="E767" s="360">
        <v>5000</v>
      </c>
      <c r="F767" s="304"/>
      <c r="G767" s="374"/>
      <c r="H767" s="334"/>
      <c r="I767" s="304"/>
      <c r="J767" s="304"/>
    </row>
    <row r="768" spans="1:10" ht="39">
      <c r="A768" s="331" t="s">
        <v>1844</v>
      </c>
      <c r="B768" s="337" t="s">
        <v>995</v>
      </c>
      <c r="C768" s="391" t="s">
        <v>1351</v>
      </c>
      <c r="D768" s="334" t="s">
        <v>31</v>
      </c>
      <c r="E768" s="360">
        <v>20000</v>
      </c>
      <c r="F768" s="304"/>
      <c r="G768" s="374"/>
      <c r="H768" s="334"/>
      <c r="I768" s="304"/>
      <c r="J768" s="304"/>
    </row>
    <row r="769" spans="1:10" ht="15.75">
      <c r="A769" s="331" t="s">
        <v>1845</v>
      </c>
      <c r="B769" s="337" t="s">
        <v>995</v>
      </c>
      <c r="C769" s="391" t="s">
        <v>2751</v>
      </c>
      <c r="D769" s="334" t="s">
        <v>31</v>
      </c>
      <c r="E769" s="360">
        <v>9000</v>
      </c>
      <c r="F769" s="304"/>
      <c r="G769" s="374"/>
      <c r="H769" s="334"/>
      <c r="I769" s="304"/>
      <c r="J769" s="304"/>
    </row>
    <row r="770" spans="1:10" ht="28.5">
      <c r="A770" s="331" t="s">
        <v>1846</v>
      </c>
      <c r="B770" s="337" t="s">
        <v>995</v>
      </c>
      <c r="C770" s="391" t="s">
        <v>2749</v>
      </c>
      <c r="D770" s="334" t="s">
        <v>31</v>
      </c>
      <c r="E770" s="360">
        <v>30000</v>
      </c>
      <c r="F770" s="304"/>
      <c r="G770" s="374"/>
      <c r="H770" s="334"/>
      <c r="I770" s="304"/>
      <c r="J770" s="304"/>
    </row>
    <row r="771" spans="1:10" ht="105">
      <c r="A771" s="331" t="s">
        <v>1847</v>
      </c>
      <c r="B771" s="337" t="s">
        <v>995</v>
      </c>
      <c r="C771" s="391" t="s">
        <v>2750</v>
      </c>
      <c r="D771" s="334" t="s">
        <v>31</v>
      </c>
      <c r="E771" s="360">
        <v>3000</v>
      </c>
      <c r="F771" s="304"/>
      <c r="G771" s="374"/>
      <c r="H771" s="334"/>
      <c r="I771" s="304"/>
      <c r="J771" s="304"/>
    </row>
    <row r="772" spans="1:10">
      <c r="A772" s="643" t="s">
        <v>2611</v>
      </c>
      <c r="B772" s="644"/>
      <c r="C772" s="644"/>
      <c r="D772" s="644"/>
      <c r="E772" s="644"/>
      <c r="F772" s="644"/>
      <c r="G772" s="644"/>
      <c r="H772" s="644"/>
      <c r="I772" s="644"/>
      <c r="J772" s="644"/>
    </row>
    <row r="773" spans="1:10" ht="102.75">
      <c r="A773" s="331" t="s">
        <v>1848</v>
      </c>
      <c r="B773" s="339" t="s">
        <v>1190</v>
      </c>
      <c r="C773" s="391" t="s">
        <v>1352</v>
      </c>
      <c r="D773" s="334" t="s">
        <v>31</v>
      </c>
      <c r="E773" s="360">
        <v>500000</v>
      </c>
      <c r="F773" s="304"/>
      <c r="G773" s="374"/>
      <c r="H773" s="334"/>
      <c r="I773" s="304"/>
      <c r="J773" s="304"/>
    </row>
    <row r="774" spans="1:10" ht="102.75">
      <c r="A774" s="331" t="s">
        <v>1849</v>
      </c>
      <c r="B774" s="339" t="s">
        <v>1190</v>
      </c>
      <c r="C774" s="391" t="s">
        <v>1353</v>
      </c>
      <c r="D774" s="334" t="s">
        <v>31</v>
      </c>
      <c r="E774" s="360">
        <v>250000</v>
      </c>
      <c r="F774" s="304"/>
      <c r="G774" s="374"/>
      <c r="H774" s="334"/>
      <c r="I774" s="304"/>
      <c r="J774" s="304"/>
    </row>
    <row r="775" spans="1:10" ht="51.75">
      <c r="A775" s="331" t="s">
        <v>1850</v>
      </c>
      <c r="B775" s="339" t="s">
        <v>1190</v>
      </c>
      <c r="C775" s="391" t="s">
        <v>1354</v>
      </c>
      <c r="D775" s="334" t="s">
        <v>31</v>
      </c>
      <c r="E775" s="360">
        <v>15000</v>
      </c>
      <c r="F775" s="304"/>
      <c r="G775" s="374"/>
      <c r="H775" s="334"/>
      <c r="I775" s="304"/>
      <c r="J775" s="304"/>
    </row>
    <row r="776" spans="1:10" ht="51.75">
      <c r="A776" s="331" t="s">
        <v>1851</v>
      </c>
      <c r="B776" s="339" t="s">
        <v>1190</v>
      </c>
      <c r="C776" s="391" t="s">
        <v>1355</v>
      </c>
      <c r="D776" s="334" t="s">
        <v>31</v>
      </c>
      <c r="E776" s="360">
        <v>15000</v>
      </c>
      <c r="F776" s="304"/>
      <c r="G776" s="374"/>
      <c r="H776" s="334"/>
      <c r="I776" s="304"/>
      <c r="J776" s="304"/>
    </row>
    <row r="777" spans="1:10">
      <c r="A777" s="331" t="s">
        <v>1852</v>
      </c>
      <c r="B777" s="338" t="s">
        <v>1195</v>
      </c>
      <c r="C777" s="391" t="s">
        <v>1196</v>
      </c>
      <c r="D777" s="334" t="s">
        <v>31</v>
      </c>
      <c r="E777" s="360">
        <v>30000</v>
      </c>
      <c r="F777" s="304"/>
      <c r="G777" s="374"/>
      <c r="H777" s="334"/>
      <c r="I777" s="304"/>
      <c r="J777" s="304"/>
    </row>
    <row r="778" spans="1:10">
      <c r="A778" s="331" t="s">
        <v>1853</v>
      </c>
      <c r="B778" s="344" t="s">
        <v>1198</v>
      </c>
      <c r="C778" s="391" t="s">
        <v>1356</v>
      </c>
      <c r="D778" s="334" t="s">
        <v>31</v>
      </c>
      <c r="E778" s="360">
        <v>750000</v>
      </c>
      <c r="F778" s="304"/>
      <c r="G778" s="374"/>
      <c r="H778" s="371"/>
      <c r="I778" s="318"/>
      <c r="J778" s="304"/>
    </row>
    <row r="779" spans="1:10">
      <c r="A779" s="332"/>
      <c r="B779" s="341"/>
      <c r="C779" s="385"/>
      <c r="D779" s="335"/>
      <c r="E779" s="358"/>
      <c r="F779" s="329"/>
      <c r="G779" s="378"/>
      <c r="H779" s="335"/>
      <c r="I779" s="373" t="s">
        <v>1854</v>
      </c>
      <c r="J779" s="319"/>
    </row>
    <row r="780" spans="1:10">
      <c r="A780" s="330" t="s">
        <v>1856</v>
      </c>
      <c r="B780" s="343" t="s">
        <v>1201</v>
      </c>
      <c r="C780" s="322"/>
      <c r="D780" s="333"/>
      <c r="E780" s="357"/>
      <c r="F780" s="320"/>
      <c r="G780" s="375"/>
      <c r="H780" s="333"/>
      <c r="I780" s="320"/>
      <c r="J780" s="320"/>
    </row>
    <row r="781" spans="1:10">
      <c r="A781" s="331" t="s">
        <v>1857</v>
      </c>
      <c r="B781" s="309" t="s">
        <v>1203</v>
      </c>
      <c r="C781" s="298" t="s">
        <v>1204</v>
      </c>
      <c r="D781" s="334" t="s">
        <v>31</v>
      </c>
      <c r="E781" s="360">
        <v>150000</v>
      </c>
      <c r="F781" s="304"/>
      <c r="G781" s="374"/>
      <c r="H781" s="371"/>
      <c r="I781" s="318"/>
      <c r="J781" s="304"/>
    </row>
    <row r="782" spans="1:10">
      <c r="A782" s="332"/>
      <c r="B782" s="341"/>
      <c r="C782" s="385"/>
      <c r="D782" s="335"/>
      <c r="E782" s="358"/>
      <c r="F782" s="329"/>
      <c r="G782" s="378"/>
      <c r="H782" s="335"/>
      <c r="I782" s="373" t="s">
        <v>1855</v>
      </c>
      <c r="J782" s="319"/>
    </row>
    <row r="783" spans="1:10">
      <c r="A783" s="330" t="s">
        <v>1858</v>
      </c>
      <c r="B783" s="343" t="s">
        <v>1358</v>
      </c>
      <c r="C783" s="393"/>
      <c r="D783" s="333"/>
      <c r="E783" s="357"/>
      <c r="F783" s="320"/>
      <c r="G783" s="375"/>
      <c r="H783" s="333"/>
      <c r="I783" s="320"/>
      <c r="J783" s="320"/>
    </row>
    <row r="784" spans="1:10">
      <c r="A784" s="331" t="s">
        <v>1859</v>
      </c>
      <c r="B784" s="339" t="s">
        <v>1208</v>
      </c>
      <c r="C784" s="298" t="s">
        <v>2630</v>
      </c>
      <c r="D784" s="334" t="s">
        <v>31</v>
      </c>
      <c r="E784" s="359">
        <v>15000</v>
      </c>
      <c r="F784" s="304"/>
      <c r="G784" s="374"/>
      <c r="H784" s="334"/>
      <c r="I784" s="304"/>
      <c r="J784" s="304"/>
    </row>
    <row r="785" spans="1:10">
      <c r="A785" s="331" t="s">
        <v>1860</v>
      </c>
      <c r="B785" s="339" t="s">
        <v>1208</v>
      </c>
      <c r="C785" s="298" t="s">
        <v>2631</v>
      </c>
      <c r="D785" s="334" t="s">
        <v>31</v>
      </c>
      <c r="E785" s="359">
        <v>1500</v>
      </c>
      <c r="F785" s="304"/>
      <c r="G785" s="374"/>
      <c r="H785" s="334"/>
      <c r="I785" s="304"/>
      <c r="J785" s="304"/>
    </row>
    <row r="786" spans="1:10">
      <c r="A786" s="331" t="s">
        <v>1861</v>
      </c>
      <c r="B786" s="339" t="s">
        <v>1208</v>
      </c>
      <c r="C786" s="298" t="s">
        <v>2632</v>
      </c>
      <c r="D786" s="334" t="s">
        <v>31</v>
      </c>
      <c r="E786" s="359">
        <v>1200</v>
      </c>
      <c r="F786" s="304"/>
      <c r="G786" s="374"/>
      <c r="H786" s="371"/>
      <c r="I786" s="318"/>
      <c r="J786" s="304"/>
    </row>
    <row r="787" spans="1:10">
      <c r="A787" s="332"/>
      <c r="B787" s="341"/>
      <c r="C787" s="385"/>
      <c r="D787" s="335"/>
      <c r="E787" s="358"/>
      <c r="F787" s="329"/>
      <c r="G787" s="378"/>
      <c r="H787" s="335"/>
      <c r="I787" s="373" t="s">
        <v>1862</v>
      </c>
      <c r="J787" s="319"/>
    </row>
    <row r="788" spans="1:10">
      <c r="A788" s="330" t="s">
        <v>1863</v>
      </c>
      <c r="B788" s="343" t="s">
        <v>1357</v>
      </c>
      <c r="C788" s="322"/>
      <c r="D788" s="333"/>
      <c r="E788" s="357"/>
      <c r="F788" s="320"/>
      <c r="G788" s="375"/>
      <c r="H788" s="333"/>
      <c r="I788" s="320"/>
      <c r="J788" s="320"/>
    </row>
    <row r="789" spans="1:10">
      <c r="A789" s="331" t="s">
        <v>1864</v>
      </c>
      <c r="B789" s="339" t="s">
        <v>1212</v>
      </c>
      <c r="C789" s="394" t="s">
        <v>1213</v>
      </c>
      <c r="D789" s="334" t="s">
        <v>31</v>
      </c>
      <c r="E789" s="360">
        <v>40000</v>
      </c>
      <c r="F789" s="304"/>
      <c r="G789" s="374"/>
      <c r="H789" s="334"/>
      <c r="I789" s="304"/>
      <c r="J789" s="304"/>
    </row>
    <row r="790" spans="1:10">
      <c r="A790" s="331" t="s">
        <v>1865</v>
      </c>
      <c r="B790" s="339" t="s">
        <v>1212</v>
      </c>
      <c r="C790" s="395" t="s">
        <v>1214</v>
      </c>
      <c r="D790" s="334" t="s">
        <v>31</v>
      </c>
      <c r="E790" s="360">
        <v>200000</v>
      </c>
      <c r="F790" s="304"/>
      <c r="G790" s="374"/>
      <c r="H790" s="334"/>
      <c r="I790" s="304"/>
      <c r="J790" s="304"/>
    </row>
    <row r="791" spans="1:10">
      <c r="A791" s="331" t="s">
        <v>1866</v>
      </c>
      <c r="B791" s="339" t="s">
        <v>1212</v>
      </c>
      <c r="C791" s="395" t="s">
        <v>1215</v>
      </c>
      <c r="D791" s="334" t="s">
        <v>31</v>
      </c>
      <c r="E791" s="360">
        <v>13000</v>
      </c>
      <c r="F791" s="304"/>
      <c r="G791" s="374"/>
      <c r="H791" s="334"/>
      <c r="I791" s="304"/>
      <c r="J791" s="304"/>
    </row>
    <row r="792" spans="1:10">
      <c r="A792" s="331" t="s">
        <v>1867</v>
      </c>
      <c r="B792" s="339" t="s">
        <v>1212</v>
      </c>
      <c r="C792" s="396" t="s">
        <v>2617</v>
      </c>
      <c r="D792" s="334" t="s">
        <v>31</v>
      </c>
      <c r="E792" s="360">
        <v>20000</v>
      </c>
      <c r="F792" s="304"/>
      <c r="G792" s="374"/>
      <c r="H792" s="334"/>
      <c r="I792" s="304"/>
      <c r="J792" s="304"/>
    </row>
    <row r="793" spans="1:10">
      <c r="A793" s="331" t="s">
        <v>1868</v>
      </c>
      <c r="B793" s="339" t="s">
        <v>1212</v>
      </c>
      <c r="C793" s="397" t="s">
        <v>1359</v>
      </c>
      <c r="D793" s="334" t="s">
        <v>31</v>
      </c>
      <c r="E793" s="360">
        <v>13000</v>
      </c>
      <c r="F793" s="304"/>
      <c r="G793" s="374"/>
      <c r="H793" s="334"/>
      <c r="I793" s="304"/>
      <c r="J793" s="304"/>
    </row>
    <row r="794" spans="1:10" ht="25.5">
      <c r="A794" s="331" t="s">
        <v>1869</v>
      </c>
      <c r="B794" s="339" t="s">
        <v>1212</v>
      </c>
      <c r="C794" s="395" t="s">
        <v>2753</v>
      </c>
      <c r="D794" s="334" t="s">
        <v>31</v>
      </c>
      <c r="E794" s="360">
        <v>20000</v>
      </c>
      <c r="F794" s="304"/>
      <c r="G794" s="374"/>
      <c r="H794" s="334"/>
      <c r="I794" s="304"/>
      <c r="J794" s="304"/>
    </row>
    <row r="795" spans="1:10" ht="25.5">
      <c r="A795" s="331" t="s">
        <v>1870</v>
      </c>
      <c r="B795" s="339" t="s">
        <v>1212</v>
      </c>
      <c r="C795" s="395" t="s">
        <v>2754</v>
      </c>
      <c r="D795" s="334" t="s">
        <v>31</v>
      </c>
      <c r="E795" s="360">
        <v>20000</v>
      </c>
      <c r="F795" s="304"/>
      <c r="G795" s="374"/>
      <c r="H795" s="334"/>
      <c r="I795" s="304"/>
      <c r="J795" s="304"/>
    </row>
    <row r="796" spans="1:10" ht="25.5">
      <c r="A796" s="331" t="s">
        <v>1871</v>
      </c>
      <c r="B796" s="339" t="s">
        <v>1212</v>
      </c>
      <c r="C796" s="395" t="s">
        <v>1360</v>
      </c>
      <c r="D796" s="334" t="s">
        <v>31</v>
      </c>
      <c r="E796" s="360">
        <v>150</v>
      </c>
      <c r="F796" s="304"/>
      <c r="G796" s="374"/>
      <c r="H796" s="371"/>
      <c r="I796" s="318"/>
      <c r="J796" s="304"/>
    </row>
    <row r="797" spans="1:10">
      <c r="A797" s="332"/>
      <c r="B797" s="341"/>
      <c r="C797" s="385"/>
      <c r="D797" s="335"/>
      <c r="E797" s="358"/>
      <c r="F797" s="329"/>
      <c r="G797" s="378"/>
      <c r="H797" s="335"/>
      <c r="I797" s="373" t="s">
        <v>1872</v>
      </c>
      <c r="J797" s="319"/>
    </row>
    <row r="798" spans="1:10">
      <c r="A798" s="330" t="s">
        <v>1873</v>
      </c>
      <c r="B798" s="343" t="s">
        <v>1218</v>
      </c>
      <c r="C798" s="322"/>
      <c r="D798" s="333"/>
      <c r="E798" s="357"/>
      <c r="F798" s="320"/>
      <c r="G798" s="375"/>
      <c r="H798" s="333"/>
      <c r="I798" s="320"/>
      <c r="J798" s="320"/>
    </row>
    <row r="799" spans="1:10" ht="25.5">
      <c r="A799" s="331" t="s">
        <v>1874</v>
      </c>
      <c r="B799" s="298" t="s">
        <v>1220</v>
      </c>
      <c r="C799" s="298" t="s">
        <v>1221</v>
      </c>
      <c r="D799" s="334" t="s">
        <v>31</v>
      </c>
      <c r="E799" s="360">
        <v>40000</v>
      </c>
      <c r="F799" s="304"/>
      <c r="G799" s="374"/>
      <c r="H799" s="334"/>
      <c r="I799" s="304"/>
      <c r="J799" s="304"/>
    </row>
    <row r="800" spans="1:10" ht="25.5">
      <c r="A800" s="331" t="s">
        <v>1875</v>
      </c>
      <c r="B800" s="298" t="s">
        <v>1220</v>
      </c>
      <c r="C800" s="298" t="s">
        <v>1222</v>
      </c>
      <c r="D800" s="334" t="s">
        <v>31</v>
      </c>
      <c r="E800" s="360">
        <v>10000</v>
      </c>
      <c r="F800" s="304"/>
      <c r="G800" s="374"/>
      <c r="H800" s="371"/>
      <c r="I800" s="318"/>
      <c r="J800" s="304"/>
    </row>
    <row r="801" spans="1:10">
      <c r="A801" s="332"/>
      <c r="B801" s="341"/>
      <c r="C801" s="385"/>
      <c r="D801" s="335"/>
      <c r="E801" s="358"/>
      <c r="F801" s="329"/>
      <c r="G801" s="378"/>
      <c r="H801" s="335"/>
      <c r="I801" s="373" t="s">
        <v>1876</v>
      </c>
      <c r="J801" s="319"/>
    </row>
    <row r="802" spans="1:10">
      <c r="A802" s="330" t="s">
        <v>1877</v>
      </c>
      <c r="B802" s="345" t="s">
        <v>1361</v>
      </c>
      <c r="C802" s="323"/>
      <c r="D802" s="333"/>
      <c r="E802" s="357"/>
      <c r="F802" s="320"/>
      <c r="G802" s="375"/>
      <c r="H802" s="333"/>
      <c r="I802" s="320"/>
      <c r="J802" s="320"/>
    </row>
    <row r="803" spans="1:10">
      <c r="A803" s="331" t="s">
        <v>1878</v>
      </c>
      <c r="B803" s="298" t="s">
        <v>1226</v>
      </c>
      <c r="C803" s="298" t="s">
        <v>1227</v>
      </c>
      <c r="D803" s="334" t="s">
        <v>31</v>
      </c>
      <c r="E803" s="359">
        <v>10000</v>
      </c>
      <c r="F803" s="304"/>
      <c r="G803" s="374"/>
      <c r="H803" s="334"/>
      <c r="I803" s="304"/>
      <c r="J803" s="304"/>
    </row>
    <row r="804" spans="1:10">
      <c r="A804" s="331" t="s">
        <v>1879</v>
      </c>
      <c r="B804" s="298" t="s">
        <v>1226</v>
      </c>
      <c r="C804" s="298" t="s">
        <v>1228</v>
      </c>
      <c r="D804" s="334" t="s">
        <v>31</v>
      </c>
      <c r="E804" s="359">
        <v>180000</v>
      </c>
      <c r="F804" s="304"/>
      <c r="G804" s="374"/>
      <c r="H804" s="334"/>
      <c r="I804" s="304"/>
      <c r="J804" s="304"/>
    </row>
    <row r="805" spans="1:10">
      <c r="A805" s="331" t="s">
        <v>1880</v>
      </c>
      <c r="B805" s="346" t="s">
        <v>1063</v>
      </c>
      <c r="C805" s="346" t="s">
        <v>1229</v>
      </c>
      <c r="D805" s="334" t="s">
        <v>31</v>
      </c>
      <c r="E805" s="365">
        <v>30</v>
      </c>
      <c r="F805" s="304"/>
      <c r="G805" s="374"/>
      <c r="H805" s="334"/>
      <c r="I805" s="304"/>
      <c r="J805" s="304"/>
    </row>
    <row r="806" spans="1:10" ht="25.5">
      <c r="A806" s="331" t="s">
        <v>1881</v>
      </c>
      <c r="B806" s="346" t="s">
        <v>1230</v>
      </c>
      <c r="C806" s="346" t="s">
        <v>1231</v>
      </c>
      <c r="D806" s="334" t="s">
        <v>49</v>
      </c>
      <c r="E806" s="359">
        <v>18</v>
      </c>
      <c r="F806" s="304"/>
      <c r="G806" s="374"/>
      <c r="H806" s="334"/>
      <c r="I806" s="304"/>
      <c r="J806" s="304"/>
    </row>
    <row r="807" spans="1:10" ht="38.25">
      <c r="A807" s="331" t="s">
        <v>1882</v>
      </c>
      <c r="B807" s="298" t="s">
        <v>1232</v>
      </c>
      <c r="C807" s="298" t="s">
        <v>1233</v>
      </c>
      <c r="D807" s="334" t="s">
        <v>31</v>
      </c>
      <c r="E807" s="359">
        <v>2000</v>
      </c>
      <c r="F807" s="304"/>
      <c r="G807" s="374"/>
      <c r="H807" s="334"/>
      <c r="I807" s="304"/>
      <c r="J807" s="304"/>
    </row>
    <row r="808" spans="1:10">
      <c r="A808" s="331" t="s">
        <v>1883</v>
      </c>
      <c r="B808" s="298" t="s">
        <v>1235</v>
      </c>
      <c r="C808" s="298" t="s">
        <v>1236</v>
      </c>
      <c r="D808" s="334" t="s">
        <v>49</v>
      </c>
      <c r="E808" s="359">
        <v>100</v>
      </c>
      <c r="F808" s="304"/>
      <c r="G808" s="374"/>
      <c r="H808" s="371"/>
      <c r="I808" s="318"/>
      <c r="J808" s="304"/>
    </row>
    <row r="809" spans="1:10" ht="25.5">
      <c r="A809" s="331" t="s">
        <v>1884</v>
      </c>
      <c r="B809" s="349" t="s">
        <v>1264</v>
      </c>
      <c r="C809" s="349" t="s">
        <v>1265</v>
      </c>
      <c r="D809" s="334" t="s">
        <v>31</v>
      </c>
      <c r="E809" s="367">
        <v>1700</v>
      </c>
      <c r="F809" s="304"/>
      <c r="G809" s="374"/>
      <c r="H809" s="334"/>
      <c r="I809" s="304"/>
      <c r="J809" s="304"/>
    </row>
    <row r="810" spans="1:10" ht="25.5">
      <c r="A810" s="331" t="s">
        <v>1885</v>
      </c>
      <c r="B810" s="350" t="s">
        <v>1266</v>
      </c>
      <c r="C810" s="350" t="s">
        <v>1267</v>
      </c>
      <c r="D810" s="334" t="s">
        <v>31</v>
      </c>
      <c r="E810" s="359">
        <v>24</v>
      </c>
      <c r="F810" s="304"/>
      <c r="G810" s="374"/>
      <c r="H810" s="334"/>
      <c r="I810" s="304"/>
      <c r="J810" s="304"/>
    </row>
    <row r="811" spans="1:10">
      <c r="A811" s="332"/>
      <c r="B811" s="341"/>
      <c r="C811" s="385"/>
      <c r="D811" s="335"/>
      <c r="E811" s="358"/>
      <c r="F811" s="329"/>
      <c r="G811" s="378"/>
      <c r="H811" s="335"/>
      <c r="I811" s="373" t="s">
        <v>1886</v>
      </c>
      <c r="J811" s="319"/>
    </row>
    <row r="812" spans="1:10">
      <c r="A812" s="330" t="s">
        <v>1887</v>
      </c>
      <c r="B812" s="345" t="s">
        <v>1362</v>
      </c>
      <c r="C812" s="323"/>
      <c r="D812" s="333"/>
      <c r="E812" s="357"/>
      <c r="F812" s="320"/>
      <c r="G812" s="375"/>
      <c r="H812" s="333"/>
      <c r="I812" s="320"/>
      <c r="J812" s="320"/>
    </row>
    <row r="813" spans="1:10" ht="25.5">
      <c r="A813" s="331" t="s">
        <v>1888</v>
      </c>
      <c r="B813" s="298" t="s">
        <v>1234</v>
      </c>
      <c r="C813" s="298" t="s">
        <v>1363</v>
      </c>
      <c r="D813" s="334" t="s">
        <v>31</v>
      </c>
      <c r="E813" s="359">
        <v>45000</v>
      </c>
      <c r="F813" s="304"/>
      <c r="G813" s="374"/>
      <c r="H813" s="334"/>
      <c r="I813" s="304"/>
      <c r="J813" s="304"/>
    </row>
    <row r="814" spans="1:10">
      <c r="A814" s="332"/>
      <c r="B814" s="341"/>
      <c r="C814" s="385"/>
      <c r="D814" s="335"/>
      <c r="E814" s="358"/>
      <c r="F814" s="329"/>
      <c r="G814" s="378"/>
      <c r="H814" s="335"/>
      <c r="I814" s="373" t="s">
        <v>1889</v>
      </c>
      <c r="J814" s="319"/>
    </row>
    <row r="815" spans="1:10">
      <c r="A815" s="330" t="s">
        <v>1890</v>
      </c>
      <c r="B815" s="347" t="s">
        <v>1239</v>
      </c>
      <c r="C815" s="356"/>
      <c r="D815" s="333"/>
      <c r="E815" s="357"/>
      <c r="F815" s="320"/>
      <c r="G815" s="375"/>
      <c r="H815" s="333"/>
      <c r="I815" s="320"/>
      <c r="J815" s="320"/>
    </row>
    <row r="816" spans="1:10" ht="25.5">
      <c r="A816" s="331" t="s">
        <v>1891</v>
      </c>
      <c r="B816" s="298" t="s">
        <v>1009</v>
      </c>
      <c r="C816" s="298" t="s">
        <v>1364</v>
      </c>
      <c r="D816" s="334" t="s">
        <v>49</v>
      </c>
      <c r="E816" s="359">
        <v>24</v>
      </c>
      <c r="F816" s="511" t="s">
        <v>3196</v>
      </c>
      <c r="G816" s="780">
        <v>0.82</v>
      </c>
      <c r="H816" s="780">
        <v>0.82</v>
      </c>
      <c r="I816" s="1884">
        <v>0.21</v>
      </c>
      <c r="J816" s="780">
        <v>23.81</v>
      </c>
    </row>
    <row r="817" spans="1:10">
      <c r="A817" s="331" t="s">
        <v>1892</v>
      </c>
      <c r="B817" s="298" t="s">
        <v>1241</v>
      </c>
      <c r="C817" s="298" t="s">
        <v>1365</v>
      </c>
      <c r="D817" s="334" t="s">
        <v>49</v>
      </c>
      <c r="E817" s="359">
        <v>25</v>
      </c>
      <c r="F817" s="304" t="s">
        <v>2851</v>
      </c>
      <c r="G817" s="780">
        <v>0.41</v>
      </c>
      <c r="H817" s="780">
        <v>0.41</v>
      </c>
      <c r="I817" s="1884">
        <v>0.21</v>
      </c>
      <c r="J817" s="780">
        <v>12.4</v>
      </c>
    </row>
    <row r="818" spans="1:10" ht="25.5">
      <c r="A818" s="331" t="s">
        <v>1893</v>
      </c>
      <c r="B818" s="298" t="s">
        <v>1242</v>
      </c>
      <c r="C818" s="298" t="s">
        <v>1366</v>
      </c>
      <c r="D818" s="334" t="s">
        <v>49</v>
      </c>
      <c r="E818" s="359">
        <v>2844</v>
      </c>
      <c r="F818" s="304" t="s">
        <v>3196</v>
      </c>
      <c r="G818" s="780">
        <v>0.82</v>
      </c>
      <c r="H818" s="780">
        <v>0.82</v>
      </c>
      <c r="I818" s="1884">
        <v>0.21</v>
      </c>
      <c r="J818" s="780">
        <v>2821.82</v>
      </c>
    </row>
    <row r="819" spans="1:10">
      <c r="A819" s="331" t="s">
        <v>1894</v>
      </c>
      <c r="B819" s="298" t="s">
        <v>1241</v>
      </c>
      <c r="C819" s="298" t="s">
        <v>1367</v>
      </c>
      <c r="D819" s="334" t="s">
        <v>49</v>
      </c>
      <c r="E819" s="359">
        <v>15</v>
      </c>
      <c r="F819" s="304" t="s">
        <v>2851</v>
      </c>
      <c r="G819" s="780">
        <v>0.62</v>
      </c>
      <c r="H819" s="780">
        <v>0.62</v>
      </c>
      <c r="I819" s="1884">
        <v>0.21</v>
      </c>
      <c r="J819" s="780">
        <v>11.25</v>
      </c>
    </row>
    <row r="820" spans="1:10">
      <c r="A820" s="331" t="s">
        <v>1895</v>
      </c>
      <c r="B820" s="298" t="s">
        <v>1243</v>
      </c>
      <c r="C820" s="298" t="s">
        <v>1368</v>
      </c>
      <c r="D820" s="334" t="s">
        <v>49</v>
      </c>
      <c r="E820" s="359">
        <v>150</v>
      </c>
      <c r="F820" s="304" t="s">
        <v>2851</v>
      </c>
      <c r="G820" s="780">
        <v>0.71</v>
      </c>
      <c r="H820" s="780">
        <v>0.71</v>
      </c>
      <c r="I820" s="1884">
        <v>0.21</v>
      </c>
      <c r="J820" s="780">
        <v>128.87</v>
      </c>
    </row>
    <row r="821" spans="1:10" ht="38.25">
      <c r="A821" s="331" t="s">
        <v>1896</v>
      </c>
      <c r="B821" s="298" t="s">
        <v>1244</v>
      </c>
      <c r="C821" s="298" t="s">
        <v>1245</v>
      </c>
      <c r="D821" s="334" t="s">
        <v>49</v>
      </c>
      <c r="E821" s="359">
        <v>2100</v>
      </c>
      <c r="F821" s="304" t="s">
        <v>2851</v>
      </c>
      <c r="G821" s="780">
        <v>0.87</v>
      </c>
      <c r="H821" s="780">
        <v>0.87</v>
      </c>
      <c r="I821" s="1884">
        <v>0.21</v>
      </c>
      <c r="J821" s="780">
        <v>2210.67</v>
      </c>
    </row>
    <row r="822" spans="1:10" ht="38.25">
      <c r="A822" s="331" t="s">
        <v>1897</v>
      </c>
      <c r="B822" s="298" t="s">
        <v>1244</v>
      </c>
      <c r="C822" s="298" t="s">
        <v>1246</v>
      </c>
      <c r="D822" s="334" t="s">
        <v>49</v>
      </c>
      <c r="E822" s="359">
        <v>1800</v>
      </c>
      <c r="F822" s="304" t="s">
        <v>2851</v>
      </c>
      <c r="G822" s="780">
        <v>1.08</v>
      </c>
      <c r="H822" s="780">
        <v>1.08</v>
      </c>
      <c r="I822" s="1884">
        <v>0.21</v>
      </c>
      <c r="J822" s="780">
        <v>2352.2399999999998</v>
      </c>
    </row>
    <row r="823" spans="1:10" ht="63.75">
      <c r="A823" s="331" t="s">
        <v>1898</v>
      </c>
      <c r="B823" s="298" t="s">
        <v>1247</v>
      </c>
      <c r="C823" s="298" t="s">
        <v>1248</v>
      </c>
      <c r="D823" s="334" t="s">
        <v>49</v>
      </c>
      <c r="E823" s="359">
        <v>500</v>
      </c>
      <c r="F823" s="304" t="s">
        <v>2851</v>
      </c>
      <c r="G823" s="780">
        <v>6.31</v>
      </c>
      <c r="H823" s="780">
        <v>6.31</v>
      </c>
      <c r="I823" s="1884">
        <v>0.21</v>
      </c>
      <c r="J823" s="780">
        <v>3817.55</v>
      </c>
    </row>
    <row r="824" spans="1:10">
      <c r="A824" s="331" t="s">
        <v>1899</v>
      </c>
      <c r="B824" s="298" t="s">
        <v>1249</v>
      </c>
      <c r="C824" s="298" t="s">
        <v>1369</v>
      </c>
      <c r="D824" s="334" t="s">
        <v>49</v>
      </c>
      <c r="E824" s="359">
        <v>1</v>
      </c>
      <c r="F824" s="304" t="s">
        <v>2851</v>
      </c>
      <c r="G824" s="780">
        <v>2.2999999999999998</v>
      </c>
      <c r="H824" s="780">
        <v>2.2999999999999998</v>
      </c>
      <c r="I824" s="1884">
        <v>0.21</v>
      </c>
      <c r="J824" s="780">
        <v>2.78</v>
      </c>
    </row>
    <row r="825" spans="1:10">
      <c r="A825" s="332"/>
      <c r="B825" s="341"/>
      <c r="C825" s="385"/>
      <c r="D825" s="335"/>
      <c r="E825" s="358"/>
      <c r="F825" s="329"/>
      <c r="G825" s="378"/>
      <c r="H825" s="335"/>
      <c r="I825" s="373" t="s">
        <v>1900</v>
      </c>
      <c r="J825" s="747">
        <f>SUM(J816:J824)</f>
        <v>11381.390000000001</v>
      </c>
    </row>
    <row r="826" spans="1:10">
      <c r="A826" s="330" t="s">
        <v>1901</v>
      </c>
      <c r="B826" s="326" t="s">
        <v>2758</v>
      </c>
      <c r="C826" s="322"/>
      <c r="D826" s="333"/>
      <c r="E826" s="357"/>
      <c r="F826" s="320"/>
      <c r="G826" s="375"/>
      <c r="H826" s="333"/>
      <c r="I826" s="320"/>
      <c r="J826" s="320"/>
    </row>
    <row r="827" spans="1:10" ht="25.5">
      <c r="A827" s="331" t="s">
        <v>1902</v>
      </c>
      <c r="B827" s="340" t="s">
        <v>1056</v>
      </c>
      <c r="C827" s="395" t="s">
        <v>2623</v>
      </c>
      <c r="D827" s="334" t="s">
        <v>49</v>
      </c>
      <c r="E827" s="366">
        <v>1000</v>
      </c>
      <c r="F827" s="304"/>
      <c r="G827" s="374"/>
      <c r="H827" s="334"/>
      <c r="I827" s="304"/>
      <c r="J827" s="304"/>
    </row>
    <row r="828" spans="1:10" ht="38.25">
      <c r="A828" s="331" t="s">
        <v>1903</v>
      </c>
      <c r="B828" s="340" t="s">
        <v>1056</v>
      </c>
      <c r="C828" s="395" t="s">
        <v>2619</v>
      </c>
      <c r="D828" s="334" t="s">
        <v>49</v>
      </c>
      <c r="E828" s="366">
        <v>6</v>
      </c>
      <c r="F828" s="304"/>
      <c r="G828" s="374"/>
      <c r="H828" s="334"/>
      <c r="I828" s="304"/>
      <c r="J828" s="304"/>
    </row>
    <row r="829" spans="1:10" ht="38.25">
      <c r="A829" s="331" t="s">
        <v>1904</v>
      </c>
      <c r="B829" s="340" t="s">
        <v>1056</v>
      </c>
      <c r="C829" s="395" t="s">
        <v>2620</v>
      </c>
      <c r="D829" s="334" t="s">
        <v>49</v>
      </c>
      <c r="E829" s="366">
        <v>36</v>
      </c>
      <c r="F829" s="304"/>
      <c r="G829" s="374"/>
      <c r="H829" s="334"/>
      <c r="I829" s="304"/>
      <c r="J829" s="304"/>
    </row>
    <row r="830" spans="1:10" ht="38.25">
      <c r="A830" s="331" t="s">
        <v>1905</v>
      </c>
      <c r="B830" s="340" t="s">
        <v>1056</v>
      </c>
      <c r="C830" s="395" t="s">
        <v>2621</v>
      </c>
      <c r="D830" s="334" t="s">
        <v>49</v>
      </c>
      <c r="E830" s="366">
        <v>450</v>
      </c>
      <c r="F830" s="304"/>
      <c r="G830" s="374"/>
      <c r="H830" s="334"/>
      <c r="I830" s="304"/>
      <c r="J830" s="304"/>
    </row>
    <row r="831" spans="1:10" ht="25.5">
      <c r="A831" s="331" t="s">
        <v>1906</v>
      </c>
      <c r="B831" s="340" t="s">
        <v>1056</v>
      </c>
      <c r="C831" s="395" t="s">
        <v>2622</v>
      </c>
      <c r="D831" s="334" t="s">
        <v>49</v>
      </c>
      <c r="E831" s="366">
        <v>30</v>
      </c>
      <c r="F831" s="304"/>
      <c r="G831" s="374"/>
      <c r="H831" s="334"/>
      <c r="I831" s="304"/>
      <c r="J831" s="304"/>
    </row>
    <row r="832" spans="1:10" ht="25.5">
      <c r="A832" s="331" t="s">
        <v>1907</v>
      </c>
      <c r="B832" s="340" t="s">
        <v>1254</v>
      </c>
      <c r="C832" s="395" t="s">
        <v>1255</v>
      </c>
      <c r="D832" s="334" t="s">
        <v>31</v>
      </c>
      <c r="E832" s="366">
        <v>180</v>
      </c>
      <c r="F832" s="304"/>
      <c r="G832" s="374"/>
      <c r="H832" s="334"/>
      <c r="I832" s="304"/>
      <c r="J832" s="304"/>
    </row>
    <row r="833" spans="1:10" ht="25.5">
      <c r="A833" s="331" t="s">
        <v>1908</v>
      </c>
      <c r="B833" s="340" t="s">
        <v>1254</v>
      </c>
      <c r="C833" s="395" t="s">
        <v>1256</v>
      </c>
      <c r="D833" s="334" t="s">
        <v>31</v>
      </c>
      <c r="E833" s="366">
        <v>150</v>
      </c>
      <c r="F833" s="304"/>
      <c r="G833" s="374"/>
      <c r="H833" s="334"/>
      <c r="I833" s="304"/>
      <c r="J833" s="304"/>
    </row>
    <row r="834" spans="1:10" ht="25.5">
      <c r="A834" s="331" t="s">
        <v>1909</v>
      </c>
      <c r="B834" s="340" t="s">
        <v>1254</v>
      </c>
      <c r="C834" s="395" t="s">
        <v>1257</v>
      </c>
      <c r="D834" s="334" t="s">
        <v>31</v>
      </c>
      <c r="E834" s="366">
        <v>3600</v>
      </c>
      <c r="F834" s="304"/>
      <c r="G834" s="374"/>
      <c r="H834" s="334"/>
      <c r="I834" s="304"/>
      <c r="J834" s="304"/>
    </row>
    <row r="835" spans="1:10">
      <c r="A835" s="331" t="s">
        <v>1910</v>
      </c>
      <c r="B835" s="340" t="s">
        <v>1254</v>
      </c>
      <c r="C835" s="395" t="s">
        <v>1258</v>
      </c>
      <c r="D835" s="334" t="s">
        <v>31</v>
      </c>
      <c r="E835" s="366">
        <v>180</v>
      </c>
      <c r="F835" s="304"/>
      <c r="G835" s="374"/>
      <c r="H835" s="371"/>
      <c r="I835" s="318"/>
      <c r="J835" s="304"/>
    </row>
    <row r="836" spans="1:10">
      <c r="A836" s="332"/>
      <c r="B836" s="341"/>
      <c r="C836" s="385"/>
      <c r="D836" s="335"/>
      <c r="E836" s="358"/>
      <c r="F836" s="329"/>
      <c r="G836" s="378"/>
      <c r="H836" s="335"/>
      <c r="I836" s="373" t="s">
        <v>1911</v>
      </c>
      <c r="J836" s="319"/>
    </row>
    <row r="837" spans="1:10">
      <c r="A837" s="330" t="s">
        <v>1912</v>
      </c>
      <c r="B837" s="347" t="s">
        <v>1370</v>
      </c>
      <c r="C837" s="323"/>
      <c r="D837" s="333"/>
      <c r="E837" s="357"/>
      <c r="F837" s="320"/>
      <c r="G837" s="375"/>
      <c r="H837" s="333"/>
      <c r="I837" s="320"/>
      <c r="J837" s="320"/>
    </row>
    <row r="838" spans="1:10">
      <c r="A838" s="331" t="s">
        <v>1913</v>
      </c>
      <c r="B838" s="348" t="s">
        <v>1262</v>
      </c>
      <c r="C838" s="348" t="s">
        <v>1263</v>
      </c>
      <c r="D838" s="334" t="s">
        <v>31</v>
      </c>
      <c r="E838" s="299">
        <v>5000</v>
      </c>
      <c r="F838" s="304"/>
      <c r="G838" s="374"/>
      <c r="H838" s="334"/>
      <c r="I838" s="304"/>
      <c r="J838" s="304"/>
    </row>
    <row r="839" spans="1:10">
      <c r="A839" s="332"/>
      <c r="B839" s="341"/>
      <c r="C839" s="385"/>
      <c r="D839" s="335"/>
      <c r="E839" s="358"/>
      <c r="F839" s="329"/>
      <c r="G839" s="378"/>
      <c r="H839" s="335"/>
      <c r="I839" s="373" t="s">
        <v>1914</v>
      </c>
      <c r="J839" s="319"/>
    </row>
    <row r="840" spans="1:10">
      <c r="A840" s="330" t="s">
        <v>1917</v>
      </c>
      <c r="B840" s="347" t="s">
        <v>1371</v>
      </c>
      <c r="C840" s="323"/>
      <c r="D840" s="333"/>
      <c r="E840" s="357"/>
      <c r="F840" s="320"/>
      <c r="G840" s="375"/>
      <c r="H840" s="333"/>
      <c r="I840" s="320"/>
      <c r="J840" s="320"/>
    </row>
    <row r="841" spans="1:10" ht="25.5">
      <c r="A841" s="331" t="s">
        <v>1921</v>
      </c>
      <c r="B841" s="351" t="s">
        <v>1268</v>
      </c>
      <c r="C841" s="351" t="s">
        <v>1269</v>
      </c>
      <c r="D841" s="334" t="s">
        <v>31</v>
      </c>
      <c r="E841" s="368">
        <v>15000</v>
      </c>
      <c r="F841" s="304"/>
      <c r="G841" s="374"/>
      <c r="H841" s="334"/>
      <c r="I841" s="304"/>
      <c r="J841" s="304"/>
    </row>
    <row r="842" spans="1:10">
      <c r="A842" s="332"/>
      <c r="B842" s="341"/>
      <c r="C842" s="385"/>
      <c r="D842" s="335"/>
      <c r="E842" s="358"/>
      <c r="F842" s="329"/>
      <c r="G842" s="378"/>
      <c r="H842" s="335"/>
      <c r="I842" s="373" t="s">
        <v>1915</v>
      </c>
      <c r="J842" s="319"/>
    </row>
    <row r="843" spans="1:10">
      <c r="A843" s="330" t="s">
        <v>1918</v>
      </c>
      <c r="B843" s="347" t="s">
        <v>1372</v>
      </c>
      <c r="C843" s="323"/>
      <c r="D843" s="333"/>
      <c r="E843" s="357"/>
      <c r="F843" s="320"/>
      <c r="G843" s="375"/>
      <c r="H843" s="333"/>
      <c r="I843" s="320"/>
      <c r="J843" s="320"/>
    </row>
    <row r="844" spans="1:10" ht="25.5">
      <c r="A844" s="331" t="s">
        <v>1922</v>
      </c>
      <c r="B844" s="350" t="s">
        <v>1270</v>
      </c>
      <c r="C844" s="350" t="s">
        <v>1270</v>
      </c>
      <c r="D844" s="334" t="s">
        <v>31</v>
      </c>
      <c r="E844" s="360">
        <v>200</v>
      </c>
      <c r="F844" s="304"/>
      <c r="G844" s="374"/>
      <c r="H844" s="371"/>
      <c r="I844" s="318"/>
      <c r="J844" s="304"/>
    </row>
    <row r="845" spans="1:10">
      <c r="A845" s="332"/>
      <c r="B845" s="341"/>
      <c r="C845" s="385"/>
      <c r="D845" s="335"/>
      <c r="E845" s="358"/>
      <c r="F845" s="329"/>
      <c r="G845" s="378"/>
      <c r="H845" s="335"/>
      <c r="I845" s="373" t="s">
        <v>1916</v>
      </c>
      <c r="J845" s="319"/>
    </row>
    <row r="846" spans="1:10">
      <c r="A846" s="330" t="s">
        <v>1919</v>
      </c>
      <c r="B846" s="347" t="s">
        <v>1373</v>
      </c>
      <c r="C846" s="323"/>
      <c r="D846" s="333"/>
      <c r="E846" s="357"/>
      <c r="F846" s="320"/>
      <c r="G846" s="375"/>
      <c r="H846" s="333"/>
      <c r="I846" s="320"/>
      <c r="J846" s="320"/>
    </row>
    <row r="847" spans="1:10" ht="51">
      <c r="A847" s="331" t="s">
        <v>1920</v>
      </c>
      <c r="B847" s="302" t="s">
        <v>1271</v>
      </c>
      <c r="C847" s="305" t="s">
        <v>1272</v>
      </c>
      <c r="D847" s="141" t="s">
        <v>31</v>
      </c>
      <c r="E847" s="299">
        <v>15000</v>
      </c>
      <c r="F847" s="304"/>
      <c r="G847" s="374"/>
      <c r="H847" s="371"/>
      <c r="I847" s="318"/>
      <c r="J847" s="304"/>
    </row>
    <row r="848" spans="1:10" ht="38.25">
      <c r="A848" s="331" t="s">
        <v>1923</v>
      </c>
      <c r="B848" s="302" t="s">
        <v>1271</v>
      </c>
      <c r="C848" s="305" t="s">
        <v>1273</v>
      </c>
      <c r="D848" s="141" t="s">
        <v>49</v>
      </c>
      <c r="E848" s="299">
        <v>1500</v>
      </c>
      <c r="F848" s="304"/>
      <c r="G848" s="374"/>
      <c r="H848" s="371"/>
      <c r="I848" s="318"/>
      <c r="J848" s="304"/>
    </row>
    <row r="849" spans="1:10" ht="25.5">
      <c r="A849" s="331" t="s">
        <v>1924</v>
      </c>
      <c r="B849" s="346" t="s">
        <v>1159</v>
      </c>
      <c r="C849" s="298" t="s">
        <v>1274</v>
      </c>
      <c r="D849" s="334" t="s">
        <v>31</v>
      </c>
      <c r="E849" s="360">
        <v>100000</v>
      </c>
      <c r="F849" s="304"/>
      <c r="G849" s="374"/>
      <c r="H849" s="371"/>
      <c r="I849" s="318"/>
      <c r="J849" s="304"/>
    </row>
    <row r="850" spans="1:10" ht="25.5">
      <c r="A850" s="331" t="s">
        <v>1925</v>
      </c>
      <c r="B850" s="346" t="s">
        <v>1159</v>
      </c>
      <c r="C850" s="298" t="s">
        <v>1275</v>
      </c>
      <c r="D850" s="334" t="s">
        <v>31</v>
      </c>
      <c r="E850" s="360">
        <v>100000</v>
      </c>
      <c r="F850" s="304"/>
      <c r="G850" s="374"/>
      <c r="H850" s="371"/>
      <c r="I850" s="318"/>
      <c r="J850" s="304"/>
    </row>
    <row r="851" spans="1:10">
      <c r="A851" s="332"/>
      <c r="B851" s="341"/>
      <c r="C851" s="385"/>
      <c r="D851" s="335"/>
      <c r="E851" s="358"/>
      <c r="F851" s="329"/>
      <c r="G851" s="378"/>
      <c r="H851" s="335"/>
      <c r="I851" s="373" t="s">
        <v>1926</v>
      </c>
      <c r="J851" s="319"/>
    </row>
    <row r="852" spans="1:10">
      <c r="A852" s="330" t="s">
        <v>1927</v>
      </c>
      <c r="B852" s="323" t="s">
        <v>1375</v>
      </c>
      <c r="C852" s="323"/>
      <c r="D852" s="333"/>
      <c r="E852" s="357"/>
      <c r="F852" s="320"/>
      <c r="G852" s="375"/>
      <c r="H852" s="333"/>
      <c r="I852" s="320"/>
      <c r="J852" s="320"/>
    </row>
    <row r="853" spans="1:10" ht="25.5">
      <c r="A853" s="331" t="s">
        <v>1929</v>
      </c>
      <c r="B853" s="346" t="s">
        <v>1279</v>
      </c>
      <c r="C853" s="346" t="s">
        <v>1280</v>
      </c>
      <c r="D853" s="334" t="s">
        <v>49</v>
      </c>
      <c r="E853" s="359">
        <v>20</v>
      </c>
      <c r="F853" s="304"/>
      <c r="G853" s="374"/>
      <c r="H853" s="334"/>
      <c r="I853" s="304"/>
      <c r="J853" s="304"/>
    </row>
    <row r="854" spans="1:10" ht="25.5">
      <c r="A854" s="331" t="s">
        <v>1930</v>
      </c>
      <c r="B854" s="352" t="s">
        <v>1279</v>
      </c>
      <c r="C854" s="346" t="s">
        <v>1374</v>
      </c>
      <c r="D854" s="334" t="s">
        <v>49</v>
      </c>
      <c r="E854" s="359">
        <v>12000</v>
      </c>
      <c r="F854" s="304"/>
      <c r="G854" s="374"/>
      <c r="H854" s="334"/>
      <c r="I854" s="304"/>
      <c r="J854" s="304"/>
    </row>
    <row r="855" spans="1:10">
      <c r="A855" s="332"/>
      <c r="B855" s="341"/>
      <c r="C855" s="385"/>
      <c r="D855" s="335"/>
      <c r="E855" s="358"/>
      <c r="F855" s="329"/>
      <c r="G855" s="378"/>
      <c r="H855" s="335"/>
      <c r="I855" s="373" t="s">
        <v>1931</v>
      </c>
      <c r="J855" s="319"/>
    </row>
    <row r="856" spans="1:10">
      <c r="A856" s="330" t="s">
        <v>1928</v>
      </c>
      <c r="B856" s="323" t="s">
        <v>1235</v>
      </c>
      <c r="C856" s="323"/>
      <c r="D856" s="333"/>
      <c r="E856" s="357"/>
      <c r="F856" s="320"/>
      <c r="G856" s="375"/>
      <c r="H856" s="333"/>
      <c r="I856" s="320"/>
      <c r="J856" s="320"/>
    </row>
    <row r="857" spans="1:10">
      <c r="A857" s="331" t="s">
        <v>1932</v>
      </c>
      <c r="B857" s="352" t="s">
        <v>1279</v>
      </c>
      <c r="C857" s="298" t="s">
        <v>1281</v>
      </c>
      <c r="D857" s="334" t="s">
        <v>31</v>
      </c>
      <c r="E857" s="359">
        <v>2000</v>
      </c>
      <c r="F857" s="304"/>
      <c r="G857" s="374"/>
      <c r="H857" s="334"/>
      <c r="I857" s="304"/>
      <c r="J857" s="304"/>
    </row>
    <row r="858" spans="1:10">
      <c r="A858" s="331" t="s">
        <v>1933</v>
      </c>
      <c r="B858" s="352" t="s">
        <v>1279</v>
      </c>
      <c r="C858" s="346" t="s">
        <v>1282</v>
      </c>
      <c r="D858" s="334" t="s">
        <v>31</v>
      </c>
      <c r="E858" s="365">
        <v>66000</v>
      </c>
      <c r="F858" s="304"/>
      <c r="G858" s="374"/>
      <c r="H858" s="334"/>
      <c r="I858" s="304"/>
      <c r="J858" s="304"/>
    </row>
    <row r="859" spans="1:10">
      <c r="A859" s="331" t="s">
        <v>1934</v>
      </c>
      <c r="B859" s="352" t="s">
        <v>1279</v>
      </c>
      <c r="C859" s="346" t="s">
        <v>1283</v>
      </c>
      <c r="D859" s="334" t="s">
        <v>31</v>
      </c>
      <c r="E859" s="359">
        <v>6000</v>
      </c>
      <c r="F859" s="304"/>
      <c r="G859" s="374"/>
      <c r="H859" s="334"/>
      <c r="I859" s="304"/>
      <c r="J859" s="304"/>
    </row>
    <row r="860" spans="1:10">
      <c r="A860" s="331" t="s">
        <v>1935</v>
      </c>
      <c r="B860" s="352" t="s">
        <v>1279</v>
      </c>
      <c r="C860" s="346" t="s">
        <v>1284</v>
      </c>
      <c r="D860" s="334" t="s">
        <v>31</v>
      </c>
      <c r="E860" s="365">
        <v>45000</v>
      </c>
      <c r="F860" s="304"/>
      <c r="G860" s="374"/>
      <c r="H860" s="334"/>
      <c r="I860" s="304"/>
      <c r="J860" s="304"/>
    </row>
    <row r="861" spans="1:10">
      <c r="A861" s="331" t="s">
        <v>1936</v>
      </c>
      <c r="B861" s="352" t="s">
        <v>1279</v>
      </c>
      <c r="C861" s="398" t="s">
        <v>1285</v>
      </c>
      <c r="D861" s="334" t="s">
        <v>31</v>
      </c>
      <c r="E861" s="359">
        <v>48000</v>
      </c>
      <c r="F861" s="304"/>
      <c r="G861" s="374"/>
      <c r="H861" s="334"/>
      <c r="I861" s="304"/>
      <c r="J861" s="304"/>
    </row>
    <row r="862" spans="1:10">
      <c r="A862" s="331" t="s">
        <v>1937</v>
      </c>
      <c r="B862" s="352" t="s">
        <v>1279</v>
      </c>
      <c r="C862" s="398" t="s">
        <v>1376</v>
      </c>
      <c r="D862" s="334" t="s">
        <v>31</v>
      </c>
      <c r="E862" s="359">
        <v>30000</v>
      </c>
      <c r="F862" s="304"/>
      <c r="G862" s="374"/>
      <c r="H862" s="334"/>
      <c r="I862" s="304"/>
      <c r="J862" s="304"/>
    </row>
    <row r="863" spans="1:10" ht="25.5">
      <c r="A863" s="331" t="s">
        <v>1938</v>
      </c>
      <c r="B863" s="352" t="s">
        <v>1279</v>
      </c>
      <c r="C863" s="298" t="s">
        <v>1286</v>
      </c>
      <c r="D863" s="334" t="s">
        <v>31</v>
      </c>
      <c r="E863" s="365">
        <v>3000</v>
      </c>
      <c r="F863" s="304"/>
      <c r="G863" s="374"/>
      <c r="H863" s="334"/>
      <c r="I863" s="304"/>
      <c r="J863" s="304"/>
    </row>
    <row r="864" spans="1:10">
      <c r="A864" s="331" t="s">
        <v>1939</v>
      </c>
      <c r="B864" s="352" t="s">
        <v>1279</v>
      </c>
      <c r="C864" s="298" t="s">
        <v>1287</v>
      </c>
      <c r="D864" s="334" t="s">
        <v>31</v>
      </c>
      <c r="E864" s="365">
        <v>2000</v>
      </c>
      <c r="F864" s="304"/>
      <c r="G864" s="374"/>
      <c r="H864" s="334"/>
      <c r="I864" s="304"/>
      <c r="J864" s="304"/>
    </row>
    <row r="865" spans="1:10">
      <c r="A865" s="332"/>
      <c r="B865" s="341"/>
      <c r="C865" s="385"/>
      <c r="D865" s="335"/>
      <c r="E865" s="358"/>
      <c r="F865" s="329"/>
      <c r="G865" s="378"/>
      <c r="H865" s="335"/>
      <c r="I865" s="373" t="s">
        <v>1940</v>
      </c>
      <c r="J865" s="319"/>
    </row>
    <row r="866" spans="1:10">
      <c r="A866" s="330" t="s">
        <v>1941</v>
      </c>
      <c r="B866" s="323" t="s">
        <v>1377</v>
      </c>
      <c r="C866" s="323"/>
      <c r="D866" s="333"/>
      <c r="E866" s="357"/>
      <c r="F866" s="320"/>
      <c r="G866" s="375"/>
      <c r="H866" s="333"/>
      <c r="I866" s="320"/>
      <c r="J866" s="320"/>
    </row>
    <row r="867" spans="1:10" ht="51">
      <c r="A867" s="331" t="s">
        <v>1942</v>
      </c>
      <c r="B867" s="352" t="s">
        <v>1279</v>
      </c>
      <c r="C867" s="298" t="s">
        <v>1288</v>
      </c>
      <c r="D867" s="334" t="s">
        <v>31</v>
      </c>
      <c r="E867" s="359">
        <v>16000</v>
      </c>
      <c r="F867" s="304"/>
      <c r="G867" s="374"/>
      <c r="H867" s="334"/>
      <c r="I867" s="304"/>
      <c r="J867" s="304"/>
    </row>
    <row r="868" spans="1:10" ht="51">
      <c r="A868" s="331" t="s">
        <v>1943</v>
      </c>
      <c r="B868" s="352" t="s">
        <v>1279</v>
      </c>
      <c r="C868" s="298" t="s">
        <v>1289</v>
      </c>
      <c r="D868" s="334" t="s">
        <v>31</v>
      </c>
      <c r="E868" s="359">
        <v>13000</v>
      </c>
      <c r="F868" s="304"/>
      <c r="G868" s="374"/>
      <c r="H868" s="334"/>
      <c r="I868" s="304"/>
      <c r="J868" s="304"/>
    </row>
    <row r="869" spans="1:10" ht="69.75">
      <c r="A869" s="331" t="s">
        <v>1944</v>
      </c>
      <c r="B869" s="352" t="s">
        <v>1279</v>
      </c>
      <c r="C869" s="350" t="s">
        <v>1378</v>
      </c>
      <c r="D869" s="334" t="s">
        <v>49</v>
      </c>
      <c r="E869" s="359">
        <v>240</v>
      </c>
      <c r="F869" s="304"/>
      <c r="G869" s="374"/>
      <c r="H869" s="371"/>
      <c r="I869" s="318"/>
      <c r="J869" s="304"/>
    </row>
    <row r="870" spans="1:10">
      <c r="A870" s="332"/>
      <c r="B870" s="341"/>
      <c r="C870" s="385"/>
      <c r="D870" s="335"/>
      <c r="E870" s="358"/>
      <c r="F870" s="329"/>
      <c r="G870" s="378"/>
      <c r="H870" s="335"/>
      <c r="I870" s="373" t="s">
        <v>1945</v>
      </c>
      <c r="J870" s="319"/>
    </row>
    <row r="871" spans="1:10">
      <c r="A871" s="330" t="s">
        <v>1946</v>
      </c>
      <c r="B871" s="326" t="s">
        <v>1292</v>
      </c>
      <c r="C871" s="399"/>
      <c r="D871" s="333"/>
      <c r="E871" s="357"/>
      <c r="F871" s="320"/>
      <c r="G871" s="375"/>
      <c r="H871" s="333"/>
      <c r="I871" s="320"/>
      <c r="J871" s="320"/>
    </row>
    <row r="872" spans="1:10" ht="63.75">
      <c r="A872" s="331" t="s">
        <v>1947</v>
      </c>
      <c r="B872" s="340" t="s">
        <v>1294</v>
      </c>
      <c r="C872" s="395" t="s">
        <v>1294</v>
      </c>
      <c r="D872" s="334" t="s">
        <v>31</v>
      </c>
      <c r="E872" s="366">
        <v>2</v>
      </c>
      <c r="F872" s="304"/>
      <c r="G872" s="374"/>
      <c r="H872" s="334"/>
      <c r="I872" s="304"/>
      <c r="J872" s="304"/>
    </row>
    <row r="873" spans="1:10" ht="63.75">
      <c r="A873" s="331" t="s">
        <v>1948</v>
      </c>
      <c r="B873" s="340" t="s">
        <v>1295</v>
      </c>
      <c r="C873" s="395" t="s">
        <v>1295</v>
      </c>
      <c r="D873" s="334" t="s">
        <v>31</v>
      </c>
      <c r="E873" s="366">
        <v>1</v>
      </c>
      <c r="F873" s="304"/>
      <c r="G873" s="374"/>
      <c r="H873" s="334"/>
      <c r="I873" s="304"/>
      <c r="J873" s="304"/>
    </row>
    <row r="874" spans="1:10" ht="89.25">
      <c r="A874" s="331" t="s">
        <v>1949</v>
      </c>
      <c r="B874" s="353" t="s">
        <v>1296</v>
      </c>
      <c r="C874" s="400" t="s">
        <v>1296</v>
      </c>
      <c r="D874" s="334" t="s">
        <v>31</v>
      </c>
      <c r="E874" s="369">
        <v>3</v>
      </c>
      <c r="F874" s="304"/>
      <c r="G874" s="374"/>
      <c r="H874" s="334"/>
      <c r="I874" s="304"/>
      <c r="J874" s="304"/>
    </row>
    <row r="875" spans="1:10" ht="63.75">
      <c r="A875" s="331" t="s">
        <v>1950</v>
      </c>
      <c r="B875" s="340" t="s">
        <v>1297</v>
      </c>
      <c r="C875" s="395" t="s">
        <v>1297</v>
      </c>
      <c r="D875" s="334" t="s">
        <v>31</v>
      </c>
      <c r="E875" s="369">
        <v>1</v>
      </c>
      <c r="F875" s="339"/>
      <c r="G875" s="374"/>
      <c r="H875" s="334"/>
      <c r="I875" s="339"/>
      <c r="J875" s="339"/>
    </row>
    <row r="876" spans="1:10" ht="153">
      <c r="A876" s="331" t="s">
        <v>1951</v>
      </c>
      <c r="B876" s="340" t="s">
        <v>1298</v>
      </c>
      <c r="C876" s="395" t="s">
        <v>1298</v>
      </c>
      <c r="D876" s="334" t="s">
        <v>31</v>
      </c>
      <c r="E876" s="369">
        <v>1</v>
      </c>
      <c r="F876" s="339"/>
      <c r="G876" s="374"/>
      <c r="H876" s="334"/>
      <c r="I876" s="339"/>
      <c r="J876" s="339"/>
    </row>
    <row r="877" spans="1:10" ht="63.75">
      <c r="A877" s="331" t="s">
        <v>1952</v>
      </c>
      <c r="B877" s="340" t="s">
        <v>1299</v>
      </c>
      <c r="C877" s="395" t="s">
        <v>1299</v>
      </c>
      <c r="D877" s="334" t="s">
        <v>31</v>
      </c>
      <c r="E877" s="369">
        <v>1</v>
      </c>
      <c r="F877" s="339"/>
      <c r="G877" s="374"/>
      <c r="H877" s="334"/>
      <c r="I877" s="339"/>
      <c r="J877" s="339"/>
    </row>
    <row r="878" spans="1:10" ht="63.75">
      <c r="A878" s="331" t="s">
        <v>1953</v>
      </c>
      <c r="B878" s="340" t="s">
        <v>1300</v>
      </c>
      <c r="C878" s="395" t="s">
        <v>1300</v>
      </c>
      <c r="D878" s="334" t="s">
        <v>31</v>
      </c>
      <c r="E878" s="369">
        <v>1</v>
      </c>
      <c r="F878" s="339"/>
      <c r="G878" s="374"/>
      <c r="H878" s="334"/>
      <c r="I878" s="339"/>
      <c r="J878" s="339"/>
    </row>
    <row r="879" spans="1:10" ht="76.5">
      <c r="A879" s="331" t="s">
        <v>1954</v>
      </c>
      <c r="B879" s="340" t="s">
        <v>1301</v>
      </c>
      <c r="C879" s="395" t="s">
        <v>1301</v>
      </c>
      <c r="D879" s="334" t="s">
        <v>31</v>
      </c>
      <c r="E879" s="369">
        <v>1</v>
      </c>
      <c r="F879" s="339"/>
      <c r="G879" s="374"/>
      <c r="H879" s="334"/>
      <c r="I879" s="339"/>
      <c r="J879" s="339"/>
    </row>
    <row r="880" spans="1:10" ht="140.25">
      <c r="A880" s="331" t="s">
        <v>1955</v>
      </c>
      <c r="B880" s="340" t="s">
        <v>1302</v>
      </c>
      <c r="C880" s="395" t="s">
        <v>1302</v>
      </c>
      <c r="D880" s="334" t="s">
        <v>31</v>
      </c>
      <c r="E880" s="369">
        <v>1</v>
      </c>
      <c r="F880" s="339"/>
      <c r="G880" s="374"/>
      <c r="H880" s="372"/>
      <c r="I880" s="588"/>
      <c r="J880" s="339"/>
    </row>
    <row r="881" spans="1:10">
      <c r="A881" s="332"/>
      <c r="B881" s="341"/>
      <c r="C881" s="341"/>
      <c r="D881" s="335"/>
      <c r="E881" s="358"/>
      <c r="F881" s="373"/>
      <c r="G881" s="260"/>
      <c r="H881" s="335"/>
      <c r="I881" s="373" t="s">
        <v>1956</v>
      </c>
      <c r="J881" s="433"/>
    </row>
    <row r="882" spans="1:10">
      <c r="A882" s="330" t="s">
        <v>1957</v>
      </c>
      <c r="B882" s="342" t="s">
        <v>1305</v>
      </c>
      <c r="C882" s="386"/>
      <c r="D882" s="333"/>
      <c r="E882" s="357"/>
      <c r="F882" s="248"/>
      <c r="G882" s="375"/>
      <c r="H882" s="333"/>
      <c r="I882" s="248"/>
      <c r="J882" s="248"/>
    </row>
    <row r="883" spans="1:10">
      <c r="A883" s="331" t="s">
        <v>1958</v>
      </c>
      <c r="B883" s="293" t="s">
        <v>1310</v>
      </c>
      <c r="C883" s="293" t="s">
        <v>1311</v>
      </c>
      <c r="D883" s="294" t="s">
        <v>31</v>
      </c>
      <c r="E883" s="370">
        <v>3</v>
      </c>
      <c r="F883" s="339"/>
      <c r="G883" s="374"/>
      <c r="H883" s="334"/>
      <c r="I883" s="339"/>
      <c r="J883" s="339"/>
    </row>
    <row r="884" spans="1:10">
      <c r="A884" s="331" t="s">
        <v>1959</v>
      </c>
      <c r="B884" s="293" t="s">
        <v>1312</v>
      </c>
      <c r="C884" s="293" t="s">
        <v>1313</v>
      </c>
      <c r="D884" s="294" t="s">
        <v>31</v>
      </c>
      <c r="E884" s="361">
        <v>18</v>
      </c>
      <c r="F884" s="339"/>
      <c r="G884" s="374"/>
      <c r="H884" s="334"/>
      <c r="I884" s="339"/>
      <c r="J884" s="339"/>
    </row>
    <row r="885" spans="1:10">
      <c r="A885" s="331" t="s">
        <v>1960</v>
      </c>
      <c r="B885" s="293" t="s">
        <v>1314</v>
      </c>
      <c r="C885" s="293" t="s">
        <v>1315</v>
      </c>
      <c r="D885" s="294" t="s">
        <v>31</v>
      </c>
      <c r="E885" s="361">
        <v>300</v>
      </c>
      <c r="F885" s="339"/>
      <c r="G885" s="374"/>
      <c r="H885" s="334"/>
      <c r="I885" s="339"/>
      <c r="J885" s="339"/>
    </row>
    <row r="886" spans="1:10">
      <c r="A886" s="331" t="s">
        <v>1961</v>
      </c>
      <c r="B886" s="293" t="s">
        <v>1316</v>
      </c>
      <c r="C886" s="293" t="s">
        <v>1317</v>
      </c>
      <c r="D886" s="294" t="s">
        <v>31</v>
      </c>
      <c r="E886" s="361">
        <v>300</v>
      </c>
      <c r="F886" s="339"/>
      <c r="G886" s="374"/>
      <c r="H886" s="334"/>
      <c r="I886" s="339"/>
      <c r="J886" s="339"/>
    </row>
    <row r="887" spans="1:10">
      <c r="A887" s="331" t="s">
        <v>1962</v>
      </c>
      <c r="B887" s="589" t="s">
        <v>1318</v>
      </c>
      <c r="C887" s="293" t="s">
        <v>1319</v>
      </c>
      <c r="D887" s="294" t="s">
        <v>31</v>
      </c>
      <c r="E887" s="294">
        <v>300</v>
      </c>
      <c r="F887" s="339"/>
      <c r="G887" s="374"/>
      <c r="H887" s="334"/>
      <c r="I887" s="339"/>
      <c r="J887" s="339"/>
    </row>
    <row r="888" spans="1:10">
      <c r="A888" s="331" t="s">
        <v>1963</v>
      </c>
      <c r="B888" s="293" t="s">
        <v>1320</v>
      </c>
      <c r="C888" s="293" t="s">
        <v>1321</v>
      </c>
      <c r="D888" s="294" t="s">
        <v>31</v>
      </c>
      <c r="E888" s="361" t="s">
        <v>241</v>
      </c>
      <c r="F888" s="339"/>
      <c r="G888" s="374"/>
      <c r="H888" s="334"/>
      <c r="I888" s="339"/>
      <c r="J888" s="339"/>
    </row>
    <row r="889" spans="1:10">
      <c r="A889" s="331" t="s">
        <v>1964</v>
      </c>
      <c r="B889" s="293" t="s">
        <v>1322</v>
      </c>
      <c r="C889" s="293" t="s">
        <v>1323</v>
      </c>
      <c r="D889" s="294" t="s">
        <v>31</v>
      </c>
      <c r="E889" s="361">
        <v>3</v>
      </c>
      <c r="F889" s="339"/>
      <c r="G889" s="374"/>
      <c r="H889" s="334"/>
      <c r="I889" s="339"/>
      <c r="J889" s="339"/>
    </row>
    <row r="890" spans="1:10">
      <c r="A890" s="331" t="s">
        <v>1965</v>
      </c>
      <c r="B890" s="293" t="s">
        <v>840</v>
      </c>
      <c r="C890" s="293" t="s">
        <v>1324</v>
      </c>
      <c r="D890" s="294" t="s">
        <v>31</v>
      </c>
      <c r="E890" s="361">
        <v>2</v>
      </c>
      <c r="F890" s="339"/>
      <c r="G890" s="374"/>
      <c r="H890" s="371"/>
      <c r="I890" s="590"/>
      <c r="J890" s="339"/>
    </row>
    <row r="891" spans="1:10">
      <c r="A891" s="331" t="s">
        <v>1966</v>
      </c>
      <c r="B891" s="55" t="s">
        <v>1325</v>
      </c>
      <c r="C891" s="494" t="s">
        <v>1326</v>
      </c>
      <c r="D891" s="384" t="s">
        <v>31</v>
      </c>
      <c r="E891" s="384">
        <v>2</v>
      </c>
      <c r="F891" s="339"/>
      <c r="G891" s="374"/>
      <c r="H891" s="371"/>
      <c r="I891" s="590"/>
      <c r="J891" s="339"/>
    </row>
    <row r="892" spans="1:10">
      <c r="A892" s="332"/>
      <c r="B892" s="341"/>
      <c r="C892" s="341"/>
      <c r="D892" s="335"/>
      <c r="E892" s="358"/>
      <c r="F892" s="373"/>
      <c r="G892" s="260"/>
      <c r="H892" s="335"/>
      <c r="I892" s="373" t="s">
        <v>2755</v>
      </c>
      <c r="J892" s="433"/>
    </row>
    <row r="893" spans="1:10">
      <c r="A893" s="330" t="s">
        <v>1967</v>
      </c>
      <c r="B893" s="343" t="s">
        <v>1329</v>
      </c>
      <c r="C893" s="343"/>
      <c r="D893" s="336"/>
      <c r="E893" s="357"/>
      <c r="F893" s="343"/>
      <c r="G893" s="376"/>
      <c r="H893" s="336"/>
      <c r="I893" s="343"/>
      <c r="J893" s="343"/>
    </row>
    <row r="894" spans="1:10" ht="25.5">
      <c r="A894" s="381" t="s">
        <v>1968</v>
      </c>
      <c r="B894" s="382" t="s">
        <v>1331</v>
      </c>
      <c r="C894" s="590" t="s">
        <v>1332</v>
      </c>
      <c r="D894" s="371" t="s">
        <v>31</v>
      </c>
      <c r="E894" s="383">
        <v>60000</v>
      </c>
      <c r="F894" s="590"/>
      <c r="G894" s="377"/>
      <c r="H894" s="371"/>
      <c r="I894" s="590"/>
      <c r="J894" s="590"/>
    </row>
    <row r="895" spans="1:10" ht="25.5">
      <c r="A895" s="381" t="s">
        <v>1969</v>
      </c>
      <c r="B895" s="382" t="s">
        <v>1331</v>
      </c>
      <c r="C895" s="590" t="s">
        <v>1334</v>
      </c>
      <c r="D895" s="371" t="s">
        <v>31</v>
      </c>
      <c r="E895" s="383">
        <v>15000</v>
      </c>
      <c r="F895" s="590"/>
      <c r="G895" s="377"/>
      <c r="H895" s="371"/>
      <c r="I895" s="590"/>
      <c r="J895" s="590"/>
    </row>
    <row r="896" spans="1:10" ht="25.5">
      <c r="A896" s="381" t="s">
        <v>1970</v>
      </c>
      <c r="B896" s="382" t="s">
        <v>1335</v>
      </c>
      <c r="C896" s="590" t="s">
        <v>1336</v>
      </c>
      <c r="D896" s="371" t="s">
        <v>31</v>
      </c>
      <c r="E896" s="383">
        <v>3000</v>
      </c>
      <c r="F896" s="590"/>
      <c r="G896" s="377"/>
      <c r="H896" s="371"/>
      <c r="I896" s="590"/>
      <c r="J896" s="590"/>
    </row>
    <row r="897" spans="1:10" ht="25.5">
      <c r="A897" s="381" t="s">
        <v>1971</v>
      </c>
      <c r="B897" s="382" t="s">
        <v>1337</v>
      </c>
      <c r="C897" s="382" t="s">
        <v>1338</v>
      </c>
      <c r="D897" s="371" t="s">
        <v>31</v>
      </c>
      <c r="E897" s="383">
        <v>15000</v>
      </c>
      <c r="F897" s="590"/>
      <c r="G897" s="377"/>
      <c r="H897" s="371"/>
      <c r="I897" s="590"/>
      <c r="J897" s="590"/>
    </row>
    <row r="898" spans="1:10">
      <c r="A898" s="332"/>
      <c r="B898" s="341"/>
      <c r="C898" s="341"/>
      <c r="D898" s="335"/>
      <c r="E898" s="358"/>
      <c r="F898" s="373"/>
      <c r="G898" s="341"/>
      <c r="H898" s="335"/>
      <c r="I898" s="373" t="s">
        <v>1972</v>
      </c>
      <c r="J898" s="433"/>
    </row>
    <row r="899" spans="1:10">
      <c r="A899" s="330">
        <v>134</v>
      </c>
      <c r="B899" s="591" t="s">
        <v>1379</v>
      </c>
      <c r="C899" s="592"/>
      <c r="D899" s="593"/>
      <c r="E899" s="594"/>
      <c r="F899" s="595"/>
      <c r="G899" s="595"/>
      <c r="H899" s="595"/>
      <c r="I899" s="595"/>
      <c r="J899" s="595"/>
    </row>
    <row r="900" spans="1:10" ht="51">
      <c r="A900" s="381" t="s">
        <v>1973</v>
      </c>
      <c r="B900" s="486" t="s">
        <v>1988</v>
      </c>
      <c r="C900" s="487" t="s">
        <v>1380</v>
      </c>
      <c r="D900" s="402" t="s">
        <v>249</v>
      </c>
      <c r="E900" s="498">
        <v>36</v>
      </c>
      <c r="F900" s="489"/>
      <c r="G900" s="489"/>
      <c r="H900" s="489"/>
      <c r="I900" s="489"/>
      <c r="J900" s="489"/>
    </row>
    <row r="901" spans="1:10" ht="51">
      <c r="A901" s="381" t="s">
        <v>1974</v>
      </c>
      <c r="B901" s="486" t="s">
        <v>1989</v>
      </c>
      <c r="C901" s="487" t="s">
        <v>1381</v>
      </c>
      <c r="D901" s="402" t="s">
        <v>249</v>
      </c>
      <c r="E901" s="499">
        <v>36</v>
      </c>
      <c r="F901" s="489"/>
      <c r="G901" s="489"/>
      <c r="H901" s="489"/>
      <c r="I901" s="489"/>
      <c r="J901" s="489"/>
    </row>
    <row r="902" spans="1:10" ht="25.5">
      <c r="A902" s="381" t="s">
        <v>1975</v>
      </c>
      <c r="B902" s="491" t="s">
        <v>1382</v>
      </c>
      <c r="C902" s="487" t="s">
        <v>1383</v>
      </c>
      <c r="D902" s="402" t="s">
        <v>249</v>
      </c>
      <c r="E902" s="499">
        <v>180</v>
      </c>
      <c r="F902" s="489"/>
      <c r="G902" s="489"/>
      <c r="H902" s="489"/>
      <c r="I902" s="489"/>
      <c r="J902" s="489"/>
    </row>
    <row r="903" spans="1:10" ht="25.5">
      <c r="A903" s="381" t="s">
        <v>1976</v>
      </c>
      <c r="B903" s="491" t="s">
        <v>1384</v>
      </c>
      <c r="C903" s="487" t="s">
        <v>1385</v>
      </c>
      <c r="D903" s="402" t="s">
        <v>49</v>
      </c>
      <c r="E903" s="498">
        <v>90</v>
      </c>
      <c r="F903" s="489"/>
      <c r="G903" s="489"/>
      <c r="H903" s="489"/>
      <c r="I903" s="489"/>
      <c r="J903" s="489"/>
    </row>
    <row r="904" spans="1:10" ht="38.25">
      <c r="A904" s="381" t="s">
        <v>1977</v>
      </c>
      <c r="B904" s="491" t="s">
        <v>1386</v>
      </c>
      <c r="C904" s="487" t="s">
        <v>1387</v>
      </c>
      <c r="D904" s="488" t="s">
        <v>49</v>
      </c>
      <c r="E904" s="498">
        <v>72</v>
      </c>
      <c r="F904" s="489"/>
      <c r="G904" s="489"/>
      <c r="H904" s="489"/>
      <c r="I904" s="489"/>
      <c r="J904" s="489"/>
    </row>
    <row r="905" spans="1:10" ht="38.25">
      <c r="A905" s="381" t="s">
        <v>1978</v>
      </c>
      <c r="B905" s="492" t="s">
        <v>1388</v>
      </c>
      <c r="C905" s="402" t="s">
        <v>1389</v>
      </c>
      <c r="D905" s="488" t="s">
        <v>31</v>
      </c>
      <c r="E905" s="500">
        <v>8</v>
      </c>
      <c r="F905" s="489"/>
      <c r="G905" s="489"/>
      <c r="H905" s="489"/>
      <c r="I905" s="489"/>
      <c r="J905" s="489"/>
    </row>
    <row r="906" spans="1:10" ht="38.25">
      <c r="A906" s="381" t="s">
        <v>1979</v>
      </c>
      <c r="B906" s="402" t="s">
        <v>1390</v>
      </c>
      <c r="C906" s="402" t="s">
        <v>1391</v>
      </c>
      <c r="D906" s="488" t="s">
        <v>31</v>
      </c>
      <c r="E906" s="500">
        <v>8</v>
      </c>
      <c r="F906" s="489"/>
      <c r="G906" s="489"/>
      <c r="H906" s="489"/>
      <c r="I906" s="489"/>
      <c r="J906" s="489"/>
    </row>
    <row r="907" spans="1:10" ht="25.5">
      <c r="A907" s="381" t="s">
        <v>1980</v>
      </c>
      <c r="B907" s="402" t="s">
        <v>1392</v>
      </c>
      <c r="C907" s="402" t="s">
        <v>1393</v>
      </c>
      <c r="D907" s="488" t="s">
        <v>31</v>
      </c>
      <c r="E907" s="500">
        <v>5</v>
      </c>
      <c r="F907" s="489"/>
      <c r="G907" s="489"/>
      <c r="H907" s="489"/>
      <c r="I907" s="489"/>
      <c r="J907" s="489"/>
    </row>
    <row r="908" spans="1:10" ht="38.25">
      <c r="A908" s="381" t="s">
        <v>1981</v>
      </c>
      <c r="B908" s="402" t="s">
        <v>1394</v>
      </c>
      <c r="C908" s="493" t="s">
        <v>1395</v>
      </c>
      <c r="D908" s="488" t="s">
        <v>31</v>
      </c>
      <c r="E908" s="500">
        <v>36</v>
      </c>
      <c r="F908" s="489"/>
      <c r="G908" s="489"/>
      <c r="H908" s="489"/>
      <c r="I908" s="489"/>
      <c r="J908" s="489"/>
    </row>
    <row r="909" spans="1:10" ht="25.5">
      <c r="A909" s="381" t="s">
        <v>1982</v>
      </c>
      <c r="B909" s="402" t="s">
        <v>1396</v>
      </c>
      <c r="C909" s="402" t="s">
        <v>1397</v>
      </c>
      <c r="D909" s="488" t="s">
        <v>31</v>
      </c>
      <c r="E909" s="500">
        <v>10</v>
      </c>
      <c r="F909" s="489"/>
      <c r="G909" s="489"/>
      <c r="H909" s="489"/>
      <c r="I909" s="489"/>
      <c r="J909" s="489"/>
    </row>
    <row r="910" spans="1:10" ht="38.25">
      <c r="A910" s="381" t="s">
        <v>1983</v>
      </c>
      <c r="B910" s="488" t="s">
        <v>1398</v>
      </c>
      <c r="C910" s="493" t="s">
        <v>1399</v>
      </c>
      <c r="D910" s="488" t="s">
        <v>49</v>
      </c>
      <c r="E910" s="501">
        <v>144</v>
      </c>
      <c r="F910" s="489"/>
      <c r="G910" s="489"/>
      <c r="H910" s="489"/>
      <c r="I910" s="489"/>
      <c r="J910" s="489"/>
    </row>
    <row r="911" spans="1:10" ht="38.25">
      <c r="A911" s="381" t="s">
        <v>1984</v>
      </c>
      <c r="B911" s="488" t="s">
        <v>1400</v>
      </c>
      <c r="C911" s="493" t="s">
        <v>1401</v>
      </c>
      <c r="D911" s="488" t="s">
        <v>49</v>
      </c>
      <c r="E911" s="501">
        <v>108</v>
      </c>
      <c r="F911" s="489"/>
      <c r="G911" s="489"/>
      <c r="H911" s="489"/>
      <c r="I911" s="489"/>
      <c r="J911" s="489"/>
    </row>
    <row r="912" spans="1:10" ht="25.5">
      <c r="A912" s="381" t="s">
        <v>1985</v>
      </c>
      <c r="B912" s="402" t="s">
        <v>1402</v>
      </c>
      <c r="C912" s="402" t="s">
        <v>1403</v>
      </c>
      <c r="D912" s="402" t="s">
        <v>249</v>
      </c>
      <c r="E912" s="500">
        <v>60</v>
      </c>
      <c r="F912" s="489"/>
      <c r="G912" s="489"/>
      <c r="H912" s="489"/>
      <c r="I912" s="489"/>
      <c r="J912" s="489"/>
    </row>
    <row r="913" spans="1:10" ht="51">
      <c r="A913" s="381" t="s">
        <v>1986</v>
      </c>
      <c r="B913" s="488" t="s">
        <v>274</v>
      </c>
      <c r="C913" s="402" t="s">
        <v>1404</v>
      </c>
      <c r="D913" s="402" t="s">
        <v>249</v>
      </c>
      <c r="E913" s="500">
        <v>4000</v>
      </c>
      <c r="F913" s="489"/>
      <c r="G913" s="489"/>
      <c r="H913" s="489"/>
      <c r="I913" s="489"/>
      <c r="J913" s="489"/>
    </row>
    <row r="914" spans="1:10" ht="38.25">
      <c r="A914" s="381" t="s">
        <v>1987</v>
      </c>
      <c r="B914" s="491" t="s">
        <v>1405</v>
      </c>
      <c r="C914" s="402" t="s">
        <v>1406</v>
      </c>
      <c r="D914" s="402" t="s">
        <v>858</v>
      </c>
      <c r="E914" s="500">
        <v>800</v>
      </c>
      <c r="F914" s="489"/>
      <c r="G914" s="489"/>
      <c r="H914" s="489"/>
      <c r="I914" s="489"/>
      <c r="J914" s="489"/>
    </row>
    <row r="915" spans="1:10">
      <c r="A915" s="332"/>
      <c r="B915" s="341"/>
      <c r="C915" s="341"/>
      <c r="D915" s="335"/>
      <c r="E915" s="358"/>
      <c r="F915" s="373"/>
      <c r="G915" s="341"/>
      <c r="H915" s="335"/>
      <c r="I915" s="373" t="s">
        <v>1990</v>
      </c>
      <c r="J915" s="433"/>
    </row>
    <row r="916" spans="1:10">
      <c r="A916" s="607" t="s">
        <v>2183</v>
      </c>
      <c r="B916" s="503" t="s">
        <v>1991</v>
      </c>
      <c r="C916" s="503"/>
      <c r="D916" s="504"/>
      <c r="E916" s="505"/>
      <c r="F916" s="507"/>
      <c r="G916" s="508"/>
      <c r="H916" s="584"/>
      <c r="I916" s="584"/>
      <c r="J916" s="584"/>
    </row>
    <row r="917" spans="1:10" ht="25.5">
      <c r="A917" s="608" t="s">
        <v>2340</v>
      </c>
      <c r="B917" s="528" t="s">
        <v>838</v>
      </c>
      <c r="C917" s="528" t="s">
        <v>1992</v>
      </c>
      <c r="D917" s="529" t="s">
        <v>31</v>
      </c>
      <c r="E917" s="513">
        <v>220</v>
      </c>
      <c r="F917" s="511" t="s">
        <v>3197</v>
      </c>
      <c r="G917" s="780">
        <v>29.3</v>
      </c>
      <c r="H917" s="781">
        <v>29.3</v>
      </c>
      <c r="I917" s="1884">
        <v>0.21</v>
      </c>
      <c r="J917" s="1116">
        <v>7799.66</v>
      </c>
    </row>
    <row r="918" spans="1:10" ht="25.5">
      <c r="A918" s="608" t="s">
        <v>2341</v>
      </c>
      <c r="B918" s="528" t="s">
        <v>2633</v>
      </c>
      <c r="C918" s="528" t="s">
        <v>2572</v>
      </c>
      <c r="D918" s="529" t="s">
        <v>31</v>
      </c>
      <c r="E918" s="513">
        <v>150</v>
      </c>
      <c r="F918" s="511" t="s">
        <v>3197</v>
      </c>
      <c r="G918" s="780">
        <v>62</v>
      </c>
      <c r="H918" s="780">
        <v>62</v>
      </c>
      <c r="I918" s="1884">
        <v>0.21</v>
      </c>
      <c r="J918" s="1116">
        <v>11253</v>
      </c>
    </row>
    <row r="919" spans="1:10" ht="25.5">
      <c r="A919" s="608" t="s">
        <v>2342</v>
      </c>
      <c r="B919" s="528" t="s">
        <v>1993</v>
      </c>
      <c r="C919" s="528" t="s">
        <v>1994</v>
      </c>
      <c r="D919" s="529" t="s">
        <v>31</v>
      </c>
      <c r="E919" s="513">
        <v>120</v>
      </c>
      <c r="F919" s="511" t="s">
        <v>3198</v>
      </c>
      <c r="G919" s="780">
        <v>38</v>
      </c>
      <c r="H919" s="780">
        <v>38</v>
      </c>
      <c r="I919" s="1884">
        <v>0.21</v>
      </c>
      <c r="J919" s="1116">
        <v>5517.6</v>
      </c>
    </row>
    <row r="920" spans="1:10">
      <c r="A920" s="608" t="s">
        <v>2343</v>
      </c>
      <c r="B920" s="528" t="s">
        <v>1995</v>
      </c>
      <c r="C920" s="528" t="s">
        <v>1996</v>
      </c>
      <c r="D920" s="529" t="s">
        <v>31</v>
      </c>
      <c r="E920" s="513">
        <v>1</v>
      </c>
      <c r="F920" s="511" t="s">
        <v>3199</v>
      </c>
      <c r="G920" s="780">
        <v>42</v>
      </c>
      <c r="H920" s="781">
        <v>42</v>
      </c>
      <c r="I920" s="1884">
        <v>0.21</v>
      </c>
      <c r="J920" s="1116">
        <v>50.82</v>
      </c>
    </row>
    <row r="921" spans="1:10" ht="38.25">
      <c r="A921" s="608" t="s">
        <v>2344</v>
      </c>
      <c r="B921" s="528" t="s">
        <v>1997</v>
      </c>
      <c r="C921" s="528" t="s">
        <v>1998</v>
      </c>
      <c r="D921" s="529" t="s">
        <v>31</v>
      </c>
      <c r="E921" s="513">
        <v>2</v>
      </c>
      <c r="F921" s="511" t="s">
        <v>3199</v>
      </c>
      <c r="G921" s="780">
        <v>42</v>
      </c>
      <c r="H921" s="780">
        <v>42</v>
      </c>
      <c r="I921" s="1884">
        <v>0.21</v>
      </c>
      <c r="J921" s="1116">
        <v>101.64</v>
      </c>
    </row>
    <row r="922" spans="1:10">
      <c r="A922" s="608" t="s">
        <v>2345</v>
      </c>
      <c r="B922" s="528" t="s">
        <v>1999</v>
      </c>
      <c r="C922" s="528" t="s">
        <v>2000</v>
      </c>
      <c r="D922" s="529" t="s">
        <v>2001</v>
      </c>
      <c r="E922" s="513">
        <v>60</v>
      </c>
      <c r="F922" s="511" t="s">
        <v>2913</v>
      </c>
      <c r="G922" s="780">
        <v>4.88</v>
      </c>
      <c r="H922" s="781">
        <v>122</v>
      </c>
      <c r="I922" s="1884">
        <v>0.21</v>
      </c>
      <c r="J922" s="1116">
        <v>442.86</v>
      </c>
    </row>
    <row r="923" spans="1:10">
      <c r="A923" s="608" t="s">
        <v>2346</v>
      </c>
      <c r="B923" s="528" t="s">
        <v>2002</v>
      </c>
      <c r="C923" s="528" t="s">
        <v>2003</v>
      </c>
      <c r="D923" s="529" t="s">
        <v>31</v>
      </c>
      <c r="E923" s="513">
        <v>15</v>
      </c>
      <c r="F923" s="511" t="s">
        <v>3200</v>
      </c>
      <c r="G923" s="780">
        <v>24.2</v>
      </c>
      <c r="H923" s="781">
        <v>24.2</v>
      </c>
      <c r="I923" s="1884">
        <v>0.21</v>
      </c>
      <c r="J923" s="1116">
        <v>439.23</v>
      </c>
    </row>
    <row r="924" spans="1:10" ht="25.5">
      <c r="A924" s="608" t="s">
        <v>2347</v>
      </c>
      <c r="B924" s="528" t="s">
        <v>2634</v>
      </c>
      <c r="C924" s="528" t="s">
        <v>2004</v>
      </c>
      <c r="D924" s="529" t="s">
        <v>31</v>
      </c>
      <c r="E924" s="513">
        <f>4*1.3</f>
        <v>5.2</v>
      </c>
      <c r="F924" s="511" t="s">
        <v>3201</v>
      </c>
      <c r="G924" s="780">
        <v>240</v>
      </c>
      <c r="H924" s="781">
        <v>240</v>
      </c>
      <c r="I924" s="1884">
        <v>0.21</v>
      </c>
      <c r="J924" s="1116">
        <v>290.39999999999998</v>
      </c>
    </row>
    <row r="925" spans="1:10">
      <c r="A925" s="608" t="s">
        <v>2348</v>
      </c>
      <c r="B925" s="528" t="s">
        <v>2005</v>
      </c>
      <c r="C925" s="528" t="s">
        <v>2000</v>
      </c>
      <c r="D925" s="529" t="s">
        <v>2001</v>
      </c>
      <c r="E925" s="513">
        <v>60</v>
      </c>
      <c r="F925" s="511" t="s">
        <v>2910</v>
      </c>
      <c r="G925" s="780">
        <v>3.34</v>
      </c>
      <c r="H925" s="781">
        <v>167</v>
      </c>
      <c r="I925" s="1884">
        <v>0.21</v>
      </c>
      <c r="J925" s="1116">
        <v>404.14</v>
      </c>
    </row>
    <row r="926" spans="1:10">
      <c r="A926" s="608" t="s">
        <v>2349</v>
      </c>
      <c r="B926" s="528" t="s">
        <v>2635</v>
      </c>
      <c r="C926" s="528" t="s">
        <v>2006</v>
      </c>
      <c r="D926" s="529" t="s">
        <v>31</v>
      </c>
      <c r="E926" s="513">
        <v>75</v>
      </c>
      <c r="F926" s="511" t="s">
        <v>3202</v>
      </c>
      <c r="G926" s="780">
        <v>71.5</v>
      </c>
      <c r="H926" s="781">
        <v>71.5</v>
      </c>
      <c r="I926" s="1884">
        <v>0.21</v>
      </c>
      <c r="J926" s="1116">
        <v>6488.63</v>
      </c>
    </row>
    <row r="927" spans="1:10" ht="25.5">
      <c r="A927" s="608" t="s">
        <v>2350</v>
      </c>
      <c r="B927" s="528" t="s">
        <v>2007</v>
      </c>
      <c r="C927" s="528" t="s">
        <v>2008</v>
      </c>
      <c r="D927" s="529" t="s">
        <v>31</v>
      </c>
      <c r="E927" s="513">
        <f>120*1.3</f>
        <v>156</v>
      </c>
      <c r="F927" s="511" t="s">
        <v>2905</v>
      </c>
      <c r="G927" s="780">
        <v>42</v>
      </c>
      <c r="H927" s="781">
        <v>42</v>
      </c>
      <c r="I927" s="1884">
        <v>0.21</v>
      </c>
      <c r="J927" s="1116">
        <v>19819.8</v>
      </c>
    </row>
    <row r="928" spans="1:10">
      <c r="A928" s="608" t="s">
        <v>2351</v>
      </c>
      <c r="B928" s="528" t="s">
        <v>2009</v>
      </c>
      <c r="C928" s="528" t="s">
        <v>2010</v>
      </c>
      <c r="D928" s="529" t="s">
        <v>31</v>
      </c>
      <c r="E928" s="530">
        <v>5</v>
      </c>
      <c r="F928" s="511" t="s">
        <v>2912</v>
      </c>
      <c r="G928" s="780">
        <v>290</v>
      </c>
      <c r="H928" s="781">
        <v>290</v>
      </c>
      <c r="I928" s="1884">
        <v>0.21</v>
      </c>
      <c r="J928" s="1116">
        <v>1754.5</v>
      </c>
    </row>
    <row r="929" spans="1:10">
      <c r="A929" s="608" t="s">
        <v>2352</v>
      </c>
      <c r="B929" s="528" t="s">
        <v>2011</v>
      </c>
      <c r="C929" s="528" t="s">
        <v>2010</v>
      </c>
      <c r="D929" s="529" t="s">
        <v>31</v>
      </c>
      <c r="E929" s="530">
        <v>5</v>
      </c>
      <c r="F929" s="511" t="s">
        <v>2912</v>
      </c>
      <c r="G929" s="780">
        <v>472.24</v>
      </c>
      <c r="H929" s="781">
        <v>472.24</v>
      </c>
      <c r="I929" s="1884">
        <v>0.21</v>
      </c>
      <c r="J929" s="1116">
        <v>2857.05</v>
      </c>
    </row>
    <row r="930" spans="1:10">
      <c r="A930" s="608" t="s">
        <v>2353</v>
      </c>
      <c r="B930" s="528" t="s">
        <v>2012</v>
      </c>
      <c r="C930" s="528" t="s">
        <v>2013</v>
      </c>
      <c r="D930" s="529" t="s">
        <v>2001</v>
      </c>
      <c r="E930" s="513">
        <v>30</v>
      </c>
      <c r="F930" s="511" t="s">
        <v>2914</v>
      </c>
      <c r="G930" s="780">
        <v>0.72</v>
      </c>
      <c r="H930" s="781">
        <v>180</v>
      </c>
      <c r="I930" s="1884">
        <v>0.21</v>
      </c>
      <c r="J930" s="1116">
        <v>217.8</v>
      </c>
    </row>
    <row r="931" spans="1:10">
      <c r="A931" s="608" t="s">
        <v>2354</v>
      </c>
      <c r="B931" s="528" t="s">
        <v>2014</v>
      </c>
      <c r="C931" s="528" t="s">
        <v>2013</v>
      </c>
      <c r="D931" s="529" t="s">
        <v>2001</v>
      </c>
      <c r="E931" s="513">
        <v>30</v>
      </c>
      <c r="F931" s="511" t="s">
        <v>2914</v>
      </c>
      <c r="G931" s="780">
        <v>0.5</v>
      </c>
      <c r="H931" s="781">
        <v>125</v>
      </c>
      <c r="I931" s="1884">
        <v>0.21</v>
      </c>
      <c r="J931" s="1116">
        <v>151.25</v>
      </c>
    </row>
    <row r="932" spans="1:10">
      <c r="A932" s="514"/>
      <c r="B932" s="515"/>
      <c r="C932" s="515"/>
      <c r="D932" s="517"/>
      <c r="E932" s="518"/>
      <c r="F932" s="515"/>
      <c r="G932" s="517"/>
      <c r="H932" s="515"/>
      <c r="I932" s="521" t="s">
        <v>2355</v>
      </c>
      <c r="J932" s="788">
        <f>SUM(J917:J931)</f>
        <v>57588.380000000005</v>
      </c>
    </row>
    <row r="933" spans="1:10">
      <c r="A933" s="574"/>
      <c r="B933" s="596" t="s">
        <v>2015</v>
      </c>
      <c r="C933" s="577"/>
      <c r="D933" s="559"/>
      <c r="E933" s="575"/>
      <c r="F933" s="577"/>
      <c r="G933" s="559"/>
      <c r="H933" s="576"/>
      <c r="I933" s="577"/>
      <c r="J933" s="578"/>
    </row>
    <row r="934" spans="1:10">
      <c r="A934" s="609" t="s">
        <v>2186</v>
      </c>
      <c r="B934" s="528" t="s">
        <v>2016</v>
      </c>
      <c r="C934" s="528" t="s">
        <v>2017</v>
      </c>
      <c r="D934" s="510" t="s">
        <v>31</v>
      </c>
      <c r="E934" s="513">
        <v>70</v>
      </c>
      <c r="F934" s="511" t="s">
        <v>2911</v>
      </c>
      <c r="G934" s="780">
        <v>63</v>
      </c>
      <c r="H934" s="780">
        <v>63</v>
      </c>
      <c r="I934" s="1884">
        <v>0.21</v>
      </c>
      <c r="J934" s="1116">
        <v>5336.1</v>
      </c>
    </row>
    <row r="935" spans="1:10">
      <c r="A935" s="514"/>
      <c r="B935" s="515"/>
      <c r="C935" s="515"/>
      <c r="D935" s="517"/>
      <c r="E935" s="518"/>
      <c r="F935" s="515"/>
      <c r="G935" s="517"/>
      <c r="H935" s="515"/>
      <c r="I935" s="521" t="s">
        <v>2356</v>
      </c>
      <c r="J935" s="788">
        <f>J934</f>
        <v>5336.1</v>
      </c>
    </row>
    <row r="936" spans="1:10" ht="25.5">
      <c r="A936" s="609" t="s">
        <v>2189</v>
      </c>
      <c r="B936" s="528" t="s">
        <v>2018</v>
      </c>
      <c r="C936" s="528" t="s">
        <v>2573</v>
      </c>
      <c r="D936" s="510" t="s">
        <v>31</v>
      </c>
      <c r="E936" s="513">
        <v>150</v>
      </c>
      <c r="F936" s="511" t="s">
        <v>3203</v>
      </c>
      <c r="G936" s="780">
        <v>12.7</v>
      </c>
      <c r="H936" s="780">
        <v>12.7</v>
      </c>
      <c r="I936" s="1884">
        <v>0.21</v>
      </c>
      <c r="J936" s="1116">
        <v>2305.0500000000002</v>
      </c>
    </row>
    <row r="937" spans="1:10">
      <c r="A937" s="514"/>
      <c r="B937" s="515"/>
      <c r="C937" s="515"/>
      <c r="D937" s="517"/>
      <c r="E937" s="518"/>
      <c r="F937" s="515"/>
      <c r="G937" s="517"/>
      <c r="H937" s="515"/>
      <c r="I937" s="521" t="s">
        <v>2357</v>
      </c>
      <c r="J937" s="788">
        <f>J936</f>
        <v>2305.0500000000002</v>
      </c>
    </row>
    <row r="938" spans="1:10">
      <c r="A938" s="609" t="s">
        <v>2192</v>
      </c>
      <c r="B938" s="528" t="s">
        <v>2019</v>
      </c>
      <c r="C938" s="528" t="s">
        <v>2020</v>
      </c>
      <c r="D938" s="529" t="s">
        <v>49</v>
      </c>
      <c r="E938" s="530">
        <v>600</v>
      </c>
      <c r="F938" s="511"/>
      <c r="G938" s="512"/>
      <c r="H938" s="586"/>
      <c r="I938" s="586"/>
      <c r="J938" s="587"/>
    </row>
    <row r="939" spans="1:10">
      <c r="A939" s="514"/>
      <c r="B939" s="515"/>
      <c r="C939" s="515"/>
      <c r="D939" s="517"/>
      <c r="E939" s="518"/>
      <c r="F939" s="515"/>
      <c r="G939" s="517"/>
      <c r="H939" s="515"/>
      <c r="I939" s="521" t="s">
        <v>2358</v>
      </c>
      <c r="J939" s="582"/>
    </row>
    <row r="940" spans="1:10" ht="25.5">
      <c r="A940" s="609" t="s">
        <v>2195</v>
      </c>
      <c r="B940" s="597" t="s">
        <v>2021</v>
      </c>
      <c r="C940" s="528" t="s">
        <v>2022</v>
      </c>
      <c r="D940" s="529" t="s">
        <v>49</v>
      </c>
      <c r="E940" s="530">
        <f>25*1.3</f>
        <v>32.5</v>
      </c>
      <c r="F940" s="511"/>
      <c r="G940" s="512"/>
      <c r="H940" s="586"/>
      <c r="I940" s="586"/>
      <c r="J940" s="587"/>
    </row>
    <row r="941" spans="1:10">
      <c r="A941" s="514"/>
      <c r="B941" s="515"/>
      <c r="C941" s="515"/>
      <c r="D941" s="517"/>
      <c r="E941" s="518"/>
      <c r="F941" s="515"/>
      <c r="G941" s="517"/>
      <c r="H941" s="515"/>
      <c r="I941" s="521" t="s">
        <v>2359</v>
      </c>
      <c r="J941" s="582"/>
    </row>
    <row r="942" spans="1:10">
      <c r="A942" s="609" t="s">
        <v>2198</v>
      </c>
      <c r="B942" s="528" t="s">
        <v>2023</v>
      </c>
      <c r="C942" s="528" t="s">
        <v>2024</v>
      </c>
      <c r="D942" s="529" t="s">
        <v>49</v>
      </c>
      <c r="E942" s="530">
        <f>4*1.3</f>
        <v>5.2</v>
      </c>
      <c r="F942" s="511"/>
      <c r="G942" s="512"/>
      <c r="H942" s="586"/>
      <c r="I942" s="586"/>
      <c r="J942" s="587"/>
    </row>
    <row r="943" spans="1:10">
      <c r="A943" s="514"/>
      <c r="B943" s="515"/>
      <c r="C943" s="515"/>
      <c r="D943" s="517"/>
      <c r="E943" s="518"/>
      <c r="F943" s="515"/>
      <c r="G943" s="517"/>
      <c r="H943" s="515"/>
      <c r="I943" s="521" t="s">
        <v>2360</v>
      </c>
      <c r="J943" s="582"/>
    </row>
    <row r="944" spans="1:10" ht="25.5">
      <c r="A944" s="609" t="s">
        <v>2201</v>
      </c>
      <c r="B944" s="528" t="s">
        <v>2025</v>
      </c>
      <c r="C944" s="528" t="s">
        <v>2574</v>
      </c>
      <c r="D944" s="529" t="s">
        <v>49</v>
      </c>
      <c r="E944" s="530">
        <v>22</v>
      </c>
      <c r="F944" s="511"/>
      <c r="G944" s="512"/>
      <c r="H944" s="586"/>
      <c r="I944" s="586"/>
      <c r="J944" s="587"/>
    </row>
    <row r="945" spans="1:10">
      <c r="A945" s="514"/>
      <c r="B945" s="515"/>
      <c r="C945" s="515"/>
      <c r="D945" s="517"/>
      <c r="E945" s="518"/>
      <c r="F945" s="515"/>
      <c r="G945" s="517"/>
      <c r="H945" s="515"/>
      <c r="I945" s="521" t="s">
        <v>2361</v>
      </c>
      <c r="J945" s="582"/>
    </row>
    <row r="946" spans="1:10">
      <c r="A946" s="610" t="s">
        <v>2204</v>
      </c>
      <c r="B946" s="598" t="s">
        <v>2026</v>
      </c>
      <c r="C946" s="531"/>
      <c r="D946" s="532"/>
      <c r="E946" s="533"/>
      <c r="F946" s="534"/>
      <c r="G946" s="535"/>
      <c r="H946" s="599"/>
      <c r="I946" s="599"/>
      <c r="J946" s="600"/>
    </row>
    <row r="947" spans="1:10" ht="25.5">
      <c r="A947" s="611" t="s">
        <v>2362</v>
      </c>
      <c r="B947" s="536" t="s">
        <v>2027</v>
      </c>
      <c r="C947" s="536" t="s">
        <v>2363</v>
      </c>
      <c r="D947" s="529" t="s">
        <v>2028</v>
      </c>
      <c r="E947" s="530">
        <v>100</v>
      </c>
      <c r="F947" s="537" t="s">
        <v>2822</v>
      </c>
      <c r="G947" s="780">
        <f>H947/1</f>
        <v>23.5</v>
      </c>
      <c r="H947" s="780">
        <v>23.5</v>
      </c>
      <c r="I947" s="1884">
        <v>0.21</v>
      </c>
      <c r="J947" s="1116">
        <f>H947*1.21*E947</f>
        <v>2843.5</v>
      </c>
    </row>
    <row r="948" spans="1:10" ht="25.5">
      <c r="A948" s="611" t="s">
        <v>2366</v>
      </c>
      <c r="B948" s="536" t="s">
        <v>2029</v>
      </c>
      <c r="C948" s="536" t="s">
        <v>2363</v>
      </c>
      <c r="D948" s="529" t="s">
        <v>2028</v>
      </c>
      <c r="E948" s="530">
        <v>80</v>
      </c>
      <c r="F948" s="537" t="s">
        <v>2826</v>
      </c>
      <c r="G948" s="780">
        <f>H948/1</f>
        <v>19.5</v>
      </c>
      <c r="H948" s="780">
        <v>19.5</v>
      </c>
      <c r="I948" s="1884">
        <v>0.21</v>
      </c>
      <c r="J948" s="1116">
        <f>H948*1.21*E948</f>
        <v>1887.6</v>
      </c>
    </row>
    <row r="949" spans="1:10" ht="51">
      <c r="A949" s="611" t="s">
        <v>2367</v>
      </c>
      <c r="B949" s="536" t="s">
        <v>2030</v>
      </c>
      <c r="C949" s="536" t="s">
        <v>2364</v>
      </c>
      <c r="D949" s="538" t="s">
        <v>87</v>
      </c>
      <c r="E949" s="530">
        <v>13</v>
      </c>
      <c r="F949" s="537" t="s">
        <v>2916</v>
      </c>
      <c r="G949" s="780">
        <f>H949/100</f>
        <v>0.86</v>
      </c>
      <c r="H949" s="780">
        <v>86</v>
      </c>
      <c r="I949" s="1884">
        <v>0.21</v>
      </c>
      <c r="J949" s="1116">
        <f>H949*1.21*E949</f>
        <v>1352.78</v>
      </c>
    </row>
    <row r="950" spans="1:10" ht="102">
      <c r="A950" s="611" t="s">
        <v>2368</v>
      </c>
      <c r="B950" s="536" t="s">
        <v>2031</v>
      </c>
      <c r="C950" s="536" t="s">
        <v>2365</v>
      </c>
      <c r="D950" s="538" t="s">
        <v>87</v>
      </c>
      <c r="E950" s="530">
        <f>4*1.3</f>
        <v>5.2</v>
      </c>
      <c r="F950" s="537" t="s">
        <v>2916</v>
      </c>
      <c r="G950" s="780">
        <f t="shared" ref="G950:G956" si="0">H950/100</f>
        <v>1.1000000000000001</v>
      </c>
      <c r="H950" s="780">
        <v>110</v>
      </c>
      <c r="I950" s="1884">
        <v>0.21</v>
      </c>
      <c r="J950" s="1116">
        <v>665.5</v>
      </c>
    </row>
    <row r="951" spans="1:10" ht="76.5">
      <c r="A951" s="611" t="s">
        <v>2369</v>
      </c>
      <c r="B951" s="536" t="s">
        <v>2032</v>
      </c>
      <c r="C951" s="536" t="s">
        <v>2033</v>
      </c>
      <c r="D951" s="538" t="s">
        <v>87</v>
      </c>
      <c r="E951" s="530">
        <v>10</v>
      </c>
      <c r="F951" s="537" t="s">
        <v>2916</v>
      </c>
      <c r="G951" s="780">
        <f t="shared" si="0"/>
        <v>0.43</v>
      </c>
      <c r="H951" s="780">
        <v>43</v>
      </c>
      <c r="I951" s="1884">
        <v>0.21</v>
      </c>
      <c r="J951" s="1116">
        <f>H951*1.21*E951</f>
        <v>520.29999999999995</v>
      </c>
    </row>
    <row r="952" spans="1:10" ht="63.75">
      <c r="A952" s="611" t="s">
        <v>2370</v>
      </c>
      <c r="B952" s="536" t="s">
        <v>2034</v>
      </c>
      <c r="C952" s="536" t="s">
        <v>2035</v>
      </c>
      <c r="D952" s="538" t="s">
        <v>87</v>
      </c>
      <c r="E952" s="530">
        <v>3</v>
      </c>
      <c r="F952" s="537" t="s">
        <v>2916</v>
      </c>
      <c r="G952" s="780">
        <f t="shared" si="0"/>
        <v>0.52</v>
      </c>
      <c r="H952" s="780">
        <v>52</v>
      </c>
      <c r="I952" s="1884">
        <v>0.21</v>
      </c>
      <c r="J952" s="1116">
        <f>H952*1.21*E952</f>
        <v>188.76</v>
      </c>
    </row>
    <row r="953" spans="1:10" ht="38.25">
      <c r="A953" s="611" t="s">
        <v>2371</v>
      </c>
      <c r="B953" s="536" t="s">
        <v>2036</v>
      </c>
      <c r="C953" s="536" t="s">
        <v>2037</v>
      </c>
      <c r="D953" s="538" t="s">
        <v>49</v>
      </c>
      <c r="E953" s="530">
        <v>3</v>
      </c>
      <c r="F953" s="537" t="s">
        <v>2916</v>
      </c>
      <c r="G953" s="780">
        <f t="shared" si="0"/>
        <v>0.6</v>
      </c>
      <c r="H953" s="780">
        <v>60</v>
      </c>
      <c r="I953" s="1884">
        <v>0.21</v>
      </c>
      <c r="J953" s="1116">
        <f>H953*1.21*E953</f>
        <v>217.79999999999998</v>
      </c>
    </row>
    <row r="954" spans="1:10" ht="102">
      <c r="A954" s="611" t="s">
        <v>2372</v>
      </c>
      <c r="B954" s="536" t="s">
        <v>2038</v>
      </c>
      <c r="C954" s="536" t="s">
        <v>2039</v>
      </c>
      <c r="D954" s="538" t="s">
        <v>87</v>
      </c>
      <c r="E954" s="530">
        <v>3</v>
      </c>
      <c r="F954" s="537" t="s">
        <v>2916</v>
      </c>
      <c r="G954" s="780">
        <f t="shared" si="0"/>
        <v>1.1000000000000001</v>
      </c>
      <c r="H954" s="780">
        <v>110</v>
      </c>
      <c r="I954" s="1884">
        <v>0.21</v>
      </c>
      <c r="J954" s="1116">
        <f>H954*1.21*E954</f>
        <v>399.29999999999995</v>
      </c>
    </row>
    <row r="955" spans="1:10" ht="76.5">
      <c r="A955" s="611" t="s">
        <v>2373</v>
      </c>
      <c r="B955" s="536" t="s">
        <v>2040</v>
      </c>
      <c r="C955" s="536" t="s">
        <v>2041</v>
      </c>
      <c r="D955" s="538" t="s">
        <v>87</v>
      </c>
      <c r="E955" s="540">
        <f>1*1.3</f>
        <v>1.3</v>
      </c>
      <c r="F955" s="537" t="s">
        <v>2916</v>
      </c>
      <c r="G955" s="780">
        <f t="shared" si="0"/>
        <v>0.49</v>
      </c>
      <c r="H955" s="780">
        <v>49</v>
      </c>
      <c r="I955" s="1884">
        <v>0.21</v>
      </c>
      <c r="J955" s="1116">
        <v>59.29</v>
      </c>
    </row>
    <row r="956" spans="1:10" ht="89.25">
      <c r="A956" s="611" t="s">
        <v>2374</v>
      </c>
      <c r="B956" s="536" t="s">
        <v>2042</v>
      </c>
      <c r="C956" s="536" t="s">
        <v>2043</v>
      </c>
      <c r="D956" s="538" t="s">
        <v>87</v>
      </c>
      <c r="E956" s="540">
        <f>1*1.3</f>
        <v>1.3</v>
      </c>
      <c r="F956" s="537" t="s">
        <v>2916</v>
      </c>
      <c r="G956" s="780">
        <f t="shared" si="0"/>
        <v>0.62</v>
      </c>
      <c r="H956" s="780">
        <v>62</v>
      </c>
      <c r="I956" s="1884">
        <v>0.21</v>
      </c>
      <c r="J956" s="1116">
        <f>H956*1.21</f>
        <v>75.02</v>
      </c>
    </row>
    <row r="957" spans="1:10" ht="76.5">
      <c r="A957" s="611" t="s">
        <v>2375</v>
      </c>
      <c r="B957" s="536" t="s">
        <v>2044</v>
      </c>
      <c r="C957" s="536" t="s">
        <v>2045</v>
      </c>
      <c r="D957" s="538" t="s">
        <v>87</v>
      </c>
      <c r="E957" s="530">
        <v>3</v>
      </c>
      <c r="F957" s="539" t="s">
        <v>3204</v>
      </c>
      <c r="G957" s="780">
        <f>H957/1</f>
        <v>82.5</v>
      </c>
      <c r="H957" s="780">
        <v>82.5</v>
      </c>
      <c r="I957" s="1884">
        <v>0.21</v>
      </c>
      <c r="J957" s="1116">
        <f>H957*1.21*E957</f>
        <v>299.47500000000002</v>
      </c>
    </row>
    <row r="958" spans="1:10" ht="63.75">
      <c r="A958" s="611" t="s">
        <v>2376</v>
      </c>
      <c r="B958" s="536" t="s">
        <v>2046</v>
      </c>
      <c r="C958" s="536" t="s">
        <v>2047</v>
      </c>
      <c r="D958" s="538" t="s">
        <v>87</v>
      </c>
      <c r="E958" s="540">
        <f>1*1.3</f>
        <v>1.3</v>
      </c>
      <c r="F958" s="539" t="s">
        <v>3205</v>
      </c>
      <c r="G958" s="780">
        <f t="shared" ref="G958:G959" si="1">H958/1</f>
        <v>45</v>
      </c>
      <c r="H958" s="780">
        <v>45</v>
      </c>
      <c r="I958" s="1884">
        <v>0.21</v>
      </c>
      <c r="J958" s="1116">
        <v>54.45</v>
      </c>
    </row>
    <row r="959" spans="1:10" ht="38.25">
      <c r="A959" s="611" t="s">
        <v>2377</v>
      </c>
      <c r="B959" s="536" t="s">
        <v>2048</v>
      </c>
      <c r="C959" s="536" t="s">
        <v>2049</v>
      </c>
      <c r="D959" s="538" t="s">
        <v>2028</v>
      </c>
      <c r="E959" s="530">
        <v>6</v>
      </c>
      <c r="F959" s="539" t="s">
        <v>2826</v>
      </c>
      <c r="G959" s="780">
        <f t="shared" si="1"/>
        <v>49</v>
      </c>
      <c r="H959" s="780">
        <v>49</v>
      </c>
      <c r="I959" s="1884">
        <v>0.21</v>
      </c>
      <c r="J959" s="1116">
        <f>H959*1.21*E959</f>
        <v>355.74</v>
      </c>
    </row>
    <row r="960" spans="1:10" ht="63.75">
      <c r="A960" s="611" t="s">
        <v>2378</v>
      </c>
      <c r="B960" s="536" t="s">
        <v>2050</v>
      </c>
      <c r="C960" s="536" t="s">
        <v>2051</v>
      </c>
      <c r="D960" s="538" t="s">
        <v>49</v>
      </c>
      <c r="E960" s="540">
        <f>7*1.3</f>
        <v>9.1</v>
      </c>
      <c r="F960" s="539" t="s">
        <v>2916</v>
      </c>
      <c r="G960" s="780">
        <f>H960/100</f>
        <v>0.65</v>
      </c>
      <c r="H960" s="780">
        <v>65</v>
      </c>
      <c r="I960" s="1884">
        <v>0.21</v>
      </c>
      <c r="J960" s="1116">
        <v>707.85</v>
      </c>
    </row>
    <row r="961" spans="1:10">
      <c r="A961" s="514"/>
      <c r="B961" s="515"/>
      <c r="C961" s="515"/>
      <c r="D961" s="517"/>
      <c r="E961" s="518"/>
      <c r="F961" s="515"/>
      <c r="G961" s="517"/>
      <c r="H961" s="515"/>
      <c r="I961" s="521" t="s">
        <v>2379</v>
      </c>
      <c r="J961" s="788">
        <f>SUM(J947:J960)</f>
        <v>9627.3650000000016</v>
      </c>
    </row>
    <row r="962" spans="1:10">
      <c r="A962" s="612" t="s">
        <v>2207</v>
      </c>
      <c r="B962" s="598" t="s">
        <v>2052</v>
      </c>
      <c r="C962" s="541"/>
      <c r="D962" s="542"/>
      <c r="E962" s="533"/>
      <c r="F962" s="543"/>
      <c r="G962" s="535"/>
      <c r="H962" s="599"/>
      <c r="I962" s="599"/>
      <c r="J962" s="600"/>
    </row>
    <row r="963" spans="1:10" ht="25.5">
      <c r="A963" s="613" t="s">
        <v>2381</v>
      </c>
      <c r="B963" s="601" t="s">
        <v>2053</v>
      </c>
      <c r="C963" s="544" t="s">
        <v>2054</v>
      </c>
      <c r="D963" s="545" t="s">
        <v>31</v>
      </c>
      <c r="E963" s="530">
        <f>600*1.3</f>
        <v>780</v>
      </c>
      <c r="F963" s="511"/>
      <c r="G963" s="512"/>
      <c r="H963" s="586"/>
      <c r="I963" s="586"/>
      <c r="J963" s="587"/>
    </row>
    <row r="964" spans="1:10" ht="25.5">
      <c r="A964" s="613" t="s">
        <v>2382</v>
      </c>
      <c r="B964" s="601" t="s">
        <v>2055</v>
      </c>
      <c r="C964" s="544" t="s">
        <v>2054</v>
      </c>
      <c r="D964" s="545" t="s">
        <v>31</v>
      </c>
      <c r="E964" s="530">
        <f>600*1.3</f>
        <v>780</v>
      </c>
      <c r="F964" s="511"/>
      <c r="G964" s="512"/>
      <c r="H964" s="586"/>
      <c r="I964" s="586"/>
      <c r="J964" s="587"/>
    </row>
    <row r="965" spans="1:10">
      <c r="A965" s="514"/>
      <c r="B965" s="515"/>
      <c r="C965" s="515"/>
      <c r="D965" s="517"/>
      <c r="E965" s="518"/>
      <c r="F965" s="515"/>
      <c r="G965" s="517"/>
      <c r="H965" s="515"/>
      <c r="I965" s="521" t="s">
        <v>2380</v>
      </c>
      <c r="J965" s="582"/>
    </row>
    <row r="966" spans="1:10">
      <c r="A966" s="612" t="s">
        <v>2210</v>
      </c>
      <c r="B966" s="602" t="s">
        <v>1239</v>
      </c>
      <c r="C966" s="531"/>
      <c r="D966" s="542"/>
      <c r="E966" s="533"/>
      <c r="F966" s="543"/>
      <c r="G966" s="535"/>
      <c r="H966" s="599"/>
      <c r="I966" s="599"/>
      <c r="J966" s="600"/>
    </row>
    <row r="967" spans="1:10" ht="38.25">
      <c r="A967" s="613" t="s">
        <v>2383</v>
      </c>
      <c r="B967" s="509" t="s">
        <v>1009</v>
      </c>
      <c r="C967" s="528" t="s">
        <v>2575</v>
      </c>
      <c r="D967" s="529" t="s">
        <v>49</v>
      </c>
      <c r="E967" s="530">
        <v>3000</v>
      </c>
      <c r="F967" s="511" t="s">
        <v>2851</v>
      </c>
      <c r="G967" s="780">
        <v>1.64</v>
      </c>
      <c r="H967" s="780">
        <v>1.64</v>
      </c>
      <c r="I967" s="1884">
        <v>0.21</v>
      </c>
      <c r="J967" s="1116">
        <v>5953.2</v>
      </c>
    </row>
    <row r="968" spans="1:10" ht="38.25">
      <c r="A968" s="613" t="s">
        <v>2384</v>
      </c>
      <c r="B968" s="509" t="s">
        <v>2056</v>
      </c>
      <c r="C968" s="528" t="s">
        <v>2057</v>
      </c>
      <c r="D968" s="529" t="s">
        <v>49</v>
      </c>
      <c r="E968" s="530">
        <v>3900</v>
      </c>
      <c r="F968" s="511" t="s">
        <v>2851</v>
      </c>
      <c r="G968" s="780">
        <v>0.85</v>
      </c>
      <c r="H968" s="781">
        <v>0.85</v>
      </c>
      <c r="I968" s="1884">
        <v>0.21</v>
      </c>
      <c r="J968" s="1116">
        <v>4011.15</v>
      </c>
    </row>
    <row r="969" spans="1:10" ht="63.75">
      <c r="A969" s="613" t="s">
        <v>2385</v>
      </c>
      <c r="B969" s="509" t="s">
        <v>2058</v>
      </c>
      <c r="C969" s="528" t="s">
        <v>2059</v>
      </c>
      <c r="D969" s="529" t="s">
        <v>49</v>
      </c>
      <c r="E969" s="530">
        <v>150</v>
      </c>
      <c r="F969" s="511" t="s">
        <v>2851</v>
      </c>
      <c r="G969" s="780">
        <v>6.31</v>
      </c>
      <c r="H969" s="781">
        <v>6.31</v>
      </c>
      <c r="I969" s="1884">
        <v>0.21</v>
      </c>
      <c r="J969" s="1116">
        <v>1145.27</v>
      </c>
    </row>
    <row r="970" spans="1:10">
      <c r="A970" s="514"/>
      <c r="B970" s="515"/>
      <c r="C970" s="515"/>
      <c r="D970" s="517"/>
      <c r="E970" s="518"/>
      <c r="F970" s="515"/>
      <c r="G970" s="517"/>
      <c r="H970" s="515"/>
      <c r="I970" s="521" t="s">
        <v>2386</v>
      </c>
      <c r="J970" s="788">
        <f>SUM(J967:J969)</f>
        <v>11109.62</v>
      </c>
    </row>
    <row r="971" spans="1:10">
      <c r="A971" s="612" t="s">
        <v>2213</v>
      </c>
      <c r="B971" s="602" t="s">
        <v>2060</v>
      </c>
      <c r="C971" s="541"/>
      <c r="D971" s="542"/>
      <c r="E971" s="533"/>
      <c r="F971" s="543"/>
      <c r="G971" s="535"/>
      <c r="H971" s="599"/>
      <c r="I971" s="599"/>
      <c r="J971" s="600"/>
    </row>
    <row r="972" spans="1:10" ht="25.5">
      <c r="A972" s="614" t="s">
        <v>2387</v>
      </c>
      <c r="B972" s="536" t="s">
        <v>2061</v>
      </c>
      <c r="C972" s="536" t="s">
        <v>2062</v>
      </c>
      <c r="D972" s="538" t="s">
        <v>49</v>
      </c>
      <c r="E972" s="530">
        <v>120</v>
      </c>
      <c r="F972" s="539"/>
      <c r="G972" s="546"/>
      <c r="H972" s="586"/>
      <c r="I972" s="586"/>
      <c r="J972" s="587"/>
    </row>
    <row r="973" spans="1:10" ht="51">
      <c r="A973" s="614" t="s">
        <v>2388</v>
      </c>
      <c r="B973" s="509" t="s">
        <v>2067</v>
      </c>
      <c r="C973" s="528" t="s">
        <v>2576</v>
      </c>
      <c r="D973" s="510" t="s">
        <v>31</v>
      </c>
      <c r="E973" s="530">
        <f>35*1.3</f>
        <v>45.5</v>
      </c>
      <c r="F973" s="403"/>
      <c r="G973" s="403"/>
      <c r="H973" s="403"/>
      <c r="I973" s="403"/>
      <c r="J973" s="403"/>
    </row>
    <row r="974" spans="1:10">
      <c r="A974" s="514"/>
      <c r="B974" s="515"/>
      <c r="C974" s="515"/>
      <c r="D974" s="517"/>
      <c r="E974" s="518"/>
      <c r="F974" s="515"/>
      <c r="G974" s="517"/>
      <c r="H974" s="515"/>
      <c r="I974" s="521" t="s">
        <v>2389</v>
      </c>
      <c r="J974" s="582"/>
    </row>
    <row r="975" spans="1:10">
      <c r="A975" s="621"/>
      <c r="B975" s="622" t="s">
        <v>2068</v>
      </c>
      <c r="C975" s="623"/>
      <c r="D975" s="624"/>
      <c r="E975" s="625"/>
      <c r="F975" s="626"/>
      <c r="G975" s="624"/>
      <c r="H975" s="623"/>
      <c r="I975" s="623"/>
      <c r="J975" s="623"/>
    </row>
    <row r="976" spans="1:10" ht="51">
      <c r="A976" s="605" t="s">
        <v>2216</v>
      </c>
      <c r="B976" s="581" t="s">
        <v>2069</v>
      </c>
      <c r="C976" s="550" t="s">
        <v>2070</v>
      </c>
      <c r="D976" s="551" t="s">
        <v>31</v>
      </c>
      <c r="E976" s="552">
        <f>2*1.3</f>
        <v>2.6</v>
      </c>
      <c r="F976" s="553" t="s">
        <v>3206</v>
      </c>
      <c r="G976" s="785">
        <v>190</v>
      </c>
      <c r="H976" s="781">
        <v>190</v>
      </c>
      <c r="I976" s="1884">
        <v>0.21</v>
      </c>
      <c r="J976" s="1116">
        <v>689.69999999999993</v>
      </c>
    </row>
    <row r="977" spans="1:10">
      <c r="A977" s="514"/>
      <c r="B977" s="515"/>
      <c r="C977" s="515"/>
      <c r="D977" s="517"/>
      <c r="E977" s="518"/>
      <c r="F977" s="515"/>
      <c r="G977" s="517"/>
      <c r="H977" s="515"/>
      <c r="I977" s="521" t="s">
        <v>2455</v>
      </c>
      <c r="J977" s="582">
        <v>689.69999999999993</v>
      </c>
    </row>
    <row r="978" spans="1:10" ht="51">
      <c r="A978" s="605" t="s">
        <v>2219</v>
      </c>
      <c r="B978" s="550" t="s">
        <v>2071</v>
      </c>
      <c r="C978" s="550" t="s">
        <v>2072</v>
      </c>
      <c r="D978" s="551" t="s">
        <v>31</v>
      </c>
      <c r="E978" s="552">
        <f>2*1.3</f>
        <v>2.6</v>
      </c>
      <c r="F978" s="553" t="s">
        <v>2809</v>
      </c>
      <c r="G978" s="785">
        <v>590</v>
      </c>
      <c r="H978" s="781">
        <v>590</v>
      </c>
      <c r="I978" s="1884">
        <v>0.21</v>
      </c>
      <c r="J978" s="1116">
        <v>2141.6999999999998</v>
      </c>
    </row>
    <row r="979" spans="1:10">
      <c r="A979" s="514"/>
      <c r="B979" s="515"/>
      <c r="C979" s="515"/>
      <c r="D979" s="517"/>
      <c r="E979" s="518"/>
      <c r="F979" s="515"/>
      <c r="G979" s="517"/>
      <c r="H979" s="515"/>
      <c r="I979" s="521" t="s">
        <v>2456</v>
      </c>
      <c r="J979" s="788">
        <v>2141.6999999999998</v>
      </c>
    </row>
    <row r="980" spans="1:10" ht="51">
      <c r="A980" s="605" t="s">
        <v>2222</v>
      </c>
      <c r="B980" s="581" t="s">
        <v>2073</v>
      </c>
      <c r="C980" s="550" t="s">
        <v>2074</v>
      </c>
      <c r="D980" s="551" t="s">
        <v>31</v>
      </c>
      <c r="E980" s="552">
        <f>2*1.3</f>
        <v>2.6</v>
      </c>
      <c r="F980" s="553" t="s">
        <v>2809</v>
      </c>
      <c r="G980" s="785">
        <v>390</v>
      </c>
      <c r="H980" s="781">
        <v>390</v>
      </c>
      <c r="I980" s="1884">
        <v>0.21</v>
      </c>
      <c r="J980" s="781">
        <v>1415.7</v>
      </c>
    </row>
    <row r="981" spans="1:10">
      <c r="A981" s="514"/>
      <c r="B981" s="515"/>
      <c r="C981" s="515"/>
      <c r="D981" s="517"/>
      <c r="E981" s="518"/>
      <c r="F981" s="515"/>
      <c r="G981" s="517"/>
      <c r="H981" s="515"/>
      <c r="I981" s="521" t="s">
        <v>2457</v>
      </c>
      <c r="J981" s="788">
        <v>1415.7</v>
      </c>
    </row>
    <row r="982" spans="1:10" ht="51">
      <c r="A982" s="605" t="s">
        <v>2225</v>
      </c>
      <c r="B982" s="581" t="s">
        <v>2075</v>
      </c>
      <c r="C982" s="550" t="s">
        <v>2076</v>
      </c>
      <c r="D982" s="551" t="s">
        <v>31</v>
      </c>
      <c r="E982" s="552">
        <f>1*1.3</f>
        <v>1.3</v>
      </c>
      <c r="F982" s="553"/>
      <c r="G982" s="554"/>
      <c r="H982" s="586"/>
      <c r="I982" s="1884"/>
      <c r="J982" s="587"/>
    </row>
    <row r="983" spans="1:10">
      <c r="A983" s="514"/>
      <c r="B983" s="515"/>
      <c r="C983" s="515"/>
      <c r="D983" s="517"/>
      <c r="E983" s="518"/>
      <c r="F983" s="515"/>
      <c r="G983" s="517"/>
      <c r="H983" s="515"/>
      <c r="I983" s="521" t="s">
        <v>2458</v>
      </c>
      <c r="J983" s="582"/>
    </row>
    <row r="984" spans="1:10" ht="51">
      <c r="A984" s="605" t="s">
        <v>2228</v>
      </c>
      <c r="B984" s="581" t="s">
        <v>2077</v>
      </c>
      <c r="C984" s="550" t="s">
        <v>2078</v>
      </c>
      <c r="D984" s="551" t="s">
        <v>31</v>
      </c>
      <c r="E984" s="552">
        <f>1*1.3</f>
        <v>1.3</v>
      </c>
      <c r="F984" s="553"/>
      <c r="G984" s="554"/>
      <c r="H984" s="586"/>
      <c r="I984" s="586"/>
      <c r="J984" s="587"/>
    </row>
    <row r="985" spans="1:10">
      <c r="A985" s="514"/>
      <c r="B985" s="515"/>
      <c r="C985" s="515"/>
      <c r="D985" s="517"/>
      <c r="E985" s="518"/>
      <c r="F985" s="515"/>
      <c r="G985" s="517"/>
      <c r="H985" s="515"/>
      <c r="I985" s="521" t="s">
        <v>2459</v>
      </c>
      <c r="J985" s="582"/>
    </row>
    <row r="986" spans="1:10" ht="51">
      <c r="A986" s="605" t="s">
        <v>2231</v>
      </c>
      <c r="B986" s="581" t="s">
        <v>2079</v>
      </c>
      <c r="C986" s="550" t="s">
        <v>2078</v>
      </c>
      <c r="D986" s="551" t="s">
        <v>31</v>
      </c>
      <c r="E986" s="552">
        <f>1*1.3</f>
        <v>1.3</v>
      </c>
      <c r="F986" s="553"/>
      <c r="G986" s="554"/>
      <c r="H986" s="586"/>
      <c r="I986" s="586"/>
      <c r="J986" s="587"/>
    </row>
    <row r="987" spans="1:10">
      <c r="A987" s="514"/>
      <c r="B987" s="515"/>
      <c r="C987" s="515"/>
      <c r="D987" s="517"/>
      <c r="E987" s="518"/>
      <c r="F987" s="515"/>
      <c r="G987" s="517"/>
      <c r="H987" s="515"/>
      <c r="I987" s="521" t="s">
        <v>2460</v>
      </c>
      <c r="J987" s="582"/>
    </row>
    <row r="988" spans="1:10" ht="51">
      <c r="A988" s="605" t="s">
        <v>2234</v>
      </c>
      <c r="B988" s="581" t="s">
        <v>2080</v>
      </c>
      <c r="C988" s="550" t="s">
        <v>2081</v>
      </c>
      <c r="D988" s="551" t="s">
        <v>31</v>
      </c>
      <c r="E988" s="552">
        <f>1*1.3</f>
        <v>1.3</v>
      </c>
      <c r="F988" s="553" t="s">
        <v>3206</v>
      </c>
      <c r="G988" s="781">
        <v>217</v>
      </c>
      <c r="H988" s="781">
        <v>217</v>
      </c>
      <c r="I988" s="1884">
        <v>0.21</v>
      </c>
      <c r="J988" s="587">
        <v>262.57</v>
      </c>
    </row>
    <row r="989" spans="1:10">
      <c r="A989" s="514"/>
      <c r="B989" s="515"/>
      <c r="C989" s="515"/>
      <c r="D989" s="517"/>
      <c r="E989" s="518"/>
      <c r="F989" s="515"/>
      <c r="G989" s="517"/>
      <c r="H989" s="515"/>
      <c r="I989" s="521" t="s">
        <v>2461</v>
      </c>
      <c r="J989" s="582">
        <v>262.57</v>
      </c>
    </row>
    <row r="990" spans="1:10" ht="63.75">
      <c r="A990" s="605" t="s">
        <v>2237</v>
      </c>
      <c r="B990" s="581" t="s">
        <v>2082</v>
      </c>
      <c r="C990" s="550" t="s">
        <v>2083</v>
      </c>
      <c r="D990" s="551" t="s">
        <v>31</v>
      </c>
      <c r="E990" s="552">
        <f>2*1.3</f>
        <v>2.6</v>
      </c>
      <c r="F990" s="553" t="s">
        <v>3206</v>
      </c>
      <c r="G990" s="781">
        <v>315</v>
      </c>
      <c r="H990" s="781">
        <v>315</v>
      </c>
      <c r="I990" s="1884">
        <v>0.21</v>
      </c>
      <c r="J990" s="587">
        <v>1143.45</v>
      </c>
    </row>
    <row r="991" spans="1:10">
      <c r="A991" s="514"/>
      <c r="B991" s="515"/>
      <c r="C991" s="515"/>
      <c r="D991" s="517"/>
      <c r="E991" s="518"/>
      <c r="F991" s="515"/>
      <c r="G991" s="517"/>
      <c r="H991" s="515"/>
      <c r="I991" s="521" t="s">
        <v>2462</v>
      </c>
      <c r="J991" s="582">
        <v>1143.45</v>
      </c>
    </row>
    <row r="992" spans="1:10" ht="63.75">
      <c r="A992" s="605" t="s">
        <v>2240</v>
      </c>
      <c r="B992" s="581" t="s">
        <v>2084</v>
      </c>
      <c r="C992" s="550" t="s">
        <v>2085</v>
      </c>
      <c r="D992" s="551" t="s">
        <v>31</v>
      </c>
      <c r="E992" s="552">
        <f>1*1.3</f>
        <v>1.3</v>
      </c>
      <c r="F992" s="555"/>
      <c r="G992" s="554"/>
      <c r="H992" s="586"/>
      <c r="I992" s="586"/>
      <c r="J992" s="587"/>
    </row>
    <row r="993" spans="1:10">
      <c r="A993" s="514"/>
      <c r="B993" s="515"/>
      <c r="C993" s="515"/>
      <c r="D993" s="517"/>
      <c r="E993" s="518"/>
      <c r="F993" s="515"/>
      <c r="G993" s="517"/>
      <c r="H993" s="515"/>
      <c r="I993" s="521" t="s">
        <v>2463</v>
      </c>
      <c r="J993" s="582"/>
    </row>
    <row r="994" spans="1:10" ht="63.75">
      <c r="A994" s="605" t="s">
        <v>2243</v>
      </c>
      <c r="B994" s="550" t="s">
        <v>2086</v>
      </c>
      <c r="C994" s="550" t="s">
        <v>2087</v>
      </c>
      <c r="D994" s="551" t="s">
        <v>31</v>
      </c>
      <c r="E994" s="552">
        <f>3*1.3</f>
        <v>3.9000000000000004</v>
      </c>
      <c r="F994" s="553" t="s">
        <v>2809</v>
      </c>
      <c r="G994" s="781">
        <v>445</v>
      </c>
      <c r="H994" s="781">
        <v>445</v>
      </c>
      <c r="I994" s="1884">
        <v>0.21</v>
      </c>
      <c r="J994" s="781">
        <v>2153.7999999999997</v>
      </c>
    </row>
    <row r="995" spans="1:10">
      <c r="A995" s="514"/>
      <c r="B995" s="515"/>
      <c r="C995" s="515"/>
      <c r="D995" s="517"/>
      <c r="E995" s="518"/>
      <c r="F995" s="515"/>
      <c r="G995" s="517"/>
      <c r="H995" s="515"/>
      <c r="I995" s="521" t="s">
        <v>2464</v>
      </c>
      <c r="J995" s="788">
        <v>2153.7999999999997</v>
      </c>
    </row>
    <row r="996" spans="1:10" ht="63.75">
      <c r="A996" s="605" t="s">
        <v>2246</v>
      </c>
      <c r="B996" s="581" t="s">
        <v>2088</v>
      </c>
      <c r="C996" s="550" t="s">
        <v>2089</v>
      </c>
      <c r="D996" s="551" t="s">
        <v>31</v>
      </c>
      <c r="E996" s="552">
        <f>3*1.3</f>
        <v>3.9000000000000004</v>
      </c>
      <c r="F996" s="553" t="s">
        <v>2809</v>
      </c>
      <c r="G996" s="781">
        <v>320</v>
      </c>
      <c r="H996" s="781">
        <v>320</v>
      </c>
      <c r="I996" s="1884">
        <v>0.21</v>
      </c>
      <c r="J996" s="781">
        <v>1548.8</v>
      </c>
    </row>
    <row r="997" spans="1:10">
      <c r="A997" s="514"/>
      <c r="B997" s="515"/>
      <c r="C997" s="515"/>
      <c r="D997" s="517"/>
      <c r="E997" s="518"/>
      <c r="F997" s="515"/>
      <c r="G997" s="517"/>
      <c r="H997" s="515"/>
      <c r="I997" s="521" t="s">
        <v>2465</v>
      </c>
      <c r="J997" s="788">
        <v>1548.8</v>
      </c>
    </row>
    <row r="998" spans="1:10" ht="51">
      <c r="A998" s="605" t="s">
        <v>2249</v>
      </c>
      <c r="B998" s="550" t="s">
        <v>2090</v>
      </c>
      <c r="C998" s="550" t="s">
        <v>2091</v>
      </c>
      <c r="D998" s="551" t="s">
        <v>31</v>
      </c>
      <c r="E998" s="552">
        <f>5*1.3</f>
        <v>6.5</v>
      </c>
      <c r="F998" s="553" t="s">
        <v>2809</v>
      </c>
      <c r="G998" s="781">
        <v>335</v>
      </c>
      <c r="H998" s="781">
        <v>335</v>
      </c>
      <c r="I998" s="1884">
        <v>0.21</v>
      </c>
      <c r="J998" s="587">
        <v>2837.45</v>
      </c>
    </row>
    <row r="999" spans="1:10">
      <c r="A999" s="514"/>
      <c r="B999" s="515"/>
      <c r="C999" s="515"/>
      <c r="D999" s="517"/>
      <c r="E999" s="518"/>
      <c r="F999" s="515"/>
      <c r="G999" s="517"/>
      <c r="H999" s="515"/>
      <c r="I999" s="521" t="s">
        <v>2466</v>
      </c>
      <c r="J999" s="582">
        <v>2837.45</v>
      </c>
    </row>
    <row r="1000" spans="1:10" ht="51">
      <c r="A1000" s="605" t="s">
        <v>2252</v>
      </c>
      <c r="B1000" s="550" t="s">
        <v>2092</v>
      </c>
      <c r="C1000" s="550" t="s">
        <v>2093</v>
      </c>
      <c r="D1000" s="551" t="s">
        <v>31</v>
      </c>
      <c r="E1000" s="552">
        <f>3*1.3</f>
        <v>3.9000000000000004</v>
      </c>
      <c r="F1000" s="553" t="s">
        <v>3206</v>
      </c>
      <c r="G1000" s="781">
        <v>194</v>
      </c>
      <c r="H1000" s="781">
        <v>194</v>
      </c>
      <c r="I1000" s="1884">
        <v>0.21</v>
      </c>
      <c r="J1000" s="587">
        <v>938.95999999999992</v>
      </c>
    </row>
    <row r="1001" spans="1:10">
      <c r="A1001" s="514"/>
      <c r="B1001" s="515"/>
      <c r="C1001" s="515"/>
      <c r="D1001" s="517"/>
      <c r="E1001" s="518"/>
      <c r="F1001" s="515"/>
      <c r="G1001" s="517"/>
      <c r="H1001" s="515"/>
      <c r="I1001" s="521" t="s">
        <v>2467</v>
      </c>
      <c r="J1001" s="582">
        <v>938.95999999999992</v>
      </c>
    </row>
    <row r="1002" spans="1:10" ht="63.75">
      <c r="A1002" s="605" t="s">
        <v>2255</v>
      </c>
      <c r="B1002" s="581" t="s">
        <v>2094</v>
      </c>
      <c r="C1002" s="550" t="s">
        <v>2095</v>
      </c>
      <c r="D1002" s="551" t="s">
        <v>31</v>
      </c>
      <c r="E1002" s="552">
        <f>3*1.3</f>
        <v>3.9000000000000004</v>
      </c>
      <c r="F1002" s="553" t="s">
        <v>2809</v>
      </c>
      <c r="G1002" s="781">
        <v>740</v>
      </c>
      <c r="H1002" s="781">
        <v>740</v>
      </c>
      <c r="I1002" s="1884">
        <v>0.21</v>
      </c>
      <c r="J1002" s="781">
        <v>3581.6</v>
      </c>
    </row>
    <row r="1003" spans="1:10">
      <c r="A1003" s="514"/>
      <c r="B1003" s="515"/>
      <c r="C1003" s="515"/>
      <c r="D1003" s="517"/>
      <c r="E1003" s="518"/>
      <c r="F1003" s="515"/>
      <c r="G1003" s="517"/>
      <c r="H1003" s="515"/>
      <c r="I1003" s="521" t="s">
        <v>2468</v>
      </c>
      <c r="J1003" s="788">
        <v>3581.6</v>
      </c>
    </row>
    <row r="1004" spans="1:10" ht="51">
      <c r="A1004" s="605" t="s">
        <v>2258</v>
      </c>
      <c r="B1004" s="581" t="s">
        <v>2096</v>
      </c>
      <c r="C1004" s="550" t="s">
        <v>2097</v>
      </c>
      <c r="D1004" s="551"/>
      <c r="E1004" s="556">
        <f>2*1.3</f>
        <v>2.6</v>
      </c>
      <c r="F1004" s="553" t="s">
        <v>2809</v>
      </c>
      <c r="G1004" s="781">
        <v>415</v>
      </c>
      <c r="H1004" s="781">
        <v>415</v>
      </c>
      <c r="I1004" s="1884">
        <v>0.21</v>
      </c>
      <c r="J1004" s="587">
        <v>1506.45</v>
      </c>
    </row>
    <row r="1005" spans="1:10">
      <c r="A1005" s="514"/>
      <c r="B1005" s="515"/>
      <c r="C1005" s="515"/>
      <c r="D1005" s="517"/>
      <c r="E1005" s="518"/>
      <c r="F1005" s="515"/>
      <c r="G1005" s="517"/>
      <c r="H1005" s="515"/>
      <c r="I1005" s="521" t="s">
        <v>2469</v>
      </c>
      <c r="J1005" s="582">
        <v>1506.45</v>
      </c>
    </row>
    <row r="1006" spans="1:10" ht="63.75">
      <c r="A1006" s="605" t="s">
        <v>2261</v>
      </c>
      <c r="B1006" s="581" t="s">
        <v>2098</v>
      </c>
      <c r="C1006" s="550" t="s">
        <v>2099</v>
      </c>
      <c r="D1006" s="551" t="s">
        <v>31</v>
      </c>
      <c r="E1006" s="552">
        <f>4*1.3</f>
        <v>5.2</v>
      </c>
      <c r="F1006" s="553" t="s">
        <v>2809</v>
      </c>
      <c r="G1006" s="781">
        <v>320</v>
      </c>
      <c r="H1006" s="781">
        <v>320</v>
      </c>
      <c r="I1006" s="1884">
        <v>0.21</v>
      </c>
      <c r="J1006" s="781">
        <v>1936</v>
      </c>
    </row>
    <row r="1007" spans="1:10">
      <c r="A1007" s="514"/>
      <c r="B1007" s="515"/>
      <c r="C1007" s="515"/>
      <c r="D1007" s="517"/>
      <c r="E1007" s="518"/>
      <c r="F1007" s="515"/>
      <c r="G1007" s="517"/>
      <c r="H1007" s="515"/>
      <c r="I1007" s="521" t="s">
        <v>2470</v>
      </c>
      <c r="J1007" s="788">
        <v>1936</v>
      </c>
    </row>
    <row r="1008" spans="1:10" ht="63.75">
      <c r="A1008" s="605" t="s">
        <v>2264</v>
      </c>
      <c r="B1008" s="581" t="s">
        <v>2100</v>
      </c>
      <c r="C1008" s="550" t="s">
        <v>2101</v>
      </c>
      <c r="D1008" s="551" t="s">
        <v>31</v>
      </c>
      <c r="E1008" s="552">
        <f>2*1.3</f>
        <v>2.6</v>
      </c>
      <c r="F1008" s="553" t="s">
        <v>2809</v>
      </c>
      <c r="G1008" s="781">
        <v>590</v>
      </c>
      <c r="H1008" s="781">
        <v>590</v>
      </c>
      <c r="I1008" s="1884">
        <v>0.21</v>
      </c>
      <c r="J1008" s="781">
        <v>1856.1399999999999</v>
      </c>
    </row>
    <row r="1009" spans="1:10">
      <c r="A1009" s="514"/>
      <c r="B1009" s="515"/>
      <c r="C1009" s="515"/>
      <c r="D1009" s="517"/>
      <c r="E1009" s="518"/>
      <c r="F1009" s="515"/>
      <c r="G1009" s="517"/>
      <c r="H1009" s="515"/>
      <c r="I1009" s="521" t="s">
        <v>2471</v>
      </c>
      <c r="J1009" s="788">
        <v>1856.1399999999999</v>
      </c>
    </row>
    <row r="1010" spans="1:10" ht="63.75">
      <c r="A1010" s="605" t="s">
        <v>2267</v>
      </c>
      <c r="B1010" s="581" t="s">
        <v>2102</v>
      </c>
      <c r="C1010" s="550" t="s">
        <v>2103</v>
      </c>
      <c r="D1010" s="551" t="s">
        <v>31</v>
      </c>
      <c r="E1010" s="552">
        <f>3*1.3</f>
        <v>3.9000000000000004</v>
      </c>
      <c r="F1010" s="553" t="s">
        <v>2809</v>
      </c>
      <c r="G1010" s="781">
        <v>680</v>
      </c>
      <c r="H1010" s="781">
        <v>680</v>
      </c>
      <c r="I1010" s="1884">
        <v>0.21</v>
      </c>
      <c r="J1010" s="781">
        <v>3291.2</v>
      </c>
    </row>
    <row r="1011" spans="1:10">
      <c r="A1011" s="514"/>
      <c r="B1011" s="515"/>
      <c r="C1011" s="515"/>
      <c r="D1011" s="517"/>
      <c r="E1011" s="518"/>
      <c r="F1011" s="515"/>
      <c r="G1011" s="517"/>
      <c r="H1011" s="515"/>
      <c r="I1011" s="521" t="s">
        <v>2472</v>
      </c>
      <c r="J1011" s="788">
        <v>3291.2</v>
      </c>
    </row>
    <row r="1012" spans="1:10" ht="51">
      <c r="A1012" s="605" t="s">
        <v>2270</v>
      </c>
      <c r="B1012" s="550" t="s">
        <v>2104</v>
      </c>
      <c r="C1012" s="550" t="s">
        <v>2105</v>
      </c>
      <c r="D1012" s="551" t="s">
        <v>31</v>
      </c>
      <c r="E1012" s="552">
        <f>4*1.3</f>
        <v>5.2</v>
      </c>
      <c r="F1012" s="553" t="s">
        <v>2809</v>
      </c>
      <c r="G1012" s="781">
        <v>420</v>
      </c>
      <c r="H1012" s="781">
        <v>420</v>
      </c>
      <c r="I1012" s="1884">
        <v>0.21</v>
      </c>
      <c r="J1012" s="781">
        <v>2541</v>
      </c>
    </row>
    <row r="1013" spans="1:10">
      <c r="A1013" s="514"/>
      <c r="B1013" s="515"/>
      <c r="C1013" s="515"/>
      <c r="D1013" s="517"/>
      <c r="E1013" s="518"/>
      <c r="F1013" s="515"/>
      <c r="G1013" s="517"/>
      <c r="H1013" s="515"/>
      <c r="I1013" s="521" t="s">
        <v>2473</v>
      </c>
      <c r="J1013" s="788">
        <v>2541</v>
      </c>
    </row>
    <row r="1014" spans="1:10" ht="51">
      <c r="A1014" s="605" t="s">
        <v>2273</v>
      </c>
      <c r="B1014" s="550" t="s">
        <v>2106</v>
      </c>
      <c r="C1014" s="550" t="s">
        <v>2107</v>
      </c>
      <c r="D1014" s="551" t="s">
        <v>31</v>
      </c>
      <c r="E1014" s="552">
        <f>4*1.3</f>
        <v>5.2</v>
      </c>
      <c r="F1014" s="553" t="s">
        <v>2809</v>
      </c>
      <c r="G1014" s="781">
        <v>320</v>
      </c>
      <c r="H1014" s="781">
        <v>320</v>
      </c>
      <c r="I1014" s="1884">
        <v>0.21</v>
      </c>
      <c r="J1014" s="781">
        <v>1936</v>
      </c>
    </row>
    <row r="1015" spans="1:10">
      <c r="A1015" s="514"/>
      <c r="B1015" s="515"/>
      <c r="C1015" s="515"/>
      <c r="D1015" s="517"/>
      <c r="E1015" s="518"/>
      <c r="F1015" s="515"/>
      <c r="G1015" s="517"/>
      <c r="H1015" s="515"/>
      <c r="I1015" s="521" t="s">
        <v>2474</v>
      </c>
      <c r="J1015" s="788">
        <v>1936</v>
      </c>
    </row>
    <row r="1016" spans="1:10" ht="51">
      <c r="A1016" s="605" t="s">
        <v>2276</v>
      </c>
      <c r="B1016" s="550" t="s">
        <v>2108</v>
      </c>
      <c r="C1016" s="550" t="s">
        <v>2109</v>
      </c>
      <c r="D1016" s="551" t="s">
        <v>31</v>
      </c>
      <c r="E1016" s="552">
        <f>3*1.3</f>
        <v>3.9000000000000004</v>
      </c>
      <c r="F1016" s="557"/>
      <c r="G1016" s="554"/>
      <c r="H1016" s="586"/>
      <c r="I1016" s="586"/>
      <c r="J1016" s="587"/>
    </row>
    <row r="1017" spans="1:10">
      <c r="A1017" s="514"/>
      <c r="B1017" s="515"/>
      <c r="C1017" s="515"/>
      <c r="D1017" s="517"/>
      <c r="E1017" s="518"/>
      <c r="F1017" s="515"/>
      <c r="G1017" s="517"/>
      <c r="H1017" s="515"/>
      <c r="I1017" s="521" t="s">
        <v>2475</v>
      </c>
      <c r="J1017" s="582"/>
    </row>
    <row r="1018" spans="1:10" ht="51">
      <c r="A1018" s="605" t="s">
        <v>2279</v>
      </c>
      <c r="B1018" s="550" t="s">
        <v>2110</v>
      </c>
      <c r="C1018" s="550" t="s">
        <v>2111</v>
      </c>
      <c r="D1018" s="551" t="s">
        <v>31</v>
      </c>
      <c r="E1018" s="552">
        <f>2*1.3</f>
        <v>2.6</v>
      </c>
      <c r="F1018" s="553" t="s">
        <v>2809</v>
      </c>
      <c r="G1018" s="781">
        <v>440</v>
      </c>
      <c r="H1018" s="781">
        <v>440</v>
      </c>
      <c r="I1018" s="1884">
        <v>0.21</v>
      </c>
      <c r="J1018" s="781">
        <v>1597.2</v>
      </c>
    </row>
    <row r="1019" spans="1:10">
      <c r="A1019" s="514"/>
      <c r="B1019" s="515"/>
      <c r="C1019" s="515"/>
      <c r="D1019" s="517"/>
      <c r="E1019" s="518"/>
      <c r="F1019" s="515"/>
      <c r="G1019" s="517"/>
      <c r="H1019" s="515"/>
      <c r="I1019" s="521" t="s">
        <v>2476</v>
      </c>
      <c r="J1019" s="788">
        <v>1597.2</v>
      </c>
    </row>
    <row r="1020" spans="1:10" ht="63.75">
      <c r="A1020" s="605" t="s">
        <v>2282</v>
      </c>
      <c r="B1020" s="550" t="s">
        <v>2112</v>
      </c>
      <c r="C1020" s="550" t="s">
        <v>2113</v>
      </c>
      <c r="D1020" s="551" t="s">
        <v>31</v>
      </c>
      <c r="E1020" s="552">
        <f>3*1.3</f>
        <v>3.9000000000000004</v>
      </c>
      <c r="F1020" s="553" t="s">
        <v>2809</v>
      </c>
      <c r="G1020" s="781">
        <v>760</v>
      </c>
      <c r="H1020" s="781">
        <v>760</v>
      </c>
      <c r="I1020" s="1884">
        <v>0.21</v>
      </c>
      <c r="J1020" s="781">
        <v>3678.4</v>
      </c>
    </row>
    <row r="1021" spans="1:10">
      <c r="A1021" s="514"/>
      <c r="B1021" s="515"/>
      <c r="C1021" s="515"/>
      <c r="D1021" s="517"/>
      <c r="E1021" s="518"/>
      <c r="F1021" s="515"/>
      <c r="G1021" s="517"/>
      <c r="H1021" s="515"/>
      <c r="I1021" s="521" t="s">
        <v>2477</v>
      </c>
      <c r="J1021" s="788">
        <v>3678.4</v>
      </c>
    </row>
    <row r="1022" spans="1:10" ht="51">
      <c r="A1022" s="605" t="s">
        <v>2285</v>
      </c>
      <c r="B1022" s="550" t="s">
        <v>2114</v>
      </c>
      <c r="C1022" s="550" t="s">
        <v>2115</v>
      </c>
      <c r="D1022" s="551" t="s">
        <v>31</v>
      </c>
      <c r="E1022" s="552">
        <f>2*1.3</f>
        <v>2.6</v>
      </c>
      <c r="F1022" s="553" t="s">
        <v>2809</v>
      </c>
      <c r="G1022" s="781">
        <v>405</v>
      </c>
      <c r="H1022" s="781">
        <v>405</v>
      </c>
      <c r="I1022" s="1884">
        <v>0.21</v>
      </c>
      <c r="J1022" s="781">
        <v>1470.1499999999999</v>
      </c>
    </row>
    <row r="1023" spans="1:10">
      <c r="A1023" s="514"/>
      <c r="B1023" s="515"/>
      <c r="C1023" s="515"/>
      <c r="D1023" s="517"/>
      <c r="E1023" s="518"/>
      <c r="F1023" s="515"/>
      <c r="G1023" s="517"/>
      <c r="H1023" s="515"/>
      <c r="I1023" s="521" t="s">
        <v>2478</v>
      </c>
      <c r="J1023" s="788">
        <v>1470.1499999999999</v>
      </c>
    </row>
    <row r="1024" spans="1:10" ht="63.75">
      <c r="A1024" s="605" t="s">
        <v>2288</v>
      </c>
      <c r="B1024" s="581" t="s">
        <v>2116</v>
      </c>
      <c r="C1024" s="550" t="s">
        <v>2117</v>
      </c>
      <c r="D1024" s="551" t="s">
        <v>31</v>
      </c>
      <c r="E1024" s="552">
        <f>3*1.3</f>
        <v>3.9000000000000004</v>
      </c>
      <c r="F1024" s="553" t="s">
        <v>2809</v>
      </c>
      <c r="G1024" s="781">
        <v>345</v>
      </c>
      <c r="H1024" s="781">
        <v>345</v>
      </c>
      <c r="I1024" s="1884">
        <v>0.21</v>
      </c>
      <c r="J1024" s="781">
        <v>1669.8</v>
      </c>
    </row>
    <row r="1025" spans="1:10">
      <c r="A1025" s="514"/>
      <c r="B1025" s="515"/>
      <c r="C1025" s="515"/>
      <c r="D1025" s="517"/>
      <c r="E1025" s="518"/>
      <c r="F1025" s="515"/>
      <c r="G1025" s="517"/>
      <c r="H1025" s="515"/>
      <c r="I1025" s="521" t="s">
        <v>2479</v>
      </c>
      <c r="J1025" s="788">
        <v>1669.8</v>
      </c>
    </row>
    <row r="1026" spans="1:10" ht="51">
      <c r="A1026" s="605" t="s">
        <v>2291</v>
      </c>
      <c r="B1026" s="581" t="s">
        <v>2118</v>
      </c>
      <c r="C1026" s="550" t="s">
        <v>2119</v>
      </c>
      <c r="D1026" s="551" t="s">
        <v>31</v>
      </c>
      <c r="E1026" s="552" t="s">
        <v>241</v>
      </c>
      <c r="F1026" s="553" t="s">
        <v>2809</v>
      </c>
      <c r="G1026" s="781">
        <v>405</v>
      </c>
      <c r="H1026" s="781">
        <v>405</v>
      </c>
      <c r="I1026" s="1884">
        <v>0.21</v>
      </c>
      <c r="J1026" s="781">
        <v>1470.1499999999999</v>
      </c>
    </row>
    <row r="1027" spans="1:10">
      <c r="A1027" s="514"/>
      <c r="B1027" s="515"/>
      <c r="C1027" s="515"/>
      <c r="D1027" s="517"/>
      <c r="E1027" s="518"/>
      <c r="F1027" s="515"/>
      <c r="G1027" s="517"/>
      <c r="H1027" s="515"/>
      <c r="I1027" s="521" t="s">
        <v>2480</v>
      </c>
      <c r="J1027" s="788">
        <v>1470.1499999999999</v>
      </c>
    </row>
    <row r="1028" spans="1:10" ht="51">
      <c r="A1028" s="605" t="s">
        <v>2294</v>
      </c>
      <c r="B1028" s="550" t="s">
        <v>2120</v>
      </c>
      <c r="C1028" s="550" t="s">
        <v>2121</v>
      </c>
      <c r="D1028" s="551" t="s">
        <v>31</v>
      </c>
      <c r="E1028" s="552">
        <f>2*1.3</f>
        <v>2.6</v>
      </c>
      <c r="F1028" s="557">
        <v>0.1</v>
      </c>
      <c r="G1028" s="781">
        <v>405</v>
      </c>
      <c r="H1028" s="781">
        <v>405</v>
      </c>
      <c r="I1028" s="1884">
        <v>0.21</v>
      </c>
      <c r="J1028" s="781">
        <v>1470.1499999999999</v>
      </c>
    </row>
    <row r="1029" spans="1:10">
      <c r="A1029" s="514"/>
      <c r="B1029" s="515"/>
      <c r="C1029" s="515"/>
      <c r="D1029" s="517"/>
      <c r="E1029" s="518"/>
      <c r="F1029" s="515"/>
      <c r="G1029" s="517"/>
      <c r="H1029" s="515"/>
      <c r="I1029" s="521" t="s">
        <v>2481</v>
      </c>
      <c r="J1029" s="788">
        <v>1470.1499999999999</v>
      </c>
    </row>
    <row r="1030" spans="1:10" ht="51">
      <c r="A1030" s="605" t="s">
        <v>2297</v>
      </c>
      <c r="B1030" s="550" t="s">
        <v>2122</v>
      </c>
      <c r="C1030" s="550" t="s">
        <v>2123</v>
      </c>
      <c r="D1030" s="551" t="s">
        <v>31</v>
      </c>
      <c r="E1030" s="552" t="s">
        <v>11</v>
      </c>
      <c r="F1030" s="553" t="s">
        <v>2809</v>
      </c>
      <c r="G1030" s="781">
        <v>629</v>
      </c>
      <c r="H1030" s="781">
        <v>629</v>
      </c>
      <c r="I1030" s="1884">
        <v>0.21</v>
      </c>
      <c r="J1030" s="781">
        <v>2283.27</v>
      </c>
    </row>
    <row r="1031" spans="1:10">
      <c r="A1031" s="514"/>
      <c r="B1031" s="515"/>
      <c r="C1031" s="515"/>
      <c r="D1031" s="517"/>
      <c r="E1031" s="518"/>
      <c r="F1031" s="515"/>
      <c r="G1031" s="517"/>
      <c r="H1031" s="515"/>
      <c r="I1031" s="521" t="s">
        <v>2482</v>
      </c>
      <c r="J1031" s="788">
        <v>2283.27</v>
      </c>
    </row>
    <row r="1032" spans="1:10" ht="51">
      <c r="A1032" s="605" t="s">
        <v>2300</v>
      </c>
      <c r="B1032" s="550" t="s">
        <v>2124</v>
      </c>
      <c r="C1032" s="550" t="s">
        <v>2125</v>
      </c>
      <c r="D1032" s="551" t="s">
        <v>31</v>
      </c>
      <c r="E1032" s="552">
        <f>2*1.3</f>
        <v>2.6</v>
      </c>
      <c r="F1032" s="553" t="s">
        <v>2809</v>
      </c>
      <c r="G1032" s="781">
        <v>399</v>
      </c>
      <c r="H1032" s="781">
        <v>399</v>
      </c>
      <c r="I1032" s="1884">
        <v>0.21</v>
      </c>
      <c r="J1032" s="781">
        <v>1448.37</v>
      </c>
    </row>
    <row r="1033" spans="1:10">
      <c r="A1033" s="514"/>
      <c r="B1033" s="515"/>
      <c r="C1033" s="515"/>
      <c r="D1033" s="517"/>
      <c r="E1033" s="518"/>
      <c r="F1033" s="515"/>
      <c r="G1033" s="517"/>
      <c r="H1033" s="515"/>
      <c r="I1033" s="521" t="s">
        <v>2483</v>
      </c>
      <c r="J1033" s="788">
        <v>1448.37</v>
      </c>
    </row>
    <row r="1034" spans="1:10" ht="51">
      <c r="A1034" s="605" t="s">
        <v>2303</v>
      </c>
      <c r="B1034" s="550" t="s">
        <v>2126</v>
      </c>
      <c r="C1034" s="550" t="s">
        <v>2127</v>
      </c>
      <c r="D1034" s="551" t="s">
        <v>31</v>
      </c>
      <c r="E1034" s="552">
        <f>1*1.3</f>
        <v>1.3</v>
      </c>
      <c r="F1034" s="553" t="s">
        <v>2809</v>
      </c>
      <c r="G1034" s="781">
        <v>800</v>
      </c>
      <c r="H1034" s="781">
        <v>800</v>
      </c>
      <c r="I1034" s="1884">
        <v>0.21</v>
      </c>
      <c r="J1034" s="781">
        <v>968</v>
      </c>
    </row>
    <row r="1035" spans="1:10">
      <c r="A1035" s="514"/>
      <c r="B1035" s="515"/>
      <c r="C1035" s="515"/>
      <c r="D1035" s="517"/>
      <c r="E1035" s="518"/>
      <c r="F1035" s="515"/>
      <c r="G1035" s="517"/>
      <c r="H1035" s="515"/>
      <c r="I1035" s="521" t="s">
        <v>2484</v>
      </c>
      <c r="J1035" s="788">
        <v>968</v>
      </c>
    </row>
    <row r="1036" spans="1:10" ht="38.25">
      <c r="A1036" s="605" t="s">
        <v>2306</v>
      </c>
      <c r="B1036" s="550" t="s">
        <v>2128</v>
      </c>
      <c r="C1036" s="550" t="s">
        <v>2129</v>
      </c>
      <c r="D1036" s="551" t="s">
        <v>31</v>
      </c>
      <c r="E1036" s="552">
        <f>1*1.3</f>
        <v>1.3</v>
      </c>
      <c r="F1036" s="553"/>
      <c r="G1036" s="554"/>
      <c r="H1036" s="586"/>
      <c r="I1036" s="586"/>
      <c r="J1036" s="587"/>
    </row>
    <row r="1037" spans="1:10">
      <c r="A1037" s="514"/>
      <c r="B1037" s="515"/>
      <c r="C1037" s="515"/>
      <c r="D1037" s="517"/>
      <c r="E1037" s="518"/>
      <c r="F1037" s="515"/>
      <c r="G1037" s="517"/>
      <c r="H1037" s="515"/>
      <c r="I1037" s="521" t="s">
        <v>2485</v>
      </c>
      <c r="J1037" s="582"/>
    </row>
    <row r="1038" spans="1:10" ht="63.75">
      <c r="A1038" s="605" t="s">
        <v>2309</v>
      </c>
      <c r="B1038" s="550" t="s">
        <v>2130</v>
      </c>
      <c r="C1038" s="550" t="s">
        <v>2131</v>
      </c>
      <c r="D1038" s="551" t="s">
        <v>31</v>
      </c>
      <c r="E1038" s="552">
        <f>1*1.3</f>
        <v>1.3</v>
      </c>
      <c r="F1038" s="553" t="s">
        <v>2809</v>
      </c>
      <c r="G1038" s="781">
        <v>170</v>
      </c>
      <c r="H1038" s="781">
        <v>170</v>
      </c>
      <c r="I1038" s="1884">
        <v>0.21</v>
      </c>
      <c r="J1038" s="781">
        <v>205.7</v>
      </c>
    </row>
    <row r="1039" spans="1:10">
      <c r="A1039" s="514"/>
      <c r="B1039" s="515"/>
      <c r="C1039" s="515"/>
      <c r="D1039" s="517"/>
      <c r="E1039" s="518"/>
      <c r="F1039" s="515"/>
      <c r="G1039" s="517"/>
      <c r="H1039" s="515"/>
      <c r="I1039" s="521" t="s">
        <v>2486</v>
      </c>
      <c r="J1039" s="788">
        <v>205.7</v>
      </c>
    </row>
    <row r="1040" spans="1:10" ht="63.75">
      <c r="A1040" s="605" t="s">
        <v>2312</v>
      </c>
      <c r="B1040" s="550" t="s">
        <v>2132</v>
      </c>
      <c r="C1040" s="550" t="s">
        <v>2133</v>
      </c>
      <c r="D1040" s="551" t="s">
        <v>31</v>
      </c>
      <c r="E1040" s="552">
        <f>1*1.3</f>
        <v>1.3</v>
      </c>
      <c r="F1040" s="553" t="s">
        <v>2809</v>
      </c>
      <c r="G1040" s="781">
        <v>139</v>
      </c>
      <c r="H1040" s="781">
        <v>139</v>
      </c>
      <c r="I1040" s="1884">
        <v>0.21</v>
      </c>
      <c r="J1040" s="781">
        <v>168.19</v>
      </c>
    </row>
    <row r="1041" spans="1:10">
      <c r="A1041" s="514"/>
      <c r="B1041" s="515"/>
      <c r="C1041" s="515"/>
      <c r="D1041" s="517"/>
      <c r="E1041" s="518"/>
      <c r="F1041" s="515"/>
      <c r="G1041" s="517"/>
      <c r="H1041" s="515"/>
      <c r="I1041" s="521" t="s">
        <v>2487</v>
      </c>
      <c r="J1041" s="788">
        <v>168.19</v>
      </c>
    </row>
    <row r="1042" spans="1:10" ht="63.75">
      <c r="A1042" s="605" t="s">
        <v>2315</v>
      </c>
      <c r="B1042" s="550" t="s">
        <v>2134</v>
      </c>
      <c r="C1042" s="550" t="s">
        <v>2135</v>
      </c>
      <c r="D1042" s="551" t="s">
        <v>31</v>
      </c>
      <c r="E1042" s="552">
        <f>1*1.3</f>
        <v>1.3</v>
      </c>
      <c r="F1042" s="553" t="s">
        <v>2809</v>
      </c>
      <c r="G1042" s="781">
        <v>139</v>
      </c>
      <c r="H1042" s="781">
        <v>139</v>
      </c>
      <c r="I1042" s="1884">
        <v>0.21</v>
      </c>
      <c r="J1042" s="781">
        <v>168.19</v>
      </c>
    </row>
    <row r="1043" spans="1:10">
      <c r="A1043" s="514"/>
      <c r="B1043" s="515"/>
      <c r="C1043" s="515"/>
      <c r="D1043" s="517"/>
      <c r="E1043" s="518"/>
      <c r="F1043" s="515"/>
      <c r="G1043" s="517"/>
      <c r="H1043" s="515"/>
      <c r="I1043" s="521" t="s">
        <v>2488</v>
      </c>
      <c r="J1043" s="788">
        <v>168.19</v>
      </c>
    </row>
    <row r="1044" spans="1:10" ht="63.75">
      <c r="A1044" s="605" t="s">
        <v>2334</v>
      </c>
      <c r="B1044" s="550" t="s">
        <v>2136</v>
      </c>
      <c r="C1044" s="550" t="s">
        <v>2137</v>
      </c>
      <c r="D1044" s="551" t="s">
        <v>31</v>
      </c>
      <c r="E1044" s="552" t="s">
        <v>162</v>
      </c>
      <c r="F1044" s="553" t="s">
        <v>2809</v>
      </c>
      <c r="G1044" s="781">
        <v>545</v>
      </c>
      <c r="H1044" s="781">
        <v>545</v>
      </c>
      <c r="I1044" s="1884">
        <v>0.21</v>
      </c>
      <c r="J1044" s="781">
        <v>1318.8999999999999</v>
      </c>
    </row>
    <row r="1045" spans="1:10">
      <c r="A1045" s="514"/>
      <c r="B1045" s="515"/>
      <c r="C1045" s="515"/>
      <c r="D1045" s="517"/>
      <c r="E1045" s="518"/>
      <c r="F1045" s="515"/>
      <c r="G1045" s="517"/>
      <c r="H1045" s="515"/>
      <c r="I1045" s="521" t="s">
        <v>2489</v>
      </c>
      <c r="J1045" s="788">
        <v>1318.8999999999999</v>
      </c>
    </row>
    <row r="1046" spans="1:10" ht="63.75">
      <c r="A1046" s="605" t="s">
        <v>2390</v>
      </c>
      <c r="B1046" s="550" t="s">
        <v>2138</v>
      </c>
      <c r="C1046" s="550" t="s">
        <v>2139</v>
      </c>
      <c r="D1046" s="551" t="s">
        <v>31</v>
      </c>
      <c r="E1046" s="552">
        <f>1*1.3</f>
        <v>1.3</v>
      </c>
      <c r="F1046" s="553"/>
      <c r="G1046" s="554"/>
      <c r="H1046" s="586"/>
      <c r="I1046" s="586"/>
      <c r="J1046" s="587"/>
    </row>
    <row r="1047" spans="1:10">
      <c r="A1047" s="514"/>
      <c r="B1047" s="515"/>
      <c r="C1047" s="515"/>
      <c r="D1047" s="517"/>
      <c r="E1047" s="518"/>
      <c r="F1047" s="515"/>
      <c r="G1047" s="517"/>
      <c r="H1047" s="515"/>
      <c r="I1047" s="521" t="s">
        <v>2490</v>
      </c>
      <c r="J1047" s="582"/>
    </row>
    <row r="1048" spans="1:10" ht="51">
      <c r="A1048" s="605" t="s">
        <v>2391</v>
      </c>
      <c r="B1048" s="550" t="s">
        <v>2140</v>
      </c>
      <c r="C1048" s="550" t="s">
        <v>2141</v>
      </c>
      <c r="D1048" s="551" t="s">
        <v>31</v>
      </c>
      <c r="E1048" s="552">
        <f>3*1.3</f>
        <v>3.9000000000000004</v>
      </c>
      <c r="F1048" s="557"/>
      <c r="G1048" s="554"/>
      <c r="H1048" s="586"/>
      <c r="I1048" s="586"/>
      <c r="J1048" s="587"/>
    </row>
    <row r="1049" spans="1:10">
      <c r="A1049" s="514"/>
      <c r="B1049" s="515"/>
      <c r="C1049" s="515"/>
      <c r="D1049" s="517"/>
      <c r="E1049" s="518"/>
      <c r="F1049" s="515"/>
      <c r="G1049" s="517"/>
      <c r="H1049" s="515"/>
      <c r="I1049" s="521" t="s">
        <v>2491</v>
      </c>
      <c r="J1049" s="582"/>
    </row>
    <row r="1050" spans="1:10" ht="63.75">
      <c r="A1050" s="605" t="s">
        <v>2392</v>
      </c>
      <c r="B1050" s="550" t="s">
        <v>2142</v>
      </c>
      <c r="C1050" s="550" t="s">
        <v>2143</v>
      </c>
      <c r="D1050" s="551" t="s">
        <v>31</v>
      </c>
      <c r="E1050" s="552">
        <f>1*1.3</f>
        <v>1.3</v>
      </c>
      <c r="F1050" s="553"/>
      <c r="G1050" s="554"/>
      <c r="H1050" s="586"/>
      <c r="I1050" s="586"/>
      <c r="J1050" s="587"/>
    </row>
    <row r="1051" spans="1:10">
      <c r="A1051" s="514"/>
      <c r="B1051" s="515"/>
      <c r="C1051" s="515"/>
      <c r="D1051" s="517"/>
      <c r="E1051" s="518"/>
      <c r="F1051" s="515"/>
      <c r="G1051" s="517"/>
      <c r="H1051" s="515"/>
      <c r="I1051" s="521" t="s">
        <v>2492</v>
      </c>
      <c r="J1051" s="582"/>
    </row>
    <row r="1052" spans="1:10" ht="51">
      <c r="A1052" s="605" t="s">
        <v>2393</v>
      </c>
      <c r="B1052" s="550" t="s">
        <v>2144</v>
      </c>
      <c r="C1052" s="550" t="s">
        <v>2145</v>
      </c>
      <c r="D1052" s="551" t="s">
        <v>31</v>
      </c>
      <c r="E1052" s="552">
        <f>2*1.3</f>
        <v>2.6</v>
      </c>
      <c r="F1052" s="553" t="s">
        <v>2809</v>
      </c>
      <c r="G1052" s="781">
        <v>402</v>
      </c>
      <c r="H1052" s="781">
        <v>402</v>
      </c>
      <c r="I1052" s="1884">
        <v>0.21</v>
      </c>
      <c r="J1052" s="781">
        <v>1459.26</v>
      </c>
    </row>
    <row r="1053" spans="1:10">
      <c r="A1053" s="514"/>
      <c r="B1053" s="515"/>
      <c r="C1053" s="515"/>
      <c r="D1053" s="517"/>
      <c r="E1053" s="518"/>
      <c r="F1053" s="515"/>
      <c r="G1053" s="517"/>
      <c r="H1053" s="515"/>
      <c r="I1053" s="521" t="s">
        <v>2493</v>
      </c>
      <c r="J1053" s="788">
        <v>1459.26</v>
      </c>
    </row>
    <row r="1054" spans="1:10" ht="38.25">
      <c r="A1054" s="605" t="s">
        <v>2394</v>
      </c>
      <c r="B1054" s="550" t="s">
        <v>2146</v>
      </c>
      <c r="C1054" s="550" t="s">
        <v>2147</v>
      </c>
      <c r="D1054" s="551" t="s">
        <v>31</v>
      </c>
      <c r="E1054" s="552">
        <f>3*1.3</f>
        <v>3.9000000000000004</v>
      </c>
      <c r="F1054" s="553" t="s">
        <v>2809</v>
      </c>
      <c r="G1054" s="781">
        <v>429</v>
      </c>
      <c r="H1054" s="781">
        <v>429</v>
      </c>
      <c r="I1054" s="1884">
        <v>0.21</v>
      </c>
      <c r="J1054" s="781">
        <v>2076.36</v>
      </c>
    </row>
    <row r="1055" spans="1:10">
      <c r="A1055" s="514"/>
      <c r="B1055" s="515"/>
      <c r="C1055" s="515"/>
      <c r="D1055" s="517"/>
      <c r="E1055" s="518"/>
      <c r="F1055" s="515"/>
      <c r="G1055" s="517"/>
      <c r="H1055" s="515"/>
      <c r="I1055" s="521" t="s">
        <v>2494</v>
      </c>
      <c r="J1055" s="788">
        <v>2076.36</v>
      </c>
    </row>
    <row r="1056" spans="1:10" ht="51">
      <c r="A1056" s="605" t="s">
        <v>2395</v>
      </c>
      <c r="B1056" s="550" t="s">
        <v>2148</v>
      </c>
      <c r="C1056" s="550" t="s">
        <v>2149</v>
      </c>
      <c r="D1056" s="551" t="s">
        <v>2150</v>
      </c>
      <c r="E1056" s="552">
        <f>2*1.3</f>
        <v>2.6</v>
      </c>
      <c r="F1056" s="553" t="s">
        <v>2809</v>
      </c>
      <c r="G1056" s="781">
        <v>400</v>
      </c>
      <c r="H1056" s="781">
        <v>400</v>
      </c>
      <c r="I1056" s="1884">
        <v>0.21</v>
      </c>
      <c r="J1056" s="781">
        <v>1452</v>
      </c>
    </row>
    <row r="1057" spans="1:10">
      <c r="A1057" s="514"/>
      <c r="B1057" s="515"/>
      <c r="C1057" s="515"/>
      <c r="D1057" s="517"/>
      <c r="E1057" s="518"/>
      <c r="F1057" s="515"/>
      <c r="G1057" s="517"/>
      <c r="H1057" s="515"/>
      <c r="I1057" s="521" t="s">
        <v>2495</v>
      </c>
      <c r="J1057" s="788">
        <v>1452</v>
      </c>
    </row>
    <row r="1058" spans="1:10" ht="63.75">
      <c r="A1058" s="605" t="s">
        <v>2396</v>
      </c>
      <c r="B1058" s="550" t="s">
        <v>2151</v>
      </c>
      <c r="C1058" s="550" t="s">
        <v>2152</v>
      </c>
      <c r="D1058" s="551" t="s">
        <v>31</v>
      </c>
      <c r="E1058" s="552">
        <f>2*1.3</f>
        <v>2.6</v>
      </c>
      <c r="F1058" s="553"/>
      <c r="G1058" s="554"/>
      <c r="H1058" s="586"/>
      <c r="I1058" s="586"/>
      <c r="J1058" s="587"/>
    </row>
    <row r="1059" spans="1:10">
      <c r="A1059" s="514"/>
      <c r="B1059" s="515"/>
      <c r="C1059" s="515"/>
      <c r="D1059" s="517"/>
      <c r="E1059" s="518"/>
      <c r="F1059" s="515"/>
      <c r="G1059" s="517"/>
      <c r="H1059" s="515"/>
      <c r="I1059" s="521" t="s">
        <v>2496</v>
      </c>
      <c r="J1059" s="582"/>
    </row>
    <row r="1060" spans="1:10" ht="51">
      <c r="A1060" s="605" t="s">
        <v>2397</v>
      </c>
      <c r="B1060" s="550" t="s">
        <v>2153</v>
      </c>
      <c r="C1060" s="550" t="s">
        <v>2154</v>
      </c>
      <c r="D1060" s="551" t="s">
        <v>31</v>
      </c>
      <c r="E1060" s="552">
        <f>1*1.3</f>
        <v>1.3</v>
      </c>
      <c r="F1060" s="553" t="s">
        <v>3159</v>
      </c>
      <c r="G1060" s="781">
        <v>285</v>
      </c>
      <c r="H1060" s="781">
        <v>285</v>
      </c>
      <c r="I1060" s="1884">
        <v>0.21</v>
      </c>
      <c r="J1060" s="781">
        <v>344.84999999999997</v>
      </c>
    </row>
    <row r="1061" spans="1:10">
      <c r="A1061" s="514"/>
      <c r="B1061" s="515"/>
      <c r="C1061" s="515"/>
      <c r="D1061" s="517"/>
      <c r="E1061" s="518"/>
      <c r="F1061" s="515"/>
      <c r="G1061" s="517"/>
      <c r="H1061" s="515"/>
      <c r="I1061" s="521" t="s">
        <v>2497</v>
      </c>
      <c r="J1061" s="788">
        <v>344.84999999999997</v>
      </c>
    </row>
    <row r="1062" spans="1:10" ht="51">
      <c r="A1062" s="605" t="s">
        <v>2398</v>
      </c>
      <c r="B1062" s="550" t="s">
        <v>2155</v>
      </c>
      <c r="C1062" s="550" t="s">
        <v>2156</v>
      </c>
      <c r="D1062" s="551" t="s">
        <v>31</v>
      </c>
      <c r="E1062" s="552">
        <f>1*1.3</f>
        <v>1.3</v>
      </c>
      <c r="F1062" s="553" t="s">
        <v>3159</v>
      </c>
      <c r="G1062" s="781">
        <v>327</v>
      </c>
      <c r="H1062" s="781">
        <v>327</v>
      </c>
      <c r="I1062" s="1884">
        <v>0.21</v>
      </c>
      <c r="J1062" s="781">
        <v>395.67</v>
      </c>
    </row>
    <row r="1063" spans="1:10">
      <c r="A1063" s="514"/>
      <c r="B1063" s="515"/>
      <c r="C1063" s="515"/>
      <c r="D1063" s="517"/>
      <c r="E1063" s="518"/>
      <c r="F1063" s="515"/>
      <c r="G1063" s="517"/>
      <c r="H1063" s="515"/>
      <c r="I1063" s="521" t="s">
        <v>2498</v>
      </c>
      <c r="J1063" s="788">
        <v>395.67</v>
      </c>
    </row>
    <row r="1064" spans="1:10" ht="51">
      <c r="A1064" s="605" t="s">
        <v>2399</v>
      </c>
      <c r="B1064" s="550" t="s">
        <v>2157</v>
      </c>
      <c r="C1064" s="550" t="s">
        <v>2158</v>
      </c>
      <c r="D1064" s="551" t="s">
        <v>31</v>
      </c>
      <c r="E1064" s="552">
        <f>5*1.3</f>
        <v>6.5</v>
      </c>
      <c r="F1064" s="553" t="s">
        <v>2809</v>
      </c>
      <c r="G1064" s="781">
        <v>970</v>
      </c>
      <c r="H1064" s="781">
        <v>970</v>
      </c>
      <c r="I1064" s="1884">
        <v>0.21</v>
      </c>
      <c r="J1064" s="781">
        <v>8215.9</v>
      </c>
    </row>
    <row r="1065" spans="1:10">
      <c r="A1065" s="514"/>
      <c r="B1065" s="515"/>
      <c r="C1065" s="515"/>
      <c r="D1065" s="517"/>
      <c r="E1065" s="518"/>
      <c r="F1065" s="515"/>
      <c r="G1065" s="517"/>
      <c r="H1065" s="515"/>
      <c r="I1065" s="521" t="s">
        <v>2499</v>
      </c>
      <c r="J1065" s="788">
        <v>8215.9</v>
      </c>
    </row>
    <row r="1066" spans="1:10" ht="51">
      <c r="A1066" s="605" t="s">
        <v>2400</v>
      </c>
      <c r="B1066" s="550" t="s">
        <v>2159</v>
      </c>
      <c r="C1066" s="550" t="s">
        <v>2160</v>
      </c>
      <c r="D1066" s="551" t="s">
        <v>31</v>
      </c>
      <c r="E1066" s="552">
        <f>2*1.3</f>
        <v>2.6</v>
      </c>
      <c r="F1066" s="553" t="s">
        <v>2809</v>
      </c>
      <c r="G1066" s="781">
        <v>570</v>
      </c>
      <c r="H1066" s="781">
        <v>570</v>
      </c>
      <c r="I1066" s="1884">
        <v>0.21</v>
      </c>
      <c r="J1066" s="781">
        <v>2069.1</v>
      </c>
    </row>
    <row r="1067" spans="1:10">
      <c r="A1067" s="514"/>
      <c r="B1067" s="515"/>
      <c r="C1067" s="515"/>
      <c r="D1067" s="517"/>
      <c r="E1067" s="518"/>
      <c r="F1067" s="515"/>
      <c r="G1067" s="517"/>
      <c r="H1067" s="515"/>
      <c r="I1067" s="521" t="s">
        <v>2500</v>
      </c>
      <c r="J1067" s="788">
        <v>2069.1</v>
      </c>
    </row>
    <row r="1068" spans="1:10" ht="51">
      <c r="A1068" s="605" t="s">
        <v>2401</v>
      </c>
      <c r="B1068" s="550" t="s">
        <v>2161</v>
      </c>
      <c r="C1068" s="550" t="s">
        <v>2162</v>
      </c>
      <c r="D1068" s="551" t="s">
        <v>31</v>
      </c>
      <c r="E1068" s="552">
        <f>1*1.3</f>
        <v>1.3</v>
      </c>
      <c r="F1068" s="553"/>
      <c r="G1068" s="554"/>
      <c r="H1068" s="586"/>
      <c r="I1068" s="586"/>
      <c r="J1068" s="587"/>
    </row>
    <row r="1069" spans="1:10">
      <c r="A1069" s="514"/>
      <c r="B1069" s="515"/>
      <c r="C1069" s="515"/>
      <c r="D1069" s="517"/>
      <c r="E1069" s="518"/>
      <c r="F1069" s="515"/>
      <c r="G1069" s="517"/>
      <c r="H1069" s="515"/>
      <c r="I1069" s="521" t="s">
        <v>2501</v>
      </c>
      <c r="J1069" s="582"/>
    </row>
    <row r="1070" spans="1:10" ht="51">
      <c r="A1070" s="605" t="s">
        <v>2402</v>
      </c>
      <c r="B1070" s="550" t="s">
        <v>2163</v>
      </c>
      <c r="C1070" s="550" t="s">
        <v>2164</v>
      </c>
      <c r="D1070" s="551" t="s">
        <v>31</v>
      </c>
      <c r="E1070" s="552">
        <f>2*1.3</f>
        <v>2.6</v>
      </c>
      <c r="F1070" s="553" t="s">
        <v>2809</v>
      </c>
      <c r="G1070" s="781">
        <v>510</v>
      </c>
      <c r="H1070" s="781">
        <v>510</v>
      </c>
      <c r="I1070" s="1884">
        <v>0.21</v>
      </c>
      <c r="J1070" s="781">
        <v>1851.3</v>
      </c>
    </row>
    <row r="1071" spans="1:10">
      <c r="A1071" s="514"/>
      <c r="B1071" s="515"/>
      <c r="C1071" s="515"/>
      <c r="D1071" s="517"/>
      <c r="E1071" s="518"/>
      <c r="F1071" s="515"/>
      <c r="G1071" s="517"/>
      <c r="H1071" s="515"/>
      <c r="I1071" s="521" t="s">
        <v>2502</v>
      </c>
      <c r="J1071" s="788">
        <v>1851.3</v>
      </c>
    </row>
    <row r="1072" spans="1:10" ht="38.25">
      <c r="A1072" s="605" t="s">
        <v>2403</v>
      </c>
      <c r="B1072" s="581" t="s">
        <v>2165</v>
      </c>
      <c r="C1072" s="550" t="s">
        <v>2166</v>
      </c>
      <c r="D1072" s="551" t="s">
        <v>31</v>
      </c>
      <c r="E1072" s="552">
        <f>2*1.3</f>
        <v>2.6</v>
      </c>
      <c r="F1072" s="553"/>
      <c r="G1072" s="554"/>
      <c r="H1072" s="586"/>
      <c r="I1072" s="586"/>
      <c r="J1072" s="587"/>
    </row>
    <row r="1073" spans="1:10">
      <c r="A1073" s="514"/>
      <c r="B1073" s="515"/>
      <c r="C1073" s="515"/>
      <c r="D1073" s="517"/>
      <c r="E1073" s="518"/>
      <c r="F1073" s="515"/>
      <c r="G1073" s="517"/>
      <c r="H1073" s="515"/>
      <c r="I1073" s="521" t="s">
        <v>2503</v>
      </c>
      <c r="J1073" s="582"/>
    </row>
    <row r="1074" spans="1:10" ht="51">
      <c r="A1074" s="605" t="s">
        <v>2404</v>
      </c>
      <c r="B1074" s="581" t="s">
        <v>2167</v>
      </c>
      <c r="C1074" s="550" t="s">
        <v>2168</v>
      </c>
      <c r="D1074" s="551" t="s">
        <v>31</v>
      </c>
      <c r="E1074" s="552">
        <f>3*1.3</f>
        <v>3.9000000000000004</v>
      </c>
      <c r="F1074" s="553"/>
      <c r="G1074" s="554"/>
      <c r="H1074" s="586"/>
      <c r="I1074" s="586"/>
      <c r="J1074" s="587"/>
    </row>
    <row r="1075" spans="1:10">
      <c r="A1075" s="514"/>
      <c r="B1075" s="515"/>
      <c r="C1075" s="515"/>
      <c r="D1075" s="517"/>
      <c r="E1075" s="518"/>
      <c r="F1075" s="515"/>
      <c r="G1075" s="517"/>
      <c r="H1075" s="515"/>
      <c r="I1075" s="521" t="s">
        <v>2504</v>
      </c>
      <c r="J1075" s="582"/>
    </row>
    <row r="1076" spans="1:10" ht="51">
      <c r="A1076" s="605" t="s">
        <v>2405</v>
      </c>
      <c r="B1076" s="581" t="s">
        <v>2169</v>
      </c>
      <c r="C1076" s="550" t="s">
        <v>2170</v>
      </c>
      <c r="D1076" s="551" t="s">
        <v>31</v>
      </c>
      <c r="E1076" s="552">
        <f>2*1.3</f>
        <v>2.6</v>
      </c>
      <c r="F1076" s="553" t="s">
        <v>2809</v>
      </c>
      <c r="G1076" s="781">
        <v>360</v>
      </c>
      <c r="H1076" s="781">
        <v>360</v>
      </c>
      <c r="I1076" s="1884">
        <v>0.21</v>
      </c>
      <c r="J1076" s="781">
        <v>1306.8</v>
      </c>
    </row>
    <row r="1077" spans="1:10">
      <c r="A1077" s="514"/>
      <c r="B1077" s="515"/>
      <c r="C1077" s="515"/>
      <c r="D1077" s="517"/>
      <c r="E1077" s="518"/>
      <c r="F1077" s="515"/>
      <c r="G1077" s="517"/>
      <c r="H1077" s="515"/>
      <c r="I1077" s="521" t="s">
        <v>2505</v>
      </c>
      <c r="J1077" s="788">
        <v>1306.8</v>
      </c>
    </row>
    <row r="1078" spans="1:10" ht="51">
      <c r="A1078" s="605" t="s">
        <v>2406</v>
      </c>
      <c r="B1078" s="603" t="s">
        <v>2171</v>
      </c>
      <c r="C1078" s="550" t="s">
        <v>2172</v>
      </c>
      <c r="D1078" s="551"/>
      <c r="E1078" s="552">
        <f>2*1.3</f>
        <v>2.6</v>
      </c>
      <c r="F1078" s="553"/>
      <c r="G1078" s="554"/>
      <c r="H1078" s="586"/>
      <c r="I1078" s="586"/>
      <c r="J1078" s="587"/>
    </row>
    <row r="1079" spans="1:10">
      <c r="A1079" s="514"/>
      <c r="B1079" s="515"/>
      <c r="C1079" s="515"/>
      <c r="D1079" s="517"/>
      <c r="E1079" s="518"/>
      <c r="F1079" s="515"/>
      <c r="G1079" s="517"/>
      <c r="H1079" s="515"/>
      <c r="I1079" s="521" t="s">
        <v>2506</v>
      </c>
      <c r="J1079" s="582"/>
    </row>
    <row r="1080" spans="1:10" ht="51">
      <c r="A1080" s="605" t="s">
        <v>2407</v>
      </c>
      <c r="B1080" s="581" t="s">
        <v>2173</v>
      </c>
      <c r="C1080" s="550" t="s">
        <v>2174</v>
      </c>
      <c r="D1080" s="551" t="s">
        <v>31</v>
      </c>
      <c r="E1080" s="552">
        <f>2*1.3</f>
        <v>2.6</v>
      </c>
      <c r="F1080" s="553" t="s">
        <v>2809</v>
      </c>
      <c r="G1080" s="781">
        <v>384</v>
      </c>
      <c r="H1080" s="781">
        <v>384</v>
      </c>
      <c r="I1080" s="1884">
        <v>0.21</v>
      </c>
      <c r="J1080" s="781">
        <v>1393.92</v>
      </c>
    </row>
    <row r="1081" spans="1:10">
      <c r="A1081" s="514"/>
      <c r="B1081" s="515"/>
      <c r="C1081" s="515"/>
      <c r="D1081" s="517"/>
      <c r="E1081" s="518"/>
      <c r="F1081" s="515"/>
      <c r="G1081" s="517"/>
      <c r="H1081" s="515"/>
      <c r="I1081" s="521" t="s">
        <v>2507</v>
      </c>
      <c r="J1081" s="788">
        <v>1393.92</v>
      </c>
    </row>
    <row r="1082" spans="1:10" ht="63.75">
      <c r="A1082" s="605" t="s">
        <v>2408</v>
      </c>
      <c r="B1082" s="581" t="s">
        <v>2175</v>
      </c>
      <c r="C1082" s="550" t="s">
        <v>2176</v>
      </c>
      <c r="D1082" s="551" t="s">
        <v>31</v>
      </c>
      <c r="E1082" s="552">
        <f>3*1.3</f>
        <v>3.9000000000000004</v>
      </c>
      <c r="F1082" s="553" t="s">
        <v>2809</v>
      </c>
      <c r="G1082" s="781">
        <v>320</v>
      </c>
      <c r="H1082" s="781">
        <v>320</v>
      </c>
      <c r="I1082" s="1884">
        <v>0.21</v>
      </c>
      <c r="J1082" s="781">
        <v>1548.8</v>
      </c>
    </row>
    <row r="1083" spans="1:10">
      <c r="A1083" s="514"/>
      <c r="B1083" s="515"/>
      <c r="C1083" s="515"/>
      <c r="D1083" s="517"/>
      <c r="E1083" s="518"/>
      <c r="F1083" s="515"/>
      <c r="G1083" s="517"/>
      <c r="H1083" s="515"/>
      <c r="I1083" s="521" t="s">
        <v>2508</v>
      </c>
      <c r="J1083" s="788">
        <v>1548.8</v>
      </c>
    </row>
    <row r="1084" spans="1:10" ht="76.5">
      <c r="A1084" s="605" t="s">
        <v>50</v>
      </c>
      <c r="B1084" s="581" t="s">
        <v>2177</v>
      </c>
      <c r="C1084" s="550" t="s">
        <v>2178</v>
      </c>
      <c r="D1084" s="551" t="s">
        <v>31</v>
      </c>
      <c r="E1084" s="552">
        <f>2*1.3</f>
        <v>2.6</v>
      </c>
      <c r="F1084" s="553" t="s">
        <v>2809</v>
      </c>
      <c r="G1084" s="781">
        <v>420</v>
      </c>
      <c r="H1084" s="781">
        <v>420</v>
      </c>
      <c r="I1084" s="1884">
        <v>0.21</v>
      </c>
      <c r="J1084" s="781">
        <v>1524.6</v>
      </c>
    </row>
    <row r="1085" spans="1:10">
      <c r="A1085" s="514"/>
      <c r="B1085" s="515"/>
      <c r="C1085" s="515"/>
      <c r="D1085" s="517"/>
      <c r="E1085" s="518"/>
      <c r="F1085" s="515"/>
      <c r="G1085" s="517"/>
      <c r="H1085" s="515"/>
      <c r="I1085" s="521" t="s">
        <v>2509</v>
      </c>
      <c r="J1085" s="788">
        <v>1524.6</v>
      </c>
    </row>
    <row r="1086" spans="1:10" ht="63.75">
      <c r="A1086" s="605" t="s">
        <v>2409</v>
      </c>
      <c r="B1086" s="581" t="s">
        <v>2179</v>
      </c>
      <c r="C1086" s="550" t="s">
        <v>2180</v>
      </c>
      <c r="D1086" s="551" t="s">
        <v>31</v>
      </c>
      <c r="E1086" s="552">
        <f>2*1.3</f>
        <v>2.6</v>
      </c>
      <c r="F1086" s="553" t="s">
        <v>2809</v>
      </c>
      <c r="G1086" s="781">
        <v>520</v>
      </c>
      <c r="H1086" s="781">
        <v>520</v>
      </c>
      <c r="I1086" s="1884">
        <v>0.21</v>
      </c>
      <c r="J1086" s="781">
        <v>1887.6</v>
      </c>
    </row>
    <row r="1087" spans="1:10">
      <c r="A1087" s="514"/>
      <c r="B1087" s="515"/>
      <c r="C1087" s="515"/>
      <c r="D1087" s="517"/>
      <c r="E1087" s="518"/>
      <c r="F1087" s="515"/>
      <c r="G1087" s="517"/>
      <c r="H1087" s="515"/>
      <c r="I1087" s="521" t="s">
        <v>2510</v>
      </c>
      <c r="J1087" s="788">
        <v>1887.6</v>
      </c>
    </row>
    <row r="1088" spans="1:10" ht="63.75">
      <c r="A1088" s="605" t="s">
        <v>2410</v>
      </c>
      <c r="B1088" s="581" t="s">
        <v>2181</v>
      </c>
      <c r="C1088" s="550" t="s">
        <v>2182</v>
      </c>
      <c r="D1088" s="551" t="s">
        <v>31</v>
      </c>
      <c r="E1088" s="552">
        <f>2*1.3</f>
        <v>2.6</v>
      </c>
      <c r="F1088" s="553" t="s">
        <v>2809</v>
      </c>
      <c r="G1088" s="781">
        <v>538</v>
      </c>
      <c r="H1088" s="781">
        <v>538</v>
      </c>
      <c r="I1088" s="1884">
        <v>0.21</v>
      </c>
      <c r="J1088" s="781">
        <v>1952.94</v>
      </c>
    </row>
    <row r="1089" spans="1:10">
      <c r="A1089" s="514"/>
      <c r="B1089" s="515"/>
      <c r="C1089" s="515"/>
      <c r="D1089" s="517"/>
      <c r="E1089" s="518"/>
      <c r="F1089" s="515"/>
      <c r="G1089" s="517"/>
      <c r="H1089" s="515"/>
      <c r="I1089" s="521" t="s">
        <v>2511</v>
      </c>
      <c r="J1089" s="788">
        <v>1952.94</v>
      </c>
    </row>
    <row r="1090" spans="1:10" ht="51">
      <c r="A1090" s="605" t="s">
        <v>2411</v>
      </c>
      <c r="B1090" s="581" t="s">
        <v>2184</v>
      </c>
      <c r="C1090" s="550" t="s">
        <v>2185</v>
      </c>
      <c r="D1090" s="551" t="s">
        <v>31</v>
      </c>
      <c r="E1090" s="552">
        <f>3*1.3</f>
        <v>3.9000000000000004</v>
      </c>
      <c r="F1090" s="553" t="s">
        <v>2809</v>
      </c>
      <c r="G1090" s="781">
        <v>412</v>
      </c>
      <c r="H1090" s="781">
        <v>412</v>
      </c>
      <c r="I1090" s="1884">
        <v>0.21</v>
      </c>
      <c r="J1090" s="781">
        <v>1994.08</v>
      </c>
    </row>
    <row r="1091" spans="1:10">
      <c r="A1091" s="514"/>
      <c r="B1091" s="515"/>
      <c r="C1091" s="515"/>
      <c r="D1091" s="517"/>
      <c r="E1091" s="518"/>
      <c r="F1091" s="515"/>
      <c r="G1091" s="517"/>
      <c r="H1091" s="515"/>
      <c r="I1091" s="521" t="s">
        <v>2512</v>
      </c>
      <c r="J1091" s="788">
        <v>1994.08</v>
      </c>
    </row>
    <row r="1092" spans="1:10" ht="63.75">
      <c r="A1092" s="605" t="s">
        <v>2412</v>
      </c>
      <c r="B1092" s="581" t="s">
        <v>2187</v>
      </c>
      <c r="C1092" s="550" t="s">
        <v>2188</v>
      </c>
      <c r="D1092" s="551" t="s">
        <v>31</v>
      </c>
      <c r="E1092" s="552">
        <f>4*1.3</f>
        <v>5.2</v>
      </c>
      <c r="F1092" s="553" t="s">
        <v>2809</v>
      </c>
      <c r="G1092" s="781">
        <v>600</v>
      </c>
      <c r="H1092" s="781">
        <v>600</v>
      </c>
      <c r="I1092" s="1884">
        <v>0.21</v>
      </c>
      <c r="J1092" s="781">
        <v>3630</v>
      </c>
    </row>
    <row r="1093" spans="1:10">
      <c r="A1093" s="514"/>
      <c r="B1093" s="515"/>
      <c r="C1093" s="515"/>
      <c r="D1093" s="517"/>
      <c r="E1093" s="518"/>
      <c r="F1093" s="515"/>
      <c r="G1093" s="517"/>
      <c r="H1093" s="515"/>
      <c r="I1093" s="521" t="s">
        <v>2513</v>
      </c>
      <c r="J1093" s="788">
        <v>3630</v>
      </c>
    </row>
    <row r="1094" spans="1:10" ht="51">
      <c r="A1094" s="605" t="s">
        <v>2413</v>
      </c>
      <c r="B1094" s="581" t="s">
        <v>2190</v>
      </c>
      <c r="C1094" s="550" t="s">
        <v>2191</v>
      </c>
      <c r="D1094" s="551" t="s">
        <v>31</v>
      </c>
      <c r="E1094" s="552">
        <f>1*1.3</f>
        <v>1.3</v>
      </c>
      <c r="F1094" s="553" t="s">
        <v>3159</v>
      </c>
      <c r="G1094" s="781">
        <v>330</v>
      </c>
      <c r="H1094" s="781">
        <v>330</v>
      </c>
      <c r="I1094" s="1884">
        <v>0.21</v>
      </c>
      <c r="J1094" s="781">
        <v>399.3</v>
      </c>
    </row>
    <row r="1095" spans="1:10">
      <c r="A1095" s="514"/>
      <c r="B1095" s="515"/>
      <c r="C1095" s="515"/>
      <c r="D1095" s="517"/>
      <c r="E1095" s="518"/>
      <c r="F1095" s="515"/>
      <c r="G1095" s="517"/>
      <c r="H1095" s="515"/>
      <c r="I1095" s="521" t="s">
        <v>2514</v>
      </c>
      <c r="J1095" s="788">
        <v>399.3</v>
      </c>
    </row>
    <row r="1096" spans="1:10" ht="63.75">
      <c r="A1096" s="605" t="s">
        <v>2414</v>
      </c>
      <c r="B1096" s="581" t="s">
        <v>2193</v>
      </c>
      <c r="C1096" s="550" t="s">
        <v>2194</v>
      </c>
      <c r="D1096" s="551" t="s">
        <v>31</v>
      </c>
      <c r="E1096" s="552">
        <f>3*1.3</f>
        <v>3.9000000000000004</v>
      </c>
      <c r="F1096" s="553" t="s">
        <v>2809</v>
      </c>
      <c r="G1096" s="781">
        <v>570</v>
      </c>
      <c r="H1096" s="781">
        <v>570</v>
      </c>
      <c r="I1096" s="1884">
        <v>0.21</v>
      </c>
      <c r="J1096" s="781">
        <v>2758.7999999999997</v>
      </c>
    </row>
    <row r="1097" spans="1:10">
      <c r="A1097" s="514"/>
      <c r="B1097" s="515"/>
      <c r="C1097" s="515"/>
      <c r="D1097" s="517"/>
      <c r="E1097" s="518"/>
      <c r="F1097" s="515"/>
      <c r="G1097" s="517"/>
      <c r="H1097" s="515"/>
      <c r="I1097" s="521" t="s">
        <v>2515</v>
      </c>
      <c r="J1097" s="788">
        <v>2758.7999999999997</v>
      </c>
    </row>
    <row r="1098" spans="1:10" ht="63.75">
      <c r="A1098" s="605" t="s">
        <v>2415</v>
      </c>
      <c r="B1098" s="581" t="s">
        <v>2196</v>
      </c>
      <c r="C1098" s="550" t="s">
        <v>2197</v>
      </c>
      <c r="D1098" s="551" t="s">
        <v>31</v>
      </c>
      <c r="E1098" s="552">
        <f>2*1.3</f>
        <v>2.6</v>
      </c>
      <c r="F1098" s="553" t="s">
        <v>2809</v>
      </c>
      <c r="G1098" s="781">
        <v>570</v>
      </c>
      <c r="H1098" s="781">
        <v>570</v>
      </c>
      <c r="I1098" s="1884">
        <v>0.21</v>
      </c>
      <c r="J1098" s="781">
        <v>2069.1</v>
      </c>
    </row>
    <row r="1099" spans="1:10">
      <c r="A1099" s="514"/>
      <c r="B1099" s="515"/>
      <c r="C1099" s="515"/>
      <c r="D1099" s="517"/>
      <c r="E1099" s="518"/>
      <c r="F1099" s="515"/>
      <c r="G1099" s="517"/>
      <c r="H1099" s="515"/>
      <c r="I1099" s="521" t="s">
        <v>2516</v>
      </c>
      <c r="J1099" s="788">
        <v>2069.1</v>
      </c>
    </row>
    <row r="1100" spans="1:10" ht="63.75">
      <c r="A1100" s="605" t="s">
        <v>2416</v>
      </c>
      <c r="B1100" s="581" t="s">
        <v>2199</v>
      </c>
      <c r="C1100" s="550" t="s">
        <v>2200</v>
      </c>
      <c r="D1100" s="551" t="s">
        <v>2150</v>
      </c>
      <c r="E1100" s="552">
        <f>2*1.3</f>
        <v>2.6</v>
      </c>
      <c r="F1100" s="553"/>
      <c r="G1100" s="554"/>
      <c r="H1100" s="586"/>
      <c r="I1100" s="586"/>
      <c r="J1100" s="587"/>
    </row>
    <row r="1101" spans="1:10">
      <c r="A1101" s="514"/>
      <c r="B1101" s="515"/>
      <c r="C1101" s="515"/>
      <c r="D1101" s="517"/>
      <c r="E1101" s="518"/>
      <c r="F1101" s="515"/>
      <c r="G1101" s="517"/>
      <c r="H1101" s="515"/>
      <c r="I1101" s="521" t="s">
        <v>2517</v>
      </c>
      <c r="J1101" s="582"/>
    </row>
    <row r="1102" spans="1:10" ht="51">
      <c r="A1102" s="605" t="s">
        <v>2417</v>
      </c>
      <c r="B1102" s="581" t="s">
        <v>2202</v>
      </c>
      <c r="C1102" s="550" t="s">
        <v>2203</v>
      </c>
      <c r="D1102" s="551" t="s">
        <v>2150</v>
      </c>
      <c r="E1102" s="552">
        <f>3*1.3</f>
        <v>3.9000000000000004</v>
      </c>
      <c r="F1102" s="553"/>
      <c r="G1102" s="554"/>
      <c r="H1102" s="586"/>
      <c r="I1102" s="586"/>
      <c r="J1102" s="587"/>
    </row>
    <row r="1103" spans="1:10">
      <c r="A1103" s="514"/>
      <c r="B1103" s="515"/>
      <c r="C1103" s="515"/>
      <c r="D1103" s="517"/>
      <c r="E1103" s="518"/>
      <c r="F1103" s="515"/>
      <c r="G1103" s="517"/>
      <c r="H1103" s="515"/>
      <c r="I1103" s="521" t="s">
        <v>2518</v>
      </c>
      <c r="J1103" s="582"/>
    </row>
    <row r="1104" spans="1:10" ht="51">
      <c r="A1104" s="605" t="s">
        <v>2418</v>
      </c>
      <c r="B1104" s="581" t="s">
        <v>2205</v>
      </c>
      <c r="C1104" s="550" t="s">
        <v>2206</v>
      </c>
      <c r="D1104" s="551" t="s">
        <v>31</v>
      </c>
      <c r="E1104" s="552">
        <f>1*1.3</f>
        <v>1.3</v>
      </c>
      <c r="F1104" s="553"/>
      <c r="G1104" s="554"/>
      <c r="H1104" s="586"/>
      <c r="I1104" s="586"/>
      <c r="J1104" s="587"/>
    </row>
    <row r="1105" spans="1:10">
      <c r="A1105" s="514"/>
      <c r="B1105" s="515"/>
      <c r="C1105" s="515"/>
      <c r="D1105" s="517"/>
      <c r="E1105" s="518"/>
      <c r="F1105" s="515"/>
      <c r="G1105" s="517"/>
      <c r="H1105" s="515"/>
      <c r="I1105" s="521" t="s">
        <v>2519</v>
      </c>
      <c r="J1105" s="582"/>
    </row>
    <row r="1106" spans="1:10" ht="63.75">
      <c r="A1106" s="605" t="s">
        <v>2419</v>
      </c>
      <c r="B1106" s="581" t="s">
        <v>2208</v>
      </c>
      <c r="C1106" s="550" t="s">
        <v>2209</v>
      </c>
      <c r="D1106" s="551" t="s">
        <v>31</v>
      </c>
      <c r="E1106" s="552">
        <f>2*1.3</f>
        <v>2.6</v>
      </c>
      <c r="F1106" s="553" t="s">
        <v>3159</v>
      </c>
      <c r="G1106" s="781">
        <v>190</v>
      </c>
      <c r="H1106" s="781">
        <v>190</v>
      </c>
      <c r="I1106" s="1884">
        <v>0.21</v>
      </c>
      <c r="J1106" s="781">
        <v>689.69999999999993</v>
      </c>
    </row>
    <row r="1107" spans="1:10">
      <c r="A1107" s="514"/>
      <c r="B1107" s="515"/>
      <c r="C1107" s="515"/>
      <c r="D1107" s="517"/>
      <c r="E1107" s="518"/>
      <c r="F1107" s="515"/>
      <c r="G1107" s="517"/>
      <c r="H1107" s="515"/>
      <c r="I1107" s="521" t="s">
        <v>2520</v>
      </c>
      <c r="J1107" s="788">
        <v>689.69999999999993</v>
      </c>
    </row>
    <row r="1108" spans="1:10" ht="63.75">
      <c r="A1108" s="605" t="s">
        <v>2420</v>
      </c>
      <c r="B1108" s="581" t="s">
        <v>2211</v>
      </c>
      <c r="C1108" s="550" t="s">
        <v>2212</v>
      </c>
      <c r="D1108" s="551" t="s">
        <v>31</v>
      </c>
      <c r="E1108" s="552">
        <f>4*1.3</f>
        <v>5.2</v>
      </c>
      <c r="F1108" s="553" t="s">
        <v>2809</v>
      </c>
      <c r="G1108" s="781">
        <v>396</v>
      </c>
      <c r="H1108" s="781">
        <v>396</v>
      </c>
      <c r="I1108" s="1884">
        <v>0.21</v>
      </c>
      <c r="J1108" s="781">
        <v>2395.7999999999997</v>
      </c>
    </row>
    <row r="1109" spans="1:10">
      <c r="A1109" s="514"/>
      <c r="B1109" s="515"/>
      <c r="C1109" s="515"/>
      <c r="D1109" s="517"/>
      <c r="E1109" s="518"/>
      <c r="F1109" s="515"/>
      <c r="G1109" s="517"/>
      <c r="H1109" s="515"/>
      <c r="I1109" s="521" t="s">
        <v>2521</v>
      </c>
      <c r="J1109" s="788">
        <v>2395.7999999999997</v>
      </c>
    </row>
    <row r="1110" spans="1:10" ht="63.75">
      <c r="A1110" s="605" t="s">
        <v>2421</v>
      </c>
      <c r="B1110" s="550" t="s">
        <v>2214</v>
      </c>
      <c r="C1110" s="550" t="s">
        <v>2215</v>
      </c>
      <c r="D1110" s="551" t="s">
        <v>31</v>
      </c>
      <c r="E1110" s="552">
        <f>2*1.3</f>
        <v>2.6</v>
      </c>
      <c r="F1110" s="553" t="s">
        <v>2809</v>
      </c>
      <c r="G1110" s="781">
        <v>223</v>
      </c>
      <c r="H1110" s="781">
        <v>223</v>
      </c>
      <c r="I1110" s="1884">
        <v>0.21</v>
      </c>
      <c r="J1110" s="781">
        <v>809.49</v>
      </c>
    </row>
    <row r="1111" spans="1:10">
      <c r="A1111" s="514"/>
      <c r="B1111" s="515"/>
      <c r="C1111" s="515"/>
      <c r="D1111" s="517"/>
      <c r="E1111" s="518"/>
      <c r="F1111" s="515"/>
      <c r="G1111" s="517"/>
      <c r="H1111" s="515"/>
      <c r="I1111" s="521" t="s">
        <v>2522</v>
      </c>
      <c r="J1111" s="788">
        <v>809.49</v>
      </c>
    </row>
    <row r="1112" spans="1:10" ht="63.75">
      <c r="A1112" s="605" t="s">
        <v>2422</v>
      </c>
      <c r="B1112" s="550" t="s">
        <v>2217</v>
      </c>
      <c r="C1112" s="550" t="s">
        <v>2218</v>
      </c>
      <c r="D1112" s="551" t="s">
        <v>31</v>
      </c>
      <c r="E1112" s="552">
        <f>3*1.3</f>
        <v>3.9000000000000004</v>
      </c>
      <c r="F1112" s="553" t="s">
        <v>2809</v>
      </c>
      <c r="G1112" s="781">
        <v>610</v>
      </c>
      <c r="H1112" s="781">
        <v>610</v>
      </c>
      <c r="I1112" s="1884">
        <v>0.21</v>
      </c>
      <c r="J1112" s="781">
        <v>2952.4</v>
      </c>
    </row>
    <row r="1113" spans="1:10">
      <c r="A1113" s="514"/>
      <c r="B1113" s="515"/>
      <c r="C1113" s="515"/>
      <c r="D1113" s="517"/>
      <c r="E1113" s="518"/>
      <c r="F1113" s="515"/>
      <c r="G1113" s="517"/>
      <c r="H1113" s="515"/>
      <c r="I1113" s="521" t="s">
        <v>2523</v>
      </c>
      <c r="J1113" s="788">
        <v>2952.4</v>
      </c>
    </row>
    <row r="1114" spans="1:10" ht="63.75">
      <c r="A1114" s="605" t="s">
        <v>2423</v>
      </c>
      <c r="B1114" s="550" t="s">
        <v>2220</v>
      </c>
      <c r="C1114" s="550" t="s">
        <v>2221</v>
      </c>
      <c r="D1114" s="551" t="s">
        <v>31</v>
      </c>
      <c r="E1114" s="552">
        <f>1*1.3</f>
        <v>1.3</v>
      </c>
      <c r="F1114" s="553" t="s">
        <v>2809</v>
      </c>
      <c r="G1114" s="781">
        <v>470</v>
      </c>
      <c r="H1114" s="781">
        <v>470</v>
      </c>
      <c r="I1114" s="1884">
        <v>0.21</v>
      </c>
      <c r="J1114" s="781">
        <v>568.69999999999993</v>
      </c>
    </row>
    <row r="1115" spans="1:10">
      <c r="A1115" s="514"/>
      <c r="B1115" s="515"/>
      <c r="C1115" s="515"/>
      <c r="D1115" s="517"/>
      <c r="E1115" s="518"/>
      <c r="F1115" s="515"/>
      <c r="G1115" s="517"/>
      <c r="H1115" s="515"/>
      <c r="I1115" s="521" t="s">
        <v>2524</v>
      </c>
      <c r="J1115" s="788">
        <v>568.69999999999993</v>
      </c>
    </row>
    <row r="1116" spans="1:10" ht="38.25">
      <c r="A1116" s="605" t="s">
        <v>2424</v>
      </c>
      <c r="B1116" s="550" t="s">
        <v>2223</v>
      </c>
      <c r="C1116" s="550" t="s">
        <v>2224</v>
      </c>
      <c r="D1116" s="551" t="s">
        <v>31</v>
      </c>
      <c r="E1116" s="552">
        <f>2*1.3</f>
        <v>2.6</v>
      </c>
      <c r="F1116" s="553" t="s">
        <v>2809</v>
      </c>
      <c r="G1116" s="781">
        <v>602</v>
      </c>
      <c r="H1116" s="781">
        <v>602</v>
      </c>
      <c r="I1116" s="1884">
        <v>0.21</v>
      </c>
      <c r="J1116" s="781">
        <v>2185.2599999999998</v>
      </c>
    </row>
    <row r="1117" spans="1:10">
      <c r="A1117" s="514"/>
      <c r="B1117" s="515"/>
      <c r="C1117" s="515"/>
      <c r="D1117" s="517"/>
      <c r="E1117" s="518"/>
      <c r="F1117" s="515"/>
      <c r="G1117" s="517"/>
      <c r="H1117" s="515"/>
      <c r="I1117" s="521" t="s">
        <v>2525</v>
      </c>
      <c r="J1117" s="788">
        <v>2185.2599999999998</v>
      </c>
    </row>
    <row r="1118" spans="1:10" ht="51">
      <c r="A1118" s="605" t="s">
        <v>2425</v>
      </c>
      <c r="B1118" s="550" t="s">
        <v>2226</v>
      </c>
      <c r="C1118" s="550" t="s">
        <v>2227</v>
      </c>
      <c r="D1118" s="551" t="s">
        <v>31</v>
      </c>
      <c r="E1118" s="552">
        <f>2*1.3</f>
        <v>2.6</v>
      </c>
      <c r="F1118" s="553" t="s">
        <v>2809</v>
      </c>
      <c r="G1118" s="781">
        <v>390</v>
      </c>
      <c r="H1118" s="781">
        <v>390</v>
      </c>
      <c r="I1118" s="1884">
        <v>0.21</v>
      </c>
      <c r="J1118" s="781">
        <v>1415.7</v>
      </c>
    </row>
    <row r="1119" spans="1:10">
      <c r="A1119" s="514"/>
      <c r="B1119" s="515"/>
      <c r="C1119" s="515"/>
      <c r="D1119" s="517"/>
      <c r="E1119" s="518"/>
      <c r="F1119" s="515"/>
      <c r="G1119" s="517"/>
      <c r="H1119" s="515"/>
      <c r="I1119" s="521" t="s">
        <v>2526</v>
      </c>
      <c r="J1119" s="788">
        <v>1415.7</v>
      </c>
    </row>
    <row r="1120" spans="1:10" ht="51">
      <c r="A1120" s="605" t="s">
        <v>2426</v>
      </c>
      <c r="B1120" s="550" t="s">
        <v>2229</v>
      </c>
      <c r="C1120" s="550" t="s">
        <v>2230</v>
      </c>
      <c r="D1120" s="551" t="s">
        <v>31</v>
      </c>
      <c r="E1120" s="552">
        <f>1*1.3</f>
        <v>1.3</v>
      </c>
      <c r="F1120" s="553" t="s">
        <v>2809</v>
      </c>
      <c r="G1120" s="781">
        <v>650</v>
      </c>
      <c r="H1120" s="781">
        <v>650</v>
      </c>
      <c r="I1120" s="1884">
        <v>0.21</v>
      </c>
      <c r="J1120" s="781">
        <v>786.5</v>
      </c>
    </row>
    <row r="1121" spans="1:10">
      <c r="A1121" s="514"/>
      <c r="B1121" s="515"/>
      <c r="C1121" s="515"/>
      <c r="D1121" s="517"/>
      <c r="E1121" s="518"/>
      <c r="F1121" s="515"/>
      <c r="G1121" s="517"/>
      <c r="H1121" s="515"/>
      <c r="I1121" s="521" t="s">
        <v>2527</v>
      </c>
      <c r="J1121" s="788">
        <v>786.5</v>
      </c>
    </row>
    <row r="1122" spans="1:10" ht="51">
      <c r="A1122" s="605" t="s">
        <v>2427</v>
      </c>
      <c r="B1122" s="550" t="s">
        <v>2232</v>
      </c>
      <c r="C1122" s="550" t="s">
        <v>2233</v>
      </c>
      <c r="D1122" s="551" t="s">
        <v>31</v>
      </c>
      <c r="E1122" s="552">
        <f>1*1.3</f>
        <v>1.3</v>
      </c>
      <c r="F1122" s="553" t="s">
        <v>2809</v>
      </c>
      <c r="G1122" s="781">
        <v>650</v>
      </c>
      <c r="H1122" s="781">
        <v>650</v>
      </c>
      <c r="I1122" s="1884">
        <v>0.21</v>
      </c>
      <c r="J1122" s="781">
        <v>786.5</v>
      </c>
    </row>
    <row r="1123" spans="1:10">
      <c r="A1123" s="514"/>
      <c r="B1123" s="515"/>
      <c r="C1123" s="515"/>
      <c r="D1123" s="517"/>
      <c r="E1123" s="518"/>
      <c r="F1123" s="515"/>
      <c r="G1123" s="517"/>
      <c r="H1123" s="515"/>
      <c r="I1123" s="521" t="s">
        <v>2528</v>
      </c>
      <c r="J1123" s="788">
        <v>786.5</v>
      </c>
    </row>
    <row r="1124" spans="1:10" ht="51">
      <c r="A1124" s="605" t="s">
        <v>2428</v>
      </c>
      <c r="B1124" s="550" t="s">
        <v>2235</v>
      </c>
      <c r="C1124" s="550" t="s">
        <v>2236</v>
      </c>
      <c r="D1124" s="551" t="s">
        <v>31</v>
      </c>
      <c r="E1124" s="552">
        <f>2*1.3</f>
        <v>2.6</v>
      </c>
      <c r="F1124" s="553" t="s">
        <v>2809</v>
      </c>
      <c r="G1124" s="781">
        <v>446</v>
      </c>
      <c r="H1124" s="781">
        <v>446</v>
      </c>
      <c r="I1124" s="1884">
        <v>0.21</v>
      </c>
      <c r="J1124" s="781">
        <v>1618.98</v>
      </c>
    </row>
    <row r="1125" spans="1:10">
      <c r="A1125" s="514"/>
      <c r="B1125" s="515"/>
      <c r="C1125" s="515"/>
      <c r="D1125" s="517"/>
      <c r="E1125" s="518"/>
      <c r="F1125" s="515"/>
      <c r="G1125" s="517"/>
      <c r="H1125" s="515"/>
      <c r="I1125" s="521" t="s">
        <v>2529</v>
      </c>
      <c r="J1125" s="788">
        <v>1618.98</v>
      </c>
    </row>
    <row r="1126" spans="1:10" ht="51">
      <c r="A1126" s="605" t="s">
        <v>2429</v>
      </c>
      <c r="B1126" s="550" t="s">
        <v>2238</v>
      </c>
      <c r="C1126" s="550" t="s">
        <v>2239</v>
      </c>
      <c r="D1126" s="551" t="s">
        <v>31</v>
      </c>
      <c r="E1126" s="552">
        <f>2*1.3</f>
        <v>2.6</v>
      </c>
      <c r="F1126" s="553" t="s">
        <v>2809</v>
      </c>
      <c r="G1126" s="781">
        <v>390</v>
      </c>
      <c r="H1126" s="781">
        <v>390</v>
      </c>
      <c r="I1126" s="1884">
        <v>0.21</v>
      </c>
      <c r="J1126" s="781">
        <v>1415.7</v>
      </c>
    </row>
    <row r="1127" spans="1:10">
      <c r="A1127" s="514"/>
      <c r="B1127" s="515"/>
      <c r="C1127" s="515"/>
      <c r="D1127" s="517"/>
      <c r="E1127" s="518"/>
      <c r="F1127" s="515"/>
      <c r="G1127" s="517"/>
      <c r="H1127" s="515"/>
      <c r="I1127" s="521" t="s">
        <v>2530</v>
      </c>
      <c r="J1127" s="788">
        <v>1415.7</v>
      </c>
    </row>
    <row r="1128" spans="1:10" ht="63.75">
      <c r="A1128" s="605" t="s">
        <v>2430</v>
      </c>
      <c r="B1128" s="550" t="s">
        <v>2241</v>
      </c>
      <c r="C1128" s="550" t="s">
        <v>2242</v>
      </c>
      <c r="D1128" s="551" t="s">
        <v>31</v>
      </c>
      <c r="E1128" s="552">
        <f>2*1.3</f>
        <v>2.6</v>
      </c>
      <c r="F1128" s="553" t="s">
        <v>2809</v>
      </c>
      <c r="G1128" s="781">
        <v>580</v>
      </c>
      <c r="H1128" s="781">
        <v>580</v>
      </c>
      <c r="I1128" s="1884">
        <v>0.21</v>
      </c>
      <c r="J1128" s="781">
        <v>2105.4</v>
      </c>
    </row>
    <row r="1129" spans="1:10">
      <c r="A1129" s="514"/>
      <c r="B1129" s="515"/>
      <c r="C1129" s="515"/>
      <c r="D1129" s="517"/>
      <c r="E1129" s="518"/>
      <c r="F1129" s="515"/>
      <c r="G1129" s="517"/>
      <c r="H1129" s="515"/>
      <c r="I1129" s="521" t="s">
        <v>2531</v>
      </c>
      <c r="J1129" s="788">
        <v>2105.4</v>
      </c>
    </row>
    <row r="1130" spans="1:10" ht="51">
      <c r="A1130" s="605" t="s">
        <v>2431</v>
      </c>
      <c r="B1130" s="550" t="s">
        <v>2244</v>
      </c>
      <c r="C1130" s="550" t="s">
        <v>2245</v>
      </c>
      <c r="D1130" s="551" t="s">
        <v>31</v>
      </c>
      <c r="E1130" s="552">
        <f>4*1.3</f>
        <v>5.2</v>
      </c>
      <c r="F1130" s="553" t="s">
        <v>2809</v>
      </c>
      <c r="G1130" s="781">
        <v>279</v>
      </c>
      <c r="H1130" s="781">
        <v>279</v>
      </c>
      <c r="I1130" s="1884">
        <v>0.21</v>
      </c>
      <c r="J1130" s="781">
        <v>1687.95</v>
      </c>
    </row>
    <row r="1131" spans="1:10">
      <c r="A1131" s="514"/>
      <c r="B1131" s="515"/>
      <c r="C1131" s="515"/>
      <c r="D1131" s="517"/>
      <c r="E1131" s="518"/>
      <c r="F1131" s="515"/>
      <c r="G1131" s="517"/>
      <c r="H1131" s="515"/>
      <c r="I1131" s="521" t="s">
        <v>2532</v>
      </c>
      <c r="J1131" s="788">
        <v>1687.95</v>
      </c>
    </row>
    <row r="1132" spans="1:10" ht="51">
      <c r="A1132" s="605" t="s">
        <v>2432</v>
      </c>
      <c r="B1132" s="550" t="s">
        <v>2247</v>
      </c>
      <c r="C1132" s="550" t="s">
        <v>2248</v>
      </c>
      <c r="D1132" s="551" t="s">
        <v>31</v>
      </c>
      <c r="E1132" s="552">
        <f>4*1.3</f>
        <v>5.2</v>
      </c>
      <c r="F1132" s="553" t="s">
        <v>2809</v>
      </c>
      <c r="G1132" s="781">
        <v>290</v>
      </c>
      <c r="H1132" s="781">
        <v>290</v>
      </c>
      <c r="I1132" s="1884">
        <v>0.21</v>
      </c>
      <c r="J1132" s="781">
        <v>1754.5</v>
      </c>
    </row>
    <row r="1133" spans="1:10">
      <c r="A1133" s="514"/>
      <c r="B1133" s="515"/>
      <c r="C1133" s="515"/>
      <c r="D1133" s="517"/>
      <c r="E1133" s="518"/>
      <c r="F1133" s="515"/>
      <c r="G1133" s="517"/>
      <c r="H1133" s="515"/>
      <c r="I1133" s="521" t="s">
        <v>2533</v>
      </c>
      <c r="J1133" s="788">
        <v>1754.5</v>
      </c>
    </row>
    <row r="1134" spans="1:10" ht="51">
      <c r="A1134" s="605" t="s">
        <v>2433</v>
      </c>
      <c r="B1134" s="550" t="s">
        <v>2250</v>
      </c>
      <c r="C1134" s="550" t="s">
        <v>2251</v>
      </c>
      <c r="D1134" s="551" t="s">
        <v>31</v>
      </c>
      <c r="E1134" s="552">
        <f>2*1.3</f>
        <v>2.6</v>
      </c>
      <c r="F1134" s="553" t="s">
        <v>2809</v>
      </c>
      <c r="G1134" s="781">
        <v>470</v>
      </c>
      <c r="H1134" s="781">
        <v>470</v>
      </c>
      <c r="I1134" s="1884">
        <v>0.21</v>
      </c>
      <c r="J1134" s="781">
        <v>1706.1</v>
      </c>
    </row>
    <row r="1135" spans="1:10">
      <c r="A1135" s="514"/>
      <c r="B1135" s="515"/>
      <c r="C1135" s="515"/>
      <c r="D1135" s="517"/>
      <c r="E1135" s="518"/>
      <c r="F1135" s="515"/>
      <c r="G1135" s="517"/>
      <c r="H1135" s="515"/>
      <c r="I1135" s="521" t="s">
        <v>2534</v>
      </c>
      <c r="J1135" s="788">
        <v>1706.1</v>
      </c>
    </row>
    <row r="1136" spans="1:10" ht="51">
      <c r="A1136" s="605" t="s">
        <v>2434</v>
      </c>
      <c r="B1136" s="550" t="s">
        <v>2253</v>
      </c>
      <c r="C1136" s="550" t="s">
        <v>2254</v>
      </c>
      <c r="D1136" s="551" t="s">
        <v>31</v>
      </c>
      <c r="E1136" s="552">
        <f>4*1.3</f>
        <v>5.2</v>
      </c>
      <c r="F1136" s="553" t="s">
        <v>2809</v>
      </c>
      <c r="G1136" s="781">
        <v>530</v>
      </c>
      <c r="H1136" s="781">
        <v>530</v>
      </c>
      <c r="I1136" s="1884">
        <v>0.21</v>
      </c>
      <c r="J1136" s="781">
        <v>3206.5</v>
      </c>
    </row>
    <row r="1137" spans="1:10">
      <c r="A1137" s="514"/>
      <c r="B1137" s="515"/>
      <c r="C1137" s="515"/>
      <c r="D1137" s="517"/>
      <c r="E1137" s="518"/>
      <c r="F1137" s="515"/>
      <c r="G1137" s="517"/>
      <c r="H1137" s="515"/>
      <c r="I1137" s="521" t="s">
        <v>2535</v>
      </c>
      <c r="J1137" s="788">
        <v>3206.5</v>
      </c>
    </row>
    <row r="1138" spans="1:10" ht="51">
      <c r="A1138" s="605" t="s">
        <v>2435</v>
      </c>
      <c r="B1138" s="550" t="s">
        <v>2256</v>
      </c>
      <c r="C1138" s="550" t="s">
        <v>2257</v>
      </c>
      <c r="D1138" s="551" t="s">
        <v>31</v>
      </c>
      <c r="E1138" s="552">
        <f>3*1.3</f>
        <v>3.9000000000000004</v>
      </c>
      <c r="F1138" s="553" t="s">
        <v>2809</v>
      </c>
      <c r="G1138" s="781">
        <v>490</v>
      </c>
      <c r="H1138" s="781">
        <v>490</v>
      </c>
      <c r="I1138" s="1884">
        <v>0.21</v>
      </c>
      <c r="J1138" s="781">
        <v>2371.6</v>
      </c>
    </row>
    <row r="1139" spans="1:10">
      <c r="A1139" s="514"/>
      <c r="B1139" s="515"/>
      <c r="C1139" s="515"/>
      <c r="D1139" s="517"/>
      <c r="E1139" s="518"/>
      <c r="F1139" s="515"/>
      <c r="G1139" s="517"/>
      <c r="H1139" s="515"/>
      <c r="I1139" s="521" t="s">
        <v>2536</v>
      </c>
      <c r="J1139" s="788">
        <v>2371.6</v>
      </c>
    </row>
    <row r="1140" spans="1:10" ht="51">
      <c r="A1140" s="605" t="s">
        <v>2436</v>
      </c>
      <c r="B1140" s="550" t="s">
        <v>2259</v>
      </c>
      <c r="C1140" s="550" t="s">
        <v>2260</v>
      </c>
      <c r="D1140" s="551" t="s">
        <v>31</v>
      </c>
      <c r="E1140" s="552">
        <f>3*1.3</f>
        <v>3.9000000000000004</v>
      </c>
      <c r="F1140" s="553" t="s">
        <v>2809</v>
      </c>
      <c r="G1140" s="781">
        <v>239</v>
      </c>
      <c r="H1140" s="781">
        <v>239</v>
      </c>
      <c r="I1140" s="1884">
        <v>0.21</v>
      </c>
      <c r="J1140" s="781">
        <v>1156.76</v>
      </c>
    </row>
    <row r="1141" spans="1:10">
      <c r="A1141" s="514"/>
      <c r="B1141" s="515"/>
      <c r="C1141" s="515"/>
      <c r="D1141" s="517"/>
      <c r="E1141" s="518"/>
      <c r="F1141" s="515"/>
      <c r="G1141" s="517"/>
      <c r="H1141" s="515"/>
      <c r="I1141" s="521" t="s">
        <v>2537</v>
      </c>
      <c r="J1141" s="788">
        <v>1156.76</v>
      </c>
    </row>
    <row r="1142" spans="1:10" ht="51">
      <c r="A1142" s="605" t="s">
        <v>2437</v>
      </c>
      <c r="B1142" s="550" t="s">
        <v>2262</v>
      </c>
      <c r="C1142" s="550" t="s">
        <v>2263</v>
      </c>
      <c r="D1142" s="551" t="s">
        <v>31</v>
      </c>
      <c r="E1142" s="552">
        <f>2*1.3</f>
        <v>2.6</v>
      </c>
      <c r="F1142" s="553" t="s">
        <v>2809</v>
      </c>
      <c r="G1142" s="781">
        <v>496</v>
      </c>
      <c r="H1142" s="781">
        <v>496</v>
      </c>
      <c r="I1142" s="1884">
        <v>0.21</v>
      </c>
      <c r="J1142" s="781">
        <v>1800.48</v>
      </c>
    </row>
    <row r="1143" spans="1:10">
      <c r="A1143" s="514"/>
      <c r="B1143" s="515"/>
      <c r="C1143" s="515"/>
      <c r="D1143" s="517"/>
      <c r="E1143" s="518"/>
      <c r="F1143" s="515"/>
      <c r="G1143" s="517"/>
      <c r="H1143" s="515"/>
      <c r="I1143" s="521" t="s">
        <v>2538</v>
      </c>
      <c r="J1143" s="788">
        <v>1800.48</v>
      </c>
    </row>
    <row r="1144" spans="1:10" ht="51">
      <c r="A1144" s="605" t="s">
        <v>2438</v>
      </c>
      <c r="B1144" s="550" t="s">
        <v>2265</v>
      </c>
      <c r="C1144" s="550" t="s">
        <v>2266</v>
      </c>
      <c r="D1144" s="551" t="s">
        <v>31</v>
      </c>
      <c r="E1144" s="552">
        <f>4*1.3</f>
        <v>5.2</v>
      </c>
      <c r="F1144" s="553" t="s">
        <v>2809</v>
      </c>
      <c r="G1144" s="781">
        <v>320</v>
      </c>
      <c r="H1144" s="781">
        <v>320</v>
      </c>
      <c r="I1144" s="1884">
        <v>0.21</v>
      </c>
      <c r="J1144" s="781">
        <v>1936</v>
      </c>
    </row>
    <row r="1145" spans="1:10">
      <c r="A1145" s="514"/>
      <c r="B1145" s="515"/>
      <c r="C1145" s="515"/>
      <c r="D1145" s="517"/>
      <c r="E1145" s="518"/>
      <c r="F1145" s="515"/>
      <c r="G1145" s="517"/>
      <c r="H1145" s="515"/>
      <c r="I1145" s="521" t="s">
        <v>2539</v>
      </c>
      <c r="J1145" s="788">
        <v>1936</v>
      </c>
    </row>
    <row r="1146" spans="1:10" ht="51">
      <c r="A1146" s="605" t="s">
        <v>2439</v>
      </c>
      <c r="B1146" s="550" t="s">
        <v>2268</v>
      </c>
      <c r="C1146" s="550" t="s">
        <v>2269</v>
      </c>
      <c r="D1146" s="551" t="s">
        <v>31</v>
      </c>
      <c r="E1146" s="552">
        <f>5*1.3</f>
        <v>6.5</v>
      </c>
      <c r="F1146" s="553" t="s">
        <v>2809</v>
      </c>
      <c r="G1146" s="781">
        <v>380</v>
      </c>
      <c r="H1146" s="781">
        <v>380</v>
      </c>
      <c r="I1146" s="1884">
        <v>0.21</v>
      </c>
      <c r="J1146" s="781">
        <v>3218.6</v>
      </c>
    </row>
    <row r="1147" spans="1:10">
      <c r="A1147" s="514"/>
      <c r="B1147" s="515"/>
      <c r="C1147" s="515"/>
      <c r="D1147" s="517"/>
      <c r="E1147" s="518"/>
      <c r="F1147" s="515"/>
      <c r="G1147" s="517"/>
      <c r="H1147" s="515"/>
      <c r="I1147" s="521" t="s">
        <v>2540</v>
      </c>
      <c r="J1147" s="788">
        <v>3218.6</v>
      </c>
    </row>
    <row r="1148" spans="1:10" ht="51">
      <c r="A1148" s="605" t="s">
        <v>2440</v>
      </c>
      <c r="B1148" s="550" t="s">
        <v>2271</v>
      </c>
      <c r="C1148" s="550" t="s">
        <v>2272</v>
      </c>
      <c r="D1148" s="551" t="s">
        <v>31</v>
      </c>
      <c r="E1148" s="552">
        <f>5*1.3</f>
        <v>6.5</v>
      </c>
      <c r="F1148" s="553" t="s">
        <v>2809</v>
      </c>
      <c r="G1148" s="781">
        <v>520</v>
      </c>
      <c r="H1148" s="781">
        <v>520</v>
      </c>
      <c r="I1148" s="1884">
        <v>0.21</v>
      </c>
      <c r="J1148" s="781">
        <v>4404.3999999999996</v>
      </c>
    </row>
    <row r="1149" spans="1:10">
      <c r="A1149" s="514"/>
      <c r="B1149" s="515"/>
      <c r="C1149" s="515"/>
      <c r="D1149" s="517"/>
      <c r="E1149" s="518"/>
      <c r="F1149" s="515"/>
      <c r="G1149" s="517"/>
      <c r="H1149" s="515"/>
      <c r="I1149" s="521" t="s">
        <v>2541</v>
      </c>
      <c r="J1149" s="788">
        <v>4404.3999999999996</v>
      </c>
    </row>
    <row r="1150" spans="1:10" ht="51">
      <c r="A1150" s="605" t="s">
        <v>2441</v>
      </c>
      <c r="B1150" s="550" t="s">
        <v>2274</v>
      </c>
      <c r="C1150" s="550" t="s">
        <v>2275</v>
      </c>
      <c r="D1150" s="551" t="s">
        <v>31</v>
      </c>
      <c r="E1150" s="552">
        <f>5*1.3</f>
        <v>6.5</v>
      </c>
      <c r="F1150" s="553" t="s">
        <v>2809</v>
      </c>
      <c r="G1150" s="781">
        <v>420</v>
      </c>
      <c r="H1150" s="781">
        <v>420</v>
      </c>
      <c r="I1150" s="1884">
        <v>0.21</v>
      </c>
      <c r="J1150" s="781">
        <v>3557.4</v>
      </c>
    </row>
    <row r="1151" spans="1:10">
      <c r="A1151" s="514"/>
      <c r="B1151" s="515"/>
      <c r="C1151" s="515"/>
      <c r="D1151" s="517"/>
      <c r="E1151" s="518"/>
      <c r="F1151" s="515"/>
      <c r="G1151" s="517"/>
      <c r="H1151" s="515"/>
      <c r="I1151" s="521" t="s">
        <v>2542</v>
      </c>
      <c r="J1151" s="788">
        <v>3557.4</v>
      </c>
    </row>
    <row r="1152" spans="1:10" ht="63.75">
      <c r="A1152" s="605" t="s">
        <v>2442</v>
      </c>
      <c r="B1152" s="550" t="s">
        <v>2277</v>
      </c>
      <c r="C1152" s="550" t="s">
        <v>2278</v>
      </c>
      <c r="D1152" s="551" t="s">
        <v>31</v>
      </c>
      <c r="E1152" s="552">
        <f>3*1.3</f>
        <v>3.9000000000000004</v>
      </c>
      <c r="F1152" s="553"/>
      <c r="G1152" s="554"/>
      <c r="H1152" s="586"/>
      <c r="I1152" s="586"/>
      <c r="J1152" s="587"/>
    </row>
    <row r="1153" spans="1:10">
      <c r="A1153" s="514"/>
      <c r="B1153" s="515"/>
      <c r="C1153" s="515"/>
      <c r="D1153" s="517"/>
      <c r="E1153" s="518"/>
      <c r="F1153" s="515"/>
      <c r="G1153" s="517"/>
      <c r="H1153" s="515"/>
      <c r="I1153" s="521" t="s">
        <v>2543</v>
      </c>
      <c r="J1153" s="582"/>
    </row>
    <row r="1154" spans="1:10" ht="63.75">
      <c r="A1154" s="605" t="s">
        <v>2443</v>
      </c>
      <c r="B1154" s="550" t="s">
        <v>2280</v>
      </c>
      <c r="C1154" s="550" t="s">
        <v>2281</v>
      </c>
      <c r="D1154" s="551" t="s">
        <v>31</v>
      </c>
      <c r="E1154" s="552">
        <f>3*1.3</f>
        <v>3.9000000000000004</v>
      </c>
      <c r="F1154" s="553" t="s">
        <v>2809</v>
      </c>
      <c r="G1154" s="781">
        <v>255</v>
      </c>
      <c r="H1154" s="781">
        <v>255</v>
      </c>
      <c r="I1154" s="1884">
        <v>0.21</v>
      </c>
      <c r="J1154" s="781">
        <v>1234.2</v>
      </c>
    </row>
    <row r="1155" spans="1:10">
      <c r="A1155" s="514"/>
      <c r="B1155" s="515"/>
      <c r="C1155" s="515"/>
      <c r="D1155" s="517"/>
      <c r="E1155" s="518"/>
      <c r="F1155" s="515"/>
      <c r="G1155" s="517"/>
      <c r="H1155" s="515"/>
      <c r="I1155" s="521" t="s">
        <v>2544</v>
      </c>
      <c r="J1155" s="788">
        <v>1234.2</v>
      </c>
    </row>
    <row r="1156" spans="1:10" ht="63.75">
      <c r="A1156" s="605" t="s">
        <v>2444</v>
      </c>
      <c r="B1156" s="550" t="s">
        <v>2283</v>
      </c>
      <c r="C1156" s="550" t="s">
        <v>2284</v>
      </c>
      <c r="D1156" s="551" t="s">
        <v>31</v>
      </c>
      <c r="E1156" s="552">
        <f>1*1.3</f>
        <v>1.3</v>
      </c>
      <c r="F1156" s="553" t="s">
        <v>2809</v>
      </c>
      <c r="G1156" s="781">
        <v>285</v>
      </c>
      <c r="H1156" s="781">
        <v>285</v>
      </c>
      <c r="I1156" s="1884">
        <v>0.21</v>
      </c>
      <c r="J1156" s="781">
        <v>344.84999999999997</v>
      </c>
    </row>
    <row r="1157" spans="1:10">
      <c r="A1157" s="514"/>
      <c r="B1157" s="515"/>
      <c r="C1157" s="515"/>
      <c r="D1157" s="517"/>
      <c r="E1157" s="518"/>
      <c r="F1157" s="515"/>
      <c r="G1157" s="517"/>
      <c r="H1157" s="515"/>
      <c r="I1157" s="521" t="s">
        <v>2545</v>
      </c>
      <c r="J1157" s="788">
        <v>344.84999999999997</v>
      </c>
    </row>
    <row r="1158" spans="1:10" ht="63.75">
      <c r="A1158" s="605" t="s">
        <v>2445</v>
      </c>
      <c r="B1158" s="550" t="s">
        <v>2286</v>
      </c>
      <c r="C1158" s="550" t="s">
        <v>2287</v>
      </c>
      <c r="D1158" s="551" t="s">
        <v>31</v>
      </c>
      <c r="E1158" s="552">
        <f>3*1.3</f>
        <v>3.9000000000000004</v>
      </c>
      <c r="F1158" s="553" t="s">
        <v>2809</v>
      </c>
      <c r="G1158" s="781">
        <v>515</v>
      </c>
      <c r="H1158" s="781">
        <v>515</v>
      </c>
      <c r="I1158" s="1884">
        <v>0.21</v>
      </c>
      <c r="J1158" s="781">
        <v>2492.6</v>
      </c>
    </row>
    <row r="1159" spans="1:10">
      <c r="A1159" s="514"/>
      <c r="B1159" s="515"/>
      <c r="C1159" s="515"/>
      <c r="D1159" s="517"/>
      <c r="E1159" s="518"/>
      <c r="F1159" s="515"/>
      <c r="G1159" s="517"/>
      <c r="H1159" s="515"/>
      <c r="I1159" s="521" t="s">
        <v>2546</v>
      </c>
      <c r="J1159" s="788">
        <v>2492.6</v>
      </c>
    </row>
    <row r="1160" spans="1:10" ht="63.75">
      <c r="A1160" s="605" t="s">
        <v>2446</v>
      </c>
      <c r="B1160" s="550" t="s">
        <v>2289</v>
      </c>
      <c r="C1160" s="550" t="s">
        <v>2290</v>
      </c>
      <c r="D1160" s="551" t="s">
        <v>31</v>
      </c>
      <c r="E1160" s="552">
        <f>4*1.3</f>
        <v>5.2</v>
      </c>
      <c r="F1160" s="553" t="s">
        <v>2809</v>
      </c>
      <c r="G1160" s="781">
        <v>515</v>
      </c>
      <c r="H1160" s="781">
        <v>515</v>
      </c>
      <c r="I1160" s="1884">
        <v>0.21</v>
      </c>
      <c r="J1160" s="781">
        <v>3115.75</v>
      </c>
    </row>
    <row r="1161" spans="1:10">
      <c r="A1161" s="514"/>
      <c r="B1161" s="515"/>
      <c r="C1161" s="515"/>
      <c r="D1161" s="517"/>
      <c r="E1161" s="518"/>
      <c r="F1161" s="515"/>
      <c r="G1161" s="517"/>
      <c r="H1161" s="515"/>
      <c r="I1161" s="521" t="s">
        <v>2547</v>
      </c>
      <c r="J1161" s="788">
        <v>3115.75</v>
      </c>
    </row>
    <row r="1162" spans="1:10" ht="38.25">
      <c r="A1162" s="605" t="s">
        <v>2447</v>
      </c>
      <c r="B1162" s="550" t="s">
        <v>2292</v>
      </c>
      <c r="C1162" s="550" t="s">
        <v>2293</v>
      </c>
      <c r="D1162" s="551" t="s">
        <v>31</v>
      </c>
      <c r="E1162" s="552">
        <f>3*1.3</f>
        <v>3.9000000000000004</v>
      </c>
      <c r="F1162" s="553" t="s">
        <v>2809</v>
      </c>
      <c r="G1162" s="781">
        <v>430</v>
      </c>
      <c r="H1162" s="781">
        <v>430</v>
      </c>
      <c r="I1162" s="1884">
        <v>0.21</v>
      </c>
      <c r="J1162" s="781">
        <v>2081.1999999999998</v>
      </c>
    </row>
    <row r="1163" spans="1:10">
      <c r="A1163" s="514"/>
      <c r="B1163" s="515"/>
      <c r="C1163" s="515"/>
      <c r="D1163" s="517"/>
      <c r="E1163" s="518"/>
      <c r="F1163" s="515"/>
      <c r="G1163" s="517"/>
      <c r="H1163" s="515"/>
      <c r="I1163" s="521" t="s">
        <v>2548</v>
      </c>
      <c r="J1163" s="788">
        <v>2081.1999999999998</v>
      </c>
    </row>
    <row r="1164" spans="1:10" ht="51">
      <c r="A1164" s="605" t="s">
        <v>2448</v>
      </c>
      <c r="B1164" s="550" t="s">
        <v>2295</v>
      </c>
      <c r="C1164" s="550" t="s">
        <v>2296</v>
      </c>
      <c r="D1164" s="551" t="s">
        <v>31</v>
      </c>
      <c r="E1164" s="552">
        <f>5*1.3</f>
        <v>6.5</v>
      </c>
      <c r="F1164" s="553" t="s">
        <v>2809</v>
      </c>
      <c r="G1164" s="781">
        <v>430</v>
      </c>
      <c r="H1164" s="781">
        <v>430</v>
      </c>
      <c r="I1164" s="1884">
        <v>0.21</v>
      </c>
      <c r="J1164" s="781">
        <v>3642.1</v>
      </c>
    </row>
    <row r="1165" spans="1:10">
      <c r="A1165" s="514"/>
      <c r="B1165" s="515"/>
      <c r="C1165" s="515"/>
      <c r="D1165" s="517"/>
      <c r="E1165" s="518"/>
      <c r="F1165" s="515"/>
      <c r="G1165" s="517"/>
      <c r="H1165" s="515"/>
      <c r="I1165" s="521" t="s">
        <v>2549</v>
      </c>
      <c r="J1165" s="788">
        <v>3642.1</v>
      </c>
    </row>
    <row r="1166" spans="1:10" ht="51">
      <c r="A1166" s="605" t="s">
        <v>2449</v>
      </c>
      <c r="B1166" s="550" t="s">
        <v>2298</v>
      </c>
      <c r="C1166" s="550" t="s">
        <v>2299</v>
      </c>
      <c r="D1166" s="551" t="s">
        <v>31</v>
      </c>
      <c r="E1166" s="552">
        <f>5*1.3</f>
        <v>6.5</v>
      </c>
      <c r="F1166" s="553" t="s">
        <v>2809</v>
      </c>
      <c r="G1166" s="781">
        <v>520</v>
      </c>
      <c r="H1166" s="781">
        <v>520</v>
      </c>
      <c r="I1166" s="1884">
        <v>0.21</v>
      </c>
      <c r="J1166" s="781">
        <v>4404.3999999999996</v>
      </c>
    </row>
    <row r="1167" spans="1:10">
      <c r="A1167" s="514"/>
      <c r="B1167" s="515"/>
      <c r="C1167" s="515"/>
      <c r="D1167" s="517"/>
      <c r="E1167" s="518"/>
      <c r="F1167" s="515"/>
      <c r="G1167" s="517"/>
      <c r="H1167" s="515"/>
      <c r="I1167" s="521" t="s">
        <v>2550</v>
      </c>
      <c r="J1167" s="788">
        <v>4404.3999999999996</v>
      </c>
    </row>
    <row r="1168" spans="1:10" ht="63.75">
      <c r="A1168" s="605" t="s">
        <v>2450</v>
      </c>
      <c r="B1168" s="550" t="s">
        <v>2301</v>
      </c>
      <c r="C1168" s="550" t="s">
        <v>2302</v>
      </c>
      <c r="D1168" s="551" t="s">
        <v>31</v>
      </c>
      <c r="E1168" s="552">
        <f>5*1.3</f>
        <v>6.5</v>
      </c>
      <c r="F1168" s="553" t="s">
        <v>2809</v>
      </c>
      <c r="G1168" s="781">
        <v>425</v>
      </c>
      <c r="H1168" s="781">
        <v>425</v>
      </c>
      <c r="I1168" s="1884">
        <v>0.21</v>
      </c>
      <c r="J1168" s="781">
        <v>3599.75</v>
      </c>
    </row>
    <row r="1169" spans="1:10">
      <c r="A1169" s="514"/>
      <c r="B1169" s="515"/>
      <c r="C1169" s="515"/>
      <c r="D1169" s="517"/>
      <c r="E1169" s="518"/>
      <c r="F1169" s="515"/>
      <c r="G1169" s="517"/>
      <c r="H1169" s="515"/>
      <c r="I1169" s="521" t="s">
        <v>2551</v>
      </c>
      <c r="J1169" s="788">
        <v>3599.75</v>
      </c>
    </row>
    <row r="1170" spans="1:10" ht="51">
      <c r="A1170" s="605" t="s">
        <v>2451</v>
      </c>
      <c r="B1170" s="550" t="s">
        <v>2304</v>
      </c>
      <c r="C1170" s="550" t="s">
        <v>2305</v>
      </c>
      <c r="D1170" s="551" t="s">
        <v>31</v>
      </c>
      <c r="E1170" s="552">
        <f>5*1.3</f>
        <v>6.5</v>
      </c>
      <c r="F1170" s="553"/>
      <c r="G1170" s="554"/>
      <c r="H1170" s="586"/>
      <c r="I1170" s="586"/>
      <c r="J1170" s="587"/>
    </row>
    <row r="1171" spans="1:10">
      <c r="A1171" s="514"/>
      <c r="B1171" s="515"/>
      <c r="C1171" s="515"/>
      <c r="D1171" s="517"/>
      <c r="E1171" s="518"/>
      <c r="F1171" s="515"/>
      <c r="G1171" s="517"/>
      <c r="H1171" s="515"/>
      <c r="I1171" s="521" t="s">
        <v>2552</v>
      </c>
      <c r="J1171" s="582"/>
    </row>
    <row r="1172" spans="1:10" ht="51">
      <c r="A1172" s="605" t="s">
        <v>2452</v>
      </c>
      <c r="B1172" s="550" t="s">
        <v>2307</v>
      </c>
      <c r="C1172" s="550" t="s">
        <v>2308</v>
      </c>
      <c r="D1172" s="551" t="s">
        <v>31</v>
      </c>
      <c r="E1172" s="552">
        <f>5*1.3</f>
        <v>6.5</v>
      </c>
      <c r="F1172" s="553" t="s">
        <v>2809</v>
      </c>
      <c r="G1172" s="781">
        <v>390</v>
      </c>
      <c r="H1172" s="781">
        <v>390</v>
      </c>
      <c r="I1172" s="1884">
        <v>0.21</v>
      </c>
      <c r="J1172" s="781">
        <v>3303.2999999999997</v>
      </c>
    </row>
    <row r="1173" spans="1:10">
      <c r="A1173" s="514"/>
      <c r="B1173" s="515"/>
      <c r="C1173" s="515"/>
      <c r="D1173" s="517"/>
      <c r="E1173" s="518"/>
      <c r="F1173" s="515"/>
      <c r="G1173" s="517"/>
      <c r="H1173" s="515"/>
      <c r="I1173" s="521" t="s">
        <v>2553</v>
      </c>
      <c r="J1173" s="788">
        <v>3303.2999999999997</v>
      </c>
    </row>
    <row r="1174" spans="1:10">
      <c r="A1174" s="574" t="s">
        <v>2453</v>
      </c>
      <c r="B1174" s="550" t="s">
        <v>2310</v>
      </c>
      <c r="C1174" s="550" t="s">
        <v>2311</v>
      </c>
      <c r="D1174" s="551" t="s">
        <v>31</v>
      </c>
      <c r="E1174" s="552">
        <f>30*1.3</f>
        <v>39</v>
      </c>
      <c r="F1174" s="553" t="s">
        <v>2908</v>
      </c>
      <c r="G1174" s="781">
        <v>79.5</v>
      </c>
      <c r="H1174" s="781">
        <v>79.5</v>
      </c>
      <c r="I1174" s="1884">
        <v>0.21</v>
      </c>
      <c r="J1174" s="781">
        <v>3751.605</v>
      </c>
    </row>
    <row r="1175" spans="1:10">
      <c r="A1175" s="514"/>
      <c r="B1175" s="515"/>
      <c r="C1175" s="515"/>
      <c r="D1175" s="517"/>
      <c r="E1175" s="518"/>
      <c r="F1175" s="515"/>
      <c r="G1175" s="517"/>
      <c r="H1175" s="515"/>
      <c r="I1175" s="521" t="s">
        <v>2554</v>
      </c>
      <c r="J1175" s="788">
        <v>3751.605</v>
      </c>
    </row>
    <row r="1176" spans="1:10" ht="63.75">
      <c r="A1176" s="574" t="s">
        <v>2454</v>
      </c>
      <c r="B1176" s="581" t="s">
        <v>2313</v>
      </c>
      <c r="C1176" s="550" t="s">
        <v>2314</v>
      </c>
      <c r="D1176" s="551" t="s">
        <v>31</v>
      </c>
      <c r="E1176" s="552">
        <f>12*1.3</f>
        <v>15.600000000000001</v>
      </c>
      <c r="F1176" s="553"/>
      <c r="G1176" s="554"/>
      <c r="H1176" s="586"/>
      <c r="I1176" s="586"/>
      <c r="J1176" s="587"/>
    </row>
    <row r="1177" spans="1:10">
      <c r="A1177" s="514"/>
      <c r="B1177" s="515"/>
      <c r="C1177" s="516"/>
      <c r="D1177" s="517"/>
      <c r="E1177" s="518"/>
      <c r="F1177" s="520"/>
      <c r="G1177" s="517"/>
      <c r="H1177" s="520"/>
      <c r="I1177" s="521" t="s">
        <v>2555</v>
      </c>
      <c r="J1177" s="573"/>
    </row>
    <row r="1178" spans="1:10">
      <c r="A1178" s="522" t="s">
        <v>2558</v>
      </c>
      <c r="B1178" s="560" t="s">
        <v>2316</v>
      </c>
      <c r="C1178" s="523"/>
      <c r="D1178" s="524"/>
      <c r="E1178" s="525"/>
      <c r="F1178" s="506"/>
      <c r="G1178" s="524"/>
      <c r="H1178" s="527"/>
      <c r="I1178" s="526"/>
      <c r="J1178" s="572"/>
    </row>
    <row r="1179" spans="1:10">
      <c r="A1179" s="558" t="s">
        <v>2559</v>
      </c>
      <c r="B1179" s="550" t="s">
        <v>2317</v>
      </c>
      <c r="C1179" s="550" t="s">
        <v>2318</v>
      </c>
      <c r="D1179" s="551" t="s">
        <v>31</v>
      </c>
      <c r="E1179" s="552">
        <f>30*1.3</f>
        <v>39</v>
      </c>
      <c r="F1179" s="553" t="s">
        <v>1321</v>
      </c>
      <c r="G1179" s="781">
        <v>330</v>
      </c>
      <c r="H1179" s="781">
        <f>G1179</f>
        <v>330</v>
      </c>
      <c r="I1179" s="1884">
        <v>0.21</v>
      </c>
      <c r="J1179" s="781">
        <v>15572.699999999999</v>
      </c>
    </row>
    <row r="1180" spans="1:10" ht="38.25">
      <c r="A1180" s="558" t="s">
        <v>2560</v>
      </c>
      <c r="B1180" s="581" t="s">
        <v>2310</v>
      </c>
      <c r="C1180" s="550" t="s">
        <v>2319</v>
      </c>
      <c r="D1180" s="551" t="s">
        <v>31</v>
      </c>
      <c r="E1180" s="552">
        <f>15*1.3</f>
        <v>19.5</v>
      </c>
      <c r="F1180" s="553" t="s">
        <v>2908</v>
      </c>
      <c r="G1180" s="781">
        <v>79.5</v>
      </c>
      <c r="H1180" s="781">
        <f t="shared" ref="H1180:H1187" si="2">G1180</f>
        <v>79.5</v>
      </c>
      <c r="I1180" s="1884">
        <v>0.21</v>
      </c>
      <c r="J1180" s="781">
        <v>1923.8999999999999</v>
      </c>
    </row>
    <row r="1181" spans="1:10" ht="38.25">
      <c r="A1181" s="558" t="s">
        <v>2561</v>
      </c>
      <c r="B1181" s="581" t="s">
        <v>2320</v>
      </c>
      <c r="C1181" s="550" t="s">
        <v>2321</v>
      </c>
      <c r="D1181" s="551" t="s">
        <v>31</v>
      </c>
      <c r="E1181" s="552">
        <f>7*1.3</f>
        <v>9.1</v>
      </c>
      <c r="F1181" s="553" t="s">
        <v>3207</v>
      </c>
      <c r="G1181" s="781">
        <v>55</v>
      </c>
      <c r="H1181" s="781">
        <f t="shared" si="2"/>
        <v>55</v>
      </c>
      <c r="I1181" s="1884">
        <v>0.21</v>
      </c>
      <c r="J1181" s="781">
        <v>598.94999999999993</v>
      </c>
    </row>
    <row r="1182" spans="1:10" ht="25.5">
      <c r="A1182" s="558" t="s">
        <v>2562</v>
      </c>
      <c r="B1182" s="581" t="s">
        <v>2322</v>
      </c>
      <c r="C1182" s="550" t="s">
        <v>2323</v>
      </c>
      <c r="D1182" s="551" t="s">
        <v>31</v>
      </c>
      <c r="E1182" s="552">
        <f>30*1.3</f>
        <v>39</v>
      </c>
      <c r="F1182" s="553" t="s">
        <v>2826</v>
      </c>
      <c r="G1182" s="781">
        <v>82</v>
      </c>
      <c r="H1182" s="781">
        <f t="shared" si="2"/>
        <v>82</v>
      </c>
      <c r="I1182" s="1884">
        <v>0.21</v>
      </c>
      <c r="J1182" s="781">
        <v>3869.58</v>
      </c>
    </row>
    <row r="1183" spans="1:10" ht="38.25">
      <c r="A1183" s="558" t="s">
        <v>2563</v>
      </c>
      <c r="B1183" s="581" t="s">
        <v>2324</v>
      </c>
      <c r="C1183" s="550" t="s">
        <v>2325</v>
      </c>
      <c r="D1183" s="551" t="s">
        <v>31</v>
      </c>
      <c r="E1183" s="552">
        <f>20*1.3</f>
        <v>26</v>
      </c>
      <c r="F1183" s="553" t="s">
        <v>3168</v>
      </c>
      <c r="G1183" s="781">
        <v>149</v>
      </c>
      <c r="H1183" s="781">
        <f t="shared" si="2"/>
        <v>149</v>
      </c>
      <c r="I1183" s="1884">
        <v>0.21</v>
      </c>
      <c r="J1183" s="781">
        <v>4687.54</v>
      </c>
    </row>
    <row r="1184" spans="1:10" ht="25.5">
      <c r="A1184" s="558" t="s">
        <v>2564</v>
      </c>
      <c r="B1184" s="581" t="s">
        <v>2326</v>
      </c>
      <c r="C1184" s="550" t="s">
        <v>2327</v>
      </c>
      <c r="D1184" s="551" t="s">
        <v>31</v>
      </c>
      <c r="E1184" s="552">
        <f>18*1.3</f>
        <v>23.400000000000002</v>
      </c>
      <c r="F1184" s="553" t="s">
        <v>3208</v>
      </c>
      <c r="G1184" s="781">
        <v>153</v>
      </c>
      <c r="H1184" s="781">
        <f t="shared" si="2"/>
        <v>153</v>
      </c>
      <c r="I1184" s="1884">
        <v>0.21</v>
      </c>
      <c r="J1184" s="781">
        <v>4257.99</v>
      </c>
    </row>
    <row r="1185" spans="1:10" ht="38.25">
      <c r="A1185" s="558" t="s">
        <v>2565</v>
      </c>
      <c r="B1185" s="581" t="s">
        <v>2328</v>
      </c>
      <c r="C1185" s="550" t="s">
        <v>2329</v>
      </c>
      <c r="D1185" s="551" t="s">
        <v>31</v>
      </c>
      <c r="E1185" s="552">
        <f>27*1.3</f>
        <v>35.1</v>
      </c>
      <c r="F1185" s="553" t="s">
        <v>3168</v>
      </c>
      <c r="G1185" s="781">
        <v>1173</v>
      </c>
      <c r="H1185" s="781">
        <f t="shared" si="2"/>
        <v>1173</v>
      </c>
      <c r="I1185" s="1884">
        <v>0.21</v>
      </c>
      <c r="J1185" s="781">
        <v>49676.549999999996</v>
      </c>
    </row>
    <row r="1186" spans="1:10" ht="38.25">
      <c r="A1186" s="558" t="s">
        <v>2566</v>
      </c>
      <c r="B1186" s="581" t="s">
        <v>2330</v>
      </c>
      <c r="C1186" s="550" t="s">
        <v>2331</v>
      </c>
      <c r="D1186" s="551" t="s">
        <v>31</v>
      </c>
      <c r="E1186" s="552">
        <f>6*1.3</f>
        <v>7.8000000000000007</v>
      </c>
      <c r="F1186" s="553" t="s">
        <v>3168</v>
      </c>
      <c r="G1186" s="781">
        <v>1173</v>
      </c>
      <c r="H1186" s="781">
        <f t="shared" si="2"/>
        <v>1173</v>
      </c>
      <c r="I1186" s="1884">
        <v>0.21</v>
      </c>
      <c r="J1186" s="781">
        <v>11354.64</v>
      </c>
    </row>
    <row r="1187" spans="1:10" ht="25.5">
      <c r="A1187" s="558" t="s">
        <v>2567</v>
      </c>
      <c r="B1187" s="581" t="s">
        <v>2332</v>
      </c>
      <c r="C1187" s="550" t="s">
        <v>2333</v>
      </c>
      <c r="D1187" s="551" t="s">
        <v>31</v>
      </c>
      <c r="E1187" s="552">
        <f>40*1.3</f>
        <v>52</v>
      </c>
      <c r="F1187" s="553" t="s">
        <v>2826</v>
      </c>
      <c r="G1187" s="781">
        <v>230</v>
      </c>
      <c r="H1187" s="781">
        <f t="shared" si="2"/>
        <v>230</v>
      </c>
      <c r="I1187" s="1884">
        <v>0.21</v>
      </c>
      <c r="J1187" s="781">
        <v>7235.8</v>
      </c>
    </row>
    <row r="1188" spans="1:10">
      <c r="A1188" s="514"/>
      <c r="B1188" s="515"/>
      <c r="C1188" s="515"/>
      <c r="D1188" s="517"/>
      <c r="E1188" s="518"/>
      <c r="F1188" s="515"/>
      <c r="G1188" s="517"/>
      <c r="H1188" s="515"/>
      <c r="I1188" s="521" t="s">
        <v>2556</v>
      </c>
      <c r="J1188" s="788">
        <f>SUM(J1179:J1187)</f>
        <v>99177.65</v>
      </c>
    </row>
    <row r="1189" spans="1:10">
      <c r="A1189" s="547" t="s">
        <v>2568</v>
      </c>
      <c r="B1189" s="583" t="s">
        <v>2335</v>
      </c>
      <c r="C1189" s="562"/>
      <c r="D1189" s="563"/>
      <c r="E1189" s="564"/>
      <c r="F1189" s="565"/>
      <c r="G1189" s="548"/>
      <c r="H1189" s="584"/>
      <c r="I1189" s="584"/>
      <c r="J1189" s="584"/>
    </row>
    <row r="1190" spans="1:10" ht="25.5">
      <c r="A1190" s="549" t="s">
        <v>2569</v>
      </c>
      <c r="B1190" s="566" t="s">
        <v>2624</v>
      </c>
      <c r="C1190" s="566" t="s">
        <v>2336</v>
      </c>
      <c r="D1190" s="567" t="s">
        <v>2337</v>
      </c>
      <c r="E1190" s="568">
        <f>3*1.3</f>
        <v>3.9000000000000004</v>
      </c>
      <c r="F1190" s="569"/>
      <c r="G1190" s="554"/>
      <c r="H1190" s="586"/>
      <c r="I1190" s="586"/>
      <c r="J1190" s="587"/>
    </row>
    <row r="1191" spans="1:10" ht="51">
      <c r="A1191" s="549" t="s">
        <v>2570</v>
      </c>
      <c r="B1191" s="566" t="s">
        <v>2625</v>
      </c>
      <c r="C1191" s="566" t="s">
        <v>2338</v>
      </c>
      <c r="D1191" s="567" t="s">
        <v>2337</v>
      </c>
      <c r="E1191" s="568">
        <f>3*1.3</f>
        <v>3.9000000000000004</v>
      </c>
      <c r="F1191" s="569"/>
      <c r="G1191" s="554"/>
      <c r="H1191" s="586"/>
      <c r="I1191" s="586"/>
      <c r="J1191" s="587"/>
    </row>
    <row r="1192" spans="1:10" ht="38.25">
      <c r="A1192" s="549" t="s">
        <v>2571</v>
      </c>
      <c r="B1192" s="566" t="s">
        <v>2626</v>
      </c>
      <c r="C1192" s="566" t="s">
        <v>2339</v>
      </c>
      <c r="D1192" s="567" t="s">
        <v>2337</v>
      </c>
      <c r="E1192" s="570">
        <f>4*1.3</f>
        <v>5.2</v>
      </c>
      <c r="F1192" s="571"/>
      <c r="G1192" s="554"/>
      <c r="H1192" s="586"/>
      <c r="I1192" s="586"/>
      <c r="J1192" s="587"/>
    </row>
    <row r="1193" spans="1:10">
      <c r="A1193" s="514"/>
      <c r="B1193" s="515"/>
      <c r="C1193" s="515"/>
      <c r="D1193" s="517"/>
      <c r="E1193" s="518"/>
      <c r="F1193" s="515"/>
      <c r="G1193" s="517"/>
      <c r="H1193" s="515"/>
      <c r="I1193" s="521" t="s">
        <v>2557</v>
      </c>
      <c r="J1193" s="582"/>
    </row>
    <row r="1194" spans="1:10">
      <c r="A1194" s="612" t="s">
        <v>2609</v>
      </c>
      <c r="B1194" s="602" t="s">
        <v>2639</v>
      </c>
      <c r="C1194" s="541"/>
      <c r="D1194" s="542"/>
      <c r="E1194" s="533"/>
      <c r="F1194" s="543"/>
      <c r="G1194" s="535"/>
      <c r="H1194" s="599"/>
      <c r="I1194" s="599"/>
      <c r="J1194" s="600"/>
    </row>
    <row r="1195" spans="1:10" ht="38.25">
      <c r="A1195" s="614" t="s">
        <v>2640</v>
      </c>
      <c r="B1195" s="528" t="s">
        <v>2649</v>
      </c>
      <c r="C1195" s="528" t="s">
        <v>2063</v>
      </c>
      <c r="D1195" s="529" t="s">
        <v>31</v>
      </c>
      <c r="E1195" s="530">
        <f>240000*1.3</f>
        <v>312000</v>
      </c>
      <c r="F1195" s="553" t="s">
        <v>3209</v>
      </c>
      <c r="G1195" s="1888">
        <f>H1195/500</f>
        <v>3.2600000000000004E-2</v>
      </c>
      <c r="H1195" s="781">
        <v>16.3</v>
      </c>
      <c r="I1195" s="1884">
        <v>0.21</v>
      </c>
      <c r="J1195" s="781">
        <v>12307.15</v>
      </c>
    </row>
    <row r="1196" spans="1:10" ht="38.25">
      <c r="A1196" s="614" t="s">
        <v>2641</v>
      </c>
      <c r="B1196" s="528" t="s">
        <v>2650</v>
      </c>
      <c r="C1196" s="528" t="s">
        <v>2064</v>
      </c>
      <c r="D1196" s="529" t="s">
        <v>31</v>
      </c>
      <c r="E1196" s="530">
        <f>35000*1.3</f>
        <v>45500</v>
      </c>
      <c r="F1196" s="511" t="s">
        <v>3209</v>
      </c>
      <c r="G1196" s="1888">
        <f>H1196/500</f>
        <v>3.2600000000000004E-2</v>
      </c>
      <c r="H1196" s="781">
        <v>16.3</v>
      </c>
      <c r="I1196" s="1884">
        <v>0.21</v>
      </c>
      <c r="J1196" s="781">
        <v>1794.79</v>
      </c>
    </row>
    <row r="1197" spans="1:10">
      <c r="A1197" s="514"/>
      <c r="B1197" s="515"/>
      <c r="C1197" s="515"/>
      <c r="D1197" s="517"/>
      <c r="E1197" s="518"/>
      <c r="F1197" s="515"/>
      <c r="G1197" s="517"/>
      <c r="H1197" s="515"/>
      <c r="I1197" s="521" t="s">
        <v>2642</v>
      </c>
      <c r="J1197" s="788">
        <f>J1195+J1196</f>
        <v>14101.939999999999</v>
      </c>
    </row>
    <row r="1198" spans="1:10">
      <c r="A1198" s="612" t="s">
        <v>2643</v>
      </c>
      <c r="B1198" s="602" t="s">
        <v>2645</v>
      </c>
      <c r="C1198" s="541"/>
      <c r="D1198" s="542"/>
      <c r="E1198" s="533"/>
      <c r="F1198" s="543"/>
      <c r="G1198" s="535"/>
      <c r="H1198" s="599"/>
      <c r="I1198" s="599"/>
      <c r="J1198" s="600"/>
    </row>
    <row r="1199" spans="1:10" ht="51">
      <c r="A1199" s="614" t="s">
        <v>2644</v>
      </c>
      <c r="B1199" s="509" t="s">
        <v>2065</v>
      </c>
      <c r="C1199" s="509" t="s">
        <v>2066</v>
      </c>
      <c r="D1199" s="510" t="s">
        <v>31</v>
      </c>
      <c r="E1199" s="530">
        <f>80000*1.3</f>
        <v>104000</v>
      </c>
      <c r="F1199" s="511" t="s">
        <v>3210</v>
      </c>
      <c r="G1199" s="1889">
        <f>H1199/1000</f>
        <v>2.1000000000000001E-2</v>
      </c>
      <c r="H1199" s="781">
        <v>21</v>
      </c>
      <c r="I1199" s="1884">
        <v>0.21</v>
      </c>
      <c r="J1199" s="781">
        <v>2642.64</v>
      </c>
    </row>
    <row r="1200" spans="1:10">
      <c r="A1200" s="514"/>
      <c r="B1200" s="515"/>
      <c r="C1200" s="515"/>
      <c r="D1200" s="517"/>
      <c r="E1200" s="518"/>
      <c r="F1200" s="515"/>
      <c r="G1200" s="517"/>
      <c r="H1200" s="515"/>
      <c r="I1200" s="521" t="s">
        <v>2646</v>
      </c>
      <c r="J1200" s="788">
        <f>J1199</f>
        <v>2642.64</v>
      </c>
    </row>
    <row r="1201" spans="1:10">
      <c r="A1201" s="330" t="s">
        <v>2647</v>
      </c>
      <c r="B1201" s="355" t="s">
        <v>2756</v>
      </c>
      <c r="C1201" s="390"/>
      <c r="D1201" s="336"/>
      <c r="E1201" s="357"/>
      <c r="F1201" s="324"/>
      <c r="G1201" s="376"/>
      <c r="H1201" s="336"/>
      <c r="I1201" s="324"/>
      <c r="J1201" s="324"/>
    </row>
    <row r="1202" spans="1:10">
      <c r="A1202" s="642" t="s">
        <v>2757</v>
      </c>
      <c r="B1202" s="642"/>
      <c r="C1202" s="642"/>
      <c r="D1202" s="642"/>
      <c r="E1202" s="642"/>
      <c r="F1202" s="642"/>
      <c r="G1202" s="642"/>
      <c r="H1202" s="642"/>
      <c r="I1202" s="642"/>
      <c r="J1202" s="642"/>
    </row>
    <row r="1203" spans="1:10" ht="115.5">
      <c r="A1203" s="549" t="s">
        <v>2648</v>
      </c>
      <c r="B1203" s="618" t="s">
        <v>2610</v>
      </c>
      <c r="C1203" s="619" t="s">
        <v>2618</v>
      </c>
      <c r="D1203" s="554" t="s">
        <v>31</v>
      </c>
      <c r="E1203" s="620">
        <v>60000</v>
      </c>
      <c r="F1203" s="549"/>
      <c r="G1203" s="549"/>
      <c r="H1203" s="549"/>
      <c r="I1203" s="549"/>
      <c r="J1203" s="549"/>
    </row>
    <row r="1204" spans="1:10">
      <c r="A1204" s="514"/>
      <c r="B1204" s="515"/>
      <c r="C1204" s="515"/>
      <c r="D1204" s="517"/>
      <c r="E1204" s="518"/>
      <c r="F1204" s="515"/>
      <c r="G1204" s="517"/>
      <c r="H1204" s="515"/>
      <c r="I1204" s="521" t="s">
        <v>2651</v>
      </c>
      <c r="J1204" s="582"/>
    </row>
  </sheetData>
  <mergeCells count="10">
    <mergeCell ref="B14:H14"/>
    <mergeCell ref="A760:J760"/>
    <mergeCell ref="A772:J772"/>
    <mergeCell ref="A1202:J1202"/>
    <mergeCell ref="B8:H8"/>
    <mergeCell ref="B9:H9"/>
    <mergeCell ref="B10:H10"/>
    <mergeCell ref="B11:H11"/>
    <mergeCell ref="B12:H12"/>
    <mergeCell ref="B13:H13"/>
  </mergeCells>
  <pageMargins left="0.7" right="0.7" top="0.75" bottom="0.75" header="0.3" footer="0.3"/>
  <legacy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J1204"/>
  <sheetViews>
    <sheetView workbookViewId="0">
      <selection activeCell="N28" sqref="N28"/>
    </sheetView>
  </sheetViews>
  <sheetFormatPr defaultRowHeight="15"/>
  <cols>
    <col min="1" max="1" width="9.140625" style="1912" customWidth="1"/>
    <col min="2" max="2" width="27.85546875" style="452" customWidth="1"/>
    <col min="3" max="3" width="66.85546875" style="452" customWidth="1"/>
    <col min="4" max="4" width="9.85546875" style="452" customWidth="1"/>
    <col min="5" max="5" width="9.140625" style="1912"/>
    <col min="6" max="9" width="9" style="452"/>
    <col min="10" max="10" width="12.42578125" style="452" bestFit="1" customWidth="1"/>
  </cols>
  <sheetData>
    <row r="1" spans="1:10">
      <c r="A1" s="1890"/>
      <c r="B1" s="454"/>
      <c r="C1" s="454"/>
      <c r="D1" s="454"/>
      <c r="E1" s="1891"/>
      <c r="F1" s="454"/>
      <c r="G1" s="454"/>
      <c r="H1" s="454"/>
      <c r="I1" s="454"/>
      <c r="J1" s="454"/>
    </row>
    <row r="2" spans="1:10">
      <c r="A2"/>
      <c r="B2"/>
      <c r="C2"/>
      <c r="D2"/>
      <c r="E2"/>
      <c r="F2"/>
      <c r="G2"/>
      <c r="H2"/>
      <c r="I2"/>
      <c r="J2"/>
    </row>
    <row r="3" spans="1:10">
      <c r="A3" s="1890"/>
      <c r="B3" s="454"/>
      <c r="C3" s="454"/>
      <c r="D3" s="454"/>
      <c r="E3" s="1891"/>
      <c r="F3" s="454"/>
      <c r="G3" s="454"/>
      <c r="H3" s="454"/>
      <c r="I3" s="454"/>
      <c r="J3" s="454"/>
    </row>
    <row r="4" spans="1:10">
      <c r="A4"/>
      <c r="B4"/>
      <c r="C4"/>
      <c r="D4"/>
      <c r="E4"/>
      <c r="F4"/>
      <c r="G4"/>
      <c r="H4"/>
      <c r="I4"/>
      <c r="J4"/>
    </row>
    <row r="5" spans="1:10" ht="15.75">
      <c r="A5" s="1892"/>
      <c r="B5" s="1892"/>
      <c r="C5" s="1893"/>
      <c r="D5" s="1892"/>
      <c r="E5" s="1894"/>
      <c r="F5" s="1892"/>
      <c r="G5" s="1895"/>
      <c r="H5" s="1892"/>
      <c r="I5" s="1892"/>
      <c r="J5" s="1892"/>
    </row>
    <row r="6" spans="1:10" ht="15.75">
      <c r="A6" s="1892"/>
      <c r="B6" s="1896" t="s">
        <v>2</v>
      </c>
      <c r="C6" s="1897"/>
      <c r="D6" s="1892"/>
      <c r="E6" s="1894"/>
      <c r="F6" s="1892"/>
      <c r="G6" s="1895"/>
      <c r="H6" s="1892"/>
      <c r="I6" s="1892"/>
      <c r="J6" s="1892"/>
    </row>
    <row r="7" spans="1:10" ht="15.75">
      <c r="A7" s="1892"/>
      <c r="B7" s="1892"/>
      <c r="C7" s="1893"/>
      <c r="D7" s="1892"/>
      <c r="E7" s="1894"/>
      <c r="F7" s="1892"/>
      <c r="G7" s="1895"/>
      <c r="H7" s="1892"/>
      <c r="I7" s="1892"/>
      <c r="J7" s="1892"/>
    </row>
    <row r="8" spans="1:10">
      <c r="A8" s="1898" t="s">
        <v>3</v>
      </c>
      <c r="B8" s="1899" t="s">
        <v>4</v>
      </c>
      <c r="C8" s="1899"/>
      <c r="D8" s="1899"/>
      <c r="E8" s="1899"/>
      <c r="F8" s="1899"/>
      <c r="G8" s="1899"/>
      <c r="H8" s="1899"/>
      <c r="I8" s="1900"/>
      <c r="J8" s="1900"/>
    </row>
    <row r="9" spans="1:10">
      <c r="A9" s="1898" t="s">
        <v>5</v>
      </c>
      <c r="B9" s="1901" t="s">
        <v>6</v>
      </c>
      <c r="C9" s="1902"/>
      <c r="D9" s="1902"/>
      <c r="E9" s="1902"/>
      <c r="F9" s="1902"/>
      <c r="G9" s="1902"/>
      <c r="H9" s="1902"/>
      <c r="I9" s="1903"/>
      <c r="J9" s="1903"/>
    </row>
    <row r="10" spans="1:10">
      <c r="A10" s="1898" t="s">
        <v>7</v>
      </c>
      <c r="B10" s="1904" t="s">
        <v>8</v>
      </c>
      <c r="C10" s="1899"/>
      <c r="D10" s="1899"/>
      <c r="E10" s="1899"/>
      <c r="F10" s="1899"/>
      <c r="G10" s="1899"/>
      <c r="H10" s="1899"/>
      <c r="I10" s="1900"/>
      <c r="J10" s="1900"/>
    </row>
    <row r="11" spans="1:10">
      <c r="A11" s="1898" t="s">
        <v>9</v>
      </c>
      <c r="B11" s="1905" t="s">
        <v>10</v>
      </c>
      <c r="C11" s="1906"/>
      <c r="D11" s="1906"/>
      <c r="E11" s="1906"/>
      <c r="F11" s="1906"/>
      <c r="G11" s="1906"/>
      <c r="H11" s="1906"/>
      <c r="I11" s="1900"/>
      <c r="J11" s="1900"/>
    </row>
    <row r="12" spans="1:10">
      <c r="A12" s="1898" t="s">
        <v>11</v>
      </c>
      <c r="B12" s="1907" t="s">
        <v>12</v>
      </c>
      <c r="C12" s="1908"/>
      <c r="D12" s="1908"/>
      <c r="E12" s="1908"/>
      <c r="F12" s="1908"/>
      <c r="G12" s="1908"/>
      <c r="H12" s="1908"/>
      <c r="I12" s="1900"/>
      <c r="J12" s="1900"/>
    </row>
    <row r="13" spans="1:10">
      <c r="A13" s="1898" t="s">
        <v>13</v>
      </c>
      <c r="B13" s="1909" t="s">
        <v>2797</v>
      </c>
      <c r="C13" s="1908"/>
      <c r="D13" s="1908"/>
      <c r="E13" s="1908"/>
      <c r="F13" s="1908"/>
      <c r="G13" s="1908"/>
      <c r="H13" s="1908"/>
      <c r="I13" s="1900"/>
      <c r="J13" s="1900"/>
    </row>
    <row r="14" spans="1:10" ht="15.75">
      <c r="A14" s="1898" t="s">
        <v>1410</v>
      </c>
      <c r="B14" s="1910" t="s">
        <v>2652</v>
      </c>
      <c r="C14" s="1911"/>
      <c r="D14" s="1911"/>
      <c r="E14" s="1911"/>
      <c r="F14" s="1911"/>
      <c r="G14" s="1911"/>
      <c r="H14" s="1911"/>
      <c r="I14" s="1892"/>
      <c r="J14" s="1892"/>
    </row>
    <row r="15" spans="1:10" ht="15.75">
      <c r="A15" s="1892"/>
      <c r="B15" s="1892"/>
      <c r="C15" s="1893"/>
      <c r="D15" s="1892"/>
      <c r="E15" s="1894"/>
      <c r="F15" s="1892"/>
      <c r="G15" s="1895"/>
      <c r="H15" s="1892"/>
      <c r="I15" s="1892"/>
      <c r="J15" s="1892"/>
    </row>
    <row r="17" spans="1:10" ht="63.75">
      <c r="A17" s="1913" t="s">
        <v>14</v>
      </c>
      <c r="B17" s="1914" t="s">
        <v>15</v>
      </c>
      <c r="C17" s="1914" t="s">
        <v>16</v>
      </c>
      <c r="D17" s="1914" t="s">
        <v>17</v>
      </c>
      <c r="E17" s="1915" t="s">
        <v>18</v>
      </c>
      <c r="F17" s="90" t="s">
        <v>20</v>
      </c>
      <c r="G17" s="91" t="s">
        <v>21</v>
      </c>
      <c r="H17" s="92" t="s">
        <v>22</v>
      </c>
      <c r="I17" s="1916" t="s">
        <v>23</v>
      </c>
      <c r="J17" s="1916" t="s">
        <v>24</v>
      </c>
    </row>
    <row r="18" spans="1:10">
      <c r="A18" s="1913" t="s">
        <v>26</v>
      </c>
      <c r="B18" s="1914">
        <v>2</v>
      </c>
      <c r="C18" s="1914">
        <v>3</v>
      </c>
      <c r="D18" s="1914">
        <v>4</v>
      </c>
      <c r="E18" s="1915">
        <v>5</v>
      </c>
      <c r="F18" s="90">
        <v>7</v>
      </c>
      <c r="G18" s="91">
        <v>8</v>
      </c>
      <c r="H18" s="92">
        <v>9</v>
      </c>
      <c r="I18" s="1916">
        <v>10</v>
      </c>
      <c r="J18" s="1916">
        <v>11</v>
      </c>
    </row>
    <row r="19" spans="1:10">
      <c r="A19" s="1917">
        <v>1</v>
      </c>
      <c r="B19" s="1918" t="s">
        <v>27</v>
      </c>
      <c r="C19" s="1919"/>
      <c r="D19" s="371"/>
      <c r="E19" s="383"/>
      <c r="F19" s="318"/>
      <c r="G19" s="377"/>
      <c r="H19" s="371"/>
      <c r="I19" s="318"/>
      <c r="J19" s="318"/>
    </row>
    <row r="20" spans="1:10" ht="26.25">
      <c r="A20" s="381" t="s">
        <v>28</v>
      </c>
      <c r="B20" s="590" t="s">
        <v>29</v>
      </c>
      <c r="C20" s="1047" t="s">
        <v>30</v>
      </c>
      <c r="D20" s="19" t="s">
        <v>31</v>
      </c>
      <c r="E20" s="1920" t="s">
        <v>32</v>
      </c>
      <c r="F20" s="318"/>
      <c r="G20" s="377"/>
      <c r="H20" s="371"/>
      <c r="I20" s="318"/>
      <c r="J20" s="318"/>
    </row>
    <row r="21" spans="1:10" ht="26.25">
      <c r="A21" s="381" t="s">
        <v>33</v>
      </c>
      <c r="B21" s="590" t="s">
        <v>34</v>
      </c>
      <c r="C21" s="1047" t="s">
        <v>30</v>
      </c>
      <c r="D21" s="19" t="s">
        <v>31</v>
      </c>
      <c r="E21" s="1920" t="s">
        <v>32</v>
      </c>
      <c r="F21" s="318"/>
      <c r="G21" s="377"/>
      <c r="H21" s="371"/>
      <c r="I21" s="318"/>
      <c r="J21" s="318"/>
    </row>
    <row r="22" spans="1:10">
      <c r="A22" s="381" t="s">
        <v>35</v>
      </c>
      <c r="B22" s="590" t="s">
        <v>36</v>
      </c>
      <c r="C22" s="1047" t="s">
        <v>37</v>
      </c>
      <c r="D22" s="19" t="s">
        <v>31</v>
      </c>
      <c r="E22" s="70" t="s">
        <v>38</v>
      </c>
      <c r="F22" s="318"/>
      <c r="G22" s="377"/>
      <c r="H22" s="371"/>
      <c r="I22" s="318"/>
      <c r="J22" s="318"/>
    </row>
    <row r="23" spans="1:10">
      <c r="A23" s="381" t="s">
        <v>39</v>
      </c>
      <c r="B23" s="590" t="s">
        <v>40</v>
      </c>
      <c r="C23" s="1047" t="s">
        <v>37</v>
      </c>
      <c r="D23" s="19" t="s">
        <v>31</v>
      </c>
      <c r="E23" s="70" t="s">
        <v>38</v>
      </c>
      <c r="F23" s="318"/>
      <c r="G23" s="377"/>
      <c r="H23" s="371"/>
      <c r="I23" s="318"/>
      <c r="J23" s="318"/>
    </row>
    <row r="24" spans="1:10" ht="25.5">
      <c r="A24" s="381" t="s">
        <v>41</v>
      </c>
      <c r="B24" s="382" t="s">
        <v>42</v>
      </c>
      <c r="C24" s="382" t="s">
        <v>43</v>
      </c>
      <c r="D24" s="19" t="s">
        <v>31</v>
      </c>
      <c r="E24" s="70" t="s">
        <v>44</v>
      </c>
      <c r="F24" s="318"/>
      <c r="G24" s="377"/>
      <c r="H24" s="371"/>
      <c r="I24" s="318"/>
      <c r="J24" s="318"/>
    </row>
    <row r="25" spans="1:10">
      <c r="A25" s="1917"/>
      <c r="B25" s="382"/>
      <c r="C25" s="1047"/>
      <c r="D25" s="19"/>
      <c r="E25" s="70"/>
      <c r="F25" s="225"/>
      <c r="G25" s="318"/>
      <c r="H25" s="748"/>
      <c r="I25" s="226" t="s">
        <v>45</v>
      </c>
      <c r="J25" s="318"/>
    </row>
    <row r="26" spans="1:10">
      <c r="A26" s="1917">
        <v>2</v>
      </c>
      <c r="B26" s="1921" t="s">
        <v>46</v>
      </c>
      <c r="C26" s="1922"/>
      <c r="D26" s="19"/>
      <c r="E26" s="1923"/>
      <c r="F26" s="318"/>
      <c r="G26" s="377"/>
      <c r="H26" s="371"/>
      <c r="I26" s="318"/>
      <c r="J26" s="318"/>
    </row>
    <row r="27" spans="1:10" ht="26.25">
      <c r="A27" s="381" t="s">
        <v>47</v>
      </c>
      <c r="B27" s="382" t="s">
        <v>48</v>
      </c>
      <c r="C27" s="485" t="s">
        <v>2654</v>
      </c>
      <c r="D27" s="19" t="s">
        <v>49</v>
      </c>
      <c r="E27" s="70" t="s">
        <v>50</v>
      </c>
      <c r="F27" s="318"/>
      <c r="G27" s="377"/>
      <c r="H27" s="318"/>
      <c r="I27" s="318"/>
      <c r="J27" s="318"/>
    </row>
    <row r="28" spans="1:10" ht="25.5">
      <c r="A28" s="381" t="s">
        <v>51</v>
      </c>
      <c r="B28" s="1924" t="s">
        <v>52</v>
      </c>
      <c r="C28" s="419" t="s">
        <v>2653</v>
      </c>
      <c r="D28" s="19" t="s">
        <v>49</v>
      </c>
      <c r="E28" s="70" t="s">
        <v>50</v>
      </c>
      <c r="F28" s="318"/>
      <c r="G28" s="377"/>
      <c r="H28" s="318"/>
      <c r="I28" s="318"/>
      <c r="J28" s="318"/>
    </row>
    <row r="29" spans="1:10">
      <c r="A29" s="1917"/>
      <c r="B29" s="382"/>
      <c r="C29" s="1047"/>
      <c r="D29" s="19"/>
      <c r="E29" s="1923"/>
      <c r="F29" s="225"/>
      <c r="G29" s="226"/>
      <c r="H29" s="748"/>
      <c r="I29" s="226" t="s">
        <v>53</v>
      </c>
      <c r="J29" s="318"/>
    </row>
    <row r="30" spans="1:10">
      <c r="A30" s="1917">
        <v>3</v>
      </c>
      <c r="B30" s="1925" t="s">
        <v>54</v>
      </c>
      <c r="C30" s="1926"/>
      <c r="D30" s="1927"/>
      <c r="E30" s="383"/>
      <c r="F30" s="1928"/>
      <c r="G30" s="377"/>
      <c r="H30" s="371"/>
      <c r="I30" s="1928"/>
      <c r="J30" s="1928"/>
    </row>
    <row r="31" spans="1:10" ht="38.25">
      <c r="A31" s="381" t="s">
        <v>55</v>
      </c>
      <c r="B31" s="1929" t="s">
        <v>56</v>
      </c>
      <c r="C31" s="1930" t="s">
        <v>57</v>
      </c>
      <c r="D31" s="19" t="s">
        <v>31</v>
      </c>
      <c r="E31" s="1931" t="s">
        <v>58</v>
      </c>
      <c r="F31" s="318"/>
      <c r="G31" s="377"/>
      <c r="H31" s="80"/>
      <c r="I31" s="1932"/>
      <c r="J31" s="1932"/>
    </row>
    <row r="32" spans="1:10" ht="38.25">
      <c r="A32" s="381" t="s">
        <v>59</v>
      </c>
      <c r="B32" s="1933" t="s">
        <v>60</v>
      </c>
      <c r="C32" s="1929" t="s">
        <v>61</v>
      </c>
      <c r="D32" s="19" t="s">
        <v>31</v>
      </c>
      <c r="E32" s="1931" t="s">
        <v>62</v>
      </c>
      <c r="F32" s="318"/>
      <c r="G32" s="377"/>
      <c r="H32" s="1934"/>
      <c r="I32" s="1935"/>
      <c r="J32" s="1932"/>
    </row>
    <row r="33" spans="1:10" ht="25.5">
      <c r="A33" s="381" t="s">
        <v>63</v>
      </c>
      <c r="B33" s="1929" t="s">
        <v>64</v>
      </c>
      <c r="C33" s="1930" t="s">
        <v>65</v>
      </c>
      <c r="D33" s="19" t="s">
        <v>31</v>
      </c>
      <c r="E33" s="1931" t="s">
        <v>66</v>
      </c>
      <c r="F33" s="318"/>
      <c r="G33" s="377"/>
      <c r="H33" s="80"/>
      <c r="I33" s="1932"/>
      <c r="J33" s="1932"/>
    </row>
    <row r="34" spans="1:10" ht="38.25">
      <c r="A34" s="381" t="s">
        <v>67</v>
      </c>
      <c r="B34" s="1929" t="s">
        <v>68</v>
      </c>
      <c r="C34" s="1930" t="s">
        <v>69</v>
      </c>
      <c r="D34" s="19" t="s">
        <v>31</v>
      </c>
      <c r="E34" s="1931" t="s">
        <v>50</v>
      </c>
      <c r="F34" s="318"/>
      <c r="G34" s="377"/>
      <c r="H34" s="80"/>
      <c r="I34" s="1932"/>
      <c r="J34" s="1932"/>
    </row>
    <row r="35" spans="1:10">
      <c r="A35" s="381" t="s">
        <v>70</v>
      </c>
      <c r="B35" s="1929" t="s">
        <v>71</v>
      </c>
      <c r="C35" s="1930" t="s">
        <v>2655</v>
      </c>
      <c r="D35" s="19" t="s">
        <v>31</v>
      </c>
      <c r="E35" s="1931" t="s">
        <v>72</v>
      </c>
      <c r="F35" s="318"/>
      <c r="G35" s="377"/>
      <c r="H35" s="80"/>
      <c r="I35" s="1932"/>
      <c r="J35" s="1932"/>
    </row>
    <row r="36" spans="1:10" ht="25.5">
      <c r="A36" s="381" t="s">
        <v>73</v>
      </c>
      <c r="B36" s="1929" t="s">
        <v>74</v>
      </c>
      <c r="C36" s="1930" t="s">
        <v>2656</v>
      </c>
      <c r="D36" s="19" t="s">
        <v>31</v>
      </c>
      <c r="E36" s="1931" t="s">
        <v>75</v>
      </c>
      <c r="F36" s="318"/>
      <c r="G36" s="377"/>
      <c r="H36" s="80"/>
      <c r="I36" s="1932"/>
      <c r="J36" s="1932"/>
    </row>
    <row r="37" spans="1:10" ht="51">
      <c r="A37" s="381" t="s">
        <v>76</v>
      </c>
      <c r="B37" s="1929" t="s">
        <v>77</v>
      </c>
      <c r="C37" s="1930" t="s">
        <v>2657</v>
      </c>
      <c r="D37" s="19" t="s">
        <v>31</v>
      </c>
      <c r="E37" s="1931" t="s">
        <v>38</v>
      </c>
      <c r="F37" s="318"/>
      <c r="G37" s="377"/>
      <c r="H37" s="80"/>
      <c r="I37" s="1932"/>
      <c r="J37" s="1932"/>
    </row>
    <row r="38" spans="1:10" ht="25.5">
      <c r="A38" s="381" t="s">
        <v>78</v>
      </c>
      <c r="B38" s="1929" t="s">
        <v>79</v>
      </c>
      <c r="C38" s="1930" t="s">
        <v>80</v>
      </c>
      <c r="D38" s="371" t="s">
        <v>31</v>
      </c>
      <c r="E38" s="1931" t="s">
        <v>81</v>
      </c>
      <c r="F38" s="318"/>
      <c r="G38" s="377"/>
      <c r="H38" s="80"/>
      <c r="I38" s="1932"/>
      <c r="J38" s="1932"/>
    </row>
    <row r="39" spans="1:10" ht="38.25">
      <c r="A39" s="381" t="s">
        <v>82</v>
      </c>
      <c r="B39" s="1929" t="s">
        <v>83</v>
      </c>
      <c r="C39" s="1930" t="s">
        <v>2658</v>
      </c>
      <c r="D39" s="371" t="s">
        <v>49</v>
      </c>
      <c r="E39" s="1931" t="s">
        <v>84</v>
      </c>
      <c r="F39" s="318"/>
      <c r="G39" s="377"/>
      <c r="H39" s="80"/>
      <c r="I39" s="1932"/>
      <c r="J39" s="1932"/>
    </row>
    <row r="40" spans="1:10" ht="51">
      <c r="A40" s="381" t="s">
        <v>85</v>
      </c>
      <c r="B40" s="1929" t="s">
        <v>86</v>
      </c>
      <c r="C40" s="1930" t="s">
        <v>2659</v>
      </c>
      <c r="D40" s="371" t="s">
        <v>87</v>
      </c>
      <c r="E40" s="1931" t="s">
        <v>88</v>
      </c>
      <c r="F40" s="318"/>
      <c r="G40" s="377"/>
      <c r="H40" s="80"/>
      <c r="I40" s="44"/>
      <c r="J40" s="1932"/>
    </row>
    <row r="41" spans="1:10">
      <c r="A41" s="1917"/>
      <c r="B41" s="590"/>
      <c r="C41" s="1928"/>
      <c r="D41" s="371"/>
      <c r="E41" s="383"/>
      <c r="F41" s="225"/>
      <c r="G41" s="377"/>
      <c r="H41" s="748"/>
      <c r="I41" s="226" t="s">
        <v>89</v>
      </c>
      <c r="J41" s="318"/>
    </row>
    <row r="42" spans="1:10">
      <c r="A42" s="1917" t="s">
        <v>38</v>
      </c>
      <c r="B42" s="1936" t="s">
        <v>90</v>
      </c>
      <c r="C42" s="1937"/>
      <c r="D42" s="371"/>
      <c r="E42" s="383"/>
      <c r="F42" s="318"/>
      <c r="G42" s="377"/>
      <c r="H42" s="371"/>
      <c r="I42" s="318"/>
      <c r="J42" s="318"/>
    </row>
    <row r="43" spans="1:10" ht="38.25">
      <c r="A43" s="381" t="s">
        <v>91</v>
      </c>
      <c r="B43" s="1938" t="s">
        <v>2636</v>
      </c>
      <c r="C43" s="1938" t="s">
        <v>2660</v>
      </c>
      <c r="D43" s="371" t="s">
        <v>31</v>
      </c>
      <c r="E43" s="383">
        <v>300</v>
      </c>
      <c r="F43" s="371" t="s">
        <v>3211</v>
      </c>
      <c r="G43" s="748">
        <v>23</v>
      </c>
      <c r="H43" s="748">
        <v>115</v>
      </c>
      <c r="I43" s="1939">
        <v>0.12</v>
      </c>
      <c r="J43" s="748">
        <v>8280</v>
      </c>
    </row>
    <row r="44" spans="1:10" ht="38.25">
      <c r="A44" s="381" t="s">
        <v>92</v>
      </c>
      <c r="B44" s="1938" t="s">
        <v>2637</v>
      </c>
      <c r="C44" s="1938" t="s">
        <v>2661</v>
      </c>
      <c r="D44" s="371" t="s">
        <v>31</v>
      </c>
      <c r="E44" s="383">
        <v>300</v>
      </c>
      <c r="F44" s="371" t="s">
        <v>3212</v>
      </c>
      <c r="G44" s="748">
        <v>30</v>
      </c>
      <c r="H44" s="748">
        <v>620</v>
      </c>
      <c r="I44" s="1939">
        <v>0.12</v>
      </c>
      <c r="J44" s="748">
        <v>10800</v>
      </c>
    </row>
    <row r="45" spans="1:10">
      <c r="A45" s="1917"/>
      <c r="B45" s="590"/>
      <c r="C45" s="1928"/>
      <c r="D45" s="371"/>
      <c r="E45" s="383"/>
      <c r="F45" s="225"/>
      <c r="G45" s="377"/>
      <c r="H45" s="748"/>
      <c r="I45" s="226" t="s">
        <v>93</v>
      </c>
      <c r="J45" s="1940">
        <f>SUM(J43:J44)/1.12</f>
        <v>17035.714285714283</v>
      </c>
    </row>
    <row r="46" spans="1:10">
      <c r="A46" s="1917" t="s">
        <v>11</v>
      </c>
      <c r="B46" s="1936" t="s">
        <v>94</v>
      </c>
      <c r="C46" s="1937"/>
      <c r="D46" s="371"/>
      <c r="E46" s="383"/>
      <c r="F46" s="318"/>
      <c r="G46" s="377"/>
      <c r="H46" s="371"/>
      <c r="I46" s="318"/>
      <c r="J46" s="318"/>
    </row>
    <row r="47" spans="1:10" ht="25.5">
      <c r="A47" s="381" t="s">
        <v>95</v>
      </c>
      <c r="B47" s="1938" t="s">
        <v>96</v>
      </c>
      <c r="C47" s="1941" t="s">
        <v>97</v>
      </c>
      <c r="D47" s="371" t="s">
        <v>31</v>
      </c>
      <c r="E47" s="383">
        <v>4000</v>
      </c>
      <c r="F47" s="318"/>
      <c r="G47" s="377"/>
      <c r="H47" s="371"/>
      <c r="I47" s="318"/>
      <c r="J47" s="318"/>
    </row>
    <row r="48" spans="1:10" ht="25.5">
      <c r="A48" s="381" t="s">
        <v>98</v>
      </c>
      <c r="B48" s="1938" t="s">
        <v>96</v>
      </c>
      <c r="C48" s="1938" t="s">
        <v>99</v>
      </c>
      <c r="D48" s="371" t="s">
        <v>31</v>
      </c>
      <c r="E48" s="383">
        <v>500</v>
      </c>
      <c r="F48" s="318"/>
      <c r="G48" s="377"/>
      <c r="H48" s="371"/>
      <c r="I48" s="318"/>
      <c r="J48" s="318"/>
    </row>
    <row r="49" spans="1:10">
      <c r="A49" s="1917"/>
      <c r="B49" s="590"/>
      <c r="C49" s="1928"/>
      <c r="D49" s="371"/>
      <c r="E49" s="383"/>
      <c r="F49" s="225"/>
      <c r="G49" s="226"/>
      <c r="H49" s="748"/>
      <c r="I49" s="226" t="s">
        <v>100</v>
      </c>
      <c r="J49" s="318"/>
    </row>
    <row r="50" spans="1:10">
      <c r="A50" s="1917" t="s">
        <v>88</v>
      </c>
      <c r="B50" s="1942" t="s">
        <v>101</v>
      </c>
      <c r="C50" s="1943"/>
      <c r="D50" s="371"/>
      <c r="E50" s="383"/>
      <c r="F50" s="318"/>
      <c r="G50" s="377"/>
      <c r="H50" s="371"/>
      <c r="I50" s="318"/>
      <c r="J50" s="318"/>
    </row>
    <row r="51" spans="1:10" ht="25.5">
      <c r="A51" s="381" t="s">
        <v>102</v>
      </c>
      <c r="B51" s="1938" t="s">
        <v>103</v>
      </c>
      <c r="C51" s="1938" t="s">
        <v>2577</v>
      </c>
      <c r="D51" s="371" t="s">
        <v>31</v>
      </c>
      <c r="E51" s="150">
        <v>240</v>
      </c>
      <c r="F51" s="318"/>
      <c r="G51" s="377"/>
      <c r="H51" s="371"/>
      <c r="I51" s="318"/>
      <c r="J51" s="318"/>
    </row>
    <row r="52" spans="1:10" ht="25.5">
      <c r="A52" s="381" t="s">
        <v>104</v>
      </c>
      <c r="B52" s="1941" t="s">
        <v>105</v>
      </c>
      <c r="C52" s="1941" t="s">
        <v>106</v>
      </c>
      <c r="D52" s="371" t="s">
        <v>31</v>
      </c>
      <c r="E52" s="150">
        <v>90</v>
      </c>
      <c r="F52" s="318"/>
      <c r="G52" s="377"/>
      <c r="H52" s="371"/>
      <c r="I52" s="318"/>
      <c r="J52" s="318"/>
    </row>
    <row r="53" spans="1:10">
      <c r="A53" s="381" t="s">
        <v>107</v>
      </c>
      <c r="B53" s="1945" t="s">
        <v>108</v>
      </c>
      <c r="C53" s="1938" t="s">
        <v>109</v>
      </c>
      <c r="D53" s="371" t="s">
        <v>31</v>
      </c>
      <c r="E53" s="150">
        <v>90</v>
      </c>
      <c r="F53" s="318"/>
      <c r="G53" s="377"/>
      <c r="H53" s="371"/>
      <c r="I53" s="318"/>
      <c r="J53" s="318"/>
    </row>
    <row r="54" spans="1:10" ht="25.5">
      <c r="A54" s="381" t="s">
        <v>110</v>
      </c>
      <c r="B54" s="1945" t="s">
        <v>111</v>
      </c>
      <c r="C54" s="1938" t="s">
        <v>112</v>
      </c>
      <c r="D54" s="371" t="s">
        <v>31</v>
      </c>
      <c r="E54" s="150">
        <v>90</v>
      </c>
      <c r="F54" s="318"/>
      <c r="G54" s="377"/>
      <c r="H54" s="371"/>
      <c r="I54" s="318"/>
      <c r="J54" s="318"/>
    </row>
    <row r="55" spans="1:10">
      <c r="A55" s="1917"/>
      <c r="B55" s="590"/>
      <c r="C55" s="1928"/>
      <c r="D55" s="371"/>
      <c r="E55" s="383"/>
      <c r="F55" s="225"/>
      <c r="G55" s="226"/>
      <c r="H55" s="748"/>
      <c r="I55" s="226" t="s">
        <v>113</v>
      </c>
      <c r="J55" s="226"/>
    </row>
    <row r="56" spans="1:10">
      <c r="A56" s="1917" t="s">
        <v>114</v>
      </c>
      <c r="B56" s="1946" t="s">
        <v>115</v>
      </c>
      <c r="C56" s="1947"/>
      <c r="D56" s="371"/>
      <c r="E56" s="383"/>
      <c r="F56" s="318"/>
      <c r="G56" s="377"/>
      <c r="H56" s="371"/>
      <c r="I56" s="318"/>
      <c r="J56" s="318"/>
    </row>
    <row r="57" spans="1:10" ht="25.5">
      <c r="A57" s="381" t="s">
        <v>116</v>
      </c>
      <c r="B57" s="61" t="s">
        <v>117</v>
      </c>
      <c r="C57" s="61" t="s">
        <v>118</v>
      </c>
      <c r="D57" s="371" t="s">
        <v>87</v>
      </c>
      <c r="E57" s="383">
        <v>9</v>
      </c>
      <c r="F57" s="318"/>
      <c r="G57" s="377"/>
      <c r="H57" s="371"/>
      <c r="I57" s="318"/>
      <c r="J57" s="318"/>
    </row>
    <row r="58" spans="1:10" ht="25.5">
      <c r="A58" s="381" t="s">
        <v>119</v>
      </c>
      <c r="B58" s="61" t="s">
        <v>120</v>
      </c>
      <c r="C58" s="61" t="s">
        <v>121</v>
      </c>
      <c r="D58" s="371" t="s">
        <v>87</v>
      </c>
      <c r="E58" s="383">
        <v>6</v>
      </c>
      <c r="F58" s="318"/>
      <c r="G58" s="377"/>
      <c r="H58" s="371"/>
      <c r="I58" s="318"/>
      <c r="J58" s="318"/>
    </row>
    <row r="59" spans="1:10">
      <c r="A59" s="1917"/>
      <c r="B59" s="590"/>
      <c r="C59" s="1928"/>
      <c r="D59" s="371"/>
      <c r="E59" s="383"/>
      <c r="F59" s="225"/>
      <c r="G59" s="377"/>
      <c r="H59" s="748"/>
      <c r="I59" s="226" t="s">
        <v>122</v>
      </c>
      <c r="J59" s="318"/>
    </row>
    <row r="60" spans="1:10">
      <c r="A60" s="1917" t="s">
        <v>123</v>
      </c>
      <c r="B60" s="1942" t="s">
        <v>1411</v>
      </c>
      <c r="C60" s="1943"/>
      <c r="D60" s="371"/>
      <c r="E60" s="383"/>
      <c r="F60" s="318"/>
      <c r="G60" s="377"/>
      <c r="H60" s="371"/>
      <c r="I60" s="318"/>
      <c r="J60" s="318"/>
    </row>
    <row r="61" spans="1:10" ht="25.5">
      <c r="A61" s="381" t="s">
        <v>124</v>
      </c>
      <c r="B61" s="61" t="s">
        <v>125</v>
      </c>
      <c r="C61" s="61" t="s">
        <v>126</v>
      </c>
      <c r="D61" s="1948" t="s">
        <v>87</v>
      </c>
      <c r="E61" s="303">
        <v>16</v>
      </c>
      <c r="F61" s="318"/>
      <c r="G61" s="377"/>
      <c r="H61" s="371"/>
      <c r="I61" s="318"/>
      <c r="J61" s="318"/>
    </row>
    <row r="62" spans="1:10" ht="25.5">
      <c r="A62" s="381" t="s">
        <v>127</v>
      </c>
      <c r="B62" s="61" t="s">
        <v>128</v>
      </c>
      <c r="C62" s="61" t="s">
        <v>129</v>
      </c>
      <c r="D62" s="1948" t="s">
        <v>87</v>
      </c>
      <c r="E62" s="303">
        <v>8</v>
      </c>
      <c r="F62" s="318"/>
      <c r="G62" s="377"/>
      <c r="H62" s="371"/>
      <c r="I62" s="318"/>
      <c r="J62" s="318"/>
    </row>
    <row r="63" spans="1:10" ht="25.5">
      <c r="A63" s="381" t="s">
        <v>130</v>
      </c>
      <c r="B63" s="61" t="s">
        <v>131</v>
      </c>
      <c r="C63" s="61" t="s">
        <v>132</v>
      </c>
      <c r="D63" s="1948" t="s">
        <v>87</v>
      </c>
      <c r="E63" s="303">
        <v>6</v>
      </c>
      <c r="F63" s="318"/>
      <c r="G63" s="377"/>
      <c r="H63" s="371"/>
      <c r="I63" s="318"/>
      <c r="J63" s="318"/>
    </row>
    <row r="64" spans="1:10" ht="25.5">
      <c r="A64" s="381" t="s">
        <v>133</v>
      </c>
      <c r="B64" s="61" t="s">
        <v>131</v>
      </c>
      <c r="C64" s="61" t="s">
        <v>134</v>
      </c>
      <c r="D64" s="412" t="s">
        <v>87</v>
      </c>
      <c r="E64" s="413">
        <v>6</v>
      </c>
      <c r="F64" s="318"/>
      <c r="G64" s="377"/>
      <c r="H64" s="371"/>
      <c r="I64" s="318"/>
      <c r="J64" s="318"/>
    </row>
    <row r="65" spans="1:10">
      <c r="A65" s="381" t="s">
        <v>135</v>
      </c>
      <c r="B65" s="61" t="s">
        <v>136</v>
      </c>
      <c r="C65" s="61" t="s">
        <v>137</v>
      </c>
      <c r="D65" s="1948" t="s">
        <v>31</v>
      </c>
      <c r="E65" s="303">
        <v>6</v>
      </c>
      <c r="F65" s="318"/>
      <c r="G65" s="377"/>
      <c r="H65" s="371"/>
      <c r="I65" s="318"/>
      <c r="J65" s="318"/>
    </row>
    <row r="66" spans="1:10" ht="25.5">
      <c r="A66" s="381" t="s">
        <v>138</v>
      </c>
      <c r="B66" s="61" t="s">
        <v>139</v>
      </c>
      <c r="C66" s="61" t="s">
        <v>140</v>
      </c>
      <c r="D66" s="1948" t="s">
        <v>31</v>
      </c>
      <c r="E66" s="303">
        <v>30</v>
      </c>
      <c r="F66" s="318"/>
      <c r="G66" s="377"/>
      <c r="H66" s="371"/>
      <c r="I66" s="318"/>
      <c r="J66" s="318"/>
    </row>
    <row r="67" spans="1:10">
      <c r="A67" s="381" t="s">
        <v>141</v>
      </c>
      <c r="B67" s="61" t="s">
        <v>142</v>
      </c>
      <c r="C67" s="61" t="s">
        <v>143</v>
      </c>
      <c r="D67" s="1948" t="s">
        <v>87</v>
      </c>
      <c r="E67" s="303">
        <v>14</v>
      </c>
      <c r="F67" s="318"/>
      <c r="G67" s="377"/>
      <c r="H67" s="371"/>
      <c r="I67" s="318"/>
      <c r="J67" s="318"/>
    </row>
    <row r="68" spans="1:10" ht="25.5">
      <c r="A68" s="381" t="s">
        <v>144</v>
      </c>
      <c r="B68" s="414" t="s">
        <v>145</v>
      </c>
      <c r="C68" s="415" t="s">
        <v>2578</v>
      </c>
      <c r="D68" s="412" t="s">
        <v>31</v>
      </c>
      <c r="E68" s="1949" t="s">
        <v>88</v>
      </c>
      <c r="F68" s="318"/>
      <c r="G68" s="377"/>
      <c r="H68" s="371"/>
      <c r="I68" s="318"/>
      <c r="J68" s="318"/>
    </row>
    <row r="69" spans="1:10" ht="25.5">
      <c r="A69" s="381" t="s">
        <v>146</v>
      </c>
      <c r="B69" s="61" t="s">
        <v>147</v>
      </c>
      <c r="C69" s="61" t="s">
        <v>148</v>
      </c>
      <c r="D69" s="1948" t="s">
        <v>31</v>
      </c>
      <c r="E69" s="303">
        <v>8</v>
      </c>
      <c r="F69" s="318"/>
      <c r="G69" s="377"/>
      <c r="H69" s="371"/>
      <c r="I69" s="318"/>
      <c r="J69" s="318"/>
    </row>
    <row r="70" spans="1:10" ht="25.5">
      <c r="A70" s="381" t="s">
        <v>149</v>
      </c>
      <c r="B70" s="61" t="s">
        <v>150</v>
      </c>
      <c r="C70" s="61" t="s">
        <v>151</v>
      </c>
      <c r="D70" s="1948" t="s">
        <v>31</v>
      </c>
      <c r="E70" s="303">
        <v>20</v>
      </c>
      <c r="F70" s="318"/>
      <c r="G70" s="377"/>
      <c r="H70" s="371"/>
      <c r="I70" s="318"/>
      <c r="J70" s="318"/>
    </row>
    <row r="71" spans="1:10">
      <c r="A71" s="1917"/>
      <c r="B71" s="590"/>
      <c r="C71" s="1928"/>
      <c r="D71" s="371"/>
      <c r="E71" s="383"/>
      <c r="F71" s="225"/>
      <c r="G71" s="377"/>
      <c r="H71" s="748"/>
      <c r="I71" s="226" t="s">
        <v>152</v>
      </c>
      <c r="J71" s="318"/>
    </row>
    <row r="72" spans="1:10">
      <c r="A72" s="1917" t="s">
        <v>153</v>
      </c>
      <c r="B72" s="1942" t="s">
        <v>154</v>
      </c>
      <c r="C72" s="1943"/>
      <c r="D72" s="371"/>
      <c r="E72" s="383"/>
      <c r="F72" s="318"/>
      <c r="G72" s="377"/>
      <c r="H72" s="371"/>
      <c r="I72" s="318"/>
      <c r="J72" s="318"/>
    </row>
    <row r="73" spans="1:10" ht="38.25">
      <c r="A73" s="381" t="s">
        <v>155</v>
      </c>
      <c r="B73" s="61" t="s">
        <v>156</v>
      </c>
      <c r="C73" s="61" t="s">
        <v>2662</v>
      </c>
      <c r="D73" s="1948" t="s">
        <v>31</v>
      </c>
      <c r="E73" s="303">
        <v>4</v>
      </c>
      <c r="F73" s="318"/>
      <c r="G73" s="377"/>
      <c r="H73" s="371"/>
      <c r="I73" s="318"/>
      <c r="J73" s="318"/>
    </row>
    <row r="74" spans="1:10" ht="25.5">
      <c r="A74" s="381" t="s">
        <v>160</v>
      </c>
      <c r="B74" s="61" t="s">
        <v>161</v>
      </c>
      <c r="C74" s="61" t="s">
        <v>2663</v>
      </c>
      <c r="D74" s="1948" t="s">
        <v>87</v>
      </c>
      <c r="E74" s="303" t="s">
        <v>162</v>
      </c>
      <c r="F74" s="318"/>
      <c r="G74" s="377"/>
      <c r="H74" s="371"/>
      <c r="I74" s="318"/>
      <c r="J74" s="318"/>
    </row>
    <row r="75" spans="1:10" ht="25.5">
      <c r="A75" s="381" t="s">
        <v>165</v>
      </c>
      <c r="B75" s="61" t="s">
        <v>166</v>
      </c>
      <c r="C75" s="61" t="s">
        <v>2664</v>
      </c>
      <c r="D75" s="1948" t="s">
        <v>87</v>
      </c>
      <c r="E75" s="303" t="s">
        <v>162</v>
      </c>
      <c r="F75" s="318"/>
      <c r="G75" s="377"/>
      <c r="H75" s="371"/>
      <c r="I75" s="318"/>
      <c r="J75" s="318"/>
    </row>
    <row r="76" spans="1:10" ht="25.5">
      <c r="A76" s="381" t="s">
        <v>176</v>
      </c>
      <c r="B76" s="61" t="s">
        <v>177</v>
      </c>
      <c r="C76" s="61" t="s">
        <v>178</v>
      </c>
      <c r="D76" s="1948" t="s">
        <v>174</v>
      </c>
      <c r="E76" s="303">
        <v>3</v>
      </c>
      <c r="F76" s="318"/>
      <c r="G76" s="377"/>
      <c r="H76" s="371"/>
      <c r="I76" s="318"/>
      <c r="J76" s="318"/>
    </row>
    <row r="77" spans="1:10" ht="51">
      <c r="A77" s="381" t="s">
        <v>179</v>
      </c>
      <c r="B77" s="61" t="s">
        <v>180</v>
      </c>
      <c r="C77" s="61" t="s">
        <v>2665</v>
      </c>
      <c r="D77" s="1948" t="s">
        <v>31</v>
      </c>
      <c r="E77" s="303">
        <v>10</v>
      </c>
      <c r="F77" s="318"/>
      <c r="G77" s="377"/>
      <c r="H77" s="371"/>
      <c r="I77" s="318"/>
      <c r="J77" s="318"/>
    </row>
    <row r="78" spans="1:10">
      <c r="A78" s="1917"/>
      <c r="B78" s="590"/>
      <c r="C78" s="1928"/>
      <c r="D78" s="371"/>
      <c r="E78" s="383"/>
      <c r="F78" s="225"/>
      <c r="G78" s="377"/>
      <c r="H78" s="371"/>
      <c r="I78" s="226" t="s">
        <v>181</v>
      </c>
      <c r="J78" s="318"/>
    </row>
    <row r="79" spans="1:10">
      <c r="A79" s="1917" t="s">
        <v>182</v>
      </c>
      <c r="B79" s="1942" t="s">
        <v>1124</v>
      </c>
      <c r="C79" s="61"/>
      <c r="D79" s="1948"/>
      <c r="E79" s="303"/>
      <c r="F79" s="318"/>
      <c r="G79" s="377"/>
      <c r="H79" s="371"/>
      <c r="I79" s="318"/>
      <c r="J79" s="318"/>
    </row>
    <row r="80" spans="1:10" ht="38.25">
      <c r="A80" s="381" t="s">
        <v>183</v>
      </c>
      <c r="B80" s="61" t="s">
        <v>157</v>
      </c>
      <c r="C80" s="61" t="s">
        <v>158</v>
      </c>
      <c r="D80" s="1948" t="s">
        <v>87</v>
      </c>
      <c r="E80" s="303">
        <v>4</v>
      </c>
      <c r="F80" s="318"/>
      <c r="G80" s="377"/>
      <c r="H80" s="371"/>
      <c r="I80" s="318"/>
      <c r="J80" s="318"/>
    </row>
    <row r="81" spans="1:10" ht="38.25">
      <c r="A81" s="381" t="s">
        <v>186</v>
      </c>
      <c r="B81" s="61" t="s">
        <v>157</v>
      </c>
      <c r="C81" s="61" t="s">
        <v>159</v>
      </c>
      <c r="D81" s="1948" t="s">
        <v>87</v>
      </c>
      <c r="E81" s="303">
        <v>3</v>
      </c>
      <c r="F81" s="318"/>
      <c r="G81" s="377"/>
      <c r="H81" s="371"/>
      <c r="I81" s="318"/>
      <c r="J81" s="318"/>
    </row>
    <row r="82" spans="1:10">
      <c r="A82" s="1917"/>
      <c r="B82" s="590"/>
      <c r="C82" s="1928"/>
      <c r="D82" s="371"/>
      <c r="E82" s="383"/>
      <c r="F82" s="225"/>
      <c r="G82" s="377"/>
      <c r="H82" s="371"/>
      <c r="I82" s="226" t="s">
        <v>230</v>
      </c>
      <c r="J82" s="318"/>
    </row>
    <row r="83" spans="1:10">
      <c r="A83" s="1917">
        <v>11</v>
      </c>
      <c r="B83" s="1942" t="s">
        <v>1125</v>
      </c>
      <c r="C83" s="1950"/>
      <c r="D83" s="1950"/>
      <c r="E83" s="1951"/>
      <c r="F83" s="1950"/>
      <c r="G83" s="1950"/>
      <c r="H83" s="1950"/>
      <c r="I83" s="1950"/>
      <c r="J83" s="1950"/>
    </row>
    <row r="84" spans="1:10" ht="25.5">
      <c r="A84" s="381" t="s">
        <v>231</v>
      </c>
      <c r="B84" s="61" t="s">
        <v>163</v>
      </c>
      <c r="C84" s="61" t="s">
        <v>164</v>
      </c>
      <c r="D84" s="1948" t="s">
        <v>87</v>
      </c>
      <c r="E84" s="303" t="s">
        <v>162</v>
      </c>
      <c r="F84" s="318"/>
      <c r="G84" s="377"/>
      <c r="H84" s="371"/>
      <c r="I84" s="318"/>
      <c r="J84" s="318"/>
    </row>
    <row r="85" spans="1:10">
      <c r="A85" s="1917"/>
      <c r="B85" s="590"/>
      <c r="C85" s="1928"/>
      <c r="D85" s="371"/>
      <c r="E85" s="383"/>
      <c r="F85" s="225"/>
      <c r="G85" s="377"/>
      <c r="H85" s="371"/>
      <c r="I85" s="226" t="s">
        <v>245</v>
      </c>
      <c r="J85" s="318"/>
    </row>
    <row r="86" spans="1:10">
      <c r="A86" s="1917" t="s">
        <v>246</v>
      </c>
      <c r="B86" s="1942" t="s">
        <v>1412</v>
      </c>
      <c r="C86" s="1950"/>
      <c r="D86" s="1950"/>
      <c r="E86" s="1951"/>
      <c r="F86" s="1950"/>
      <c r="G86" s="1950"/>
      <c r="H86" s="1950"/>
      <c r="I86" s="1950"/>
      <c r="J86" s="1950"/>
    </row>
    <row r="87" spans="1:10" ht="25.5">
      <c r="A87" s="381" t="s">
        <v>247</v>
      </c>
      <c r="B87" s="61" t="s">
        <v>167</v>
      </c>
      <c r="C87" s="61" t="s">
        <v>168</v>
      </c>
      <c r="D87" s="1948" t="s">
        <v>87</v>
      </c>
      <c r="E87" s="303">
        <v>6</v>
      </c>
      <c r="F87" s="318"/>
      <c r="G87" s="377"/>
      <c r="H87" s="371"/>
      <c r="I87" s="318"/>
      <c r="J87" s="318"/>
    </row>
    <row r="88" spans="1:10">
      <c r="A88" s="1917"/>
      <c r="B88" s="590"/>
      <c r="C88" s="1928"/>
      <c r="D88" s="371"/>
      <c r="E88" s="383"/>
      <c r="F88" s="225"/>
      <c r="G88" s="377"/>
      <c r="H88" s="371"/>
      <c r="I88" s="226" t="s">
        <v>266</v>
      </c>
      <c r="J88" s="318"/>
    </row>
    <row r="89" spans="1:10">
      <c r="A89" s="1917" t="s">
        <v>267</v>
      </c>
      <c r="B89" s="1942" t="s">
        <v>1413</v>
      </c>
      <c r="C89" s="1950"/>
      <c r="D89" s="1950"/>
      <c r="E89" s="1951"/>
      <c r="F89" s="1950"/>
      <c r="G89" s="1950"/>
      <c r="H89" s="1950"/>
      <c r="I89" s="1950"/>
      <c r="J89" s="1950"/>
    </row>
    <row r="90" spans="1:10" ht="25.5">
      <c r="A90" s="381" t="s">
        <v>268</v>
      </c>
      <c r="B90" s="61" t="s">
        <v>169</v>
      </c>
      <c r="C90" s="61" t="s">
        <v>170</v>
      </c>
      <c r="D90" s="1948" t="s">
        <v>87</v>
      </c>
      <c r="E90" s="303">
        <v>4</v>
      </c>
      <c r="F90" s="318"/>
      <c r="G90" s="377"/>
      <c r="H90" s="371"/>
      <c r="I90" s="318"/>
      <c r="J90" s="318"/>
    </row>
    <row r="91" spans="1:10">
      <c r="A91" s="1917"/>
      <c r="B91" s="590"/>
      <c r="C91" s="1928"/>
      <c r="D91" s="371"/>
      <c r="E91" s="383"/>
      <c r="F91" s="225"/>
      <c r="G91" s="377"/>
      <c r="H91" s="371"/>
      <c r="I91" s="226" t="s">
        <v>271</v>
      </c>
      <c r="J91" s="318"/>
    </row>
    <row r="92" spans="1:10">
      <c r="A92" s="1917" t="s">
        <v>272</v>
      </c>
      <c r="B92" s="1942" t="s">
        <v>1414</v>
      </c>
      <c r="C92" s="1950"/>
      <c r="D92" s="1950"/>
      <c r="E92" s="1951"/>
      <c r="F92" s="1950"/>
      <c r="G92" s="1950"/>
      <c r="H92" s="1950"/>
      <c r="I92" s="1950"/>
      <c r="J92" s="1950"/>
    </row>
    <row r="93" spans="1:10" ht="25.5">
      <c r="A93" s="381" t="s">
        <v>273</v>
      </c>
      <c r="B93" s="61" t="s">
        <v>171</v>
      </c>
      <c r="C93" s="61" t="s">
        <v>172</v>
      </c>
      <c r="D93" s="1948" t="s">
        <v>87</v>
      </c>
      <c r="E93" s="303">
        <v>10</v>
      </c>
      <c r="F93" s="318"/>
      <c r="G93" s="377"/>
      <c r="H93" s="371"/>
      <c r="I93" s="318"/>
      <c r="J93" s="318"/>
    </row>
    <row r="94" spans="1:10">
      <c r="A94" s="1917"/>
      <c r="B94" s="590"/>
      <c r="C94" s="1928"/>
      <c r="D94" s="371"/>
      <c r="E94" s="383"/>
      <c r="F94" s="225"/>
      <c r="G94" s="377"/>
      <c r="H94" s="371"/>
      <c r="I94" s="226" t="s">
        <v>283</v>
      </c>
      <c r="J94" s="318"/>
    </row>
    <row r="95" spans="1:10">
      <c r="A95" s="1917" t="s">
        <v>284</v>
      </c>
      <c r="B95" s="1942" t="s">
        <v>1415</v>
      </c>
      <c r="C95" s="1950"/>
      <c r="D95" s="1950"/>
      <c r="E95" s="1951"/>
      <c r="F95" s="1950"/>
      <c r="G95" s="1950"/>
      <c r="H95" s="1950"/>
      <c r="I95" s="1950"/>
      <c r="J95" s="1950"/>
    </row>
    <row r="96" spans="1:10" ht="25.5">
      <c r="A96" s="381" t="s">
        <v>285</v>
      </c>
      <c r="B96" s="61" t="s">
        <v>173</v>
      </c>
      <c r="C96" s="61" t="s">
        <v>2666</v>
      </c>
      <c r="D96" s="1948" t="s">
        <v>174</v>
      </c>
      <c r="E96" s="303">
        <v>3</v>
      </c>
      <c r="F96" s="318"/>
      <c r="G96" s="377"/>
      <c r="H96" s="371"/>
      <c r="I96" s="318"/>
      <c r="J96" s="318"/>
    </row>
    <row r="97" spans="1:10">
      <c r="A97" s="1917"/>
      <c r="B97" s="590"/>
      <c r="C97" s="1928"/>
      <c r="D97" s="371"/>
      <c r="E97" s="383"/>
      <c r="F97" s="225"/>
      <c r="G97" s="377"/>
      <c r="H97" s="371"/>
      <c r="I97" s="226" t="s">
        <v>308</v>
      </c>
      <c r="J97" s="318"/>
    </row>
    <row r="98" spans="1:10">
      <c r="A98" s="1917" t="s">
        <v>309</v>
      </c>
      <c r="B98" s="1942" t="s">
        <v>1416</v>
      </c>
      <c r="C98" s="1950"/>
      <c r="D98" s="1950"/>
      <c r="E98" s="1951"/>
      <c r="F98" s="1950"/>
      <c r="G98" s="1950"/>
      <c r="H98" s="1950"/>
      <c r="I98" s="1950"/>
      <c r="J98" s="1950"/>
    </row>
    <row r="99" spans="1:10" ht="25.5">
      <c r="A99" s="381" t="s">
        <v>310</v>
      </c>
      <c r="B99" s="61" t="s">
        <v>175</v>
      </c>
      <c r="C99" s="61" t="s">
        <v>2667</v>
      </c>
      <c r="D99" s="1948" t="s">
        <v>174</v>
      </c>
      <c r="E99" s="303">
        <v>3</v>
      </c>
      <c r="F99" s="318"/>
      <c r="G99" s="377"/>
      <c r="H99" s="371"/>
      <c r="I99" s="318"/>
      <c r="J99" s="318"/>
    </row>
    <row r="100" spans="1:10">
      <c r="A100" s="1917"/>
      <c r="B100" s="61"/>
      <c r="C100" s="61"/>
      <c r="D100" s="1948"/>
      <c r="E100" s="303"/>
      <c r="F100" s="225"/>
      <c r="G100" s="377"/>
      <c r="H100" s="371"/>
      <c r="I100" s="226" t="s">
        <v>319</v>
      </c>
      <c r="J100" s="318"/>
    </row>
    <row r="101" spans="1:10">
      <c r="A101" s="1917" t="s">
        <v>320</v>
      </c>
      <c r="B101" s="1952" t="s">
        <v>2579</v>
      </c>
      <c r="C101" s="1953"/>
      <c r="D101" s="1954"/>
      <c r="E101" s="1955"/>
      <c r="F101" s="318"/>
      <c r="G101" s="377"/>
      <c r="H101" s="371"/>
      <c r="I101" s="318"/>
      <c r="J101" s="318"/>
    </row>
    <row r="102" spans="1:10" ht="25.5">
      <c r="A102" s="381" t="s">
        <v>321</v>
      </c>
      <c r="B102" s="418" t="s">
        <v>184</v>
      </c>
      <c r="C102" s="419" t="s">
        <v>185</v>
      </c>
      <c r="D102" s="152" t="s">
        <v>31</v>
      </c>
      <c r="E102" s="420">
        <v>150</v>
      </c>
      <c r="F102" s="318"/>
      <c r="G102" s="377"/>
      <c r="H102" s="371"/>
      <c r="I102" s="318"/>
      <c r="J102" s="318"/>
    </row>
    <row r="103" spans="1:10" ht="38.25">
      <c r="A103" s="381" t="s">
        <v>324</v>
      </c>
      <c r="B103" s="418" t="s">
        <v>187</v>
      </c>
      <c r="C103" s="419" t="s">
        <v>185</v>
      </c>
      <c r="D103" s="152" t="s">
        <v>31</v>
      </c>
      <c r="E103" s="420">
        <v>150</v>
      </c>
      <c r="F103" s="318"/>
      <c r="G103" s="377"/>
      <c r="H103" s="371"/>
      <c r="I103" s="318"/>
      <c r="J103" s="318"/>
    </row>
    <row r="104" spans="1:10" ht="38.25">
      <c r="A104" s="381" t="s">
        <v>326</v>
      </c>
      <c r="B104" s="418" t="s">
        <v>188</v>
      </c>
      <c r="C104" s="419" t="s">
        <v>185</v>
      </c>
      <c r="D104" s="152" t="s">
        <v>31</v>
      </c>
      <c r="E104" s="420">
        <v>150</v>
      </c>
      <c r="F104" s="318"/>
      <c r="G104" s="377"/>
      <c r="H104" s="371"/>
      <c r="I104" s="318"/>
      <c r="J104" s="318"/>
    </row>
    <row r="105" spans="1:10">
      <c r="A105" s="1917"/>
      <c r="B105" s="61"/>
      <c r="C105" s="61"/>
      <c r="D105" s="1948"/>
      <c r="E105" s="303"/>
      <c r="F105" s="225"/>
      <c r="G105" s="377"/>
      <c r="H105" s="371"/>
      <c r="I105" s="226" t="s">
        <v>1417</v>
      </c>
      <c r="J105" s="318"/>
    </row>
    <row r="106" spans="1:10">
      <c r="A106" s="1917" t="s">
        <v>335</v>
      </c>
      <c r="B106" s="1952" t="s">
        <v>1418</v>
      </c>
      <c r="C106" s="1953"/>
      <c r="D106" s="1954"/>
      <c r="E106" s="1955"/>
      <c r="F106" s="318"/>
      <c r="G106" s="377"/>
      <c r="H106" s="371"/>
      <c r="I106" s="318"/>
      <c r="J106" s="318"/>
    </row>
    <row r="107" spans="1:10" ht="25.5">
      <c r="A107" s="381" t="s">
        <v>336</v>
      </c>
      <c r="B107" s="297" t="s">
        <v>189</v>
      </c>
      <c r="C107" s="419" t="s">
        <v>190</v>
      </c>
      <c r="D107" s="152" t="s">
        <v>31</v>
      </c>
      <c r="E107" s="139">
        <v>330</v>
      </c>
      <c r="F107" s="318"/>
      <c r="G107" s="377"/>
      <c r="H107" s="371"/>
      <c r="I107" s="318"/>
      <c r="J107" s="318"/>
    </row>
    <row r="108" spans="1:10" ht="25.5">
      <c r="A108" s="381" t="s">
        <v>338</v>
      </c>
      <c r="B108" s="297" t="s">
        <v>191</v>
      </c>
      <c r="C108" s="419" t="s">
        <v>190</v>
      </c>
      <c r="D108" s="152" t="s">
        <v>31</v>
      </c>
      <c r="E108" s="139">
        <v>150</v>
      </c>
      <c r="F108" s="318"/>
      <c r="G108" s="377"/>
      <c r="H108" s="371"/>
      <c r="I108" s="318"/>
      <c r="J108" s="318"/>
    </row>
    <row r="109" spans="1:10" ht="25.5">
      <c r="A109" s="381" t="s">
        <v>340</v>
      </c>
      <c r="B109" s="1956" t="s">
        <v>222</v>
      </c>
      <c r="C109" s="1957" t="s">
        <v>223</v>
      </c>
      <c r="D109" s="152" t="s">
        <v>87</v>
      </c>
      <c r="E109" s="1944" t="s">
        <v>162</v>
      </c>
      <c r="F109" s="318"/>
      <c r="G109" s="377"/>
      <c r="H109" s="371"/>
      <c r="I109" s="318"/>
      <c r="J109" s="318"/>
    </row>
    <row r="110" spans="1:10" ht="25.5">
      <c r="A110" s="381" t="s">
        <v>342</v>
      </c>
      <c r="B110" s="1956" t="s">
        <v>224</v>
      </c>
      <c r="C110" s="1957" t="s">
        <v>225</v>
      </c>
      <c r="D110" s="152" t="s">
        <v>87</v>
      </c>
      <c r="E110" s="1944" t="s">
        <v>162</v>
      </c>
      <c r="F110" s="318"/>
      <c r="G110" s="377"/>
      <c r="H110" s="371"/>
      <c r="I110" s="318"/>
      <c r="J110" s="318"/>
    </row>
    <row r="111" spans="1:10" ht="25.5">
      <c r="A111" s="381" t="s">
        <v>345</v>
      </c>
      <c r="B111" s="1956" t="s">
        <v>192</v>
      </c>
      <c r="C111" s="1957" t="s">
        <v>193</v>
      </c>
      <c r="D111" s="152" t="s">
        <v>87</v>
      </c>
      <c r="E111" s="1944">
        <v>12</v>
      </c>
      <c r="F111" s="318"/>
      <c r="G111" s="377"/>
      <c r="H111" s="371"/>
      <c r="I111" s="318"/>
      <c r="J111" s="318"/>
    </row>
    <row r="112" spans="1:10" ht="25.5">
      <c r="A112" s="381" t="s">
        <v>348</v>
      </c>
      <c r="B112" s="1956" t="s">
        <v>194</v>
      </c>
      <c r="C112" s="1957" t="s">
        <v>195</v>
      </c>
      <c r="D112" s="152" t="s">
        <v>87</v>
      </c>
      <c r="E112" s="1944">
        <v>2</v>
      </c>
      <c r="F112" s="318"/>
      <c r="G112" s="377"/>
      <c r="H112" s="371"/>
      <c r="I112" s="318"/>
      <c r="J112" s="318"/>
    </row>
    <row r="113" spans="1:10" ht="25.5">
      <c r="A113" s="381" t="s">
        <v>350</v>
      </c>
      <c r="B113" s="1956" t="s">
        <v>196</v>
      </c>
      <c r="C113" s="1957" t="s">
        <v>197</v>
      </c>
      <c r="D113" s="152" t="s">
        <v>87</v>
      </c>
      <c r="E113" s="1944">
        <v>2</v>
      </c>
      <c r="F113" s="318"/>
      <c r="G113" s="377"/>
      <c r="H113" s="371"/>
      <c r="I113" s="318"/>
      <c r="J113" s="318"/>
    </row>
    <row r="114" spans="1:10" ht="38.25">
      <c r="A114" s="381" t="s">
        <v>1419</v>
      </c>
      <c r="B114" s="1956" t="s">
        <v>226</v>
      </c>
      <c r="C114" s="1957" t="s">
        <v>227</v>
      </c>
      <c r="D114" s="152" t="s">
        <v>87</v>
      </c>
      <c r="E114" s="139">
        <v>2</v>
      </c>
      <c r="F114" s="371"/>
      <c r="G114" s="748"/>
      <c r="H114" s="748"/>
      <c r="I114" s="1939"/>
      <c r="J114" s="748"/>
    </row>
    <row r="115" spans="1:10" ht="38.25">
      <c r="A115" s="381" t="s">
        <v>1420</v>
      </c>
      <c r="B115" s="1956" t="s">
        <v>228</v>
      </c>
      <c r="C115" s="1957" t="s">
        <v>229</v>
      </c>
      <c r="D115" s="152" t="s">
        <v>87</v>
      </c>
      <c r="E115" s="139">
        <v>2</v>
      </c>
      <c r="F115" s="371"/>
      <c r="G115" s="748"/>
      <c r="H115" s="748"/>
      <c r="I115" s="1939"/>
      <c r="J115" s="748"/>
    </row>
    <row r="116" spans="1:10">
      <c r="A116" s="1917"/>
      <c r="B116" s="61"/>
      <c r="C116" s="61"/>
      <c r="D116" s="1948"/>
      <c r="E116" s="303"/>
      <c r="F116" s="225"/>
      <c r="G116" s="377"/>
      <c r="H116" s="371"/>
      <c r="I116" s="226" t="s">
        <v>352</v>
      </c>
      <c r="J116" s="748"/>
    </row>
    <row r="117" spans="1:10">
      <c r="A117" s="1917" t="s">
        <v>353</v>
      </c>
      <c r="B117" s="1952" t="s">
        <v>1421</v>
      </c>
      <c r="C117" s="1953"/>
      <c r="D117" s="1954"/>
      <c r="E117" s="1955"/>
      <c r="F117" s="318"/>
      <c r="G117" s="377"/>
      <c r="H117" s="371"/>
      <c r="I117" s="318"/>
      <c r="J117" s="318"/>
    </row>
    <row r="118" spans="1:10" ht="25.5">
      <c r="A118" s="1958" t="s">
        <v>354</v>
      </c>
      <c r="B118" s="1956" t="s">
        <v>202</v>
      </c>
      <c r="C118" s="1957" t="s">
        <v>203</v>
      </c>
      <c r="D118" s="152" t="s">
        <v>87</v>
      </c>
      <c r="E118" s="1944">
        <v>3</v>
      </c>
      <c r="F118" s="318"/>
      <c r="G118" s="377"/>
      <c r="H118" s="371"/>
      <c r="I118" s="318"/>
      <c r="J118" s="318"/>
    </row>
    <row r="119" spans="1:10" ht="25.5">
      <c r="A119" s="1958" t="s">
        <v>357</v>
      </c>
      <c r="B119" s="1956" t="s">
        <v>208</v>
      </c>
      <c r="C119" s="1957" t="s">
        <v>209</v>
      </c>
      <c r="D119" s="152" t="s">
        <v>87</v>
      </c>
      <c r="E119" s="1944">
        <v>3</v>
      </c>
      <c r="F119" s="318"/>
      <c r="G119" s="377"/>
      <c r="H119" s="371"/>
      <c r="I119" s="318"/>
      <c r="J119" s="318"/>
    </row>
    <row r="120" spans="1:10" ht="25.5">
      <c r="A120" s="1958" t="s">
        <v>397</v>
      </c>
      <c r="B120" s="1956" t="s">
        <v>212</v>
      </c>
      <c r="C120" s="1957" t="s">
        <v>213</v>
      </c>
      <c r="D120" s="152" t="s">
        <v>87</v>
      </c>
      <c r="E120" s="1944">
        <v>3</v>
      </c>
      <c r="F120" s="318"/>
      <c r="G120" s="377"/>
      <c r="H120" s="371"/>
      <c r="I120" s="318"/>
      <c r="J120" s="318"/>
    </row>
    <row r="121" spans="1:10" ht="25.5">
      <c r="A121" s="1958" t="s">
        <v>1422</v>
      </c>
      <c r="B121" s="1956" t="s">
        <v>214</v>
      </c>
      <c r="C121" s="1957" t="s">
        <v>215</v>
      </c>
      <c r="D121" s="152" t="s">
        <v>87</v>
      </c>
      <c r="E121" s="1944">
        <v>12</v>
      </c>
      <c r="F121" s="318"/>
      <c r="G121" s="377"/>
      <c r="H121" s="371"/>
      <c r="I121" s="318"/>
      <c r="J121" s="318"/>
    </row>
    <row r="122" spans="1:10" ht="25.5">
      <c r="A122" s="1958" t="s">
        <v>1423</v>
      </c>
      <c r="B122" s="1956" t="s">
        <v>216</v>
      </c>
      <c r="C122" s="1957" t="s">
        <v>217</v>
      </c>
      <c r="D122" s="152" t="s">
        <v>87</v>
      </c>
      <c r="E122" s="1944">
        <v>20</v>
      </c>
      <c r="F122" s="318"/>
      <c r="G122" s="377"/>
      <c r="H122" s="371"/>
      <c r="I122" s="318"/>
      <c r="J122" s="318"/>
    </row>
    <row r="123" spans="1:10">
      <c r="A123" s="1917"/>
      <c r="B123" s="61"/>
      <c r="C123" s="61"/>
      <c r="D123" s="1948"/>
      <c r="E123" s="303"/>
      <c r="F123" s="225"/>
      <c r="G123" s="377"/>
      <c r="H123" s="371"/>
      <c r="I123" s="226" t="s">
        <v>359</v>
      </c>
      <c r="J123" s="318"/>
    </row>
    <row r="124" spans="1:10">
      <c r="A124" s="1917" t="s">
        <v>360</v>
      </c>
      <c r="B124" s="1952" t="s">
        <v>1424</v>
      </c>
      <c r="C124" s="1953"/>
      <c r="D124" s="1954"/>
      <c r="E124" s="1955"/>
      <c r="F124" s="318"/>
      <c r="G124" s="377"/>
      <c r="H124" s="371"/>
      <c r="I124" s="318"/>
      <c r="J124" s="318"/>
    </row>
    <row r="125" spans="1:10" ht="25.5">
      <c r="A125" s="381" t="s">
        <v>362</v>
      </c>
      <c r="B125" s="1956" t="s">
        <v>218</v>
      </c>
      <c r="C125" s="1957" t="s">
        <v>219</v>
      </c>
      <c r="D125" s="152" t="s">
        <v>87</v>
      </c>
      <c r="E125" s="1944" t="s">
        <v>162</v>
      </c>
      <c r="F125" s="318"/>
      <c r="G125" s="377"/>
      <c r="H125" s="371"/>
      <c r="I125" s="318"/>
      <c r="J125" s="318"/>
    </row>
    <row r="126" spans="1:10" ht="38.25">
      <c r="A126" s="381" t="s">
        <v>365</v>
      </c>
      <c r="B126" s="1956" t="s">
        <v>220</v>
      </c>
      <c r="C126" s="1957" t="s">
        <v>221</v>
      </c>
      <c r="D126" s="152" t="s">
        <v>87</v>
      </c>
      <c r="E126" s="1944" t="s">
        <v>162</v>
      </c>
      <c r="F126" s="318"/>
      <c r="G126" s="377"/>
      <c r="H126" s="371"/>
      <c r="I126" s="318"/>
      <c r="J126" s="318"/>
    </row>
    <row r="127" spans="1:10">
      <c r="A127" s="1917"/>
      <c r="B127" s="61"/>
      <c r="C127" s="61"/>
      <c r="D127" s="1948"/>
      <c r="E127" s="303"/>
      <c r="F127" s="225"/>
      <c r="G127" s="377"/>
      <c r="H127" s="371"/>
      <c r="I127" s="226" t="s">
        <v>370</v>
      </c>
      <c r="J127" s="318"/>
    </row>
    <row r="128" spans="1:10">
      <c r="A128" s="1917" t="s">
        <v>371</v>
      </c>
      <c r="B128" s="1952" t="s">
        <v>1428</v>
      </c>
      <c r="C128" s="1953"/>
      <c r="D128" s="1954"/>
      <c r="E128" s="1955"/>
      <c r="F128" s="318"/>
      <c r="G128" s="377"/>
      <c r="H128" s="371"/>
      <c r="I128" s="318"/>
      <c r="J128" s="318"/>
    </row>
    <row r="129" spans="1:10" ht="38.25">
      <c r="A129" s="381" t="s">
        <v>1425</v>
      </c>
      <c r="B129" s="1956" t="s">
        <v>198</v>
      </c>
      <c r="C129" s="1957" t="s">
        <v>199</v>
      </c>
      <c r="D129" s="152" t="s">
        <v>87</v>
      </c>
      <c r="E129" s="1944">
        <v>3</v>
      </c>
      <c r="F129" s="318"/>
      <c r="G129" s="377"/>
      <c r="H129" s="371"/>
      <c r="I129" s="318"/>
      <c r="J129" s="318"/>
    </row>
    <row r="130" spans="1:10" ht="38.25">
      <c r="A130" s="381" t="s">
        <v>1426</v>
      </c>
      <c r="B130" s="1956" t="s">
        <v>200</v>
      </c>
      <c r="C130" s="1957" t="s">
        <v>201</v>
      </c>
      <c r="D130" s="152" t="s">
        <v>87</v>
      </c>
      <c r="E130" s="1944" t="s">
        <v>162</v>
      </c>
      <c r="F130" s="318"/>
      <c r="G130" s="377"/>
      <c r="H130" s="371"/>
      <c r="I130" s="318"/>
      <c r="J130" s="318"/>
    </row>
    <row r="131" spans="1:10">
      <c r="A131" s="1917"/>
      <c r="B131" s="61"/>
      <c r="C131" s="61"/>
      <c r="D131" s="1948"/>
      <c r="E131" s="303"/>
      <c r="F131" s="225"/>
      <c r="G131" s="377"/>
      <c r="H131" s="371"/>
      <c r="I131" s="226" t="s">
        <v>378</v>
      </c>
      <c r="J131" s="318"/>
    </row>
    <row r="132" spans="1:10">
      <c r="A132" s="1917" t="s">
        <v>379</v>
      </c>
      <c r="B132" s="1952" t="s">
        <v>1427</v>
      </c>
      <c r="C132" s="1953"/>
      <c r="D132" s="1954"/>
      <c r="E132" s="1955"/>
      <c r="F132" s="318"/>
      <c r="G132" s="377"/>
      <c r="H132" s="371"/>
      <c r="I132" s="318"/>
      <c r="J132" s="318"/>
    </row>
    <row r="133" spans="1:10" ht="25.5">
      <c r="A133" s="381" t="s">
        <v>372</v>
      </c>
      <c r="B133" s="1956" t="s">
        <v>204</v>
      </c>
      <c r="C133" s="1957" t="s">
        <v>205</v>
      </c>
      <c r="D133" s="152" t="s">
        <v>87</v>
      </c>
      <c r="E133" s="1944">
        <v>3</v>
      </c>
      <c r="F133" s="318"/>
      <c r="G133" s="377"/>
      <c r="H133" s="371"/>
      <c r="I133" s="318"/>
      <c r="J133" s="318"/>
    </row>
    <row r="134" spans="1:10" ht="25.5">
      <c r="A134" s="381" t="s">
        <v>375</v>
      </c>
      <c r="B134" s="1956" t="s">
        <v>206</v>
      </c>
      <c r="C134" s="1957" t="s">
        <v>207</v>
      </c>
      <c r="D134" s="152" t="s">
        <v>87</v>
      </c>
      <c r="E134" s="1944">
        <v>3</v>
      </c>
      <c r="F134" s="318"/>
      <c r="G134" s="377"/>
      <c r="H134" s="371"/>
      <c r="I134" s="318"/>
      <c r="J134" s="318"/>
    </row>
    <row r="135" spans="1:10">
      <c r="A135" s="1917"/>
      <c r="B135" s="61"/>
      <c r="C135" s="61"/>
      <c r="D135" s="1948"/>
      <c r="E135" s="303"/>
      <c r="F135" s="225"/>
      <c r="G135" s="377"/>
      <c r="H135" s="371"/>
      <c r="I135" s="226" t="s">
        <v>400</v>
      </c>
      <c r="J135" s="318"/>
    </row>
    <row r="136" spans="1:10">
      <c r="A136" s="1917" t="s">
        <v>404</v>
      </c>
      <c r="B136" s="1952" t="s">
        <v>2580</v>
      </c>
      <c r="C136" s="1953"/>
      <c r="D136" s="1954"/>
      <c r="E136" s="1955"/>
      <c r="F136" s="318"/>
      <c r="G136" s="377"/>
      <c r="H136" s="371"/>
      <c r="I136" s="318"/>
      <c r="J136" s="318"/>
    </row>
    <row r="137" spans="1:10" ht="25.5">
      <c r="A137" s="381" t="s">
        <v>405</v>
      </c>
      <c r="B137" s="1956" t="s">
        <v>210</v>
      </c>
      <c r="C137" s="1957" t="s">
        <v>211</v>
      </c>
      <c r="D137" s="152" t="s">
        <v>87</v>
      </c>
      <c r="E137" s="1944">
        <v>8</v>
      </c>
      <c r="F137" s="318"/>
      <c r="G137" s="377"/>
      <c r="H137" s="371"/>
      <c r="I137" s="318"/>
      <c r="J137" s="318"/>
    </row>
    <row r="138" spans="1:10">
      <c r="A138" s="1917"/>
      <c r="B138" s="297"/>
      <c r="C138" s="1959"/>
      <c r="D138" s="197"/>
      <c r="E138" s="303"/>
      <c r="F138" s="225"/>
      <c r="G138" s="226"/>
      <c r="H138" s="371"/>
      <c r="I138" s="226" t="s">
        <v>410</v>
      </c>
      <c r="J138" s="318"/>
    </row>
    <row r="139" spans="1:10">
      <c r="A139" s="1917" t="s">
        <v>411</v>
      </c>
      <c r="B139" s="1942" t="s">
        <v>2581</v>
      </c>
      <c r="C139" s="1938"/>
      <c r="D139" s="371"/>
      <c r="E139" s="383"/>
      <c r="F139" s="318"/>
      <c r="G139" s="377"/>
      <c r="H139" s="371"/>
      <c r="I139" s="318"/>
      <c r="J139" s="318"/>
    </row>
    <row r="140" spans="1:10">
      <c r="A140" s="381" t="s">
        <v>2583</v>
      </c>
      <c r="B140" s="1938" t="s">
        <v>232</v>
      </c>
      <c r="C140" s="1938" t="s">
        <v>233</v>
      </c>
      <c r="D140" s="1954" t="s">
        <v>31</v>
      </c>
      <c r="E140" s="420" t="s">
        <v>234</v>
      </c>
      <c r="F140" s="318"/>
      <c r="G140" s="377"/>
      <c r="H140" s="371"/>
      <c r="I140" s="318"/>
      <c r="J140" s="318"/>
    </row>
    <row r="141" spans="1:10">
      <c r="A141" s="381" t="s">
        <v>2582</v>
      </c>
      <c r="B141" s="1938" t="s">
        <v>235</v>
      </c>
      <c r="C141" s="1938" t="s">
        <v>236</v>
      </c>
      <c r="D141" s="1954" t="s">
        <v>31</v>
      </c>
      <c r="E141" s="420" t="s">
        <v>88</v>
      </c>
      <c r="F141" s="318"/>
      <c r="G141" s="377"/>
      <c r="H141" s="371"/>
      <c r="I141" s="318"/>
      <c r="J141" s="318"/>
    </row>
    <row r="142" spans="1:10" ht="25.5">
      <c r="A142" s="381" t="s">
        <v>2584</v>
      </c>
      <c r="B142" s="1938" t="s">
        <v>237</v>
      </c>
      <c r="C142" s="1938" t="s">
        <v>238</v>
      </c>
      <c r="D142" s="1948" t="s">
        <v>87</v>
      </c>
      <c r="E142" s="420" t="s">
        <v>88</v>
      </c>
      <c r="F142" s="318"/>
      <c r="G142" s="377"/>
      <c r="H142" s="371"/>
      <c r="I142" s="318"/>
      <c r="J142" s="318"/>
    </row>
    <row r="143" spans="1:10">
      <c r="A143" s="381" t="s">
        <v>2585</v>
      </c>
      <c r="B143" s="1960" t="s">
        <v>239</v>
      </c>
      <c r="C143" s="1960" t="s">
        <v>240</v>
      </c>
      <c r="D143" s="1954" t="s">
        <v>31</v>
      </c>
      <c r="E143" s="1955" t="s">
        <v>241</v>
      </c>
      <c r="F143" s="318"/>
      <c r="G143" s="377"/>
      <c r="H143" s="371"/>
      <c r="I143" s="318"/>
      <c r="J143" s="318"/>
    </row>
    <row r="144" spans="1:10">
      <c r="A144" s="381" t="s">
        <v>2586</v>
      </c>
      <c r="B144" s="1960" t="s">
        <v>242</v>
      </c>
      <c r="C144" s="1960" t="s">
        <v>243</v>
      </c>
      <c r="D144" s="1954" t="s">
        <v>31</v>
      </c>
      <c r="E144" s="1955" t="s">
        <v>234</v>
      </c>
      <c r="F144" s="318"/>
      <c r="G144" s="377"/>
      <c r="H144" s="371"/>
      <c r="I144" s="318"/>
      <c r="J144" s="318"/>
    </row>
    <row r="145" spans="1:10">
      <c r="A145" s="381" t="s">
        <v>2587</v>
      </c>
      <c r="B145" s="1960" t="s">
        <v>244</v>
      </c>
      <c r="C145" s="1960" t="s">
        <v>243</v>
      </c>
      <c r="D145" s="1954" t="s">
        <v>31</v>
      </c>
      <c r="E145" s="1955" t="s">
        <v>234</v>
      </c>
      <c r="F145" s="318"/>
      <c r="G145" s="377"/>
      <c r="H145" s="371"/>
      <c r="I145" s="318"/>
      <c r="J145" s="318"/>
    </row>
    <row r="146" spans="1:10">
      <c r="A146" s="1917"/>
      <c r="B146" s="590"/>
      <c r="C146" s="1928"/>
      <c r="D146" s="371"/>
      <c r="E146" s="383"/>
      <c r="F146" s="225"/>
      <c r="G146" s="318"/>
      <c r="H146" s="371"/>
      <c r="I146" s="226" t="s">
        <v>1429</v>
      </c>
      <c r="J146" s="318"/>
    </row>
    <row r="147" spans="1:10">
      <c r="A147" s="1917" t="s">
        <v>434</v>
      </c>
      <c r="B147" s="1961" t="s">
        <v>1126</v>
      </c>
      <c r="C147" s="1962"/>
      <c r="D147" s="1963"/>
      <c r="E147" s="1964"/>
      <c r="F147" s="318"/>
      <c r="G147" s="377"/>
      <c r="H147" s="371"/>
      <c r="I147" s="318"/>
      <c r="J147" s="318"/>
    </row>
    <row r="148" spans="1:10" ht="102">
      <c r="A148" s="381" t="s">
        <v>435</v>
      </c>
      <c r="B148" s="1965" t="s">
        <v>248</v>
      </c>
      <c r="C148" s="380" t="s">
        <v>2668</v>
      </c>
      <c r="D148" s="139" t="s">
        <v>31</v>
      </c>
      <c r="E148" s="303">
        <v>6</v>
      </c>
      <c r="F148" s="318"/>
      <c r="G148" s="377"/>
      <c r="H148" s="371"/>
      <c r="I148" s="318"/>
      <c r="J148" s="318"/>
    </row>
    <row r="149" spans="1:10" ht="89.25">
      <c r="A149" s="381" t="s">
        <v>438</v>
      </c>
      <c r="B149" s="297" t="s">
        <v>250</v>
      </c>
      <c r="C149" s="380" t="s">
        <v>2669</v>
      </c>
      <c r="D149" s="139" t="s">
        <v>31</v>
      </c>
      <c r="E149" s="303">
        <v>3</v>
      </c>
      <c r="F149" s="318"/>
      <c r="G149" s="377"/>
      <c r="H149" s="371"/>
      <c r="I149" s="318"/>
      <c r="J149" s="318"/>
    </row>
    <row r="150" spans="1:10" ht="140.25">
      <c r="A150" s="381" t="s">
        <v>441</v>
      </c>
      <c r="B150" s="297" t="s">
        <v>251</v>
      </c>
      <c r="C150" s="380" t="s">
        <v>2670</v>
      </c>
      <c r="D150" s="139" t="s">
        <v>31</v>
      </c>
      <c r="E150" s="150">
        <v>9</v>
      </c>
      <c r="F150" s="318"/>
      <c r="G150" s="377"/>
      <c r="H150" s="371"/>
      <c r="I150" s="318"/>
      <c r="J150" s="318"/>
    </row>
    <row r="151" spans="1:10" ht="76.5">
      <c r="A151" s="381" t="s">
        <v>443</v>
      </c>
      <c r="B151" s="297" t="s">
        <v>252</v>
      </c>
      <c r="C151" s="380" t="s">
        <v>2671</v>
      </c>
      <c r="D151" s="139" t="s">
        <v>31</v>
      </c>
      <c r="E151" s="150">
        <v>6</v>
      </c>
      <c r="F151" s="318"/>
      <c r="G151" s="377"/>
      <c r="H151" s="371"/>
      <c r="I151" s="318"/>
      <c r="J151" s="318"/>
    </row>
    <row r="152" spans="1:10" ht="89.25">
      <c r="A152" s="381" t="s">
        <v>446</v>
      </c>
      <c r="B152" s="297" t="s">
        <v>253</v>
      </c>
      <c r="C152" s="380" t="s">
        <v>254</v>
      </c>
      <c r="D152" s="139" t="s">
        <v>31</v>
      </c>
      <c r="E152" s="150">
        <v>12</v>
      </c>
      <c r="F152" s="318"/>
      <c r="G152" s="377"/>
      <c r="H152" s="371"/>
      <c r="I152" s="318"/>
      <c r="J152" s="318"/>
    </row>
    <row r="153" spans="1:10" ht="102">
      <c r="A153" s="381" t="s">
        <v>1430</v>
      </c>
      <c r="B153" s="297" t="s">
        <v>255</v>
      </c>
      <c r="C153" s="380" t="s">
        <v>2675</v>
      </c>
      <c r="D153" s="139" t="s">
        <v>31</v>
      </c>
      <c r="E153" s="303">
        <v>6</v>
      </c>
      <c r="F153" s="318"/>
      <c r="G153" s="377"/>
      <c r="H153" s="371"/>
      <c r="I153" s="318"/>
      <c r="J153" s="318"/>
    </row>
    <row r="154" spans="1:10" ht="114.75">
      <c r="A154" s="381" t="s">
        <v>1431</v>
      </c>
      <c r="B154" s="297" t="s">
        <v>256</v>
      </c>
      <c r="C154" s="380" t="s">
        <v>2672</v>
      </c>
      <c r="D154" s="139" t="s">
        <v>31</v>
      </c>
      <c r="E154" s="150">
        <v>120</v>
      </c>
      <c r="F154" s="318"/>
      <c r="G154" s="377"/>
      <c r="H154" s="371"/>
      <c r="I154" s="318"/>
      <c r="J154" s="318"/>
    </row>
    <row r="155" spans="1:10" ht="25.5">
      <c r="A155" s="381" t="s">
        <v>1432</v>
      </c>
      <c r="B155" s="297" t="s">
        <v>257</v>
      </c>
      <c r="C155" s="380" t="s">
        <v>2673</v>
      </c>
      <c r="D155" s="139" t="s">
        <v>31</v>
      </c>
      <c r="E155" s="150">
        <v>3</v>
      </c>
      <c r="F155" s="318"/>
      <c r="G155" s="377"/>
      <c r="H155" s="371"/>
      <c r="I155" s="318"/>
      <c r="J155" s="318"/>
    </row>
    <row r="156" spans="1:10" ht="102">
      <c r="A156" s="381" t="s">
        <v>1433</v>
      </c>
      <c r="B156" s="297" t="s">
        <v>258</v>
      </c>
      <c r="C156" s="380" t="s">
        <v>2674</v>
      </c>
      <c r="D156" s="139" t="s">
        <v>31</v>
      </c>
      <c r="E156" s="150">
        <v>3</v>
      </c>
      <c r="F156" s="318"/>
      <c r="G156" s="377"/>
      <c r="H156" s="371"/>
      <c r="I156" s="318"/>
      <c r="J156" s="318"/>
    </row>
    <row r="157" spans="1:10" ht="51">
      <c r="A157" s="381" t="s">
        <v>1434</v>
      </c>
      <c r="B157" s="297" t="s">
        <v>259</v>
      </c>
      <c r="C157" s="380" t="s">
        <v>2676</v>
      </c>
      <c r="D157" s="139" t="s">
        <v>31</v>
      </c>
      <c r="E157" s="150">
        <v>12</v>
      </c>
      <c r="F157" s="318"/>
      <c r="G157" s="377"/>
      <c r="H157" s="371"/>
      <c r="I157" s="318"/>
      <c r="J157" s="318"/>
    </row>
    <row r="158" spans="1:10" ht="25.5">
      <c r="A158" s="381" t="s">
        <v>1435</v>
      </c>
      <c r="B158" s="297" t="s">
        <v>260</v>
      </c>
      <c r="C158" s="380" t="s">
        <v>261</v>
      </c>
      <c r="D158" s="139" t="s">
        <v>249</v>
      </c>
      <c r="E158" s="150">
        <v>12</v>
      </c>
      <c r="F158" s="318"/>
      <c r="G158" s="377"/>
      <c r="H158" s="371"/>
      <c r="I158" s="318"/>
      <c r="J158" s="318"/>
    </row>
    <row r="159" spans="1:10" ht="25.5">
      <c r="A159" s="381" t="s">
        <v>1436</v>
      </c>
      <c r="B159" s="297" t="s">
        <v>262</v>
      </c>
      <c r="C159" s="380" t="s">
        <v>263</v>
      </c>
      <c r="D159" s="139" t="s">
        <v>249</v>
      </c>
      <c r="E159" s="303">
        <v>24</v>
      </c>
      <c r="F159" s="318"/>
      <c r="G159" s="377"/>
      <c r="H159" s="371"/>
      <c r="I159" s="318"/>
      <c r="J159" s="318"/>
    </row>
    <row r="160" spans="1:10" ht="63.75">
      <c r="A160" s="381" t="s">
        <v>1437</v>
      </c>
      <c r="B160" s="297" t="s">
        <v>264</v>
      </c>
      <c r="C160" s="380" t="s">
        <v>2677</v>
      </c>
      <c r="D160" s="139" t="s">
        <v>31</v>
      </c>
      <c r="E160" s="150">
        <v>30</v>
      </c>
      <c r="F160" s="318"/>
      <c r="G160" s="377"/>
      <c r="H160" s="371"/>
      <c r="I160" s="318"/>
      <c r="J160" s="318"/>
    </row>
    <row r="161" spans="1:10" ht="38.25">
      <c r="A161" s="381" t="s">
        <v>1438</v>
      </c>
      <c r="B161" s="297" t="s">
        <v>265</v>
      </c>
      <c r="C161" s="380" t="s">
        <v>2678</v>
      </c>
      <c r="D161" s="139" t="s">
        <v>31</v>
      </c>
      <c r="E161" s="150">
        <v>6</v>
      </c>
      <c r="F161" s="318"/>
      <c r="G161" s="377"/>
      <c r="H161" s="371"/>
      <c r="I161" s="318"/>
      <c r="J161" s="318"/>
    </row>
    <row r="162" spans="1:10">
      <c r="A162" s="1917"/>
      <c r="B162" s="590"/>
      <c r="C162" s="1928"/>
      <c r="D162" s="371"/>
      <c r="E162" s="383"/>
      <c r="F162" s="225"/>
      <c r="G162" s="318"/>
      <c r="H162" s="318"/>
      <c r="I162" s="226" t="s">
        <v>448</v>
      </c>
      <c r="J162" s="318"/>
    </row>
    <row r="163" spans="1:10">
      <c r="A163" s="1917" t="s">
        <v>449</v>
      </c>
      <c r="B163" s="1966" t="s">
        <v>2796</v>
      </c>
      <c r="C163" s="1966"/>
      <c r="D163" s="371"/>
      <c r="E163" s="383"/>
      <c r="F163" s="318"/>
      <c r="G163" s="377"/>
      <c r="H163" s="371"/>
      <c r="I163" s="318"/>
      <c r="J163" s="318"/>
    </row>
    <row r="164" spans="1:10" ht="51">
      <c r="A164" s="381" t="s">
        <v>450</v>
      </c>
      <c r="B164" s="354" t="s">
        <v>269</v>
      </c>
      <c r="C164" s="380" t="s">
        <v>1127</v>
      </c>
      <c r="D164" s="139" t="s">
        <v>31</v>
      </c>
      <c r="E164" s="383">
        <v>3</v>
      </c>
      <c r="F164" s="318"/>
      <c r="G164" s="377"/>
      <c r="H164" s="371"/>
      <c r="I164" s="318"/>
      <c r="J164" s="318"/>
    </row>
    <row r="165" spans="1:10" ht="25.5">
      <c r="A165" s="381" t="s">
        <v>452</v>
      </c>
      <c r="B165" s="354" t="s">
        <v>270</v>
      </c>
      <c r="C165" s="380" t="s">
        <v>1128</v>
      </c>
      <c r="D165" s="139" t="s">
        <v>1129</v>
      </c>
      <c r="E165" s="383">
        <v>3</v>
      </c>
      <c r="F165" s="318"/>
      <c r="G165" s="377"/>
      <c r="H165" s="371"/>
      <c r="I165" s="318"/>
      <c r="J165" s="318"/>
    </row>
    <row r="166" spans="1:10">
      <c r="A166" s="1917"/>
      <c r="B166" s="590"/>
      <c r="C166" s="1928"/>
      <c r="D166" s="371"/>
      <c r="E166" s="383"/>
      <c r="F166" s="225"/>
      <c r="G166" s="318"/>
      <c r="H166" s="371"/>
      <c r="I166" s="226" t="s">
        <v>1439</v>
      </c>
      <c r="J166" s="318"/>
    </row>
    <row r="167" spans="1:10">
      <c r="A167" s="1917" t="s">
        <v>454</v>
      </c>
      <c r="B167" s="1966" t="s">
        <v>2795</v>
      </c>
      <c r="C167" s="1967"/>
      <c r="D167" s="371"/>
      <c r="E167" s="383"/>
      <c r="F167" s="318"/>
      <c r="G167" s="377"/>
      <c r="H167" s="371"/>
      <c r="I167" s="318"/>
      <c r="J167" s="318"/>
    </row>
    <row r="168" spans="1:10" ht="25.5">
      <c r="A168" s="381" t="s">
        <v>456</v>
      </c>
      <c r="B168" s="354" t="s">
        <v>274</v>
      </c>
      <c r="C168" s="380" t="s">
        <v>2679</v>
      </c>
      <c r="D168" s="371" t="s">
        <v>31</v>
      </c>
      <c r="E168" s="150">
        <v>12</v>
      </c>
      <c r="F168" s="318"/>
      <c r="G168" s="377"/>
      <c r="H168" s="371"/>
      <c r="I168" s="318"/>
      <c r="J168" s="318"/>
    </row>
    <row r="169" spans="1:10" ht="38.25">
      <c r="A169" s="381" t="s">
        <v>459</v>
      </c>
      <c r="B169" s="354" t="s">
        <v>275</v>
      </c>
      <c r="C169" s="380" t="s">
        <v>276</v>
      </c>
      <c r="D169" s="371" t="s">
        <v>31</v>
      </c>
      <c r="E169" s="150">
        <v>18</v>
      </c>
      <c r="F169" s="318"/>
      <c r="G169" s="377"/>
      <c r="H169" s="371"/>
      <c r="I169" s="318"/>
      <c r="J169" s="318"/>
    </row>
    <row r="170" spans="1:10">
      <c r="A170" s="381" t="s">
        <v>461</v>
      </c>
      <c r="B170" s="297" t="s">
        <v>277</v>
      </c>
      <c r="C170" s="380" t="s">
        <v>2680</v>
      </c>
      <c r="D170" s="371" t="s">
        <v>31</v>
      </c>
      <c r="E170" s="152">
        <v>18</v>
      </c>
      <c r="F170" s="318"/>
      <c r="G170" s="377"/>
      <c r="H170" s="371"/>
      <c r="I170" s="318"/>
      <c r="J170" s="318"/>
    </row>
    <row r="171" spans="1:10" ht="25.5">
      <c r="A171" s="381" t="s">
        <v>1440</v>
      </c>
      <c r="B171" s="297" t="s">
        <v>278</v>
      </c>
      <c r="C171" s="380" t="s">
        <v>2681</v>
      </c>
      <c r="D171" s="1968" t="s">
        <v>31</v>
      </c>
      <c r="E171" s="152">
        <v>12</v>
      </c>
      <c r="F171" s="318"/>
      <c r="G171" s="377"/>
      <c r="H171" s="371"/>
      <c r="I171" s="318"/>
      <c r="J171" s="318"/>
    </row>
    <row r="172" spans="1:10" ht="25.5">
      <c r="A172" s="381" t="s">
        <v>1441</v>
      </c>
      <c r="B172" s="354" t="s">
        <v>279</v>
      </c>
      <c r="C172" s="380" t="s">
        <v>280</v>
      </c>
      <c r="D172" s="371" t="s">
        <v>249</v>
      </c>
      <c r="E172" s="150">
        <v>30</v>
      </c>
      <c r="F172" s="318"/>
      <c r="G172" s="377"/>
      <c r="H172" s="371"/>
      <c r="I172" s="318"/>
      <c r="J172" s="318"/>
    </row>
    <row r="173" spans="1:10" ht="25.5">
      <c r="A173" s="381" t="s">
        <v>1442</v>
      </c>
      <c r="B173" s="354" t="s">
        <v>281</v>
      </c>
      <c r="C173" s="380" t="s">
        <v>282</v>
      </c>
      <c r="D173" s="371" t="s">
        <v>249</v>
      </c>
      <c r="E173" s="150">
        <v>30</v>
      </c>
      <c r="F173" s="318"/>
      <c r="G173" s="377"/>
      <c r="H173" s="371"/>
      <c r="I173" s="318"/>
      <c r="J173" s="318"/>
    </row>
    <row r="174" spans="1:10">
      <c r="A174" s="1917"/>
      <c r="B174" s="590"/>
      <c r="C174" s="1928"/>
      <c r="D174" s="371"/>
      <c r="E174" s="383"/>
      <c r="F174" s="225"/>
      <c r="G174" s="318"/>
      <c r="H174" s="371"/>
      <c r="I174" s="226" t="s">
        <v>463</v>
      </c>
      <c r="J174" s="318"/>
    </row>
    <row r="175" spans="1:10">
      <c r="A175" s="1917" t="s">
        <v>464</v>
      </c>
      <c r="B175" s="1966" t="s">
        <v>1130</v>
      </c>
      <c r="C175" s="1969"/>
      <c r="D175" s="371"/>
      <c r="E175" s="383"/>
      <c r="F175" s="318"/>
      <c r="G175" s="377"/>
      <c r="H175" s="371"/>
      <c r="I175" s="318"/>
      <c r="J175" s="318"/>
    </row>
    <row r="176" spans="1:10" ht="51">
      <c r="A176" s="381" t="s">
        <v>465</v>
      </c>
      <c r="B176" s="354" t="s">
        <v>286</v>
      </c>
      <c r="C176" s="380" t="s">
        <v>2682</v>
      </c>
      <c r="D176" s="371" t="s">
        <v>31</v>
      </c>
      <c r="E176" s="150">
        <v>9</v>
      </c>
      <c r="F176" s="318"/>
      <c r="G176" s="377"/>
      <c r="H176" s="371"/>
      <c r="I176" s="318"/>
      <c r="J176" s="318"/>
    </row>
    <row r="177" spans="1:10" ht="89.25">
      <c r="A177" s="381" t="s">
        <v>1443</v>
      </c>
      <c r="B177" s="354" t="s">
        <v>287</v>
      </c>
      <c r="C177" s="380" t="s">
        <v>2683</v>
      </c>
      <c r="D177" s="371" t="s">
        <v>31</v>
      </c>
      <c r="E177" s="150">
        <v>3</v>
      </c>
      <c r="F177" s="318"/>
      <c r="G177" s="377"/>
      <c r="H177" s="371"/>
      <c r="I177" s="318"/>
      <c r="J177" s="318"/>
    </row>
    <row r="178" spans="1:10" ht="114.75">
      <c r="A178" s="381" t="s">
        <v>468</v>
      </c>
      <c r="B178" s="354" t="s">
        <v>288</v>
      </c>
      <c r="C178" s="380" t="s">
        <v>289</v>
      </c>
      <c r="D178" s="371" t="s">
        <v>31</v>
      </c>
      <c r="E178" s="303">
        <v>3</v>
      </c>
      <c r="F178" s="318"/>
      <c r="G178" s="377"/>
      <c r="H178" s="371"/>
      <c r="I178" s="318"/>
      <c r="J178" s="318"/>
    </row>
    <row r="179" spans="1:10" ht="51">
      <c r="A179" s="381" t="s">
        <v>471</v>
      </c>
      <c r="B179" s="354" t="s">
        <v>290</v>
      </c>
      <c r="C179" s="380" t="s">
        <v>291</v>
      </c>
      <c r="D179" s="371" t="s">
        <v>31</v>
      </c>
      <c r="E179" s="150">
        <v>36</v>
      </c>
      <c r="F179" s="318"/>
      <c r="G179" s="377"/>
      <c r="H179" s="371"/>
      <c r="I179" s="318"/>
      <c r="J179" s="318"/>
    </row>
    <row r="180" spans="1:10" ht="102">
      <c r="A180" s="381" t="s">
        <v>474</v>
      </c>
      <c r="B180" s="354" t="s">
        <v>292</v>
      </c>
      <c r="C180" s="380" t="s">
        <v>293</v>
      </c>
      <c r="D180" s="371" t="s">
        <v>31</v>
      </c>
      <c r="E180" s="150">
        <v>24</v>
      </c>
      <c r="F180" s="318"/>
      <c r="G180" s="377"/>
      <c r="H180" s="371"/>
      <c r="I180" s="318"/>
      <c r="J180" s="318"/>
    </row>
    <row r="181" spans="1:10" ht="89.25">
      <c r="A181" s="381" t="s">
        <v>477</v>
      </c>
      <c r="B181" s="354" t="s">
        <v>294</v>
      </c>
      <c r="C181" s="380" t="s">
        <v>295</v>
      </c>
      <c r="D181" s="371" t="s">
        <v>31</v>
      </c>
      <c r="E181" s="303">
        <v>3</v>
      </c>
      <c r="F181" s="318"/>
      <c r="G181" s="377"/>
      <c r="H181" s="371"/>
      <c r="I181" s="318"/>
      <c r="J181" s="318"/>
    </row>
    <row r="182" spans="1:10" ht="38.25">
      <c r="A182" s="381" t="s">
        <v>480</v>
      </c>
      <c r="B182" s="354" t="s">
        <v>296</v>
      </c>
      <c r="C182" s="380" t="s">
        <v>297</v>
      </c>
      <c r="D182" s="371" t="s">
        <v>31</v>
      </c>
      <c r="E182" s="303">
        <v>15</v>
      </c>
      <c r="F182" s="318"/>
      <c r="G182" s="377"/>
      <c r="H182" s="371"/>
      <c r="I182" s="318"/>
      <c r="J182" s="318"/>
    </row>
    <row r="183" spans="1:10" ht="38.25">
      <c r="A183" s="381" t="s">
        <v>482</v>
      </c>
      <c r="B183" s="354" t="s">
        <v>298</v>
      </c>
      <c r="C183" s="380" t="s">
        <v>299</v>
      </c>
      <c r="D183" s="371" t="s">
        <v>31</v>
      </c>
      <c r="E183" s="303">
        <v>24</v>
      </c>
      <c r="F183" s="318"/>
      <c r="G183" s="377"/>
      <c r="H183" s="371"/>
      <c r="I183" s="318"/>
      <c r="J183" s="318"/>
    </row>
    <row r="184" spans="1:10" ht="102">
      <c r="A184" s="381" t="s">
        <v>485</v>
      </c>
      <c r="B184" s="354" t="s">
        <v>300</v>
      </c>
      <c r="C184" s="380" t="s">
        <v>301</v>
      </c>
      <c r="D184" s="371" t="s">
        <v>31</v>
      </c>
      <c r="E184" s="150">
        <v>18</v>
      </c>
      <c r="F184" s="318"/>
      <c r="G184" s="377"/>
      <c r="H184" s="371"/>
      <c r="I184" s="318"/>
      <c r="J184" s="318"/>
    </row>
    <row r="185" spans="1:10" ht="51">
      <c r="A185" s="381" t="s">
        <v>488</v>
      </c>
      <c r="B185" s="354" t="s">
        <v>302</v>
      </c>
      <c r="C185" s="380" t="s">
        <v>1131</v>
      </c>
      <c r="D185" s="371" t="s">
        <v>31</v>
      </c>
      <c r="E185" s="303">
        <v>9</v>
      </c>
      <c r="F185" s="318"/>
      <c r="G185" s="377"/>
      <c r="H185" s="371"/>
      <c r="I185" s="318"/>
      <c r="J185" s="318"/>
    </row>
    <row r="186" spans="1:10" ht="51">
      <c r="A186" s="381" t="s">
        <v>491</v>
      </c>
      <c r="B186" s="354" t="s">
        <v>303</v>
      </c>
      <c r="C186" s="380" t="s">
        <v>304</v>
      </c>
      <c r="D186" s="371" t="s">
        <v>31</v>
      </c>
      <c r="E186" s="303">
        <v>9</v>
      </c>
      <c r="F186" s="318"/>
      <c r="G186" s="377"/>
      <c r="H186" s="371"/>
      <c r="I186" s="318"/>
      <c r="J186" s="318"/>
    </row>
    <row r="187" spans="1:10" ht="102">
      <c r="A187" s="381" t="s">
        <v>494</v>
      </c>
      <c r="B187" s="354" t="s">
        <v>305</v>
      </c>
      <c r="C187" s="380" t="s">
        <v>1132</v>
      </c>
      <c r="D187" s="371" t="s">
        <v>31</v>
      </c>
      <c r="E187" s="303">
        <v>9</v>
      </c>
      <c r="F187" s="318"/>
      <c r="G187" s="377"/>
      <c r="H187" s="371"/>
      <c r="I187" s="318"/>
      <c r="J187" s="318"/>
    </row>
    <row r="188" spans="1:10" ht="89.25">
      <c r="A188" s="381" t="s">
        <v>496</v>
      </c>
      <c r="B188" s="354" t="s">
        <v>306</v>
      </c>
      <c r="C188" s="380" t="s">
        <v>307</v>
      </c>
      <c r="D188" s="371" t="s">
        <v>31</v>
      </c>
      <c r="E188" s="303">
        <v>24</v>
      </c>
      <c r="F188" s="318"/>
      <c r="G188" s="377"/>
      <c r="H188" s="371"/>
      <c r="I188" s="318"/>
      <c r="J188" s="318"/>
    </row>
    <row r="189" spans="1:10">
      <c r="A189" s="1917"/>
      <c r="B189" s="590"/>
      <c r="C189" s="1928"/>
      <c r="D189" s="371"/>
      <c r="E189" s="383"/>
      <c r="F189" s="225"/>
      <c r="G189" s="318"/>
      <c r="H189" s="371"/>
      <c r="I189" s="226" t="s">
        <v>519</v>
      </c>
      <c r="J189" s="318"/>
    </row>
    <row r="190" spans="1:10">
      <c r="A190" s="1917" t="s">
        <v>520</v>
      </c>
      <c r="B190" s="1966" t="s">
        <v>1444</v>
      </c>
      <c r="C190" s="1970"/>
      <c r="D190" s="1914"/>
      <c r="E190" s="383"/>
      <c r="F190" s="1971"/>
      <c r="G190" s="1972"/>
      <c r="H190" s="1914"/>
      <c r="I190" s="1971"/>
      <c r="J190" s="1971"/>
    </row>
    <row r="191" spans="1:10" ht="76.5">
      <c r="A191" s="381" t="s">
        <v>521</v>
      </c>
      <c r="B191" s="354" t="s">
        <v>311</v>
      </c>
      <c r="C191" s="380" t="s">
        <v>312</v>
      </c>
      <c r="D191" s="371" t="s">
        <v>31</v>
      </c>
      <c r="E191" s="303">
        <v>12</v>
      </c>
      <c r="F191" s="318"/>
      <c r="G191" s="377"/>
      <c r="H191" s="371"/>
      <c r="I191" s="318"/>
      <c r="J191" s="318"/>
    </row>
    <row r="192" spans="1:10" ht="51">
      <c r="A192" s="381" t="s">
        <v>524</v>
      </c>
      <c r="B192" s="354" t="s">
        <v>313</v>
      </c>
      <c r="C192" s="380" t="s">
        <v>314</v>
      </c>
      <c r="D192" s="371" t="s">
        <v>87</v>
      </c>
      <c r="E192" s="303">
        <v>12</v>
      </c>
      <c r="F192" s="318"/>
      <c r="G192" s="377"/>
      <c r="H192" s="371"/>
      <c r="I192" s="318"/>
      <c r="J192" s="318"/>
    </row>
    <row r="193" spans="1:10" ht="51">
      <c r="A193" s="381" t="s">
        <v>527</v>
      </c>
      <c r="B193" s="354" t="s">
        <v>315</v>
      </c>
      <c r="C193" s="380" t="s">
        <v>316</v>
      </c>
      <c r="D193" s="371" t="s">
        <v>87</v>
      </c>
      <c r="E193" s="303">
        <v>36</v>
      </c>
      <c r="F193" s="318"/>
      <c r="G193" s="377"/>
      <c r="H193" s="371"/>
      <c r="I193" s="318"/>
      <c r="J193" s="318"/>
    </row>
    <row r="194" spans="1:10">
      <c r="A194" s="381" t="s">
        <v>530</v>
      </c>
      <c r="B194" s="354" t="s">
        <v>317</v>
      </c>
      <c r="C194" s="380" t="s">
        <v>318</v>
      </c>
      <c r="D194" s="371" t="s">
        <v>87</v>
      </c>
      <c r="E194" s="303">
        <v>12</v>
      </c>
      <c r="F194" s="318"/>
      <c r="G194" s="377"/>
      <c r="H194" s="371"/>
      <c r="I194" s="318"/>
      <c r="J194" s="318"/>
    </row>
    <row r="195" spans="1:10">
      <c r="A195" s="1917"/>
      <c r="B195" s="590"/>
      <c r="C195" s="1928"/>
      <c r="D195" s="371"/>
      <c r="E195" s="383"/>
      <c r="F195" s="225"/>
      <c r="G195" s="318"/>
      <c r="H195" s="371"/>
      <c r="I195" s="226" t="s">
        <v>557</v>
      </c>
      <c r="J195" s="318"/>
    </row>
    <row r="196" spans="1:10">
      <c r="A196" s="1917" t="s">
        <v>558</v>
      </c>
      <c r="B196" s="1966" t="s">
        <v>1446</v>
      </c>
      <c r="C196" s="380"/>
      <c r="D196" s="371"/>
      <c r="E196" s="383"/>
      <c r="F196" s="318"/>
      <c r="G196" s="377"/>
      <c r="H196" s="371"/>
      <c r="I196" s="318"/>
      <c r="J196" s="318"/>
    </row>
    <row r="197" spans="1:10" ht="25.5">
      <c r="A197" s="381" t="s">
        <v>559</v>
      </c>
      <c r="B197" s="354" t="s">
        <v>322</v>
      </c>
      <c r="C197" s="380" t="s">
        <v>323</v>
      </c>
      <c r="D197" s="139" t="s">
        <v>31</v>
      </c>
      <c r="E197" s="150">
        <v>3</v>
      </c>
      <c r="F197" s="318"/>
      <c r="G197" s="377"/>
      <c r="H197" s="371"/>
      <c r="I197" s="318"/>
      <c r="J197" s="318"/>
    </row>
    <row r="198" spans="1:10">
      <c r="A198" s="1917"/>
      <c r="B198" s="590"/>
      <c r="C198" s="1928"/>
      <c r="D198" s="371"/>
      <c r="E198" s="383"/>
      <c r="F198" s="225"/>
      <c r="G198" s="318"/>
      <c r="H198" s="371"/>
      <c r="I198" s="226" t="s">
        <v>565</v>
      </c>
      <c r="J198" s="318"/>
    </row>
    <row r="199" spans="1:10">
      <c r="A199" s="1917" t="s">
        <v>566</v>
      </c>
      <c r="B199" s="1966" t="s">
        <v>1447</v>
      </c>
      <c r="C199" s="380"/>
      <c r="D199" s="371"/>
      <c r="E199" s="383"/>
      <c r="F199" s="318"/>
      <c r="G199" s="377"/>
      <c r="H199" s="371"/>
      <c r="I199" s="318"/>
      <c r="J199" s="318"/>
    </row>
    <row r="200" spans="1:10">
      <c r="A200" s="381" t="s">
        <v>567</v>
      </c>
      <c r="B200" s="1973" t="s">
        <v>1445</v>
      </c>
      <c r="C200" s="380" t="s">
        <v>325</v>
      </c>
      <c r="D200" s="139" t="s">
        <v>49</v>
      </c>
      <c r="E200" s="150">
        <v>12</v>
      </c>
      <c r="F200" s="318"/>
      <c r="G200" s="377"/>
      <c r="H200" s="371"/>
      <c r="I200" s="318"/>
      <c r="J200" s="318"/>
    </row>
    <row r="201" spans="1:10">
      <c r="A201" s="1917"/>
      <c r="B201" s="590"/>
      <c r="C201" s="1928"/>
      <c r="D201" s="371"/>
      <c r="E201" s="383"/>
      <c r="F201" s="225"/>
      <c r="G201" s="318"/>
      <c r="H201" s="371"/>
      <c r="I201" s="226" t="s">
        <v>571</v>
      </c>
      <c r="J201" s="318"/>
    </row>
    <row r="202" spans="1:10">
      <c r="A202" s="1917" t="s">
        <v>572</v>
      </c>
      <c r="B202" s="1966" t="s">
        <v>1448</v>
      </c>
      <c r="C202" s="380"/>
      <c r="D202" s="371"/>
      <c r="E202" s="383"/>
      <c r="F202" s="318"/>
      <c r="G202" s="377"/>
      <c r="H202" s="371"/>
      <c r="I202" s="318"/>
      <c r="J202" s="318"/>
    </row>
    <row r="203" spans="1:10" ht="25.5">
      <c r="A203" s="381" t="s">
        <v>573</v>
      </c>
      <c r="B203" s="354" t="s">
        <v>327</v>
      </c>
      <c r="C203" s="380" t="s">
        <v>2684</v>
      </c>
      <c r="D203" s="139" t="s">
        <v>31</v>
      </c>
      <c r="E203" s="150">
        <v>6</v>
      </c>
      <c r="F203" s="318"/>
      <c r="G203" s="377"/>
      <c r="H203" s="371"/>
      <c r="I203" s="318"/>
      <c r="J203" s="318"/>
    </row>
    <row r="204" spans="1:10">
      <c r="A204" s="1917"/>
      <c r="B204" s="590"/>
      <c r="C204" s="1928"/>
      <c r="D204" s="371"/>
      <c r="E204" s="383"/>
      <c r="F204" s="225"/>
      <c r="G204" s="318"/>
      <c r="H204" s="371"/>
      <c r="I204" s="226" t="s">
        <v>582</v>
      </c>
      <c r="J204" s="318"/>
    </row>
    <row r="205" spans="1:10">
      <c r="A205" s="1974" t="s">
        <v>583</v>
      </c>
      <c r="B205" s="1962" t="s">
        <v>2792</v>
      </c>
      <c r="C205" s="1928"/>
      <c r="D205" s="371"/>
      <c r="E205" s="383"/>
      <c r="F205" s="225"/>
      <c r="G205" s="318"/>
      <c r="H205" s="371"/>
      <c r="I205" s="226"/>
      <c r="J205" s="318"/>
    </row>
    <row r="206" spans="1:10" ht="25.5">
      <c r="A206" s="381" t="s">
        <v>584</v>
      </c>
      <c r="B206" s="354" t="s">
        <v>328</v>
      </c>
      <c r="C206" s="380" t="s">
        <v>2685</v>
      </c>
      <c r="D206" s="139" t="s">
        <v>31</v>
      </c>
      <c r="E206" s="150">
        <v>3</v>
      </c>
      <c r="F206" s="318"/>
      <c r="G206" s="377"/>
      <c r="H206" s="371"/>
      <c r="I206" s="318"/>
      <c r="J206" s="318"/>
    </row>
    <row r="207" spans="1:10">
      <c r="A207" s="381" t="s">
        <v>586</v>
      </c>
      <c r="B207" s="354" t="s">
        <v>329</v>
      </c>
      <c r="C207" s="380" t="s">
        <v>330</v>
      </c>
      <c r="D207" s="139" t="s">
        <v>249</v>
      </c>
      <c r="E207" s="150">
        <v>3</v>
      </c>
      <c r="F207" s="318"/>
      <c r="G207" s="377"/>
      <c r="H207" s="371"/>
      <c r="I207" s="318"/>
      <c r="J207" s="318"/>
    </row>
    <row r="208" spans="1:10">
      <c r="A208" s="1917"/>
      <c r="B208" s="590"/>
      <c r="C208" s="1928"/>
      <c r="D208" s="371"/>
      <c r="E208" s="383"/>
      <c r="F208" s="225"/>
      <c r="G208" s="318"/>
      <c r="H208" s="371"/>
      <c r="I208" s="226" t="s">
        <v>620</v>
      </c>
      <c r="J208" s="318"/>
    </row>
    <row r="209" spans="1:10">
      <c r="A209" s="1974" t="s">
        <v>621</v>
      </c>
      <c r="B209" s="1962" t="s">
        <v>2793</v>
      </c>
      <c r="C209" s="1928"/>
      <c r="D209" s="371"/>
      <c r="E209" s="383"/>
      <c r="F209" s="225"/>
      <c r="G209" s="318"/>
      <c r="H209" s="371"/>
      <c r="I209" s="226"/>
      <c r="J209" s="318"/>
    </row>
    <row r="210" spans="1:10">
      <c r="A210" s="381" t="s">
        <v>622</v>
      </c>
      <c r="B210" s="354" t="s">
        <v>331</v>
      </c>
      <c r="C210" s="1969" t="s">
        <v>332</v>
      </c>
      <c r="D210" s="139" t="s">
        <v>87</v>
      </c>
      <c r="E210" s="150">
        <v>6</v>
      </c>
      <c r="F210" s="318"/>
      <c r="G210" s="377"/>
      <c r="H210" s="371"/>
      <c r="I210" s="318"/>
      <c r="J210" s="318"/>
    </row>
    <row r="211" spans="1:10">
      <c r="A211" s="1917"/>
      <c r="B211" s="590"/>
      <c r="C211" s="1928"/>
      <c r="D211" s="371"/>
      <c r="E211" s="383"/>
      <c r="F211" s="225"/>
      <c r="G211" s="318"/>
      <c r="H211" s="371"/>
      <c r="I211" s="226" t="s">
        <v>726</v>
      </c>
      <c r="J211" s="318"/>
    </row>
    <row r="212" spans="1:10">
      <c r="A212" s="1974" t="s">
        <v>727</v>
      </c>
      <c r="B212" s="1962" t="s">
        <v>2794</v>
      </c>
      <c r="C212" s="1928"/>
      <c r="D212" s="371"/>
      <c r="E212" s="383"/>
      <c r="F212" s="225"/>
      <c r="G212" s="318"/>
      <c r="H212" s="371"/>
      <c r="I212" s="226"/>
      <c r="J212" s="318"/>
    </row>
    <row r="213" spans="1:10">
      <c r="A213" s="381" t="s">
        <v>728</v>
      </c>
      <c r="B213" s="354" t="s">
        <v>333</v>
      </c>
      <c r="C213" s="380" t="s">
        <v>334</v>
      </c>
      <c r="D213" s="139" t="s">
        <v>31</v>
      </c>
      <c r="E213" s="303">
        <v>3</v>
      </c>
      <c r="F213" s="318"/>
      <c r="G213" s="377"/>
      <c r="H213" s="371"/>
      <c r="I213" s="318"/>
      <c r="J213" s="318"/>
    </row>
    <row r="214" spans="1:10">
      <c r="A214" s="1917"/>
      <c r="B214" s="590"/>
      <c r="C214" s="1928"/>
      <c r="D214" s="371"/>
      <c r="E214" s="383"/>
      <c r="F214" s="225"/>
      <c r="G214" s="318"/>
      <c r="H214" s="371"/>
      <c r="I214" s="226" t="s">
        <v>731</v>
      </c>
      <c r="J214" s="318"/>
    </row>
    <row r="215" spans="1:10">
      <c r="A215" s="1917" t="s">
        <v>736</v>
      </c>
      <c r="B215" s="1966" t="s">
        <v>2791</v>
      </c>
      <c r="C215" s="1969"/>
      <c r="D215" s="371"/>
      <c r="E215" s="383"/>
      <c r="F215" s="318"/>
      <c r="G215" s="377"/>
      <c r="H215" s="371"/>
      <c r="I215" s="318"/>
      <c r="J215" s="318"/>
    </row>
    <row r="216" spans="1:10" ht="51">
      <c r="A216" s="381" t="s">
        <v>738</v>
      </c>
      <c r="B216" s="354" t="s">
        <v>337</v>
      </c>
      <c r="C216" s="380" t="s">
        <v>2686</v>
      </c>
      <c r="D216" s="371" t="s">
        <v>31</v>
      </c>
      <c r="E216" s="150">
        <v>6</v>
      </c>
      <c r="F216" s="318"/>
      <c r="G216" s="377"/>
      <c r="H216" s="371"/>
      <c r="I216" s="318"/>
      <c r="J216" s="318"/>
    </row>
    <row r="217" spans="1:10" ht="38.25">
      <c r="A217" s="381" t="s">
        <v>742</v>
      </c>
      <c r="B217" s="354" t="s">
        <v>339</v>
      </c>
      <c r="C217" s="380" t="s">
        <v>2688</v>
      </c>
      <c r="D217" s="371" t="s">
        <v>249</v>
      </c>
      <c r="E217" s="303">
        <v>3</v>
      </c>
      <c r="F217" s="318"/>
      <c r="G217" s="377"/>
      <c r="H217" s="371"/>
      <c r="I217" s="318"/>
      <c r="J217" s="318"/>
    </row>
    <row r="218" spans="1:10" ht="38.25">
      <c r="A218" s="381" t="s">
        <v>745</v>
      </c>
      <c r="B218" s="354" t="s">
        <v>341</v>
      </c>
      <c r="C218" s="380" t="s">
        <v>2687</v>
      </c>
      <c r="D218" s="371" t="s">
        <v>249</v>
      </c>
      <c r="E218" s="150">
        <v>6</v>
      </c>
      <c r="F218" s="318"/>
      <c r="G218" s="377"/>
      <c r="H218" s="371"/>
      <c r="I218" s="318"/>
      <c r="J218" s="318"/>
    </row>
    <row r="219" spans="1:10" ht="51">
      <c r="A219" s="381" t="s">
        <v>747</v>
      </c>
      <c r="B219" s="354" t="s">
        <v>343</v>
      </c>
      <c r="C219" s="380" t="s">
        <v>344</v>
      </c>
      <c r="D219" s="371" t="s">
        <v>249</v>
      </c>
      <c r="E219" s="150">
        <v>3</v>
      </c>
      <c r="F219" s="318"/>
      <c r="G219" s="377"/>
      <c r="H219" s="371"/>
      <c r="I219" s="318"/>
      <c r="J219" s="318"/>
    </row>
    <row r="220" spans="1:10" ht="51">
      <c r="A220" s="381" t="s">
        <v>751</v>
      </c>
      <c r="B220" s="354" t="s">
        <v>346</v>
      </c>
      <c r="C220" s="380" t="s">
        <v>347</v>
      </c>
      <c r="D220" s="371" t="s">
        <v>249</v>
      </c>
      <c r="E220" s="150">
        <v>3</v>
      </c>
      <c r="F220" s="318"/>
      <c r="G220" s="377"/>
      <c r="H220" s="371"/>
      <c r="I220" s="318"/>
      <c r="J220" s="318"/>
    </row>
    <row r="221" spans="1:10" ht="51">
      <c r="A221" s="381" t="s">
        <v>755</v>
      </c>
      <c r="B221" s="354" t="s">
        <v>349</v>
      </c>
      <c r="C221" s="380" t="s">
        <v>2689</v>
      </c>
      <c r="D221" s="371" t="s">
        <v>31</v>
      </c>
      <c r="E221" s="150">
        <v>3</v>
      </c>
      <c r="F221" s="318"/>
      <c r="G221" s="377"/>
      <c r="H221" s="371"/>
      <c r="I221" s="318"/>
      <c r="J221" s="318"/>
    </row>
    <row r="222" spans="1:10">
      <c r="A222" s="1917"/>
      <c r="B222" s="590"/>
      <c r="C222" s="1928"/>
      <c r="D222" s="371"/>
      <c r="E222" s="383"/>
      <c r="F222" s="225"/>
      <c r="G222" s="318"/>
      <c r="H222" s="371"/>
      <c r="I222" s="226" t="s">
        <v>802</v>
      </c>
      <c r="J222" s="318"/>
    </row>
    <row r="223" spans="1:10">
      <c r="A223" s="1917" t="s">
        <v>803</v>
      </c>
      <c r="B223" s="1975" t="s">
        <v>1133</v>
      </c>
      <c r="C223" s="1928"/>
      <c r="D223" s="371"/>
      <c r="E223" s="383"/>
      <c r="F223" s="225"/>
      <c r="G223" s="318"/>
      <c r="H223" s="371"/>
      <c r="I223" s="226"/>
      <c r="J223" s="318"/>
    </row>
    <row r="224" spans="1:10" ht="39">
      <c r="A224" s="381" t="s">
        <v>805</v>
      </c>
      <c r="B224" s="379" t="s">
        <v>351</v>
      </c>
      <c r="C224" s="1976" t="s">
        <v>1134</v>
      </c>
      <c r="D224" s="371" t="s">
        <v>31</v>
      </c>
      <c r="E224" s="150">
        <v>9</v>
      </c>
      <c r="F224" s="318"/>
      <c r="G224" s="377"/>
      <c r="H224" s="371"/>
      <c r="I224" s="318"/>
      <c r="J224" s="318"/>
    </row>
    <row r="225" spans="1:10">
      <c r="A225" s="1917"/>
      <c r="B225" s="590"/>
      <c r="C225" s="1928"/>
      <c r="D225" s="371"/>
      <c r="E225" s="383"/>
      <c r="F225" s="225"/>
      <c r="G225" s="318"/>
      <c r="H225" s="371"/>
      <c r="I225" s="226" t="s">
        <v>749</v>
      </c>
      <c r="J225" s="318"/>
    </row>
    <row r="226" spans="1:10">
      <c r="A226" s="1917" t="s">
        <v>859</v>
      </c>
      <c r="B226" s="1977" t="s">
        <v>2790</v>
      </c>
      <c r="C226" s="1978"/>
      <c r="D226" s="1914"/>
      <c r="E226" s="150"/>
      <c r="F226" s="1971"/>
      <c r="G226" s="1972"/>
      <c r="H226" s="1914"/>
      <c r="I226" s="1971"/>
      <c r="J226" s="1971"/>
    </row>
    <row r="227" spans="1:10">
      <c r="A227" s="381" t="s">
        <v>860</v>
      </c>
      <c r="B227" s="379" t="s">
        <v>355</v>
      </c>
      <c r="C227" s="1976" t="s">
        <v>356</v>
      </c>
      <c r="D227" s="371" t="s">
        <v>31</v>
      </c>
      <c r="E227" s="150">
        <v>9</v>
      </c>
      <c r="F227" s="318"/>
      <c r="G227" s="377"/>
      <c r="H227" s="371"/>
      <c r="I227" s="318"/>
      <c r="J227" s="318"/>
    </row>
    <row r="228" spans="1:10">
      <c r="A228" s="381" t="s">
        <v>863</v>
      </c>
      <c r="B228" s="354" t="s">
        <v>358</v>
      </c>
      <c r="C228" s="380" t="s">
        <v>2690</v>
      </c>
      <c r="D228" s="371" t="s">
        <v>249</v>
      </c>
      <c r="E228" s="150">
        <v>9</v>
      </c>
      <c r="F228" s="318"/>
      <c r="G228" s="377"/>
      <c r="H228" s="371"/>
      <c r="I228" s="318"/>
      <c r="J228" s="318"/>
    </row>
    <row r="229" spans="1:10">
      <c r="A229" s="1917"/>
      <c r="B229" s="590"/>
      <c r="C229" s="1928"/>
      <c r="D229" s="371"/>
      <c r="E229" s="383"/>
      <c r="F229" s="225"/>
      <c r="G229" s="1980"/>
      <c r="H229" s="1968"/>
      <c r="I229" s="1981" t="s">
        <v>870</v>
      </c>
      <c r="J229" s="318"/>
    </row>
    <row r="230" spans="1:10">
      <c r="A230" s="1917" t="s">
        <v>871</v>
      </c>
      <c r="B230" s="1977" t="s">
        <v>361</v>
      </c>
      <c r="C230" s="380"/>
      <c r="D230" s="371"/>
      <c r="E230" s="383"/>
      <c r="F230" s="318"/>
      <c r="G230" s="377"/>
      <c r="H230" s="371"/>
      <c r="I230" s="318"/>
      <c r="J230" s="318"/>
    </row>
    <row r="231" spans="1:10" ht="114.75">
      <c r="A231" s="381" t="s">
        <v>873</v>
      </c>
      <c r="B231" s="354" t="s">
        <v>363</v>
      </c>
      <c r="C231" s="380" t="s">
        <v>364</v>
      </c>
      <c r="D231" s="371" t="s">
        <v>31</v>
      </c>
      <c r="E231" s="150">
        <v>6</v>
      </c>
      <c r="F231" s="318"/>
      <c r="G231" s="377"/>
      <c r="H231" s="371"/>
      <c r="I231" s="318"/>
      <c r="J231" s="318"/>
    </row>
    <row r="232" spans="1:10" ht="51">
      <c r="A232" s="381" t="s">
        <v>876</v>
      </c>
      <c r="B232" s="354" t="s">
        <v>366</v>
      </c>
      <c r="C232" s="380" t="s">
        <v>2691</v>
      </c>
      <c r="D232" s="371" t="s">
        <v>31</v>
      </c>
      <c r="E232" s="150">
        <v>9</v>
      </c>
      <c r="F232" s="318"/>
      <c r="G232" s="377"/>
      <c r="H232" s="371"/>
      <c r="I232" s="318"/>
      <c r="J232" s="318"/>
    </row>
    <row r="233" spans="1:10">
      <c r="A233" s="381" t="s">
        <v>878</v>
      </c>
      <c r="B233" s="354" t="s">
        <v>367</v>
      </c>
      <c r="C233" s="380" t="s">
        <v>368</v>
      </c>
      <c r="D233" s="371" t="s">
        <v>31</v>
      </c>
      <c r="E233" s="150">
        <v>12</v>
      </c>
      <c r="F233" s="318"/>
      <c r="G233" s="377"/>
      <c r="H233" s="371"/>
      <c r="I233" s="318"/>
      <c r="J233" s="318"/>
    </row>
    <row r="234" spans="1:10" ht="51">
      <c r="A234" s="381" t="s">
        <v>880</v>
      </c>
      <c r="B234" s="354" t="s">
        <v>369</v>
      </c>
      <c r="C234" s="1941" t="s">
        <v>2692</v>
      </c>
      <c r="D234" s="371" t="s">
        <v>31</v>
      </c>
      <c r="E234" s="150">
        <v>12</v>
      </c>
      <c r="F234" s="318"/>
      <c r="G234" s="377"/>
      <c r="H234" s="371"/>
      <c r="I234" s="318"/>
      <c r="J234" s="318"/>
    </row>
    <row r="235" spans="1:10">
      <c r="A235" s="1917"/>
      <c r="B235" s="590"/>
      <c r="C235" s="1928"/>
      <c r="D235" s="371"/>
      <c r="E235" s="383"/>
      <c r="F235" s="225"/>
      <c r="G235" s="318"/>
      <c r="H235" s="371"/>
      <c r="I235" s="226" t="s">
        <v>901</v>
      </c>
      <c r="J235" s="318"/>
    </row>
    <row r="236" spans="1:10">
      <c r="A236" s="1917" t="s">
        <v>902</v>
      </c>
      <c r="B236" s="1977" t="s">
        <v>2789</v>
      </c>
      <c r="C236" s="1978"/>
      <c r="D236" s="1914"/>
      <c r="E236" s="383"/>
      <c r="F236" s="1971"/>
      <c r="G236" s="1972"/>
      <c r="H236" s="1914"/>
      <c r="I236" s="1971"/>
      <c r="J236" s="1971"/>
    </row>
    <row r="237" spans="1:10">
      <c r="A237" s="381" t="s">
        <v>903</v>
      </c>
      <c r="B237" s="297" t="s">
        <v>373</v>
      </c>
      <c r="C237" s="1969" t="s">
        <v>374</v>
      </c>
      <c r="D237" s="371" t="s">
        <v>249</v>
      </c>
      <c r="E237" s="383">
        <v>12</v>
      </c>
      <c r="F237" s="318"/>
      <c r="G237" s="377"/>
      <c r="H237" s="371"/>
      <c r="I237" s="318"/>
      <c r="J237" s="318"/>
    </row>
    <row r="238" spans="1:10" ht="25.5">
      <c r="A238" s="381" t="s">
        <v>906</v>
      </c>
      <c r="B238" s="297" t="s">
        <v>376</v>
      </c>
      <c r="C238" s="380" t="s">
        <v>377</v>
      </c>
      <c r="D238" s="371" t="s">
        <v>249</v>
      </c>
      <c r="E238" s="383">
        <v>12</v>
      </c>
      <c r="F238" s="318"/>
      <c r="G238" s="377"/>
      <c r="H238" s="371"/>
      <c r="I238" s="318"/>
      <c r="J238" s="318"/>
    </row>
    <row r="239" spans="1:10">
      <c r="A239" s="1917"/>
      <c r="B239" s="590"/>
      <c r="C239" s="1928"/>
      <c r="D239" s="371"/>
      <c r="E239" s="383"/>
      <c r="F239" s="225"/>
      <c r="G239" s="318"/>
      <c r="H239" s="371"/>
      <c r="I239" s="226" t="s">
        <v>913</v>
      </c>
      <c r="J239" s="318"/>
    </row>
    <row r="240" spans="1:10">
      <c r="A240" s="1917" t="s">
        <v>914</v>
      </c>
      <c r="B240" s="1982" t="s">
        <v>2788</v>
      </c>
      <c r="C240" s="1978"/>
      <c r="D240" s="1914"/>
      <c r="E240" s="383"/>
      <c r="F240" s="1971"/>
      <c r="G240" s="1972"/>
      <c r="H240" s="1914"/>
      <c r="I240" s="1971"/>
      <c r="J240" s="1971"/>
    </row>
    <row r="241" spans="1:10" ht="38.25">
      <c r="A241" s="381" t="s">
        <v>915</v>
      </c>
      <c r="B241" s="297" t="s">
        <v>380</v>
      </c>
      <c r="C241" s="380" t="s">
        <v>381</v>
      </c>
      <c r="D241" s="152" t="s">
        <v>31</v>
      </c>
      <c r="E241" s="303">
        <v>1080</v>
      </c>
      <c r="F241" s="318"/>
      <c r="G241" s="377"/>
      <c r="H241" s="371"/>
      <c r="I241" s="318"/>
      <c r="J241" s="318"/>
    </row>
    <row r="242" spans="1:10" ht="127.5">
      <c r="A242" s="381" t="s">
        <v>917</v>
      </c>
      <c r="B242" s="297" t="s">
        <v>382</v>
      </c>
      <c r="C242" s="380" t="s">
        <v>383</v>
      </c>
      <c r="D242" s="152" t="s">
        <v>31</v>
      </c>
      <c r="E242" s="303">
        <v>1440</v>
      </c>
      <c r="F242" s="318"/>
      <c r="G242" s="377"/>
      <c r="H242" s="371"/>
      <c r="I242" s="318"/>
      <c r="J242" s="318"/>
    </row>
    <row r="243" spans="1:10" ht="38.25">
      <c r="A243" s="381" t="s">
        <v>918</v>
      </c>
      <c r="B243" s="297" t="s">
        <v>384</v>
      </c>
      <c r="C243" s="380" t="s">
        <v>385</v>
      </c>
      <c r="D243" s="152" t="s">
        <v>31</v>
      </c>
      <c r="E243" s="303">
        <v>720</v>
      </c>
      <c r="F243" s="318"/>
      <c r="G243" s="377"/>
      <c r="H243" s="371"/>
      <c r="I243" s="318"/>
      <c r="J243" s="318"/>
    </row>
    <row r="244" spans="1:10" ht="51">
      <c r="A244" s="381" t="s">
        <v>919</v>
      </c>
      <c r="B244" s="297" t="s">
        <v>386</v>
      </c>
      <c r="C244" s="380" t="s">
        <v>387</v>
      </c>
      <c r="D244" s="152" t="s">
        <v>31</v>
      </c>
      <c r="E244" s="303">
        <v>1800</v>
      </c>
      <c r="F244" s="318"/>
      <c r="G244" s="377"/>
      <c r="H244" s="371"/>
      <c r="I244" s="318"/>
      <c r="J244" s="318"/>
    </row>
    <row r="245" spans="1:10" ht="38.25">
      <c r="A245" s="381" t="s">
        <v>921</v>
      </c>
      <c r="B245" s="297" t="s">
        <v>388</v>
      </c>
      <c r="C245" s="380" t="s">
        <v>389</v>
      </c>
      <c r="D245" s="152" t="s">
        <v>31</v>
      </c>
      <c r="E245" s="303">
        <v>1080</v>
      </c>
      <c r="F245" s="318"/>
      <c r="G245" s="377"/>
      <c r="H245" s="371"/>
      <c r="I245" s="318"/>
      <c r="J245" s="318"/>
    </row>
    <row r="246" spans="1:10" ht="38.25">
      <c r="A246" s="381" t="s">
        <v>924</v>
      </c>
      <c r="B246" s="297" t="s">
        <v>390</v>
      </c>
      <c r="C246" s="380" t="s">
        <v>391</v>
      </c>
      <c r="D246" s="152" t="s">
        <v>31</v>
      </c>
      <c r="E246" s="303">
        <v>1080</v>
      </c>
      <c r="F246" s="318"/>
      <c r="G246" s="377"/>
      <c r="H246" s="371"/>
      <c r="I246" s="318"/>
      <c r="J246" s="318"/>
    </row>
    <row r="247" spans="1:10">
      <c r="A247" s="1917"/>
      <c r="B247" s="590"/>
      <c r="C247" s="1928"/>
      <c r="D247" s="371"/>
      <c r="E247" s="383"/>
      <c r="F247" s="225"/>
      <c r="G247" s="318"/>
      <c r="H247" s="371"/>
      <c r="I247" s="226" t="s">
        <v>920</v>
      </c>
      <c r="J247" s="318"/>
    </row>
    <row r="248" spans="1:10">
      <c r="A248" s="1914">
        <v>42</v>
      </c>
      <c r="B248" s="1975" t="s">
        <v>2787</v>
      </c>
      <c r="C248" s="1928"/>
      <c r="D248" s="371"/>
      <c r="E248" s="224"/>
      <c r="F248" s="318"/>
      <c r="G248" s="377"/>
      <c r="H248" s="371"/>
      <c r="I248" s="318"/>
      <c r="J248" s="318"/>
    </row>
    <row r="249" spans="1:10" ht="25.5">
      <c r="A249" s="381" t="s">
        <v>956</v>
      </c>
      <c r="B249" s="297" t="s">
        <v>392</v>
      </c>
      <c r="C249" s="380" t="s">
        <v>2693</v>
      </c>
      <c r="D249" s="152" t="s">
        <v>49</v>
      </c>
      <c r="E249" s="303">
        <v>36</v>
      </c>
      <c r="F249" s="371">
        <v>50</v>
      </c>
      <c r="G249" s="371" t="s">
        <v>3213</v>
      </c>
      <c r="H249" s="748">
        <v>75</v>
      </c>
      <c r="I249" s="1939">
        <v>0.12</v>
      </c>
      <c r="J249" s="748">
        <v>3024</v>
      </c>
    </row>
    <row r="250" spans="1:10" ht="25.5">
      <c r="A250" s="381" t="s">
        <v>959</v>
      </c>
      <c r="B250" s="297" t="s">
        <v>393</v>
      </c>
      <c r="C250" s="380" t="s">
        <v>2694</v>
      </c>
      <c r="D250" s="152" t="s">
        <v>49</v>
      </c>
      <c r="E250" s="303">
        <v>15</v>
      </c>
      <c r="F250" s="371">
        <v>50</v>
      </c>
      <c r="G250" s="371" t="s">
        <v>3214</v>
      </c>
      <c r="H250" s="748">
        <v>60</v>
      </c>
      <c r="I250" s="1939">
        <v>0.12</v>
      </c>
      <c r="J250" s="748">
        <v>1080</v>
      </c>
    </row>
    <row r="251" spans="1:10" ht="25.5">
      <c r="A251" s="381" t="s">
        <v>962</v>
      </c>
      <c r="B251" s="297" t="s">
        <v>394</v>
      </c>
      <c r="C251" s="380" t="s">
        <v>2695</v>
      </c>
      <c r="D251" s="152" t="s">
        <v>49</v>
      </c>
      <c r="E251" s="303">
        <v>12</v>
      </c>
      <c r="F251" s="371">
        <v>50</v>
      </c>
      <c r="G251" s="371">
        <v>1.2</v>
      </c>
      <c r="H251" s="748">
        <v>60</v>
      </c>
      <c r="I251" s="1939">
        <v>0.12</v>
      </c>
      <c r="J251" s="748">
        <v>864</v>
      </c>
    </row>
    <row r="252" spans="1:10" ht="38.25">
      <c r="A252" s="381" t="s">
        <v>965</v>
      </c>
      <c r="B252" s="297" t="s">
        <v>395</v>
      </c>
      <c r="C252" s="380" t="s">
        <v>2696</v>
      </c>
      <c r="D252" s="152" t="s">
        <v>49</v>
      </c>
      <c r="E252" s="303">
        <v>12</v>
      </c>
      <c r="F252" s="371">
        <v>50</v>
      </c>
      <c r="G252" s="371">
        <v>1.2</v>
      </c>
      <c r="H252" s="748">
        <v>60</v>
      </c>
      <c r="I252" s="1939">
        <v>0.12</v>
      </c>
      <c r="J252" s="748">
        <v>864</v>
      </c>
    </row>
    <row r="253" spans="1:10" ht="38.25">
      <c r="A253" s="381" t="s">
        <v>968</v>
      </c>
      <c r="B253" s="297" t="s">
        <v>396</v>
      </c>
      <c r="C253" s="380" t="s">
        <v>2697</v>
      </c>
      <c r="D253" s="152" t="s">
        <v>49</v>
      </c>
      <c r="E253" s="303">
        <v>12</v>
      </c>
      <c r="F253" s="371">
        <v>50</v>
      </c>
      <c r="G253" s="371">
        <v>1.2</v>
      </c>
      <c r="H253" s="748">
        <v>60</v>
      </c>
      <c r="I253" s="1939">
        <v>0.12</v>
      </c>
      <c r="J253" s="748">
        <v>864</v>
      </c>
    </row>
    <row r="254" spans="1:10" ht="25.5">
      <c r="A254" s="381" t="s">
        <v>971</v>
      </c>
      <c r="B254" s="419" t="s">
        <v>398</v>
      </c>
      <c r="C254" s="419" t="s">
        <v>2698</v>
      </c>
      <c r="D254" s="1968" t="s">
        <v>31</v>
      </c>
      <c r="E254" s="150">
        <v>9</v>
      </c>
      <c r="F254" s="1968">
        <v>25</v>
      </c>
      <c r="G254" s="1968">
        <v>1.2</v>
      </c>
      <c r="H254" s="1983">
        <v>30</v>
      </c>
      <c r="I254" s="1984">
        <v>0.12</v>
      </c>
      <c r="J254" s="1983">
        <v>324</v>
      </c>
    </row>
    <row r="255" spans="1:10" ht="38.25">
      <c r="A255" s="381" t="s">
        <v>974</v>
      </c>
      <c r="B255" s="297" t="s">
        <v>399</v>
      </c>
      <c r="C255" s="380" t="s">
        <v>2699</v>
      </c>
      <c r="D255" s="152" t="s">
        <v>49</v>
      </c>
      <c r="E255" s="303">
        <v>36</v>
      </c>
      <c r="F255" s="371">
        <v>50</v>
      </c>
      <c r="G255" s="371">
        <v>1.2</v>
      </c>
      <c r="H255" s="748">
        <v>60</v>
      </c>
      <c r="I255" s="1939">
        <v>0.12</v>
      </c>
      <c r="J255" s="748">
        <v>2592</v>
      </c>
    </row>
    <row r="256" spans="1:10">
      <c r="A256" s="371"/>
      <c r="B256" s="590"/>
      <c r="C256" s="1928"/>
      <c r="D256" s="371"/>
      <c r="E256" s="383"/>
      <c r="F256" s="225"/>
      <c r="G256" s="318"/>
      <c r="H256" s="318"/>
      <c r="I256" s="226" t="s">
        <v>981</v>
      </c>
      <c r="J256" s="1985">
        <f>SUM(J249:J255)/1.12</f>
        <v>8582.1428571428569</v>
      </c>
    </row>
    <row r="257" spans="1:10">
      <c r="A257" s="1914">
        <v>43</v>
      </c>
      <c r="B257" s="1975" t="s">
        <v>401</v>
      </c>
      <c r="C257" s="1928"/>
      <c r="D257" s="1140"/>
      <c r="E257" s="1986"/>
      <c r="F257" s="1140"/>
      <c r="G257" s="1140"/>
      <c r="H257" s="1140"/>
      <c r="I257" s="1140"/>
      <c r="J257" s="1140"/>
    </row>
    <row r="258" spans="1:10" ht="38.25">
      <c r="A258" s="381" t="s">
        <v>1449</v>
      </c>
      <c r="B258" s="297" t="s">
        <v>402</v>
      </c>
      <c r="C258" s="380" t="s">
        <v>403</v>
      </c>
      <c r="D258" s="152" t="s">
        <v>31</v>
      </c>
      <c r="E258" s="303">
        <v>720</v>
      </c>
      <c r="F258" s="318"/>
      <c r="G258" s="377"/>
      <c r="H258" s="371"/>
      <c r="I258" s="318"/>
      <c r="J258" s="318"/>
    </row>
    <row r="259" spans="1:10">
      <c r="A259" s="1917"/>
      <c r="B259" s="590"/>
      <c r="C259" s="1928"/>
      <c r="D259" s="371"/>
      <c r="E259" s="383"/>
      <c r="F259" s="225"/>
      <c r="G259" s="318"/>
      <c r="H259" s="318"/>
      <c r="I259" s="226" t="s">
        <v>987</v>
      </c>
      <c r="J259" s="371"/>
    </row>
    <row r="260" spans="1:10" ht="15.75">
      <c r="A260" s="1917" t="s">
        <v>988</v>
      </c>
      <c r="B260" s="1982" t="s">
        <v>2786</v>
      </c>
      <c r="C260" s="1969"/>
      <c r="D260" s="1987"/>
      <c r="E260" s="383"/>
      <c r="F260" s="318"/>
      <c r="G260" s="377"/>
      <c r="H260" s="371"/>
      <c r="I260" s="318"/>
      <c r="J260" s="318"/>
    </row>
    <row r="261" spans="1:10" ht="51">
      <c r="A261" s="381" t="s">
        <v>982</v>
      </c>
      <c r="B261" s="297" t="s">
        <v>406</v>
      </c>
      <c r="C261" s="380" t="s">
        <v>407</v>
      </c>
      <c r="D261" s="371" t="s">
        <v>49</v>
      </c>
      <c r="E261" s="383">
        <v>36</v>
      </c>
      <c r="F261" s="318"/>
      <c r="G261" s="377"/>
      <c r="H261" s="371"/>
      <c r="I261" s="318"/>
      <c r="J261" s="318"/>
    </row>
    <row r="262" spans="1:10" ht="51">
      <c r="A262" s="381" t="s">
        <v>985</v>
      </c>
      <c r="B262" s="297" t="s">
        <v>408</v>
      </c>
      <c r="C262" s="380" t="s">
        <v>409</v>
      </c>
      <c r="D262" s="371" t="s">
        <v>49</v>
      </c>
      <c r="E262" s="383">
        <v>36</v>
      </c>
      <c r="F262" s="318"/>
      <c r="G262" s="377"/>
      <c r="H262" s="371"/>
      <c r="I262" s="318"/>
      <c r="J262" s="318"/>
    </row>
    <row r="263" spans="1:10">
      <c r="A263" s="1917"/>
      <c r="B263" s="590"/>
      <c r="C263" s="1928"/>
      <c r="D263" s="371"/>
      <c r="E263" s="383"/>
      <c r="F263" s="225"/>
      <c r="G263" s="318"/>
      <c r="H263" s="371"/>
      <c r="I263" s="226" t="s">
        <v>991</v>
      </c>
      <c r="J263" s="318"/>
    </row>
    <row r="264" spans="1:10">
      <c r="A264" s="1917" t="s">
        <v>992</v>
      </c>
      <c r="B264" s="1982" t="s">
        <v>2785</v>
      </c>
      <c r="C264" s="1969"/>
      <c r="D264" s="371"/>
      <c r="E264" s="383"/>
      <c r="F264" s="318"/>
      <c r="G264" s="377"/>
      <c r="H264" s="371"/>
      <c r="I264" s="318"/>
      <c r="J264" s="318"/>
    </row>
    <row r="265" spans="1:10">
      <c r="A265" s="381" t="s">
        <v>994</v>
      </c>
      <c r="B265" s="297" t="s">
        <v>298</v>
      </c>
      <c r="C265" s="380" t="s">
        <v>412</v>
      </c>
      <c r="D265" s="152" t="s">
        <v>49</v>
      </c>
      <c r="E265" s="303">
        <v>3000</v>
      </c>
      <c r="F265" s="318"/>
      <c r="G265" s="377"/>
      <c r="H265" s="371"/>
      <c r="I265" s="318"/>
      <c r="J265" s="318"/>
    </row>
    <row r="266" spans="1:10" ht="127.5">
      <c r="A266" s="381" t="s">
        <v>997</v>
      </c>
      <c r="B266" s="297" t="s">
        <v>413</v>
      </c>
      <c r="C266" s="380" t="s">
        <v>2700</v>
      </c>
      <c r="D266" s="152" t="s">
        <v>31</v>
      </c>
      <c r="E266" s="150">
        <v>720</v>
      </c>
      <c r="F266" s="318"/>
      <c r="G266" s="377"/>
      <c r="H266" s="371"/>
      <c r="I266" s="318"/>
      <c r="J266" s="318"/>
    </row>
    <row r="267" spans="1:10" ht="25.5">
      <c r="A267" s="381" t="s">
        <v>1000</v>
      </c>
      <c r="B267" s="297" t="s">
        <v>414</v>
      </c>
      <c r="C267" s="380" t="s">
        <v>415</v>
      </c>
      <c r="D267" s="152" t="s">
        <v>31</v>
      </c>
      <c r="E267" s="150">
        <v>720</v>
      </c>
      <c r="F267" s="318"/>
      <c r="G267" s="377"/>
      <c r="H267" s="371"/>
      <c r="I267" s="318"/>
      <c r="J267" s="318"/>
    </row>
    <row r="268" spans="1:10" ht="114.75">
      <c r="A268" s="381" t="s">
        <v>1002</v>
      </c>
      <c r="B268" s="297" t="s">
        <v>416</v>
      </c>
      <c r="C268" s="380" t="s">
        <v>417</v>
      </c>
      <c r="D268" s="152" t="s">
        <v>31</v>
      </c>
      <c r="E268" s="150">
        <v>720</v>
      </c>
      <c r="F268" s="318"/>
      <c r="G268" s="377"/>
      <c r="H268" s="371"/>
      <c r="I268" s="318"/>
      <c r="J268" s="318"/>
    </row>
    <row r="269" spans="1:10" ht="127.5">
      <c r="A269" s="381" t="s">
        <v>1450</v>
      </c>
      <c r="B269" s="297" t="s">
        <v>418</v>
      </c>
      <c r="C269" s="380" t="s">
        <v>419</v>
      </c>
      <c r="D269" s="152" t="s">
        <v>31</v>
      </c>
      <c r="E269" s="150">
        <v>720</v>
      </c>
      <c r="F269" s="318"/>
      <c r="G269" s="377"/>
      <c r="H269" s="371"/>
      <c r="I269" s="318"/>
      <c r="J269" s="318"/>
    </row>
    <row r="270" spans="1:10" ht="165.75">
      <c r="A270" s="381" t="s">
        <v>1451</v>
      </c>
      <c r="B270" s="297" t="s">
        <v>420</v>
      </c>
      <c r="C270" s="380" t="s">
        <v>421</v>
      </c>
      <c r="D270" s="152" t="s">
        <v>31</v>
      </c>
      <c r="E270" s="150">
        <v>1440</v>
      </c>
      <c r="F270" s="318"/>
      <c r="G270" s="377"/>
      <c r="H270" s="371"/>
      <c r="I270" s="318"/>
      <c r="J270" s="318"/>
    </row>
    <row r="271" spans="1:10" ht="153">
      <c r="A271" s="381" t="s">
        <v>1452</v>
      </c>
      <c r="B271" s="297" t="s">
        <v>422</v>
      </c>
      <c r="C271" s="380" t="s">
        <v>2784</v>
      </c>
      <c r="D271" s="152" t="s">
        <v>31</v>
      </c>
      <c r="E271" s="303">
        <v>180</v>
      </c>
      <c r="F271" s="318"/>
      <c r="G271" s="377"/>
      <c r="H271" s="371"/>
      <c r="I271" s="318"/>
      <c r="J271" s="318"/>
    </row>
    <row r="272" spans="1:10" ht="165.75">
      <c r="A272" s="381" t="s">
        <v>1453</v>
      </c>
      <c r="B272" s="297" t="s">
        <v>423</v>
      </c>
      <c r="C272" s="380" t="s">
        <v>424</v>
      </c>
      <c r="D272" s="152" t="s">
        <v>31</v>
      </c>
      <c r="E272" s="150">
        <v>1440</v>
      </c>
      <c r="F272" s="318"/>
      <c r="G272" s="377"/>
      <c r="H272" s="371"/>
      <c r="I272" s="318"/>
      <c r="J272" s="318"/>
    </row>
    <row r="273" spans="1:10" ht="25.5">
      <c r="A273" s="381" t="s">
        <v>1454</v>
      </c>
      <c r="B273" s="297" t="s">
        <v>425</v>
      </c>
      <c r="C273" s="380" t="s">
        <v>426</v>
      </c>
      <c r="D273" s="152" t="s">
        <v>31</v>
      </c>
      <c r="E273" s="150">
        <v>720</v>
      </c>
      <c r="F273" s="318"/>
      <c r="G273" s="377"/>
      <c r="H273" s="371"/>
      <c r="I273" s="318"/>
      <c r="J273" s="318"/>
    </row>
    <row r="274" spans="1:10" ht="165.75">
      <c r="A274" s="381" t="s">
        <v>1455</v>
      </c>
      <c r="B274" s="297" t="s">
        <v>427</v>
      </c>
      <c r="C274" s="380" t="s">
        <v>428</v>
      </c>
      <c r="D274" s="152" t="s">
        <v>31</v>
      </c>
      <c r="E274" s="150">
        <v>1600</v>
      </c>
      <c r="F274" s="318"/>
      <c r="G274" s="377"/>
      <c r="H274" s="371"/>
      <c r="I274" s="318"/>
      <c r="J274" s="318"/>
    </row>
    <row r="275" spans="1:10" ht="25.5">
      <c r="A275" s="381" t="s">
        <v>1456</v>
      </c>
      <c r="B275" s="297" t="s">
        <v>429</v>
      </c>
      <c r="C275" s="380" t="s">
        <v>430</v>
      </c>
      <c r="D275" s="139" t="s">
        <v>49</v>
      </c>
      <c r="E275" s="303">
        <v>36</v>
      </c>
      <c r="F275" s="318"/>
      <c r="G275" s="377"/>
      <c r="H275" s="371"/>
      <c r="I275" s="318"/>
      <c r="J275" s="318"/>
    </row>
    <row r="276" spans="1:10" ht="51">
      <c r="A276" s="381" t="s">
        <v>1457</v>
      </c>
      <c r="B276" s="297" t="s">
        <v>431</v>
      </c>
      <c r="C276" s="380" t="s">
        <v>2701</v>
      </c>
      <c r="D276" s="152" t="s">
        <v>31</v>
      </c>
      <c r="E276" s="150">
        <v>240</v>
      </c>
      <c r="F276" s="318"/>
      <c r="G276" s="377"/>
      <c r="H276" s="371"/>
      <c r="I276" s="318"/>
      <c r="J276" s="318"/>
    </row>
    <row r="277" spans="1:10" ht="25.5">
      <c r="A277" s="381" t="s">
        <v>1458</v>
      </c>
      <c r="B277" s="297" t="s">
        <v>432</v>
      </c>
      <c r="C277" s="380" t="s">
        <v>433</v>
      </c>
      <c r="D277" s="139" t="s">
        <v>49</v>
      </c>
      <c r="E277" s="303">
        <v>360</v>
      </c>
      <c r="F277" s="318"/>
      <c r="G277" s="377"/>
      <c r="H277" s="371"/>
      <c r="I277" s="318"/>
      <c r="J277" s="318"/>
    </row>
    <row r="278" spans="1:10">
      <c r="A278" s="1917"/>
      <c r="B278" s="590"/>
      <c r="C278" s="1928"/>
      <c r="D278" s="371"/>
      <c r="E278" s="383"/>
      <c r="F278" s="225"/>
      <c r="G278" s="318"/>
      <c r="H278" s="371"/>
      <c r="I278" s="226" t="s">
        <v>1005</v>
      </c>
      <c r="J278" s="318"/>
    </row>
    <row r="279" spans="1:10">
      <c r="A279" s="1917" t="s">
        <v>1006</v>
      </c>
      <c r="B279" s="1982" t="s">
        <v>2783</v>
      </c>
      <c r="C279" s="1978"/>
      <c r="D279" s="1914"/>
      <c r="E279" s="383"/>
      <c r="F279" s="1971"/>
      <c r="G279" s="1972"/>
      <c r="H279" s="1914"/>
      <c r="I279" s="1971"/>
      <c r="J279" s="1971"/>
    </row>
    <row r="280" spans="1:10" ht="25.5">
      <c r="A280" s="381" t="s">
        <v>1008</v>
      </c>
      <c r="B280" s="297" t="s">
        <v>436</v>
      </c>
      <c r="C280" s="380" t="s">
        <v>437</v>
      </c>
      <c r="D280" s="371" t="s">
        <v>49</v>
      </c>
      <c r="E280" s="303">
        <v>120</v>
      </c>
      <c r="F280" s="318"/>
      <c r="G280" s="377"/>
      <c r="H280" s="371"/>
      <c r="I280" s="318"/>
      <c r="J280" s="318"/>
    </row>
    <row r="281" spans="1:10" ht="25.5">
      <c r="A281" s="381" t="s">
        <v>1011</v>
      </c>
      <c r="B281" s="297" t="s">
        <v>439</v>
      </c>
      <c r="C281" s="380" t="s">
        <v>440</v>
      </c>
      <c r="D281" s="371" t="s">
        <v>49</v>
      </c>
      <c r="E281" s="303">
        <v>18</v>
      </c>
      <c r="F281" s="318"/>
      <c r="G281" s="377"/>
      <c r="H281" s="371"/>
      <c r="I281" s="318"/>
      <c r="J281" s="318"/>
    </row>
    <row r="282" spans="1:10" ht="25.5">
      <c r="A282" s="381" t="s">
        <v>1014</v>
      </c>
      <c r="B282" s="297" t="s">
        <v>442</v>
      </c>
      <c r="C282" s="380" t="s">
        <v>2702</v>
      </c>
      <c r="D282" s="371" t="s">
        <v>49</v>
      </c>
      <c r="E282" s="303">
        <v>90</v>
      </c>
      <c r="F282" s="318"/>
      <c r="G282" s="377"/>
      <c r="H282" s="371"/>
      <c r="I282" s="318"/>
      <c r="J282" s="318"/>
    </row>
    <row r="283" spans="1:10" ht="25.5">
      <c r="A283" s="381" t="s">
        <v>1017</v>
      </c>
      <c r="B283" s="297" t="s">
        <v>444</v>
      </c>
      <c r="C283" s="380" t="s">
        <v>445</v>
      </c>
      <c r="D283" s="371" t="s">
        <v>49</v>
      </c>
      <c r="E283" s="303">
        <v>18</v>
      </c>
      <c r="F283" s="318"/>
      <c r="G283" s="377"/>
      <c r="H283" s="371"/>
      <c r="I283" s="318"/>
      <c r="J283" s="318"/>
    </row>
    <row r="284" spans="1:10" ht="38.25">
      <c r="A284" s="381" t="s">
        <v>1020</v>
      </c>
      <c r="B284" s="297" t="s">
        <v>447</v>
      </c>
      <c r="C284" s="380" t="s">
        <v>2703</v>
      </c>
      <c r="D284" s="371" t="s">
        <v>49</v>
      </c>
      <c r="E284" s="303">
        <v>18</v>
      </c>
      <c r="F284" s="318"/>
      <c r="G284" s="377"/>
      <c r="H284" s="371"/>
      <c r="I284" s="318"/>
      <c r="J284" s="318"/>
    </row>
    <row r="285" spans="1:10">
      <c r="A285" s="1917"/>
      <c r="B285" s="590"/>
      <c r="C285" s="1928"/>
      <c r="D285" s="371"/>
      <c r="E285" s="383"/>
      <c r="F285" s="225"/>
      <c r="G285" s="318"/>
      <c r="H285" s="371"/>
      <c r="I285" s="226" t="s">
        <v>1022</v>
      </c>
      <c r="J285" s="318"/>
    </row>
    <row r="286" spans="1:10">
      <c r="A286" s="1917" t="s">
        <v>1023</v>
      </c>
      <c r="B286" s="1982" t="s">
        <v>2782</v>
      </c>
      <c r="C286" s="1978"/>
      <c r="D286" s="1914"/>
      <c r="E286" s="383"/>
      <c r="F286" s="1971"/>
      <c r="G286" s="1972"/>
      <c r="H286" s="1914"/>
      <c r="I286" s="1971"/>
      <c r="J286" s="1971"/>
    </row>
    <row r="287" spans="1:10" ht="51">
      <c r="A287" s="381" t="s">
        <v>1024</v>
      </c>
      <c r="B287" s="297" t="s">
        <v>451</v>
      </c>
      <c r="C287" s="380" t="s">
        <v>2704</v>
      </c>
      <c r="D287" s="371" t="s">
        <v>31</v>
      </c>
      <c r="E287" s="303">
        <v>3</v>
      </c>
      <c r="F287" s="318"/>
      <c r="G287" s="377"/>
      <c r="H287" s="371"/>
      <c r="I287" s="318"/>
      <c r="J287" s="318"/>
    </row>
    <row r="288" spans="1:10" ht="63.75">
      <c r="A288" s="381" t="s">
        <v>1026</v>
      </c>
      <c r="B288" s="297" t="s">
        <v>420</v>
      </c>
      <c r="C288" s="380" t="s">
        <v>2705</v>
      </c>
      <c r="D288" s="371" t="s">
        <v>31</v>
      </c>
      <c r="E288" s="150">
        <v>150</v>
      </c>
      <c r="F288" s="318"/>
      <c r="G288" s="377"/>
      <c r="H288" s="371"/>
      <c r="I288" s="318"/>
      <c r="J288" s="318"/>
    </row>
    <row r="289" spans="1:10" ht="38.25">
      <c r="A289" s="381" t="s">
        <v>1027</v>
      </c>
      <c r="B289" s="297" t="s">
        <v>453</v>
      </c>
      <c r="C289" s="380" t="s">
        <v>2706</v>
      </c>
      <c r="D289" s="1968" t="s">
        <v>49</v>
      </c>
      <c r="E289" s="150">
        <v>9000</v>
      </c>
      <c r="F289" s="318"/>
      <c r="G289" s="377"/>
      <c r="H289" s="371"/>
      <c r="I289" s="318"/>
      <c r="J289" s="318"/>
    </row>
    <row r="290" spans="1:10">
      <c r="A290" s="371"/>
      <c r="B290" s="590"/>
      <c r="C290" s="590"/>
      <c r="D290" s="590"/>
      <c r="E290" s="371"/>
      <c r="F290" s="590"/>
      <c r="G290" s="590"/>
      <c r="H290" s="590"/>
      <c r="I290" s="226" t="s">
        <v>1029</v>
      </c>
      <c r="J290" s="590"/>
    </row>
    <row r="291" spans="1:10">
      <c r="A291" s="1917" t="s">
        <v>1030</v>
      </c>
      <c r="B291" s="1982" t="s">
        <v>455</v>
      </c>
      <c r="C291" s="1978"/>
      <c r="D291" s="1914"/>
      <c r="E291" s="303"/>
      <c r="F291" s="1971"/>
      <c r="G291" s="1972"/>
      <c r="H291" s="1914"/>
      <c r="I291" s="1971"/>
      <c r="J291" s="1971"/>
    </row>
    <row r="292" spans="1:10">
      <c r="A292" s="381" t="s">
        <v>1031</v>
      </c>
      <c r="B292" s="297" t="s">
        <v>457</v>
      </c>
      <c r="C292" s="380" t="s">
        <v>458</v>
      </c>
      <c r="D292" s="371" t="s">
        <v>49</v>
      </c>
      <c r="E292" s="150">
        <v>6</v>
      </c>
      <c r="F292" s="318"/>
      <c r="G292" s="377"/>
      <c r="H292" s="371"/>
      <c r="I292" s="318"/>
      <c r="J292" s="318"/>
    </row>
    <row r="293" spans="1:10">
      <c r="A293" s="381" t="s">
        <v>1033</v>
      </c>
      <c r="B293" s="297" t="s">
        <v>460</v>
      </c>
      <c r="C293" s="380" t="s">
        <v>458</v>
      </c>
      <c r="D293" s="371" t="s">
        <v>49</v>
      </c>
      <c r="E293" s="150">
        <v>6</v>
      </c>
      <c r="F293" s="318"/>
      <c r="G293" s="377"/>
      <c r="H293" s="371"/>
      <c r="I293" s="318"/>
      <c r="J293" s="318"/>
    </row>
    <row r="294" spans="1:10">
      <c r="A294" s="381" t="s">
        <v>1036</v>
      </c>
      <c r="B294" s="297" t="s">
        <v>462</v>
      </c>
      <c r="C294" s="380" t="s">
        <v>458</v>
      </c>
      <c r="D294" s="371" t="s">
        <v>49</v>
      </c>
      <c r="E294" s="303">
        <v>6</v>
      </c>
      <c r="F294" s="318"/>
      <c r="G294" s="377"/>
      <c r="H294" s="371"/>
      <c r="I294" s="318"/>
      <c r="J294" s="318"/>
    </row>
    <row r="295" spans="1:10">
      <c r="A295" s="1917"/>
      <c r="B295" s="590"/>
      <c r="C295" s="1928"/>
      <c r="D295" s="371"/>
      <c r="E295" s="383"/>
      <c r="F295" s="225"/>
      <c r="G295" s="318"/>
      <c r="H295" s="371"/>
      <c r="I295" s="226" t="s">
        <v>1046</v>
      </c>
      <c r="J295" s="318"/>
    </row>
    <row r="296" spans="1:10">
      <c r="A296" s="1917" t="s">
        <v>1047</v>
      </c>
      <c r="B296" s="1982" t="s">
        <v>2781</v>
      </c>
      <c r="C296" s="1969"/>
      <c r="D296" s="371"/>
      <c r="E296" s="383"/>
      <c r="F296" s="318"/>
      <c r="G296" s="377"/>
      <c r="H296" s="371"/>
      <c r="I296" s="318"/>
      <c r="J296" s="318"/>
    </row>
    <row r="297" spans="1:10" ht="25.5">
      <c r="A297" s="381" t="s">
        <v>1049</v>
      </c>
      <c r="B297" s="297" t="s">
        <v>466</v>
      </c>
      <c r="C297" s="380" t="s">
        <v>467</v>
      </c>
      <c r="D297" s="152" t="s">
        <v>49</v>
      </c>
      <c r="E297" s="303">
        <v>36</v>
      </c>
      <c r="F297" s="318"/>
      <c r="G297" s="377"/>
      <c r="H297" s="371"/>
      <c r="I297" s="318"/>
      <c r="J297" s="318"/>
    </row>
    <row r="298" spans="1:10" ht="25.5">
      <c r="A298" s="381" t="s">
        <v>1459</v>
      </c>
      <c r="B298" s="297" t="s">
        <v>469</v>
      </c>
      <c r="C298" s="380" t="s">
        <v>470</v>
      </c>
      <c r="D298" s="152" t="s">
        <v>49</v>
      </c>
      <c r="E298" s="303">
        <v>36</v>
      </c>
      <c r="F298" s="318"/>
      <c r="G298" s="377"/>
      <c r="H298" s="371"/>
      <c r="I298" s="318"/>
      <c r="J298" s="318"/>
    </row>
    <row r="299" spans="1:10" ht="25.5">
      <c r="A299" s="381" t="s">
        <v>1460</v>
      </c>
      <c r="B299" s="297" t="s">
        <v>472</v>
      </c>
      <c r="C299" s="380" t="s">
        <v>473</v>
      </c>
      <c r="D299" s="139" t="s">
        <v>49</v>
      </c>
      <c r="E299" s="303">
        <v>45</v>
      </c>
      <c r="F299" s="318"/>
      <c r="G299" s="377"/>
      <c r="H299" s="371"/>
      <c r="I299" s="318"/>
      <c r="J299" s="318"/>
    </row>
    <row r="300" spans="1:10" ht="25.5">
      <c r="A300" s="381" t="s">
        <v>1461</v>
      </c>
      <c r="B300" s="297" t="s">
        <v>475</v>
      </c>
      <c r="C300" s="380" t="s">
        <v>476</v>
      </c>
      <c r="D300" s="139" t="s">
        <v>49</v>
      </c>
      <c r="E300" s="303">
        <v>36</v>
      </c>
      <c r="F300" s="318"/>
      <c r="G300" s="377"/>
      <c r="H300" s="371"/>
      <c r="I300" s="318"/>
      <c r="J300" s="318"/>
    </row>
    <row r="301" spans="1:10" ht="25.5">
      <c r="A301" s="381" t="s">
        <v>1462</v>
      </c>
      <c r="B301" s="297" t="s">
        <v>478</v>
      </c>
      <c r="C301" s="380" t="s">
        <v>479</v>
      </c>
      <c r="D301" s="139" t="s">
        <v>49</v>
      </c>
      <c r="E301" s="303">
        <v>36</v>
      </c>
      <c r="F301" s="318"/>
      <c r="G301" s="377"/>
      <c r="H301" s="371"/>
      <c r="I301" s="318"/>
      <c r="J301" s="318"/>
    </row>
    <row r="302" spans="1:10" ht="25.5">
      <c r="A302" s="381" t="s">
        <v>1463</v>
      </c>
      <c r="B302" s="297" t="s">
        <v>481</v>
      </c>
      <c r="C302" s="380" t="s">
        <v>467</v>
      </c>
      <c r="D302" s="139" t="s">
        <v>49</v>
      </c>
      <c r="E302" s="303">
        <v>36</v>
      </c>
      <c r="F302" s="318"/>
      <c r="G302" s="377"/>
      <c r="H302" s="371"/>
      <c r="I302" s="318"/>
      <c r="J302" s="318"/>
    </row>
    <row r="303" spans="1:10" ht="25.5">
      <c r="A303" s="381" t="s">
        <v>1464</v>
      </c>
      <c r="B303" s="297" t="s">
        <v>483</v>
      </c>
      <c r="C303" s="380" t="s">
        <v>484</v>
      </c>
      <c r="D303" s="139" t="s">
        <v>49</v>
      </c>
      <c r="E303" s="303">
        <v>36</v>
      </c>
      <c r="F303" s="318"/>
      <c r="G303" s="377"/>
      <c r="H303" s="371"/>
      <c r="I303" s="318"/>
      <c r="J303" s="318"/>
    </row>
    <row r="304" spans="1:10" ht="25.5">
      <c r="A304" s="381" t="s">
        <v>1465</v>
      </c>
      <c r="B304" s="297" t="s">
        <v>486</v>
      </c>
      <c r="C304" s="380" t="s">
        <v>487</v>
      </c>
      <c r="D304" s="139" t="s">
        <v>49</v>
      </c>
      <c r="E304" s="303">
        <v>36</v>
      </c>
      <c r="F304" s="318"/>
      <c r="G304" s="377"/>
      <c r="H304" s="371"/>
      <c r="I304" s="318"/>
      <c r="J304" s="318"/>
    </row>
    <row r="305" spans="1:10">
      <c r="A305" s="381" t="s">
        <v>1466</v>
      </c>
      <c r="B305" s="297" t="s">
        <v>489</v>
      </c>
      <c r="C305" s="380" t="s">
        <v>490</v>
      </c>
      <c r="D305" s="139" t="s">
        <v>49</v>
      </c>
      <c r="E305" s="303">
        <v>6</v>
      </c>
      <c r="F305" s="318"/>
      <c r="G305" s="377"/>
      <c r="H305" s="371"/>
      <c r="I305" s="318"/>
      <c r="J305" s="318"/>
    </row>
    <row r="306" spans="1:10">
      <c r="A306" s="381" t="s">
        <v>1467</v>
      </c>
      <c r="B306" s="297" t="s">
        <v>492</v>
      </c>
      <c r="C306" s="380" t="s">
        <v>493</v>
      </c>
      <c r="D306" s="139" t="s">
        <v>49</v>
      </c>
      <c r="E306" s="303">
        <v>24</v>
      </c>
      <c r="F306" s="318"/>
      <c r="G306" s="377"/>
      <c r="H306" s="371"/>
      <c r="I306" s="318"/>
      <c r="J306" s="318"/>
    </row>
    <row r="307" spans="1:10">
      <c r="A307" s="381" t="s">
        <v>1468</v>
      </c>
      <c r="B307" s="297" t="s">
        <v>495</v>
      </c>
      <c r="C307" s="380" t="s">
        <v>493</v>
      </c>
      <c r="D307" s="139" t="s">
        <v>49</v>
      </c>
      <c r="E307" s="303">
        <v>24</v>
      </c>
      <c r="F307" s="318"/>
      <c r="G307" s="377"/>
      <c r="H307" s="371"/>
      <c r="I307" s="318"/>
      <c r="J307" s="318"/>
    </row>
    <row r="308" spans="1:10">
      <c r="A308" s="381" t="s">
        <v>1469</v>
      </c>
      <c r="B308" s="297" t="s">
        <v>497</v>
      </c>
      <c r="C308" s="380" t="s">
        <v>493</v>
      </c>
      <c r="D308" s="139" t="s">
        <v>49</v>
      </c>
      <c r="E308" s="303">
        <v>24</v>
      </c>
      <c r="F308" s="318"/>
      <c r="G308" s="377"/>
      <c r="H308" s="371"/>
      <c r="I308" s="318"/>
      <c r="J308" s="318"/>
    </row>
    <row r="309" spans="1:10">
      <c r="A309" s="381" t="s">
        <v>1470</v>
      </c>
      <c r="B309" s="297" t="s">
        <v>498</v>
      </c>
      <c r="C309" s="380" t="s">
        <v>499</v>
      </c>
      <c r="D309" s="139" t="s">
        <v>49</v>
      </c>
      <c r="E309" s="303">
        <v>24</v>
      </c>
      <c r="F309" s="318"/>
      <c r="G309" s="377"/>
      <c r="H309" s="371"/>
      <c r="I309" s="318"/>
      <c r="J309" s="318"/>
    </row>
    <row r="310" spans="1:10">
      <c r="A310" s="381" t="s">
        <v>1471</v>
      </c>
      <c r="B310" s="297" t="s">
        <v>500</v>
      </c>
      <c r="C310" s="380" t="s">
        <v>493</v>
      </c>
      <c r="D310" s="139" t="s">
        <v>49</v>
      </c>
      <c r="E310" s="303">
        <v>24</v>
      </c>
      <c r="F310" s="318"/>
      <c r="G310" s="377"/>
      <c r="H310" s="371"/>
      <c r="I310" s="318"/>
      <c r="J310" s="318"/>
    </row>
    <row r="311" spans="1:10">
      <c r="A311" s="381" t="s">
        <v>1472</v>
      </c>
      <c r="B311" s="297" t="s">
        <v>501</v>
      </c>
      <c r="C311" s="380" t="s">
        <v>493</v>
      </c>
      <c r="D311" s="139" t="s">
        <v>49</v>
      </c>
      <c r="E311" s="303">
        <v>24</v>
      </c>
      <c r="F311" s="318"/>
      <c r="G311" s="377"/>
      <c r="H311" s="371"/>
      <c r="I311" s="318"/>
      <c r="J311" s="318"/>
    </row>
    <row r="312" spans="1:10">
      <c r="A312" s="381" t="s">
        <v>1473</v>
      </c>
      <c r="B312" s="297" t="s">
        <v>502</v>
      </c>
      <c r="C312" s="380" t="s">
        <v>493</v>
      </c>
      <c r="D312" s="139" t="s">
        <v>49</v>
      </c>
      <c r="E312" s="303">
        <v>60</v>
      </c>
      <c r="F312" s="318"/>
      <c r="G312" s="377"/>
      <c r="H312" s="371"/>
      <c r="I312" s="318"/>
      <c r="J312" s="318"/>
    </row>
    <row r="313" spans="1:10">
      <c r="A313" s="381" t="s">
        <v>1474</v>
      </c>
      <c r="B313" s="297" t="s">
        <v>503</v>
      </c>
      <c r="C313" s="380" t="s">
        <v>493</v>
      </c>
      <c r="D313" s="139" t="s">
        <v>49</v>
      </c>
      <c r="E313" s="303">
        <v>60</v>
      </c>
      <c r="F313" s="318"/>
      <c r="G313" s="377"/>
      <c r="H313" s="371"/>
      <c r="I313" s="318"/>
      <c r="J313" s="318"/>
    </row>
    <row r="314" spans="1:10">
      <c r="A314" s="381" t="s">
        <v>1475</v>
      </c>
      <c r="B314" s="297" t="s">
        <v>504</v>
      </c>
      <c r="C314" s="380" t="s">
        <v>493</v>
      </c>
      <c r="D314" s="139" t="s">
        <v>49</v>
      </c>
      <c r="E314" s="303">
        <v>60</v>
      </c>
      <c r="F314" s="318"/>
      <c r="G314" s="377"/>
      <c r="H314" s="371"/>
      <c r="I314" s="318"/>
      <c r="J314" s="318"/>
    </row>
    <row r="315" spans="1:10">
      <c r="A315" s="381" t="s">
        <v>1476</v>
      </c>
      <c r="B315" s="297" t="s">
        <v>505</v>
      </c>
      <c r="C315" s="380" t="s">
        <v>493</v>
      </c>
      <c r="D315" s="139" t="s">
        <v>49</v>
      </c>
      <c r="E315" s="303">
        <v>60</v>
      </c>
      <c r="F315" s="318"/>
      <c r="G315" s="377"/>
      <c r="H315" s="371"/>
      <c r="I315" s="318"/>
      <c r="J315" s="318"/>
    </row>
    <row r="316" spans="1:10">
      <c r="A316" s="381" t="s">
        <v>1477</v>
      </c>
      <c r="B316" s="297" t="s">
        <v>506</v>
      </c>
      <c r="C316" s="380" t="s">
        <v>493</v>
      </c>
      <c r="D316" s="139" t="s">
        <v>49</v>
      </c>
      <c r="E316" s="303">
        <v>60</v>
      </c>
      <c r="F316" s="318"/>
      <c r="G316" s="377"/>
      <c r="H316" s="371"/>
      <c r="I316" s="318"/>
      <c r="J316" s="318"/>
    </row>
    <row r="317" spans="1:10">
      <c r="A317" s="381" t="s">
        <v>1478</v>
      </c>
      <c r="B317" s="297" t="s">
        <v>507</v>
      </c>
      <c r="C317" s="380" t="s">
        <v>493</v>
      </c>
      <c r="D317" s="139" t="s">
        <v>49</v>
      </c>
      <c r="E317" s="303">
        <v>60</v>
      </c>
      <c r="F317" s="318"/>
      <c r="G317" s="377"/>
      <c r="H317" s="371"/>
      <c r="I317" s="318"/>
      <c r="J317" s="318"/>
    </row>
    <row r="318" spans="1:10">
      <c r="A318" s="381" t="s">
        <v>1479</v>
      </c>
      <c r="B318" s="297" t="s">
        <v>508</v>
      </c>
      <c r="C318" s="380" t="s">
        <v>493</v>
      </c>
      <c r="D318" s="139" t="s">
        <v>49</v>
      </c>
      <c r="E318" s="303">
        <v>60</v>
      </c>
      <c r="F318" s="318"/>
      <c r="G318" s="377"/>
      <c r="H318" s="371"/>
      <c r="I318" s="318"/>
      <c r="J318" s="318"/>
    </row>
    <row r="319" spans="1:10">
      <c r="A319" s="381" t="s">
        <v>1480</v>
      </c>
      <c r="B319" s="297" t="s">
        <v>509</v>
      </c>
      <c r="C319" s="380" t="s">
        <v>493</v>
      </c>
      <c r="D319" s="139" t="s">
        <v>49</v>
      </c>
      <c r="E319" s="303">
        <v>60</v>
      </c>
      <c r="F319" s="318"/>
      <c r="G319" s="377"/>
      <c r="H319" s="371"/>
      <c r="I319" s="318"/>
      <c r="J319" s="318"/>
    </row>
    <row r="320" spans="1:10">
      <c r="A320" s="381" t="s">
        <v>1481</v>
      </c>
      <c r="B320" s="297" t="s">
        <v>510</v>
      </c>
      <c r="C320" s="380" t="s">
        <v>493</v>
      </c>
      <c r="D320" s="139" t="s">
        <v>49</v>
      </c>
      <c r="E320" s="303">
        <v>60</v>
      </c>
      <c r="F320" s="318"/>
      <c r="G320" s="377"/>
      <c r="H320" s="371"/>
      <c r="I320" s="318"/>
      <c r="J320" s="318"/>
    </row>
    <row r="321" spans="1:10">
      <c r="A321" s="381" t="s">
        <v>1482</v>
      </c>
      <c r="B321" s="297" t="s">
        <v>469</v>
      </c>
      <c r="C321" s="380" t="s">
        <v>493</v>
      </c>
      <c r="D321" s="139" t="s">
        <v>49</v>
      </c>
      <c r="E321" s="303">
        <v>60</v>
      </c>
      <c r="F321" s="318"/>
      <c r="G321" s="377"/>
      <c r="H321" s="371"/>
      <c r="I321" s="318"/>
      <c r="J321" s="318"/>
    </row>
    <row r="322" spans="1:10" ht="25.5">
      <c r="A322" s="381" t="s">
        <v>1483</v>
      </c>
      <c r="B322" s="297" t="s">
        <v>511</v>
      </c>
      <c r="C322" s="380" t="s">
        <v>493</v>
      </c>
      <c r="D322" s="139" t="s">
        <v>49</v>
      </c>
      <c r="E322" s="303">
        <v>45</v>
      </c>
      <c r="F322" s="318"/>
      <c r="G322" s="377"/>
      <c r="H322" s="371"/>
      <c r="I322" s="318"/>
      <c r="J322" s="318"/>
    </row>
    <row r="323" spans="1:10">
      <c r="A323" s="381" t="s">
        <v>1484</v>
      </c>
      <c r="B323" s="297" t="s">
        <v>512</v>
      </c>
      <c r="C323" s="380" t="s">
        <v>493</v>
      </c>
      <c r="D323" s="139" t="s">
        <v>49</v>
      </c>
      <c r="E323" s="303">
        <v>45</v>
      </c>
      <c r="F323" s="318"/>
      <c r="G323" s="377"/>
      <c r="H323" s="371"/>
      <c r="I323" s="318"/>
      <c r="J323" s="318"/>
    </row>
    <row r="324" spans="1:10">
      <c r="A324" s="381" t="s">
        <v>1485</v>
      </c>
      <c r="B324" s="297" t="s">
        <v>513</v>
      </c>
      <c r="C324" s="380" t="s">
        <v>493</v>
      </c>
      <c r="D324" s="139" t="s">
        <v>49</v>
      </c>
      <c r="E324" s="303">
        <v>45</v>
      </c>
      <c r="F324" s="318"/>
      <c r="G324" s="377"/>
      <c r="H324" s="371"/>
      <c r="I324" s="318"/>
      <c r="J324" s="318"/>
    </row>
    <row r="325" spans="1:10" ht="25.5">
      <c r="A325" s="381" t="s">
        <v>1486</v>
      </c>
      <c r="B325" s="297" t="s">
        <v>514</v>
      </c>
      <c r="C325" s="380" t="s">
        <v>515</v>
      </c>
      <c r="D325" s="371" t="s">
        <v>87</v>
      </c>
      <c r="E325" s="303">
        <v>36</v>
      </c>
      <c r="F325" s="318"/>
      <c r="G325" s="377"/>
      <c r="H325" s="371"/>
      <c r="I325" s="318"/>
      <c r="J325" s="318"/>
    </row>
    <row r="326" spans="1:10" ht="25.5">
      <c r="A326" s="381" t="s">
        <v>1487</v>
      </c>
      <c r="B326" s="297" t="s">
        <v>516</v>
      </c>
      <c r="C326" s="380" t="s">
        <v>517</v>
      </c>
      <c r="D326" s="371" t="s">
        <v>87</v>
      </c>
      <c r="E326" s="303">
        <v>30</v>
      </c>
      <c r="F326" s="318"/>
      <c r="G326" s="377"/>
      <c r="H326" s="371"/>
      <c r="I326" s="318"/>
      <c r="J326" s="318"/>
    </row>
    <row r="327" spans="1:10" ht="25.5">
      <c r="A327" s="381" t="s">
        <v>1488</v>
      </c>
      <c r="B327" s="297" t="s">
        <v>518</v>
      </c>
      <c r="C327" s="380" t="s">
        <v>517</v>
      </c>
      <c r="D327" s="371" t="s">
        <v>49</v>
      </c>
      <c r="E327" s="224">
        <v>30</v>
      </c>
      <c r="F327" s="1988"/>
      <c r="G327" s="1140"/>
      <c r="H327" s="1140"/>
      <c r="I327" s="1140"/>
      <c r="J327" s="1140"/>
    </row>
    <row r="328" spans="1:10">
      <c r="A328" s="1917"/>
      <c r="B328" s="1928"/>
      <c r="C328" s="1928"/>
      <c r="D328" s="371"/>
      <c r="E328" s="383"/>
      <c r="F328" s="225"/>
      <c r="G328" s="318"/>
      <c r="H328" s="371"/>
      <c r="I328" s="226" t="s">
        <v>1052</v>
      </c>
      <c r="J328" s="318"/>
    </row>
    <row r="329" spans="1:10">
      <c r="A329" s="1917" t="s">
        <v>1053</v>
      </c>
      <c r="B329" s="1982" t="s">
        <v>2780</v>
      </c>
      <c r="C329" s="1969"/>
      <c r="D329" s="371"/>
      <c r="E329" s="383"/>
      <c r="F329" s="318"/>
      <c r="G329" s="377"/>
      <c r="H329" s="371"/>
      <c r="I329" s="318"/>
      <c r="J329" s="318"/>
    </row>
    <row r="330" spans="1:10" ht="25.5">
      <c r="A330" s="381" t="s">
        <v>1055</v>
      </c>
      <c r="B330" s="297" t="s">
        <v>522</v>
      </c>
      <c r="C330" s="380" t="s">
        <v>523</v>
      </c>
      <c r="D330" s="152" t="s">
        <v>49</v>
      </c>
      <c r="E330" s="303">
        <v>12</v>
      </c>
      <c r="F330" s="318"/>
      <c r="G330" s="377"/>
      <c r="H330" s="371"/>
      <c r="I330" s="318"/>
      <c r="J330" s="318"/>
    </row>
    <row r="331" spans="1:10" ht="25.5">
      <c r="A331" s="381" t="s">
        <v>1057</v>
      </c>
      <c r="B331" s="297" t="s">
        <v>525</v>
      </c>
      <c r="C331" s="380" t="s">
        <v>526</v>
      </c>
      <c r="D331" s="152" t="s">
        <v>49</v>
      </c>
      <c r="E331" s="303">
        <v>9</v>
      </c>
      <c r="F331" s="318"/>
      <c r="G331" s="377"/>
      <c r="H331" s="371"/>
      <c r="I331" s="318"/>
      <c r="J331" s="318"/>
    </row>
    <row r="332" spans="1:10" ht="25.5">
      <c r="A332" s="381" t="s">
        <v>1058</v>
      </c>
      <c r="B332" s="297" t="s">
        <v>528</v>
      </c>
      <c r="C332" s="380" t="s">
        <v>529</v>
      </c>
      <c r="D332" s="152" t="s">
        <v>49</v>
      </c>
      <c r="E332" s="303">
        <v>12</v>
      </c>
      <c r="F332" s="318"/>
      <c r="G332" s="377"/>
      <c r="H332" s="371"/>
      <c r="I332" s="318"/>
      <c r="J332" s="318"/>
    </row>
    <row r="333" spans="1:10" ht="25.5">
      <c r="A333" s="381" t="s">
        <v>1489</v>
      </c>
      <c r="B333" s="297" t="s">
        <v>531</v>
      </c>
      <c r="C333" s="380" t="s">
        <v>532</v>
      </c>
      <c r="D333" s="152" t="s">
        <v>49</v>
      </c>
      <c r="E333" s="303">
        <v>6</v>
      </c>
      <c r="F333" s="318"/>
      <c r="G333" s="377"/>
      <c r="H333" s="371"/>
      <c r="I333" s="318"/>
      <c r="J333" s="318"/>
    </row>
    <row r="334" spans="1:10" ht="25.5">
      <c r="A334" s="381" t="s">
        <v>1490</v>
      </c>
      <c r="B334" s="297" t="s">
        <v>533</v>
      </c>
      <c r="C334" s="380" t="s">
        <v>534</v>
      </c>
      <c r="D334" s="152" t="s">
        <v>49</v>
      </c>
      <c r="E334" s="303">
        <v>9</v>
      </c>
      <c r="F334" s="318"/>
      <c r="G334" s="377"/>
      <c r="H334" s="371"/>
      <c r="I334" s="318"/>
      <c r="J334" s="318"/>
    </row>
    <row r="335" spans="1:10" ht="25.5">
      <c r="A335" s="381" t="s">
        <v>1491</v>
      </c>
      <c r="B335" s="297" t="s">
        <v>535</v>
      </c>
      <c r="C335" s="380" t="s">
        <v>536</v>
      </c>
      <c r="D335" s="152" t="s">
        <v>49</v>
      </c>
      <c r="E335" s="303">
        <v>6</v>
      </c>
      <c r="F335" s="318"/>
      <c r="G335" s="377"/>
      <c r="H335" s="371"/>
      <c r="I335" s="318"/>
      <c r="J335" s="318"/>
    </row>
    <row r="336" spans="1:10" ht="25.5">
      <c r="A336" s="381" t="s">
        <v>1492</v>
      </c>
      <c r="B336" s="297" t="s">
        <v>537</v>
      </c>
      <c r="C336" s="380" t="s">
        <v>538</v>
      </c>
      <c r="D336" s="152" t="s">
        <v>49</v>
      </c>
      <c r="E336" s="303">
        <v>12</v>
      </c>
      <c r="F336" s="318"/>
      <c r="G336" s="377"/>
      <c r="H336" s="371"/>
      <c r="I336" s="318"/>
      <c r="J336" s="318"/>
    </row>
    <row r="337" spans="1:10" ht="25.5">
      <c r="A337" s="381" t="s">
        <v>1493</v>
      </c>
      <c r="B337" s="297" t="s">
        <v>539</v>
      </c>
      <c r="C337" s="380" t="s">
        <v>540</v>
      </c>
      <c r="D337" s="152" t="s">
        <v>49</v>
      </c>
      <c r="E337" s="303">
        <v>12</v>
      </c>
      <c r="F337" s="318"/>
      <c r="G337" s="377"/>
      <c r="H337" s="371"/>
      <c r="I337" s="318"/>
      <c r="J337" s="318"/>
    </row>
    <row r="338" spans="1:10" ht="25.5">
      <c r="A338" s="381" t="s">
        <v>1494</v>
      </c>
      <c r="B338" s="297" t="s">
        <v>541</v>
      </c>
      <c r="C338" s="380" t="s">
        <v>542</v>
      </c>
      <c r="D338" s="152" t="s">
        <v>49</v>
      </c>
      <c r="E338" s="303">
        <v>12</v>
      </c>
      <c r="F338" s="318"/>
      <c r="G338" s="377"/>
      <c r="H338" s="371"/>
      <c r="I338" s="318"/>
      <c r="J338" s="318"/>
    </row>
    <row r="339" spans="1:10" ht="25.5">
      <c r="A339" s="381" t="s">
        <v>1495</v>
      </c>
      <c r="B339" s="297" t="s">
        <v>543</v>
      </c>
      <c r="C339" s="380" t="s">
        <v>544</v>
      </c>
      <c r="D339" s="152" t="s">
        <v>49</v>
      </c>
      <c r="E339" s="303">
        <v>36</v>
      </c>
      <c r="F339" s="318"/>
      <c r="G339" s="377"/>
      <c r="H339" s="371"/>
      <c r="I339" s="318"/>
      <c r="J339" s="318"/>
    </row>
    <row r="340" spans="1:10" ht="25.5">
      <c r="A340" s="381" t="s">
        <v>1496</v>
      </c>
      <c r="B340" s="297" t="s">
        <v>545</v>
      </c>
      <c r="C340" s="380" t="s">
        <v>546</v>
      </c>
      <c r="D340" s="152" t="s">
        <v>49</v>
      </c>
      <c r="E340" s="303">
        <v>12</v>
      </c>
      <c r="F340" s="318"/>
      <c r="G340" s="377"/>
      <c r="H340" s="371"/>
      <c r="I340" s="318"/>
      <c r="J340" s="318"/>
    </row>
    <row r="341" spans="1:10" ht="25.5">
      <c r="A341" s="381" t="s">
        <v>1497</v>
      </c>
      <c r="B341" s="297" t="s">
        <v>547</v>
      </c>
      <c r="C341" s="380" t="s">
        <v>548</v>
      </c>
      <c r="D341" s="152" t="s">
        <v>49</v>
      </c>
      <c r="E341" s="303">
        <v>12</v>
      </c>
      <c r="F341" s="318"/>
      <c r="G341" s="377"/>
      <c r="H341" s="371"/>
      <c r="I341" s="318"/>
      <c r="J341" s="318"/>
    </row>
    <row r="342" spans="1:10" ht="25.5">
      <c r="A342" s="381" t="s">
        <v>1498</v>
      </c>
      <c r="B342" s="297" t="s">
        <v>549</v>
      </c>
      <c r="C342" s="380" t="s">
        <v>550</v>
      </c>
      <c r="D342" s="152" t="s">
        <v>49</v>
      </c>
      <c r="E342" s="303">
        <v>6</v>
      </c>
      <c r="F342" s="318"/>
      <c r="G342" s="377"/>
      <c r="H342" s="371"/>
      <c r="I342" s="318"/>
      <c r="J342" s="318"/>
    </row>
    <row r="343" spans="1:10" ht="25.5">
      <c r="A343" s="381" t="s">
        <v>1499</v>
      </c>
      <c r="B343" s="297" t="s">
        <v>551</v>
      </c>
      <c r="C343" s="380" t="s">
        <v>552</v>
      </c>
      <c r="D343" s="152" t="s">
        <v>49</v>
      </c>
      <c r="E343" s="303">
        <v>12</v>
      </c>
      <c r="F343" s="318"/>
      <c r="G343" s="377"/>
      <c r="H343" s="371"/>
      <c r="I343" s="318"/>
      <c r="J343" s="318"/>
    </row>
    <row r="344" spans="1:10" ht="25.5">
      <c r="A344" s="381" t="s">
        <v>1500</v>
      </c>
      <c r="B344" s="297" t="s">
        <v>553</v>
      </c>
      <c r="C344" s="380" t="s">
        <v>554</v>
      </c>
      <c r="D344" s="152" t="s">
        <v>49</v>
      </c>
      <c r="E344" s="303">
        <v>6</v>
      </c>
      <c r="F344" s="318"/>
      <c r="G344" s="377"/>
      <c r="H344" s="371"/>
      <c r="I344" s="318"/>
      <c r="J344" s="318"/>
    </row>
    <row r="345" spans="1:10" ht="25.5">
      <c r="A345" s="381" t="s">
        <v>1501</v>
      </c>
      <c r="B345" s="297" t="s">
        <v>555</v>
      </c>
      <c r="C345" s="380" t="s">
        <v>556</v>
      </c>
      <c r="D345" s="152" t="s">
        <v>49</v>
      </c>
      <c r="E345" s="303">
        <v>6</v>
      </c>
      <c r="F345" s="318"/>
      <c r="G345" s="377"/>
      <c r="H345" s="371"/>
      <c r="I345" s="318"/>
      <c r="J345" s="318"/>
    </row>
    <row r="346" spans="1:10">
      <c r="A346" s="1917"/>
      <c r="B346" s="318"/>
      <c r="C346" s="1928"/>
      <c r="D346" s="371"/>
      <c r="E346" s="383"/>
      <c r="F346" s="225"/>
      <c r="G346" s="318"/>
      <c r="H346" s="371"/>
      <c r="I346" s="226" t="s">
        <v>1059</v>
      </c>
      <c r="J346" s="318"/>
    </row>
    <row r="347" spans="1:10">
      <c r="A347" s="1917" t="s">
        <v>1060</v>
      </c>
      <c r="B347" s="1982" t="s">
        <v>2779</v>
      </c>
      <c r="C347" s="1969"/>
      <c r="D347" s="371"/>
      <c r="E347" s="383"/>
      <c r="F347" s="318"/>
      <c r="G347" s="377"/>
      <c r="H347" s="371"/>
      <c r="I347" s="318"/>
      <c r="J347" s="318"/>
    </row>
    <row r="348" spans="1:10">
      <c r="A348" s="381" t="s">
        <v>1062</v>
      </c>
      <c r="B348" s="297" t="s">
        <v>560</v>
      </c>
      <c r="C348" s="380" t="s">
        <v>561</v>
      </c>
      <c r="D348" s="152" t="s">
        <v>49</v>
      </c>
      <c r="E348" s="303">
        <v>60</v>
      </c>
      <c r="F348" s="318"/>
      <c r="G348" s="377"/>
      <c r="H348" s="371"/>
      <c r="I348" s="318"/>
      <c r="J348" s="318"/>
    </row>
    <row r="349" spans="1:10">
      <c r="A349" s="381" t="s">
        <v>1065</v>
      </c>
      <c r="B349" s="297" t="s">
        <v>562</v>
      </c>
      <c r="C349" s="380" t="s">
        <v>561</v>
      </c>
      <c r="D349" s="152" t="s">
        <v>49</v>
      </c>
      <c r="E349" s="303">
        <v>240</v>
      </c>
      <c r="F349" s="318"/>
      <c r="G349" s="377"/>
      <c r="H349" s="371"/>
      <c r="I349" s="318"/>
      <c r="J349" s="318"/>
    </row>
    <row r="350" spans="1:10">
      <c r="A350" s="381" t="s">
        <v>1067</v>
      </c>
      <c r="B350" s="297" t="s">
        <v>563</v>
      </c>
      <c r="C350" s="380" t="s">
        <v>561</v>
      </c>
      <c r="D350" s="152" t="s">
        <v>49</v>
      </c>
      <c r="E350" s="303">
        <v>12</v>
      </c>
      <c r="F350" s="318"/>
      <c r="G350" s="377"/>
      <c r="H350" s="371"/>
      <c r="I350" s="318"/>
      <c r="J350" s="318"/>
    </row>
    <row r="351" spans="1:10">
      <c r="A351" s="381" t="s">
        <v>1068</v>
      </c>
      <c r="B351" s="297" t="s">
        <v>564</v>
      </c>
      <c r="C351" s="380" t="s">
        <v>561</v>
      </c>
      <c r="D351" s="152" t="s">
        <v>49</v>
      </c>
      <c r="E351" s="303">
        <v>6</v>
      </c>
      <c r="F351" s="318"/>
      <c r="G351" s="377"/>
      <c r="H351" s="371"/>
      <c r="I351" s="318"/>
      <c r="J351" s="318"/>
    </row>
    <row r="352" spans="1:10">
      <c r="A352" s="1917"/>
      <c r="B352" s="590"/>
      <c r="C352" s="1928"/>
      <c r="D352" s="371"/>
      <c r="E352" s="383"/>
      <c r="F352" s="225"/>
      <c r="G352" s="318"/>
      <c r="H352" s="371"/>
      <c r="I352" s="226" t="s">
        <v>1083</v>
      </c>
      <c r="J352" s="318"/>
    </row>
    <row r="353" spans="1:10">
      <c r="A353" s="1917" t="s">
        <v>1135</v>
      </c>
      <c r="B353" s="1982" t="s">
        <v>2778</v>
      </c>
      <c r="C353" s="1969"/>
      <c r="D353" s="1989"/>
      <c r="E353" s="150"/>
      <c r="F353" s="318"/>
      <c r="G353" s="377"/>
      <c r="H353" s="371"/>
      <c r="I353" s="318"/>
      <c r="J353" s="318"/>
    </row>
    <row r="354" spans="1:10">
      <c r="A354" s="381" t="s">
        <v>1136</v>
      </c>
      <c r="B354" s="297" t="s">
        <v>568</v>
      </c>
      <c r="C354" s="380" t="s">
        <v>2707</v>
      </c>
      <c r="D354" s="152" t="s">
        <v>49</v>
      </c>
      <c r="E354" s="303">
        <v>150</v>
      </c>
      <c r="F354" s="318"/>
      <c r="G354" s="377"/>
      <c r="H354" s="371"/>
      <c r="I354" s="318"/>
      <c r="J354" s="318"/>
    </row>
    <row r="355" spans="1:10" ht="51">
      <c r="A355" s="381" t="s">
        <v>1139</v>
      </c>
      <c r="B355" s="297" t="s">
        <v>569</v>
      </c>
      <c r="C355" s="380" t="s">
        <v>570</v>
      </c>
      <c r="D355" s="152" t="s">
        <v>49</v>
      </c>
      <c r="E355" s="303">
        <v>90</v>
      </c>
      <c r="F355" s="318"/>
      <c r="G355" s="377"/>
      <c r="H355" s="371"/>
      <c r="I355" s="318"/>
      <c r="J355" s="318"/>
    </row>
    <row r="356" spans="1:10">
      <c r="A356" s="1917"/>
      <c r="B356" s="590"/>
      <c r="C356" s="1928"/>
      <c r="D356" s="371"/>
      <c r="E356" s="383"/>
      <c r="F356" s="225"/>
      <c r="G356" s="318"/>
      <c r="H356" s="318"/>
      <c r="I356" s="226" t="s">
        <v>1146</v>
      </c>
      <c r="J356" s="371"/>
    </row>
    <row r="357" spans="1:10">
      <c r="A357" s="1917" t="s">
        <v>1147</v>
      </c>
      <c r="B357" s="1982" t="s">
        <v>2777</v>
      </c>
      <c r="C357" s="380"/>
      <c r="D357" s="371"/>
      <c r="E357" s="383"/>
      <c r="F357" s="318"/>
      <c r="G357" s="377"/>
      <c r="H357" s="371"/>
      <c r="I357" s="318"/>
      <c r="J357" s="318"/>
    </row>
    <row r="358" spans="1:10">
      <c r="A358" s="381" t="s">
        <v>1148</v>
      </c>
      <c r="B358" s="297" t="s">
        <v>574</v>
      </c>
      <c r="C358" s="380" t="s">
        <v>574</v>
      </c>
      <c r="D358" s="139" t="s">
        <v>31</v>
      </c>
      <c r="E358" s="303">
        <v>3</v>
      </c>
      <c r="F358" s="318"/>
      <c r="G358" s="377"/>
      <c r="H358" s="371"/>
      <c r="I358" s="318"/>
      <c r="J358" s="318"/>
    </row>
    <row r="359" spans="1:10">
      <c r="A359" s="381" t="s">
        <v>1151</v>
      </c>
      <c r="B359" s="297" t="s">
        <v>575</v>
      </c>
      <c r="C359" s="380" t="s">
        <v>576</v>
      </c>
      <c r="D359" s="139" t="s">
        <v>31</v>
      </c>
      <c r="E359" s="303">
        <v>3</v>
      </c>
      <c r="F359" s="318"/>
      <c r="G359" s="377"/>
      <c r="H359" s="371"/>
      <c r="I359" s="318"/>
      <c r="J359" s="318"/>
    </row>
    <row r="360" spans="1:10" ht="25.5">
      <c r="A360" s="381" t="s">
        <v>1154</v>
      </c>
      <c r="B360" s="297" t="s">
        <v>577</v>
      </c>
      <c r="C360" s="380" t="s">
        <v>2708</v>
      </c>
      <c r="D360" s="139" t="s">
        <v>31</v>
      </c>
      <c r="E360" s="303">
        <v>9</v>
      </c>
      <c r="F360" s="318"/>
      <c r="G360" s="377"/>
      <c r="H360" s="371"/>
      <c r="I360" s="318"/>
      <c r="J360" s="318"/>
    </row>
    <row r="361" spans="1:10" ht="25.5">
      <c r="A361" s="381" t="s">
        <v>1502</v>
      </c>
      <c r="B361" s="297" t="s">
        <v>578</v>
      </c>
      <c r="C361" s="380" t="s">
        <v>2709</v>
      </c>
      <c r="D361" s="139" t="s">
        <v>31</v>
      </c>
      <c r="E361" s="303">
        <v>9</v>
      </c>
      <c r="F361" s="318"/>
      <c r="G361" s="377"/>
      <c r="H361" s="371"/>
      <c r="I361" s="318"/>
      <c r="J361" s="318"/>
    </row>
    <row r="362" spans="1:10" ht="25.5">
      <c r="A362" s="381" t="s">
        <v>1503</v>
      </c>
      <c r="B362" s="297" t="s">
        <v>579</v>
      </c>
      <c r="C362" s="380" t="s">
        <v>2710</v>
      </c>
      <c r="D362" s="139" t="s">
        <v>31</v>
      </c>
      <c r="E362" s="303">
        <v>9</v>
      </c>
      <c r="F362" s="318"/>
      <c r="G362" s="377"/>
      <c r="H362" s="371"/>
      <c r="I362" s="318"/>
      <c r="J362" s="318"/>
    </row>
    <row r="363" spans="1:10" ht="25.5">
      <c r="A363" s="381" t="s">
        <v>1504</v>
      </c>
      <c r="B363" s="297" t="s">
        <v>580</v>
      </c>
      <c r="C363" s="380" t="s">
        <v>2712</v>
      </c>
      <c r="D363" s="139" t="s">
        <v>31</v>
      </c>
      <c r="E363" s="303">
        <v>18</v>
      </c>
      <c r="F363" s="318"/>
      <c r="G363" s="377"/>
      <c r="H363" s="371"/>
      <c r="I363" s="318"/>
      <c r="J363" s="318"/>
    </row>
    <row r="364" spans="1:10" ht="38.25">
      <c r="A364" s="381" t="s">
        <v>1505</v>
      </c>
      <c r="B364" s="297" t="s">
        <v>581</v>
      </c>
      <c r="C364" s="380" t="s">
        <v>2711</v>
      </c>
      <c r="D364" s="139" t="s">
        <v>31</v>
      </c>
      <c r="E364" s="303">
        <v>30</v>
      </c>
      <c r="F364" s="318"/>
      <c r="G364" s="377"/>
      <c r="H364" s="371"/>
      <c r="I364" s="318"/>
      <c r="J364" s="318"/>
    </row>
    <row r="365" spans="1:10">
      <c r="A365" s="1917"/>
      <c r="B365" s="590"/>
      <c r="C365" s="1928"/>
      <c r="D365" s="371"/>
      <c r="E365" s="383"/>
      <c r="F365" s="225"/>
      <c r="G365" s="318"/>
      <c r="H365" s="371"/>
      <c r="I365" s="226" t="s">
        <v>1157</v>
      </c>
      <c r="J365" s="318"/>
    </row>
    <row r="366" spans="1:10">
      <c r="A366" s="1917" t="s">
        <v>1158</v>
      </c>
      <c r="B366" s="1982" t="s">
        <v>2776</v>
      </c>
      <c r="C366" s="380"/>
      <c r="D366" s="371"/>
      <c r="E366" s="383"/>
      <c r="F366" s="318"/>
      <c r="G366" s="377"/>
      <c r="H366" s="371"/>
      <c r="I366" s="318"/>
      <c r="J366" s="318"/>
    </row>
    <row r="367" spans="1:10" ht="25.5">
      <c r="A367" s="1958" t="s">
        <v>1506</v>
      </c>
      <c r="B367" s="297" t="s">
        <v>585</v>
      </c>
      <c r="C367" s="380" t="s">
        <v>2713</v>
      </c>
      <c r="D367" s="1968" t="s">
        <v>31</v>
      </c>
      <c r="E367" s="1964">
        <v>3</v>
      </c>
      <c r="F367" s="318"/>
      <c r="G367" s="377"/>
      <c r="H367" s="371"/>
      <c r="I367" s="318"/>
      <c r="J367" s="318"/>
    </row>
    <row r="368" spans="1:10" ht="25.5">
      <c r="A368" s="1958" t="s">
        <v>1508</v>
      </c>
      <c r="B368" s="297" t="s">
        <v>587</v>
      </c>
      <c r="C368" s="380" t="s">
        <v>588</v>
      </c>
      <c r="D368" s="1968" t="s">
        <v>31</v>
      </c>
      <c r="E368" s="1964">
        <v>3</v>
      </c>
      <c r="F368" s="318"/>
      <c r="G368" s="377"/>
      <c r="H368" s="371"/>
      <c r="I368" s="318"/>
      <c r="J368" s="318"/>
    </row>
    <row r="369" spans="1:10" ht="25.5">
      <c r="A369" s="1958" t="s">
        <v>1509</v>
      </c>
      <c r="B369" s="297" t="s">
        <v>589</v>
      </c>
      <c r="C369" s="380" t="s">
        <v>590</v>
      </c>
      <c r="D369" s="1968" t="s">
        <v>31</v>
      </c>
      <c r="E369" s="1964">
        <v>3</v>
      </c>
      <c r="F369" s="318"/>
      <c r="G369" s="377"/>
      <c r="H369" s="371"/>
      <c r="I369" s="318"/>
      <c r="J369" s="318"/>
    </row>
    <row r="370" spans="1:10" ht="25.5">
      <c r="A370" s="1958" t="s">
        <v>1160</v>
      </c>
      <c r="B370" s="297" t="s">
        <v>591</v>
      </c>
      <c r="C370" s="380" t="s">
        <v>592</v>
      </c>
      <c r="D370" s="1968" t="s">
        <v>31</v>
      </c>
      <c r="E370" s="1964">
        <v>3</v>
      </c>
      <c r="F370" s="318"/>
      <c r="G370" s="377"/>
      <c r="H370" s="371"/>
      <c r="I370" s="318"/>
      <c r="J370" s="318"/>
    </row>
    <row r="371" spans="1:10" ht="25.5">
      <c r="A371" s="1958" t="s">
        <v>1163</v>
      </c>
      <c r="B371" s="297" t="s">
        <v>1507</v>
      </c>
      <c r="C371" s="380" t="s">
        <v>593</v>
      </c>
      <c r="D371" s="1968" t="s">
        <v>31</v>
      </c>
      <c r="E371" s="1964">
        <v>3</v>
      </c>
      <c r="F371" s="318"/>
      <c r="G371" s="377"/>
      <c r="H371" s="371"/>
      <c r="I371" s="318"/>
      <c r="J371" s="318"/>
    </row>
    <row r="372" spans="1:10" ht="25.5">
      <c r="A372" s="1958" t="s">
        <v>1166</v>
      </c>
      <c r="B372" s="297" t="s">
        <v>594</v>
      </c>
      <c r="C372" s="380" t="s">
        <v>595</v>
      </c>
      <c r="D372" s="1968" t="s">
        <v>31</v>
      </c>
      <c r="E372" s="1964">
        <v>3</v>
      </c>
      <c r="F372" s="318"/>
      <c r="G372" s="377"/>
      <c r="H372" s="371"/>
      <c r="I372" s="318"/>
      <c r="J372" s="318"/>
    </row>
    <row r="373" spans="1:10" ht="25.5">
      <c r="A373" s="1958" t="s">
        <v>1168</v>
      </c>
      <c r="B373" s="297" t="s">
        <v>596</v>
      </c>
      <c r="C373" s="380" t="s">
        <v>597</v>
      </c>
      <c r="D373" s="1968" t="s">
        <v>31</v>
      </c>
      <c r="E373" s="1964">
        <v>3</v>
      </c>
      <c r="F373" s="318"/>
      <c r="G373" s="377"/>
      <c r="H373" s="371"/>
      <c r="I373" s="318"/>
      <c r="J373" s="318"/>
    </row>
    <row r="374" spans="1:10" ht="25.5">
      <c r="A374" s="1958" t="s">
        <v>1171</v>
      </c>
      <c r="B374" s="297" t="s">
        <v>598</v>
      </c>
      <c r="C374" s="380" t="s">
        <v>599</v>
      </c>
      <c r="D374" s="1968" t="s">
        <v>31</v>
      </c>
      <c r="E374" s="1964">
        <v>3</v>
      </c>
      <c r="F374" s="318"/>
      <c r="G374" s="377"/>
      <c r="H374" s="371"/>
      <c r="I374" s="318"/>
      <c r="J374" s="318"/>
    </row>
    <row r="375" spans="1:10" ht="25.5">
      <c r="A375" s="1958" t="s">
        <v>1173</v>
      </c>
      <c r="B375" s="297" t="s">
        <v>600</v>
      </c>
      <c r="C375" s="1990" t="s">
        <v>601</v>
      </c>
      <c r="D375" s="1968" t="s">
        <v>31</v>
      </c>
      <c r="E375" s="1964">
        <v>3</v>
      </c>
      <c r="F375" s="318"/>
      <c r="G375" s="377"/>
      <c r="H375" s="371"/>
      <c r="I375" s="318"/>
      <c r="J375" s="318"/>
    </row>
    <row r="376" spans="1:10" ht="25.5">
      <c r="A376" s="1958" t="s">
        <v>1510</v>
      </c>
      <c r="B376" s="297" t="s">
        <v>602</v>
      </c>
      <c r="C376" s="380" t="s">
        <v>603</v>
      </c>
      <c r="D376" s="1968" t="s">
        <v>31</v>
      </c>
      <c r="E376" s="1964">
        <v>3</v>
      </c>
      <c r="F376" s="318"/>
      <c r="G376" s="377"/>
      <c r="H376" s="371"/>
      <c r="I376" s="318"/>
      <c r="J376" s="318"/>
    </row>
    <row r="377" spans="1:10" ht="25.5">
      <c r="A377" s="1958" t="s">
        <v>1511</v>
      </c>
      <c r="B377" s="297" t="s">
        <v>604</v>
      </c>
      <c r="C377" s="380" t="s">
        <v>605</v>
      </c>
      <c r="D377" s="1968" t="s">
        <v>31</v>
      </c>
      <c r="E377" s="1964">
        <v>3</v>
      </c>
      <c r="F377" s="318"/>
      <c r="G377" s="377"/>
      <c r="H377" s="371"/>
      <c r="I377" s="318"/>
      <c r="J377" s="318"/>
    </row>
    <row r="378" spans="1:10" ht="25.5">
      <c r="A378" s="1958" t="s">
        <v>1512</v>
      </c>
      <c r="B378" s="297" t="s">
        <v>606</v>
      </c>
      <c r="C378" s="380" t="s">
        <v>607</v>
      </c>
      <c r="D378" s="1968" t="s">
        <v>31</v>
      </c>
      <c r="E378" s="1964">
        <v>3</v>
      </c>
      <c r="F378" s="318"/>
      <c r="G378" s="377"/>
      <c r="H378" s="371"/>
      <c r="I378" s="318"/>
      <c r="J378" s="318"/>
    </row>
    <row r="379" spans="1:10" ht="25.5">
      <c r="A379" s="1958" t="s">
        <v>1513</v>
      </c>
      <c r="B379" s="297" t="s">
        <v>608</v>
      </c>
      <c r="C379" s="380" t="s">
        <v>609</v>
      </c>
      <c r="D379" s="1968" t="s">
        <v>31</v>
      </c>
      <c r="E379" s="1964">
        <v>3</v>
      </c>
      <c r="F379" s="318"/>
      <c r="G379" s="377"/>
      <c r="H379" s="371"/>
      <c r="I379" s="318"/>
      <c r="J379" s="318"/>
    </row>
    <row r="380" spans="1:10" ht="25.5">
      <c r="A380" s="1958" t="s">
        <v>1514</v>
      </c>
      <c r="B380" s="297" t="s">
        <v>610</v>
      </c>
      <c r="C380" s="380" t="s">
        <v>611</v>
      </c>
      <c r="D380" s="1968" t="s">
        <v>31</v>
      </c>
      <c r="E380" s="1964">
        <v>3</v>
      </c>
      <c r="F380" s="318"/>
      <c r="G380" s="377"/>
      <c r="H380" s="371"/>
      <c r="I380" s="318"/>
      <c r="J380" s="318"/>
    </row>
    <row r="381" spans="1:10" ht="25.5">
      <c r="A381" s="1958" t="s">
        <v>1515</v>
      </c>
      <c r="B381" s="297" t="s">
        <v>612</v>
      </c>
      <c r="C381" s="380" t="s">
        <v>613</v>
      </c>
      <c r="D381" s="1968" t="s">
        <v>31</v>
      </c>
      <c r="E381" s="1964">
        <v>3</v>
      </c>
      <c r="F381" s="318"/>
      <c r="G381" s="377"/>
      <c r="H381" s="371"/>
      <c r="I381" s="318"/>
      <c r="J381" s="318"/>
    </row>
    <row r="382" spans="1:10" ht="25.5">
      <c r="A382" s="1958" t="s">
        <v>1516</v>
      </c>
      <c r="B382" s="297" t="s">
        <v>614</v>
      </c>
      <c r="C382" s="380" t="s">
        <v>615</v>
      </c>
      <c r="D382" s="1968" t="s">
        <v>31</v>
      </c>
      <c r="E382" s="1964">
        <v>3</v>
      </c>
      <c r="F382" s="318"/>
      <c r="G382" s="377"/>
      <c r="H382" s="371"/>
      <c r="I382" s="318"/>
      <c r="J382" s="318"/>
    </row>
    <row r="383" spans="1:10" ht="25.5">
      <c r="A383" s="1958" t="s">
        <v>1517</v>
      </c>
      <c r="B383" s="297" t="s">
        <v>616</v>
      </c>
      <c r="C383" s="380" t="s">
        <v>617</v>
      </c>
      <c r="D383" s="1968" t="s">
        <v>31</v>
      </c>
      <c r="E383" s="1964">
        <v>3</v>
      </c>
      <c r="F383" s="318"/>
      <c r="G383" s="377"/>
      <c r="H383" s="371"/>
      <c r="I383" s="318"/>
      <c r="J383" s="318"/>
    </row>
    <row r="384" spans="1:10" ht="25.5">
      <c r="A384" s="1958" t="s">
        <v>1518</v>
      </c>
      <c r="B384" s="297" t="s">
        <v>618</v>
      </c>
      <c r="C384" s="380" t="s">
        <v>619</v>
      </c>
      <c r="D384" s="1968" t="s">
        <v>31</v>
      </c>
      <c r="E384" s="1964">
        <v>3</v>
      </c>
      <c r="F384" s="318"/>
      <c r="G384" s="377"/>
      <c r="H384" s="371"/>
      <c r="I384" s="318"/>
      <c r="J384" s="318"/>
    </row>
    <row r="385" spans="1:10">
      <c r="A385" s="1917"/>
      <c r="B385" s="590"/>
      <c r="C385" s="1928"/>
      <c r="D385" s="371"/>
      <c r="E385" s="383"/>
      <c r="F385" s="225"/>
      <c r="G385" s="318"/>
      <c r="H385" s="371"/>
      <c r="I385" s="226" t="s">
        <v>1176</v>
      </c>
      <c r="J385" s="318"/>
    </row>
    <row r="386" spans="1:10">
      <c r="A386" s="1917" t="s">
        <v>1177</v>
      </c>
      <c r="B386" s="1982" t="s">
        <v>2775</v>
      </c>
      <c r="C386" s="1969"/>
      <c r="D386" s="371"/>
      <c r="E386" s="383"/>
      <c r="F386" s="318"/>
      <c r="G386" s="377"/>
      <c r="H386" s="371"/>
      <c r="I386" s="318"/>
      <c r="J386" s="318"/>
    </row>
    <row r="387" spans="1:10">
      <c r="A387" s="381" t="s">
        <v>1178</v>
      </c>
      <c r="B387" s="354" t="s">
        <v>623</v>
      </c>
      <c r="C387" s="1991" t="s">
        <v>624</v>
      </c>
      <c r="D387" s="371" t="s">
        <v>87</v>
      </c>
      <c r="E387" s="383">
        <v>3</v>
      </c>
      <c r="F387" s="318"/>
      <c r="G387" s="377"/>
      <c r="H387" s="371"/>
      <c r="I387" s="318"/>
      <c r="J387" s="318"/>
    </row>
    <row r="388" spans="1:10">
      <c r="A388" s="381" t="s">
        <v>1179</v>
      </c>
      <c r="B388" s="354" t="s">
        <v>625</v>
      </c>
      <c r="C388" s="380" t="s">
        <v>626</v>
      </c>
      <c r="D388" s="371" t="s">
        <v>87</v>
      </c>
      <c r="E388" s="383">
        <v>3</v>
      </c>
      <c r="F388" s="318"/>
      <c r="G388" s="377"/>
      <c r="H388" s="371"/>
      <c r="I388" s="318"/>
      <c r="J388" s="318"/>
    </row>
    <row r="389" spans="1:10" ht="25.5">
      <c r="A389" s="381" t="s">
        <v>1180</v>
      </c>
      <c r="B389" s="354" t="s">
        <v>627</v>
      </c>
      <c r="C389" s="380" t="s">
        <v>628</v>
      </c>
      <c r="D389" s="371" t="s">
        <v>87</v>
      </c>
      <c r="E389" s="383">
        <v>3</v>
      </c>
      <c r="F389" s="318"/>
      <c r="G389" s="377"/>
      <c r="H389" s="371"/>
      <c r="I389" s="318"/>
      <c r="J389" s="318"/>
    </row>
    <row r="390" spans="1:10" ht="25.5">
      <c r="A390" s="381" t="s">
        <v>1181</v>
      </c>
      <c r="B390" s="354" t="s">
        <v>629</v>
      </c>
      <c r="C390" s="380" t="s">
        <v>630</v>
      </c>
      <c r="D390" s="371" t="s">
        <v>87</v>
      </c>
      <c r="E390" s="383">
        <v>3</v>
      </c>
      <c r="F390" s="318"/>
      <c r="G390" s="377"/>
      <c r="H390" s="371"/>
      <c r="I390" s="318"/>
      <c r="J390" s="318"/>
    </row>
    <row r="391" spans="1:10" ht="25.5">
      <c r="A391" s="381" t="s">
        <v>1519</v>
      </c>
      <c r="B391" s="354" t="s">
        <v>631</v>
      </c>
      <c r="C391" s="380" t="s">
        <v>632</v>
      </c>
      <c r="D391" s="371" t="s">
        <v>87</v>
      </c>
      <c r="E391" s="383">
        <v>3</v>
      </c>
      <c r="F391" s="318"/>
      <c r="G391" s="377"/>
      <c r="H391" s="371"/>
      <c r="I391" s="318"/>
      <c r="J391" s="318"/>
    </row>
    <row r="392" spans="1:10">
      <c r="A392" s="381" t="s">
        <v>1182</v>
      </c>
      <c r="B392" s="354" t="s">
        <v>633</v>
      </c>
      <c r="C392" s="380" t="s">
        <v>634</v>
      </c>
      <c r="D392" s="371" t="s">
        <v>87</v>
      </c>
      <c r="E392" s="383">
        <v>3</v>
      </c>
      <c r="F392" s="318"/>
      <c r="G392" s="377"/>
      <c r="H392" s="371"/>
      <c r="I392" s="318"/>
      <c r="J392" s="318"/>
    </row>
    <row r="393" spans="1:10">
      <c r="A393" s="381" t="s">
        <v>1183</v>
      </c>
      <c r="B393" s="354" t="s">
        <v>635</v>
      </c>
      <c r="C393" s="380" t="s">
        <v>636</v>
      </c>
      <c r="D393" s="371" t="s">
        <v>87</v>
      </c>
      <c r="E393" s="383">
        <v>3</v>
      </c>
      <c r="F393" s="318"/>
      <c r="G393" s="377"/>
      <c r="H393" s="371"/>
      <c r="I393" s="318"/>
      <c r="J393" s="318"/>
    </row>
    <row r="394" spans="1:10">
      <c r="A394" s="381" t="s">
        <v>1184</v>
      </c>
      <c r="B394" s="354" t="s">
        <v>637</v>
      </c>
      <c r="C394" s="380" t="s">
        <v>638</v>
      </c>
      <c r="D394" s="371" t="s">
        <v>87</v>
      </c>
      <c r="E394" s="383">
        <v>3</v>
      </c>
      <c r="F394" s="318"/>
      <c r="G394" s="377"/>
      <c r="H394" s="371"/>
      <c r="I394" s="318"/>
      <c r="J394" s="318"/>
    </row>
    <row r="395" spans="1:10">
      <c r="A395" s="381" t="s">
        <v>1185</v>
      </c>
      <c r="B395" s="354" t="s">
        <v>639</v>
      </c>
      <c r="C395" s="380" t="s">
        <v>640</v>
      </c>
      <c r="D395" s="371" t="s">
        <v>87</v>
      </c>
      <c r="E395" s="383">
        <v>3</v>
      </c>
      <c r="F395" s="318"/>
      <c r="G395" s="377"/>
      <c r="H395" s="371"/>
      <c r="I395" s="318"/>
      <c r="J395" s="318"/>
    </row>
    <row r="396" spans="1:10" ht="25.5">
      <c r="A396" s="381" t="s">
        <v>1186</v>
      </c>
      <c r="B396" s="354" t="s">
        <v>641</v>
      </c>
      <c r="C396" s="380" t="s">
        <v>642</v>
      </c>
      <c r="D396" s="371" t="s">
        <v>87</v>
      </c>
      <c r="E396" s="383">
        <v>3</v>
      </c>
      <c r="F396" s="318"/>
      <c r="G396" s="377"/>
      <c r="H396" s="371"/>
      <c r="I396" s="318"/>
      <c r="J396" s="318"/>
    </row>
    <row r="397" spans="1:10" ht="25.5">
      <c r="A397" s="381" t="s">
        <v>1187</v>
      </c>
      <c r="B397" s="354" t="s">
        <v>643</v>
      </c>
      <c r="C397" s="380" t="s">
        <v>644</v>
      </c>
      <c r="D397" s="371" t="s">
        <v>87</v>
      </c>
      <c r="E397" s="383">
        <v>3</v>
      </c>
      <c r="F397" s="318"/>
      <c r="G397" s="377"/>
      <c r="H397" s="371"/>
      <c r="I397" s="318"/>
      <c r="J397" s="318"/>
    </row>
    <row r="398" spans="1:10" ht="25.5">
      <c r="A398" s="381" t="s">
        <v>1188</v>
      </c>
      <c r="B398" s="354" t="s">
        <v>645</v>
      </c>
      <c r="C398" s="380" t="s">
        <v>646</v>
      </c>
      <c r="D398" s="371" t="s">
        <v>87</v>
      </c>
      <c r="E398" s="383">
        <v>3</v>
      </c>
      <c r="F398" s="318"/>
      <c r="G398" s="377"/>
      <c r="H398" s="371"/>
      <c r="I398" s="318"/>
      <c r="J398" s="318"/>
    </row>
    <row r="399" spans="1:10">
      <c r="A399" s="381" t="s">
        <v>1189</v>
      </c>
      <c r="B399" s="354" t="s">
        <v>647</v>
      </c>
      <c r="C399" s="380" t="s">
        <v>648</v>
      </c>
      <c r="D399" s="371" t="s">
        <v>87</v>
      </c>
      <c r="E399" s="383">
        <v>3</v>
      </c>
      <c r="F399" s="318"/>
      <c r="G399" s="377"/>
      <c r="H399" s="371"/>
      <c r="I399" s="318"/>
      <c r="J399" s="318"/>
    </row>
    <row r="400" spans="1:10">
      <c r="A400" s="381" t="s">
        <v>1191</v>
      </c>
      <c r="B400" s="354" t="s">
        <v>649</v>
      </c>
      <c r="C400" s="380" t="s">
        <v>650</v>
      </c>
      <c r="D400" s="371" t="s">
        <v>87</v>
      </c>
      <c r="E400" s="383">
        <v>3</v>
      </c>
      <c r="F400" s="318"/>
      <c r="G400" s="377"/>
      <c r="H400" s="371"/>
      <c r="I400" s="318"/>
      <c r="J400" s="318"/>
    </row>
    <row r="401" spans="1:10" ht="25.5">
      <c r="A401" s="381" t="s">
        <v>1192</v>
      </c>
      <c r="B401" s="354" t="s">
        <v>651</v>
      </c>
      <c r="C401" s="380" t="s">
        <v>652</v>
      </c>
      <c r="D401" s="371" t="s">
        <v>87</v>
      </c>
      <c r="E401" s="383">
        <v>3</v>
      </c>
      <c r="F401" s="318"/>
      <c r="G401" s="377"/>
      <c r="H401" s="371"/>
      <c r="I401" s="318"/>
      <c r="J401" s="318"/>
    </row>
    <row r="402" spans="1:10" ht="25.5">
      <c r="A402" s="381" t="s">
        <v>1193</v>
      </c>
      <c r="B402" s="354" t="s">
        <v>653</v>
      </c>
      <c r="C402" s="380" t="s">
        <v>654</v>
      </c>
      <c r="D402" s="371" t="s">
        <v>87</v>
      </c>
      <c r="E402" s="383">
        <v>3</v>
      </c>
      <c r="F402" s="318"/>
      <c r="G402" s="377"/>
      <c r="H402" s="371"/>
      <c r="I402" s="318"/>
      <c r="J402" s="318"/>
    </row>
    <row r="403" spans="1:10" ht="25.5">
      <c r="A403" s="381" t="s">
        <v>1194</v>
      </c>
      <c r="B403" s="354" t="s">
        <v>655</v>
      </c>
      <c r="C403" s="380" t="s">
        <v>656</v>
      </c>
      <c r="D403" s="371" t="s">
        <v>87</v>
      </c>
      <c r="E403" s="383">
        <v>3</v>
      </c>
      <c r="F403" s="318"/>
      <c r="G403" s="377"/>
      <c r="H403" s="371"/>
      <c r="I403" s="318"/>
      <c r="J403" s="318"/>
    </row>
    <row r="404" spans="1:10" ht="25.5">
      <c r="A404" s="381" t="s">
        <v>1197</v>
      </c>
      <c r="B404" s="354" t="s">
        <v>657</v>
      </c>
      <c r="C404" s="380" t="s">
        <v>658</v>
      </c>
      <c r="D404" s="371" t="s">
        <v>87</v>
      </c>
      <c r="E404" s="383">
        <v>3</v>
      </c>
      <c r="F404" s="318"/>
      <c r="G404" s="377"/>
      <c r="H404" s="371"/>
      <c r="I404" s="318"/>
      <c r="J404" s="318"/>
    </row>
    <row r="405" spans="1:10">
      <c r="A405" s="381" t="s">
        <v>1520</v>
      </c>
      <c r="B405" s="354" t="s">
        <v>659</v>
      </c>
      <c r="C405" s="380" t="s">
        <v>660</v>
      </c>
      <c r="D405" s="371" t="s">
        <v>87</v>
      </c>
      <c r="E405" s="383">
        <v>3</v>
      </c>
      <c r="F405" s="318"/>
      <c r="G405" s="377"/>
      <c r="H405" s="371"/>
      <c r="I405" s="318"/>
      <c r="J405" s="318"/>
    </row>
    <row r="406" spans="1:10">
      <c r="A406" s="381" t="s">
        <v>1521</v>
      </c>
      <c r="B406" s="354" t="s">
        <v>661</v>
      </c>
      <c r="C406" s="380" t="s">
        <v>662</v>
      </c>
      <c r="D406" s="371" t="s">
        <v>87</v>
      </c>
      <c r="E406" s="383">
        <v>3</v>
      </c>
      <c r="F406" s="318"/>
      <c r="G406" s="377"/>
      <c r="H406" s="371"/>
      <c r="I406" s="318"/>
      <c r="J406" s="318"/>
    </row>
    <row r="407" spans="1:10" ht="25.5">
      <c r="A407" s="381" t="s">
        <v>1522</v>
      </c>
      <c r="B407" s="354" t="s">
        <v>663</v>
      </c>
      <c r="C407" s="380" t="s">
        <v>664</v>
      </c>
      <c r="D407" s="371" t="s">
        <v>87</v>
      </c>
      <c r="E407" s="383">
        <v>3</v>
      </c>
      <c r="F407" s="318"/>
      <c r="G407" s="377"/>
      <c r="H407" s="371"/>
      <c r="I407" s="318"/>
      <c r="J407" s="318"/>
    </row>
    <row r="408" spans="1:10" ht="25.5">
      <c r="A408" s="381" t="s">
        <v>1523</v>
      </c>
      <c r="B408" s="354" t="s">
        <v>665</v>
      </c>
      <c r="C408" s="380" t="s">
        <v>666</v>
      </c>
      <c r="D408" s="371" t="s">
        <v>87</v>
      </c>
      <c r="E408" s="383">
        <v>3</v>
      </c>
      <c r="F408" s="318"/>
      <c r="G408" s="377"/>
      <c r="H408" s="371"/>
      <c r="I408" s="318"/>
      <c r="J408" s="318"/>
    </row>
    <row r="409" spans="1:10">
      <c r="A409" s="381" t="s">
        <v>1524</v>
      </c>
      <c r="B409" s="354" t="s">
        <v>667</v>
      </c>
      <c r="C409" s="380" t="s">
        <v>668</v>
      </c>
      <c r="D409" s="371" t="s">
        <v>87</v>
      </c>
      <c r="E409" s="383">
        <v>3</v>
      </c>
      <c r="F409" s="318"/>
      <c r="G409" s="377"/>
      <c r="H409" s="371"/>
      <c r="I409" s="318"/>
      <c r="J409" s="318"/>
    </row>
    <row r="410" spans="1:10">
      <c r="A410" s="381" t="s">
        <v>1525</v>
      </c>
      <c r="B410" s="354" t="s">
        <v>669</v>
      </c>
      <c r="C410" s="380" t="s">
        <v>670</v>
      </c>
      <c r="D410" s="371" t="s">
        <v>87</v>
      </c>
      <c r="E410" s="383">
        <v>3</v>
      </c>
      <c r="F410" s="318"/>
      <c r="G410" s="377"/>
      <c r="H410" s="371"/>
      <c r="I410" s="318"/>
      <c r="J410" s="318"/>
    </row>
    <row r="411" spans="1:10">
      <c r="A411" s="381" t="s">
        <v>1526</v>
      </c>
      <c r="B411" s="354" t="s">
        <v>671</v>
      </c>
      <c r="C411" s="380" t="s">
        <v>672</v>
      </c>
      <c r="D411" s="371" t="s">
        <v>87</v>
      </c>
      <c r="E411" s="383">
        <v>3</v>
      </c>
      <c r="F411" s="318"/>
      <c r="G411" s="377"/>
      <c r="H411" s="371"/>
      <c r="I411" s="318"/>
      <c r="J411" s="318"/>
    </row>
    <row r="412" spans="1:10" ht="25.5">
      <c r="A412" s="381" t="s">
        <v>1527</v>
      </c>
      <c r="B412" s="354" t="s">
        <v>673</v>
      </c>
      <c r="C412" s="380" t="s">
        <v>674</v>
      </c>
      <c r="D412" s="371" t="s">
        <v>87</v>
      </c>
      <c r="E412" s="383">
        <v>3</v>
      </c>
      <c r="F412" s="318"/>
      <c r="G412" s="377"/>
      <c r="H412" s="371"/>
      <c r="I412" s="318"/>
      <c r="J412" s="318"/>
    </row>
    <row r="413" spans="1:10">
      <c r="A413" s="381" t="s">
        <v>1528</v>
      </c>
      <c r="B413" s="354" t="s">
        <v>675</v>
      </c>
      <c r="C413" s="380" t="s">
        <v>676</v>
      </c>
      <c r="D413" s="371" t="s">
        <v>87</v>
      </c>
      <c r="E413" s="383">
        <v>3</v>
      </c>
      <c r="F413" s="318"/>
      <c r="G413" s="377"/>
      <c r="H413" s="371"/>
      <c r="I413" s="318"/>
      <c r="J413" s="318"/>
    </row>
    <row r="414" spans="1:10" ht="25.5">
      <c r="A414" s="381" t="s">
        <v>1529</v>
      </c>
      <c r="B414" s="354" t="s">
        <v>677</v>
      </c>
      <c r="C414" s="380" t="s">
        <v>678</v>
      </c>
      <c r="D414" s="371" t="s">
        <v>87</v>
      </c>
      <c r="E414" s="383">
        <v>3</v>
      </c>
      <c r="F414" s="318"/>
      <c r="G414" s="377"/>
      <c r="H414" s="371"/>
      <c r="I414" s="318"/>
      <c r="J414" s="318"/>
    </row>
    <row r="415" spans="1:10" ht="25.5">
      <c r="A415" s="381" t="s">
        <v>1530</v>
      </c>
      <c r="B415" s="354" t="s">
        <v>679</v>
      </c>
      <c r="C415" s="380" t="s">
        <v>680</v>
      </c>
      <c r="D415" s="371" t="s">
        <v>87</v>
      </c>
      <c r="E415" s="383">
        <v>3</v>
      </c>
      <c r="F415" s="318"/>
      <c r="G415" s="377"/>
      <c r="H415" s="371"/>
      <c r="I415" s="318"/>
      <c r="J415" s="318"/>
    </row>
    <row r="416" spans="1:10" ht="25.5">
      <c r="A416" s="381" t="s">
        <v>1531</v>
      </c>
      <c r="B416" s="354" t="s">
        <v>681</v>
      </c>
      <c r="C416" s="380" t="s">
        <v>682</v>
      </c>
      <c r="D416" s="371" t="s">
        <v>87</v>
      </c>
      <c r="E416" s="383">
        <v>3</v>
      </c>
      <c r="F416" s="318"/>
      <c r="G416" s="377"/>
      <c r="H416" s="371"/>
      <c r="I416" s="318"/>
      <c r="J416" s="318"/>
    </row>
    <row r="417" spans="1:10" ht="25.5">
      <c r="A417" s="381" t="s">
        <v>1532</v>
      </c>
      <c r="B417" s="354" t="s">
        <v>683</v>
      </c>
      <c r="C417" s="380" t="s">
        <v>684</v>
      </c>
      <c r="D417" s="371" t="s">
        <v>87</v>
      </c>
      <c r="E417" s="383">
        <v>3</v>
      </c>
      <c r="F417" s="318"/>
      <c r="G417" s="377"/>
      <c r="H417" s="371"/>
      <c r="I417" s="318"/>
      <c r="J417" s="318"/>
    </row>
    <row r="418" spans="1:10" ht="25.5">
      <c r="A418" s="381" t="s">
        <v>1533</v>
      </c>
      <c r="B418" s="354" t="s">
        <v>685</v>
      </c>
      <c r="C418" s="380" t="s">
        <v>686</v>
      </c>
      <c r="D418" s="371" t="s">
        <v>87</v>
      </c>
      <c r="E418" s="383">
        <v>3</v>
      </c>
      <c r="F418" s="318"/>
      <c r="G418" s="377"/>
      <c r="H418" s="371"/>
      <c r="I418" s="318"/>
      <c r="J418" s="318"/>
    </row>
    <row r="419" spans="1:10" ht="25.5">
      <c r="A419" s="381" t="s">
        <v>1534</v>
      </c>
      <c r="B419" s="354" t="s">
        <v>687</v>
      </c>
      <c r="C419" s="380" t="s">
        <v>688</v>
      </c>
      <c r="D419" s="371" t="s">
        <v>87</v>
      </c>
      <c r="E419" s="383">
        <v>3</v>
      </c>
      <c r="F419" s="318"/>
      <c r="G419" s="377"/>
      <c r="H419" s="371"/>
      <c r="I419" s="318"/>
      <c r="J419" s="318"/>
    </row>
    <row r="420" spans="1:10">
      <c r="A420" s="381" t="s">
        <v>1535</v>
      </c>
      <c r="B420" s="354" t="s">
        <v>689</v>
      </c>
      <c r="C420" s="380" t="s">
        <v>690</v>
      </c>
      <c r="D420" s="371" t="s">
        <v>87</v>
      </c>
      <c r="E420" s="383">
        <v>3</v>
      </c>
      <c r="F420" s="318"/>
      <c r="G420" s="377"/>
      <c r="H420" s="371"/>
      <c r="I420" s="318"/>
      <c r="J420" s="318"/>
    </row>
    <row r="421" spans="1:10">
      <c r="A421" s="381" t="s">
        <v>1536</v>
      </c>
      <c r="B421" s="354" t="s">
        <v>691</v>
      </c>
      <c r="C421" s="380" t="s">
        <v>692</v>
      </c>
      <c r="D421" s="371" t="s">
        <v>87</v>
      </c>
      <c r="E421" s="383">
        <v>3</v>
      </c>
      <c r="F421" s="318"/>
      <c r="G421" s="377"/>
      <c r="H421" s="371"/>
      <c r="I421" s="318"/>
      <c r="J421" s="318"/>
    </row>
    <row r="422" spans="1:10" ht="25.5">
      <c r="A422" s="381" t="s">
        <v>1537</v>
      </c>
      <c r="B422" s="354" t="s">
        <v>693</v>
      </c>
      <c r="C422" s="380" t="s">
        <v>694</v>
      </c>
      <c r="D422" s="371" t="s">
        <v>87</v>
      </c>
      <c r="E422" s="383">
        <v>3</v>
      </c>
      <c r="F422" s="318"/>
      <c r="G422" s="377"/>
      <c r="H422" s="371"/>
      <c r="I422" s="318"/>
      <c r="J422" s="318"/>
    </row>
    <row r="423" spans="1:10" ht="25.5">
      <c r="A423" s="381" t="s">
        <v>1538</v>
      </c>
      <c r="B423" s="354" t="s">
        <v>695</v>
      </c>
      <c r="C423" s="380" t="s">
        <v>696</v>
      </c>
      <c r="D423" s="371" t="s">
        <v>87</v>
      </c>
      <c r="E423" s="383">
        <v>3</v>
      </c>
      <c r="F423" s="318"/>
      <c r="G423" s="377"/>
      <c r="H423" s="371"/>
      <c r="I423" s="318"/>
      <c r="J423" s="318"/>
    </row>
    <row r="424" spans="1:10">
      <c r="A424" s="381" t="s">
        <v>1539</v>
      </c>
      <c r="B424" s="354" t="s">
        <v>697</v>
      </c>
      <c r="C424" s="380" t="s">
        <v>698</v>
      </c>
      <c r="D424" s="371" t="s">
        <v>87</v>
      </c>
      <c r="E424" s="383">
        <v>3</v>
      </c>
      <c r="F424" s="318"/>
      <c r="G424" s="377"/>
      <c r="H424" s="371"/>
      <c r="I424" s="318"/>
      <c r="J424" s="318"/>
    </row>
    <row r="425" spans="1:10">
      <c r="A425" s="381" t="s">
        <v>1540</v>
      </c>
      <c r="B425" s="354" t="s">
        <v>699</v>
      </c>
      <c r="C425" s="380" t="s">
        <v>700</v>
      </c>
      <c r="D425" s="371" t="s">
        <v>87</v>
      </c>
      <c r="E425" s="383">
        <v>3</v>
      </c>
      <c r="F425" s="318"/>
      <c r="G425" s="377"/>
      <c r="H425" s="371"/>
      <c r="I425" s="318"/>
      <c r="J425" s="318"/>
    </row>
    <row r="426" spans="1:10" ht="25.5">
      <c r="A426" s="381" t="s">
        <v>1541</v>
      </c>
      <c r="B426" s="354" t="s">
        <v>701</v>
      </c>
      <c r="C426" s="380" t="s">
        <v>702</v>
      </c>
      <c r="D426" s="371" t="s">
        <v>87</v>
      </c>
      <c r="E426" s="383">
        <v>3</v>
      </c>
      <c r="F426" s="318"/>
      <c r="G426" s="377"/>
      <c r="H426" s="371"/>
      <c r="I426" s="318"/>
      <c r="J426" s="318"/>
    </row>
    <row r="427" spans="1:10" ht="25.5">
      <c r="A427" s="381" t="s">
        <v>1542</v>
      </c>
      <c r="B427" s="354" t="s">
        <v>703</v>
      </c>
      <c r="C427" s="380" t="s">
        <v>704</v>
      </c>
      <c r="D427" s="371" t="s">
        <v>87</v>
      </c>
      <c r="E427" s="383">
        <v>3</v>
      </c>
      <c r="F427" s="318"/>
      <c r="G427" s="377"/>
      <c r="H427" s="371"/>
      <c r="I427" s="318"/>
      <c r="J427" s="318"/>
    </row>
    <row r="428" spans="1:10">
      <c r="A428" s="381" t="s">
        <v>1543</v>
      </c>
      <c r="B428" s="354" t="s">
        <v>705</v>
      </c>
      <c r="C428" s="380" t="s">
        <v>706</v>
      </c>
      <c r="D428" s="371" t="s">
        <v>87</v>
      </c>
      <c r="E428" s="383">
        <v>3</v>
      </c>
      <c r="F428" s="318"/>
      <c r="G428" s="377"/>
      <c r="H428" s="371"/>
      <c r="I428" s="318"/>
      <c r="J428" s="318"/>
    </row>
    <row r="429" spans="1:10" ht="25.5">
      <c r="A429" s="381" t="s">
        <v>1544</v>
      </c>
      <c r="B429" s="354" t="s">
        <v>707</v>
      </c>
      <c r="C429" s="380" t="s">
        <v>708</v>
      </c>
      <c r="D429" s="371" t="s">
        <v>87</v>
      </c>
      <c r="E429" s="383">
        <v>3</v>
      </c>
      <c r="F429" s="318"/>
      <c r="G429" s="377"/>
      <c r="H429" s="371"/>
      <c r="I429" s="318"/>
      <c r="J429" s="318"/>
    </row>
    <row r="430" spans="1:10">
      <c r="A430" s="381" t="s">
        <v>1545</v>
      </c>
      <c r="B430" s="354" t="s">
        <v>709</v>
      </c>
      <c r="C430" s="380" t="s">
        <v>710</v>
      </c>
      <c r="D430" s="371" t="s">
        <v>87</v>
      </c>
      <c r="E430" s="383">
        <v>3</v>
      </c>
      <c r="F430" s="318"/>
      <c r="G430" s="377"/>
      <c r="H430" s="371"/>
      <c r="I430" s="318"/>
      <c r="J430" s="318"/>
    </row>
    <row r="431" spans="1:10" ht="25.5">
      <c r="A431" s="381" t="s">
        <v>1546</v>
      </c>
      <c r="B431" s="354" t="s">
        <v>711</v>
      </c>
      <c r="C431" s="380" t="s">
        <v>712</v>
      </c>
      <c r="D431" s="371" t="s">
        <v>87</v>
      </c>
      <c r="E431" s="383">
        <v>3</v>
      </c>
      <c r="F431" s="318"/>
      <c r="G431" s="377"/>
      <c r="H431" s="371"/>
      <c r="I431" s="318"/>
      <c r="J431" s="318"/>
    </row>
    <row r="432" spans="1:10" ht="25.5">
      <c r="A432" s="381" t="s">
        <v>1547</v>
      </c>
      <c r="B432" s="354" t="s">
        <v>713</v>
      </c>
      <c r="C432" s="380" t="s">
        <v>714</v>
      </c>
      <c r="D432" s="371" t="s">
        <v>87</v>
      </c>
      <c r="E432" s="383">
        <v>3</v>
      </c>
      <c r="F432" s="318"/>
      <c r="G432" s="377"/>
      <c r="H432" s="371"/>
      <c r="I432" s="318"/>
      <c r="J432" s="318"/>
    </row>
    <row r="433" spans="1:10" ht="25.5">
      <c r="A433" s="381" t="s">
        <v>1548</v>
      </c>
      <c r="B433" s="354" t="s">
        <v>715</v>
      </c>
      <c r="C433" s="380" t="s">
        <v>716</v>
      </c>
      <c r="D433" s="371" t="s">
        <v>87</v>
      </c>
      <c r="E433" s="383">
        <v>3</v>
      </c>
      <c r="F433" s="318"/>
      <c r="G433" s="377"/>
      <c r="H433" s="371"/>
      <c r="I433" s="318"/>
      <c r="J433" s="318"/>
    </row>
    <row r="434" spans="1:10" ht="25.5">
      <c r="A434" s="381" t="s">
        <v>1549</v>
      </c>
      <c r="B434" s="354" t="s">
        <v>717</v>
      </c>
      <c r="C434" s="380" t="s">
        <v>718</v>
      </c>
      <c r="D434" s="371" t="s">
        <v>87</v>
      </c>
      <c r="E434" s="383">
        <v>3</v>
      </c>
      <c r="F434" s="318"/>
      <c r="G434" s="377"/>
      <c r="H434" s="371"/>
      <c r="I434" s="318"/>
      <c r="J434" s="318"/>
    </row>
    <row r="435" spans="1:10" ht="25.5">
      <c r="A435" s="381" t="s">
        <v>1550</v>
      </c>
      <c r="B435" s="354" t="s">
        <v>719</v>
      </c>
      <c r="C435" s="380" t="s">
        <v>720</v>
      </c>
      <c r="D435" s="371" t="s">
        <v>87</v>
      </c>
      <c r="E435" s="383">
        <v>3</v>
      </c>
      <c r="F435" s="318"/>
      <c r="G435" s="377"/>
      <c r="H435" s="371"/>
      <c r="I435" s="318"/>
      <c r="J435" s="318"/>
    </row>
    <row r="436" spans="1:10" ht="25.5">
      <c r="A436" s="381" t="s">
        <v>1551</v>
      </c>
      <c r="B436" s="354" t="s">
        <v>721</v>
      </c>
      <c r="C436" s="380" t="s">
        <v>722</v>
      </c>
      <c r="D436" s="371" t="s">
        <v>87</v>
      </c>
      <c r="E436" s="383">
        <v>3</v>
      </c>
      <c r="F436" s="318"/>
      <c r="G436" s="377"/>
      <c r="H436" s="371"/>
      <c r="I436" s="318"/>
      <c r="J436" s="318"/>
    </row>
    <row r="437" spans="1:10" ht="25.5">
      <c r="A437" s="381" t="s">
        <v>1552</v>
      </c>
      <c r="B437" s="354" t="s">
        <v>723</v>
      </c>
      <c r="C437" s="380" t="s">
        <v>2714</v>
      </c>
      <c r="D437" s="371" t="s">
        <v>87</v>
      </c>
      <c r="E437" s="383">
        <v>3</v>
      </c>
      <c r="F437" s="318"/>
      <c r="G437" s="377"/>
      <c r="H437" s="371"/>
      <c r="I437" s="318"/>
      <c r="J437" s="318"/>
    </row>
    <row r="438" spans="1:10">
      <c r="A438" s="381" t="s">
        <v>1553</v>
      </c>
      <c r="B438" s="590" t="s">
        <v>724</v>
      </c>
      <c r="C438" s="1047" t="s">
        <v>725</v>
      </c>
      <c r="D438" s="371" t="s">
        <v>87</v>
      </c>
      <c r="E438" s="383">
        <v>3</v>
      </c>
      <c r="F438" s="1140"/>
      <c r="G438" s="1140"/>
      <c r="H438" s="1140"/>
      <c r="I438" s="1140"/>
      <c r="J438" s="1140"/>
    </row>
    <row r="439" spans="1:10">
      <c r="A439" s="1917"/>
      <c r="B439" s="590"/>
      <c r="C439" s="1928"/>
      <c r="D439" s="371"/>
      <c r="E439" s="383"/>
      <c r="F439" s="225"/>
      <c r="G439" s="318"/>
      <c r="H439" s="371"/>
      <c r="I439" s="226" t="s">
        <v>1199</v>
      </c>
      <c r="J439" s="318"/>
    </row>
    <row r="440" spans="1:10">
      <c r="A440" s="1917" t="s">
        <v>1200</v>
      </c>
      <c r="B440" s="1992" t="s">
        <v>2771</v>
      </c>
      <c r="C440" s="380"/>
      <c r="D440" s="371"/>
      <c r="E440" s="383"/>
      <c r="F440" s="318"/>
      <c r="G440" s="377"/>
      <c r="H440" s="371"/>
      <c r="I440" s="318"/>
      <c r="J440" s="318"/>
    </row>
    <row r="441" spans="1:10" ht="51">
      <c r="A441" s="381" t="s">
        <v>1202</v>
      </c>
      <c r="B441" s="297" t="s">
        <v>729</v>
      </c>
      <c r="C441" s="380" t="s">
        <v>2715</v>
      </c>
      <c r="D441" s="371" t="s">
        <v>31</v>
      </c>
      <c r="E441" s="150">
        <v>3000</v>
      </c>
      <c r="F441" s="318"/>
      <c r="G441" s="377"/>
      <c r="H441" s="371"/>
      <c r="I441" s="318"/>
      <c r="J441" s="318"/>
    </row>
    <row r="442" spans="1:10">
      <c r="A442" s="1917"/>
      <c r="B442" s="590"/>
      <c r="C442" s="1928"/>
      <c r="D442" s="371"/>
      <c r="E442" s="383"/>
      <c r="F442" s="225"/>
      <c r="G442" s="318"/>
      <c r="H442" s="371"/>
      <c r="I442" s="226" t="s">
        <v>1205</v>
      </c>
      <c r="J442" s="318"/>
    </row>
    <row r="443" spans="1:10">
      <c r="A443" s="1917" t="s">
        <v>1206</v>
      </c>
      <c r="B443" s="1992" t="s">
        <v>2772</v>
      </c>
      <c r="C443" s="241"/>
      <c r="D443" s="371"/>
      <c r="E443" s="150"/>
      <c r="F443" s="318"/>
      <c r="G443" s="377"/>
      <c r="H443" s="371"/>
      <c r="I443" s="318"/>
      <c r="J443" s="318"/>
    </row>
    <row r="444" spans="1:10" ht="25.5">
      <c r="A444" s="381" t="s">
        <v>1207</v>
      </c>
      <c r="B444" s="297" t="s">
        <v>730</v>
      </c>
      <c r="C444" s="380" t="s">
        <v>2716</v>
      </c>
      <c r="D444" s="371" t="s">
        <v>31</v>
      </c>
      <c r="E444" s="150">
        <v>30000</v>
      </c>
      <c r="F444" s="318"/>
      <c r="G444" s="377"/>
      <c r="H444" s="371"/>
      <c r="I444" s="318"/>
      <c r="J444" s="318"/>
    </row>
    <row r="445" spans="1:10">
      <c r="A445" s="1917"/>
      <c r="B445" s="590"/>
      <c r="C445" s="1928"/>
      <c r="D445" s="371"/>
      <c r="E445" s="383"/>
      <c r="F445" s="225"/>
      <c r="G445" s="318"/>
      <c r="H445" s="371"/>
      <c r="I445" s="226" t="s">
        <v>1209</v>
      </c>
      <c r="J445" s="318"/>
    </row>
    <row r="446" spans="1:10">
      <c r="A446" s="1917" t="s">
        <v>1210</v>
      </c>
      <c r="B446" s="1992" t="s">
        <v>2773</v>
      </c>
      <c r="C446" s="241"/>
      <c r="D446" s="371"/>
      <c r="E446" s="150"/>
      <c r="F446" s="318"/>
      <c r="G446" s="377"/>
      <c r="H446" s="371"/>
      <c r="I446" s="318"/>
      <c r="J446" s="318"/>
    </row>
    <row r="447" spans="1:10" ht="38.25">
      <c r="A447" s="381" t="s">
        <v>1211</v>
      </c>
      <c r="B447" s="297" t="s">
        <v>732</v>
      </c>
      <c r="C447" s="241" t="s">
        <v>733</v>
      </c>
      <c r="D447" s="371" t="s">
        <v>31</v>
      </c>
      <c r="E447" s="150">
        <v>864</v>
      </c>
      <c r="F447" s="318"/>
      <c r="G447" s="377"/>
      <c r="H447" s="371"/>
      <c r="I447" s="318"/>
      <c r="J447" s="318"/>
    </row>
    <row r="448" spans="1:10">
      <c r="A448" s="1917"/>
      <c r="B448" s="590"/>
      <c r="C448" s="1928"/>
      <c r="D448" s="371"/>
      <c r="E448" s="383"/>
      <c r="F448" s="225"/>
      <c r="G448" s="318"/>
      <c r="H448" s="371"/>
      <c r="I448" s="226" t="s">
        <v>1216</v>
      </c>
      <c r="J448" s="318"/>
    </row>
    <row r="449" spans="1:10">
      <c r="A449" s="1917" t="s">
        <v>1217</v>
      </c>
      <c r="B449" s="1992" t="s">
        <v>2774</v>
      </c>
      <c r="C449" s="1928"/>
      <c r="D449" s="371"/>
      <c r="E449" s="383"/>
      <c r="F449" s="225"/>
      <c r="G449" s="318"/>
      <c r="H449" s="371"/>
      <c r="I449" s="226"/>
      <c r="J449" s="318"/>
    </row>
    <row r="450" spans="1:10" ht="38.25">
      <c r="A450" s="381" t="s">
        <v>1219</v>
      </c>
      <c r="B450" s="297" t="s">
        <v>734</v>
      </c>
      <c r="C450" s="241" t="s">
        <v>735</v>
      </c>
      <c r="D450" s="371" t="s">
        <v>31</v>
      </c>
      <c r="E450" s="150">
        <v>40000</v>
      </c>
      <c r="F450" s="318"/>
      <c r="G450" s="377"/>
      <c r="H450" s="371"/>
      <c r="I450" s="318"/>
      <c r="J450" s="318"/>
    </row>
    <row r="451" spans="1:10">
      <c r="A451" s="1917"/>
      <c r="B451" s="590"/>
      <c r="C451" s="1928"/>
      <c r="D451" s="371"/>
      <c r="E451" s="383"/>
      <c r="F451" s="225"/>
      <c r="G451" s="318"/>
      <c r="H451" s="371"/>
      <c r="I451" s="226" t="s">
        <v>1223</v>
      </c>
      <c r="J451" s="318"/>
    </row>
    <row r="452" spans="1:10">
      <c r="A452" s="1917" t="s">
        <v>1224</v>
      </c>
      <c r="B452" s="1993" t="s">
        <v>737</v>
      </c>
      <c r="C452" s="1994"/>
      <c r="D452" s="1914"/>
      <c r="E452" s="383"/>
      <c r="F452" s="1971"/>
      <c r="G452" s="1972"/>
      <c r="H452" s="1914"/>
      <c r="I452" s="1971"/>
      <c r="J452" s="1971"/>
    </row>
    <row r="453" spans="1:10">
      <c r="A453" s="381" t="s">
        <v>1225</v>
      </c>
      <c r="B453" s="297" t="s">
        <v>739</v>
      </c>
      <c r="C453" s="380" t="s">
        <v>740</v>
      </c>
      <c r="D453" s="152" t="s">
        <v>49</v>
      </c>
      <c r="E453" s="150">
        <v>24</v>
      </c>
      <c r="F453" s="318"/>
      <c r="G453" s="377"/>
      <c r="H453" s="371"/>
      <c r="I453" s="318"/>
      <c r="J453" s="318"/>
    </row>
    <row r="454" spans="1:10">
      <c r="A454" s="1917"/>
      <c r="B454" s="590"/>
      <c r="C454" s="1928"/>
      <c r="D454" s="371"/>
      <c r="E454" s="383"/>
      <c r="F454" s="225"/>
      <c r="G454" s="318"/>
      <c r="H454" s="371"/>
      <c r="I454" s="226" t="s">
        <v>1237</v>
      </c>
      <c r="J454" s="318"/>
    </row>
    <row r="455" spans="1:10">
      <c r="A455" s="1917" t="s">
        <v>1238</v>
      </c>
      <c r="B455" s="1975" t="s">
        <v>741</v>
      </c>
      <c r="C455" s="380"/>
      <c r="D455" s="152"/>
      <c r="E455" s="150"/>
      <c r="F455" s="318"/>
      <c r="G455" s="377"/>
      <c r="H455" s="371"/>
      <c r="I455" s="318"/>
      <c r="J455" s="318"/>
    </row>
    <row r="456" spans="1:10" ht="38.25">
      <c r="A456" s="381" t="s">
        <v>1240</v>
      </c>
      <c r="B456" s="297" t="s">
        <v>743</v>
      </c>
      <c r="C456" s="380" t="s">
        <v>744</v>
      </c>
      <c r="D456" s="152" t="s">
        <v>87</v>
      </c>
      <c r="E456" s="150">
        <v>18</v>
      </c>
      <c r="F456" s="318"/>
      <c r="G456" s="377"/>
      <c r="H456" s="371"/>
      <c r="I456" s="318"/>
      <c r="J456" s="318"/>
    </row>
    <row r="457" spans="1:10">
      <c r="A457" s="1917"/>
      <c r="B457" s="590"/>
      <c r="C457" s="1928"/>
      <c r="D457" s="371"/>
      <c r="E457" s="383"/>
      <c r="F457" s="225"/>
      <c r="G457" s="318"/>
      <c r="H457" s="371"/>
      <c r="I457" s="226" t="s">
        <v>1250</v>
      </c>
      <c r="J457" s="318"/>
    </row>
    <row r="458" spans="1:10">
      <c r="A458" s="1917" t="s">
        <v>1251</v>
      </c>
      <c r="B458" s="1992" t="s">
        <v>2770</v>
      </c>
      <c r="C458" s="1928"/>
      <c r="D458" s="371"/>
      <c r="E458" s="383"/>
      <c r="F458" s="225"/>
      <c r="G458" s="318"/>
      <c r="H458" s="371"/>
      <c r="I458" s="226"/>
      <c r="J458" s="318"/>
    </row>
    <row r="459" spans="1:10">
      <c r="A459" s="381" t="s">
        <v>1252</v>
      </c>
      <c r="B459" s="297" t="s">
        <v>746</v>
      </c>
      <c r="C459" s="380" t="s">
        <v>2717</v>
      </c>
      <c r="D459" s="152" t="s">
        <v>49</v>
      </c>
      <c r="E459" s="303">
        <v>18</v>
      </c>
      <c r="F459" s="318"/>
      <c r="G459" s="377"/>
      <c r="H459" s="371"/>
      <c r="I459" s="318"/>
      <c r="J459" s="318"/>
    </row>
    <row r="460" spans="1:10" ht="25.5">
      <c r="A460" s="381" t="s">
        <v>1253</v>
      </c>
      <c r="B460" s="297" t="s">
        <v>748</v>
      </c>
      <c r="C460" s="380" t="s">
        <v>2718</v>
      </c>
      <c r="D460" s="152" t="s">
        <v>49</v>
      </c>
      <c r="E460" s="303">
        <v>18</v>
      </c>
      <c r="F460" s="318"/>
      <c r="G460" s="377"/>
      <c r="H460" s="371"/>
      <c r="I460" s="318"/>
      <c r="J460" s="318"/>
    </row>
    <row r="461" spans="1:10">
      <c r="A461" s="1917"/>
      <c r="B461" s="590"/>
      <c r="C461" s="1928"/>
      <c r="D461" s="371"/>
      <c r="E461" s="383"/>
      <c r="F461" s="225"/>
      <c r="G461" s="318"/>
      <c r="H461" s="371"/>
      <c r="I461" s="226" t="s">
        <v>1259</v>
      </c>
      <c r="J461" s="318"/>
    </row>
    <row r="462" spans="1:10">
      <c r="A462" s="1917" t="s">
        <v>1260</v>
      </c>
      <c r="B462" s="1995" t="s">
        <v>750</v>
      </c>
      <c r="C462" s="380"/>
      <c r="D462" s="152"/>
      <c r="E462" s="303"/>
      <c r="F462" s="318"/>
      <c r="G462" s="377"/>
      <c r="H462" s="371"/>
      <c r="I462" s="318"/>
      <c r="J462" s="318"/>
    </row>
    <row r="463" spans="1:10">
      <c r="A463" s="381" t="s">
        <v>1261</v>
      </c>
      <c r="B463" s="297" t="s">
        <v>752</v>
      </c>
      <c r="C463" s="380" t="s">
        <v>753</v>
      </c>
      <c r="D463" s="152" t="s">
        <v>49</v>
      </c>
      <c r="E463" s="303">
        <v>63</v>
      </c>
      <c r="F463" s="318"/>
      <c r="G463" s="377"/>
      <c r="H463" s="371"/>
      <c r="I463" s="318"/>
      <c r="J463" s="318"/>
    </row>
    <row r="464" spans="1:10">
      <c r="A464" s="1917"/>
      <c r="B464" s="590"/>
      <c r="C464" s="1928"/>
      <c r="D464" s="371"/>
      <c r="E464" s="383"/>
      <c r="F464" s="225"/>
      <c r="G464" s="318"/>
      <c r="H464" s="371"/>
      <c r="I464" s="226" t="s">
        <v>1276</v>
      </c>
      <c r="J464" s="318"/>
    </row>
    <row r="465" spans="1:10">
      <c r="A465" s="1917" t="s">
        <v>1277</v>
      </c>
      <c r="B465" s="1982" t="s">
        <v>754</v>
      </c>
      <c r="C465" s="380"/>
      <c r="D465" s="152"/>
      <c r="E465" s="303"/>
      <c r="F465" s="318"/>
      <c r="G465" s="377"/>
      <c r="H465" s="371"/>
      <c r="I465" s="318"/>
      <c r="J465" s="318"/>
    </row>
    <row r="466" spans="1:10" ht="38.25">
      <c r="A466" s="381" t="s">
        <v>1278</v>
      </c>
      <c r="B466" s="379" t="s">
        <v>756</v>
      </c>
      <c r="C466" s="380" t="s">
        <v>2719</v>
      </c>
      <c r="D466" s="197" t="s">
        <v>249</v>
      </c>
      <c r="E466" s="303">
        <v>72</v>
      </c>
      <c r="F466" s="318"/>
      <c r="G466" s="377"/>
      <c r="H466" s="371"/>
      <c r="I466" s="318"/>
      <c r="J466" s="318"/>
    </row>
    <row r="467" spans="1:10">
      <c r="A467" s="1917"/>
      <c r="B467" s="590"/>
      <c r="C467" s="1928"/>
      <c r="D467" s="371"/>
      <c r="E467" s="383"/>
      <c r="F467" s="225"/>
      <c r="G467" s="318"/>
      <c r="H467" s="371"/>
      <c r="I467" s="226" t="s">
        <v>1290</v>
      </c>
      <c r="J467" s="318"/>
    </row>
    <row r="468" spans="1:10">
      <c r="A468" s="1917" t="s">
        <v>1291</v>
      </c>
      <c r="B468" s="1996" t="s">
        <v>2588</v>
      </c>
      <c r="C468" s="380"/>
      <c r="D468" s="197"/>
      <c r="E468" s="303"/>
      <c r="F468" s="318"/>
      <c r="G468" s="377"/>
      <c r="H468" s="371"/>
      <c r="I468" s="318"/>
      <c r="J468" s="318"/>
    </row>
    <row r="469" spans="1:10" ht="38.25">
      <c r="A469" s="381" t="s">
        <v>1293</v>
      </c>
      <c r="B469" s="149" t="s">
        <v>757</v>
      </c>
      <c r="C469" s="241" t="s">
        <v>758</v>
      </c>
      <c r="D469" s="152" t="s">
        <v>87</v>
      </c>
      <c r="E469" s="303">
        <v>12</v>
      </c>
      <c r="F469" s="318"/>
      <c r="G469" s="377"/>
      <c r="H469" s="371"/>
      <c r="I469" s="318"/>
      <c r="J469" s="318"/>
    </row>
    <row r="470" spans="1:10">
      <c r="A470" s="1917"/>
      <c r="B470" s="590"/>
      <c r="C470" s="1928"/>
      <c r="D470" s="371"/>
      <c r="E470" s="383"/>
      <c r="F470" s="225"/>
      <c r="G470" s="318"/>
      <c r="H470" s="371"/>
      <c r="I470" s="226" t="s">
        <v>1303</v>
      </c>
      <c r="J470" s="318"/>
    </row>
    <row r="471" spans="1:10">
      <c r="A471" s="1917" t="s">
        <v>1304</v>
      </c>
      <c r="B471" s="1997" t="s">
        <v>2589</v>
      </c>
      <c r="C471" s="241"/>
      <c r="D471" s="152"/>
      <c r="E471" s="303"/>
      <c r="F471" s="318"/>
      <c r="G471" s="377"/>
      <c r="H471" s="371"/>
      <c r="I471" s="318"/>
      <c r="J471" s="318"/>
    </row>
    <row r="472" spans="1:10" ht="38.25">
      <c r="A472" s="381" t="s">
        <v>1306</v>
      </c>
      <c r="B472" s="297" t="s">
        <v>759</v>
      </c>
      <c r="C472" s="380" t="s">
        <v>2720</v>
      </c>
      <c r="D472" s="152" t="s">
        <v>87</v>
      </c>
      <c r="E472" s="303">
        <v>30</v>
      </c>
      <c r="F472" s="318"/>
      <c r="G472" s="377"/>
      <c r="H472" s="371"/>
      <c r="I472" s="318"/>
      <c r="J472" s="318"/>
    </row>
    <row r="473" spans="1:10">
      <c r="A473" s="1917"/>
      <c r="B473" s="590"/>
      <c r="C473" s="1928"/>
      <c r="D473" s="371"/>
      <c r="E473" s="383"/>
      <c r="F473" s="225"/>
      <c r="G473" s="318"/>
      <c r="H473" s="371"/>
      <c r="I473" s="226" t="s">
        <v>1327</v>
      </c>
      <c r="J473" s="318"/>
    </row>
    <row r="474" spans="1:10">
      <c r="A474" s="1917" t="s">
        <v>1328</v>
      </c>
      <c r="B474" s="1975" t="s">
        <v>2769</v>
      </c>
      <c r="C474" s="1928"/>
      <c r="D474" s="371"/>
      <c r="E474" s="383"/>
      <c r="F474" s="318"/>
      <c r="G474" s="377"/>
      <c r="H474" s="371"/>
      <c r="I474" s="318"/>
      <c r="J474" s="318"/>
    </row>
    <row r="475" spans="1:10" ht="25.5">
      <c r="A475" s="381" t="s">
        <v>1330</v>
      </c>
      <c r="B475" s="297" t="s">
        <v>760</v>
      </c>
      <c r="C475" s="380" t="s">
        <v>2721</v>
      </c>
      <c r="D475" s="152" t="s">
        <v>87</v>
      </c>
      <c r="E475" s="303">
        <v>18</v>
      </c>
      <c r="F475" s="318"/>
      <c r="G475" s="377"/>
      <c r="H475" s="371"/>
      <c r="I475" s="318"/>
      <c r="J475" s="318"/>
    </row>
    <row r="476" spans="1:10" ht="25.5">
      <c r="A476" s="381" t="s">
        <v>1333</v>
      </c>
      <c r="B476" s="297" t="s">
        <v>760</v>
      </c>
      <c r="C476" s="380" t="s">
        <v>761</v>
      </c>
      <c r="D476" s="152" t="s">
        <v>87</v>
      </c>
      <c r="E476" s="150">
        <v>18</v>
      </c>
      <c r="F476" s="318"/>
      <c r="G476" s="377"/>
      <c r="H476" s="371"/>
      <c r="I476" s="318"/>
      <c r="J476" s="318"/>
    </row>
    <row r="477" spans="1:10">
      <c r="A477" s="1917"/>
      <c r="B477" s="590"/>
      <c r="C477" s="1928"/>
      <c r="D477" s="371"/>
      <c r="E477" s="383"/>
      <c r="F477" s="225"/>
      <c r="G477" s="318"/>
      <c r="H477" s="371"/>
      <c r="I477" s="226" t="s">
        <v>1554</v>
      </c>
      <c r="J477" s="318"/>
    </row>
    <row r="478" spans="1:10">
      <c r="A478" s="1917" t="s">
        <v>1555</v>
      </c>
      <c r="B478" s="1995" t="s">
        <v>2768</v>
      </c>
      <c r="C478" s="380"/>
      <c r="D478" s="152"/>
      <c r="E478" s="150"/>
      <c r="F478" s="318"/>
      <c r="G478" s="377"/>
      <c r="H478" s="371"/>
      <c r="I478" s="318"/>
      <c r="J478" s="318"/>
    </row>
    <row r="479" spans="1:10" ht="25.5">
      <c r="A479" s="381" t="s">
        <v>1088</v>
      </c>
      <c r="B479" s="297" t="s">
        <v>762</v>
      </c>
      <c r="C479" s="380" t="s">
        <v>2722</v>
      </c>
      <c r="D479" s="152" t="s">
        <v>87</v>
      </c>
      <c r="E479" s="150">
        <v>24</v>
      </c>
      <c r="F479" s="318"/>
      <c r="G479" s="377"/>
      <c r="H479" s="371"/>
      <c r="I479" s="318"/>
      <c r="J479" s="318"/>
    </row>
    <row r="480" spans="1:10" ht="25.5">
      <c r="A480" s="381" t="s">
        <v>1091</v>
      </c>
      <c r="B480" s="297" t="s">
        <v>763</v>
      </c>
      <c r="C480" s="380" t="s">
        <v>764</v>
      </c>
      <c r="D480" s="152" t="s">
        <v>31</v>
      </c>
      <c r="E480" s="150">
        <v>12</v>
      </c>
      <c r="F480" s="318"/>
      <c r="G480" s="377"/>
      <c r="H480" s="371"/>
      <c r="I480" s="318"/>
      <c r="J480" s="318"/>
    </row>
    <row r="481" spans="1:10" ht="25.5">
      <c r="A481" s="381" t="s">
        <v>1094</v>
      </c>
      <c r="B481" s="297" t="s">
        <v>765</v>
      </c>
      <c r="C481" s="380" t="s">
        <v>766</v>
      </c>
      <c r="D481" s="152" t="s">
        <v>31</v>
      </c>
      <c r="E481" s="150">
        <v>24</v>
      </c>
      <c r="F481" s="318"/>
      <c r="G481" s="377"/>
      <c r="H481" s="371"/>
      <c r="I481" s="318"/>
      <c r="J481" s="318"/>
    </row>
    <row r="482" spans="1:10" ht="25.5">
      <c r="A482" s="381" t="s">
        <v>1097</v>
      </c>
      <c r="B482" s="297" t="s">
        <v>2724</v>
      </c>
      <c r="C482" s="380" t="s">
        <v>2723</v>
      </c>
      <c r="D482" s="152" t="s">
        <v>31</v>
      </c>
      <c r="E482" s="303">
        <v>12</v>
      </c>
      <c r="F482" s="318"/>
      <c r="G482" s="377"/>
      <c r="H482" s="371"/>
      <c r="I482" s="318"/>
      <c r="J482" s="318"/>
    </row>
    <row r="483" spans="1:10" ht="25.5">
      <c r="A483" s="381" t="s">
        <v>1100</v>
      </c>
      <c r="B483" s="297" t="s">
        <v>767</v>
      </c>
      <c r="C483" s="380" t="s">
        <v>768</v>
      </c>
      <c r="D483" s="152" t="s">
        <v>87</v>
      </c>
      <c r="E483" s="150">
        <v>12</v>
      </c>
      <c r="F483" s="318"/>
      <c r="G483" s="377"/>
      <c r="H483" s="371"/>
      <c r="I483" s="318"/>
      <c r="J483" s="318"/>
    </row>
    <row r="484" spans="1:10" ht="38.25">
      <c r="A484" s="381" t="s">
        <v>1103</v>
      </c>
      <c r="B484" s="297" t="s">
        <v>769</v>
      </c>
      <c r="C484" s="380" t="s">
        <v>770</v>
      </c>
      <c r="D484" s="152" t="s">
        <v>87</v>
      </c>
      <c r="E484" s="150">
        <v>12</v>
      </c>
      <c r="F484" s="318"/>
      <c r="G484" s="377"/>
      <c r="H484" s="371"/>
      <c r="I484" s="318"/>
      <c r="J484" s="318"/>
    </row>
    <row r="485" spans="1:10" ht="25.5">
      <c r="A485" s="381" t="s">
        <v>1106</v>
      </c>
      <c r="B485" s="447" t="s">
        <v>771</v>
      </c>
      <c r="C485" s="380" t="s">
        <v>772</v>
      </c>
      <c r="D485" s="152" t="s">
        <v>87</v>
      </c>
      <c r="E485" s="303">
        <v>144</v>
      </c>
      <c r="F485" s="318"/>
      <c r="G485" s="377"/>
      <c r="H485" s="371"/>
      <c r="I485" s="318"/>
      <c r="J485" s="318"/>
    </row>
    <row r="486" spans="1:10" ht="38.25">
      <c r="A486" s="381" t="s">
        <v>1109</v>
      </c>
      <c r="B486" s="297" t="s">
        <v>773</v>
      </c>
      <c r="C486" s="380" t="s">
        <v>774</v>
      </c>
      <c r="D486" s="152" t="s">
        <v>31</v>
      </c>
      <c r="E486" s="150">
        <v>12</v>
      </c>
      <c r="F486" s="318"/>
      <c r="G486" s="377"/>
      <c r="H486" s="371"/>
      <c r="I486" s="318"/>
      <c r="J486" s="318"/>
    </row>
    <row r="487" spans="1:10">
      <c r="A487" s="1917"/>
      <c r="B487" s="590"/>
      <c r="C487" s="1928"/>
      <c r="D487" s="371"/>
      <c r="E487" s="383"/>
      <c r="F487" s="225"/>
      <c r="G487" s="318"/>
      <c r="H487" s="371"/>
      <c r="I487" s="226" t="s">
        <v>1556</v>
      </c>
      <c r="J487" s="318"/>
    </row>
    <row r="488" spans="1:10">
      <c r="A488" s="1917" t="s">
        <v>1557</v>
      </c>
      <c r="B488" s="1995" t="s">
        <v>2590</v>
      </c>
      <c r="C488" s="380"/>
      <c r="D488" s="152"/>
      <c r="E488" s="150"/>
      <c r="F488" s="318"/>
      <c r="G488" s="377"/>
      <c r="H488" s="371"/>
      <c r="I488" s="318"/>
      <c r="J488" s="318"/>
    </row>
    <row r="489" spans="1:10" ht="25.5">
      <c r="A489" s="381" t="s">
        <v>1559</v>
      </c>
      <c r="B489" s="297" t="s">
        <v>775</v>
      </c>
      <c r="C489" s="380" t="s">
        <v>776</v>
      </c>
      <c r="D489" s="152" t="s">
        <v>87</v>
      </c>
      <c r="E489" s="303">
        <v>30</v>
      </c>
      <c r="F489" s="303" t="s">
        <v>3215</v>
      </c>
      <c r="G489" s="748">
        <v>400</v>
      </c>
      <c r="H489" s="748">
        <v>400</v>
      </c>
      <c r="I489" s="1939">
        <v>0.21</v>
      </c>
      <c r="J489" s="748">
        <v>14520</v>
      </c>
    </row>
    <row r="490" spans="1:10">
      <c r="A490" s="1917"/>
      <c r="B490" s="590"/>
      <c r="C490" s="1928"/>
      <c r="D490" s="371"/>
      <c r="E490" s="383"/>
      <c r="F490" s="225"/>
      <c r="G490" s="318"/>
      <c r="H490" s="371"/>
      <c r="I490" s="226" t="s">
        <v>1558</v>
      </c>
      <c r="J490" s="1940">
        <f>J489/1.21</f>
        <v>12000</v>
      </c>
    </row>
    <row r="491" spans="1:10">
      <c r="A491" s="1917">
        <v>70</v>
      </c>
      <c r="B491" s="1993" t="s">
        <v>2591</v>
      </c>
      <c r="C491" s="318"/>
      <c r="D491" s="318"/>
      <c r="E491" s="224"/>
      <c r="F491" s="318"/>
      <c r="G491" s="377"/>
      <c r="H491" s="371"/>
      <c r="I491" s="318"/>
      <c r="J491" s="318"/>
    </row>
    <row r="492" spans="1:10">
      <c r="A492" s="381" t="s">
        <v>1563</v>
      </c>
      <c r="B492" s="297" t="s">
        <v>777</v>
      </c>
      <c r="C492" s="380" t="s">
        <v>778</v>
      </c>
      <c r="D492" s="152" t="s">
        <v>87</v>
      </c>
      <c r="E492" s="303">
        <v>3</v>
      </c>
      <c r="F492" s="318"/>
      <c r="G492" s="377"/>
      <c r="H492" s="371"/>
      <c r="I492" s="318"/>
      <c r="J492" s="318"/>
    </row>
    <row r="493" spans="1:10">
      <c r="A493" s="381" t="s">
        <v>1564</v>
      </c>
      <c r="B493" s="297" t="s">
        <v>779</v>
      </c>
      <c r="C493" s="380" t="s">
        <v>780</v>
      </c>
      <c r="D493" s="152" t="s">
        <v>49</v>
      </c>
      <c r="E493" s="303">
        <v>6</v>
      </c>
      <c r="F493" s="318"/>
      <c r="G493" s="377"/>
      <c r="H493" s="371"/>
      <c r="I493" s="318"/>
      <c r="J493" s="318"/>
    </row>
    <row r="494" spans="1:10">
      <c r="A494" s="381" t="s">
        <v>1565</v>
      </c>
      <c r="B494" s="297" t="s">
        <v>781</v>
      </c>
      <c r="C494" s="380" t="s">
        <v>2616</v>
      </c>
      <c r="D494" s="152" t="s">
        <v>49</v>
      </c>
      <c r="E494" s="303">
        <v>36</v>
      </c>
      <c r="F494" s="318"/>
      <c r="G494" s="377"/>
      <c r="H494" s="371"/>
      <c r="I494" s="318"/>
      <c r="J494" s="318"/>
    </row>
    <row r="495" spans="1:10">
      <c r="A495" s="1917"/>
      <c r="B495" s="590"/>
      <c r="C495" s="1928"/>
      <c r="D495" s="371"/>
      <c r="E495" s="383"/>
      <c r="F495" s="225"/>
      <c r="G495" s="318"/>
      <c r="H495" s="371"/>
      <c r="I495" s="226" t="s">
        <v>1560</v>
      </c>
      <c r="J495" s="318"/>
    </row>
    <row r="496" spans="1:10">
      <c r="A496" s="1917" t="s">
        <v>1566</v>
      </c>
      <c r="B496" s="1975" t="s">
        <v>782</v>
      </c>
      <c r="C496" s="1998"/>
      <c r="D496" s="1914"/>
      <c r="E496" s="1999"/>
      <c r="F496" s="1971"/>
      <c r="G496" s="1972"/>
      <c r="H496" s="1914"/>
      <c r="I496" s="1971"/>
      <c r="J496" s="1971"/>
    </row>
    <row r="497" spans="1:10" ht="25.5">
      <c r="A497" s="381" t="s">
        <v>1567</v>
      </c>
      <c r="B497" s="297" t="s">
        <v>783</v>
      </c>
      <c r="C497" s="380" t="s">
        <v>2726</v>
      </c>
      <c r="D497" s="152" t="s">
        <v>49</v>
      </c>
      <c r="E497" s="303">
        <v>90</v>
      </c>
      <c r="F497" s="318"/>
      <c r="G497" s="377"/>
      <c r="H497" s="371"/>
      <c r="I497" s="318"/>
      <c r="J497" s="318"/>
    </row>
    <row r="498" spans="1:10">
      <c r="A498" s="1917"/>
      <c r="B498" s="590"/>
      <c r="C498" s="1928"/>
      <c r="D498" s="371"/>
      <c r="E498" s="383"/>
      <c r="F498" s="225"/>
      <c r="G498" s="318"/>
      <c r="H498" s="371"/>
      <c r="I498" s="226" t="s">
        <v>1561</v>
      </c>
      <c r="J498" s="318"/>
    </row>
    <row r="499" spans="1:10">
      <c r="A499" s="1917" t="s">
        <v>1568</v>
      </c>
      <c r="B499" s="1995" t="s">
        <v>2592</v>
      </c>
      <c r="C499" s="380"/>
      <c r="D499" s="152"/>
      <c r="E499" s="303"/>
      <c r="F499" s="318"/>
      <c r="G499" s="377"/>
      <c r="H499" s="371"/>
      <c r="I499" s="318"/>
      <c r="J499" s="318"/>
    </row>
    <row r="500" spans="1:10" ht="25.5">
      <c r="A500" s="381" t="s">
        <v>1569</v>
      </c>
      <c r="B500" s="297" t="s">
        <v>784</v>
      </c>
      <c r="C500" s="380" t="s">
        <v>2725</v>
      </c>
      <c r="D500" s="152" t="s">
        <v>49</v>
      </c>
      <c r="E500" s="303">
        <v>12</v>
      </c>
      <c r="F500" s="318"/>
      <c r="G500" s="377"/>
      <c r="H500" s="371"/>
      <c r="I500" s="318"/>
      <c r="J500" s="1140"/>
    </row>
    <row r="501" spans="1:10">
      <c r="A501" s="1917"/>
      <c r="B501" s="590"/>
      <c r="C501" s="1928"/>
      <c r="D501" s="371"/>
      <c r="E501" s="383"/>
      <c r="F501" s="225"/>
      <c r="G501" s="318"/>
      <c r="H501" s="371"/>
      <c r="I501" s="226" t="s">
        <v>1562</v>
      </c>
      <c r="J501" s="318"/>
    </row>
    <row r="502" spans="1:10">
      <c r="A502" s="1917" t="s">
        <v>1570</v>
      </c>
      <c r="B502" s="2000" t="s">
        <v>785</v>
      </c>
      <c r="C502" s="380"/>
      <c r="D502" s="152"/>
      <c r="E502" s="303"/>
      <c r="F502" s="318"/>
      <c r="G502" s="377"/>
      <c r="H502" s="371"/>
      <c r="I502" s="318"/>
      <c r="J502" s="318"/>
    </row>
    <row r="503" spans="1:10">
      <c r="A503" s="381" t="s">
        <v>1571</v>
      </c>
      <c r="B503" s="297" t="s">
        <v>786</v>
      </c>
      <c r="C503" s="380" t="s">
        <v>787</v>
      </c>
      <c r="D503" s="152" t="s">
        <v>49</v>
      </c>
      <c r="E503" s="303">
        <v>6</v>
      </c>
      <c r="F503" s="318"/>
      <c r="G503" s="377"/>
      <c r="H503" s="371"/>
      <c r="I503" s="318"/>
      <c r="J503" s="318"/>
    </row>
    <row r="504" spans="1:10">
      <c r="A504" s="381" t="s">
        <v>1572</v>
      </c>
      <c r="B504" s="297" t="s">
        <v>788</v>
      </c>
      <c r="C504" s="380" t="s">
        <v>789</v>
      </c>
      <c r="D504" s="152" t="s">
        <v>49</v>
      </c>
      <c r="E504" s="303">
        <v>6</v>
      </c>
      <c r="F504" s="318"/>
      <c r="G504" s="377"/>
      <c r="H504" s="371"/>
      <c r="I504" s="318"/>
      <c r="J504" s="318"/>
    </row>
    <row r="505" spans="1:10">
      <c r="A505" s="381" t="s">
        <v>1573</v>
      </c>
      <c r="B505" s="297" t="s">
        <v>790</v>
      </c>
      <c r="C505" s="380" t="s">
        <v>791</v>
      </c>
      <c r="D505" s="152" t="s">
        <v>49</v>
      </c>
      <c r="E505" s="303">
        <v>6</v>
      </c>
      <c r="F505" s="318"/>
      <c r="G505" s="377"/>
      <c r="H505" s="371"/>
      <c r="I505" s="318"/>
      <c r="J505" s="318"/>
    </row>
    <row r="506" spans="1:10">
      <c r="A506" s="1917"/>
      <c r="B506" s="590"/>
      <c r="C506" s="1928"/>
      <c r="D506" s="371"/>
      <c r="E506" s="383"/>
      <c r="F506" s="225"/>
      <c r="G506" s="318"/>
      <c r="H506" s="371"/>
      <c r="I506" s="226" t="s">
        <v>1574</v>
      </c>
      <c r="J506" s="318"/>
    </row>
    <row r="507" spans="1:10">
      <c r="A507" s="1917" t="s">
        <v>1575</v>
      </c>
      <c r="B507" s="1971" t="s">
        <v>792</v>
      </c>
      <c r="C507" s="380"/>
      <c r="D507" s="152"/>
      <c r="E507" s="303"/>
      <c r="F507" s="318"/>
      <c r="G507" s="377"/>
      <c r="H507" s="371"/>
      <c r="I507" s="318"/>
      <c r="J507" s="318"/>
    </row>
    <row r="508" spans="1:10" ht="25.5">
      <c r="A508" s="1958" t="s">
        <v>1576</v>
      </c>
      <c r="B508" s="297" t="s">
        <v>793</v>
      </c>
      <c r="C508" s="380" t="s">
        <v>794</v>
      </c>
      <c r="D508" s="152" t="s">
        <v>87</v>
      </c>
      <c r="E508" s="303">
        <v>24</v>
      </c>
      <c r="F508" s="318"/>
      <c r="G508" s="377"/>
      <c r="H508" s="371"/>
      <c r="I508" s="318"/>
      <c r="J508" s="318"/>
    </row>
    <row r="509" spans="1:10">
      <c r="A509" s="381"/>
      <c r="B509" s="318"/>
      <c r="C509" s="380"/>
      <c r="D509" s="152"/>
      <c r="E509" s="303"/>
      <c r="F509" s="318"/>
      <c r="G509" s="377"/>
      <c r="H509" s="371"/>
      <c r="I509" s="226" t="s">
        <v>1579</v>
      </c>
      <c r="J509" s="318"/>
    </row>
    <row r="510" spans="1:10">
      <c r="A510" s="1917" t="s">
        <v>1577</v>
      </c>
      <c r="B510" s="1982" t="s">
        <v>795</v>
      </c>
      <c r="C510" s="380"/>
      <c r="D510" s="152"/>
      <c r="E510" s="303"/>
      <c r="F510" s="318"/>
      <c r="G510" s="377"/>
      <c r="H510" s="371"/>
      <c r="I510" s="318"/>
      <c r="J510" s="318"/>
    </row>
    <row r="511" spans="1:10" ht="38.25">
      <c r="A511" s="1958" t="s">
        <v>1578</v>
      </c>
      <c r="B511" s="297" t="s">
        <v>796</v>
      </c>
      <c r="C511" s="380" t="s">
        <v>2593</v>
      </c>
      <c r="D511" s="152" t="s">
        <v>87</v>
      </c>
      <c r="E511" s="150">
        <v>72</v>
      </c>
      <c r="F511" s="318"/>
      <c r="G511" s="377"/>
      <c r="H511" s="371"/>
      <c r="I511" s="318"/>
      <c r="J511" s="318"/>
    </row>
    <row r="512" spans="1:10">
      <c r="A512" s="1917"/>
      <c r="B512" s="590"/>
      <c r="C512" s="1928"/>
      <c r="D512" s="371"/>
      <c r="E512" s="383"/>
      <c r="F512" s="225"/>
      <c r="G512" s="318"/>
      <c r="H512" s="371"/>
      <c r="I512" s="226" t="s">
        <v>1580</v>
      </c>
      <c r="J512" s="318"/>
    </row>
    <row r="513" spans="1:10">
      <c r="A513" s="1917" t="s">
        <v>1581</v>
      </c>
      <c r="B513" s="1995" t="s">
        <v>2595</v>
      </c>
      <c r="C513" s="380"/>
      <c r="D513" s="152"/>
      <c r="E513" s="150"/>
      <c r="F513" s="318"/>
      <c r="G513" s="377"/>
      <c r="H513" s="371"/>
      <c r="I513" s="318"/>
      <c r="J513" s="318"/>
    </row>
    <row r="514" spans="1:10" ht="38.25">
      <c r="A514" s="381" t="s">
        <v>1582</v>
      </c>
      <c r="B514" s="297" t="s">
        <v>797</v>
      </c>
      <c r="C514" s="380" t="s">
        <v>798</v>
      </c>
      <c r="D514" s="152" t="s">
        <v>49</v>
      </c>
      <c r="E514" s="150">
        <v>600</v>
      </c>
      <c r="F514" s="318"/>
      <c r="G514" s="377"/>
      <c r="H514" s="371"/>
      <c r="I514" s="318"/>
      <c r="J514" s="318"/>
    </row>
    <row r="515" spans="1:10" ht="38.25">
      <c r="A515" s="381" t="s">
        <v>1583</v>
      </c>
      <c r="B515" s="297" t="s">
        <v>799</v>
      </c>
      <c r="C515" s="380" t="s">
        <v>2594</v>
      </c>
      <c r="D515" s="152" t="s">
        <v>49</v>
      </c>
      <c r="E515" s="150">
        <v>108</v>
      </c>
      <c r="F515" s="318"/>
      <c r="G515" s="377"/>
      <c r="H515" s="371"/>
      <c r="I515" s="318"/>
      <c r="J515" s="318"/>
    </row>
    <row r="516" spans="1:10" ht="38.25">
      <c r="A516" s="381" t="s">
        <v>1584</v>
      </c>
      <c r="B516" s="297" t="s">
        <v>800</v>
      </c>
      <c r="C516" s="380" t="s">
        <v>2594</v>
      </c>
      <c r="D516" s="152" t="s">
        <v>49</v>
      </c>
      <c r="E516" s="150">
        <v>15</v>
      </c>
      <c r="F516" s="318"/>
      <c r="G516" s="377"/>
      <c r="H516" s="371"/>
      <c r="I516" s="318"/>
      <c r="J516" s="318"/>
    </row>
    <row r="517" spans="1:10" ht="38.25">
      <c r="A517" s="381" t="s">
        <v>1585</v>
      </c>
      <c r="B517" s="297" t="s">
        <v>801</v>
      </c>
      <c r="C517" s="380" t="s">
        <v>2594</v>
      </c>
      <c r="D517" s="152" t="s">
        <v>49</v>
      </c>
      <c r="E517" s="150">
        <v>24</v>
      </c>
      <c r="F517" s="318"/>
      <c r="G517" s="377"/>
      <c r="H517" s="371"/>
      <c r="I517" s="318"/>
      <c r="J517" s="318"/>
    </row>
    <row r="518" spans="1:10">
      <c r="A518" s="1917"/>
      <c r="B518" s="590"/>
      <c r="C518" s="1928"/>
      <c r="D518" s="371"/>
      <c r="E518" s="383"/>
      <c r="F518" s="225"/>
      <c r="G518" s="318"/>
      <c r="H518" s="371"/>
      <c r="I518" s="226" t="s">
        <v>1586</v>
      </c>
      <c r="J518" s="318"/>
    </row>
    <row r="519" spans="1:10">
      <c r="A519" s="1917" t="s">
        <v>1587</v>
      </c>
      <c r="B519" s="1978" t="s">
        <v>804</v>
      </c>
      <c r="C519" s="387"/>
      <c r="D519" s="371"/>
      <c r="E519" s="383"/>
      <c r="F519" s="318"/>
      <c r="G519" s="377"/>
      <c r="H519" s="371"/>
      <c r="I519" s="318"/>
      <c r="J519" s="318"/>
    </row>
    <row r="520" spans="1:10" ht="25.5">
      <c r="A520" s="381" t="s">
        <v>1588</v>
      </c>
      <c r="B520" s="297" t="s">
        <v>806</v>
      </c>
      <c r="C520" s="380" t="s">
        <v>807</v>
      </c>
      <c r="D520" s="152" t="s">
        <v>31</v>
      </c>
      <c r="E520" s="150">
        <v>24</v>
      </c>
      <c r="F520" s="318"/>
      <c r="G520" s="377"/>
      <c r="H520" s="371"/>
      <c r="I520" s="318"/>
      <c r="J520" s="318"/>
    </row>
    <row r="521" spans="1:10">
      <c r="A521" s="381" t="s">
        <v>1589</v>
      </c>
      <c r="B521" s="297" t="s">
        <v>808</v>
      </c>
      <c r="C521" s="380" t="s">
        <v>809</v>
      </c>
      <c r="D521" s="152" t="s">
        <v>31</v>
      </c>
      <c r="E521" s="150">
        <v>30</v>
      </c>
      <c r="F521" s="318"/>
      <c r="G521" s="377"/>
      <c r="H521" s="371"/>
      <c r="I521" s="318"/>
      <c r="J521" s="318"/>
    </row>
    <row r="522" spans="1:10">
      <c r="A522" s="381" t="s">
        <v>1590</v>
      </c>
      <c r="B522" s="297" t="s">
        <v>810</v>
      </c>
      <c r="C522" s="380" t="s">
        <v>811</v>
      </c>
      <c r="D522" s="152" t="s">
        <v>31</v>
      </c>
      <c r="E522" s="150">
        <v>3</v>
      </c>
      <c r="F522" s="318"/>
      <c r="G522" s="377"/>
      <c r="H522" s="371"/>
      <c r="I522" s="318"/>
      <c r="J522" s="318"/>
    </row>
    <row r="523" spans="1:10">
      <c r="A523" s="381" t="s">
        <v>1591</v>
      </c>
      <c r="B523" s="297" t="s">
        <v>812</v>
      </c>
      <c r="C523" s="380" t="s">
        <v>813</v>
      </c>
      <c r="D523" s="152" t="s">
        <v>31</v>
      </c>
      <c r="E523" s="150">
        <v>18</v>
      </c>
      <c r="F523" s="318"/>
      <c r="G523" s="377"/>
      <c r="H523" s="371"/>
      <c r="I523" s="318"/>
      <c r="J523" s="318"/>
    </row>
    <row r="524" spans="1:10">
      <c r="A524" s="381" t="s">
        <v>1592</v>
      </c>
      <c r="B524" s="297" t="s">
        <v>814</v>
      </c>
      <c r="C524" s="380" t="s">
        <v>815</v>
      </c>
      <c r="D524" s="152" t="s">
        <v>31</v>
      </c>
      <c r="E524" s="150">
        <v>36</v>
      </c>
      <c r="F524" s="318"/>
      <c r="G524" s="377"/>
      <c r="H524" s="371"/>
      <c r="I524" s="318"/>
      <c r="J524" s="318"/>
    </row>
    <row r="525" spans="1:10">
      <c r="A525" s="381" t="s">
        <v>1593</v>
      </c>
      <c r="B525" s="297" t="s">
        <v>816</v>
      </c>
      <c r="C525" s="380" t="s">
        <v>817</v>
      </c>
      <c r="D525" s="152" t="s">
        <v>31</v>
      </c>
      <c r="E525" s="150">
        <v>30</v>
      </c>
      <c r="F525" s="318"/>
      <c r="G525" s="377"/>
      <c r="H525" s="371"/>
      <c r="I525" s="318"/>
      <c r="J525" s="318"/>
    </row>
    <row r="526" spans="1:10">
      <c r="A526" s="381" t="s">
        <v>1594</v>
      </c>
      <c r="B526" s="297" t="s">
        <v>818</v>
      </c>
      <c r="C526" s="380" t="s">
        <v>819</v>
      </c>
      <c r="D526" s="152" t="s">
        <v>31</v>
      </c>
      <c r="E526" s="150">
        <v>6</v>
      </c>
      <c r="F526" s="318"/>
      <c r="G526" s="377"/>
      <c r="H526" s="371"/>
      <c r="I526" s="318"/>
      <c r="J526" s="318"/>
    </row>
    <row r="527" spans="1:10">
      <c r="A527" s="381" t="s">
        <v>1595</v>
      </c>
      <c r="B527" s="297" t="s">
        <v>820</v>
      </c>
      <c r="C527" s="380" t="s">
        <v>821</v>
      </c>
      <c r="D527" s="152" t="s">
        <v>49</v>
      </c>
      <c r="E527" s="150">
        <v>18</v>
      </c>
      <c r="F527" s="318"/>
      <c r="G527" s="377"/>
      <c r="H527" s="371"/>
      <c r="I527" s="318"/>
      <c r="J527" s="318"/>
    </row>
    <row r="528" spans="1:10">
      <c r="A528" s="381" t="s">
        <v>1596</v>
      </c>
      <c r="B528" s="297" t="s">
        <v>822</v>
      </c>
      <c r="C528" s="380" t="s">
        <v>823</v>
      </c>
      <c r="D528" s="152" t="s">
        <v>49</v>
      </c>
      <c r="E528" s="150">
        <v>18</v>
      </c>
      <c r="F528" s="318"/>
      <c r="G528" s="377"/>
      <c r="H528" s="371"/>
      <c r="I528" s="318"/>
      <c r="J528" s="318"/>
    </row>
    <row r="529" spans="1:10">
      <c r="A529" s="381" t="s">
        <v>1597</v>
      </c>
      <c r="B529" s="297" t="s">
        <v>824</v>
      </c>
      <c r="C529" s="380" t="s">
        <v>825</v>
      </c>
      <c r="D529" s="152" t="s">
        <v>49</v>
      </c>
      <c r="E529" s="150">
        <v>18</v>
      </c>
      <c r="F529" s="318"/>
      <c r="G529" s="377"/>
      <c r="H529" s="371"/>
      <c r="I529" s="318"/>
      <c r="J529" s="318"/>
    </row>
    <row r="530" spans="1:10">
      <c r="A530" s="381" t="s">
        <v>1598</v>
      </c>
      <c r="B530" s="297" t="s">
        <v>826</v>
      </c>
      <c r="C530" s="380" t="s">
        <v>827</v>
      </c>
      <c r="D530" s="152" t="s">
        <v>49</v>
      </c>
      <c r="E530" s="150">
        <v>6</v>
      </c>
      <c r="F530" s="318"/>
      <c r="G530" s="377"/>
      <c r="H530" s="371"/>
      <c r="I530" s="318"/>
      <c r="J530" s="318"/>
    </row>
    <row r="531" spans="1:10" ht="25.5">
      <c r="A531" s="381" t="s">
        <v>1599</v>
      </c>
      <c r="B531" s="297" t="s">
        <v>828</v>
      </c>
      <c r="C531" s="380" t="s">
        <v>829</v>
      </c>
      <c r="D531" s="152" t="s">
        <v>49</v>
      </c>
      <c r="E531" s="303">
        <v>3</v>
      </c>
      <c r="F531" s="318"/>
      <c r="G531" s="377"/>
      <c r="H531" s="371"/>
      <c r="I531" s="318"/>
      <c r="J531" s="318"/>
    </row>
    <row r="532" spans="1:10">
      <c r="A532" s="381" t="s">
        <v>1600</v>
      </c>
      <c r="B532" s="297" t="s">
        <v>830</v>
      </c>
      <c r="C532" s="380" t="s">
        <v>831</v>
      </c>
      <c r="D532" s="152" t="s">
        <v>49</v>
      </c>
      <c r="E532" s="150">
        <v>3</v>
      </c>
      <c r="F532" s="318"/>
      <c r="G532" s="377"/>
      <c r="H532" s="371"/>
      <c r="I532" s="318"/>
      <c r="J532" s="318"/>
    </row>
    <row r="533" spans="1:10">
      <c r="A533" s="381" t="s">
        <v>1601</v>
      </c>
      <c r="B533" s="297" t="s">
        <v>832</v>
      </c>
      <c r="C533" s="380" t="s">
        <v>2596</v>
      </c>
      <c r="D533" s="152" t="s">
        <v>31</v>
      </c>
      <c r="E533" s="150">
        <v>3</v>
      </c>
      <c r="F533" s="318"/>
      <c r="G533" s="377"/>
      <c r="H533" s="371"/>
      <c r="I533" s="318"/>
      <c r="J533" s="318"/>
    </row>
    <row r="534" spans="1:10">
      <c r="A534" s="381" t="s">
        <v>1602</v>
      </c>
      <c r="B534" s="297" t="s">
        <v>833</v>
      </c>
      <c r="C534" s="380" t="s">
        <v>2596</v>
      </c>
      <c r="D534" s="152" t="s">
        <v>31</v>
      </c>
      <c r="E534" s="150">
        <v>15</v>
      </c>
      <c r="F534" s="318"/>
      <c r="G534" s="377"/>
      <c r="H534" s="371"/>
      <c r="I534" s="318"/>
      <c r="J534" s="318"/>
    </row>
    <row r="535" spans="1:10">
      <c r="A535" s="381" t="s">
        <v>1603</v>
      </c>
      <c r="B535" s="297" t="s">
        <v>834</v>
      </c>
      <c r="C535" s="380" t="s">
        <v>835</v>
      </c>
      <c r="D535" s="139" t="s">
        <v>31</v>
      </c>
      <c r="E535" s="303">
        <v>3</v>
      </c>
      <c r="F535" s="318"/>
      <c r="G535" s="377"/>
      <c r="H535" s="371"/>
      <c r="I535" s="318"/>
      <c r="J535" s="318"/>
    </row>
    <row r="536" spans="1:10">
      <c r="A536" s="381" t="s">
        <v>1604</v>
      </c>
      <c r="B536" s="297" t="s">
        <v>836</v>
      </c>
      <c r="C536" s="380" t="s">
        <v>837</v>
      </c>
      <c r="D536" s="139" t="s">
        <v>31</v>
      </c>
      <c r="E536" s="303">
        <v>3</v>
      </c>
      <c r="F536" s="318"/>
      <c r="G536" s="377"/>
      <c r="H536" s="371"/>
      <c r="I536" s="318"/>
      <c r="J536" s="318"/>
    </row>
    <row r="537" spans="1:10" ht="25.5">
      <c r="A537" s="381" t="s">
        <v>1605</v>
      </c>
      <c r="B537" s="297" t="s">
        <v>838</v>
      </c>
      <c r="C537" s="380" t="s">
        <v>839</v>
      </c>
      <c r="D537" s="139" t="s">
        <v>31</v>
      </c>
      <c r="E537" s="303">
        <v>6</v>
      </c>
      <c r="F537" s="318"/>
      <c r="G537" s="377"/>
      <c r="H537" s="371"/>
      <c r="I537" s="318"/>
      <c r="J537" s="318"/>
    </row>
    <row r="538" spans="1:10">
      <c r="A538" s="381" t="s">
        <v>1606</v>
      </c>
      <c r="B538" s="297" t="s">
        <v>840</v>
      </c>
      <c r="C538" s="380" t="s">
        <v>841</v>
      </c>
      <c r="D538" s="139" t="s">
        <v>31</v>
      </c>
      <c r="E538" s="303">
        <v>3</v>
      </c>
      <c r="F538" s="318"/>
      <c r="G538" s="377"/>
      <c r="H538" s="371"/>
      <c r="I538" s="318"/>
      <c r="J538" s="318"/>
    </row>
    <row r="539" spans="1:10" ht="38.25">
      <c r="A539" s="381" t="s">
        <v>1607</v>
      </c>
      <c r="B539" s="297" t="s">
        <v>842</v>
      </c>
      <c r="C539" s="380" t="s">
        <v>2597</v>
      </c>
      <c r="D539" s="139" t="s">
        <v>31</v>
      </c>
      <c r="E539" s="303">
        <v>3</v>
      </c>
      <c r="F539" s="318"/>
      <c r="G539" s="377"/>
      <c r="H539" s="371"/>
      <c r="I539" s="318"/>
      <c r="J539" s="318"/>
    </row>
    <row r="540" spans="1:10" ht="25.5">
      <c r="A540" s="381" t="s">
        <v>1608</v>
      </c>
      <c r="B540" s="297" t="s">
        <v>1611</v>
      </c>
      <c r="C540" s="380" t="s">
        <v>2597</v>
      </c>
      <c r="D540" s="139" t="s">
        <v>31</v>
      </c>
      <c r="E540" s="303">
        <v>3</v>
      </c>
      <c r="F540" s="318"/>
      <c r="G540" s="377"/>
      <c r="H540" s="371"/>
      <c r="I540" s="318"/>
      <c r="J540" s="318"/>
    </row>
    <row r="541" spans="1:10" ht="25.5">
      <c r="A541" s="381" t="s">
        <v>1609</v>
      </c>
      <c r="B541" s="297" t="s">
        <v>843</v>
      </c>
      <c r="C541" s="380" t="s">
        <v>2598</v>
      </c>
      <c r="D541" s="2002" t="s">
        <v>31</v>
      </c>
      <c r="E541" s="303">
        <v>3</v>
      </c>
      <c r="F541" s="318"/>
      <c r="G541" s="377"/>
      <c r="H541" s="371"/>
      <c r="I541" s="318"/>
      <c r="J541" s="318"/>
    </row>
    <row r="542" spans="1:10" ht="25.5">
      <c r="A542" s="381" t="s">
        <v>1610</v>
      </c>
      <c r="B542" s="297" t="s">
        <v>844</v>
      </c>
      <c r="C542" s="380" t="s">
        <v>2599</v>
      </c>
      <c r="D542" s="139" t="s">
        <v>31</v>
      </c>
      <c r="E542" s="303">
        <v>3</v>
      </c>
      <c r="F542" s="318"/>
      <c r="G542" s="377"/>
      <c r="H542" s="371"/>
      <c r="I542" s="318"/>
      <c r="J542" s="318"/>
    </row>
    <row r="543" spans="1:10">
      <c r="A543" s="1917"/>
      <c r="B543" s="590"/>
      <c r="C543" s="1928"/>
      <c r="D543" s="371"/>
      <c r="E543" s="383"/>
      <c r="F543" s="225"/>
      <c r="G543" s="318"/>
      <c r="H543" s="371"/>
      <c r="I543" s="226" t="s">
        <v>1614</v>
      </c>
      <c r="J543" s="318"/>
    </row>
    <row r="544" spans="1:10">
      <c r="A544" s="1917" t="s">
        <v>1612</v>
      </c>
      <c r="B544" s="1975" t="s">
        <v>845</v>
      </c>
      <c r="C544" s="1928"/>
      <c r="D544" s="371"/>
      <c r="E544" s="383"/>
      <c r="F544" s="318"/>
      <c r="G544" s="377"/>
      <c r="H544" s="371"/>
      <c r="I544" s="318"/>
      <c r="J544" s="318"/>
    </row>
    <row r="545" spans="1:10" ht="38.25">
      <c r="A545" s="371" t="s">
        <v>1613</v>
      </c>
      <c r="B545" s="297" t="s">
        <v>846</v>
      </c>
      <c r="C545" s="297" t="s">
        <v>2728</v>
      </c>
      <c r="D545" s="139" t="s">
        <v>87</v>
      </c>
      <c r="E545" s="139">
        <v>16</v>
      </c>
      <c r="F545" s="318"/>
      <c r="G545" s="377"/>
      <c r="H545" s="371"/>
      <c r="I545" s="318"/>
      <c r="J545" s="318"/>
    </row>
    <row r="546" spans="1:10">
      <c r="A546" s="1917"/>
      <c r="B546" s="590"/>
      <c r="C546" s="1928"/>
      <c r="D546" s="371"/>
      <c r="E546" s="383"/>
      <c r="F546" s="225"/>
      <c r="G546" s="318"/>
      <c r="H546" s="371"/>
      <c r="I546" s="226" t="s">
        <v>1615</v>
      </c>
      <c r="J546" s="318"/>
    </row>
    <row r="547" spans="1:10" ht="15.75">
      <c r="A547" s="1917" t="s">
        <v>1616</v>
      </c>
      <c r="B547" s="1982" t="s">
        <v>847</v>
      </c>
      <c r="C547" s="380"/>
      <c r="D547" s="139"/>
      <c r="E547" s="150"/>
      <c r="F547" s="2003"/>
      <c r="G547" s="377"/>
      <c r="H547" s="371"/>
      <c r="I547" s="318"/>
      <c r="J547" s="318"/>
    </row>
    <row r="548" spans="1:10" ht="38.25">
      <c r="A548" s="381" t="s">
        <v>1620</v>
      </c>
      <c r="B548" s="380" t="s">
        <v>849</v>
      </c>
      <c r="C548" s="297" t="s">
        <v>2727</v>
      </c>
      <c r="D548" s="139" t="s">
        <v>848</v>
      </c>
      <c r="E548" s="371">
        <v>10</v>
      </c>
      <c r="F548" s="318"/>
      <c r="G548" s="318"/>
      <c r="H548" s="318"/>
      <c r="I548" s="318"/>
      <c r="J548" s="318"/>
    </row>
    <row r="549" spans="1:10">
      <c r="A549" s="371"/>
      <c r="B549" s="590"/>
      <c r="C549" s="590"/>
      <c r="D549" s="590"/>
      <c r="E549" s="371"/>
      <c r="F549" s="590"/>
      <c r="G549" s="590"/>
      <c r="H549" s="590"/>
      <c r="I549" s="226" t="s">
        <v>1617</v>
      </c>
      <c r="J549" s="590"/>
    </row>
    <row r="550" spans="1:10">
      <c r="A550" s="1917" t="s">
        <v>1618</v>
      </c>
      <c r="B550" s="1978" t="s">
        <v>1619</v>
      </c>
      <c r="C550" s="380"/>
      <c r="D550" s="139"/>
      <c r="E550" s="150"/>
      <c r="F550" s="318"/>
      <c r="G550" s="377"/>
      <c r="H550" s="371"/>
      <c r="I550" s="318"/>
      <c r="J550" s="318"/>
    </row>
    <row r="551" spans="1:10" ht="25.5">
      <c r="A551" s="381" t="s">
        <v>1621</v>
      </c>
      <c r="B551" s="380" t="s">
        <v>850</v>
      </c>
      <c r="C551" s="380" t="s">
        <v>851</v>
      </c>
      <c r="D551" s="139" t="s">
        <v>848</v>
      </c>
      <c r="E551" s="150">
        <v>24</v>
      </c>
      <c r="F551" s="1140"/>
      <c r="G551" s="318"/>
      <c r="H551" s="318"/>
      <c r="I551" s="1140"/>
      <c r="J551" s="1140"/>
    </row>
    <row r="552" spans="1:10">
      <c r="A552" s="1917"/>
      <c r="B552" s="590"/>
      <c r="C552" s="1928"/>
      <c r="D552" s="371"/>
      <c r="E552" s="383"/>
      <c r="F552" s="225"/>
      <c r="G552" s="318"/>
      <c r="H552" s="371"/>
      <c r="I552" s="226" t="s">
        <v>1622</v>
      </c>
      <c r="J552" s="318"/>
    </row>
    <row r="553" spans="1:10">
      <c r="A553" s="1917" t="s">
        <v>1623</v>
      </c>
      <c r="B553" s="1978" t="s">
        <v>852</v>
      </c>
      <c r="C553" s="1970"/>
      <c r="D553" s="92"/>
      <c r="E553" s="1979"/>
      <c r="F553" s="1971"/>
      <c r="G553" s="1972"/>
      <c r="H553" s="1914"/>
      <c r="I553" s="1971"/>
      <c r="J553" s="1971"/>
    </row>
    <row r="554" spans="1:10" ht="38.25">
      <c r="A554" s="381" t="s">
        <v>1624</v>
      </c>
      <c r="B554" s="380" t="s">
        <v>853</v>
      </c>
      <c r="C554" s="380" t="s">
        <v>2729</v>
      </c>
      <c r="D554" s="139" t="s">
        <v>848</v>
      </c>
      <c r="E554" s="150">
        <v>60</v>
      </c>
      <c r="F554" s="1140"/>
      <c r="G554" s="318"/>
      <c r="H554" s="318"/>
      <c r="I554" s="1140"/>
      <c r="J554" s="1140"/>
    </row>
    <row r="555" spans="1:10">
      <c r="A555" s="1917"/>
      <c r="B555" s="590"/>
      <c r="C555" s="1928"/>
      <c r="D555" s="371"/>
      <c r="E555" s="383"/>
      <c r="F555" s="225"/>
      <c r="G555" s="318"/>
      <c r="H555" s="371"/>
      <c r="I555" s="226" t="s">
        <v>1625</v>
      </c>
      <c r="J555" s="318"/>
    </row>
    <row r="556" spans="1:10">
      <c r="A556" s="1917" t="s">
        <v>1626</v>
      </c>
      <c r="B556" s="1978" t="s">
        <v>854</v>
      </c>
      <c r="C556" s="380"/>
      <c r="D556" s="139"/>
      <c r="E556" s="150"/>
      <c r="F556" s="318"/>
      <c r="G556" s="377"/>
      <c r="H556" s="371"/>
      <c r="I556" s="318"/>
      <c r="J556" s="318"/>
    </row>
    <row r="557" spans="1:10" ht="38.25">
      <c r="A557" s="381" t="s">
        <v>855</v>
      </c>
      <c r="B557" s="297" t="s">
        <v>856</v>
      </c>
      <c r="C557" s="380" t="s">
        <v>857</v>
      </c>
      <c r="D557" s="139" t="s">
        <v>858</v>
      </c>
      <c r="E557" s="150">
        <v>36</v>
      </c>
      <c r="F557" s="1140"/>
      <c r="G557" s="318"/>
      <c r="H557" s="318"/>
      <c r="I557" s="1140"/>
      <c r="J557" s="1140"/>
    </row>
    <row r="558" spans="1:10">
      <c r="A558" s="1917"/>
      <c r="B558" s="590"/>
      <c r="C558" s="1928"/>
      <c r="D558" s="371"/>
      <c r="E558" s="383"/>
      <c r="F558" s="225"/>
      <c r="G558" s="318"/>
      <c r="H558" s="371"/>
      <c r="I558" s="226" t="s">
        <v>1627</v>
      </c>
      <c r="J558" s="318"/>
    </row>
    <row r="559" spans="1:10">
      <c r="A559" s="1974" t="s">
        <v>1628</v>
      </c>
      <c r="B559" s="1982" t="s">
        <v>2767</v>
      </c>
      <c r="C559" s="380"/>
      <c r="D559" s="139"/>
      <c r="E559" s="150"/>
      <c r="F559" s="1980"/>
      <c r="G559" s="2004"/>
      <c r="H559" s="1968"/>
      <c r="I559" s="1980"/>
      <c r="J559" s="1980"/>
    </row>
    <row r="560" spans="1:10" ht="114.75">
      <c r="A560" s="1958" t="s">
        <v>1629</v>
      </c>
      <c r="B560" s="297" t="s">
        <v>861</v>
      </c>
      <c r="C560" s="2005" t="s">
        <v>862</v>
      </c>
      <c r="D560" s="139" t="s">
        <v>87</v>
      </c>
      <c r="E560" s="2006">
        <v>18</v>
      </c>
      <c r="F560" s="2007" t="s">
        <v>2882</v>
      </c>
      <c r="G560" s="2008">
        <v>1.48</v>
      </c>
      <c r="H560" s="2009">
        <v>370</v>
      </c>
      <c r="I560" s="2010">
        <v>0.21</v>
      </c>
      <c r="J560" s="2009">
        <v>8058.6</v>
      </c>
    </row>
    <row r="561" spans="1:10" ht="76.5">
      <c r="A561" s="1958" t="s">
        <v>1630</v>
      </c>
      <c r="B561" s="297" t="s">
        <v>864</v>
      </c>
      <c r="C561" s="2005" t="s">
        <v>865</v>
      </c>
      <c r="D561" s="139" t="s">
        <v>87</v>
      </c>
      <c r="E561" s="2006">
        <v>12</v>
      </c>
      <c r="F561" s="2007" t="s">
        <v>2882</v>
      </c>
      <c r="G561" s="2008">
        <v>3.64</v>
      </c>
      <c r="H561" s="2009">
        <v>910</v>
      </c>
      <c r="I561" s="2010">
        <v>0.21</v>
      </c>
      <c r="J561" s="2009">
        <v>13213.2</v>
      </c>
    </row>
    <row r="562" spans="1:10" ht="76.5">
      <c r="A562" s="1958" t="s">
        <v>1631</v>
      </c>
      <c r="B562" s="297" t="s">
        <v>866</v>
      </c>
      <c r="C562" s="380" t="s">
        <v>1634</v>
      </c>
      <c r="D562" s="139" t="s">
        <v>87</v>
      </c>
      <c r="E562" s="2006">
        <v>30</v>
      </c>
      <c r="F562" s="2007" t="s">
        <v>2882</v>
      </c>
      <c r="G562" s="2008">
        <v>3.74</v>
      </c>
      <c r="H562" s="2009">
        <v>935</v>
      </c>
      <c r="I562" s="2010">
        <v>0.21</v>
      </c>
      <c r="J562" s="2009">
        <v>33940.5</v>
      </c>
    </row>
    <row r="563" spans="1:10" ht="102">
      <c r="A563" s="1958" t="s">
        <v>1632</v>
      </c>
      <c r="B563" s="297" t="s">
        <v>867</v>
      </c>
      <c r="C563" s="380" t="s">
        <v>868</v>
      </c>
      <c r="D563" s="139" t="s">
        <v>87</v>
      </c>
      <c r="E563" s="2006">
        <v>39</v>
      </c>
      <c r="F563" s="2007" t="s">
        <v>2883</v>
      </c>
      <c r="G563" s="2008">
        <v>8.14</v>
      </c>
      <c r="H563" s="2009">
        <v>407</v>
      </c>
      <c r="I563" s="2010">
        <v>0.21</v>
      </c>
      <c r="J563" s="2009">
        <v>15873</v>
      </c>
    </row>
    <row r="564" spans="1:10" ht="89.25">
      <c r="A564" s="1958" t="s">
        <v>1633</v>
      </c>
      <c r="B564" s="297" t="s">
        <v>869</v>
      </c>
      <c r="C564" s="380" t="s">
        <v>2638</v>
      </c>
      <c r="D564" s="139" t="s">
        <v>87</v>
      </c>
      <c r="E564" s="2006">
        <v>18</v>
      </c>
      <c r="F564" s="2011" t="s">
        <v>2883</v>
      </c>
      <c r="G564" s="2012">
        <v>5.72</v>
      </c>
      <c r="H564" s="2012">
        <v>286</v>
      </c>
      <c r="I564" s="2013">
        <v>0.21</v>
      </c>
      <c r="J564" s="2014">
        <v>6229.08</v>
      </c>
    </row>
    <row r="565" spans="1:10">
      <c r="A565" s="1917"/>
      <c r="B565" s="590"/>
      <c r="C565" s="1928"/>
      <c r="D565" s="371"/>
      <c r="E565" s="383"/>
      <c r="F565" s="225"/>
      <c r="G565" s="318"/>
      <c r="H565" s="371"/>
      <c r="I565" s="226" t="s">
        <v>1635</v>
      </c>
      <c r="J565" s="1940">
        <f>SUM(J560:J564)/1.21</f>
        <v>63896.181818181823</v>
      </c>
    </row>
    <row r="566" spans="1:10">
      <c r="A566" s="1917" t="s">
        <v>1636</v>
      </c>
      <c r="B566" s="1982" t="s">
        <v>872</v>
      </c>
      <c r="C566" s="1969"/>
      <c r="D566" s="152"/>
      <c r="E566" s="150"/>
      <c r="F566" s="1928"/>
      <c r="G566" s="377"/>
      <c r="H566" s="371"/>
      <c r="I566" s="1928"/>
      <c r="J566" s="1928"/>
    </row>
    <row r="567" spans="1:10" ht="25.5">
      <c r="A567" s="381" t="s">
        <v>1637</v>
      </c>
      <c r="B567" s="297" t="s">
        <v>874</v>
      </c>
      <c r="C567" s="380" t="s">
        <v>875</v>
      </c>
      <c r="D567" s="139" t="s">
        <v>87</v>
      </c>
      <c r="E567" s="303">
        <v>24</v>
      </c>
      <c r="F567" s="139" t="s">
        <v>3216</v>
      </c>
      <c r="G567" s="2015">
        <v>0.46</v>
      </c>
      <c r="H567" s="2016">
        <v>115</v>
      </c>
      <c r="I567" s="2017">
        <v>0.21</v>
      </c>
      <c r="J567" s="2016">
        <v>3339.6</v>
      </c>
    </row>
    <row r="568" spans="1:10" ht="165.75">
      <c r="A568" s="381" t="s">
        <v>1639</v>
      </c>
      <c r="B568" s="297" t="s">
        <v>877</v>
      </c>
      <c r="C568" s="380" t="s">
        <v>1638</v>
      </c>
      <c r="D568" s="139" t="s">
        <v>87</v>
      </c>
      <c r="E568" s="303">
        <v>24</v>
      </c>
      <c r="F568" s="139" t="s">
        <v>3217</v>
      </c>
      <c r="G568" s="2015">
        <v>0.34</v>
      </c>
      <c r="H568" s="2016">
        <v>340</v>
      </c>
      <c r="I568" s="2017">
        <v>0.21</v>
      </c>
      <c r="J568" s="2016">
        <v>9873.6</v>
      </c>
    </row>
    <row r="569" spans="1:10" ht="25.5">
      <c r="A569" s="381" t="s">
        <v>1640</v>
      </c>
      <c r="B569" s="297" t="s">
        <v>879</v>
      </c>
      <c r="C569" s="380" t="s">
        <v>1409</v>
      </c>
      <c r="D569" s="139" t="s">
        <v>49</v>
      </c>
      <c r="E569" s="303">
        <v>45</v>
      </c>
      <c r="F569" s="139" t="s">
        <v>3218</v>
      </c>
      <c r="G569" s="2015">
        <v>0.41</v>
      </c>
      <c r="H569" s="2016">
        <v>410</v>
      </c>
      <c r="I569" s="2017">
        <v>0.21</v>
      </c>
      <c r="J569" s="2016">
        <v>22324.5</v>
      </c>
    </row>
    <row r="570" spans="1:10" ht="51">
      <c r="A570" s="381" t="s">
        <v>1641</v>
      </c>
      <c r="B570" s="297" t="s">
        <v>881</v>
      </c>
      <c r="C570" s="380" t="s">
        <v>882</v>
      </c>
      <c r="D570" s="139" t="s">
        <v>87</v>
      </c>
      <c r="E570" s="303">
        <v>9</v>
      </c>
      <c r="F570" s="139" t="s">
        <v>3219</v>
      </c>
      <c r="G570" s="2015">
        <v>0.28000000000000003</v>
      </c>
      <c r="H570" s="2016">
        <v>2800</v>
      </c>
      <c r="I570" s="2017">
        <v>0.21</v>
      </c>
      <c r="J570" s="2016">
        <v>30492</v>
      </c>
    </row>
    <row r="571" spans="1:10" ht="38.25">
      <c r="A571" s="381" t="s">
        <v>1642</v>
      </c>
      <c r="B571" s="297" t="s">
        <v>883</v>
      </c>
      <c r="C571" s="380" t="s">
        <v>884</v>
      </c>
      <c r="D571" s="139" t="s">
        <v>87</v>
      </c>
      <c r="E571" s="303">
        <v>30</v>
      </c>
      <c r="F571" s="139" t="s">
        <v>3220</v>
      </c>
      <c r="G571" s="139">
        <v>1.19</v>
      </c>
      <c r="H571" s="2016">
        <v>595</v>
      </c>
      <c r="I571" s="2017">
        <v>0.21</v>
      </c>
      <c r="J571" s="2016">
        <v>21598.5</v>
      </c>
    </row>
    <row r="572" spans="1:10" ht="51">
      <c r="A572" s="381" t="s">
        <v>1643</v>
      </c>
      <c r="B572" s="297" t="s">
        <v>885</v>
      </c>
      <c r="C572" s="380" t="s">
        <v>886</v>
      </c>
      <c r="D572" s="139" t="s">
        <v>87</v>
      </c>
      <c r="E572" s="303">
        <v>30</v>
      </c>
      <c r="F572" s="139" t="s">
        <v>3220</v>
      </c>
      <c r="G572" s="139">
        <v>0.92</v>
      </c>
      <c r="H572" s="2016">
        <v>460</v>
      </c>
      <c r="I572" s="2017">
        <v>0.21</v>
      </c>
      <c r="J572" s="2016">
        <v>16698</v>
      </c>
    </row>
    <row r="573" spans="1:10" ht="38.25">
      <c r="A573" s="381" t="s">
        <v>1644</v>
      </c>
      <c r="B573" s="380" t="s">
        <v>887</v>
      </c>
      <c r="C573" s="380" t="s">
        <v>2627</v>
      </c>
      <c r="D573" s="139" t="s">
        <v>87</v>
      </c>
      <c r="E573" s="303">
        <v>180</v>
      </c>
      <c r="F573" s="139" t="s">
        <v>2890</v>
      </c>
      <c r="G573" s="2015">
        <v>275</v>
      </c>
      <c r="H573" s="2016">
        <v>275</v>
      </c>
      <c r="I573" s="2017">
        <v>0.21</v>
      </c>
      <c r="J573" s="2016">
        <v>59895</v>
      </c>
    </row>
    <row r="574" spans="1:10" ht="38.25">
      <c r="A574" s="381" t="s">
        <v>1645</v>
      </c>
      <c r="B574" s="297" t="s">
        <v>888</v>
      </c>
      <c r="C574" s="380" t="s">
        <v>889</v>
      </c>
      <c r="D574" s="139" t="s">
        <v>49</v>
      </c>
      <c r="E574" s="303">
        <v>24</v>
      </c>
      <c r="F574" s="139" t="s">
        <v>3221</v>
      </c>
      <c r="G574" s="2015">
        <v>51</v>
      </c>
      <c r="H574" s="2016">
        <v>51</v>
      </c>
      <c r="I574" s="2017">
        <v>0.21</v>
      </c>
      <c r="J574" s="2016">
        <v>1481.04</v>
      </c>
    </row>
    <row r="575" spans="1:10" ht="38.25">
      <c r="A575" s="381" t="s">
        <v>1646</v>
      </c>
      <c r="B575" s="297" t="s">
        <v>890</v>
      </c>
      <c r="C575" s="380" t="s">
        <v>891</v>
      </c>
      <c r="D575" s="139" t="s">
        <v>49</v>
      </c>
      <c r="E575" s="303">
        <v>9</v>
      </c>
      <c r="F575" s="139" t="s">
        <v>3222</v>
      </c>
      <c r="G575" s="2015">
        <v>26</v>
      </c>
      <c r="H575" s="2016">
        <v>104</v>
      </c>
      <c r="I575" s="2017">
        <v>0.21</v>
      </c>
      <c r="J575" s="2016">
        <v>936</v>
      </c>
    </row>
    <row r="576" spans="1:10" ht="25.5">
      <c r="A576" s="381" t="s">
        <v>1647</v>
      </c>
      <c r="B576" s="297" t="s">
        <v>892</v>
      </c>
      <c r="C576" s="380" t="s">
        <v>1408</v>
      </c>
      <c r="D576" s="139" t="s">
        <v>49</v>
      </c>
      <c r="E576" s="303">
        <v>60</v>
      </c>
      <c r="F576" s="139" t="s">
        <v>2893</v>
      </c>
      <c r="G576" s="2015">
        <v>5.8000000000000003E-2</v>
      </c>
      <c r="H576" s="2016">
        <v>58</v>
      </c>
      <c r="I576" s="2017">
        <v>0.21</v>
      </c>
      <c r="J576" s="2016">
        <v>4210.8</v>
      </c>
    </row>
    <row r="577" spans="1:10" ht="38.25">
      <c r="A577" s="381" t="s">
        <v>1648</v>
      </c>
      <c r="B577" s="297" t="s">
        <v>893</v>
      </c>
      <c r="C577" s="380" t="s">
        <v>894</v>
      </c>
      <c r="D577" s="139" t="s">
        <v>49</v>
      </c>
      <c r="E577" s="303">
        <v>18</v>
      </c>
      <c r="F577" s="139" t="s">
        <v>3223</v>
      </c>
      <c r="G577" s="2015">
        <v>0.28999999999999998</v>
      </c>
      <c r="H577" s="2016">
        <v>145</v>
      </c>
      <c r="I577" s="2017">
        <v>0.21</v>
      </c>
      <c r="J577" s="2016">
        <v>3158.1</v>
      </c>
    </row>
    <row r="578" spans="1:10" ht="25.5">
      <c r="A578" s="381" t="s">
        <v>1649</v>
      </c>
      <c r="B578" s="297" t="s">
        <v>895</v>
      </c>
      <c r="C578" s="380" t="s">
        <v>896</v>
      </c>
      <c r="D578" s="139" t="s">
        <v>49</v>
      </c>
      <c r="E578" s="303">
        <v>18</v>
      </c>
      <c r="F578" s="2018" t="s">
        <v>3224</v>
      </c>
      <c r="G578" s="2019">
        <v>4.5999999999999999E-2</v>
      </c>
      <c r="H578" s="2020">
        <v>184</v>
      </c>
      <c r="I578" s="2021">
        <v>0.21</v>
      </c>
      <c r="J578" s="2020">
        <v>4007.52</v>
      </c>
    </row>
    <row r="579" spans="1:10">
      <c r="A579" s="381" t="s">
        <v>1650</v>
      </c>
      <c r="B579" s="297" t="s">
        <v>2604</v>
      </c>
      <c r="C579" s="380" t="s">
        <v>2603</v>
      </c>
      <c r="D579" s="139" t="s">
        <v>31</v>
      </c>
      <c r="E579" s="303">
        <v>12</v>
      </c>
      <c r="F579" s="2018" t="s">
        <v>3203</v>
      </c>
      <c r="G579" s="2019">
        <v>0.1</v>
      </c>
      <c r="H579" s="2020">
        <v>50</v>
      </c>
      <c r="I579" s="2021">
        <v>0.21</v>
      </c>
      <c r="J579" s="2020">
        <v>726</v>
      </c>
    </row>
    <row r="580" spans="1:10">
      <c r="A580" s="381" t="s">
        <v>1651</v>
      </c>
      <c r="B580" s="297" t="s">
        <v>897</v>
      </c>
      <c r="C580" s="380" t="s">
        <v>898</v>
      </c>
      <c r="D580" s="139" t="s">
        <v>31</v>
      </c>
      <c r="E580" s="303">
        <v>3</v>
      </c>
      <c r="F580" s="2018" t="s">
        <v>3225</v>
      </c>
      <c r="G580" s="2019">
        <v>38.4</v>
      </c>
      <c r="H580" s="2020">
        <v>192</v>
      </c>
      <c r="I580" s="2021">
        <v>0.21</v>
      </c>
      <c r="J580" s="2020">
        <v>696.96</v>
      </c>
    </row>
    <row r="581" spans="1:10">
      <c r="A581" s="381" t="s">
        <v>1652</v>
      </c>
      <c r="B581" s="297" t="s">
        <v>899</v>
      </c>
      <c r="C581" s="380" t="s">
        <v>900</v>
      </c>
      <c r="D581" s="139" t="s">
        <v>31</v>
      </c>
      <c r="E581" s="303">
        <v>6</v>
      </c>
      <c r="F581" s="2023" t="s">
        <v>3226</v>
      </c>
      <c r="G581" s="2020">
        <v>0.28999999999999998</v>
      </c>
      <c r="H581" s="2020">
        <v>29</v>
      </c>
      <c r="I581" s="2021">
        <v>0.21</v>
      </c>
      <c r="J581" s="2024">
        <v>210.54</v>
      </c>
    </row>
    <row r="582" spans="1:10">
      <c r="A582" s="381" t="s">
        <v>2602</v>
      </c>
      <c r="B582" s="297" t="s">
        <v>2600</v>
      </c>
      <c r="C582" s="380" t="s">
        <v>2601</v>
      </c>
      <c r="D582" s="139" t="s">
        <v>31</v>
      </c>
      <c r="E582" s="303">
        <v>30</v>
      </c>
      <c r="F582" s="2023" t="s">
        <v>3227</v>
      </c>
      <c r="G582" s="2020">
        <v>0.41</v>
      </c>
      <c r="H582" s="2020">
        <v>205</v>
      </c>
      <c r="I582" s="2025">
        <v>0.21</v>
      </c>
      <c r="J582" s="2024">
        <v>7441.5</v>
      </c>
    </row>
    <row r="583" spans="1:10">
      <c r="A583" s="1917"/>
      <c r="B583" s="590"/>
      <c r="C583" s="1928"/>
      <c r="D583" s="371"/>
      <c r="E583" s="383"/>
      <c r="F583" s="225"/>
      <c r="G583" s="318"/>
      <c r="H583" s="371"/>
      <c r="I583" s="226" t="s">
        <v>1660</v>
      </c>
      <c r="J583" s="1940">
        <f>SUM(J567:J582)/1.21</f>
        <v>154619.55371900828</v>
      </c>
    </row>
    <row r="584" spans="1:10">
      <c r="A584" s="1917" t="s">
        <v>1653</v>
      </c>
      <c r="B584" s="1982" t="s">
        <v>2766</v>
      </c>
      <c r="C584" s="1970"/>
      <c r="D584" s="1914"/>
      <c r="E584" s="383"/>
      <c r="F584" s="1971"/>
      <c r="G584" s="1972"/>
      <c r="H584" s="1914"/>
      <c r="I584" s="1971"/>
      <c r="J584" s="1971"/>
    </row>
    <row r="585" spans="1:10" ht="51">
      <c r="A585" s="381" t="s">
        <v>1654</v>
      </c>
      <c r="B585" s="380" t="s">
        <v>904</v>
      </c>
      <c r="C585" s="387" t="s">
        <v>905</v>
      </c>
      <c r="D585" s="371" t="s">
        <v>31</v>
      </c>
      <c r="E585" s="150">
        <v>12</v>
      </c>
      <c r="F585" s="318"/>
      <c r="G585" s="377"/>
      <c r="H585" s="371"/>
      <c r="I585" s="318"/>
      <c r="J585" s="318"/>
    </row>
    <row r="586" spans="1:10" ht="25.5">
      <c r="A586" s="381" t="s">
        <v>1655</v>
      </c>
      <c r="B586" s="297" t="s">
        <v>907</v>
      </c>
      <c r="C586" s="380" t="s">
        <v>908</v>
      </c>
      <c r="D586" s="371" t="s">
        <v>31</v>
      </c>
      <c r="E586" s="150">
        <v>16</v>
      </c>
      <c r="F586" s="318"/>
      <c r="G586" s="377"/>
      <c r="H586" s="371"/>
      <c r="I586" s="318"/>
      <c r="J586" s="318"/>
    </row>
    <row r="587" spans="1:10">
      <c r="A587" s="381" t="s">
        <v>1656</v>
      </c>
      <c r="B587" s="380" t="s">
        <v>909</v>
      </c>
      <c r="C587" s="380" t="s">
        <v>910</v>
      </c>
      <c r="D587" s="371" t="s">
        <v>31</v>
      </c>
      <c r="E587" s="150">
        <v>16</v>
      </c>
      <c r="F587" s="318"/>
      <c r="G587" s="377"/>
      <c r="H587" s="371"/>
      <c r="I587" s="318"/>
      <c r="J587" s="318"/>
    </row>
    <row r="588" spans="1:10">
      <c r="A588" s="381" t="s">
        <v>1657</v>
      </c>
      <c r="B588" s="380" t="s">
        <v>911</v>
      </c>
      <c r="C588" s="380" t="s">
        <v>910</v>
      </c>
      <c r="D588" s="371" t="s">
        <v>31</v>
      </c>
      <c r="E588" s="150">
        <v>16</v>
      </c>
      <c r="F588" s="318"/>
      <c r="G588" s="377"/>
      <c r="H588" s="371"/>
      <c r="I588" s="318"/>
      <c r="J588" s="318"/>
    </row>
    <row r="589" spans="1:10">
      <c r="A589" s="381" t="s">
        <v>1658</v>
      </c>
      <c r="B589" s="380" t="s">
        <v>912</v>
      </c>
      <c r="C589" s="380" t="s">
        <v>910</v>
      </c>
      <c r="D589" s="371" t="s">
        <v>31</v>
      </c>
      <c r="E589" s="150">
        <v>16</v>
      </c>
      <c r="F589" s="318"/>
      <c r="G589" s="377"/>
      <c r="H589" s="371"/>
      <c r="I589" s="318"/>
      <c r="J589" s="318"/>
    </row>
    <row r="590" spans="1:10">
      <c r="A590" s="1917"/>
      <c r="B590" s="590"/>
      <c r="C590" s="1928"/>
      <c r="D590" s="371"/>
      <c r="E590" s="383"/>
      <c r="F590" s="225"/>
      <c r="G590" s="318"/>
      <c r="H590" s="371"/>
      <c r="I590" s="226" t="s">
        <v>1661</v>
      </c>
      <c r="J590" s="318"/>
    </row>
    <row r="591" spans="1:10">
      <c r="A591" s="1917" t="s">
        <v>1659</v>
      </c>
      <c r="B591" s="1982" t="s">
        <v>2605</v>
      </c>
      <c r="C591" s="380"/>
      <c r="D591" s="371"/>
      <c r="E591" s="383"/>
      <c r="F591" s="318"/>
      <c r="G591" s="377"/>
      <c r="H591" s="371"/>
      <c r="I591" s="318"/>
      <c r="J591" s="318"/>
    </row>
    <row r="592" spans="1:10" ht="69.75">
      <c r="A592" s="381" t="s">
        <v>1662</v>
      </c>
      <c r="B592" s="297" t="s">
        <v>916</v>
      </c>
      <c r="C592" s="380" t="s">
        <v>2732</v>
      </c>
      <c r="D592" s="139" t="s">
        <v>848</v>
      </c>
      <c r="E592" s="303">
        <v>24</v>
      </c>
      <c r="F592" s="318"/>
      <c r="G592" s="377"/>
      <c r="H592" s="371"/>
      <c r="I592" s="318"/>
      <c r="J592" s="318"/>
    </row>
    <row r="593" spans="1:10" ht="51">
      <c r="A593" s="381" t="s">
        <v>1663</v>
      </c>
      <c r="B593" s="297" t="s">
        <v>916</v>
      </c>
      <c r="C593" s="380" t="s">
        <v>2731</v>
      </c>
      <c r="D593" s="139" t="s">
        <v>848</v>
      </c>
      <c r="E593" s="303">
        <v>40</v>
      </c>
      <c r="F593" s="318"/>
      <c r="G593" s="377"/>
      <c r="H593" s="371"/>
      <c r="I593" s="318"/>
      <c r="J593" s="318"/>
    </row>
    <row r="594" spans="1:10" ht="51">
      <c r="A594" s="381" t="s">
        <v>1664</v>
      </c>
      <c r="B594" s="297" t="s">
        <v>916</v>
      </c>
      <c r="C594" s="380" t="s">
        <v>2730</v>
      </c>
      <c r="D594" s="139" t="s">
        <v>848</v>
      </c>
      <c r="E594" s="150">
        <v>40</v>
      </c>
      <c r="F594" s="318"/>
      <c r="G594" s="377"/>
      <c r="H594" s="371"/>
      <c r="I594" s="318"/>
      <c r="J594" s="318"/>
    </row>
    <row r="595" spans="1:10" ht="51">
      <c r="A595" s="381" t="s">
        <v>1665</v>
      </c>
      <c r="B595" s="297" t="s">
        <v>916</v>
      </c>
      <c r="C595" s="380" t="s">
        <v>2733</v>
      </c>
      <c r="D595" s="139" t="s">
        <v>848</v>
      </c>
      <c r="E595" s="150">
        <v>40</v>
      </c>
      <c r="F595" s="318"/>
      <c r="G595" s="377"/>
      <c r="H595" s="371"/>
      <c r="I595" s="318"/>
      <c r="J595" s="318"/>
    </row>
    <row r="596" spans="1:10">
      <c r="A596" s="1917"/>
      <c r="B596" s="590"/>
      <c r="C596" s="1928"/>
      <c r="D596" s="371"/>
      <c r="E596" s="383"/>
      <c r="F596" s="225"/>
      <c r="G596" s="318"/>
      <c r="H596" s="371"/>
      <c r="I596" s="226" t="s">
        <v>1667</v>
      </c>
      <c r="J596" s="318"/>
    </row>
    <row r="597" spans="1:10">
      <c r="A597" s="2026" t="s">
        <v>1666</v>
      </c>
      <c r="B597" s="1982" t="s">
        <v>2606</v>
      </c>
      <c r="C597" s="380"/>
      <c r="D597" s="371"/>
      <c r="E597" s="150"/>
      <c r="F597" s="318"/>
      <c r="G597" s="377"/>
      <c r="H597" s="371"/>
      <c r="I597" s="318"/>
      <c r="J597" s="318"/>
    </row>
    <row r="598" spans="1:10" ht="25.5">
      <c r="A598" s="381" t="s">
        <v>1668</v>
      </c>
      <c r="B598" s="297" t="s">
        <v>922</v>
      </c>
      <c r="C598" s="380" t="s">
        <v>923</v>
      </c>
      <c r="D598" s="139" t="s">
        <v>848</v>
      </c>
      <c r="E598" s="150">
        <v>6</v>
      </c>
      <c r="F598" s="371">
        <v>960</v>
      </c>
      <c r="G598" s="748">
        <v>6.6000000000000003E-2</v>
      </c>
      <c r="H598" s="748">
        <v>64</v>
      </c>
      <c r="I598" s="1939">
        <v>0.21</v>
      </c>
      <c r="J598" s="748">
        <f>H598*E598*1.21</f>
        <v>464.64</v>
      </c>
    </row>
    <row r="599" spans="1:10" ht="25.5">
      <c r="A599" s="381" t="s">
        <v>1669</v>
      </c>
      <c r="B599" s="297" t="s">
        <v>922</v>
      </c>
      <c r="C599" s="380" t="s">
        <v>925</v>
      </c>
      <c r="D599" s="139" t="s">
        <v>848</v>
      </c>
      <c r="E599" s="150">
        <v>6</v>
      </c>
      <c r="F599" s="371">
        <v>960</v>
      </c>
      <c r="G599" s="748">
        <v>5.8999999999999997E-2</v>
      </c>
      <c r="H599" s="748">
        <v>57</v>
      </c>
      <c r="I599" s="1939">
        <v>0.21</v>
      </c>
      <c r="J599" s="748">
        <f>H599*E599*1.21</f>
        <v>413.82</v>
      </c>
    </row>
    <row r="600" spans="1:10" ht="25.5">
      <c r="A600" s="381" t="s">
        <v>1670</v>
      </c>
      <c r="B600" s="297" t="s">
        <v>922</v>
      </c>
      <c r="C600" s="380" t="s">
        <v>926</v>
      </c>
      <c r="D600" s="139" t="s">
        <v>848</v>
      </c>
      <c r="E600" s="150">
        <v>6</v>
      </c>
      <c r="F600" s="371">
        <v>960</v>
      </c>
      <c r="G600" s="748">
        <v>5.8999999999999997E-2</v>
      </c>
      <c r="H600" s="748">
        <v>57</v>
      </c>
      <c r="I600" s="1939">
        <v>0.21</v>
      </c>
      <c r="J600" s="748">
        <f>H600*E600*1.21</f>
        <v>413.82</v>
      </c>
    </row>
    <row r="601" spans="1:10" ht="25.5">
      <c r="A601" s="381" t="s">
        <v>1671</v>
      </c>
      <c r="B601" s="297" t="s">
        <v>927</v>
      </c>
      <c r="C601" s="380" t="s">
        <v>928</v>
      </c>
      <c r="D601" s="139" t="s">
        <v>848</v>
      </c>
      <c r="E601" s="150">
        <v>6</v>
      </c>
      <c r="F601" s="371">
        <v>960</v>
      </c>
      <c r="G601" s="748">
        <v>7.0999999999999994E-2</v>
      </c>
      <c r="H601" s="748">
        <v>69</v>
      </c>
      <c r="I601" s="1939">
        <v>0.21</v>
      </c>
      <c r="J601" s="748">
        <f>H601*E601*1.21</f>
        <v>500.94</v>
      </c>
    </row>
    <row r="602" spans="1:10">
      <c r="A602" s="381" t="s">
        <v>1672</v>
      </c>
      <c r="B602" s="297" t="s">
        <v>929</v>
      </c>
      <c r="C602" s="380" t="s">
        <v>930</v>
      </c>
      <c r="D602" s="139" t="s">
        <v>848</v>
      </c>
      <c r="E602" s="150">
        <v>6</v>
      </c>
      <c r="F602" s="371">
        <v>1000</v>
      </c>
      <c r="G602" s="748">
        <v>1.6E-2</v>
      </c>
      <c r="H602" s="748">
        <v>16</v>
      </c>
      <c r="I602" s="1939">
        <v>0.21</v>
      </c>
      <c r="J602" s="748">
        <f>H602*E602*1.21</f>
        <v>116.16</v>
      </c>
    </row>
    <row r="603" spans="1:10">
      <c r="A603" s="381" t="s">
        <v>1673</v>
      </c>
      <c r="B603" s="297" t="s">
        <v>931</v>
      </c>
      <c r="C603" s="380" t="s">
        <v>932</v>
      </c>
      <c r="D603" s="139" t="s">
        <v>848</v>
      </c>
      <c r="E603" s="150">
        <v>6</v>
      </c>
      <c r="F603" s="371">
        <v>56</v>
      </c>
      <c r="G603" s="748">
        <v>0.83</v>
      </c>
      <c r="H603" s="748">
        <v>47</v>
      </c>
      <c r="I603" s="1939">
        <v>0.12</v>
      </c>
      <c r="J603" s="748">
        <f>H603*E603*1.12</f>
        <v>315.84000000000003</v>
      </c>
    </row>
    <row r="604" spans="1:10">
      <c r="A604" s="381" t="s">
        <v>1674</v>
      </c>
      <c r="B604" s="297" t="s">
        <v>933</v>
      </c>
      <c r="C604" s="380" t="s">
        <v>934</v>
      </c>
      <c r="D604" s="139" t="s">
        <v>848</v>
      </c>
      <c r="E604" s="150">
        <v>6</v>
      </c>
      <c r="F604" s="371">
        <v>84</v>
      </c>
      <c r="G604" s="748">
        <v>0.83</v>
      </c>
      <c r="H604" s="748">
        <v>70</v>
      </c>
      <c r="I604" s="1939">
        <v>0.12</v>
      </c>
      <c r="J604" s="748">
        <f>H604*E604*1.12</f>
        <v>470.40000000000003</v>
      </c>
    </row>
    <row r="605" spans="1:10">
      <c r="A605" s="381" t="s">
        <v>1675</v>
      </c>
      <c r="B605" s="297" t="s">
        <v>931</v>
      </c>
      <c r="C605" s="380" t="s">
        <v>935</v>
      </c>
      <c r="D605" s="139" t="s">
        <v>848</v>
      </c>
      <c r="E605" s="150">
        <v>6</v>
      </c>
      <c r="F605" s="371">
        <v>108</v>
      </c>
      <c r="G605" s="748">
        <v>1.82</v>
      </c>
      <c r="H605" s="748">
        <v>186</v>
      </c>
      <c r="I605" s="1939">
        <v>0.12</v>
      </c>
      <c r="J605" s="748">
        <f>H605*E605*1.12</f>
        <v>1249.92</v>
      </c>
    </row>
    <row r="606" spans="1:10">
      <c r="A606" s="381" t="s">
        <v>1676</v>
      </c>
      <c r="B606" s="297" t="s">
        <v>933</v>
      </c>
      <c r="C606" s="380" t="s">
        <v>936</v>
      </c>
      <c r="D606" s="139" t="s">
        <v>848</v>
      </c>
      <c r="E606" s="150">
        <v>6</v>
      </c>
      <c r="F606" s="371">
        <v>36</v>
      </c>
      <c r="G606" s="748">
        <v>1.82</v>
      </c>
      <c r="H606" s="748">
        <v>65.52</v>
      </c>
      <c r="I606" s="1939">
        <v>0.12</v>
      </c>
      <c r="J606" s="748">
        <f>H606*E606*1.12</f>
        <v>440.29440000000005</v>
      </c>
    </row>
    <row r="607" spans="1:10">
      <c r="A607" s="381" t="s">
        <v>1677</v>
      </c>
      <c r="B607" s="297" t="s">
        <v>937</v>
      </c>
      <c r="C607" s="380" t="s">
        <v>938</v>
      </c>
      <c r="D607" s="139" t="s">
        <v>848</v>
      </c>
      <c r="E607" s="150">
        <v>6</v>
      </c>
      <c r="F607" s="371">
        <v>960</v>
      </c>
      <c r="G607" s="748">
        <v>5.3999999999999999E-2</v>
      </c>
      <c r="H607" s="748">
        <v>52</v>
      </c>
      <c r="I607" s="1939">
        <v>0.21</v>
      </c>
      <c r="J607" s="748">
        <f>H607*E607*1.21</f>
        <v>377.52</v>
      </c>
    </row>
    <row r="608" spans="1:10">
      <c r="A608" s="1917"/>
      <c r="B608" s="590"/>
      <c r="C608" s="1928"/>
      <c r="D608" s="371"/>
      <c r="E608" s="383"/>
      <c r="F608" s="225"/>
      <c r="G608" s="318"/>
      <c r="H608" s="371"/>
      <c r="I608" s="226" t="s">
        <v>1678</v>
      </c>
      <c r="J608" s="2027">
        <f>SUM(H598:H607)*6</f>
        <v>4101.12</v>
      </c>
    </row>
    <row r="609" spans="1:10">
      <c r="A609" s="1917" t="s">
        <v>1679</v>
      </c>
      <c r="B609" s="1982" t="s">
        <v>2765</v>
      </c>
      <c r="C609" s="2028"/>
      <c r="D609" s="2029"/>
      <c r="E609" s="2030"/>
      <c r="F609" s="318"/>
      <c r="G609" s="377"/>
      <c r="H609" s="371"/>
      <c r="I609" s="318"/>
      <c r="J609" s="318"/>
    </row>
    <row r="610" spans="1:10" ht="25.5">
      <c r="A610" s="381" t="s">
        <v>1680</v>
      </c>
      <c r="B610" s="297" t="s">
        <v>939</v>
      </c>
      <c r="C610" s="380" t="s">
        <v>940</v>
      </c>
      <c r="D610" s="139" t="s">
        <v>49</v>
      </c>
      <c r="E610" s="150">
        <v>90</v>
      </c>
      <c r="F610" s="371">
        <v>100</v>
      </c>
      <c r="G610" s="371">
        <v>0.44</v>
      </c>
      <c r="H610" s="748">
        <v>44</v>
      </c>
      <c r="I610" s="1939">
        <v>0.12</v>
      </c>
      <c r="J610" s="748">
        <v>49.28</v>
      </c>
    </row>
    <row r="611" spans="1:10" ht="25.5">
      <c r="A611" s="381" t="s">
        <v>1681</v>
      </c>
      <c r="B611" s="297" t="s">
        <v>939</v>
      </c>
      <c r="C611" s="380" t="s">
        <v>941</v>
      </c>
      <c r="D611" s="139" t="s">
        <v>49</v>
      </c>
      <c r="E611" s="150">
        <v>300</v>
      </c>
      <c r="F611" s="371">
        <v>50</v>
      </c>
      <c r="G611" s="371">
        <v>1.08</v>
      </c>
      <c r="H611" s="748">
        <v>54</v>
      </c>
      <c r="I611" s="1939">
        <v>0.12</v>
      </c>
      <c r="J611" s="748">
        <v>60.48</v>
      </c>
    </row>
    <row r="612" spans="1:10" ht="25.5">
      <c r="A612" s="381" t="s">
        <v>1682</v>
      </c>
      <c r="B612" s="297" t="s">
        <v>939</v>
      </c>
      <c r="C612" s="380" t="s">
        <v>942</v>
      </c>
      <c r="D612" s="139" t="s">
        <v>49</v>
      </c>
      <c r="E612" s="150">
        <v>300</v>
      </c>
      <c r="F612" s="2031">
        <v>50</v>
      </c>
      <c r="G612" s="748">
        <v>1</v>
      </c>
      <c r="H612" s="748">
        <v>50</v>
      </c>
      <c r="I612" s="1939">
        <v>0.12</v>
      </c>
      <c r="J612" s="2032">
        <v>56</v>
      </c>
    </row>
    <row r="613" spans="1:10">
      <c r="A613" s="1917"/>
      <c r="B613" s="590"/>
      <c r="C613" s="1928"/>
      <c r="D613" s="371"/>
      <c r="E613" s="383"/>
      <c r="F613" s="225"/>
      <c r="G613" s="318"/>
      <c r="H613" s="371"/>
      <c r="I613" s="226" t="s">
        <v>1683</v>
      </c>
      <c r="J613" s="1985">
        <v>148</v>
      </c>
    </row>
    <row r="614" spans="1:10">
      <c r="A614" s="1917" t="s">
        <v>1684</v>
      </c>
      <c r="B614" s="1975" t="s">
        <v>2764</v>
      </c>
      <c r="C614" s="1928"/>
      <c r="D614" s="371"/>
      <c r="E614" s="383"/>
      <c r="F614" s="225"/>
      <c r="G614" s="318"/>
      <c r="H614" s="371"/>
      <c r="I614" s="226"/>
      <c r="J614" s="318"/>
    </row>
    <row r="615" spans="1:10" ht="25.5">
      <c r="A615" s="381" t="s">
        <v>1685</v>
      </c>
      <c r="B615" s="297" t="s">
        <v>943</v>
      </c>
      <c r="C615" s="380" t="s">
        <v>944</v>
      </c>
      <c r="D615" s="139" t="s">
        <v>49</v>
      </c>
      <c r="E615" s="150">
        <v>144</v>
      </c>
      <c r="F615" s="318"/>
      <c r="G615" s="377"/>
      <c r="H615" s="371"/>
      <c r="I615" s="318"/>
      <c r="J615" s="318"/>
    </row>
    <row r="616" spans="1:10" ht="57">
      <c r="A616" s="381" t="s">
        <v>1686</v>
      </c>
      <c r="B616" s="297" t="s">
        <v>945</v>
      </c>
      <c r="C616" s="380" t="s">
        <v>946</v>
      </c>
      <c r="D616" s="139" t="s">
        <v>49</v>
      </c>
      <c r="E616" s="139">
        <v>60</v>
      </c>
      <c r="F616" s="318"/>
      <c r="G616" s="377"/>
      <c r="H616" s="371"/>
      <c r="I616" s="318"/>
      <c r="J616" s="318"/>
    </row>
    <row r="617" spans="1:10" ht="72.75">
      <c r="A617" s="381" t="s">
        <v>1687</v>
      </c>
      <c r="B617" s="297" t="s">
        <v>947</v>
      </c>
      <c r="C617" s="380" t="s">
        <v>2734</v>
      </c>
      <c r="D617" s="139" t="s">
        <v>49</v>
      </c>
      <c r="E617" s="139">
        <v>9</v>
      </c>
      <c r="F617" s="318"/>
      <c r="G617" s="377"/>
      <c r="H617" s="371"/>
      <c r="I617" s="318"/>
      <c r="J617" s="318"/>
    </row>
    <row r="618" spans="1:10" ht="72.75">
      <c r="A618" s="381" t="s">
        <v>1688</v>
      </c>
      <c r="B618" s="297" t="s">
        <v>948</v>
      </c>
      <c r="C618" s="380" t="s">
        <v>2734</v>
      </c>
      <c r="D618" s="139" t="s">
        <v>49</v>
      </c>
      <c r="E618" s="139">
        <v>9</v>
      </c>
      <c r="F618" s="318"/>
      <c r="G618" s="377"/>
      <c r="H618" s="371"/>
      <c r="I618" s="318"/>
      <c r="J618" s="318"/>
    </row>
    <row r="619" spans="1:10" ht="44.25">
      <c r="A619" s="381" t="s">
        <v>1689</v>
      </c>
      <c r="B619" s="297" t="s">
        <v>949</v>
      </c>
      <c r="C619" s="380" t="s">
        <v>2735</v>
      </c>
      <c r="D619" s="139" t="s">
        <v>49</v>
      </c>
      <c r="E619" s="139">
        <v>30</v>
      </c>
      <c r="F619" s="318"/>
      <c r="G619" s="377"/>
      <c r="H619" s="371"/>
      <c r="I619" s="318"/>
      <c r="J619" s="318"/>
    </row>
    <row r="620" spans="1:10" ht="44.25">
      <c r="A620" s="381" t="s">
        <v>1690</v>
      </c>
      <c r="B620" s="297" t="s">
        <v>950</v>
      </c>
      <c r="C620" s="380" t="s">
        <v>951</v>
      </c>
      <c r="D620" s="139" t="s">
        <v>49</v>
      </c>
      <c r="E620" s="139">
        <v>30</v>
      </c>
      <c r="F620" s="318"/>
      <c r="G620" s="377"/>
      <c r="H620" s="371"/>
      <c r="I620" s="318"/>
      <c r="J620" s="318"/>
    </row>
    <row r="621" spans="1:10">
      <c r="A621" s="381" t="s">
        <v>1691</v>
      </c>
      <c r="B621" s="297" t="s">
        <v>2607</v>
      </c>
      <c r="C621" s="380" t="s">
        <v>2608</v>
      </c>
      <c r="D621" s="139" t="s">
        <v>49</v>
      </c>
      <c r="E621" s="139">
        <v>30</v>
      </c>
      <c r="F621" s="318"/>
      <c r="G621" s="377"/>
      <c r="H621" s="371"/>
      <c r="I621" s="318"/>
      <c r="J621" s="318"/>
    </row>
    <row r="622" spans="1:10" ht="25.5">
      <c r="A622" s="381" t="s">
        <v>1692</v>
      </c>
      <c r="B622" s="297" t="s">
        <v>952</v>
      </c>
      <c r="C622" s="380" t="s">
        <v>953</v>
      </c>
      <c r="D622" s="139" t="s">
        <v>49</v>
      </c>
      <c r="E622" s="139">
        <v>9</v>
      </c>
      <c r="F622" s="318"/>
      <c r="G622" s="377"/>
      <c r="H622" s="371"/>
      <c r="I622" s="318"/>
      <c r="J622" s="318"/>
    </row>
    <row r="623" spans="1:10" ht="25.5">
      <c r="A623" s="381" t="s">
        <v>1693</v>
      </c>
      <c r="B623" s="297" t="s">
        <v>954</v>
      </c>
      <c r="C623" s="380" t="s">
        <v>955</v>
      </c>
      <c r="D623" s="139" t="s">
        <v>31</v>
      </c>
      <c r="E623" s="139">
        <v>600</v>
      </c>
      <c r="F623" s="1140"/>
      <c r="G623" s="318"/>
      <c r="H623" s="318"/>
      <c r="I623" s="1140"/>
      <c r="J623" s="1140"/>
    </row>
    <row r="624" spans="1:10">
      <c r="A624" s="1917"/>
      <c r="B624" s="318"/>
      <c r="C624" s="1928"/>
      <c r="D624" s="371"/>
      <c r="E624" s="383"/>
      <c r="F624" s="225"/>
      <c r="G624" s="318"/>
      <c r="H624" s="371"/>
      <c r="I624" s="226" t="s">
        <v>1694</v>
      </c>
      <c r="J624" s="318"/>
    </row>
    <row r="625" spans="1:10">
      <c r="A625" s="1917" t="s">
        <v>1695</v>
      </c>
      <c r="B625" s="1982" t="s">
        <v>2763</v>
      </c>
      <c r="C625" s="380"/>
      <c r="D625" s="371"/>
      <c r="E625" s="383"/>
      <c r="F625" s="318"/>
      <c r="G625" s="377"/>
      <c r="H625" s="371"/>
      <c r="I625" s="318"/>
      <c r="J625" s="318"/>
    </row>
    <row r="626" spans="1:10" ht="63.75">
      <c r="A626" s="381" t="s">
        <v>1696</v>
      </c>
      <c r="B626" s="297" t="s">
        <v>957</v>
      </c>
      <c r="C626" s="380" t="s">
        <v>958</v>
      </c>
      <c r="D626" s="139" t="s">
        <v>31</v>
      </c>
      <c r="E626" s="303">
        <v>3</v>
      </c>
      <c r="F626" s="318"/>
      <c r="G626" s="377"/>
      <c r="H626" s="371"/>
      <c r="I626" s="318"/>
      <c r="J626" s="318"/>
    </row>
    <row r="627" spans="1:10" ht="51">
      <c r="A627" s="381" t="s">
        <v>1697</v>
      </c>
      <c r="B627" s="297" t="s">
        <v>960</v>
      </c>
      <c r="C627" s="380" t="s">
        <v>961</v>
      </c>
      <c r="D627" s="139" t="s">
        <v>31</v>
      </c>
      <c r="E627" s="303">
        <v>3</v>
      </c>
      <c r="F627" s="318"/>
      <c r="G627" s="377"/>
      <c r="H627" s="371"/>
      <c r="I627" s="318"/>
      <c r="J627" s="318"/>
    </row>
    <row r="628" spans="1:10" ht="51">
      <c r="A628" s="381" t="s">
        <v>1698</v>
      </c>
      <c r="B628" s="297" t="s">
        <v>963</v>
      </c>
      <c r="C628" s="380" t="s">
        <v>964</v>
      </c>
      <c r="D628" s="139" t="s">
        <v>31</v>
      </c>
      <c r="E628" s="303">
        <v>3</v>
      </c>
      <c r="F628" s="318"/>
      <c r="G628" s="377"/>
      <c r="H628" s="371"/>
      <c r="I628" s="318"/>
      <c r="J628" s="318"/>
    </row>
    <row r="629" spans="1:10" ht="51">
      <c r="A629" s="381" t="s">
        <v>1699</v>
      </c>
      <c r="B629" s="297" t="s">
        <v>966</v>
      </c>
      <c r="C629" s="380" t="s">
        <v>967</v>
      </c>
      <c r="D629" s="139" t="s">
        <v>31</v>
      </c>
      <c r="E629" s="303">
        <v>3</v>
      </c>
      <c r="F629" s="318"/>
      <c r="G629" s="377"/>
      <c r="H629" s="371"/>
      <c r="I629" s="318"/>
      <c r="J629" s="318"/>
    </row>
    <row r="630" spans="1:10" ht="51">
      <c r="A630" s="381" t="s">
        <v>1700</v>
      </c>
      <c r="B630" s="297" t="s">
        <v>969</v>
      </c>
      <c r="C630" s="380" t="s">
        <v>970</v>
      </c>
      <c r="D630" s="139" t="s">
        <v>31</v>
      </c>
      <c r="E630" s="303">
        <v>3</v>
      </c>
      <c r="F630" s="318"/>
      <c r="G630" s="377"/>
      <c r="H630" s="371"/>
      <c r="I630" s="318"/>
      <c r="J630" s="318"/>
    </row>
    <row r="631" spans="1:10" ht="51">
      <c r="A631" s="381" t="s">
        <v>1701</v>
      </c>
      <c r="B631" s="297" t="s">
        <v>972</v>
      </c>
      <c r="C631" s="380" t="s">
        <v>973</v>
      </c>
      <c r="D631" s="139" t="s">
        <v>31</v>
      </c>
      <c r="E631" s="303">
        <v>4</v>
      </c>
      <c r="F631" s="318"/>
      <c r="G631" s="377"/>
      <c r="H631" s="371"/>
      <c r="I631" s="318"/>
      <c r="J631" s="318"/>
    </row>
    <row r="632" spans="1:10" ht="25.5">
      <c r="A632" s="381" t="s">
        <v>1702</v>
      </c>
      <c r="B632" s="297" t="s">
        <v>975</v>
      </c>
      <c r="C632" s="380" t="s">
        <v>976</v>
      </c>
      <c r="D632" s="139" t="s">
        <v>31</v>
      </c>
      <c r="E632" s="303">
        <v>3</v>
      </c>
      <c r="F632" s="318"/>
      <c r="G632" s="377"/>
      <c r="H632" s="371"/>
      <c r="I632" s="318"/>
      <c r="J632" s="318"/>
    </row>
    <row r="633" spans="1:10" ht="38.25">
      <c r="A633" s="381" t="s">
        <v>1703</v>
      </c>
      <c r="B633" s="297" t="s">
        <v>977</v>
      </c>
      <c r="C633" s="380" t="s">
        <v>978</v>
      </c>
      <c r="D633" s="139" t="s">
        <v>31</v>
      </c>
      <c r="E633" s="303">
        <v>3</v>
      </c>
      <c r="F633" s="318"/>
      <c r="G633" s="377"/>
      <c r="H633" s="371"/>
      <c r="I633" s="318"/>
      <c r="J633" s="318"/>
    </row>
    <row r="634" spans="1:10" ht="25.5">
      <c r="A634" s="381" t="s">
        <v>1704</v>
      </c>
      <c r="B634" s="297" t="s">
        <v>979</v>
      </c>
      <c r="C634" s="380" t="s">
        <v>980</v>
      </c>
      <c r="D634" s="139" t="s">
        <v>31</v>
      </c>
      <c r="E634" s="303">
        <v>3</v>
      </c>
      <c r="F634" s="1140"/>
      <c r="G634" s="318"/>
      <c r="H634" s="318"/>
      <c r="I634" s="1140"/>
      <c r="J634" s="1140"/>
    </row>
    <row r="635" spans="1:10">
      <c r="A635" s="1917"/>
      <c r="B635" s="590"/>
      <c r="C635" s="1928"/>
      <c r="D635" s="371"/>
      <c r="E635" s="383"/>
      <c r="F635" s="225"/>
      <c r="G635" s="318"/>
      <c r="H635" s="371"/>
      <c r="I635" s="226" t="s">
        <v>1705</v>
      </c>
      <c r="J635" s="318"/>
    </row>
    <row r="636" spans="1:10">
      <c r="A636" s="1917" t="s">
        <v>1706</v>
      </c>
      <c r="B636" s="1982" t="s">
        <v>2762</v>
      </c>
      <c r="C636" s="1970"/>
      <c r="D636" s="92"/>
      <c r="E636" s="303"/>
      <c r="F636" s="318"/>
      <c r="G636" s="377"/>
      <c r="H636" s="371"/>
      <c r="I636" s="318"/>
      <c r="J636" s="318"/>
    </row>
    <row r="637" spans="1:10" ht="25.5">
      <c r="A637" s="381" t="s">
        <v>1707</v>
      </c>
      <c r="B637" s="297" t="s">
        <v>983</v>
      </c>
      <c r="C637" s="380" t="s">
        <v>984</v>
      </c>
      <c r="D637" s="139" t="s">
        <v>49</v>
      </c>
      <c r="E637" s="303">
        <v>240</v>
      </c>
      <c r="F637" s="2033">
        <v>10000</v>
      </c>
      <c r="G637" s="371">
        <v>4.1000000000000002E-2</v>
      </c>
      <c r="H637" s="748">
        <v>410</v>
      </c>
      <c r="I637" s="1939">
        <v>0.21</v>
      </c>
      <c r="J637" s="748">
        <f>H637*E637*1.21</f>
        <v>119064</v>
      </c>
    </row>
    <row r="638" spans="1:10" ht="25.5">
      <c r="A638" s="381" t="s">
        <v>1708</v>
      </c>
      <c r="B638" s="297" t="s">
        <v>983</v>
      </c>
      <c r="C638" s="380" t="s">
        <v>986</v>
      </c>
      <c r="D638" s="139" t="s">
        <v>49</v>
      </c>
      <c r="E638" s="303">
        <v>180</v>
      </c>
      <c r="F638" s="2033">
        <v>10000</v>
      </c>
      <c r="G638" s="371">
        <v>4.1000000000000002E-2</v>
      </c>
      <c r="H638" s="748">
        <v>410</v>
      </c>
      <c r="I638" s="1939">
        <v>0.21</v>
      </c>
      <c r="J638" s="748">
        <f>H638*E638*1.21</f>
        <v>89298</v>
      </c>
    </row>
    <row r="639" spans="1:10">
      <c r="A639" s="1917"/>
      <c r="B639" s="590"/>
      <c r="C639" s="1928"/>
      <c r="D639" s="371"/>
      <c r="E639" s="383"/>
      <c r="F639" s="225"/>
      <c r="G639" s="318"/>
      <c r="H639" s="371"/>
      <c r="I639" s="226" t="s">
        <v>1709</v>
      </c>
      <c r="J639" s="1940">
        <f>SUM(J637:J638)/1.21</f>
        <v>172200</v>
      </c>
    </row>
    <row r="640" spans="1:10">
      <c r="A640" s="1917" t="s">
        <v>1710</v>
      </c>
      <c r="B640" s="1982" t="s">
        <v>2761</v>
      </c>
      <c r="C640" s="380"/>
      <c r="D640" s="139"/>
      <c r="E640" s="303"/>
      <c r="F640" s="1140"/>
      <c r="G640" s="318"/>
      <c r="H640" s="318"/>
      <c r="I640" s="1140"/>
      <c r="J640" s="1140"/>
    </row>
    <row r="641" spans="1:10" ht="38.25">
      <c r="A641" s="1958" t="s">
        <v>1717</v>
      </c>
      <c r="B641" s="380" t="s">
        <v>989</v>
      </c>
      <c r="C641" s="380" t="s">
        <v>2738</v>
      </c>
      <c r="D641" s="2034" t="s">
        <v>49</v>
      </c>
      <c r="E641" s="150">
        <v>600</v>
      </c>
      <c r="F641" s="318"/>
      <c r="G641" s="377"/>
      <c r="H641" s="371"/>
      <c r="I641" s="318"/>
      <c r="J641" s="318"/>
    </row>
    <row r="642" spans="1:10" ht="25.5">
      <c r="A642" s="1958" t="s">
        <v>1718</v>
      </c>
      <c r="B642" s="297" t="s">
        <v>990</v>
      </c>
      <c r="C642" s="380" t="s">
        <v>2737</v>
      </c>
      <c r="D642" s="139" t="s">
        <v>49</v>
      </c>
      <c r="E642" s="303">
        <v>450</v>
      </c>
      <c r="F642" s="318"/>
      <c r="G642" s="377"/>
      <c r="H642" s="371"/>
      <c r="I642" s="318"/>
      <c r="J642" s="318"/>
    </row>
    <row r="643" spans="1:10">
      <c r="A643" s="1958" t="s">
        <v>1719</v>
      </c>
      <c r="B643" s="297" t="s">
        <v>990</v>
      </c>
      <c r="C643" s="380" t="s">
        <v>2736</v>
      </c>
      <c r="D643" s="139" t="s">
        <v>49</v>
      </c>
      <c r="E643" s="303">
        <v>108</v>
      </c>
      <c r="F643" s="318"/>
      <c r="G643" s="377"/>
      <c r="H643" s="371"/>
      <c r="I643" s="318"/>
      <c r="J643" s="318"/>
    </row>
    <row r="644" spans="1:10">
      <c r="A644" s="1958" t="s">
        <v>1720</v>
      </c>
      <c r="B644" s="297" t="s">
        <v>990</v>
      </c>
      <c r="C644" s="380" t="s">
        <v>2739</v>
      </c>
      <c r="D644" s="139" t="s">
        <v>31</v>
      </c>
      <c r="E644" s="303">
        <v>150</v>
      </c>
      <c r="F644" s="1140"/>
      <c r="G644" s="318"/>
      <c r="H644" s="318"/>
      <c r="I644" s="1140"/>
      <c r="J644" s="1140"/>
    </row>
    <row r="645" spans="1:10">
      <c r="A645" s="1917"/>
      <c r="B645" s="318"/>
      <c r="C645" s="1928"/>
      <c r="D645" s="371"/>
      <c r="E645" s="383"/>
      <c r="F645" s="225"/>
      <c r="G645" s="318"/>
      <c r="H645" s="371"/>
      <c r="I645" s="226" t="s">
        <v>1711</v>
      </c>
      <c r="J645" s="318"/>
    </row>
    <row r="646" spans="1:10">
      <c r="A646" s="1917" t="s">
        <v>1712</v>
      </c>
      <c r="B646" s="1982" t="s">
        <v>993</v>
      </c>
      <c r="C646" s="380"/>
      <c r="D646" s="371"/>
      <c r="E646" s="383"/>
      <c r="F646" s="318"/>
      <c r="G646" s="377"/>
      <c r="H646" s="371"/>
      <c r="I646" s="318"/>
      <c r="J646" s="318"/>
    </row>
    <row r="647" spans="1:10" ht="25.5">
      <c r="A647" s="381" t="s">
        <v>1713</v>
      </c>
      <c r="B647" s="2035" t="s">
        <v>995</v>
      </c>
      <c r="C647" s="337" t="s">
        <v>996</v>
      </c>
      <c r="D647" s="139" t="s">
        <v>49</v>
      </c>
      <c r="E647" s="303">
        <v>60</v>
      </c>
      <c r="F647" s="318"/>
      <c r="G647" s="377"/>
      <c r="H647" s="371"/>
      <c r="I647" s="318"/>
      <c r="J647" s="318"/>
    </row>
    <row r="648" spans="1:10">
      <c r="A648" s="381" t="s">
        <v>1714</v>
      </c>
      <c r="B648" s="297" t="s">
        <v>998</v>
      </c>
      <c r="C648" s="380" t="s">
        <v>999</v>
      </c>
      <c r="D648" s="139" t="s">
        <v>49</v>
      </c>
      <c r="E648" s="303">
        <v>120</v>
      </c>
      <c r="F648" s="318"/>
      <c r="G648" s="377"/>
      <c r="H648" s="371"/>
      <c r="I648" s="318"/>
      <c r="J648" s="318"/>
    </row>
    <row r="649" spans="1:10" ht="25.5">
      <c r="A649" s="381" t="s">
        <v>1715</v>
      </c>
      <c r="B649" s="297" t="s">
        <v>2799</v>
      </c>
      <c r="C649" s="380" t="s">
        <v>1001</v>
      </c>
      <c r="D649" s="139" t="s">
        <v>49</v>
      </c>
      <c r="E649" s="303">
        <v>60</v>
      </c>
      <c r="F649" s="318"/>
      <c r="G649" s="377"/>
      <c r="H649" s="371"/>
      <c r="I649" s="318"/>
      <c r="J649" s="318"/>
    </row>
    <row r="650" spans="1:10" ht="25.5">
      <c r="A650" s="381" t="s">
        <v>1716</v>
      </c>
      <c r="B650" s="297" t="s">
        <v>1003</v>
      </c>
      <c r="C650" s="380" t="s">
        <v>1004</v>
      </c>
      <c r="D650" s="139" t="s">
        <v>49</v>
      </c>
      <c r="E650" s="303">
        <v>60</v>
      </c>
      <c r="F650" s="1140"/>
      <c r="G650" s="318"/>
      <c r="H650" s="318"/>
      <c r="I650" s="1140"/>
      <c r="J650" s="1140"/>
    </row>
    <row r="651" spans="1:10">
      <c r="A651" s="1917"/>
      <c r="B651" s="590"/>
      <c r="C651" s="1928"/>
      <c r="D651" s="371"/>
      <c r="E651" s="383"/>
      <c r="F651" s="225"/>
      <c r="G651" s="318"/>
      <c r="H651" s="371"/>
      <c r="I651" s="226" t="s">
        <v>1721</v>
      </c>
      <c r="J651" s="318"/>
    </row>
    <row r="652" spans="1:10">
      <c r="A652" s="1917" t="s">
        <v>1722</v>
      </c>
      <c r="B652" s="1982" t="s">
        <v>1007</v>
      </c>
      <c r="C652" s="380"/>
      <c r="D652" s="139"/>
      <c r="E652" s="303"/>
      <c r="F652" s="318"/>
      <c r="G652" s="377"/>
      <c r="H652" s="371"/>
      <c r="I652" s="318"/>
      <c r="J652" s="318"/>
    </row>
    <row r="653" spans="1:10" ht="25.5">
      <c r="A653" s="381" t="s">
        <v>1724</v>
      </c>
      <c r="B653" s="297" t="s">
        <v>1009</v>
      </c>
      <c r="C653" s="380" t="s">
        <v>1010</v>
      </c>
      <c r="D653" s="139" t="s">
        <v>49</v>
      </c>
      <c r="E653" s="303">
        <v>72</v>
      </c>
      <c r="F653" s="318"/>
      <c r="G653" s="377"/>
      <c r="H653" s="371"/>
      <c r="I653" s="318"/>
      <c r="J653" s="318"/>
    </row>
    <row r="654" spans="1:10">
      <c r="A654" s="381" t="s">
        <v>1725</v>
      </c>
      <c r="B654" s="297" t="s">
        <v>1012</v>
      </c>
      <c r="C654" s="380" t="s">
        <v>1013</v>
      </c>
      <c r="D654" s="139" t="s">
        <v>31</v>
      </c>
      <c r="E654" s="303">
        <v>3000</v>
      </c>
      <c r="F654" s="318"/>
      <c r="G654" s="377"/>
      <c r="H654" s="371"/>
      <c r="I654" s="318"/>
      <c r="J654" s="318"/>
    </row>
    <row r="655" spans="1:10" ht="25.5">
      <c r="A655" s="381" t="s">
        <v>1726</v>
      </c>
      <c r="B655" s="297" t="s">
        <v>1015</v>
      </c>
      <c r="C655" s="380" t="s">
        <v>1016</v>
      </c>
      <c r="D655" s="139" t="s">
        <v>31</v>
      </c>
      <c r="E655" s="303">
        <v>30</v>
      </c>
      <c r="F655" s="318"/>
      <c r="G655" s="377"/>
      <c r="H655" s="371"/>
      <c r="I655" s="318"/>
      <c r="J655" s="318"/>
    </row>
    <row r="656" spans="1:10" ht="25.5">
      <c r="A656" s="381" t="s">
        <v>1727</v>
      </c>
      <c r="B656" s="297" t="s">
        <v>1018</v>
      </c>
      <c r="C656" s="380" t="s">
        <v>1019</v>
      </c>
      <c r="D656" s="139" t="s">
        <v>31</v>
      </c>
      <c r="E656" s="303">
        <v>60</v>
      </c>
      <c r="F656" s="318"/>
      <c r="G656" s="377"/>
      <c r="H656" s="371"/>
      <c r="I656" s="318"/>
      <c r="J656" s="318"/>
    </row>
    <row r="657" spans="1:10">
      <c r="A657" s="381" t="s">
        <v>1728</v>
      </c>
      <c r="B657" s="297" t="s">
        <v>1021</v>
      </c>
      <c r="C657" s="380" t="s">
        <v>2740</v>
      </c>
      <c r="D657" s="139" t="s">
        <v>49</v>
      </c>
      <c r="E657" s="303">
        <v>75</v>
      </c>
      <c r="F657" s="1140"/>
      <c r="G657" s="318"/>
      <c r="H657" s="318"/>
      <c r="I657" s="1140"/>
      <c r="J657" s="1140"/>
    </row>
    <row r="658" spans="1:10">
      <c r="A658" s="1917"/>
      <c r="B658" s="590"/>
      <c r="C658" s="1928"/>
      <c r="D658" s="371"/>
      <c r="E658" s="383"/>
      <c r="F658" s="225"/>
      <c r="G658" s="318"/>
      <c r="H658" s="371"/>
      <c r="I658" s="226" t="s">
        <v>1723</v>
      </c>
      <c r="J658" s="318"/>
    </row>
    <row r="659" spans="1:10">
      <c r="A659" s="1917" t="s">
        <v>1729</v>
      </c>
      <c r="B659" s="1982" t="s">
        <v>2759</v>
      </c>
      <c r="C659" s="380"/>
      <c r="D659" s="139"/>
      <c r="E659" s="303"/>
      <c r="F659" s="318"/>
      <c r="G659" s="377"/>
      <c r="H659" s="371"/>
      <c r="I659" s="318"/>
      <c r="J659" s="318"/>
    </row>
    <row r="660" spans="1:10" ht="25.5">
      <c r="A660" s="381" t="s">
        <v>1734</v>
      </c>
      <c r="B660" s="297" t="s">
        <v>1025</v>
      </c>
      <c r="C660" s="380" t="s">
        <v>1730</v>
      </c>
      <c r="D660" s="139" t="s">
        <v>31</v>
      </c>
      <c r="E660" s="150">
        <v>15</v>
      </c>
      <c r="F660" s="318"/>
      <c r="G660" s="377"/>
      <c r="H660" s="371"/>
      <c r="I660" s="318"/>
      <c r="J660" s="318"/>
    </row>
    <row r="661" spans="1:10" ht="25.5">
      <c r="A661" s="381" t="s">
        <v>1735</v>
      </c>
      <c r="B661" s="297" t="s">
        <v>1025</v>
      </c>
      <c r="C661" s="380" t="s">
        <v>1731</v>
      </c>
      <c r="D661" s="139" t="s">
        <v>31</v>
      </c>
      <c r="E661" s="150">
        <v>30</v>
      </c>
      <c r="F661" s="318"/>
      <c r="G661" s="377"/>
      <c r="H661" s="371"/>
      <c r="I661" s="318"/>
      <c r="J661" s="318"/>
    </row>
    <row r="662" spans="1:10" ht="25.5">
      <c r="A662" s="381" t="s">
        <v>1736</v>
      </c>
      <c r="B662" s="297" t="s">
        <v>1025</v>
      </c>
      <c r="C662" s="380" t="s">
        <v>1732</v>
      </c>
      <c r="D662" s="139" t="s">
        <v>31</v>
      </c>
      <c r="E662" s="150">
        <v>30</v>
      </c>
      <c r="F662" s="318"/>
      <c r="G662" s="377"/>
      <c r="H662" s="371"/>
      <c r="I662" s="318"/>
      <c r="J662" s="318"/>
    </row>
    <row r="663" spans="1:10" ht="25.5">
      <c r="A663" s="381" t="s">
        <v>1737</v>
      </c>
      <c r="B663" s="297" t="s">
        <v>1028</v>
      </c>
      <c r="C663" s="380" t="s">
        <v>1733</v>
      </c>
      <c r="D663" s="139" t="s">
        <v>31</v>
      </c>
      <c r="E663" s="150">
        <v>60</v>
      </c>
      <c r="F663" s="1140"/>
      <c r="G663" s="318"/>
      <c r="H663" s="318"/>
      <c r="I663" s="1140"/>
      <c r="J663" s="1140"/>
    </row>
    <row r="664" spans="1:10">
      <c r="A664" s="1917"/>
      <c r="B664" s="590"/>
      <c r="C664" s="1928"/>
      <c r="D664" s="371"/>
      <c r="E664" s="383"/>
      <c r="F664" s="225"/>
      <c r="G664" s="318"/>
      <c r="H664" s="371"/>
      <c r="I664" s="226" t="s">
        <v>1738</v>
      </c>
      <c r="J664" s="318"/>
    </row>
    <row r="665" spans="1:10">
      <c r="A665" s="1917" t="s">
        <v>81</v>
      </c>
      <c r="B665" s="1982" t="s">
        <v>2760</v>
      </c>
      <c r="C665" s="2036"/>
      <c r="D665" s="2037"/>
      <c r="E665" s="2038"/>
      <c r="F665" s="318"/>
      <c r="G665" s="377"/>
      <c r="H665" s="371"/>
      <c r="I665" s="318"/>
      <c r="J665" s="318"/>
    </row>
    <row r="666" spans="1:10" ht="25.5">
      <c r="A666" s="381" t="s">
        <v>1739</v>
      </c>
      <c r="B666" s="297" t="s">
        <v>1032</v>
      </c>
      <c r="C666" s="380" t="s">
        <v>2744</v>
      </c>
      <c r="D666" s="139" t="s">
        <v>31</v>
      </c>
      <c r="E666" s="150">
        <v>105000</v>
      </c>
      <c r="F666" s="371" t="s">
        <v>3228</v>
      </c>
      <c r="G666" s="371">
        <v>5.8799999999999998E-2</v>
      </c>
      <c r="H666" s="748">
        <v>29.4</v>
      </c>
      <c r="I666" s="1939">
        <v>0.12</v>
      </c>
      <c r="J666" s="748">
        <v>7408.8</v>
      </c>
    </row>
    <row r="667" spans="1:10" ht="25.5">
      <c r="A667" s="381" t="s">
        <v>1740</v>
      </c>
      <c r="B667" s="297" t="s">
        <v>1034</v>
      </c>
      <c r="C667" s="380" t="s">
        <v>1035</v>
      </c>
      <c r="D667" s="139" t="s">
        <v>31</v>
      </c>
      <c r="E667" s="150">
        <v>3000</v>
      </c>
      <c r="F667" s="371" t="s">
        <v>3228</v>
      </c>
      <c r="G667" s="371">
        <v>5.8799999999999998E-2</v>
      </c>
      <c r="H667" s="748">
        <v>29.4</v>
      </c>
      <c r="I667" s="1939">
        <v>0.12</v>
      </c>
      <c r="J667" s="748">
        <v>211.68</v>
      </c>
    </row>
    <row r="668" spans="1:10">
      <c r="A668" s="381" t="s">
        <v>1741</v>
      </c>
      <c r="B668" s="297" t="s">
        <v>1037</v>
      </c>
      <c r="C668" s="380" t="s">
        <v>1038</v>
      </c>
      <c r="D668" s="139" t="s">
        <v>31</v>
      </c>
      <c r="E668" s="150">
        <v>600</v>
      </c>
      <c r="F668" s="371" t="s">
        <v>3228</v>
      </c>
      <c r="G668" s="371">
        <v>5.8799999999999998E-2</v>
      </c>
      <c r="H668" s="748">
        <v>29.4</v>
      </c>
      <c r="I668" s="1939">
        <v>0.12</v>
      </c>
      <c r="J668" s="748">
        <v>42.335999999999999</v>
      </c>
    </row>
    <row r="669" spans="1:10" ht="25.5">
      <c r="A669" s="381" t="s">
        <v>1742</v>
      </c>
      <c r="B669" s="297" t="s">
        <v>1039</v>
      </c>
      <c r="C669" s="380" t="s">
        <v>2743</v>
      </c>
      <c r="D669" s="139" t="s">
        <v>31</v>
      </c>
      <c r="E669" s="150">
        <v>1500</v>
      </c>
      <c r="F669" s="371" t="s">
        <v>3228</v>
      </c>
      <c r="G669" s="371">
        <v>0.03</v>
      </c>
      <c r="H669" s="748">
        <v>15</v>
      </c>
      <c r="I669" s="1939">
        <v>0.12</v>
      </c>
      <c r="J669" s="748">
        <v>54</v>
      </c>
    </row>
    <row r="670" spans="1:10" ht="25.5">
      <c r="A670" s="381" t="s">
        <v>1743</v>
      </c>
      <c r="B670" s="297" t="s">
        <v>1040</v>
      </c>
      <c r="C670" s="2039" t="s">
        <v>2742</v>
      </c>
      <c r="D670" s="139" t="s">
        <v>31</v>
      </c>
      <c r="E670" s="150">
        <v>3000</v>
      </c>
      <c r="F670" s="371" t="s">
        <v>3228</v>
      </c>
      <c r="G670" s="371">
        <v>5.8799999999999998E-2</v>
      </c>
      <c r="H670" s="748">
        <v>29.4</v>
      </c>
      <c r="I670" s="1939">
        <v>0.12</v>
      </c>
      <c r="J670" s="748">
        <v>211.68</v>
      </c>
    </row>
    <row r="671" spans="1:10" ht="25.5">
      <c r="A671" s="381" t="s">
        <v>1744</v>
      </c>
      <c r="B671" s="297" t="s">
        <v>1041</v>
      </c>
      <c r="C671" s="2039" t="s">
        <v>2741</v>
      </c>
      <c r="D671" s="139" t="s">
        <v>31</v>
      </c>
      <c r="E671" s="150">
        <v>15000</v>
      </c>
      <c r="F671" s="371" t="s">
        <v>3229</v>
      </c>
      <c r="G671" s="371">
        <v>4.3200000000000002E-2</v>
      </c>
      <c r="H671" s="748">
        <v>43.2</v>
      </c>
      <c r="I671" s="1939">
        <v>0.12</v>
      </c>
      <c r="J671" s="748">
        <v>777.6</v>
      </c>
    </row>
    <row r="672" spans="1:10" ht="38.25">
      <c r="A672" s="381" t="s">
        <v>1745</v>
      </c>
      <c r="B672" s="297" t="s">
        <v>1042</v>
      </c>
      <c r="C672" s="380" t="s">
        <v>1043</v>
      </c>
      <c r="D672" s="139" t="s">
        <v>31</v>
      </c>
      <c r="E672" s="150">
        <v>900</v>
      </c>
      <c r="F672" s="371" t="s">
        <v>3228</v>
      </c>
      <c r="G672" s="371">
        <v>8.8800000000000004E-2</v>
      </c>
      <c r="H672" s="748">
        <v>44.4</v>
      </c>
      <c r="I672" s="1939">
        <v>0.12</v>
      </c>
      <c r="J672" s="748">
        <v>95.903999999999996</v>
      </c>
    </row>
    <row r="673" spans="1:10" ht="25.5">
      <c r="A673" s="381" t="s">
        <v>1746</v>
      </c>
      <c r="B673" s="297" t="s">
        <v>1044</v>
      </c>
      <c r="C673" s="380" t="s">
        <v>1045</v>
      </c>
      <c r="D673" s="139" t="s">
        <v>31</v>
      </c>
      <c r="E673" s="150">
        <v>900</v>
      </c>
      <c r="F673" s="371" t="s">
        <v>3228</v>
      </c>
      <c r="G673" s="371">
        <v>7.9200000000000007E-2</v>
      </c>
      <c r="H673" s="748">
        <v>39.6</v>
      </c>
      <c r="I673" s="1939">
        <v>0.12</v>
      </c>
      <c r="J673" s="748">
        <v>85.536000000000001</v>
      </c>
    </row>
    <row r="674" spans="1:10">
      <c r="A674" s="1917"/>
      <c r="B674" s="590"/>
      <c r="C674" s="1928"/>
      <c r="D674" s="371"/>
      <c r="E674" s="383"/>
      <c r="F674" s="225"/>
      <c r="G674" s="318"/>
      <c r="H674" s="371"/>
      <c r="I674" s="226" t="s">
        <v>1747</v>
      </c>
      <c r="J674" s="1940">
        <f>SUM(J666:J673)/1.12</f>
        <v>7935.3000000000011</v>
      </c>
    </row>
    <row r="675" spans="1:10">
      <c r="A675" s="1917" t="s">
        <v>1748</v>
      </c>
      <c r="B675" s="1982" t="s">
        <v>1048</v>
      </c>
      <c r="C675" s="2036"/>
      <c r="D675" s="2037"/>
      <c r="E675" s="2038"/>
      <c r="F675" s="318"/>
      <c r="G675" s="377"/>
      <c r="H675" s="371"/>
      <c r="I675" s="318"/>
      <c r="J675" s="318"/>
    </row>
    <row r="676" spans="1:10" ht="38.25">
      <c r="A676" s="381" t="s">
        <v>1749</v>
      </c>
      <c r="B676" s="297" t="s">
        <v>1050</v>
      </c>
      <c r="C676" s="2039" t="s">
        <v>1051</v>
      </c>
      <c r="D676" s="152" t="s">
        <v>49</v>
      </c>
      <c r="E676" s="150">
        <v>120</v>
      </c>
      <c r="F676" s="1140"/>
      <c r="G676" s="318"/>
      <c r="H676" s="318"/>
      <c r="I676" s="1140"/>
      <c r="J676" s="1140"/>
    </row>
    <row r="677" spans="1:10">
      <c r="A677" s="1917"/>
      <c r="B677" s="590"/>
      <c r="C677" s="1928"/>
      <c r="D677" s="371"/>
      <c r="E677" s="383"/>
      <c r="F677" s="225"/>
      <c r="G677" s="318"/>
      <c r="H677" s="371"/>
      <c r="I677" s="226" t="s">
        <v>1754</v>
      </c>
      <c r="J677" s="318"/>
    </row>
    <row r="678" spans="1:10">
      <c r="A678" s="1917" t="s">
        <v>1750</v>
      </c>
      <c r="B678" s="1982" t="s">
        <v>1054</v>
      </c>
      <c r="C678" s="1970"/>
      <c r="D678" s="152"/>
      <c r="E678" s="150"/>
      <c r="F678" s="318"/>
      <c r="G678" s="377"/>
      <c r="H678" s="371"/>
      <c r="I678" s="318"/>
      <c r="J678" s="318"/>
    </row>
    <row r="679" spans="1:10">
      <c r="A679" s="381" t="s">
        <v>1751</v>
      </c>
      <c r="B679" s="933" t="s">
        <v>1056</v>
      </c>
      <c r="C679" s="337" t="s">
        <v>2613</v>
      </c>
      <c r="D679" s="139" t="s">
        <v>49</v>
      </c>
      <c r="E679" s="303">
        <v>18</v>
      </c>
      <c r="F679" s="318"/>
      <c r="G679" s="377"/>
      <c r="H679" s="371"/>
      <c r="I679" s="318"/>
      <c r="J679" s="318"/>
    </row>
    <row r="680" spans="1:10">
      <c r="A680" s="381" t="s">
        <v>1752</v>
      </c>
      <c r="B680" s="933" t="s">
        <v>1056</v>
      </c>
      <c r="C680" s="337" t="s">
        <v>2614</v>
      </c>
      <c r="D680" s="2040" t="s">
        <v>49</v>
      </c>
      <c r="E680" s="2001">
        <v>36</v>
      </c>
      <c r="F680" s="318"/>
      <c r="G680" s="377"/>
      <c r="H680" s="371"/>
      <c r="I680" s="318"/>
      <c r="J680" s="318"/>
    </row>
    <row r="681" spans="1:10" ht="25.5">
      <c r="A681" s="381" t="s">
        <v>1753</v>
      </c>
      <c r="B681" s="933" t="s">
        <v>1056</v>
      </c>
      <c r="C681" s="337" t="s">
        <v>2615</v>
      </c>
      <c r="D681" s="2040" t="s">
        <v>49</v>
      </c>
      <c r="E681" s="2001">
        <v>450</v>
      </c>
      <c r="F681" s="1140"/>
      <c r="G681" s="318"/>
      <c r="H681" s="318"/>
      <c r="I681" s="1140"/>
      <c r="J681" s="1140"/>
    </row>
    <row r="682" spans="1:10">
      <c r="A682" s="1917"/>
      <c r="B682" s="590"/>
      <c r="C682" s="1928"/>
      <c r="D682" s="371"/>
      <c r="E682" s="383"/>
      <c r="F682" s="225"/>
      <c r="G682" s="318"/>
      <c r="H682" s="371"/>
      <c r="I682" s="226" t="s">
        <v>1755</v>
      </c>
      <c r="J682" s="318"/>
    </row>
    <row r="683" spans="1:10">
      <c r="A683" s="1917" t="s">
        <v>1756</v>
      </c>
      <c r="B683" s="1982" t="s">
        <v>1061</v>
      </c>
      <c r="C683" s="1970"/>
      <c r="D683" s="152"/>
      <c r="E683" s="150"/>
      <c r="F683" s="318"/>
      <c r="G683" s="377"/>
      <c r="H683" s="371"/>
      <c r="I683" s="318"/>
      <c r="J683" s="318"/>
    </row>
    <row r="684" spans="1:10">
      <c r="A684" s="381" t="s">
        <v>1757</v>
      </c>
      <c r="B684" s="933" t="s">
        <v>1063</v>
      </c>
      <c r="C684" s="337" t="s">
        <v>1064</v>
      </c>
      <c r="D684" s="2001" t="s">
        <v>31</v>
      </c>
      <c r="E684" s="2001">
        <v>15</v>
      </c>
      <c r="F684" s="318"/>
      <c r="G684" s="377"/>
      <c r="H684" s="371"/>
      <c r="I684" s="318"/>
      <c r="J684" s="318"/>
    </row>
    <row r="685" spans="1:10">
      <c r="A685" s="381" t="s">
        <v>1758</v>
      </c>
      <c r="B685" s="933" t="s">
        <v>1063</v>
      </c>
      <c r="C685" s="337" t="s">
        <v>1066</v>
      </c>
      <c r="D685" s="2001" t="s">
        <v>31</v>
      </c>
      <c r="E685" s="2001">
        <v>15</v>
      </c>
      <c r="F685" s="318"/>
      <c r="G685" s="377"/>
      <c r="H685" s="371"/>
      <c r="I685" s="318"/>
      <c r="J685" s="318"/>
    </row>
    <row r="686" spans="1:10">
      <c r="A686" s="381" t="s">
        <v>1759</v>
      </c>
      <c r="B686" s="933" t="s">
        <v>1063</v>
      </c>
      <c r="C686" s="337" t="s">
        <v>2745</v>
      </c>
      <c r="D686" s="2001" t="s">
        <v>31</v>
      </c>
      <c r="E686" s="303">
        <v>6</v>
      </c>
      <c r="F686" s="318"/>
      <c r="G686" s="377"/>
      <c r="H686" s="371"/>
      <c r="I686" s="318"/>
      <c r="J686" s="318"/>
    </row>
    <row r="687" spans="1:10">
      <c r="A687" s="381" t="s">
        <v>1760</v>
      </c>
      <c r="B687" s="297" t="s">
        <v>1069</v>
      </c>
      <c r="C687" s="380" t="s">
        <v>1070</v>
      </c>
      <c r="D687" s="139" t="s">
        <v>31</v>
      </c>
      <c r="E687" s="303">
        <v>12</v>
      </c>
      <c r="F687" s="318"/>
      <c r="G687" s="377"/>
      <c r="H687" s="371"/>
      <c r="I687" s="318"/>
      <c r="J687" s="318"/>
    </row>
    <row r="688" spans="1:10" ht="25.5">
      <c r="A688" s="381" t="s">
        <v>1761</v>
      </c>
      <c r="B688" s="297" t="s">
        <v>1071</v>
      </c>
      <c r="C688" s="380" t="s">
        <v>1072</v>
      </c>
      <c r="D688" s="139" t="s">
        <v>31</v>
      </c>
      <c r="E688" s="303">
        <v>3000</v>
      </c>
      <c r="F688" s="318"/>
      <c r="G688" s="377"/>
      <c r="H688" s="371"/>
      <c r="I688" s="318"/>
      <c r="J688" s="318"/>
    </row>
    <row r="689" spans="1:10" ht="25.5">
      <c r="A689" s="381" t="s">
        <v>1762</v>
      </c>
      <c r="B689" s="297" t="s">
        <v>1071</v>
      </c>
      <c r="C689" s="380" t="s">
        <v>1073</v>
      </c>
      <c r="D689" s="139" t="s">
        <v>31</v>
      </c>
      <c r="E689" s="303">
        <v>6000</v>
      </c>
      <c r="F689" s="318"/>
      <c r="G689" s="377"/>
      <c r="H689" s="371"/>
      <c r="I689" s="318"/>
      <c r="J689" s="318"/>
    </row>
    <row r="690" spans="1:10" ht="25.5">
      <c r="A690" s="381" t="s">
        <v>1763</v>
      </c>
      <c r="B690" s="297" t="s">
        <v>1071</v>
      </c>
      <c r="C690" s="380" t="s">
        <v>1074</v>
      </c>
      <c r="D690" s="139" t="s">
        <v>31</v>
      </c>
      <c r="E690" s="303">
        <v>3000</v>
      </c>
      <c r="F690" s="318"/>
      <c r="G690" s="377"/>
      <c r="H690" s="371"/>
      <c r="I690" s="318"/>
      <c r="J690" s="318"/>
    </row>
    <row r="691" spans="1:10" ht="25.5">
      <c r="A691" s="381" t="s">
        <v>1764</v>
      </c>
      <c r="B691" s="297" t="s">
        <v>1071</v>
      </c>
      <c r="C691" s="380" t="s">
        <v>1765</v>
      </c>
      <c r="D691" s="139" t="s">
        <v>31</v>
      </c>
      <c r="E691" s="303">
        <v>6000</v>
      </c>
      <c r="F691" s="1980"/>
      <c r="G691" s="2004"/>
      <c r="H691" s="1968"/>
      <c r="I691" s="1980"/>
      <c r="J691" s="1980"/>
    </row>
    <row r="692" spans="1:10">
      <c r="A692" s="1917"/>
      <c r="B692" s="590"/>
      <c r="C692" s="1928"/>
      <c r="D692" s="371"/>
      <c r="E692" s="383"/>
      <c r="F692" s="225"/>
      <c r="G692" s="318"/>
      <c r="H692" s="371"/>
      <c r="I692" s="226" t="s">
        <v>1771</v>
      </c>
      <c r="J692" s="318"/>
    </row>
    <row r="693" spans="1:10">
      <c r="A693" s="1974" t="s">
        <v>234</v>
      </c>
      <c r="B693" s="1962" t="s">
        <v>1766</v>
      </c>
      <c r="C693" s="2041"/>
      <c r="D693" s="1968"/>
      <c r="E693" s="1964"/>
      <c r="F693" s="1980"/>
      <c r="G693" s="2004"/>
      <c r="H693" s="1968"/>
      <c r="I693" s="1980"/>
      <c r="J693" s="1980"/>
    </row>
    <row r="694" spans="1:10" ht="25.5">
      <c r="A694" s="1958" t="s">
        <v>1767</v>
      </c>
      <c r="B694" s="297" t="s">
        <v>1075</v>
      </c>
      <c r="C694" s="380" t="s">
        <v>1076</v>
      </c>
      <c r="D694" s="139" t="s">
        <v>31</v>
      </c>
      <c r="E694" s="303">
        <v>36</v>
      </c>
      <c r="F694" s="1140"/>
      <c r="G694" s="318"/>
      <c r="H694" s="318"/>
      <c r="I694" s="1140"/>
      <c r="J694" s="1140"/>
    </row>
    <row r="695" spans="1:10">
      <c r="A695" s="1917"/>
      <c r="B695" s="590"/>
      <c r="C695" s="1928"/>
      <c r="D695" s="371"/>
      <c r="E695" s="383"/>
      <c r="F695" s="225"/>
      <c r="G695" s="318"/>
      <c r="H695" s="371"/>
      <c r="I695" s="226" t="s">
        <v>1772</v>
      </c>
      <c r="J695" s="318"/>
    </row>
    <row r="696" spans="1:10">
      <c r="A696" s="1917" t="s">
        <v>1768</v>
      </c>
      <c r="B696" s="1982" t="s">
        <v>1077</v>
      </c>
      <c r="C696" s="2042"/>
      <c r="D696" s="2043"/>
      <c r="E696" s="2044"/>
      <c r="F696" s="318"/>
      <c r="G696" s="377"/>
      <c r="H696" s="371"/>
      <c r="I696" s="318"/>
      <c r="J696" s="318"/>
    </row>
    <row r="697" spans="1:10">
      <c r="A697" s="1958" t="s">
        <v>1769</v>
      </c>
      <c r="B697" s="297" t="s">
        <v>1078</v>
      </c>
      <c r="C697" s="380" t="s">
        <v>1079</v>
      </c>
      <c r="D697" s="139" t="s">
        <v>31</v>
      </c>
      <c r="E697" s="303">
        <v>30</v>
      </c>
      <c r="F697" s="756" t="s">
        <v>2842</v>
      </c>
      <c r="G697" s="756">
        <v>61.14</v>
      </c>
      <c r="H697" s="756">
        <v>61.14</v>
      </c>
      <c r="I697" s="2017">
        <v>0.21</v>
      </c>
      <c r="J697" s="756">
        <v>2219.38</v>
      </c>
    </row>
    <row r="698" spans="1:10" ht="25.5">
      <c r="A698" s="1958" t="s">
        <v>1770</v>
      </c>
      <c r="B698" s="297" t="s">
        <v>1080</v>
      </c>
      <c r="C698" s="380" t="s">
        <v>1777</v>
      </c>
      <c r="D698" s="152" t="s">
        <v>31</v>
      </c>
      <c r="E698" s="150">
        <v>36</v>
      </c>
      <c r="F698" s="756" t="s">
        <v>3230</v>
      </c>
      <c r="G698" s="756">
        <v>4.1399999999999997</v>
      </c>
      <c r="H698" s="756">
        <v>4.1399999999999997</v>
      </c>
      <c r="I698" s="2017">
        <v>0.21</v>
      </c>
      <c r="J698" s="756">
        <v>180.34</v>
      </c>
    </row>
    <row r="699" spans="1:10">
      <c r="A699" s="1917"/>
      <c r="B699" s="590"/>
      <c r="C699" s="1928"/>
      <c r="D699" s="371"/>
      <c r="E699" s="383"/>
      <c r="F699" s="225"/>
      <c r="G699" s="318"/>
      <c r="H699" s="371"/>
      <c r="I699" s="226" t="s">
        <v>1773</v>
      </c>
      <c r="J699" s="2045">
        <f>SUM(J697:J698)/1.21</f>
        <v>1983.2396694214879</v>
      </c>
    </row>
    <row r="700" spans="1:10">
      <c r="A700" s="1917" t="s">
        <v>1774</v>
      </c>
      <c r="B700" s="1982" t="s">
        <v>1081</v>
      </c>
      <c r="C700" s="1928"/>
      <c r="D700" s="371"/>
      <c r="E700" s="383"/>
      <c r="F700" s="318"/>
      <c r="G700" s="377"/>
      <c r="H700" s="371"/>
      <c r="I700" s="318"/>
      <c r="J700" s="318"/>
    </row>
    <row r="701" spans="1:10" ht="25.5">
      <c r="A701" s="381" t="s">
        <v>1775</v>
      </c>
      <c r="B701" s="354" t="s">
        <v>1082</v>
      </c>
      <c r="C701" s="379" t="s">
        <v>1776</v>
      </c>
      <c r="D701" s="307" t="s">
        <v>87</v>
      </c>
      <c r="E701" s="363">
        <v>72</v>
      </c>
      <c r="F701" s="1140"/>
      <c r="G701" s="318"/>
      <c r="H701" s="318"/>
      <c r="I701" s="1140"/>
      <c r="J701" s="1140"/>
    </row>
    <row r="702" spans="1:10">
      <c r="A702" s="1917"/>
      <c r="B702" s="590"/>
      <c r="C702" s="1928"/>
      <c r="D702" s="371"/>
      <c r="E702" s="383"/>
      <c r="F702" s="225"/>
      <c r="G702" s="318"/>
      <c r="H702" s="371"/>
      <c r="I702" s="226" t="s">
        <v>1778</v>
      </c>
      <c r="J702" s="318"/>
    </row>
    <row r="703" spans="1:10">
      <c r="A703" s="1917" t="s">
        <v>1781</v>
      </c>
      <c r="B703" s="1992" t="s">
        <v>1084</v>
      </c>
      <c r="C703" s="1928"/>
      <c r="D703" s="371"/>
      <c r="E703" s="383"/>
      <c r="F703" s="318"/>
      <c r="G703" s="377"/>
      <c r="H703" s="371"/>
      <c r="I703" s="318"/>
      <c r="J703" s="318"/>
    </row>
    <row r="704" spans="1:10">
      <c r="A704" s="381" t="s">
        <v>1782</v>
      </c>
      <c r="B704" s="297" t="s">
        <v>1085</v>
      </c>
      <c r="C704" s="380" t="s">
        <v>1086</v>
      </c>
      <c r="D704" s="139" t="s">
        <v>31</v>
      </c>
      <c r="E704" s="303">
        <v>24</v>
      </c>
      <c r="F704" s="318"/>
      <c r="G704" s="377"/>
      <c r="H704" s="371"/>
      <c r="I704" s="318"/>
      <c r="J704" s="318"/>
    </row>
    <row r="705" spans="1:10">
      <c r="A705" s="381" t="s">
        <v>1783</v>
      </c>
      <c r="B705" s="297" t="s">
        <v>1085</v>
      </c>
      <c r="C705" s="380" t="s">
        <v>1780</v>
      </c>
      <c r="D705" s="139" t="s">
        <v>31</v>
      </c>
      <c r="E705" s="303">
        <v>12</v>
      </c>
      <c r="F705" s="1140"/>
      <c r="G705" s="318"/>
      <c r="H705" s="318"/>
      <c r="I705" s="1140"/>
      <c r="J705" s="1140"/>
    </row>
    <row r="706" spans="1:10">
      <c r="A706" s="1917"/>
      <c r="B706" s="590"/>
      <c r="C706" s="1928"/>
      <c r="D706" s="371"/>
      <c r="E706" s="383"/>
      <c r="F706" s="225"/>
      <c r="G706" s="318"/>
      <c r="H706" s="371"/>
      <c r="I706" s="226" t="s">
        <v>1779</v>
      </c>
      <c r="J706" s="318"/>
    </row>
    <row r="707" spans="1:10">
      <c r="A707" s="1917" t="s">
        <v>1784</v>
      </c>
      <c r="B707" s="1966" t="s">
        <v>1087</v>
      </c>
      <c r="C707" s="1928"/>
      <c r="D707" s="371"/>
      <c r="E707" s="383"/>
      <c r="F707" s="225"/>
      <c r="G707" s="318"/>
      <c r="H707" s="371"/>
      <c r="I707" s="226"/>
      <c r="J707" s="318"/>
    </row>
    <row r="708" spans="1:10" ht="89.25">
      <c r="A708" s="381" t="s">
        <v>1785</v>
      </c>
      <c r="B708" s="297" t="s">
        <v>1089</v>
      </c>
      <c r="C708" s="380" t="s">
        <v>1090</v>
      </c>
      <c r="D708" s="371" t="s">
        <v>858</v>
      </c>
      <c r="E708" s="371">
        <v>10</v>
      </c>
      <c r="F708" s="2022" t="s">
        <v>3231</v>
      </c>
      <c r="G708" s="2022">
        <v>19.54</v>
      </c>
      <c r="H708" s="2022">
        <v>468.96</v>
      </c>
      <c r="I708" s="2021">
        <v>0.12</v>
      </c>
      <c r="J708" s="2022">
        <v>5252.35</v>
      </c>
    </row>
    <row r="709" spans="1:10" ht="76.5">
      <c r="A709" s="381" t="s">
        <v>1786</v>
      </c>
      <c r="B709" s="297" t="s">
        <v>1092</v>
      </c>
      <c r="C709" s="380" t="s">
        <v>1093</v>
      </c>
      <c r="D709" s="371" t="s">
        <v>858</v>
      </c>
      <c r="E709" s="371">
        <v>10</v>
      </c>
      <c r="F709" s="2022" t="s">
        <v>3231</v>
      </c>
      <c r="G709" s="2022">
        <v>19.54</v>
      </c>
      <c r="H709" s="2022">
        <v>468.96</v>
      </c>
      <c r="I709" s="2021">
        <v>0.12</v>
      </c>
      <c r="J709" s="2022">
        <v>5252.35</v>
      </c>
    </row>
    <row r="710" spans="1:10" ht="89.25">
      <c r="A710" s="381" t="s">
        <v>1787</v>
      </c>
      <c r="B710" s="297" t="s">
        <v>1095</v>
      </c>
      <c r="C710" s="380" t="s">
        <v>1096</v>
      </c>
      <c r="D710" s="371" t="s">
        <v>858</v>
      </c>
      <c r="E710" s="371">
        <v>10</v>
      </c>
      <c r="F710" s="2022" t="s">
        <v>3231</v>
      </c>
      <c r="G710" s="2022">
        <v>19.54</v>
      </c>
      <c r="H710" s="2022">
        <v>468.96</v>
      </c>
      <c r="I710" s="2021">
        <v>0.12</v>
      </c>
      <c r="J710" s="2022">
        <v>5252.35</v>
      </c>
    </row>
    <row r="711" spans="1:10" ht="76.5">
      <c r="A711" s="381" t="s">
        <v>1788</v>
      </c>
      <c r="B711" s="297" t="s">
        <v>1098</v>
      </c>
      <c r="C711" s="380" t="s">
        <v>1099</v>
      </c>
      <c r="D711" s="371" t="s">
        <v>858</v>
      </c>
      <c r="E711" s="371">
        <v>10</v>
      </c>
      <c r="F711" s="2022" t="s">
        <v>3231</v>
      </c>
      <c r="G711" s="2022">
        <v>19.54</v>
      </c>
      <c r="H711" s="2022">
        <v>468.96</v>
      </c>
      <c r="I711" s="2021">
        <v>0.12</v>
      </c>
      <c r="J711" s="2022">
        <v>5252.35</v>
      </c>
    </row>
    <row r="712" spans="1:10" ht="38.25">
      <c r="A712" s="381" t="s">
        <v>1789</v>
      </c>
      <c r="B712" s="297" t="s">
        <v>1101</v>
      </c>
      <c r="C712" s="380" t="s">
        <v>1102</v>
      </c>
      <c r="D712" s="371" t="s">
        <v>858</v>
      </c>
      <c r="E712" s="371">
        <v>9</v>
      </c>
      <c r="F712" s="2022" t="s">
        <v>3232</v>
      </c>
      <c r="G712" s="2020">
        <v>40</v>
      </c>
      <c r="H712" s="2020">
        <v>2000</v>
      </c>
      <c r="I712" s="2021">
        <v>0.12</v>
      </c>
      <c r="J712" s="2020">
        <v>20160</v>
      </c>
    </row>
    <row r="713" spans="1:10" ht="51">
      <c r="A713" s="381" t="s">
        <v>1790</v>
      </c>
      <c r="B713" s="222" t="s">
        <v>1104</v>
      </c>
      <c r="C713" s="222" t="s">
        <v>1105</v>
      </c>
      <c r="D713" s="371" t="s">
        <v>858</v>
      </c>
      <c r="E713" s="371">
        <v>9</v>
      </c>
      <c r="F713" s="2022" t="s">
        <v>3233</v>
      </c>
      <c r="G713" s="2020">
        <v>60</v>
      </c>
      <c r="H713" s="2020">
        <v>1920</v>
      </c>
      <c r="I713" s="2021">
        <v>0.12</v>
      </c>
      <c r="J713" s="2020">
        <v>19353.599999999999</v>
      </c>
    </row>
    <row r="714" spans="1:10" ht="38.25">
      <c r="A714" s="381" t="s">
        <v>1791</v>
      </c>
      <c r="B714" s="380" t="s">
        <v>1107</v>
      </c>
      <c r="C714" s="222" t="s">
        <v>1108</v>
      </c>
      <c r="D714" s="371" t="s">
        <v>858</v>
      </c>
      <c r="E714" s="371">
        <v>9</v>
      </c>
      <c r="F714" s="2022" t="s">
        <v>3233</v>
      </c>
      <c r="G714" s="2020">
        <v>60</v>
      </c>
      <c r="H714" s="2020">
        <v>1920</v>
      </c>
      <c r="I714" s="2021">
        <v>0.12</v>
      </c>
      <c r="J714" s="2020">
        <v>19353.599999999999</v>
      </c>
    </row>
    <row r="715" spans="1:10" ht="76.5">
      <c r="A715" s="381" t="s">
        <v>1792</v>
      </c>
      <c r="B715" s="297" t="s">
        <v>1110</v>
      </c>
      <c r="C715" s="380" t="s">
        <v>1111</v>
      </c>
      <c r="D715" s="371" t="s">
        <v>858</v>
      </c>
      <c r="E715" s="371">
        <v>9</v>
      </c>
      <c r="F715" s="756" t="s">
        <v>3234</v>
      </c>
      <c r="G715" s="2016">
        <v>57.44</v>
      </c>
      <c r="H715" s="2016">
        <v>1436</v>
      </c>
      <c r="I715" s="2017">
        <v>0.12</v>
      </c>
      <c r="J715" s="756">
        <v>14474.88</v>
      </c>
    </row>
    <row r="716" spans="1:10" ht="63.75">
      <c r="A716" s="381" t="s">
        <v>1793</v>
      </c>
      <c r="B716" s="380" t="s">
        <v>1112</v>
      </c>
      <c r="C716" s="380" t="s">
        <v>1113</v>
      </c>
      <c r="D716" s="371" t="s">
        <v>858</v>
      </c>
      <c r="E716" s="371">
        <v>9</v>
      </c>
      <c r="F716" s="756" t="s">
        <v>3235</v>
      </c>
      <c r="G716" s="2016">
        <v>8.8000000000000007</v>
      </c>
      <c r="H716" s="2016">
        <v>440</v>
      </c>
      <c r="I716" s="2017">
        <v>0.12</v>
      </c>
      <c r="J716" s="2016">
        <v>4435.2</v>
      </c>
    </row>
    <row r="717" spans="1:10" ht="76.5">
      <c r="A717" s="381" t="s">
        <v>1794</v>
      </c>
      <c r="B717" s="297" t="s">
        <v>1114</v>
      </c>
      <c r="C717" s="380" t="s">
        <v>1115</v>
      </c>
      <c r="D717" s="371" t="s">
        <v>858</v>
      </c>
      <c r="E717" s="371">
        <v>9</v>
      </c>
      <c r="F717" s="2046" t="s">
        <v>3236</v>
      </c>
      <c r="G717" s="2047">
        <v>18.46</v>
      </c>
      <c r="H717" s="2047">
        <v>886.08</v>
      </c>
      <c r="I717" s="2048">
        <v>0.12</v>
      </c>
      <c r="J717" s="2046">
        <v>8931.69</v>
      </c>
    </row>
    <row r="718" spans="1:10" ht="25.5">
      <c r="A718" s="381" t="s">
        <v>1795</v>
      </c>
      <c r="B718" s="297" t="s">
        <v>1116</v>
      </c>
      <c r="C718" s="380" t="s">
        <v>2747</v>
      </c>
      <c r="D718" s="371" t="s">
        <v>858</v>
      </c>
      <c r="E718" s="371">
        <v>9</v>
      </c>
      <c r="F718" s="756" t="s">
        <v>3231</v>
      </c>
      <c r="G718" s="2016">
        <v>30.07</v>
      </c>
      <c r="H718" s="2016">
        <v>721.68</v>
      </c>
      <c r="I718" s="2017">
        <v>0.12</v>
      </c>
      <c r="J718" s="756">
        <v>7274.53</v>
      </c>
    </row>
    <row r="719" spans="1:10" ht="25.5">
      <c r="A719" s="381" t="s">
        <v>1796</v>
      </c>
      <c r="B719" s="297" t="s">
        <v>1117</v>
      </c>
      <c r="C719" s="380" t="s">
        <v>1118</v>
      </c>
      <c r="D719" s="371" t="s">
        <v>858</v>
      </c>
      <c r="E719" s="371">
        <v>9</v>
      </c>
      <c r="F719" s="756" t="s">
        <v>3231</v>
      </c>
      <c r="G719" s="2016">
        <v>30.07</v>
      </c>
      <c r="H719" s="2016">
        <v>721.68</v>
      </c>
      <c r="I719" s="2017">
        <v>0.12</v>
      </c>
      <c r="J719" s="756">
        <v>7274.53</v>
      </c>
    </row>
    <row r="720" spans="1:10">
      <c r="A720" s="1917"/>
      <c r="B720" s="318"/>
      <c r="C720" s="1928"/>
      <c r="D720" s="371"/>
      <c r="E720" s="383"/>
      <c r="F720" s="225"/>
      <c r="G720" s="318"/>
      <c r="H720" s="371"/>
      <c r="I720" s="226" t="s">
        <v>1797</v>
      </c>
      <c r="J720" s="1940">
        <f>SUM(J708:J719)/1.12</f>
        <v>109167.34821428571</v>
      </c>
    </row>
    <row r="721" spans="1:10">
      <c r="A721" s="1917" t="s">
        <v>1798</v>
      </c>
      <c r="B721" s="1962" t="s">
        <v>1119</v>
      </c>
      <c r="C721" s="1980"/>
      <c r="D721" s="1968"/>
      <c r="E721" s="1964"/>
      <c r="F721" s="225"/>
      <c r="G721" s="318"/>
      <c r="H721" s="371"/>
      <c r="I721" s="226"/>
      <c r="J721" s="318"/>
    </row>
    <row r="722" spans="1:10" ht="25.5">
      <c r="A722" s="381" t="s">
        <v>1801</v>
      </c>
      <c r="B722" s="297" t="s">
        <v>1120</v>
      </c>
      <c r="C722" s="380" t="s">
        <v>1121</v>
      </c>
      <c r="D722" s="1968" t="s">
        <v>858</v>
      </c>
      <c r="E722" s="1968">
        <v>6</v>
      </c>
      <c r="F722" s="756" t="s">
        <v>3231</v>
      </c>
      <c r="G722" s="2016">
        <v>30.07</v>
      </c>
      <c r="H722" s="2016">
        <v>721.68</v>
      </c>
      <c r="I722" s="2017">
        <v>0.12</v>
      </c>
      <c r="J722" s="2016">
        <v>4849.6000000000004</v>
      </c>
    </row>
    <row r="723" spans="1:10">
      <c r="A723" s="1917"/>
      <c r="B723" s="590"/>
      <c r="C723" s="1928"/>
      <c r="D723" s="371"/>
      <c r="E723" s="383"/>
      <c r="F723" s="225"/>
      <c r="G723" s="318"/>
      <c r="H723" s="371"/>
      <c r="I723" s="226" t="s">
        <v>1809</v>
      </c>
      <c r="J723" s="2045">
        <f>4849.6/1.12</f>
        <v>4330</v>
      </c>
    </row>
    <row r="724" spans="1:10">
      <c r="A724" s="1917" t="s">
        <v>1799</v>
      </c>
      <c r="B724" s="1971" t="s">
        <v>1122</v>
      </c>
      <c r="C724" s="2049"/>
      <c r="D724" s="371"/>
      <c r="E724" s="371"/>
      <c r="F724" s="225"/>
      <c r="G724" s="318"/>
      <c r="H724" s="371"/>
      <c r="I724" s="226"/>
      <c r="J724" s="318"/>
    </row>
    <row r="725" spans="1:10" ht="25.5">
      <c r="A725" s="381" t="s">
        <v>1800</v>
      </c>
      <c r="B725" s="297" t="s">
        <v>1123</v>
      </c>
      <c r="C725" s="380" t="s">
        <v>2746</v>
      </c>
      <c r="D725" s="371" t="s">
        <v>858</v>
      </c>
      <c r="E725" s="371">
        <v>9</v>
      </c>
      <c r="F725" s="2050" t="s">
        <v>2800</v>
      </c>
      <c r="G725" s="2051">
        <v>45</v>
      </c>
      <c r="H725" s="2051">
        <v>900</v>
      </c>
      <c r="I725" s="2052">
        <v>0.12</v>
      </c>
      <c r="J725" s="2051">
        <v>9072</v>
      </c>
    </row>
    <row r="726" spans="1:10">
      <c r="A726" s="1917"/>
      <c r="B726" s="590"/>
      <c r="C726" s="1928"/>
      <c r="D726" s="371"/>
      <c r="E726" s="383"/>
      <c r="F726" s="225"/>
      <c r="G726" s="318"/>
      <c r="H726" s="371"/>
      <c r="I726" s="226" t="s">
        <v>1810</v>
      </c>
      <c r="J726" s="1985">
        <f>J725/1.12</f>
        <v>8099.9999999999991</v>
      </c>
    </row>
    <row r="727" spans="1:10">
      <c r="A727" s="1917" t="s">
        <v>1802</v>
      </c>
      <c r="B727" s="1975" t="s">
        <v>1339</v>
      </c>
      <c r="C727" s="1928"/>
      <c r="D727" s="371"/>
      <c r="E727" s="383"/>
      <c r="F727" s="318"/>
      <c r="G727" s="377"/>
      <c r="H727" s="371"/>
      <c r="I727" s="318"/>
      <c r="J727" s="318"/>
    </row>
    <row r="728" spans="1:10" ht="25.5">
      <c r="A728" s="381" t="s">
        <v>1803</v>
      </c>
      <c r="B728" s="297" t="s">
        <v>1137</v>
      </c>
      <c r="C728" s="387" t="s">
        <v>1138</v>
      </c>
      <c r="D728" s="371" t="s">
        <v>31</v>
      </c>
      <c r="E728" s="303">
        <v>30</v>
      </c>
      <c r="F728" s="318"/>
      <c r="G728" s="377"/>
      <c r="H728" s="371"/>
      <c r="I728" s="318"/>
      <c r="J728" s="318"/>
    </row>
    <row r="729" spans="1:10">
      <c r="A729" s="381" t="s">
        <v>1804</v>
      </c>
      <c r="B729" s="297" t="s">
        <v>1140</v>
      </c>
      <c r="C729" s="387" t="s">
        <v>1141</v>
      </c>
      <c r="D729" s="371" t="s">
        <v>31</v>
      </c>
      <c r="E729" s="303">
        <v>6</v>
      </c>
      <c r="F729" s="318"/>
      <c r="G729" s="377"/>
      <c r="H729" s="371"/>
      <c r="I729" s="318"/>
      <c r="J729" s="318"/>
    </row>
    <row r="730" spans="1:10">
      <c r="A730" s="381" t="s">
        <v>1805</v>
      </c>
      <c r="B730" s="297" t="s">
        <v>1142</v>
      </c>
      <c r="C730" s="387" t="s">
        <v>1143</v>
      </c>
      <c r="D730" s="371" t="s">
        <v>31</v>
      </c>
      <c r="E730" s="303">
        <v>18</v>
      </c>
      <c r="F730" s="318"/>
      <c r="G730" s="377"/>
      <c r="H730" s="371"/>
      <c r="I730" s="318"/>
      <c r="J730" s="318"/>
    </row>
    <row r="731" spans="1:10">
      <c r="A731" s="1917"/>
      <c r="B731" s="590"/>
      <c r="C731" s="1928"/>
      <c r="D731" s="371"/>
      <c r="E731" s="383"/>
      <c r="F731" s="225"/>
      <c r="G731" s="318"/>
      <c r="H731" s="371"/>
      <c r="I731" s="226" t="s">
        <v>1811</v>
      </c>
      <c r="J731" s="318"/>
    </row>
    <row r="732" spans="1:10">
      <c r="A732" s="1917" t="s">
        <v>1806</v>
      </c>
      <c r="B732" s="1975" t="s">
        <v>1340</v>
      </c>
      <c r="C732" s="1928"/>
      <c r="D732" s="371"/>
      <c r="E732" s="383"/>
      <c r="F732" s="318"/>
      <c r="G732" s="377"/>
      <c r="H732" s="371"/>
      <c r="I732" s="318"/>
      <c r="J732" s="318"/>
    </row>
    <row r="733" spans="1:10">
      <c r="A733" s="381" t="s">
        <v>1807</v>
      </c>
      <c r="B733" s="297" t="s">
        <v>1144</v>
      </c>
      <c r="C733" s="387" t="s">
        <v>2628</v>
      </c>
      <c r="D733" s="371" t="s">
        <v>31</v>
      </c>
      <c r="E733" s="303">
        <v>6</v>
      </c>
      <c r="F733" s="318"/>
      <c r="G733" s="377"/>
      <c r="H733" s="371"/>
      <c r="I733" s="318"/>
      <c r="J733" s="318"/>
    </row>
    <row r="734" spans="1:10">
      <c r="A734" s="381" t="s">
        <v>1808</v>
      </c>
      <c r="B734" s="297" t="s">
        <v>1145</v>
      </c>
      <c r="C734" s="387" t="s">
        <v>2629</v>
      </c>
      <c r="D734" s="371" t="s">
        <v>31</v>
      </c>
      <c r="E734" s="303">
        <v>6</v>
      </c>
      <c r="F734" s="318"/>
      <c r="G734" s="377"/>
      <c r="H734" s="371"/>
      <c r="I734" s="318"/>
      <c r="J734" s="318"/>
    </row>
    <row r="735" spans="1:10">
      <c r="A735" s="1917"/>
      <c r="B735" s="590"/>
      <c r="C735" s="1928"/>
      <c r="D735" s="371"/>
      <c r="E735" s="383"/>
      <c r="F735" s="225"/>
      <c r="G735" s="318"/>
      <c r="H735" s="371"/>
      <c r="I735" s="226" t="s">
        <v>1812</v>
      </c>
      <c r="J735" s="318"/>
    </row>
    <row r="736" spans="1:10">
      <c r="A736" s="1917" t="s">
        <v>1813</v>
      </c>
      <c r="B736" s="1975" t="s">
        <v>1341</v>
      </c>
      <c r="C736" s="1998"/>
      <c r="D736" s="1914"/>
      <c r="E736" s="383"/>
      <c r="F736" s="1971"/>
      <c r="G736" s="1972"/>
      <c r="H736" s="1914"/>
      <c r="I736" s="1971"/>
      <c r="J736" s="1971"/>
    </row>
    <row r="737" spans="1:10">
      <c r="A737" s="381" t="s">
        <v>1814</v>
      </c>
      <c r="B737" s="297" t="s">
        <v>1149</v>
      </c>
      <c r="C737" s="387" t="s">
        <v>1150</v>
      </c>
      <c r="D737" s="371" t="s">
        <v>31</v>
      </c>
      <c r="E737" s="383">
        <v>3</v>
      </c>
      <c r="F737" s="318"/>
      <c r="G737" s="377"/>
      <c r="H737" s="371"/>
      <c r="I737" s="318"/>
      <c r="J737" s="318"/>
    </row>
    <row r="738" spans="1:10">
      <c r="A738" s="1917"/>
      <c r="B738" s="590"/>
      <c r="C738" s="1928"/>
      <c r="D738" s="371"/>
      <c r="E738" s="383"/>
      <c r="F738" s="225"/>
      <c r="G738" s="318"/>
      <c r="H738" s="371"/>
      <c r="I738" s="226" t="s">
        <v>1819</v>
      </c>
      <c r="J738" s="318"/>
    </row>
    <row r="739" spans="1:10">
      <c r="A739" s="1917" t="s">
        <v>1815</v>
      </c>
      <c r="B739" s="1975" t="s">
        <v>1152</v>
      </c>
      <c r="C739" s="1998"/>
      <c r="D739" s="1914"/>
      <c r="E739" s="383"/>
      <c r="F739" s="1971"/>
      <c r="G739" s="1972"/>
      <c r="H739" s="1914"/>
      <c r="I739" s="1971"/>
      <c r="J739" s="1971"/>
    </row>
    <row r="740" spans="1:10" ht="38.25">
      <c r="A740" s="381" t="s">
        <v>1816</v>
      </c>
      <c r="B740" s="297" t="s">
        <v>1152</v>
      </c>
      <c r="C740" s="387" t="s">
        <v>1153</v>
      </c>
      <c r="D740" s="371" t="s">
        <v>31</v>
      </c>
      <c r="E740" s="383">
        <v>6</v>
      </c>
      <c r="F740" s="318"/>
      <c r="G740" s="377"/>
      <c r="H740" s="371"/>
      <c r="I740" s="318"/>
      <c r="J740" s="318"/>
    </row>
    <row r="741" spans="1:10">
      <c r="A741" s="381" t="s">
        <v>1817</v>
      </c>
      <c r="B741" s="1938" t="s">
        <v>1078</v>
      </c>
      <c r="C741" s="1938" t="s">
        <v>1307</v>
      </c>
      <c r="D741" s="1948" t="s">
        <v>31</v>
      </c>
      <c r="E741" s="420" t="s">
        <v>558</v>
      </c>
      <c r="F741" s="318"/>
      <c r="G741" s="377"/>
      <c r="H741" s="371"/>
      <c r="I741" s="318"/>
      <c r="J741" s="318"/>
    </row>
    <row r="742" spans="1:10" ht="51.75">
      <c r="A742" s="381" t="s">
        <v>1818</v>
      </c>
      <c r="B742" s="419" t="s">
        <v>1308</v>
      </c>
      <c r="C742" s="485" t="s">
        <v>1309</v>
      </c>
      <c r="D742" s="1968" t="s">
        <v>31</v>
      </c>
      <c r="E742" s="1968">
        <v>24</v>
      </c>
      <c r="F742" s="318"/>
      <c r="G742" s="377"/>
      <c r="H742" s="371"/>
      <c r="I742" s="318"/>
      <c r="J742" s="318"/>
    </row>
    <row r="743" spans="1:10">
      <c r="A743" s="1917"/>
      <c r="B743" s="590"/>
      <c r="C743" s="1928"/>
      <c r="D743" s="371"/>
      <c r="E743" s="383"/>
      <c r="F743" s="225"/>
      <c r="G743" s="318"/>
      <c r="H743" s="371"/>
      <c r="I743" s="226" t="s">
        <v>1822</v>
      </c>
      <c r="J743" s="318"/>
    </row>
    <row r="744" spans="1:10">
      <c r="A744" s="1917" t="s">
        <v>1820</v>
      </c>
      <c r="B744" s="1975" t="s">
        <v>1342</v>
      </c>
      <c r="C744" s="1998"/>
      <c r="D744" s="1914"/>
      <c r="E744" s="383"/>
      <c r="F744" s="1971"/>
      <c r="G744" s="1972"/>
      <c r="H744" s="1914"/>
      <c r="I744" s="1971"/>
      <c r="J744" s="1971"/>
    </row>
    <row r="745" spans="1:10">
      <c r="A745" s="381" t="s">
        <v>1821</v>
      </c>
      <c r="B745" s="297" t="s">
        <v>1155</v>
      </c>
      <c r="C745" s="380" t="s">
        <v>1156</v>
      </c>
      <c r="D745" s="371" t="s">
        <v>31</v>
      </c>
      <c r="E745" s="383">
        <v>3</v>
      </c>
      <c r="F745" s="318"/>
      <c r="G745" s="377"/>
      <c r="H745" s="371"/>
      <c r="I745" s="318"/>
      <c r="J745" s="318"/>
    </row>
    <row r="746" spans="1:10">
      <c r="A746" s="1917"/>
      <c r="B746" s="590"/>
      <c r="C746" s="1928"/>
      <c r="D746" s="371"/>
      <c r="E746" s="383"/>
      <c r="F746" s="225"/>
      <c r="G746" s="318"/>
      <c r="H746" s="371"/>
      <c r="I746" s="226" t="s">
        <v>1823</v>
      </c>
      <c r="J746" s="318"/>
    </row>
    <row r="747" spans="1:10">
      <c r="A747" s="1917" t="s">
        <v>1827</v>
      </c>
      <c r="B747" s="1975" t="s">
        <v>1343</v>
      </c>
      <c r="C747" s="1998"/>
      <c r="D747" s="1914"/>
      <c r="E747" s="383"/>
      <c r="F747" s="1971"/>
      <c r="G747" s="1972"/>
      <c r="H747" s="1914"/>
      <c r="I747" s="1971"/>
      <c r="J747" s="1971"/>
    </row>
    <row r="748" spans="1:10">
      <c r="A748" s="381" t="s">
        <v>1828</v>
      </c>
      <c r="B748" s="354" t="s">
        <v>1161</v>
      </c>
      <c r="C748" s="379" t="s">
        <v>1162</v>
      </c>
      <c r="D748" s="371" t="s">
        <v>31</v>
      </c>
      <c r="E748" s="363">
        <v>120000</v>
      </c>
      <c r="F748" s="318"/>
      <c r="G748" s="377"/>
      <c r="H748" s="371"/>
      <c r="I748" s="318"/>
      <c r="J748" s="318"/>
    </row>
    <row r="749" spans="1:10">
      <c r="A749" s="381" t="s">
        <v>1829</v>
      </c>
      <c r="B749" s="354" t="s">
        <v>1164</v>
      </c>
      <c r="C749" s="389" t="s">
        <v>1165</v>
      </c>
      <c r="D749" s="371" t="s">
        <v>31</v>
      </c>
      <c r="E749" s="364">
        <v>6000</v>
      </c>
      <c r="F749" s="318"/>
      <c r="G749" s="377"/>
      <c r="H749" s="371"/>
      <c r="I749" s="318"/>
      <c r="J749" s="318"/>
    </row>
    <row r="750" spans="1:10">
      <c r="A750" s="381" t="s">
        <v>1830</v>
      </c>
      <c r="B750" s="354" t="s">
        <v>1164</v>
      </c>
      <c r="C750" s="389" t="s">
        <v>1167</v>
      </c>
      <c r="D750" s="371" t="s">
        <v>31</v>
      </c>
      <c r="E750" s="364">
        <v>6000</v>
      </c>
      <c r="F750" s="318"/>
      <c r="G750" s="377"/>
      <c r="H750" s="371"/>
      <c r="I750" s="318"/>
      <c r="J750" s="318"/>
    </row>
    <row r="751" spans="1:10">
      <c r="A751" s="381" t="s">
        <v>1831</v>
      </c>
      <c r="B751" s="354" t="s">
        <v>1169</v>
      </c>
      <c r="C751" s="379" t="s">
        <v>1170</v>
      </c>
      <c r="D751" s="371" t="s">
        <v>31</v>
      </c>
      <c r="E751" s="363">
        <v>18</v>
      </c>
      <c r="F751" s="318"/>
      <c r="G751" s="377"/>
      <c r="H751" s="371"/>
      <c r="I751" s="318"/>
      <c r="J751" s="318"/>
    </row>
    <row r="752" spans="1:10">
      <c r="A752" s="1917"/>
      <c r="B752" s="590"/>
      <c r="C752" s="1928"/>
      <c r="D752" s="371"/>
      <c r="E752" s="383"/>
      <c r="F752" s="225"/>
      <c r="G752" s="318"/>
      <c r="H752" s="371"/>
      <c r="I752" s="226" t="s">
        <v>1824</v>
      </c>
      <c r="J752" s="318"/>
    </row>
    <row r="753" spans="1:10">
      <c r="A753" s="1917" t="s">
        <v>1832</v>
      </c>
      <c r="B753" s="1975" t="s">
        <v>1344</v>
      </c>
      <c r="C753" s="1998"/>
      <c r="D753" s="1914"/>
      <c r="E753" s="383"/>
      <c r="F753" s="1971"/>
      <c r="G753" s="1972"/>
      <c r="H753" s="1914"/>
      <c r="I753" s="1971"/>
      <c r="J753" s="1971"/>
    </row>
    <row r="754" spans="1:10" ht="38.25">
      <c r="A754" s="381" t="s">
        <v>1833</v>
      </c>
      <c r="B754" s="354" t="s">
        <v>1172</v>
      </c>
      <c r="C754" s="379" t="s">
        <v>1170</v>
      </c>
      <c r="D754" s="371" t="s">
        <v>31</v>
      </c>
      <c r="E754" s="363">
        <v>3</v>
      </c>
      <c r="F754" s="318"/>
      <c r="G754" s="377"/>
      <c r="H754" s="371"/>
      <c r="I754" s="318"/>
      <c r="J754" s="318"/>
    </row>
    <row r="755" spans="1:10">
      <c r="A755" s="1917"/>
      <c r="B755" s="590"/>
      <c r="C755" s="1928"/>
      <c r="D755" s="371"/>
      <c r="E755" s="383"/>
      <c r="F755" s="225"/>
      <c r="G755" s="318"/>
      <c r="H755" s="371"/>
      <c r="I755" s="226" t="s">
        <v>1825</v>
      </c>
      <c r="J755" s="318"/>
    </row>
    <row r="756" spans="1:10">
      <c r="A756" s="1917" t="s">
        <v>1834</v>
      </c>
      <c r="B756" s="1975" t="s">
        <v>1345</v>
      </c>
      <c r="C756" s="1998"/>
      <c r="D756" s="1914"/>
      <c r="E756" s="383"/>
      <c r="F756" s="1971"/>
      <c r="G756" s="1972"/>
      <c r="H756" s="1914"/>
      <c r="I756" s="1971"/>
      <c r="J756" s="1971"/>
    </row>
    <row r="757" spans="1:10" ht="38.25">
      <c r="A757" s="381" t="s">
        <v>1835</v>
      </c>
      <c r="B757" s="297" t="s">
        <v>1174</v>
      </c>
      <c r="C757" s="387" t="s">
        <v>1175</v>
      </c>
      <c r="D757" s="371" t="s">
        <v>31</v>
      </c>
      <c r="E757" s="383">
        <v>3</v>
      </c>
      <c r="F757" s="318"/>
      <c r="G757" s="377"/>
      <c r="H757" s="371"/>
      <c r="I757" s="318"/>
      <c r="J757" s="318"/>
    </row>
    <row r="758" spans="1:10">
      <c r="A758" s="1917"/>
      <c r="B758" s="590"/>
      <c r="C758" s="1928"/>
      <c r="D758" s="371"/>
      <c r="E758" s="383"/>
      <c r="F758" s="225"/>
      <c r="G758" s="318"/>
      <c r="H758" s="371"/>
      <c r="I758" s="226" t="s">
        <v>1826</v>
      </c>
      <c r="J758" s="318"/>
    </row>
    <row r="759" spans="1:10">
      <c r="A759" s="1917" t="s">
        <v>1836</v>
      </c>
      <c r="B759" s="2053" t="s">
        <v>1346</v>
      </c>
      <c r="C759" s="2054"/>
      <c r="D759" s="1914"/>
      <c r="E759" s="383"/>
      <c r="F759" s="1971"/>
      <c r="G759" s="1972"/>
      <c r="H759" s="1914"/>
      <c r="I759" s="1971"/>
      <c r="J759" s="1971"/>
    </row>
    <row r="760" spans="1:10">
      <c r="A760" s="642" t="s">
        <v>2612</v>
      </c>
      <c r="B760" s="642"/>
      <c r="C760" s="642"/>
      <c r="D760" s="642"/>
      <c r="E760" s="642"/>
      <c r="F760" s="642"/>
      <c r="G760" s="642"/>
      <c r="H760" s="642"/>
      <c r="I760" s="642"/>
      <c r="J760" s="642"/>
    </row>
    <row r="761" spans="1:10" ht="51.75">
      <c r="A761" s="381" t="s">
        <v>1837</v>
      </c>
      <c r="B761" s="337" t="s">
        <v>995</v>
      </c>
      <c r="C761" s="2055" t="s">
        <v>1347</v>
      </c>
      <c r="D761" s="371" t="s">
        <v>31</v>
      </c>
      <c r="E761" s="383">
        <v>950000</v>
      </c>
      <c r="F761" s="318"/>
      <c r="G761" s="377"/>
      <c r="H761" s="371"/>
      <c r="I761" s="318"/>
      <c r="J761" s="318"/>
    </row>
    <row r="762" spans="1:10" ht="90">
      <c r="A762" s="381" t="s">
        <v>1838</v>
      </c>
      <c r="B762" s="337" t="s">
        <v>995</v>
      </c>
      <c r="C762" s="2055" t="s">
        <v>1348</v>
      </c>
      <c r="D762" s="371" t="s">
        <v>31</v>
      </c>
      <c r="E762" s="383">
        <v>60000</v>
      </c>
      <c r="F762" s="318"/>
      <c r="G762" s="377"/>
      <c r="H762" s="371"/>
      <c r="I762" s="318"/>
      <c r="J762" s="318"/>
    </row>
    <row r="763" spans="1:10" ht="90">
      <c r="A763" s="381" t="s">
        <v>1839</v>
      </c>
      <c r="B763" s="337" t="s">
        <v>995</v>
      </c>
      <c r="C763" s="2055" t="s">
        <v>1349</v>
      </c>
      <c r="D763" s="371" t="s">
        <v>31</v>
      </c>
      <c r="E763" s="383">
        <v>10000</v>
      </c>
      <c r="F763" s="318"/>
      <c r="G763" s="377"/>
      <c r="H763" s="371"/>
      <c r="I763" s="318"/>
      <c r="J763" s="318"/>
    </row>
    <row r="764" spans="1:10" ht="41.25">
      <c r="A764" s="2056" t="s">
        <v>1840</v>
      </c>
      <c r="B764" s="635" t="s">
        <v>995</v>
      </c>
      <c r="C764" s="2057" t="s">
        <v>2798</v>
      </c>
      <c r="D764" s="2058" t="s">
        <v>31</v>
      </c>
      <c r="E764" s="2059">
        <v>60000</v>
      </c>
      <c r="F764" s="318"/>
      <c r="G764" s="377"/>
      <c r="H764" s="371"/>
      <c r="I764" s="318"/>
      <c r="J764" s="318"/>
    </row>
    <row r="765" spans="1:10" ht="38.25">
      <c r="A765" s="381" t="s">
        <v>1841</v>
      </c>
      <c r="B765" s="337" t="s">
        <v>995</v>
      </c>
      <c r="C765" s="337" t="s">
        <v>1350</v>
      </c>
      <c r="D765" s="371" t="s">
        <v>31</v>
      </c>
      <c r="E765" s="383">
        <v>1000000</v>
      </c>
      <c r="F765" s="318"/>
      <c r="G765" s="377"/>
      <c r="H765" s="371"/>
      <c r="I765" s="318"/>
      <c r="J765" s="318"/>
    </row>
    <row r="766" spans="1:10" ht="66.75">
      <c r="A766" s="381" t="s">
        <v>1842</v>
      </c>
      <c r="B766" s="337" t="s">
        <v>995</v>
      </c>
      <c r="C766" s="2055" t="s">
        <v>2752</v>
      </c>
      <c r="D766" s="371" t="s">
        <v>31</v>
      </c>
      <c r="E766" s="383">
        <v>520000</v>
      </c>
      <c r="F766" s="318"/>
      <c r="G766" s="377"/>
      <c r="H766" s="371"/>
      <c r="I766" s="318"/>
      <c r="J766" s="318"/>
    </row>
    <row r="767" spans="1:10" ht="64.5">
      <c r="A767" s="381" t="s">
        <v>1843</v>
      </c>
      <c r="B767" s="337" t="s">
        <v>995</v>
      </c>
      <c r="C767" s="2055" t="s">
        <v>2748</v>
      </c>
      <c r="D767" s="371" t="s">
        <v>31</v>
      </c>
      <c r="E767" s="383">
        <v>5000</v>
      </c>
      <c r="F767" s="318"/>
      <c r="G767" s="377"/>
      <c r="H767" s="371"/>
      <c r="I767" s="318"/>
      <c r="J767" s="318"/>
    </row>
    <row r="768" spans="1:10" ht="39">
      <c r="A768" s="381" t="s">
        <v>1844</v>
      </c>
      <c r="B768" s="337" t="s">
        <v>995</v>
      </c>
      <c r="C768" s="2055" t="s">
        <v>1351</v>
      </c>
      <c r="D768" s="371" t="s">
        <v>31</v>
      </c>
      <c r="E768" s="383">
        <v>20000</v>
      </c>
      <c r="F768" s="318"/>
      <c r="G768" s="377"/>
      <c r="H768" s="371"/>
      <c r="I768" s="318"/>
      <c r="J768" s="318"/>
    </row>
    <row r="769" spans="1:10" ht="15.75">
      <c r="A769" s="381" t="s">
        <v>1845</v>
      </c>
      <c r="B769" s="337" t="s">
        <v>995</v>
      </c>
      <c r="C769" s="2055" t="s">
        <v>2751</v>
      </c>
      <c r="D769" s="371" t="s">
        <v>31</v>
      </c>
      <c r="E769" s="383">
        <v>9000</v>
      </c>
      <c r="F769" s="318"/>
      <c r="G769" s="377"/>
      <c r="H769" s="371"/>
      <c r="I769" s="318"/>
      <c r="J769" s="318"/>
    </row>
    <row r="770" spans="1:10" ht="28.5">
      <c r="A770" s="381" t="s">
        <v>1846</v>
      </c>
      <c r="B770" s="337" t="s">
        <v>995</v>
      </c>
      <c r="C770" s="2055" t="s">
        <v>2749</v>
      </c>
      <c r="D770" s="371" t="s">
        <v>31</v>
      </c>
      <c r="E770" s="383">
        <v>30000</v>
      </c>
      <c r="F770" s="318"/>
      <c r="G770" s="377"/>
      <c r="H770" s="371"/>
      <c r="I770" s="318"/>
      <c r="J770" s="318"/>
    </row>
    <row r="771" spans="1:10" ht="105">
      <c r="A771" s="381" t="s">
        <v>1847</v>
      </c>
      <c r="B771" s="337" t="s">
        <v>995</v>
      </c>
      <c r="C771" s="2055" t="s">
        <v>2750</v>
      </c>
      <c r="D771" s="371" t="s">
        <v>31</v>
      </c>
      <c r="E771" s="383">
        <v>3000</v>
      </c>
      <c r="F771" s="318"/>
      <c r="G771" s="377"/>
      <c r="H771" s="371"/>
      <c r="I771" s="318"/>
      <c r="J771" s="318"/>
    </row>
    <row r="772" spans="1:10">
      <c r="A772" s="2060" t="s">
        <v>2611</v>
      </c>
      <c r="B772" s="2060"/>
      <c r="C772" s="2060"/>
      <c r="D772" s="2060"/>
      <c r="E772" s="2060"/>
      <c r="F772" s="2060"/>
      <c r="G772" s="2060"/>
      <c r="H772" s="2060"/>
      <c r="I772" s="2060"/>
      <c r="J772" s="2060"/>
    </row>
    <row r="773" spans="1:10" ht="102.75">
      <c r="A773" s="381" t="s">
        <v>1848</v>
      </c>
      <c r="B773" s="590" t="s">
        <v>1190</v>
      </c>
      <c r="C773" s="2055" t="s">
        <v>1352</v>
      </c>
      <c r="D773" s="371" t="s">
        <v>31</v>
      </c>
      <c r="E773" s="383">
        <v>500000</v>
      </c>
      <c r="F773" s="318"/>
      <c r="G773" s="377"/>
      <c r="H773" s="371"/>
      <c r="I773" s="318"/>
      <c r="J773" s="318"/>
    </row>
    <row r="774" spans="1:10" ht="102.75">
      <c r="A774" s="381" t="s">
        <v>1849</v>
      </c>
      <c r="B774" s="590" t="s">
        <v>1190</v>
      </c>
      <c r="C774" s="2055" t="s">
        <v>1353</v>
      </c>
      <c r="D774" s="371" t="s">
        <v>31</v>
      </c>
      <c r="E774" s="383">
        <v>250000</v>
      </c>
      <c r="F774" s="318"/>
      <c r="G774" s="377"/>
      <c r="H774" s="371"/>
      <c r="I774" s="318"/>
      <c r="J774" s="318"/>
    </row>
    <row r="775" spans="1:10" ht="51.75">
      <c r="A775" s="381" t="s">
        <v>1850</v>
      </c>
      <c r="B775" s="590" t="s">
        <v>1190</v>
      </c>
      <c r="C775" s="2055" t="s">
        <v>1354</v>
      </c>
      <c r="D775" s="371" t="s">
        <v>31</v>
      </c>
      <c r="E775" s="383">
        <v>15000</v>
      </c>
      <c r="F775" s="318"/>
      <c r="G775" s="377"/>
      <c r="H775" s="371"/>
      <c r="I775" s="318"/>
      <c r="J775" s="318"/>
    </row>
    <row r="776" spans="1:10" ht="51.75">
      <c r="A776" s="381" t="s">
        <v>1851</v>
      </c>
      <c r="B776" s="590" t="s">
        <v>1190</v>
      </c>
      <c r="C776" s="2055" t="s">
        <v>1355</v>
      </c>
      <c r="D776" s="371" t="s">
        <v>31</v>
      </c>
      <c r="E776" s="383">
        <v>15000</v>
      </c>
      <c r="F776" s="318"/>
      <c r="G776" s="377"/>
      <c r="H776" s="371"/>
      <c r="I776" s="318"/>
      <c r="J776" s="318"/>
    </row>
    <row r="777" spans="1:10">
      <c r="A777" s="381" t="s">
        <v>1852</v>
      </c>
      <c r="B777" s="590" t="s">
        <v>1195</v>
      </c>
      <c r="C777" s="2055" t="s">
        <v>1196</v>
      </c>
      <c r="D777" s="371" t="s">
        <v>31</v>
      </c>
      <c r="E777" s="383">
        <v>30000</v>
      </c>
      <c r="F777" s="318"/>
      <c r="G777" s="377"/>
      <c r="H777" s="371"/>
      <c r="I777" s="318"/>
      <c r="J777" s="318"/>
    </row>
    <row r="778" spans="1:10">
      <c r="A778" s="381" t="s">
        <v>1853</v>
      </c>
      <c r="B778" s="337" t="s">
        <v>1198</v>
      </c>
      <c r="C778" s="2055" t="s">
        <v>1356</v>
      </c>
      <c r="D778" s="371" t="s">
        <v>31</v>
      </c>
      <c r="E778" s="383">
        <v>750000</v>
      </c>
      <c r="F778" s="318"/>
      <c r="G778" s="377"/>
      <c r="H778" s="371"/>
      <c r="I778" s="318"/>
      <c r="J778" s="318"/>
    </row>
    <row r="779" spans="1:10">
      <c r="A779" s="1917"/>
      <c r="B779" s="590"/>
      <c r="C779" s="1928"/>
      <c r="D779" s="371"/>
      <c r="E779" s="383"/>
      <c r="F779" s="225"/>
      <c r="G779" s="318"/>
      <c r="H779" s="371"/>
      <c r="I779" s="226" t="s">
        <v>1854</v>
      </c>
      <c r="J779" s="318"/>
    </row>
    <row r="780" spans="1:10">
      <c r="A780" s="1917" t="s">
        <v>1856</v>
      </c>
      <c r="B780" s="1975" t="s">
        <v>1201</v>
      </c>
      <c r="C780" s="1928"/>
      <c r="D780" s="371"/>
      <c r="E780" s="383"/>
      <c r="F780" s="318"/>
      <c r="G780" s="377"/>
      <c r="H780" s="371"/>
      <c r="I780" s="318"/>
      <c r="J780" s="318"/>
    </row>
    <row r="781" spans="1:10">
      <c r="A781" s="381" t="s">
        <v>1857</v>
      </c>
      <c r="B781" s="1965" t="s">
        <v>1203</v>
      </c>
      <c r="C781" s="1941" t="s">
        <v>1204</v>
      </c>
      <c r="D781" s="371" t="s">
        <v>31</v>
      </c>
      <c r="E781" s="383">
        <v>150000</v>
      </c>
      <c r="F781" s="318"/>
      <c r="G781" s="377"/>
      <c r="H781" s="371"/>
      <c r="I781" s="318"/>
      <c r="J781" s="318"/>
    </row>
    <row r="782" spans="1:10">
      <c r="A782" s="1917"/>
      <c r="B782" s="590"/>
      <c r="C782" s="1928"/>
      <c r="D782" s="371"/>
      <c r="E782" s="383"/>
      <c r="F782" s="225"/>
      <c r="G782" s="318"/>
      <c r="H782" s="371"/>
      <c r="I782" s="226" t="s">
        <v>1855</v>
      </c>
      <c r="J782" s="318"/>
    </row>
    <row r="783" spans="1:10">
      <c r="A783" s="1917" t="s">
        <v>1858</v>
      </c>
      <c r="B783" s="1975" t="s">
        <v>1358</v>
      </c>
      <c r="C783" s="2055"/>
      <c r="D783" s="371"/>
      <c r="E783" s="383"/>
      <c r="F783" s="318"/>
      <c r="G783" s="377"/>
      <c r="H783" s="371"/>
      <c r="I783" s="318"/>
      <c r="J783" s="318"/>
    </row>
    <row r="784" spans="1:10">
      <c r="A784" s="381" t="s">
        <v>1859</v>
      </c>
      <c r="B784" s="590" t="s">
        <v>1208</v>
      </c>
      <c r="C784" s="1941" t="s">
        <v>2630</v>
      </c>
      <c r="D784" s="371" t="s">
        <v>31</v>
      </c>
      <c r="E784" s="303">
        <v>15000</v>
      </c>
      <c r="F784" s="318"/>
      <c r="G784" s="377"/>
      <c r="H784" s="371"/>
      <c r="I784" s="318"/>
      <c r="J784" s="318"/>
    </row>
    <row r="785" spans="1:10">
      <c r="A785" s="381" t="s">
        <v>1860</v>
      </c>
      <c r="B785" s="590" t="s">
        <v>1208</v>
      </c>
      <c r="C785" s="1941" t="s">
        <v>2631</v>
      </c>
      <c r="D785" s="371" t="s">
        <v>31</v>
      </c>
      <c r="E785" s="303">
        <v>1500</v>
      </c>
      <c r="F785" s="318"/>
      <c r="G785" s="377"/>
      <c r="H785" s="371"/>
      <c r="I785" s="318"/>
      <c r="J785" s="318"/>
    </row>
    <row r="786" spans="1:10">
      <c r="A786" s="381" t="s">
        <v>1861</v>
      </c>
      <c r="B786" s="590" t="s">
        <v>1208</v>
      </c>
      <c r="C786" s="1941" t="s">
        <v>2632</v>
      </c>
      <c r="D786" s="371" t="s">
        <v>31</v>
      </c>
      <c r="E786" s="303">
        <v>1200</v>
      </c>
      <c r="F786" s="318"/>
      <c r="G786" s="377"/>
      <c r="H786" s="371"/>
      <c r="I786" s="318"/>
      <c r="J786" s="318"/>
    </row>
    <row r="787" spans="1:10">
      <c r="A787" s="1917"/>
      <c r="B787" s="590"/>
      <c r="C787" s="1928"/>
      <c r="D787" s="371"/>
      <c r="E787" s="383"/>
      <c r="F787" s="225"/>
      <c r="G787" s="318"/>
      <c r="H787" s="371"/>
      <c r="I787" s="226" t="s">
        <v>1862</v>
      </c>
      <c r="J787" s="318"/>
    </row>
    <row r="788" spans="1:10">
      <c r="A788" s="1917" t="s">
        <v>1863</v>
      </c>
      <c r="B788" s="1975" t="s">
        <v>1357</v>
      </c>
      <c r="C788" s="1928"/>
      <c r="D788" s="371"/>
      <c r="E788" s="383"/>
      <c r="F788" s="318"/>
      <c r="G788" s="377"/>
      <c r="H788" s="371"/>
      <c r="I788" s="318"/>
      <c r="J788" s="318"/>
    </row>
    <row r="789" spans="1:10">
      <c r="A789" s="381" t="s">
        <v>1864</v>
      </c>
      <c r="B789" s="590" t="s">
        <v>1212</v>
      </c>
      <c r="C789" s="2061" t="s">
        <v>1213</v>
      </c>
      <c r="D789" s="371" t="s">
        <v>31</v>
      </c>
      <c r="E789" s="383">
        <v>40000</v>
      </c>
      <c r="F789" s="318"/>
      <c r="G789" s="377"/>
      <c r="H789" s="371"/>
      <c r="I789" s="318"/>
      <c r="J789" s="318"/>
    </row>
    <row r="790" spans="1:10">
      <c r="A790" s="381" t="s">
        <v>1865</v>
      </c>
      <c r="B790" s="590" t="s">
        <v>1212</v>
      </c>
      <c r="C790" s="2062" t="s">
        <v>1214</v>
      </c>
      <c r="D790" s="371" t="s">
        <v>31</v>
      </c>
      <c r="E790" s="383">
        <v>200000</v>
      </c>
      <c r="F790" s="318"/>
      <c r="G790" s="377"/>
      <c r="H790" s="371"/>
      <c r="I790" s="318"/>
      <c r="J790" s="318"/>
    </row>
    <row r="791" spans="1:10">
      <c r="A791" s="381" t="s">
        <v>1866</v>
      </c>
      <c r="B791" s="590" t="s">
        <v>1212</v>
      </c>
      <c r="C791" s="2062" t="s">
        <v>1215</v>
      </c>
      <c r="D791" s="371" t="s">
        <v>31</v>
      </c>
      <c r="E791" s="383">
        <v>13000</v>
      </c>
      <c r="F791" s="318"/>
      <c r="G791" s="377"/>
      <c r="H791" s="371"/>
      <c r="I791" s="318"/>
      <c r="J791" s="318"/>
    </row>
    <row r="792" spans="1:10">
      <c r="A792" s="381" t="s">
        <v>1867</v>
      </c>
      <c r="B792" s="590" t="s">
        <v>1212</v>
      </c>
      <c r="C792" s="2063" t="s">
        <v>2617</v>
      </c>
      <c r="D792" s="371" t="s">
        <v>31</v>
      </c>
      <c r="E792" s="383">
        <v>20000</v>
      </c>
      <c r="F792" s="318"/>
      <c r="G792" s="377"/>
      <c r="H792" s="371"/>
      <c r="I792" s="318"/>
      <c r="J792" s="318"/>
    </row>
    <row r="793" spans="1:10">
      <c r="A793" s="381" t="s">
        <v>1868</v>
      </c>
      <c r="B793" s="590" t="s">
        <v>1212</v>
      </c>
      <c r="C793" s="2064" t="s">
        <v>1359</v>
      </c>
      <c r="D793" s="371" t="s">
        <v>31</v>
      </c>
      <c r="E793" s="383">
        <v>13000</v>
      </c>
      <c r="F793" s="318"/>
      <c r="G793" s="377"/>
      <c r="H793" s="371"/>
      <c r="I793" s="318"/>
      <c r="J793" s="318"/>
    </row>
    <row r="794" spans="1:10" ht="25.5">
      <c r="A794" s="381" t="s">
        <v>1869</v>
      </c>
      <c r="B794" s="590" t="s">
        <v>1212</v>
      </c>
      <c r="C794" s="2062" t="s">
        <v>2753</v>
      </c>
      <c r="D794" s="371" t="s">
        <v>31</v>
      </c>
      <c r="E794" s="383">
        <v>20000</v>
      </c>
      <c r="F794" s="318"/>
      <c r="G794" s="377"/>
      <c r="H794" s="371"/>
      <c r="I794" s="318"/>
      <c r="J794" s="318"/>
    </row>
    <row r="795" spans="1:10" ht="25.5">
      <c r="A795" s="381" t="s">
        <v>1870</v>
      </c>
      <c r="B795" s="590" t="s">
        <v>1212</v>
      </c>
      <c r="C795" s="2062" t="s">
        <v>2754</v>
      </c>
      <c r="D795" s="371" t="s">
        <v>31</v>
      </c>
      <c r="E795" s="383">
        <v>20000</v>
      </c>
      <c r="F795" s="318"/>
      <c r="G795" s="377"/>
      <c r="H795" s="371"/>
      <c r="I795" s="318"/>
      <c r="J795" s="318"/>
    </row>
    <row r="796" spans="1:10" ht="25.5">
      <c r="A796" s="381" t="s">
        <v>1871</v>
      </c>
      <c r="B796" s="590" t="s">
        <v>1212</v>
      </c>
      <c r="C796" s="2062" t="s">
        <v>1360</v>
      </c>
      <c r="D796" s="371" t="s">
        <v>31</v>
      </c>
      <c r="E796" s="383">
        <v>150</v>
      </c>
      <c r="F796" s="318"/>
      <c r="G796" s="377"/>
      <c r="H796" s="371"/>
      <c r="I796" s="318"/>
      <c r="J796" s="318"/>
    </row>
    <row r="797" spans="1:10">
      <c r="A797" s="1917"/>
      <c r="B797" s="590"/>
      <c r="C797" s="1928"/>
      <c r="D797" s="371"/>
      <c r="E797" s="383"/>
      <c r="F797" s="225"/>
      <c r="G797" s="318"/>
      <c r="H797" s="371"/>
      <c r="I797" s="226" t="s">
        <v>1872</v>
      </c>
      <c r="J797" s="318"/>
    </row>
    <row r="798" spans="1:10">
      <c r="A798" s="1917" t="s">
        <v>1873</v>
      </c>
      <c r="B798" s="1975" t="s">
        <v>1218</v>
      </c>
      <c r="C798" s="1928"/>
      <c r="D798" s="371"/>
      <c r="E798" s="383"/>
      <c r="F798" s="318"/>
      <c r="G798" s="377"/>
      <c r="H798" s="371"/>
      <c r="I798" s="318"/>
      <c r="J798" s="318"/>
    </row>
    <row r="799" spans="1:10" ht="25.5">
      <c r="A799" s="381" t="s">
        <v>1874</v>
      </c>
      <c r="B799" s="1941" t="s">
        <v>1220</v>
      </c>
      <c r="C799" s="1941" t="s">
        <v>1221</v>
      </c>
      <c r="D799" s="371" t="s">
        <v>31</v>
      </c>
      <c r="E799" s="383">
        <v>40000</v>
      </c>
      <c r="F799" s="383">
        <v>40000</v>
      </c>
      <c r="G799" s="371">
        <v>0.22</v>
      </c>
      <c r="H799" s="748">
        <v>8806</v>
      </c>
      <c r="I799" s="1939">
        <v>0.12</v>
      </c>
      <c r="J799" s="756">
        <v>1056.72</v>
      </c>
    </row>
    <row r="800" spans="1:10" ht="25.5">
      <c r="A800" s="381" t="s">
        <v>1875</v>
      </c>
      <c r="B800" s="1941" t="s">
        <v>1220</v>
      </c>
      <c r="C800" s="1941" t="s">
        <v>1222</v>
      </c>
      <c r="D800" s="371" t="s">
        <v>31</v>
      </c>
      <c r="E800" s="383">
        <v>10000</v>
      </c>
      <c r="F800" s="383">
        <v>10000</v>
      </c>
      <c r="G800" s="371">
        <v>0.22</v>
      </c>
      <c r="H800" s="748">
        <v>2201</v>
      </c>
      <c r="I800" s="1939">
        <v>0.12</v>
      </c>
      <c r="J800" s="756">
        <v>2465.12</v>
      </c>
    </row>
    <row r="801" spans="1:10">
      <c r="A801" s="1917"/>
      <c r="B801" s="590"/>
      <c r="C801" s="1928"/>
      <c r="D801" s="371"/>
      <c r="E801" s="383"/>
      <c r="F801" s="225"/>
      <c r="G801" s="318"/>
      <c r="H801" s="371"/>
      <c r="I801" s="226" t="s">
        <v>1876</v>
      </c>
      <c r="J801" s="2065">
        <v>11007</v>
      </c>
    </row>
    <row r="802" spans="1:10">
      <c r="A802" s="1917" t="s">
        <v>1877</v>
      </c>
      <c r="B802" s="2066" t="s">
        <v>1361</v>
      </c>
      <c r="C802" s="2067"/>
      <c r="D802" s="371"/>
      <c r="E802" s="383"/>
      <c r="F802" s="318"/>
      <c r="G802" s="377"/>
      <c r="H802" s="371"/>
      <c r="I802" s="318"/>
      <c r="J802" s="318"/>
    </row>
    <row r="803" spans="1:10">
      <c r="A803" s="381" t="s">
        <v>1878</v>
      </c>
      <c r="B803" s="1941" t="s">
        <v>1226</v>
      </c>
      <c r="C803" s="1941" t="s">
        <v>1227</v>
      </c>
      <c r="D803" s="371" t="s">
        <v>31</v>
      </c>
      <c r="E803" s="303">
        <v>10000</v>
      </c>
      <c r="F803" s="318"/>
      <c r="G803" s="377"/>
      <c r="H803" s="371"/>
      <c r="I803" s="318"/>
      <c r="J803" s="318"/>
    </row>
    <row r="804" spans="1:10">
      <c r="A804" s="381" t="s">
        <v>1879</v>
      </c>
      <c r="B804" s="1941" t="s">
        <v>1226</v>
      </c>
      <c r="C804" s="1941" t="s">
        <v>1228</v>
      </c>
      <c r="D804" s="371" t="s">
        <v>31</v>
      </c>
      <c r="E804" s="303">
        <v>180000</v>
      </c>
      <c r="F804" s="318"/>
      <c r="G804" s="377"/>
      <c r="H804" s="371"/>
      <c r="I804" s="318"/>
      <c r="J804" s="318"/>
    </row>
    <row r="805" spans="1:10">
      <c r="A805" s="381" t="s">
        <v>1880</v>
      </c>
      <c r="B805" s="2068" t="s">
        <v>1063</v>
      </c>
      <c r="C805" s="2068" t="s">
        <v>1229</v>
      </c>
      <c r="D805" s="371" t="s">
        <v>31</v>
      </c>
      <c r="E805" s="2001">
        <v>30</v>
      </c>
      <c r="F805" s="318"/>
      <c r="G805" s="377"/>
      <c r="H805" s="371"/>
      <c r="I805" s="318"/>
      <c r="J805" s="318"/>
    </row>
    <row r="806" spans="1:10" ht="25.5">
      <c r="A806" s="381" t="s">
        <v>1881</v>
      </c>
      <c r="B806" s="2068" t="s">
        <v>1230</v>
      </c>
      <c r="C806" s="2068" t="s">
        <v>1231</v>
      </c>
      <c r="D806" s="371" t="s">
        <v>49</v>
      </c>
      <c r="E806" s="303">
        <v>18</v>
      </c>
      <c r="F806" s="318"/>
      <c r="G806" s="377"/>
      <c r="H806" s="371"/>
      <c r="I806" s="318"/>
      <c r="J806" s="318"/>
    </row>
    <row r="807" spans="1:10" ht="38.25">
      <c r="A807" s="381" t="s">
        <v>1882</v>
      </c>
      <c r="B807" s="1941" t="s">
        <v>1232</v>
      </c>
      <c r="C807" s="1941" t="s">
        <v>1233</v>
      </c>
      <c r="D807" s="371" t="s">
        <v>31</v>
      </c>
      <c r="E807" s="303">
        <v>2000</v>
      </c>
      <c r="F807" s="318"/>
      <c r="G807" s="377"/>
      <c r="H807" s="371"/>
      <c r="I807" s="318"/>
      <c r="J807" s="318"/>
    </row>
    <row r="808" spans="1:10">
      <c r="A808" s="381" t="s">
        <v>1883</v>
      </c>
      <c r="B808" s="1941" t="s">
        <v>1235</v>
      </c>
      <c r="C808" s="1941" t="s">
        <v>1236</v>
      </c>
      <c r="D808" s="371" t="s">
        <v>49</v>
      </c>
      <c r="E808" s="303">
        <v>100</v>
      </c>
      <c r="F808" s="318"/>
      <c r="G808" s="377"/>
      <c r="H808" s="371"/>
      <c r="I808" s="318"/>
      <c r="J808" s="318"/>
    </row>
    <row r="809" spans="1:10" ht="25.5">
      <c r="A809" s="381" t="s">
        <v>1884</v>
      </c>
      <c r="B809" s="2068" t="s">
        <v>1264</v>
      </c>
      <c r="C809" s="2068" t="s">
        <v>1265</v>
      </c>
      <c r="D809" s="371" t="s">
        <v>31</v>
      </c>
      <c r="E809" s="2069">
        <v>1700</v>
      </c>
      <c r="F809" s="318"/>
      <c r="G809" s="377"/>
      <c r="H809" s="371"/>
      <c r="I809" s="318"/>
      <c r="J809" s="318"/>
    </row>
    <row r="810" spans="1:10" ht="25.5">
      <c r="A810" s="381" t="s">
        <v>1885</v>
      </c>
      <c r="B810" s="2070" t="s">
        <v>1266</v>
      </c>
      <c r="C810" s="2070" t="s">
        <v>1267</v>
      </c>
      <c r="D810" s="371" t="s">
        <v>31</v>
      </c>
      <c r="E810" s="303">
        <v>24</v>
      </c>
      <c r="F810" s="318"/>
      <c r="G810" s="377"/>
      <c r="H810" s="371"/>
      <c r="I810" s="318"/>
      <c r="J810" s="318"/>
    </row>
    <row r="811" spans="1:10">
      <c r="A811" s="1917"/>
      <c r="B811" s="590"/>
      <c r="C811" s="1928"/>
      <c r="D811" s="371"/>
      <c r="E811" s="383"/>
      <c r="F811" s="225"/>
      <c r="G811" s="318"/>
      <c r="H811" s="371"/>
      <c r="I811" s="226" t="s">
        <v>1886</v>
      </c>
      <c r="J811" s="318"/>
    </row>
    <row r="812" spans="1:10">
      <c r="A812" s="1917" t="s">
        <v>1887</v>
      </c>
      <c r="B812" s="2066" t="s">
        <v>1362</v>
      </c>
      <c r="C812" s="2067"/>
      <c r="D812" s="371"/>
      <c r="E812" s="383"/>
      <c r="F812" s="318"/>
      <c r="G812" s="377"/>
      <c r="H812" s="371"/>
      <c r="I812" s="318"/>
      <c r="J812" s="318"/>
    </row>
    <row r="813" spans="1:10" ht="25.5">
      <c r="A813" s="381" t="s">
        <v>1888</v>
      </c>
      <c r="B813" s="1941" t="s">
        <v>1234</v>
      </c>
      <c r="C813" s="1941" t="s">
        <v>1363</v>
      </c>
      <c r="D813" s="371" t="s">
        <v>31</v>
      </c>
      <c r="E813" s="303">
        <v>45000</v>
      </c>
      <c r="F813" s="318"/>
      <c r="G813" s="377"/>
      <c r="H813" s="371"/>
      <c r="I813" s="318"/>
      <c r="J813" s="318"/>
    </row>
    <row r="814" spans="1:10">
      <c r="A814" s="1917"/>
      <c r="B814" s="590"/>
      <c r="C814" s="1928"/>
      <c r="D814" s="371"/>
      <c r="E814" s="383"/>
      <c r="F814" s="225"/>
      <c r="G814" s="318"/>
      <c r="H814" s="371"/>
      <c r="I814" s="226" t="s">
        <v>1889</v>
      </c>
      <c r="J814" s="318"/>
    </row>
    <row r="815" spans="1:10">
      <c r="A815" s="1917" t="s">
        <v>1890</v>
      </c>
      <c r="B815" s="2071" t="s">
        <v>1239</v>
      </c>
      <c r="C815" s="1941"/>
      <c r="D815" s="371"/>
      <c r="E815" s="383"/>
      <c r="F815" s="318"/>
      <c r="G815" s="377"/>
      <c r="H815" s="371"/>
      <c r="I815" s="318"/>
      <c r="J815" s="318"/>
    </row>
    <row r="816" spans="1:10" ht="25.5">
      <c r="A816" s="381" t="s">
        <v>1891</v>
      </c>
      <c r="B816" s="1941" t="s">
        <v>1009</v>
      </c>
      <c r="C816" s="1941" t="s">
        <v>1364</v>
      </c>
      <c r="D816" s="371" t="s">
        <v>49</v>
      </c>
      <c r="E816" s="303">
        <v>24</v>
      </c>
      <c r="F816" s="318"/>
      <c r="G816" s="377"/>
      <c r="H816" s="371"/>
      <c r="I816" s="318"/>
      <c r="J816" s="318"/>
    </row>
    <row r="817" spans="1:10">
      <c r="A817" s="381" t="s">
        <v>1892</v>
      </c>
      <c r="B817" s="1941" t="s">
        <v>1241</v>
      </c>
      <c r="C817" s="1941" t="s">
        <v>1365</v>
      </c>
      <c r="D817" s="371" t="s">
        <v>49</v>
      </c>
      <c r="E817" s="303">
        <v>25</v>
      </c>
      <c r="F817" s="318"/>
      <c r="G817" s="377"/>
      <c r="H817" s="371"/>
      <c r="I817" s="318"/>
      <c r="J817" s="318"/>
    </row>
    <row r="818" spans="1:10" ht="25.5">
      <c r="A818" s="381" t="s">
        <v>1893</v>
      </c>
      <c r="B818" s="1941" t="s">
        <v>1242</v>
      </c>
      <c r="C818" s="1941" t="s">
        <v>1366</v>
      </c>
      <c r="D818" s="371" t="s">
        <v>49</v>
      </c>
      <c r="E818" s="303">
        <v>2844</v>
      </c>
      <c r="F818" s="318"/>
      <c r="G818" s="377"/>
      <c r="H818" s="371"/>
      <c r="I818" s="318"/>
      <c r="J818" s="318"/>
    </row>
    <row r="819" spans="1:10">
      <c r="A819" s="381" t="s">
        <v>1894</v>
      </c>
      <c r="B819" s="1941" t="s">
        <v>1241</v>
      </c>
      <c r="C819" s="1941" t="s">
        <v>1367</v>
      </c>
      <c r="D819" s="371" t="s">
        <v>49</v>
      </c>
      <c r="E819" s="303">
        <v>15</v>
      </c>
      <c r="F819" s="318"/>
      <c r="G819" s="377"/>
      <c r="H819" s="371"/>
      <c r="I819" s="318"/>
      <c r="J819" s="318"/>
    </row>
    <row r="820" spans="1:10">
      <c r="A820" s="381" t="s">
        <v>1895</v>
      </c>
      <c r="B820" s="1941" t="s">
        <v>1243</v>
      </c>
      <c r="C820" s="1941" t="s">
        <v>1368</v>
      </c>
      <c r="D820" s="371" t="s">
        <v>49</v>
      </c>
      <c r="E820" s="303">
        <v>150</v>
      </c>
      <c r="F820" s="318"/>
      <c r="G820" s="377"/>
      <c r="H820" s="371"/>
      <c r="I820" s="318"/>
      <c r="J820" s="318"/>
    </row>
    <row r="821" spans="1:10" ht="38.25">
      <c r="A821" s="381" t="s">
        <v>1896</v>
      </c>
      <c r="B821" s="1941" t="s">
        <v>1244</v>
      </c>
      <c r="C821" s="1941" t="s">
        <v>1245</v>
      </c>
      <c r="D821" s="371" t="s">
        <v>49</v>
      </c>
      <c r="E821" s="303">
        <v>2100</v>
      </c>
      <c r="F821" s="318"/>
      <c r="G821" s="377"/>
      <c r="H821" s="371"/>
      <c r="I821" s="318"/>
      <c r="J821" s="318"/>
    </row>
    <row r="822" spans="1:10" ht="38.25">
      <c r="A822" s="381" t="s">
        <v>1897</v>
      </c>
      <c r="B822" s="1941" t="s">
        <v>1244</v>
      </c>
      <c r="C822" s="1941" t="s">
        <v>1246</v>
      </c>
      <c r="D822" s="371" t="s">
        <v>49</v>
      </c>
      <c r="E822" s="303">
        <v>1800</v>
      </c>
      <c r="F822" s="318"/>
      <c r="G822" s="377"/>
      <c r="H822" s="371"/>
      <c r="I822" s="318"/>
      <c r="J822" s="318"/>
    </row>
    <row r="823" spans="1:10" ht="63.75">
      <c r="A823" s="381" t="s">
        <v>1898</v>
      </c>
      <c r="B823" s="1941" t="s">
        <v>1247</v>
      </c>
      <c r="C823" s="1941" t="s">
        <v>1248</v>
      </c>
      <c r="D823" s="371" t="s">
        <v>49</v>
      </c>
      <c r="E823" s="303">
        <v>500</v>
      </c>
      <c r="F823" s="318"/>
      <c r="G823" s="377"/>
      <c r="H823" s="371"/>
      <c r="I823" s="318"/>
      <c r="J823" s="318"/>
    </row>
    <row r="824" spans="1:10">
      <c r="A824" s="381" t="s">
        <v>1899</v>
      </c>
      <c r="B824" s="1941" t="s">
        <v>1249</v>
      </c>
      <c r="C824" s="1941" t="s">
        <v>1369</v>
      </c>
      <c r="D824" s="371" t="s">
        <v>49</v>
      </c>
      <c r="E824" s="303">
        <v>1</v>
      </c>
      <c r="F824" s="318"/>
      <c r="G824" s="377"/>
      <c r="H824" s="371"/>
      <c r="I824" s="318"/>
      <c r="J824" s="318"/>
    </row>
    <row r="825" spans="1:10">
      <c r="A825" s="1917"/>
      <c r="B825" s="590"/>
      <c r="C825" s="1928"/>
      <c r="D825" s="371"/>
      <c r="E825" s="383"/>
      <c r="F825" s="225"/>
      <c r="G825" s="318"/>
      <c r="H825" s="371"/>
      <c r="I825" s="226" t="s">
        <v>1900</v>
      </c>
      <c r="J825" s="318"/>
    </row>
    <row r="826" spans="1:10">
      <c r="A826" s="1917" t="s">
        <v>1901</v>
      </c>
      <c r="B826" s="2072" t="s">
        <v>2758</v>
      </c>
      <c r="C826" s="1928"/>
      <c r="D826" s="371"/>
      <c r="E826" s="383"/>
      <c r="F826" s="318"/>
      <c r="G826" s="377"/>
      <c r="H826" s="371"/>
      <c r="I826" s="318"/>
      <c r="J826" s="318"/>
    </row>
    <row r="827" spans="1:10" ht="25.5">
      <c r="A827" s="381" t="s">
        <v>1902</v>
      </c>
      <c r="B827" s="2073" t="s">
        <v>1056</v>
      </c>
      <c r="C827" s="2062" t="s">
        <v>2623</v>
      </c>
      <c r="D827" s="371" t="s">
        <v>49</v>
      </c>
      <c r="E827" s="364">
        <v>1000</v>
      </c>
      <c r="F827" s="318"/>
      <c r="G827" s="377"/>
      <c r="H827" s="371"/>
      <c r="I827" s="318"/>
      <c r="J827" s="318"/>
    </row>
    <row r="828" spans="1:10" ht="38.25">
      <c r="A828" s="381" t="s">
        <v>1903</v>
      </c>
      <c r="B828" s="2073" t="s">
        <v>1056</v>
      </c>
      <c r="C828" s="2062" t="s">
        <v>2619</v>
      </c>
      <c r="D828" s="371" t="s">
        <v>49</v>
      </c>
      <c r="E828" s="364">
        <v>6</v>
      </c>
      <c r="F828" s="318"/>
      <c r="G828" s="377"/>
      <c r="H828" s="371"/>
      <c r="I828" s="318"/>
      <c r="J828" s="318"/>
    </row>
    <row r="829" spans="1:10" ht="38.25">
      <c r="A829" s="381" t="s">
        <v>1904</v>
      </c>
      <c r="B829" s="2073" t="s">
        <v>1056</v>
      </c>
      <c r="C829" s="2062" t="s">
        <v>2620</v>
      </c>
      <c r="D829" s="371" t="s">
        <v>49</v>
      </c>
      <c r="E829" s="364">
        <v>36</v>
      </c>
      <c r="F829" s="318"/>
      <c r="G829" s="377"/>
      <c r="H829" s="371"/>
      <c r="I829" s="318"/>
      <c r="J829" s="318"/>
    </row>
    <row r="830" spans="1:10" ht="38.25">
      <c r="A830" s="381" t="s">
        <v>1905</v>
      </c>
      <c r="B830" s="2073" t="s">
        <v>1056</v>
      </c>
      <c r="C830" s="2062" t="s">
        <v>2621</v>
      </c>
      <c r="D830" s="371" t="s">
        <v>49</v>
      </c>
      <c r="E830" s="364">
        <v>450</v>
      </c>
      <c r="F830" s="318"/>
      <c r="G830" s="377"/>
      <c r="H830" s="371"/>
      <c r="I830" s="318"/>
      <c r="J830" s="318"/>
    </row>
    <row r="831" spans="1:10" ht="25.5">
      <c r="A831" s="381" t="s">
        <v>1906</v>
      </c>
      <c r="B831" s="2073" t="s">
        <v>1056</v>
      </c>
      <c r="C831" s="2062" t="s">
        <v>2622</v>
      </c>
      <c r="D831" s="371" t="s">
        <v>49</v>
      </c>
      <c r="E831" s="364">
        <v>30</v>
      </c>
      <c r="F831" s="318"/>
      <c r="G831" s="377"/>
      <c r="H831" s="371"/>
      <c r="I831" s="318"/>
      <c r="J831" s="318"/>
    </row>
    <row r="832" spans="1:10" ht="25.5">
      <c r="A832" s="381" t="s">
        <v>1907</v>
      </c>
      <c r="B832" s="2073" t="s">
        <v>1254</v>
      </c>
      <c r="C832" s="2062" t="s">
        <v>1255</v>
      </c>
      <c r="D832" s="371" t="s">
        <v>31</v>
      </c>
      <c r="E832" s="364">
        <v>180</v>
      </c>
      <c r="F832" s="318"/>
      <c r="G832" s="377"/>
      <c r="H832" s="371"/>
      <c r="I832" s="318"/>
      <c r="J832" s="318"/>
    </row>
    <row r="833" spans="1:10" ht="25.5">
      <c r="A833" s="381" t="s">
        <v>1908</v>
      </c>
      <c r="B833" s="2073" t="s">
        <v>1254</v>
      </c>
      <c r="C833" s="2062" t="s">
        <v>1256</v>
      </c>
      <c r="D833" s="371" t="s">
        <v>31</v>
      </c>
      <c r="E833" s="364">
        <v>150</v>
      </c>
      <c r="F833" s="318"/>
      <c r="G833" s="377"/>
      <c r="H833" s="371"/>
      <c r="I833" s="318"/>
      <c r="J833" s="318"/>
    </row>
    <row r="834" spans="1:10" ht="25.5">
      <c r="A834" s="381" t="s">
        <v>1909</v>
      </c>
      <c r="B834" s="2073" t="s">
        <v>1254</v>
      </c>
      <c r="C834" s="2062" t="s">
        <v>1257</v>
      </c>
      <c r="D834" s="371" t="s">
        <v>31</v>
      </c>
      <c r="E834" s="364">
        <v>3600</v>
      </c>
      <c r="F834" s="318"/>
      <c r="G834" s="377"/>
      <c r="H834" s="371"/>
      <c r="I834" s="318"/>
      <c r="J834" s="318"/>
    </row>
    <row r="835" spans="1:10">
      <c r="A835" s="381" t="s">
        <v>1910</v>
      </c>
      <c r="B835" s="2073" t="s">
        <v>1254</v>
      </c>
      <c r="C835" s="2062" t="s">
        <v>1258</v>
      </c>
      <c r="D835" s="371" t="s">
        <v>31</v>
      </c>
      <c r="E835" s="364">
        <v>180</v>
      </c>
      <c r="F835" s="318"/>
      <c r="G835" s="377"/>
      <c r="H835" s="371"/>
      <c r="I835" s="318"/>
      <c r="J835" s="318"/>
    </row>
    <row r="836" spans="1:10">
      <c r="A836" s="1917"/>
      <c r="B836" s="590"/>
      <c r="C836" s="1928"/>
      <c r="D836" s="371"/>
      <c r="E836" s="383"/>
      <c r="F836" s="225"/>
      <c r="G836" s="318"/>
      <c r="H836" s="371"/>
      <c r="I836" s="226" t="s">
        <v>1911</v>
      </c>
      <c r="J836" s="318"/>
    </row>
    <row r="837" spans="1:10">
      <c r="A837" s="1917" t="s">
        <v>1912</v>
      </c>
      <c r="B837" s="2071" t="s">
        <v>1370</v>
      </c>
      <c r="C837" s="2067"/>
      <c r="D837" s="371"/>
      <c r="E837" s="383"/>
      <c r="F837" s="318"/>
      <c r="G837" s="377"/>
      <c r="H837" s="371"/>
      <c r="I837" s="318"/>
      <c r="J837" s="318"/>
    </row>
    <row r="838" spans="1:10">
      <c r="A838" s="381" t="s">
        <v>1913</v>
      </c>
      <c r="B838" s="1941" t="s">
        <v>1262</v>
      </c>
      <c r="C838" s="1941" t="s">
        <v>1263</v>
      </c>
      <c r="D838" s="371" t="s">
        <v>31</v>
      </c>
      <c r="E838" s="303">
        <v>5000</v>
      </c>
      <c r="F838" s="318"/>
      <c r="G838" s="377"/>
      <c r="H838" s="371"/>
      <c r="I838" s="318"/>
      <c r="J838" s="318"/>
    </row>
    <row r="839" spans="1:10">
      <c r="A839" s="1917"/>
      <c r="B839" s="590"/>
      <c r="C839" s="1928"/>
      <c r="D839" s="371"/>
      <c r="E839" s="383"/>
      <c r="F839" s="225"/>
      <c r="G839" s="318"/>
      <c r="H839" s="371"/>
      <c r="I839" s="226" t="s">
        <v>1914</v>
      </c>
      <c r="J839" s="318"/>
    </row>
    <row r="840" spans="1:10">
      <c r="A840" s="1917" t="s">
        <v>1917</v>
      </c>
      <c r="B840" s="2071" t="s">
        <v>1371</v>
      </c>
      <c r="C840" s="2067"/>
      <c r="D840" s="371"/>
      <c r="E840" s="383"/>
      <c r="F840" s="318"/>
      <c r="G840" s="377"/>
      <c r="H840" s="371"/>
      <c r="I840" s="318"/>
      <c r="J840" s="318"/>
    </row>
    <row r="841" spans="1:10" ht="25.5">
      <c r="A841" s="381" t="s">
        <v>1921</v>
      </c>
      <c r="B841" s="2074" t="s">
        <v>1268</v>
      </c>
      <c r="C841" s="2074" t="s">
        <v>1269</v>
      </c>
      <c r="D841" s="371" t="s">
        <v>31</v>
      </c>
      <c r="E841" s="2075">
        <v>15000</v>
      </c>
      <c r="F841" s="318"/>
      <c r="G841" s="377"/>
      <c r="H841" s="371"/>
      <c r="I841" s="318"/>
      <c r="J841" s="318"/>
    </row>
    <row r="842" spans="1:10">
      <c r="A842" s="1917"/>
      <c r="B842" s="590"/>
      <c r="C842" s="1928"/>
      <c r="D842" s="371"/>
      <c r="E842" s="383"/>
      <c r="F842" s="225"/>
      <c r="G842" s="318"/>
      <c r="H842" s="371"/>
      <c r="I842" s="226" t="s">
        <v>1915</v>
      </c>
      <c r="J842" s="318"/>
    </row>
    <row r="843" spans="1:10">
      <c r="A843" s="1917" t="s">
        <v>1918</v>
      </c>
      <c r="B843" s="2071" t="s">
        <v>1372</v>
      </c>
      <c r="C843" s="2067"/>
      <c r="D843" s="371"/>
      <c r="E843" s="383"/>
      <c r="F843" s="318"/>
      <c r="G843" s="377"/>
      <c r="H843" s="371"/>
      <c r="I843" s="318"/>
      <c r="J843" s="318"/>
    </row>
    <row r="844" spans="1:10" ht="25.5">
      <c r="A844" s="381" t="s">
        <v>1922</v>
      </c>
      <c r="B844" s="2070" t="s">
        <v>1270</v>
      </c>
      <c r="C844" s="2070" t="s">
        <v>1270</v>
      </c>
      <c r="D844" s="371" t="s">
        <v>31</v>
      </c>
      <c r="E844" s="383">
        <v>200</v>
      </c>
      <c r="F844" s="318"/>
      <c r="G844" s="377"/>
      <c r="H844" s="371"/>
      <c r="I844" s="318"/>
      <c r="J844" s="318"/>
    </row>
    <row r="845" spans="1:10">
      <c r="A845" s="1917"/>
      <c r="B845" s="590"/>
      <c r="C845" s="1928"/>
      <c r="D845" s="371"/>
      <c r="E845" s="383"/>
      <c r="F845" s="225"/>
      <c r="G845" s="318"/>
      <c r="H845" s="371"/>
      <c r="I845" s="226" t="s">
        <v>1916</v>
      </c>
      <c r="J845" s="318"/>
    </row>
    <row r="846" spans="1:10">
      <c r="A846" s="1917" t="s">
        <v>1919</v>
      </c>
      <c r="B846" s="2071" t="s">
        <v>1373</v>
      </c>
      <c r="C846" s="2067"/>
      <c r="D846" s="371"/>
      <c r="E846" s="383"/>
      <c r="F846" s="318"/>
      <c r="G846" s="377"/>
      <c r="H846" s="371"/>
      <c r="I846" s="318"/>
      <c r="J846" s="318"/>
    </row>
    <row r="847" spans="1:10" ht="51">
      <c r="A847" s="381" t="s">
        <v>1920</v>
      </c>
      <c r="B847" s="297" t="s">
        <v>1271</v>
      </c>
      <c r="C847" s="380" t="s">
        <v>1272</v>
      </c>
      <c r="D847" s="139" t="s">
        <v>31</v>
      </c>
      <c r="E847" s="303">
        <v>15000</v>
      </c>
      <c r="F847" s="318"/>
      <c r="G847" s="377"/>
      <c r="H847" s="371"/>
      <c r="I847" s="318"/>
      <c r="J847" s="318"/>
    </row>
    <row r="848" spans="1:10" ht="38.25">
      <c r="A848" s="381" t="s">
        <v>1923</v>
      </c>
      <c r="B848" s="297" t="s">
        <v>1271</v>
      </c>
      <c r="C848" s="380" t="s">
        <v>1273</v>
      </c>
      <c r="D848" s="139" t="s">
        <v>49</v>
      </c>
      <c r="E848" s="303">
        <v>1500</v>
      </c>
      <c r="F848" s="318"/>
      <c r="G848" s="377"/>
      <c r="H848" s="371"/>
      <c r="I848" s="318"/>
      <c r="J848" s="318"/>
    </row>
    <row r="849" spans="1:10" ht="25.5">
      <c r="A849" s="381" t="s">
        <v>1924</v>
      </c>
      <c r="B849" s="2068" t="s">
        <v>1159</v>
      </c>
      <c r="C849" s="1941" t="s">
        <v>1274</v>
      </c>
      <c r="D849" s="371" t="s">
        <v>31</v>
      </c>
      <c r="E849" s="383">
        <v>100000</v>
      </c>
      <c r="F849" s="318"/>
      <c r="G849" s="377"/>
      <c r="H849" s="371"/>
      <c r="I849" s="318"/>
      <c r="J849" s="318"/>
    </row>
    <row r="850" spans="1:10" ht="25.5">
      <c r="A850" s="381" t="s">
        <v>1925</v>
      </c>
      <c r="B850" s="2068" t="s">
        <v>1159</v>
      </c>
      <c r="C850" s="1941" t="s">
        <v>1275</v>
      </c>
      <c r="D850" s="371" t="s">
        <v>31</v>
      </c>
      <c r="E850" s="383">
        <v>100000</v>
      </c>
      <c r="F850" s="318"/>
      <c r="G850" s="377"/>
      <c r="H850" s="371"/>
      <c r="I850" s="318"/>
      <c r="J850" s="318"/>
    </row>
    <row r="851" spans="1:10">
      <c r="A851" s="1917"/>
      <c r="B851" s="590"/>
      <c r="C851" s="1928"/>
      <c r="D851" s="371"/>
      <c r="E851" s="383"/>
      <c r="F851" s="225"/>
      <c r="G851" s="318"/>
      <c r="H851" s="371"/>
      <c r="I851" s="226" t="s">
        <v>1926</v>
      </c>
      <c r="J851" s="318"/>
    </row>
    <row r="852" spans="1:10">
      <c r="A852" s="1917" t="s">
        <v>1927</v>
      </c>
      <c r="B852" s="2067" t="s">
        <v>1375</v>
      </c>
      <c r="C852" s="2067"/>
      <c r="D852" s="371"/>
      <c r="E852" s="383"/>
      <c r="F852" s="318"/>
      <c r="G852" s="377"/>
      <c r="H852" s="371"/>
      <c r="I852" s="318"/>
      <c r="J852" s="318"/>
    </row>
    <row r="853" spans="1:10" ht="25.5">
      <c r="A853" s="381" t="s">
        <v>1929</v>
      </c>
      <c r="B853" s="2068" t="s">
        <v>1279</v>
      </c>
      <c r="C853" s="2068" t="s">
        <v>1280</v>
      </c>
      <c r="D853" s="371" t="s">
        <v>49</v>
      </c>
      <c r="E853" s="303">
        <v>20</v>
      </c>
      <c r="F853" s="318"/>
      <c r="G853" s="377"/>
      <c r="H853" s="371"/>
      <c r="I853" s="318"/>
      <c r="J853" s="318"/>
    </row>
    <row r="854" spans="1:10" ht="25.5">
      <c r="A854" s="381" t="s">
        <v>1930</v>
      </c>
      <c r="B854" s="2068" t="s">
        <v>1279</v>
      </c>
      <c r="C854" s="2068" t="s">
        <v>1374</v>
      </c>
      <c r="D854" s="371" t="s">
        <v>49</v>
      </c>
      <c r="E854" s="303">
        <v>12000</v>
      </c>
      <c r="F854" s="318"/>
      <c r="G854" s="377"/>
      <c r="H854" s="371"/>
      <c r="I854" s="318"/>
      <c r="J854" s="318"/>
    </row>
    <row r="855" spans="1:10">
      <c r="A855" s="1917"/>
      <c r="B855" s="590"/>
      <c r="C855" s="1928"/>
      <c r="D855" s="371"/>
      <c r="E855" s="383"/>
      <c r="F855" s="225"/>
      <c r="G855" s="318"/>
      <c r="H855" s="371"/>
      <c r="I855" s="226" t="s">
        <v>1931</v>
      </c>
      <c r="J855" s="318"/>
    </row>
    <row r="856" spans="1:10">
      <c r="A856" s="1917" t="s">
        <v>1928</v>
      </c>
      <c r="B856" s="2067" t="s">
        <v>1235</v>
      </c>
      <c r="C856" s="2067"/>
      <c r="D856" s="371"/>
      <c r="E856" s="383"/>
      <c r="F856" s="318"/>
      <c r="G856" s="377"/>
      <c r="H856" s="371"/>
      <c r="I856" s="318"/>
      <c r="J856" s="318"/>
    </row>
    <row r="857" spans="1:10">
      <c r="A857" s="381" t="s">
        <v>1932</v>
      </c>
      <c r="B857" s="2068" t="s">
        <v>1279</v>
      </c>
      <c r="C857" s="1941" t="s">
        <v>1281</v>
      </c>
      <c r="D857" s="371" t="s">
        <v>31</v>
      </c>
      <c r="E857" s="303">
        <v>2000</v>
      </c>
      <c r="F857" s="318"/>
      <c r="G857" s="377"/>
      <c r="H857" s="371"/>
      <c r="I857" s="318"/>
      <c r="J857" s="318"/>
    </row>
    <row r="858" spans="1:10">
      <c r="A858" s="381" t="s">
        <v>1933</v>
      </c>
      <c r="B858" s="2068" t="s">
        <v>1279</v>
      </c>
      <c r="C858" s="2068" t="s">
        <v>1282</v>
      </c>
      <c r="D858" s="371" t="s">
        <v>31</v>
      </c>
      <c r="E858" s="2001">
        <v>66000</v>
      </c>
      <c r="F858" s="318"/>
      <c r="G858" s="377"/>
      <c r="H858" s="371"/>
      <c r="I858" s="318"/>
      <c r="J858" s="318"/>
    </row>
    <row r="859" spans="1:10">
      <c r="A859" s="381" t="s">
        <v>1934</v>
      </c>
      <c r="B859" s="2068" t="s">
        <v>1279</v>
      </c>
      <c r="C859" s="2068" t="s">
        <v>1283</v>
      </c>
      <c r="D859" s="371" t="s">
        <v>31</v>
      </c>
      <c r="E859" s="303">
        <v>6000</v>
      </c>
      <c r="F859" s="318"/>
      <c r="G859" s="377"/>
      <c r="H859" s="371"/>
      <c r="I859" s="318"/>
      <c r="J859" s="318"/>
    </row>
    <row r="860" spans="1:10">
      <c r="A860" s="381" t="s">
        <v>1935</v>
      </c>
      <c r="B860" s="2068" t="s">
        <v>1279</v>
      </c>
      <c r="C860" s="2068" t="s">
        <v>1284</v>
      </c>
      <c r="D860" s="371" t="s">
        <v>31</v>
      </c>
      <c r="E860" s="2001">
        <v>45000</v>
      </c>
      <c r="F860" s="318"/>
      <c r="G860" s="377"/>
      <c r="H860" s="371"/>
      <c r="I860" s="318"/>
      <c r="J860" s="318"/>
    </row>
    <row r="861" spans="1:10">
      <c r="A861" s="381" t="s">
        <v>1936</v>
      </c>
      <c r="B861" s="2068" t="s">
        <v>1279</v>
      </c>
      <c r="C861" s="2076" t="s">
        <v>1285</v>
      </c>
      <c r="D861" s="371" t="s">
        <v>31</v>
      </c>
      <c r="E861" s="303">
        <v>48000</v>
      </c>
      <c r="F861" s="318"/>
      <c r="G861" s="377"/>
      <c r="H861" s="371"/>
      <c r="I861" s="318"/>
      <c r="J861" s="318"/>
    </row>
    <row r="862" spans="1:10">
      <c r="A862" s="381" t="s">
        <v>1937</v>
      </c>
      <c r="B862" s="2068" t="s">
        <v>1279</v>
      </c>
      <c r="C862" s="2076" t="s">
        <v>1376</v>
      </c>
      <c r="D862" s="371" t="s">
        <v>31</v>
      </c>
      <c r="E862" s="303">
        <v>30000</v>
      </c>
      <c r="F862" s="318"/>
      <c r="G862" s="377"/>
      <c r="H862" s="371"/>
      <c r="I862" s="318"/>
      <c r="J862" s="318"/>
    </row>
    <row r="863" spans="1:10" ht="25.5">
      <c r="A863" s="381" t="s">
        <v>1938</v>
      </c>
      <c r="B863" s="2068" t="s">
        <v>1279</v>
      </c>
      <c r="C863" s="1941" t="s">
        <v>1286</v>
      </c>
      <c r="D863" s="371" t="s">
        <v>31</v>
      </c>
      <c r="E863" s="2001">
        <v>3000</v>
      </c>
      <c r="F863" s="318"/>
      <c r="G863" s="377"/>
      <c r="H863" s="371"/>
      <c r="I863" s="318"/>
      <c r="J863" s="318"/>
    </row>
    <row r="864" spans="1:10">
      <c r="A864" s="381" t="s">
        <v>1939</v>
      </c>
      <c r="B864" s="2068" t="s">
        <v>1279</v>
      </c>
      <c r="C864" s="1941" t="s">
        <v>1287</v>
      </c>
      <c r="D864" s="371" t="s">
        <v>31</v>
      </c>
      <c r="E864" s="2001">
        <v>2000</v>
      </c>
      <c r="F864" s="318"/>
      <c r="G864" s="377"/>
      <c r="H864" s="371"/>
      <c r="I864" s="318"/>
      <c r="J864" s="318"/>
    </row>
    <row r="865" spans="1:10">
      <c r="A865" s="1917"/>
      <c r="B865" s="590"/>
      <c r="C865" s="1928"/>
      <c r="D865" s="371"/>
      <c r="E865" s="383"/>
      <c r="F865" s="225"/>
      <c r="G865" s="318"/>
      <c r="H865" s="371"/>
      <c r="I865" s="226" t="s">
        <v>1940</v>
      </c>
      <c r="J865" s="318"/>
    </row>
    <row r="866" spans="1:10">
      <c r="A866" s="1917" t="s">
        <v>1941</v>
      </c>
      <c r="B866" s="2067" t="s">
        <v>1377</v>
      </c>
      <c r="C866" s="2067"/>
      <c r="D866" s="371"/>
      <c r="E866" s="383"/>
      <c r="F866" s="318"/>
      <c r="G866" s="377"/>
      <c r="H866" s="371"/>
      <c r="I866" s="318"/>
      <c r="J866" s="318"/>
    </row>
    <row r="867" spans="1:10" ht="51">
      <c r="A867" s="381" t="s">
        <v>1942</v>
      </c>
      <c r="B867" s="2068" t="s">
        <v>1279</v>
      </c>
      <c r="C867" s="1941" t="s">
        <v>1288</v>
      </c>
      <c r="D867" s="371" t="s">
        <v>31</v>
      </c>
      <c r="E867" s="303">
        <v>16000</v>
      </c>
      <c r="F867" s="318"/>
      <c r="G867" s="377"/>
      <c r="H867" s="371"/>
      <c r="I867" s="318"/>
      <c r="J867" s="318"/>
    </row>
    <row r="868" spans="1:10" ht="51">
      <c r="A868" s="381" t="s">
        <v>1943</v>
      </c>
      <c r="B868" s="2068" t="s">
        <v>1279</v>
      </c>
      <c r="C868" s="1941" t="s">
        <v>1289</v>
      </c>
      <c r="D868" s="371" t="s">
        <v>31</v>
      </c>
      <c r="E868" s="303">
        <v>13000</v>
      </c>
      <c r="F868" s="318"/>
      <c r="G868" s="377"/>
      <c r="H868" s="371"/>
      <c r="I868" s="318"/>
      <c r="J868" s="318"/>
    </row>
    <row r="869" spans="1:10" ht="69.75">
      <c r="A869" s="381" t="s">
        <v>1944</v>
      </c>
      <c r="B869" s="2068" t="s">
        <v>1279</v>
      </c>
      <c r="C869" s="2070" t="s">
        <v>1378</v>
      </c>
      <c r="D869" s="371" t="s">
        <v>49</v>
      </c>
      <c r="E869" s="303">
        <v>240</v>
      </c>
      <c r="F869" s="318"/>
      <c r="G869" s="377"/>
      <c r="H869" s="371"/>
      <c r="I869" s="318"/>
      <c r="J869" s="318"/>
    </row>
    <row r="870" spans="1:10">
      <c r="A870" s="1917"/>
      <c r="B870" s="590"/>
      <c r="C870" s="1928"/>
      <c r="D870" s="371"/>
      <c r="E870" s="383"/>
      <c r="F870" s="225"/>
      <c r="G870" s="318"/>
      <c r="H870" s="371"/>
      <c r="I870" s="226" t="s">
        <v>1945</v>
      </c>
      <c r="J870" s="318"/>
    </row>
    <row r="871" spans="1:10">
      <c r="A871" s="1917" t="s">
        <v>1946</v>
      </c>
      <c r="B871" s="2072" t="s">
        <v>1292</v>
      </c>
      <c r="C871" s="550"/>
      <c r="D871" s="371"/>
      <c r="E871" s="383"/>
      <c r="F871" s="318"/>
      <c r="G871" s="377"/>
      <c r="H871" s="371"/>
      <c r="I871" s="318"/>
      <c r="J871" s="318"/>
    </row>
    <row r="872" spans="1:10" ht="63.75">
      <c r="A872" s="381" t="s">
        <v>1947</v>
      </c>
      <c r="B872" s="2073" t="s">
        <v>1294</v>
      </c>
      <c r="C872" s="2062" t="s">
        <v>1294</v>
      </c>
      <c r="D872" s="371" t="s">
        <v>31</v>
      </c>
      <c r="E872" s="364">
        <v>2</v>
      </c>
      <c r="F872" s="318"/>
      <c r="G872" s="377"/>
      <c r="H872" s="371"/>
      <c r="I872" s="318"/>
      <c r="J872" s="318"/>
    </row>
    <row r="873" spans="1:10" ht="63.75">
      <c r="A873" s="381" t="s">
        <v>1948</v>
      </c>
      <c r="B873" s="2073" t="s">
        <v>1295</v>
      </c>
      <c r="C873" s="2062" t="s">
        <v>1295</v>
      </c>
      <c r="D873" s="371" t="s">
        <v>31</v>
      </c>
      <c r="E873" s="364">
        <v>1</v>
      </c>
      <c r="F873" s="318"/>
      <c r="G873" s="377"/>
      <c r="H873" s="371"/>
      <c r="I873" s="318"/>
      <c r="J873" s="318"/>
    </row>
    <row r="874" spans="1:10" ht="89.25">
      <c r="A874" s="381" t="s">
        <v>1949</v>
      </c>
      <c r="B874" s="222" t="s">
        <v>1296</v>
      </c>
      <c r="C874" s="2077" t="s">
        <v>1296</v>
      </c>
      <c r="D874" s="371" t="s">
        <v>31</v>
      </c>
      <c r="E874" s="364">
        <v>3</v>
      </c>
      <c r="F874" s="318"/>
      <c r="G874" s="377"/>
      <c r="H874" s="371"/>
      <c r="I874" s="318"/>
      <c r="J874" s="318"/>
    </row>
    <row r="875" spans="1:10" ht="63.75">
      <c r="A875" s="381" t="s">
        <v>1950</v>
      </c>
      <c r="B875" s="2073" t="s">
        <v>1297</v>
      </c>
      <c r="C875" s="2062" t="s">
        <v>1297</v>
      </c>
      <c r="D875" s="371" t="s">
        <v>31</v>
      </c>
      <c r="E875" s="364">
        <v>1</v>
      </c>
      <c r="F875" s="590"/>
      <c r="G875" s="377"/>
      <c r="H875" s="371"/>
      <c r="I875" s="590"/>
      <c r="J875" s="590"/>
    </row>
    <row r="876" spans="1:10" ht="153">
      <c r="A876" s="381" t="s">
        <v>1951</v>
      </c>
      <c r="B876" s="2073" t="s">
        <v>1298</v>
      </c>
      <c r="C876" s="2062" t="s">
        <v>1298</v>
      </c>
      <c r="D876" s="371" t="s">
        <v>31</v>
      </c>
      <c r="E876" s="364">
        <v>1</v>
      </c>
      <c r="F876" s="590"/>
      <c r="G876" s="377"/>
      <c r="H876" s="371"/>
      <c r="I876" s="590"/>
      <c r="J876" s="590"/>
    </row>
    <row r="877" spans="1:10" ht="63.75">
      <c r="A877" s="381" t="s">
        <v>1952</v>
      </c>
      <c r="B877" s="2073" t="s">
        <v>1299</v>
      </c>
      <c r="C877" s="2062" t="s">
        <v>1299</v>
      </c>
      <c r="D877" s="371" t="s">
        <v>31</v>
      </c>
      <c r="E877" s="364">
        <v>1</v>
      </c>
      <c r="F877" s="590"/>
      <c r="G877" s="377"/>
      <c r="H877" s="371"/>
      <c r="I877" s="590"/>
      <c r="J877" s="590"/>
    </row>
    <row r="878" spans="1:10" ht="63.75">
      <c r="A878" s="381" t="s">
        <v>1953</v>
      </c>
      <c r="B878" s="2073" t="s">
        <v>1300</v>
      </c>
      <c r="C878" s="2062" t="s">
        <v>1300</v>
      </c>
      <c r="D878" s="371" t="s">
        <v>31</v>
      </c>
      <c r="E878" s="364">
        <v>1</v>
      </c>
      <c r="F878" s="590"/>
      <c r="G878" s="377"/>
      <c r="H878" s="371"/>
      <c r="I878" s="590"/>
      <c r="J878" s="590"/>
    </row>
    <row r="879" spans="1:10" ht="76.5">
      <c r="A879" s="381" t="s">
        <v>1954</v>
      </c>
      <c r="B879" s="2073" t="s">
        <v>1301</v>
      </c>
      <c r="C879" s="2062" t="s">
        <v>1301</v>
      </c>
      <c r="D879" s="371" t="s">
        <v>31</v>
      </c>
      <c r="E879" s="364">
        <v>1</v>
      </c>
      <c r="F879" s="590"/>
      <c r="G879" s="377"/>
      <c r="H879" s="371"/>
      <c r="I879" s="590"/>
      <c r="J879" s="590"/>
    </row>
    <row r="880" spans="1:10" ht="140.25">
      <c r="A880" s="381" t="s">
        <v>1955</v>
      </c>
      <c r="B880" s="2073" t="s">
        <v>1302</v>
      </c>
      <c r="C880" s="2062" t="s">
        <v>1302</v>
      </c>
      <c r="D880" s="371" t="s">
        <v>31</v>
      </c>
      <c r="E880" s="364">
        <v>1</v>
      </c>
      <c r="F880" s="590"/>
      <c r="G880" s="377"/>
      <c r="H880" s="372"/>
      <c r="I880" s="588"/>
      <c r="J880" s="590"/>
    </row>
    <row r="881" spans="1:10">
      <c r="A881" s="1917"/>
      <c r="B881" s="590"/>
      <c r="C881" s="590"/>
      <c r="D881" s="371"/>
      <c r="E881" s="383"/>
      <c r="F881" s="226"/>
      <c r="G881" s="590"/>
      <c r="H881" s="371"/>
      <c r="I881" s="226" t="s">
        <v>1956</v>
      </c>
      <c r="J881" s="590"/>
    </row>
    <row r="882" spans="1:10">
      <c r="A882" s="1917" t="s">
        <v>1957</v>
      </c>
      <c r="B882" s="1942" t="s">
        <v>1305</v>
      </c>
      <c r="C882" s="1938"/>
      <c r="D882" s="371"/>
      <c r="E882" s="383"/>
      <c r="F882" s="590"/>
      <c r="G882" s="377"/>
      <c r="H882" s="371"/>
      <c r="I882" s="590"/>
      <c r="J882" s="590"/>
    </row>
    <row r="883" spans="1:10">
      <c r="A883" s="381" t="s">
        <v>1958</v>
      </c>
      <c r="B883" s="1938" t="s">
        <v>1310</v>
      </c>
      <c r="C883" s="1938" t="s">
        <v>1311</v>
      </c>
      <c r="D883" s="1948" t="s">
        <v>31</v>
      </c>
      <c r="E883" s="1964">
        <v>3</v>
      </c>
      <c r="F883" s="590"/>
      <c r="G883" s="377"/>
      <c r="H883" s="371"/>
      <c r="I883" s="590"/>
      <c r="J883" s="590"/>
    </row>
    <row r="884" spans="1:10">
      <c r="A884" s="381" t="s">
        <v>1959</v>
      </c>
      <c r="B884" s="1938" t="s">
        <v>1312</v>
      </c>
      <c r="C884" s="1938" t="s">
        <v>1313</v>
      </c>
      <c r="D884" s="1948" t="s">
        <v>31</v>
      </c>
      <c r="E884" s="420">
        <v>18</v>
      </c>
      <c r="F884" s="590"/>
      <c r="G884" s="377"/>
      <c r="H884" s="371"/>
      <c r="I884" s="590"/>
      <c r="J884" s="590"/>
    </row>
    <row r="885" spans="1:10">
      <c r="A885" s="381" t="s">
        <v>1960</v>
      </c>
      <c r="B885" s="1938" t="s">
        <v>1314</v>
      </c>
      <c r="C885" s="1938" t="s">
        <v>1315</v>
      </c>
      <c r="D885" s="1948" t="s">
        <v>31</v>
      </c>
      <c r="E885" s="420">
        <v>300</v>
      </c>
      <c r="F885" s="590"/>
      <c r="G885" s="377"/>
      <c r="H885" s="371"/>
      <c r="I885" s="590"/>
      <c r="J885" s="590"/>
    </row>
    <row r="886" spans="1:10">
      <c r="A886" s="381" t="s">
        <v>1961</v>
      </c>
      <c r="B886" s="1938" t="s">
        <v>1316</v>
      </c>
      <c r="C886" s="1938" t="s">
        <v>1317</v>
      </c>
      <c r="D886" s="1948" t="s">
        <v>31</v>
      </c>
      <c r="E886" s="420">
        <v>300</v>
      </c>
      <c r="F886" s="590"/>
      <c r="G886" s="377"/>
      <c r="H886" s="371"/>
      <c r="I886" s="590"/>
      <c r="J886" s="590"/>
    </row>
    <row r="887" spans="1:10">
      <c r="A887" s="381" t="s">
        <v>1962</v>
      </c>
      <c r="B887" s="2078" t="s">
        <v>1318</v>
      </c>
      <c r="C887" s="1938" t="s">
        <v>1319</v>
      </c>
      <c r="D887" s="1948" t="s">
        <v>31</v>
      </c>
      <c r="E887" s="1948">
        <v>300</v>
      </c>
      <c r="F887" s="590"/>
      <c r="G887" s="377"/>
      <c r="H887" s="371"/>
      <c r="I887" s="590"/>
      <c r="J887" s="590"/>
    </row>
    <row r="888" spans="1:10">
      <c r="A888" s="381" t="s">
        <v>1963</v>
      </c>
      <c r="B888" s="1938" t="s">
        <v>1320</v>
      </c>
      <c r="C888" s="1938" t="s">
        <v>1321</v>
      </c>
      <c r="D888" s="1948" t="s">
        <v>31</v>
      </c>
      <c r="E888" s="420" t="s">
        <v>241</v>
      </c>
      <c r="F888" s="590"/>
      <c r="G888" s="377"/>
      <c r="H888" s="371"/>
      <c r="I888" s="590"/>
      <c r="J888" s="590"/>
    </row>
    <row r="889" spans="1:10">
      <c r="A889" s="381" t="s">
        <v>1964</v>
      </c>
      <c r="B889" s="1938" t="s">
        <v>1322</v>
      </c>
      <c r="C889" s="1938" t="s">
        <v>1323</v>
      </c>
      <c r="D889" s="1948" t="s">
        <v>31</v>
      </c>
      <c r="E889" s="420">
        <v>3</v>
      </c>
      <c r="F889" s="590"/>
      <c r="G889" s="377"/>
      <c r="H889" s="371"/>
      <c r="I889" s="590"/>
      <c r="J889" s="590"/>
    </row>
    <row r="890" spans="1:10">
      <c r="A890" s="381" t="s">
        <v>1965</v>
      </c>
      <c r="B890" s="1938" t="s">
        <v>840</v>
      </c>
      <c r="C890" s="1938" t="s">
        <v>1324</v>
      </c>
      <c r="D890" s="1948" t="s">
        <v>31</v>
      </c>
      <c r="E890" s="420">
        <v>2</v>
      </c>
      <c r="F890" s="590"/>
      <c r="G890" s="377"/>
      <c r="H890" s="371"/>
      <c r="I890" s="590"/>
      <c r="J890" s="590"/>
    </row>
    <row r="891" spans="1:10">
      <c r="A891" s="381" t="s">
        <v>1966</v>
      </c>
      <c r="B891" s="1924" t="s">
        <v>1325</v>
      </c>
      <c r="C891" s="1990" t="s">
        <v>1326</v>
      </c>
      <c r="D891" s="1968" t="s">
        <v>31</v>
      </c>
      <c r="E891" s="1968">
        <v>2</v>
      </c>
      <c r="F891" s="590"/>
      <c r="G891" s="377"/>
      <c r="H891" s="371"/>
      <c r="I891" s="590"/>
      <c r="J891" s="590"/>
    </row>
    <row r="892" spans="1:10">
      <c r="A892" s="1917"/>
      <c r="B892" s="590"/>
      <c r="C892" s="590"/>
      <c r="D892" s="371"/>
      <c r="E892" s="383"/>
      <c r="F892" s="226"/>
      <c r="G892" s="590"/>
      <c r="H892" s="371"/>
      <c r="I892" s="226" t="s">
        <v>2755</v>
      </c>
      <c r="J892" s="590"/>
    </row>
    <row r="893" spans="1:10">
      <c r="A893" s="1917" t="s">
        <v>1967</v>
      </c>
      <c r="B893" s="1975" t="s">
        <v>1329</v>
      </c>
      <c r="C893" s="1975"/>
      <c r="D893" s="1914"/>
      <c r="E893" s="383"/>
      <c r="F893" s="1975"/>
      <c r="G893" s="1972"/>
      <c r="H893" s="1914"/>
      <c r="I893" s="1975"/>
      <c r="J893" s="1975"/>
    </row>
    <row r="894" spans="1:10" ht="25.5">
      <c r="A894" s="381" t="s">
        <v>1968</v>
      </c>
      <c r="B894" s="382" t="s">
        <v>1331</v>
      </c>
      <c r="C894" s="590" t="s">
        <v>1332</v>
      </c>
      <c r="D894" s="371" t="s">
        <v>31</v>
      </c>
      <c r="E894" s="383">
        <v>60000</v>
      </c>
      <c r="F894" s="590"/>
      <c r="G894" s="377"/>
      <c r="H894" s="371"/>
      <c r="I894" s="590"/>
      <c r="J894" s="590"/>
    </row>
    <row r="895" spans="1:10" ht="25.5">
      <c r="A895" s="381" t="s">
        <v>1969</v>
      </c>
      <c r="B895" s="382" t="s">
        <v>1331</v>
      </c>
      <c r="C895" s="590" t="s">
        <v>1334</v>
      </c>
      <c r="D895" s="371" t="s">
        <v>31</v>
      </c>
      <c r="E895" s="383">
        <v>15000</v>
      </c>
      <c r="F895" s="590"/>
      <c r="G895" s="377"/>
      <c r="H895" s="371"/>
      <c r="I895" s="590"/>
      <c r="J895" s="590"/>
    </row>
    <row r="896" spans="1:10" ht="25.5">
      <c r="A896" s="381" t="s">
        <v>1970</v>
      </c>
      <c r="B896" s="382" t="s">
        <v>1335</v>
      </c>
      <c r="C896" s="590" t="s">
        <v>1336</v>
      </c>
      <c r="D896" s="371" t="s">
        <v>31</v>
      </c>
      <c r="E896" s="383">
        <v>3000</v>
      </c>
      <c r="F896" s="590"/>
      <c r="G896" s="377"/>
      <c r="H896" s="371"/>
      <c r="I896" s="590"/>
      <c r="J896" s="590"/>
    </row>
    <row r="897" spans="1:10" ht="25.5">
      <c r="A897" s="381" t="s">
        <v>1971</v>
      </c>
      <c r="B897" s="382" t="s">
        <v>1337</v>
      </c>
      <c r="C897" s="382" t="s">
        <v>1338</v>
      </c>
      <c r="D897" s="371" t="s">
        <v>31</v>
      </c>
      <c r="E897" s="383">
        <v>15000</v>
      </c>
      <c r="F897" s="590"/>
      <c r="G897" s="377"/>
      <c r="H897" s="371"/>
      <c r="I897" s="590"/>
      <c r="J897" s="590"/>
    </row>
    <row r="898" spans="1:10">
      <c r="A898" s="1917"/>
      <c r="B898" s="590"/>
      <c r="C898" s="590"/>
      <c r="D898" s="371"/>
      <c r="E898" s="383"/>
      <c r="F898" s="226"/>
      <c r="G898" s="590"/>
      <c r="H898" s="371"/>
      <c r="I898" s="226" t="s">
        <v>1972</v>
      </c>
      <c r="J898" s="590"/>
    </row>
    <row r="899" spans="1:10">
      <c r="A899" s="1917">
        <v>134</v>
      </c>
      <c r="B899" s="2079" t="s">
        <v>1379</v>
      </c>
      <c r="C899" s="1158"/>
      <c r="D899" s="1158"/>
      <c r="E899" s="779"/>
      <c r="F899" s="579"/>
      <c r="G899" s="579"/>
      <c r="H899" s="579"/>
      <c r="I899" s="579"/>
      <c r="J899" s="579"/>
    </row>
    <row r="900" spans="1:10" ht="51">
      <c r="A900" s="381" t="s">
        <v>1973</v>
      </c>
      <c r="B900" s="2080" t="s">
        <v>1988</v>
      </c>
      <c r="C900" s="2080" t="s">
        <v>1380</v>
      </c>
      <c r="D900" s="544" t="s">
        <v>249</v>
      </c>
      <c r="E900" s="513">
        <v>36</v>
      </c>
      <c r="F900" s="579"/>
      <c r="G900" s="579"/>
      <c r="H900" s="579"/>
      <c r="I900" s="579"/>
      <c r="J900" s="579"/>
    </row>
    <row r="901" spans="1:10" ht="51">
      <c r="A901" s="381" t="s">
        <v>1974</v>
      </c>
      <c r="B901" s="2080" t="s">
        <v>1989</v>
      </c>
      <c r="C901" s="2080" t="s">
        <v>1381</v>
      </c>
      <c r="D901" s="544" t="s">
        <v>249</v>
      </c>
      <c r="E901" s="2081">
        <v>36</v>
      </c>
      <c r="F901" s="579"/>
      <c r="G901" s="579"/>
      <c r="H901" s="579"/>
      <c r="I901" s="579"/>
      <c r="J901" s="579"/>
    </row>
    <row r="902" spans="1:10" ht="25.5">
      <c r="A902" s="381" t="s">
        <v>1975</v>
      </c>
      <c r="B902" s="1158" t="s">
        <v>1382</v>
      </c>
      <c r="C902" s="2080" t="s">
        <v>1383</v>
      </c>
      <c r="D902" s="544" t="s">
        <v>249</v>
      </c>
      <c r="E902" s="2081">
        <v>180</v>
      </c>
      <c r="F902" s="579"/>
      <c r="G902" s="579"/>
      <c r="H902" s="579"/>
      <c r="I902" s="579"/>
      <c r="J902" s="579"/>
    </row>
    <row r="903" spans="1:10" ht="25.5">
      <c r="A903" s="381" t="s">
        <v>1976</v>
      </c>
      <c r="B903" s="1158" t="s">
        <v>1384</v>
      </c>
      <c r="C903" s="2080" t="s">
        <v>1385</v>
      </c>
      <c r="D903" s="544" t="s">
        <v>49</v>
      </c>
      <c r="E903" s="513">
        <v>90</v>
      </c>
      <c r="F903" s="579"/>
      <c r="G903" s="579"/>
      <c r="H903" s="579"/>
      <c r="I903" s="579"/>
      <c r="J903" s="579"/>
    </row>
    <row r="904" spans="1:10" ht="38.25">
      <c r="A904" s="381" t="s">
        <v>1977</v>
      </c>
      <c r="B904" s="1158" t="s">
        <v>1386</v>
      </c>
      <c r="C904" s="2080" t="s">
        <v>1387</v>
      </c>
      <c r="D904" s="2082" t="s">
        <v>49</v>
      </c>
      <c r="E904" s="513">
        <v>72</v>
      </c>
      <c r="F904" s="579"/>
      <c r="G904" s="579"/>
      <c r="H904" s="579"/>
      <c r="I904" s="579"/>
      <c r="J904" s="579"/>
    </row>
    <row r="905" spans="1:10" ht="38.25">
      <c r="A905" s="381" t="s">
        <v>1978</v>
      </c>
      <c r="B905" s="604" t="s">
        <v>1388</v>
      </c>
      <c r="C905" s="544" t="s">
        <v>1389</v>
      </c>
      <c r="D905" s="2082" t="s">
        <v>31</v>
      </c>
      <c r="E905" s="2083">
        <v>8</v>
      </c>
      <c r="F905" s="579"/>
      <c r="G905" s="579"/>
      <c r="H905" s="579"/>
      <c r="I905" s="579"/>
      <c r="J905" s="579"/>
    </row>
    <row r="906" spans="1:10" ht="38.25">
      <c r="A906" s="381" t="s">
        <v>1979</v>
      </c>
      <c r="B906" s="544" t="s">
        <v>1390</v>
      </c>
      <c r="C906" s="544" t="s">
        <v>1391</v>
      </c>
      <c r="D906" s="2082" t="s">
        <v>31</v>
      </c>
      <c r="E906" s="2083">
        <v>8</v>
      </c>
      <c r="F906" s="579"/>
      <c r="G906" s="579"/>
      <c r="H906" s="579"/>
      <c r="I906" s="579"/>
      <c r="J906" s="579"/>
    </row>
    <row r="907" spans="1:10" ht="25.5">
      <c r="A907" s="381" t="s">
        <v>1980</v>
      </c>
      <c r="B907" s="544" t="s">
        <v>1392</v>
      </c>
      <c r="C907" s="544" t="s">
        <v>1393</v>
      </c>
      <c r="D907" s="2082" t="s">
        <v>31</v>
      </c>
      <c r="E907" s="2083">
        <v>5</v>
      </c>
      <c r="F907" s="579"/>
      <c r="G907" s="579"/>
      <c r="H907" s="579"/>
      <c r="I907" s="579"/>
      <c r="J907" s="579"/>
    </row>
    <row r="908" spans="1:10" ht="38.25">
      <c r="A908" s="381" t="s">
        <v>1981</v>
      </c>
      <c r="B908" s="544" t="s">
        <v>1394</v>
      </c>
      <c r="C908" s="544" t="s">
        <v>1395</v>
      </c>
      <c r="D908" s="2082" t="s">
        <v>31</v>
      </c>
      <c r="E908" s="2083">
        <v>36</v>
      </c>
      <c r="F908" s="579"/>
      <c r="G908" s="579"/>
      <c r="H908" s="579"/>
      <c r="I908" s="579"/>
      <c r="J908" s="579"/>
    </row>
    <row r="909" spans="1:10" ht="25.5">
      <c r="A909" s="381" t="s">
        <v>1982</v>
      </c>
      <c r="B909" s="544" t="s">
        <v>1396</v>
      </c>
      <c r="C909" s="544" t="s">
        <v>1397</v>
      </c>
      <c r="D909" s="2082" t="s">
        <v>31</v>
      </c>
      <c r="E909" s="2083">
        <v>10</v>
      </c>
      <c r="F909" s="579"/>
      <c r="G909" s="579"/>
      <c r="H909" s="579"/>
      <c r="I909" s="579"/>
      <c r="J909" s="579"/>
    </row>
    <row r="910" spans="1:10" ht="38.25">
      <c r="A910" s="381" t="s">
        <v>1983</v>
      </c>
      <c r="B910" s="2082" t="s">
        <v>1398</v>
      </c>
      <c r="C910" s="544" t="s">
        <v>1399</v>
      </c>
      <c r="D910" s="2082" t="s">
        <v>49</v>
      </c>
      <c r="E910" s="2083">
        <v>144</v>
      </c>
      <c r="F910" s="579"/>
      <c r="G910" s="579"/>
      <c r="H910" s="579"/>
      <c r="I910" s="579"/>
      <c r="J910" s="579"/>
    </row>
    <row r="911" spans="1:10" ht="38.25">
      <c r="A911" s="381" t="s">
        <v>1984</v>
      </c>
      <c r="B911" s="2082" t="s">
        <v>1400</v>
      </c>
      <c r="C911" s="544" t="s">
        <v>1401</v>
      </c>
      <c r="D911" s="2082" t="s">
        <v>49</v>
      </c>
      <c r="E911" s="2083">
        <v>108</v>
      </c>
      <c r="F911" s="579"/>
      <c r="G911" s="579"/>
      <c r="H911" s="579"/>
      <c r="I911" s="579"/>
      <c r="J911" s="579"/>
    </row>
    <row r="912" spans="1:10" ht="25.5">
      <c r="A912" s="381" t="s">
        <v>1985</v>
      </c>
      <c r="B912" s="544" t="s">
        <v>1402</v>
      </c>
      <c r="C912" s="544" t="s">
        <v>1403</v>
      </c>
      <c r="D912" s="544" t="s">
        <v>249</v>
      </c>
      <c r="E912" s="2083">
        <v>60</v>
      </c>
      <c r="F912" s="579"/>
      <c r="G912" s="579"/>
      <c r="H912" s="579"/>
      <c r="I912" s="579"/>
      <c r="J912" s="579"/>
    </row>
    <row r="913" spans="1:10" ht="51">
      <c r="A913" s="381" t="s">
        <v>1986</v>
      </c>
      <c r="B913" s="2082" t="s">
        <v>274</v>
      </c>
      <c r="C913" s="544" t="s">
        <v>1404</v>
      </c>
      <c r="D913" s="544" t="s">
        <v>249</v>
      </c>
      <c r="E913" s="2083">
        <v>4000</v>
      </c>
      <c r="F913" s="579"/>
      <c r="G913" s="579"/>
      <c r="H913" s="579"/>
      <c r="I913" s="579"/>
      <c r="J913" s="579"/>
    </row>
    <row r="914" spans="1:10" ht="38.25">
      <c r="A914" s="381" t="s">
        <v>1987</v>
      </c>
      <c r="B914" s="1158" t="s">
        <v>1405</v>
      </c>
      <c r="C914" s="544" t="s">
        <v>1406</v>
      </c>
      <c r="D914" s="544" t="s">
        <v>858</v>
      </c>
      <c r="E914" s="2083">
        <v>800</v>
      </c>
      <c r="F914" s="579"/>
      <c r="G914" s="579"/>
      <c r="H914" s="579"/>
      <c r="I914" s="579"/>
      <c r="J914" s="579"/>
    </row>
    <row r="915" spans="1:10">
      <c r="A915" s="1917"/>
      <c r="B915" s="590"/>
      <c r="C915" s="590"/>
      <c r="D915" s="371"/>
      <c r="E915" s="383"/>
      <c r="F915" s="226"/>
      <c r="G915" s="590"/>
      <c r="H915" s="371"/>
      <c r="I915" s="226" t="s">
        <v>1990</v>
      </c>
      <c r="J915" s="590"/>
    </row>
    <row r="916" spans="1:10">
      <c r="A916" s="609" t="s">
        <v>2183</v>
      </c>
      <c r="B916" s="2084" t="s">
        <v>1991</v>
      </c>
      <c r="C916" s="2084"/>
      <c r="D916" s="2085"/>
      <c r="E916" s="513"/>
      <c r="F916" s="2086"/>
      <c r="G916" s="2087"/>
      <c r="H916" s="577"/>
      <c r="I916" s="577"/>
      <c r="J916" s="577"/>
    </row>
    <row r="917" spans="1:10" ht="25.5">
      <c r="A917" s="2088" t="s">
        <v>2340</v>
      </c>
      <c r="B917" s="528" t="s">
        <v>838</v>
      </c>
      <c r="C917" s="528" t="s">
        <v>1992</v>
      </c>
      <c r="D917" s="529" t="s">
        <v>31</v>
      </c>
      <c r="E917" s="513">
        <v>220</v>
      </c>
      <c r="F917" s="2089" t="s">
        <v>3237</v>
      </c>
      <c r="G917" s="2090">
        <v>3</v>
      </c>
      <c r="H917" s="2091">
        <v>30</v>
      </c>
      <c r="I917" s="2092">
        <v>0.21</v>
      </c>
      <c r="J917" s="2091">
        <f>H917*E917*1.21</f>
        <v>7986</v>
      </c>
    </row>
    <row r="918" spans="1:10" ht="25.5">
      <c r="A918" s="2088" t="s">
        <v>2341</v>
      </c>
      <c r="B918" s="528" t="s">
        <v>2633</v>
      </c>
      <c r="C918" s="528" t="s">
        <v>2572</v>
      </c>
      <c r="D918" s="529" t="s">
        <v>31</v>
      </c>
      <c r="E918" s="513">
        <v>150</v>
      </c>
      <c r="F918" s="2089" t="s">
        <v>3197</v>
      </c>
      <c r="G918" s="2090">
        <v>4</v>
      </c>
      <c r="H918" s="2091">
        <v>40</v>
      </c>
      <c r="I918" s="2092">
        <v>0.21</v>
      </c>
      <c r="J918" s="2091">
        <f>H918*E918*1.21</f>
        <v>7260</v>
      </c>
    </row>
    <row r="919" spans="1:10" ht="25.5">
      <c r="A919" s="2088" t="s">
        <v>2342</v>
      </c>
      <c r="B919" s="528" t="s">
        <v>1993</v>
      </c>
      <c r="C919" s="528" t="s">
        <v>1994</v>
      </c>
      <c r="D919" s="529" t="s">
        <v>31</v>
      </c>
      <c r="E919" s="513">
        <v>120</v>
      </c>
      <c r="F919" s="2089" t="s">
        <v>3238</v>
      </c>
      <c r="G919" s="2090">
        <v>1.0820000000000001</v>
      </c>
      <c r="H919" s="2091">
        <v>21.64</v>
      </c>
      <c r="I919" s="2092">
        <v>0.21</v>
      </c>
      <c r="J919" s="2091">
        <v>3142.13</v>
      </c>
    </row>
    <row r="920" spans="1:10">
      <c r="A920" s="2088" t="s">
        <v>2343</v>
      </c>
      <c r="B920" s="528" t="s">
        <v>1995</v>
      </c>
      <c r="C920" s="528" t="s">
        <v>1996</v>
      </c>
      <c r="D920" s="529" t="s">
        <v>31</v>
      </c>
      <c r="E920" s="513">
        <v>1</v>
      </c>
      <c r="F920" s="2089" t="s">
        <v>2902</v>
      </c>
      <c r="G920" s="2090">
        <v>24</v>
      </c>
      <c r="H920" s="2091">
        <v>24</v>
      </c>
      <c r="I920" s="2092">
        <v>0.21</v>
      </c>
      <c r="J920" s="2091">
        <v>29.04</v>
      </c>
    </row>
    <row r="921" spans="1:10" ht="38.25">
      <c r="A921" s="2088" t="s">
        <v>2344</v>
      </c>
      <c r="B921" s="528" t="s">
        <v>1997</v>
      </c>
      <c r="C921" s="528" t="s">
        <v>1998</v>
      </c>
      <c r="D921" s="529" t="s">
        <v>31</v>
      </c>
      <c r="E921" s="513">
        <v>2</v>
      </c>
      <c r="F921" s="2089" t="s">
        <v>2902</v>
      </c>
      <c r="G921" s="2090">
        <v>51.4</v>
      </c>
      <c r="H921" s="2091">
        <v>51.4</v>
      </c>
      <c r="I921" s="2092">
        <v>0.21</v>
      </c>
      <c r="J921" s="2091">
        <v>124.39</v>
      </c>
    </row>
    <row r="922" spans="1:10">
      <c r="A922" s="2088" t="s">
        <v>2345</v>
      </c>
      <c r="B922" s="528" t="s">
        <v>1999</v>
      </c>
      <c r="C922" s="528" t="s">
        <v>2000</v>
      </c>
      <c r="D922" s="529" t="s">
        <v>2001</v>
      </c>
      <c r="E922" s="513">
        <v>60</v>
      </c>
      <c r="F922" s="2089">
        <v>25</v>
      </c>
      <c r="G922" s="2090">
        <v>0.36</v>
      </c>
      <c r="H922" s="2091">
        <v>9</v>
      </c>
      <c r="I922" s="2092">
        <v>0.21</v>
      </c>
      <c r="J922" s="2091">
        <v>26.13</v>
      </c>
    </row>
    <row r="923" spans="1:10">
      <c r="A923" s="2088" t="s">
        <v>2346</v>
      </c>
      <c r="B923" s="528" t="s">
        <v>2002</v>
      </c>
      <c r="C923" s="528" t="s">
        <v>2003</v>
      </c>
      <c r="D923" s="529" t="s">
        <v>31</v>
      </c>
      <c r="E923" s="513">
        <v>15</v>
      </c>
      <c r="F923" s="2089" t="s">
        <v>3239</v>
      </c>
      <c r="G923" s="2090">
        <v>39.840000000000003</v>
      </c>
      <c r="H923" s="2091">
        <v>39.840000000000003</v>
      </c>
      <c r="I923" s="2092">
        <v>0.21</v>
      </c>
      <c r="J923" s="2091">
        <v>723.1</v>
      </c>
    </row>
    <row r="924" spans="1:10" ht="25.5">
      <c r="A924" s="2088" t="s">
        <v>2347</v>
      </c>
      <c r="B924" s="528" t="s">
        <v>2634</v>
      </c>
      <c r="C924" s="528" t="s">
        <v>2004</v>
      </c>
      <c r="D924" s="529" t="s">
        <v>31</v>
      </c>
      <c r="E924" s="513">
        <f>4*1.3</f>
        <v>5.2</v>
      </c>
      <c r="F924" s="2089" t="s">
        <v>3240</v>
      </c>
      <c r="G924" s="2090">
        <v>56.94</v>
      </c>
      <c r="H924" s="2091">
        <v>56.94</v>
      </c>
      <c r="I924" s="2092">
        <v>0.21</v>
      </c>
      <c r="J924" s="2091">
        <v>344.49</v>
      </c>
    </row>
    <row r="925" spans="1:10">
      <c r="A925" s="2088" t="s">
        <v>2348</v>
      </c>
      <c r="B925" s="528" t="s">
        <v>2005</v>
      </c>
      <c r="C925" s="528" t="s">
        <v>2000</v>
      </c>
      <c r="D925" s="529" t="s">
        <v>2001</v>
      </c>
      <c r="E925" s="513">
        <v>60</v>
      </c>
      <c r="F925" s="2089">
        <v>25</v>
      </c>
      <c r="G925" s="2090">
        <v>0.36</v>
      </c>
      <c r="H925" s="2091">
        <v>9</v>
      </c>
      <c r="I925" s="2092">
        <v>0.21</v>
      </c>
      <c r="J925" s="2091">
        <v>29.04</v>
      </c>
    </row>
    <row r="926" spans="1:10">
      <c r="A926" s="2088" t="s">
        <v>2349</v>
      </c>
      <c r="B926" s="528" t="s">
        <v>2635</v>
      </c>
      <c r="C926" s="528" t="s">
        <v>2006</v>
      </c>
      <c r="D926" s="529" t="s">
        <v>31</v>
      </c>
      <c r="E926" s="513">
        <v>75</v>
      </c>
      <c r="F926" s="2089">
        <v>15</v>
      </c>
      <c r="G926" s="2090">
        <v>4.8</v>
      </c>
      <c r="H926" s="2091">
        <v>72</v>
      </c>
      <c r="I926" s="2092">
        <v>0.21</v>
      </c>
      <c r="J926" s="2091">
        <v>5400</v>
      </c>
    </row>
    <row r="927" spans="1:10" ht="25.5">
      <c r="A927" s="2088" t="s">
        <v>2350</v>
      </c>
      <c r="B927" s="528" t="s">
        <v>2007</v>
      </c>
      <c r="C927" s="528" t="s">
        <v>2008</v>
      </c>
      <c r="D927" s="529" t="s">
        <v>31</v>
      </c>
      <c r="E927" s="513">
        <f>120*1.3</f>
        <v>156</v>
      </c>
      <c r="F927" s="2089" t="s">
        <v>3241</v>
      </c>
      <c r="G927" s="2090">
        <v>2.78</v>
      </c>
      <c r="H927" s="2091">
        <v>69.400000000000006</v>
      </c>
      <c r="I927" s="2092">
        <v>0.21</v>
      </c>
      <c r="J927" s="2091">
        <v>10826.4</v>
      </c>
    </row>
    <row r="928" spans="1:10">
      <c r="A928" s="2088" t="s">
        <v>2351</v>
      </c>
      <c r="B928" s="528" t="s">
        <v>2009</v>
      </c>
      <c r="C928" s="528" t="s">
        <v>2010</v>
      </c>
      <c r="D928" s="529" t="s">
        <v>31</v>
      </c>
      <c r="E928" s="530">
        <v>5</v>
      </c>
      <c r="F928" s="2089">
        <v>100</v>
      </c>
      <c r="G928" s="2090">
        <v>57.6</v>
      </c>
      <c r="H928" s="2091">
        <v>57.6</v>
      </c>
      <c r="I928" s="2092">
        <v>0.21</v>
      </c>
      <c r="J928" s="2091">
        <v>348.48</v>
      </c>
    </row>
    <row r="929" spans="1:10">
      <c r="A929" s="2088" t="s">
        <v>2352</v>
      </c>
      <c r="B929" s="528" t="s">
        <v>2011</v>
      </c>
      <c r="C929" s="528" t="s">
        <v>2010</v>
      </c>
      <c r="D929" s="529" t="s">
        <v>31</v>
      </c>
      <c r="E929" s="530">
        <v>5</v>
      </c>
      <c r="F929" s="2089">
        <v>100</v>
      </c>
      <c r="G929" s="2090">
        <v>23.4</v>
      </c>
      <c r="H929" s="2091">
        <v>23.4</v>
      </c>
      <c r="I929" s="2092">
        <v>0.21</v>
      </c>
      <c r="J929" s="2091">
        <v>141.57</v>
      </c>
    </row>
    <row r="930" spans="1:10">
      <c r="A930" s="2088" t="s">
        <v>2353</v>
      </c>
      <c r="B930" s="528" t="s">
        <v>2012</v>
      </c>
      <c r="C930" s="528" t="s">
        <v>2013</v>
      </c>
      <c r="D930" s="529" t="s">
        <v>2001</v>
      </c>
      <c r="E930" s="513">
        <v>30</v>
      </c>
      <c r="F930" s="2089">
        <v>30</v>
      </c>
      <c r="G930" s="2090">
        <v>26</v>
      </c>
      <c r="H930" s="2091">
        <v>26</v>
      </c>
      <c r="I930" s="2092">
        <v>0.21</v>
      </c>
      <c r="J930" s="2091">
        <v>31.46</v>
      </c>
    </row>
    <row r="931" spans="1:10">
      <c r="A931" s="2088" t="s">
        <v>2354</v>
      </c>
      <c r="B931" s="528" t="s">
        <v>2014</v>
      </c>
      <c r="C931" s="528" t="s">
        <v>2013</v>
      </c>
      <c r="D931" s="529" t="s">
        <v>2001</v>
      </c>
      <c r="E931" s="513">
        <v>30</v>
      </c>
      <c r="F931" s="2089">
        <v>30</v>
      </c>
      <c r="G931" s="2090">
        <v>60</v>
      </c>
      <c r="H931" s="2091">
        <v>60</v>
      </c>
      <c r="I931" s="2092">
        <v>0.21</v>
      </c>
      <c r="J931" s="2091">
        <v>60</v>
      </c>
    </row>
    <row r="932" spans="1:10">
      <c r="A932" s="574"/>
      <c r="B932" s="577"/>
      <c r="C932" s="577"/>
      <c r="D932" s="559"/>
      <c r="E932" s="575"/>
      <c r="F932" s="577"/>
      <c r="G932" s="559"/>
      <c r="H932" s="577"/>
      <c r="I932" s="576" t="s">
        <v>2355</v>
      </c>
      <c r="J932" s="2093">
        <f>SUM(J917:J931)/1.21</f>
        <v>30142.338842975209</v>
      </c>
    </row>
    <row r="933" spans="1:10">
      <c r="A933" s="574"/>
      <c r="B933" s="2084" t="s">
        <v>2015</v>
      </c>
      <c r="C933" s="577"/>
      <c r="D933" s="559"/>
      <c r="E933" s="575"/>
      <c r="F933" s="577"/>
      <c r="G933" s="559"/>
      <c r="H933" s="576"/>
      <c r="I933" s="577"/>
      <c r="J933" s="577"/>
    </row>
    <row r="934" spans="1:10" ht="30">
      <c r="A934" s="609" t="s">
        <v>2186</v>
      </c>
      <c r="B934" s="528" t="s">
        <v>2016</v>
      </c>
      <c r="C934" s="528" t="s">
        <v>2017</v>
      </c>
      <c r="D934" s="529" t="s">
        <v>31</v>
      </c>
      <c r="E934" s="513">
        <v>70</v>
      </c>
      <c r="F934" s="2089" t="s">
        <v>3242</v>
      </c>
      <c r="G934" s="2089">
        <v>4.37</v>
      </c>
      <c r="H934" s="1180">
        <v>52.44</v>
      </c>
      <c r="I934" s="2092">
        <v>0.21</v>
      </c>
      <c r="J934" s="1180">
        <v>4441.67</v>
      </c>
    </row>
    <row r="935" spans="1:10">
      <c r="A935" s="574"/>
      <c r="B935" s="577"/>
      <c r="C935" s="577"/>
      <c r="D935" s="559"/>
      <c r="E935" s="575"/>
      <c r="F935" s="577"/>
      <c r="G935" s="559"/>
      <c r="H935" s="577"/>
      <c r="I935" s="576" t="s">
        <v>2356</v>
      </c>
      <c r="J935" s="2093">
        <f>J934/1.21</f>
        <v>3670.8016528925623</v>
      </c>
    </row>
    <row r="936" spans="1:10" ht="25.5">
      <c r="A936" s="609" t="s">
        <v>2189</v>
      </c>
      <c r="B936" s="528" t="s">
        <v>2018</v>
      </c>
      <c r="C936" s="528" t="s">
        <v>2573</v>
      </c>
      <c r="D936" s="529" t="s">
        <v>31</v>
      </c>
      <c r="E936" s="513">
        <v>150</v>
      </c>
      <c r="F936" s="2089" t="s">
        <v>2902</v>
      </c>
      <c r="G936" s="2089">
        <v>8.82</v>
      </c>
      <c r="H936" s="1180">
        <v>8.82</v>
      </c>
      <c r="I936" s="2092">
        <v>0.21</v>
      </c>
      <c r="J936" s="1180">
        <v>1600.83</v>
      </c>
    </row>
    <row r="937" spans="1:10">
      <c r="A937" s="574"/>
      <c r="B937" s="577"/>
      <c r="C937" s="577"/>
      <c r="D937" s="559"/>
      <c r="E937" s="575"/>
      <c r="F937" s="577"/>
      <c r="G937" s="559"/>
      <c r="H937" s="577"/>
      <c r="I937" s="576" t="s">
        <v>2357</v>
      </c>
      <c r="J937" s="2093">
        <f>J936/1.21</f>
        <v>1323</v>
      </c>
    </row>
    <row r="938" spans="1:10" ht="30">
      <c r="A938" s="609" t="s">
        <v>2192</v>
      </c>
      <c r="B938" s="528" t="s">
        <v>2019</v>
      </c>
      <c r="C938" s="528" t="s">
        <v>2020</v>
      </c>
      <c r="D938" s="529" t="s">
        <v>49</v>
      </c>
      <c r="E938" s="530">
        <v>600</v>
      </c>
      <c r="F938" s="2089" t="s">
        <v>3243</v>
      </c>
      <c r="G938" s="2089">
        <v>137.24</v>
      </c>
      <c r="H938" s="1180">
        <v>137.24</v>
      </c>
      <c r="I938" s="2092">
        <v>0.21</v>
      </c>
      <c r="J938" s="2091">
        <v>99636.24</v>
      </c>
    </row>
    <row r="939" spans="1:10">
      <c r="A939" s="574"/>
      <c r="B939" s="577"/>
      <c r="C939" s="577"/>
      <c r="D939" s="559"/>
      <c r="E939" s="575"/>
      <c r="F939" s="577"/>
      <c r="G939" s="559"/>
      <c r="H939" s="577"/>
      <c r="I939" s="576" t="s">
        <v>2358</v>
      </c>
      <c r="J939" s="2093">
        <f>J938/1.21</f>
        <v>82344</v>
      </c>
    </row>
    <row r="940" spans="1:10" ht="30">
      <c r="A940" s="609" t="s">
        <v>2195</v>
      </c>
      <c r="B940" s="597" t="s">
        <v>2021</v>
      </c>
      <c r="C940" s="528" t="s">
        <v>2022</v>
      </c>
      <c r="D940" s="529" t="s">
        <v>49</v>
      </c>
      <c r="E940" s="530">
        <f>25*1.3</f>
        <v>32.5</v>
      </c>
      <c r="F940" s="2089" t="s">
        <v>3243</v>
      </c>
      <c r="G940" s="2090">
        <v>114</v>
      </c>
      <c r="H940" s="2091">
        <v>114</v>
      </c>
      <c r="I940" s="2092">
        <v>0.21</v>
      </c>
      <c r="J940" s="2091">
        <v>4552.0200000000004</v>
      </c>
    </row>
    <row r="941" spans="1:10">
      <c r="A941" s="574"/>
      <c r="B941" s="577"/>
      <c r="C941" s="577"/>
      <c r="D941" s="559"/>
      <c r="E941" s="575"/>
      <c r="F941" s="577"/>
      <c r="G941" s="559"/>
      <c r="H941" s="577"/>
      <c r="I941" s="576" t="s">
        <v>2359</v>
      </c>
      <c r="J941" s="2093">
        <f>J940/1.21</f>
        <v>3762.0000000000005</v>
      </c>
    </row>
    <row r="942" spans="1:10" ht="30">
      <c r="A942" s="609" t="s">
        <v>2198</v>
      </c>
      <c r="B942" s="528" t="s">
        <v>2023</v>
      </c>
      <c r="C942" s="528" t="s">
        <v>2024</v>
      </c>
      <c r="D942" s="529" t="s">
        <v>49</v>
      </c>
      <c r="E942" s="530">
        <f>4*1.3</f>
        <v>5.2</v>
      </c>
      <c r="F942" s="2089" t="s">
        <v>3244</v>
      </c>
      <c r="G942" s="2089">
        <v>82.71</v>
      </c>
      <c r="H942" s="1180">
        <v>82.71</v>
      </c>
      <c r="I942" s="2092">
        <v>0.21</v>
      </c>
      <c r="J942" s="2091">
        <v>500.39</v>
      </c>
    </row>
    <row r="943" spans="1:10">
      <c r="A943" s="574"/>
      <c r="B943" s="577"/>
      <c r="C943" s="577"/>
      <c r="D943" s="559"/>
      <c r="E943" s="575"/>
      <c r="F943" s="577"/>
      <c r="G943" s="559"/>
      <c r="H943" s="577"/>
      <c r="I943" s="576" t="s">
        <v>2360</v>
      </c>
      <c r="J943" s="2093">
        <f>J942/1.21</f>
        <v>413.54545454545456</v>
      </c>
    </row>
    <row r="944" spans="1:10" ht="25.5">
      <c r="A944" s="609" t="s">
        <v>2201</v>
      </c>
      <c r="B944" s="528" t="s">
        <v>2025</v>
      </c>
      <c r="C944" s="528" t="s">
        <v>2574</v>
      </c>
      <c r="D944" s="529" t="s">
        <v>49</v>
      </c>
      <c r="E944" s="530">
        <v>22</v>
      </c>
      <c r="F944" s="2094"/>
      <c r="G944" s="2087"/>
      <c r="H944" s="577"/>
      <c r="I944" s="577"/>
      <c r="J944" s="577"/>
    </row>
    <row r="945" spans="1:10">
      <c r="A945" s="574"/>
      <c r="B945" s="577"/>
      <c r="C945" s="577"/>
      <c r="D945" s="559"/>
      <c r="E945" s="575"/>
      <c r="F945" s="577"/>
      <c r="G945" s="559"/>
      <c r="H945" s="577"/>
      <c r="I945" s="576" t="s">
        <v>2361</v>
      </c>
      <c r="J945" s="577"/>
    </row>
    <row r="946" spans="1:10">
      <c r="A946" s="609" t="s">
        <v>2204</v>
      </c>
      <c r="B946" s="2084" t="s">
        <v>2026</v>
      </c>
      <c r="C946" s="528"/>
      <c r="D946" s="529"/>
      <c r="E946" s="530"/>
      <c r="F946" s="2095"/>
      <c r="G946" s="2087"/>
      <c r="H946" s="577"/>
      <c r="I946" s="577"/>
      <c r="J946" s="577"/>
    </row>
    <row r="947" spans="1:10" ht="25.5">
      <c r="A947" s="2088" t="s">
        <v>2362</v>
      </c>
      <c r="B947" s="528" t="s">
        <v>2027</v>
      </c>
      <c r="C947" s="528" t="s">
        <v>2363</v>
      </c>
      <c r="D947" s="529" t="s">
        <v>2028</v>
      </c>
      <c r="E947" s="530">
        <v>100</v>
      </c>
      <c r="F947" s="2096" t="s">
        <v>2822</v>
      </c>
      <c r="G947" s="2090">
        <v>9.74</v>
      </c>
      <c r="H947" s="2091">
        <v>9.74</v>
      </c>
      <c r="I947" s="2092">
        <v>0.21</v>
      </c>
      <c r="J947" s="2091">
        <v>1178.54</v>
      </c>
    </row>
    <row r="948" spans="1:10" ht="25.5">
      <c r="A948" s="2088" t="s">
        <v>2366</v>
      </c>
      <c r="B948" s="528" t="s">
        <v>2029</v>
      </c>
      <c r="C948" s="528" t="s">
        <v>2363</v>
      </c>
      <c r="D948" s="529" t="s">
        <v>2028</v>
      </c>
      <c r="E948" s="530">
        <v>80</v>
      </c>
      <c r="F948" s="2096" t="s">
        <v>2822</v>
      </c>
      <c r="G948" s="2090">
        <v>7.14</v>
      </c>
      <c r="H948" s="2091">
        <v>7.14</v>
      </c>
      <c r="I948" s="2092">
        <v>0.21</v>
      </c>
      <c r="J948" s="2091">
        <v>691.15</v>
      </c>
    </row>
    <row r="949" spans="1:10" ht="51">
      <c r="A949" s="2088" t="s">
        <v>2367</v>
      </c>
      <c r="B949" s="528" t="s">
        <v>2030</v>
      </c>
      <c r="C949" s="528" t="s">
        <v>2364</v>
      </c>
      <c r="D949" s="529" t="s">
        <v>87</v>
      </c>
      <c r="E949" s="530">
        <v>13</v>
      </c>
      <c r="F949" s="2096" t="s">
        <v>2816</v>
      </c>
      <c r="G949" s="2090">
        <v>17.14</v>
      </c>
      <c r="H949" s="2091">
        <v>17.14</v>
      </c>
      <c r="I949" s="2092">
        <v>0.21</v>
      </c>
      <c r="J949" s="2091">
        <v>269.61</v>
      </c>
    </row>
    <row r="950" spans="1:10" ht="102">
      <c r="A950" s="2088" t="s">
        <v>2368</v>
      </c>
      <c r="B950" s="528" t="s">
        <v>2031</v>
      </c>
      <c r="C950" s="528" t="s">
        <v>2365</v>
      </c>
      <c r="D950" s="529" t="s">
        <v>87</v>
      </c>
      <c r="E950" s="530">
        <f>4*1.3</f>
        <v>5.2</v>
      </c>
      <c r="F950" s="2096" t="s">
        <v>3245</v>
      </c>
      <c r="G950" s="2090">
        <v>39</v>
      </c>
      <c r="H950" s="2091">
        <v>39</v>
      </c>
      <c r="I950" s="2092">
        <v>0.21</v>
      </c>
      <c r="J950" s="2091">
        <v>235.95</v>
      </c>
    </row>
    <row r="951" spans="1:10" ht="76.5">
      <c r="A951" s="2088" t="s">
        <v>2369</v>
      </c>
      <c r="B951" s="528" t="s">
        <v>2032</v>
      </c>
      <c r="C951" s="528" t="s">
        <v>2033</v>
      </c>
      <c r="D951" s="529" t="s">
        <v>87</v>
      </c>
      <c r="E951" s="530">
        <v>10</v>
      </c>
      <c r="F951" s="2096" t="s">
        <v>2816</v>
      </c>
      <c r="G951" s="2090">
        <v>14.64</v>
      </c>
      <c r="H951" s="2091">
        <v>14.64</v>
      </c>
      <c r="I951" s="2092">
        <v>0.21</v>
      </c>
      <c r="J951" s="2091">
        <v>17.71</v>
      </c>
    </row>
    <row r="952" spans="1:10" ht="63.75">
      <c r="A952" s="2088" t="s">
        <v>2370</v>
      </c>
      <c r="B952" s="528" t="s">
        <v>2034</v>
      </c>
      <c r="C952" s="528" t="s">
        <v>2035</v>
      </c>
      <c r="D952" s="529" t="s">
        <v>87</v>
      </c>
      <c r="E952" s="530">
        <v>3</v>
      </c>
      <c r="F952" s="2096" t="s">
        <v>3245</v>
      </c>
      <c r="G952" s="2090">
        <v>15.64</v>
      </c>
      <c r="H952" s="2091">
        <v>15.64</v>
      </c>
      <c r="I952" s="2092">
        <v>0.21</v>
      </c>
      <c r="J952" s="2091">
        <v>56.77</v>
      </c>
    </row>
    <row r="953" spans="1:10" ht="38.25">
      <c r="A953" s="2088" t="s">
        <v>2371</v>
      </c>
      <c r="B953" s="528" t="s">
        <v>2036</v>
      </c>
      <c r="C953" s="528" t="s">
        <v>2037</v>
      </c>
      <c r="D953" s="529" t="s">
        <v>49</v>
      </c>
      <c r="E953" s="530">
        <v>3</v>
      </c>
      <c r="F953" s="2096" t="s">
        <v>2816</v>
      </c>
      <c r="G953" s="2090">
        <v>39.4</v>
      </c>
      <c r="H953" s="2091">
        <v>39.4</v>
      </c>
      <c r="I953" s="2092">
        <v>0.21</v>
      </c>
      <c r="J953" s="2091">
        <v>143.02000000000001</v>
      </c>
    </row>
    <row r="954" spans="1:10" ht="102">
      <c r="A954" s="2088" t="s">
        <v>2372</v>
      </c>
      <c r="B954" s="528" t="s">
        <v>2038</v>
      </c>
      <c r="C954" s="528" t="s">
        <v>2039</v>
      </c>
      <c r="D954" s="529" t="s">
        <v>87</v>
      </c>
      <c r="E954" s="530">
        <v>3</v>
      </c>
      <c r="F954" s="2096" t="s">
        <v>3245</v>
      </c>
      <c r="G954" s="2090">
        <v>39</v>
      </c>
      <c r="H954" s="2091">
        <v>39</v>
      </c>
      <c r="I954" s="2092">
        <v>0.21</v>
      </c>
      <c r="J954" s="2091">
        <v>141.57</v>
      </c>
    </row>
    <row r="955" spans="1:10" ht="76.5">
      <c r="A955" s="2088" t="s">
        <v>2373</v>
      </c>
      <c r="B955" s="528" t="s">
        <v>2040</v>
      </c>
      <c r="C955" s="528" t="s">
        <v>2041</v>
      </c>
      <c r="D955" s="529" t="s">
        <v>87</v>
      </c>
      <c r="E955" s="530">
        <f>1*1.3</f>
        <v>1.3</v>
      </c>
      <c r="F955" s="2096" t="s">
        <v>2816</v>
      </c>
      <c r="G955" s="2090">
        <v>15.64</v>
      </c>
      <c r="H955" s="2091">
        <v>15.64</v>
      </c>
      <c r="I955" s="2092">
        <v>0.21</v>
      </c>
      <c r="J955" s="2091">
        <v>18.920000000000002</v>
      </c>
    </row>
    <row r="956" spans="1:10" ht="89.25">
      <c r="A956" s="2088" t="s">
        <v>2374</v>
      </c>
      <c r="B956" s="528" t="s">
        <v>2042</v>
      </c>
      <c r="C956" s="528" t="s">
        <v>2043</v>
      </c>
      <c r="D956" s="529" t="s">
        <v>87</v>
      </c>
      <c r="E956" s="530">
        <f>1*1.3</f>
        <v>1.3</v>
      </c>
      <c r="F956" s="2096" t="s">
        <v>3245</v>
      </c>
      <c r="G956" s="2090">
        <v>16.440000000000001</v>
      </c>
      <c r="H956" s="2091">
        <v>16.440000000000001</v>
      </c>
      <c r="I956" s="2092">
        <v>0.21</v>
      </c>
      <c r="J956" s="2091">
        <v>19.89</v>
      </c>
    </row>
    <row r="957" spans="1:10" ht="76.5">
      <c r="A957" s="2088" t="s">
        <v>2375</v>
      </c>
      <c r="B957" s="528" t="s">
        <v>2044</v>
      </c>
      <c r="C957" s="528" t="s">
        <v>2045</v>
      </c>
      <c r="D957" s="529" t="s">
        <v>87</v>
      </c>
      <c r="E957" s="530">
        <v>3</v>
      </c>
      <c r="F957" s="2096" t="s">
        <v>2816</v>
      </c>
      <c r="G957" s="2090">
        <v>13.14</v>
      </c>
      <c r="H957" s="2091">
        <v>13.14</v>
      </c>
      <c r="I957" s="2092">
        <v>0.21</v>
      </c>
      <c r="J957" s="2091">
        <v>47.7</v>
      </c>
    </row>
    <row r="958" spans="1:10" ht="63.75">
      <c r="A958" s="2088" t="s">
        <v>2376</v>
      </c>
      <c r="B958" s="528" t="s">
        <v>2046</v>
      </c>
      <c r="C958" s="528" t="s">
        <v>2047</v>
      </c>
      <c r="D958" s="529" t="s">
        <v>87</v>
      </c>
      <c r="E958" s="530">
        <f>1*1.3</f>
        <v>1.3</v>
      </c>
      <c r="F958" s="2096" t="s">
        <v>3245</v>
      </c>
      <c r="G958" s="2090">
        <v>4.34</v>
      </c>
      <c r="H958" s="2091">
        <v>4.34</v>
      </c>
      <c r="I958" s="2092">
        <v>0.21</v>
      </c>
      <c r="J958" s="2091">
        <v>5.25</v>
      </c>
    </row>
    <row r="959" spans="1:10" ht="38.25">
      <c r="A959" s="2088" t="s">
        <v>2377</v>
      </c>
      <c r="B959" s="528" t="s">
        <v>2048</v>
      </c>
      <c r="C959" s="528" t="s">
        <v>2049</v>
      </c>
      <c r="D959" s="529" t="s">
        <v>2028</v>
      </c>
      <c r="E959" s="530">
        <v>6</v>
      </c>
      <c r="F959" s="2089" t="s">
        <v>2822</v>
      </c>
      <c r="G959" s="2090">
        <v>10.34</v>
      </c>
      <c r="H959" s="2091">
        <v>10.34</v>
      </c>
      <c r="I959" s="2092">
        <v>0.21</v>
      </c>
      <c r="J959" s="2091">
        <v>75.069999999999993</v>
      </c>
    </row>
    <row r="960" spans="1:10" ht="63.75">
      <c r="A960" s="2088" t="s">
        <v>2378</v>
      </c>
      <c r="B960" s="528" t="s">
        <v>2050</v>
      </c>
      <c r="C960" s="528" t="s">
        <v>2051</v>
      </c>
      <c r="D960" s="529" t="s">
        <v>49</v>
      </c>
      <c r="E960" s="530">
        <f>7*1.3</f>
        <v>9.1</v>
      </c>
      <c r="F960" s="2096" t="s">
        <v>3246</v>
      </c>
      <c r="G960" s="2090">
        <v>18.34</v>
      </c>
      <c r="H960" s="2091">
        <v>18.34</v>
      </c>
      <c r="I960" s="2092">
        <v>0.21</v>
      </c>
      <c r="J960" s="2091">
        <v>199.72</v>
      </c>
    </row>
    <row r="961" spans="1:10">
      <c r="A961" s="574"/>
      <c r="B961" s="577"/>
      <c r="C961" s="577"/>
      <c r="D961" s="559"/>
      <c r="E961" s="575"/>
      <c r="F961" s="577"/>
      <c r="G961" s="559"/>
      <c r="H961" s="577"/>
      <c r="I961" s="576" t="s">
        <v>2379</v>
      </c>
      <c r="J961" s="2093">
        <v>2562.6999999999998</v>
      </c>
    </row>
    <row r="962" spans="1:10">
      <c r="A962" s="2097" t="s">
        <v>2207</v>
      </c>
      <c r="B962" s="2084" t="s">
        <v>2052</v>
      </c>
      <c r="C962" s="2098"/>
      <c r="D962" s="2099"/>
      <c r="E962" s="530"/>
      <c r="F962" s="2100"/>
      <c r="G962" s="2087"/>
      <c r="H962" s="577"/>
      <c r="I962" s="577"/>
      <c r="J962" s="577"/>
    </row>
    <row r="963" spans="1:10" ht="25.5">
      <c r="A963" s="529" t="s">
        <v>2381</v>
      </c>
      <c r="B963" s="544" t="s">
        <v>2053</v>
      </c>
      <c r="C963" s="544" t="s">
        <v>2054</v>
      </c>
      <c r="D963" s="545" t="s">
        <v>31</v>
      </c>
      <c r="E963" s="530">
        <f>600*1.3</f>
        <v>780</v>
      </c>
      <c r="F963" s="2094"/>
      <c r="G963" s="2087"/>
      <c r="H963" s="577"/>
      <c r="I963" s="577"/>
      <c r="J963" s="577"/>
    </row>
    <row r="964" spans="1:10" ht="25.5">
      <c r="A964" s="529" t="s">
        <v>2382</v>
      </c>
      <c r="B964" s="544" t="s">
        <v>2055</v>
      </c>
      <c r="C964" s="544" t="s">
        <v>2054</v>
      </c>
      <c r="D964" s="545" t="s">
        <v>31</v>
      </c>
      <c r="E964" s="530">
        <f>600*1.3</f>
        <v>780</v>
      </c>
      <c r="F964" s="2094"/>
      <c r="G964" s="2087"/>
      <c r="H964" s="577"/>
      <c r="I964" s="577"/>
      <c r="J964" s="577"/>
    </row>
    <row r="965" spans="1:10">
      <c r="A965" s="574"/>
      <c r="B965" s="577"/>
      <c r="C965" s="577"/>
      <c r="D965" s="559"/>
      <c r="E965" s="575"/>
      <c r="F965" s="577"/>
      <c r="G965" s="559"/>
      <c r="H965" s="577"/>
      <c r="I965" s="576" t="s">
        <v>2380</v>
      </c>
      <c r="J965" s="577"/>
    </row>
    <row r="966" spans="1:10">
      <c r="A966" s="2097" t="s">
        <v>2210</v>
      </c>
      <c r="B966" s="2101" t="s">
        <v>1239</v>
      </c>
      <c r="C966" s="528"/>
      <c r="D966" s="2099"/>
      <c r="E966" s="530"/>
      <c r="F966" s="2100"/>
      <c r="G966" s="2087"/>
      <c r="H966" s="577"/>
      <c r="I966" s="577"/>
      <c r="J966" s="577"/>
    </row>
    <row r="967" spans="1:10" ht="38.25">
      <c r="A967" s="529" t="s">
        <v>2383</v>
      </c>
      <c r="B967" s="528" t="s">
        <v>1009</v>
      </c>
      <c r="C967" s="528" t="s">
        <v>2575</v>
      </c>
      <c r="D967" s="529" t="s">
        <v>49</v>
      </c>
      <c r="E967" s="530">
        <v>3000</v>
      </c>
      <c r="F967" s="2094"/>
      <c r="G967" s="2087"/>
      <c r="H967" s="577"/>
      <c r="I967" s="577"/>
      <c r="J967" s="577"/>
    </row>
    <row r="968" spans="1:10" ht="38.25">
      <c r="A968" s="529" t="s">
        <v>2384</v>
      </c>
      <c r="B968" s="528" t="s">
        <v>2056</v>
      </c>
      <c r="C968" s="528" t="s">
        <v>2057</v>
      </c>
      <c r="D968" s="529" t="s">
        <v>49</v>
      </c>
      <c r="E968" s="530">
        <v>3900</v>
      </c>
      <c r="F968" s="2094"/>
      <c r="G968" s="2087"/>
      <c r="H968" s="577"/>
      <c r="I968" s="577"/>
      <c r="J968" s="577"/>
    </row>
    <row r="969" spans="1:10" ht="63.75">
      <c r="A969" s="529" t="s">
        <v>2385</v>
      </c>
      <c r="B969" s="528" t="s">
        <v>2058</v>
      </c>
      <c r="C969" s="528" t="s">
        <v>2059</v>
      </c>
      <c r="D969" s="529" t="s">
        <v>49</v>
      </c>
      <c r="E969" s="530">
        <v>150</v>
      </c>
      <c r="F969" s="2094"/>
      <c r="G969" s="2087"/>
      <c r="H969" s="577"/>
      <c r="I969" s="577"/>
      <c r="J969" s="577"/>
    </row>
    <row r="970" spans="1:10">
      <c r="A970" s="574"/>
      <c r="B970" s="577"/>
      <c r="C970" s="577"/>
      <c r="D970" s="559"/>
      <c r="E970" s="575"/>
      <c r="F970" s="577"/>
      <c r="G970" s="559"/>
      <c r="H970" s="577"/>
      <c r="I970" s="576" t="s">
        <v>2386</v>
      </c>
      <c r="J970" s="577"/>
    </row>
    <row r="971" spans="1:10">
      <c r="A971" s="2097" t="s">
        <v>2213</v>
      </c>
      <c r="B971" s="2101" t="s">
        <v>2060</v>
      </c>
      <c r="C971" s="2098"/>
      <c r="D971" s="2099"/>
      <c r="E971" s="530"/>
      <c r="F971" s="2100"/>
      <c r="G971" s="2087"/>
      <c r="H971" s="577"/>
      <c r="I971" s="577"/>
      <c r="J971" s="577"/>
    </row>
    <row r="972" spans="1:10" ht="25.5">
      <c r="A972" s="529" t="s">
        <v>2387</v>
      </c>
      <c r="B972" s="528" t="s">
        <v>2061</v>
      </c>
      <c r="C972" s="528" t="s">
        <v>2062</v>
      </c>
      <c r="D972" s="529" t="s">
        <v>49</v>
      </c>
      <c r="E972" s="530">
        <v>120</v>
      </c>
      <c r="F972" s="2094"/>
      <c r="G972" s="2087"/>
      <c r="H972" s="577"/>
      <c r="I972" s="577"/>
      <c r="J972" s="577"/>
    </row>
    <row r="973" spans="1:10" ht="51">
      <c r="A973" s="529" t="s">
        <v>2388</v>
      </c>
      <c r="B973" s="528" t="s">
        <v>2067</v>
      </c>
      <c r="C973" s="528" t="s">
        <v>2576</v>
      </c>
      <c r="D973" s="529" t="s">
        <v>31</v>
      </c>
      <c r="E973" s="530">
        <f>35*1.3</f>
        <v>45.5</v>
      </c>
      <c r="F973" s="1950"/>
      <c r="G973" s="1950"/>
      <c r="H973" s="1950"/>
      <c r="I973" s="1950"/>
      <c r="J973" s="1950"/>
    </row>
    <row r="974" spans="1:10">
      <c r="A974" s="574"/>
      <c r="B974" s="577"/>
      <c r="C974" s="577"/>
      <c r="D974" s="559"/>
      <c r="E974" s="575"/>
      <c r="F974" s="577"/>
      <c r="G974" s="559"/>
      <c r="H974" s="577"/>
      <c r="I974" s="576" t="s">
        <v>2389</v>
      </c>
      <c r="J974" s="577"/>
    </row>
    <row r="975" spans="1:10">
      <c r="A975" s="2102"/>
      <c r="B975" s="2103" t="s">
        <v>2068</v>
      </c>
      <c r="C975" s="604"/>
      <c r="D975" s="981"/>
      <c r="E975" s="2104"/>
      <c r="F975" s="2105"/>
      <c r="G975" s="981"/>
      <c r="H975" s="604"/>
      <c r="I975" s="604"/>
      <c r="J975" s="604"/>
    </row>
    <row r="976" spans="1:10" ht="51">
      <c r="A976" s="574" t="s">
        <v>2216</v>
      </c>
      <c r="B976" s="581" t="s">
        <v>2069</v>
      </c>
      <c r="C976" s="550" t="s">
        <v>2070</v>
      </c>
      <c r="D976" s="551" t="s">
        <v>31</v>
      </c>
      <c r="E976" s="552">
        <f>2*1.3</f>
        <v>2.6</v>
      </c>
      <c r="F976" s="553"/>
      <c r="G976" s="559"/>
      <c r="H976" s="577"/>
      <c r="I976" s="577"/>
      <c r="J976" s="577"/>
    </row>
    <row r="977" spans="1:10">
      <c r="A977" s="574"/>
      <c r="B977" s="577"/>
      <c r="C977" s="577"/>
      <c r="D977" s="559"/>
      <c r="E977" s="575"/>
      <c r="F977" s="577"/>
      <c r="G977" s="559"/>
      <c r="H977" s="577"/>
      <c r="I977" s="576" t="s">
        <v>2455</v>
      </c>
      <c r="J977" s="577"/>
    </row>
    <row r="978" spans="1:10" ht="51">
      <c r="A978" s="574" t="s">
        <v>2219</v>
      </c>
      <c r="B978" s="550" t="s">
        <v>2071</v>
      </c>
      <c r="C978" s="550" t="s">
        <v>2072</v>
      </c>
      <c r="D978" s="551" t="s">
        <v>31</v>
      </c>
      <c r="E978" s="552">
        <f>2*1.3</f>
        <v>2.6</v>
      </c>
      <c r="F978" s="553"/>
      <c r="G978" s="559"/>
      <c r="H978" s="577"/>
      <c r="I978" s="577"/>
      <c r="J978" s="577"/>
    </row>
    <row r="979" spans="1:10">
      <c r="A979" s="574"/>
      <c r="B979" s="577"/>
      <c r="C979" s="577"/>
      <c r="D979" s="559"/>
      <c r="E979" s="575"/>
      <c r="F979" s="577"/>
      <c r="G979" s="559"/>
      <c r="H979" s="577"/>
      <c r="I979" s="576" t="s">
        <v>2456</v>
      </c>
      <c r="J979" s="577"/>
    </row>
    <row r="980" spans="1:10" ht="51">
      <c r="A980" s="574" t="s">
        <v>2222</v>
      </c>
      <c r="B980" s="581" t="s">
        <v>2073</v>
      </c>
      <c r="C980" s="550" t="s">
        <v>2074</v>
      </c>
      <c r="D980" s="551" t="s">
        <v>31</v>
      </c>
      <c r="E980" s="552">
        <f>2*1.3</f>
        <v>2.6</v>
      </c>
      <c r="F980" s="553"/>
      <c r="G980" s="559"/>
      <c r="H980" s="577"/>
      <c r="I980" s="577"/>
      <c r="J980" s="577"/>
    </row>
    <row r="981" spans="1:10">
      <c r="A981" s="574"/>
      <c r="B981" s="577"/>
      <c r="C981" s="577"/>
      <c r="D981" s="559"/>
      <c r="E981" s="575"/>
      <c r="F981" s="577"/>
      <c r="G981" s="559"/>
      <c r="H981" s="577"/>
      <c r="I981" s="576" t="s">
        <v>2457</v>
      </c>
      <c r="J981" s="577"/>
    </row>
    <row r="982" spans="1:10" ht="51">
      <c r="A982" s="574" t="s">
        <v>2225</v>
      </c>
      <c r="B982" s="581" t="s">
        <v>2075</v>
      </c>
      <c r="C982" s="550" t="s">
        <v>2076</v>
      </c>
      <c r="D982" s="551" t="s">
        <v>31</v>
      </c>
      <c r="E982" s="552">
        <f>1*1.3</f>
        <v>1.3</v>
      </c>
      <c r="F982" s="553"/>
      <c r="G982" s="559"/>
      <c r="H982" s="577"/>
      <c r="I982" s="577"/>
      <c r="J982" s="577"/>
    </row>
    <row r="983" spans="1:10">
      <c r="A983" s="574"/>
      <c r="B983" s="577"/>
      <c r="C983" s="577"/>
      <c r="D983" s="559"/>
      <c r="E983" s="575"/>
      <c r="F983" s="577"/>
      <c r="G983" s="559"/>
      <c r="H983" s="577"/>
      <c r="I983" s="576" t="s">
        <v>2458</v>
      </c>
      <c r="J983" s="577"/>
    </row>
    <row r="984" spans="1:10" ht="51">
      <c r="A984" s="574" t="s">
        <v>2228</v>
      </c>
      <c r="B984" s="581" t="s">
        <v>2077</v>
      </c>
      <c r="C984" s="550" t="s">
        <v>2078</v>
      </c>
      <c r="D984" s="551" t="s">
        <v>31</v>
      </c>
      <c r="E984" s="552">
        <f>1*1.3</f>
        <v>1.3</v>
      </c>
      <c r="F984" s="553"/>
      <c r="G984" s="559"/>
      <c r="H984" s="577"/>
      <c r="I984" s="577"/>
      <c r="J984" s="577"/>
    </row>
    <row r="985" spans="1:10">
      <c r="A985" s="574"/>
      <c r="B985" s="577"/>
      <c r="C985" s="577"/>
      <c r="D985" s="559"/>
      <c r="E985" s="575"/>
      <c r="F985" s="577"/>
      <c r="G985" s="559"/>
      <c r="H985" s="577"/>
      <c r="I985" s="576" t="s">
        <v>2459</v>
      </c>
      <c r="J985" s="577"/>
    </row>
    <row r="986" spans="1:10" ht="51">
      <c r="A986" s="574" t="s">
        <v>2231</v>
      </c>
      <c r="B986" s="581" t="s">
        <v>2079</v>
      </c>
      <c r="C986" s="550" t="s">
        <v>2078</v>
      </c>
      <c r="D986" s="551" t="s">
        <v>31</v>
      </c>
      <c r="E986" s="552">
        <f>1*1.3</f>
        <v>1.3</v>
      </c>
      <c r="F986" s="553"/>
      <c r="G986" s="559"/>
      <c r="H986" s="577"/>
      <c r="I986" s="577"/>
      <c r="J986" s="577"/>
    </row>
    <row r="987" spans="1:10">
      <c r="A987" s="574"/>
      <c r="B987" s="577"/>
      <c r="C987" s="577"/>
      <c r="D987" s="559"/>
      <c r="E987" s="575"/>
      <c r="F987" s="577"/>
      <c r="G987" s="559"/>
      <c r="H987" s="577"/>
      <c r="I987" s="576" t="s">
        <v>2460</v>
      </c>
      <c r="J987" s="577"/>
    </row>
    <row r="988" spans="1:10" ht="51">
      <c r="A988" s="574" t="s">
        <v>2234</v>
      </c>
      <c r="B988" s="581" t="s">
        <v>2080</v>
      </c>
      <c r="C988" s="550" t="s">
        <v>2081</v>
      </c>
      <c r="D988" s="551" t="s">
        <v>31</v>
      </c>
      <c r="E988" s="552">
        <f>1*1.3</f>
        <v>1.3</v>
      </c>
      <c r="F988" s="553"/>
      <c r="G988" s="559"/>
      <c r="H988" s="577"/>
      <c r="I988" s="577"/>
      <c r="J988" s="577"/>
    </row>
    <row r="989" spans="1:10">
      <c r="A989" s="574"/>
      <c r="B989" s="577"/>
      <c r="C989" s="577"/>
      <c r="D989" s="559"/>
      <c r="E989" s="575"/>
      <c r="F989" s="577"/>
      <c r="G989" s="559"/>
      <c r="H989" s="577"/>
      <c r="I989" s="576" t="s">
        <v>2461</v>
      </c>
      <c r="J989" s="577"/>
    </row>
    <row r="990" spans="1:10" ht="63.75">
      <c r="A990" s="574" t="s">
        <v>2237</v>
      </c>
      <c r="B990" s="581" t="s">
        <v>2082</v>
      </c>
      <c r="C990" s="550" t="s">
        <v>2083</v>
      </c>
      <c r="D990" s="551" t="s">
        <v>31</v>
      </c>
      <c r="E990" s="552">
        <f>2*1.3</f>
        <v>2.6</v>
      </c>
      <c r="F990" s="553"/>
      <c r="G990" s="559"/>
      <c r="H990" s="577"/>
      <c r="I990" s="577"/>
      <c r="J990" s="577"/>
    </row>
    <row r="991" spans="1:10">
      <c r="A991" s="574"/>
      <c r="B991" s="577"/>
      <c r="C991" s="577"/>
      <c r="D991" s="559"/>
      <c r="E991" s="575"/>
      <c r="F991" s="577"/>
      <c r="G991" s="559"/>
      <c r="H991" s="577"/>
      <c r="I991" s="576" t="s">
        <v>2462</v>
      </c>
      <c r="J991" s="577"/>
    </row>
    <row r="992" spans="1:10" ht="63.75">
      <c r="A992" s="574" t="s">
        <v>2240</v>
      </c>
      <c r="B992" s="581" t="s">
        <v>2084</v>
      </c>
      <c r="C992" s="550" t="s">
        <v>2085</v>
      </c>
      <c r="D992" s="551" t="s">
        <v>31</v>
      </c>
      <c r="E992" s="552">
        <f>1*1.3</f>
        <v>1.3</v>
      </c>
      <c r="F992" s="555"/>
      <c r="G992" s="559"/>
      <c r="H992" s="577"/>
      <c r="I992" s="577"/>
      <c r="J992" s="577"/>
    </row>
    <row r="993" spans="1:10">
      <c r="A993" s="574"/>
      <c r="B993" s="577"/>
      <c r="C993" s="577"/>
      <c r="D993" s="559"/>
      <c r="E993" s="575"/>
      <c r="F993" s="577"/>
      <c r="G993" s="559"/>
      <c r="H993" s="577"/>
      <c r="I993" s="576" t="s">
        <v>2463</v>
      </c>
      <c r="J993" s="577"/>
    </row>
    <row r="994" spans="1:10" ht="63.75">
      <c r="A994" s="574" t="s">
        <v>2243</v>
      </c>
      <c r="B994" s="550" t="s">
        <v>2086</v>
      </c>
      <c r="C994" s="550" t="s">
        <v>2087</v>
      </c>
      <c r="D994" s="551" t="s">
        <v>31</v>
      </c>
      <c r="E994" s="552">
        <f>3*1.3</f>
        <v>3.9000000000000004</v>
      </c>
      <c r="F994" s="553"/>
      <c r="G994" s="559"/>
      <c r="H994" s="577"/>
      <c r="I994" s="577"/>
      <c r="J994" s="577"/>
    </row>
    <row r="995" spans="1:10">
      <c r="A995" s="574"/>
      <c r="B995" s="577"/>
      <c r="C995" s="577"/>
      <c r="D995" s="559"/>
      <c r="E995" s="575"/>
      <c r="F995" s="577"/>
      <c r="G995" s="559"/>
      <c r="H995" s="577"/>
      <c r="I995" s="576" t="s">
        <v>2464</v>
      </c>
      <c r="J995" s="577"/>
    </row>
    <row r="996" spans="1:10" ht="63.75">
      <c r="A996" s="574" t="s">
        <v>2246</v>
      </c>
      <c r="B996" s="581" t="s">
        <v>2088</v>
      </c>
      <c r="C996" s="550" t="s">
        <v>2089</v>
      </c>
      <c r="D996" s="551" t="s">
        <v>31</v>
      </c>
      <c r="E996" s="552">
        <f>3*1.3</f>
        <v>3.9000000000000004</v>
      </c>
      <c r="F996" s="553"/>
      <c r="G996" s="559"/>
      <c r="H996" s="577"/>
      <c r="I996" s="577"/>
      <c r="J996" s="577"/>
    </row>
    <row r="997" spans="1:10">
      <c r="A997" s="574"/>
      <c r="B997" s="577"/>
      <c r="C997" s="577"/>
      <c r="D997" s="559"/>
      <c r="E997" s="575"/>
      <c r="F997" s="577"/>
      <c r="G997" s="559"/>
      <c r="H997" s="577"/>
      <c r="I997" s="576" t="s">
        <v>2465</v>
      </c>
      <c r="J997" s="577"/>
    </row>
    <row r="998" spans="1:10" ht="51">
      <c r="A998" s="574" t="s">
        <v>2249</v>
      </c>
      <c r="B998" s="550" t="s">
        <v>2090</v>
      </c>
      <c r="C998" s="550" t="s">
        <v>2091</v>
      </c>
      <c r="D998" s="551" t="s">
        <v>31</v>
      </c>
      <c r="E998" s="552">
        <f>5*1.3</f>
        <v>6.5</v>
      </c>
      <c r="F998" s="553"/>
      <c r="G998" s="559"/>
      <c r="H998" s="577"/>
      <c r="I998" s="577"/>
      <c r="J998" s="577"/>
    </row>
    <row r="999" spans="1:10">
      <c r="A999" s="574"/>
      <c r="B999" s="577"/>
      <c r="C999" s="577"/>
      <c r="D999" s="559"/>
      <c r="E999" s="575"/>
      <c r="F999" s="577"/>
      <c r="G999" s="559"/>
      <c r="H999" s="577"/>
      <c r="I999" s="576" t="s">
        <v>2466</v>
      </c>
      <c r="J999" s="577"/>
    </row>
    <row r="1000" spans="1:10" ht="51">
      <c r="A1000" s="574" t="s">
        <v>2252</v>
      </c>
      <c r="B1000" s="550" t="s">
        <v>2092</v>
      </c>
      <c r="C1000" s="550" t="s">
        <v>2093</v>
      </c>
      <c r="D1000" s="551" t="s">
        <v>31</v>
      </c>
      <c r="E1000" s="552">
        <f>3*1.3</f>
        <v>3.9000000000000004</v>
      </c>
      <c r="F1000" s="553"/>
      <c r="G1000" s="559"/>
      <c r="H1000" s="577"/>
      <c r="I1000" s="577"/>
      <c r="J1000" s="577"/>
    </row>
    <row r="1001" spans="1:10">
      <c r="A1001" s="574"/>
      <c r="B1001" s="577"/>
      <c r="C1001" s="577"/>
      <c r="D1001" s="559"/>
      <c r="E1001" s="575"/>
      <c r="F1001" s="577"/>
      <c r="G1001" s="559"/>
      <c r="H1001" s="577"/>
      <c r="I1001" s="576" t="s">
        <v>2467</v>
      </c>
      <c r="J1001" s="577"/>
    </row>
    <row r="1002" spans="1:10" ht="63.75">
      <c r="A1002" s="574" t="s">
        <v>2255</v>
      </c>
      <c r="B1002" s="581" t="s">
        <v>2094</v>
      </c>
      <c r="C1002" s="550" t="s">
        <v>2095</v>
      </c>
      <c r="D1002" s="551" t="s">
        <v>31</v>
      </c>
      <c r="E1002" s="552">
        <f>3*1.3</f>
        <v>3.9000000000000004</v>
      </c>
      <c r="F1002" s="553"/>
      <c r="G1002" s="559"/>
      <c r="H1002" s="577"/>
      <c r="I1002" s="577"/>
      <c r="J1002" s="577"/>
    </row>
    <row r="1003" spans="1:10">
      <c r="A1003" s="574"/>
      <c r="B1003" s="577"/>
      <c r="C1003" s="577"/>
      <c r="D1003" s="559"/>
      <c r="E1003" s="575"/>
      <c r="F1003" s="577"/>
      <c r="G1003" s="559"/>
      <c r="H1003" s="577"/>
      <c r="I1003" s="576" t="s">
        <v>2468</v>
      </c>
      <c r="J1003" s="577"/>
    </row>
    <row r="1004" spans="1:10" ht="51">
      <c r="A1004" s="574" t="s">
        <v>2258</v>
      </c>
      <c r="B1004" s="581" t="s">
        <v>2096</v>
      </c>
      <c r="C1004" s="550" t="s">
        <v>2097</v>
      </c>
      <c r="D1004" s="551"/>
      <c r="E1004" s="556">
        <f>2*1.3</f>
        <v>2.6</v>
      </c>
      <c r="F1004" s="553"/>
      <c r="G1004" s="559"/>
      <c r="H1004" s="577"/>
      <c r="I1004" s="577"/>
      <c r="J1004" s="577"/>
    </row>
    <row r="1005" spans="1:10">
      <c r="A1005" s="574"/>
      <c r="B1005" s="577"/>
      <c r="C1005" s="577"/>
      <c r="D1005" s="559"/>
      <c r="E1005" s="575"/>
      <c r="F1005" s="577"/>
      <c r="G1005" s="559"/>
      <c r="H1005" s="577"/>
      <c r="I1005" s="576" t="s">
        <v>2469</v>
      </c>
      <c r="J1005" s="577"/>
    </row>
    <row r="1006" spans="1:10" ht="63.75">
      <c r="A1006" s="574" t="s">
        <v>2261</v>
      </c>
      <c r="B1006" s="581" t="s">
        <v>2098</v>
      </c>
      <c r="C1006" s="550" t="s">
        <v>2099</v>
      </c>
      <c r="D1006" s="551" t="s">
        <v>31</v>
      </c>
      <c r="E1006" s="552">
        <f>4*1.3</f>
        <v>5.2</v>
      </c>
      <c r="F1006" s="553"/>
      <c r="G1006" s="559"/>
      <c r="H1006" s="577"/>
      <c r="I1006" s="577"/>
      <c r="J1006" s="577"/>
    </row>
    <row r="1007" spans="1:10">
      <c r="A1007" s="574"/>
      <c r="B1007" s="577"/>
      <c r="C1007" s="577"/>
      <c r="D1007" s="559"/>
      <c r="E1007" s="575"/>
      <c r="F1007" s="577"/>
      <c r="G1007" s="559"/>
      <c r="H1007" s="577"/>
      <c r="I1007" s="576" t="s">
        <v>2470</v>
      </c>
      <c r="J1007" s="577"/>
    </row>
    <row r="1008" spans="1:10" ht="63.75">
      <c r="A1008" s="574" t="s">
        <v>2264</v>
      </c>
      <c r="B1008" s="581" t="s">
        <v>2100</v>
      </c>
      <c r="C1008" s="550" t="s">
        <v>2101</v>
      </c>
      <c r="D1008" s="551" t="s">
        <v>31</v>
      </c>
      <c r="E1008" s="552">
        <f>2*1.3</f>
        <v>2.6</v>
      </c>
      <c r="F1008" s="553"/>
      <c r="G1008" s="559"/>
      <c r="H1008" s="577"/>
      <c r="I1008" s="577"/>
      <c r="J1008" s="577"/>
    </row>
    <row r="1009" spans="1:10">
      <c r="A1009" s="574"/>
      <c r="B1009" s="577"/>
      <c r="C1009" s="577"/>
      <c r="D1009" s="559"/>
      <c r="E1009" s="575"/>
      <c r="F1009" s="577"/>
      <c r="G1009" s="559"/>
      <c r="H1009" s="577"/>
      <c r="I1009" s="576" t="s">
        <v>2471</v>
      </c>
      <c r="J1009" s="577"/>
    </row>
    <row r="1010" spans="1:10" ht="63.75">
      <c r="A1010" s="574" t="s">
        <v>2267</v>
      </c>
      <c r="B1010" s="581" t="s">
        <v>2102</v>
      </c>
      <c r="C1010" s="550" t="s">
        <v>2103</v>
      </c>
      <c r="D1010" s="551" t="s">
        <v>31</v>
      </c>
      <c r="E1010" s="552">
        <f>3*1.3</f>
        <v>3.9000000000000004</v>
      </c>
      <c r="F1010" s="553"/>
      <c r="G1010" s="559"/>
      <c r="H1010" s="577"/>
      <c r="I1010" s="577"/>
      <c r="J1010" s="577"/>
    </row>
    <row r="1011" spans="1:10">
      <c r="A1011" s="574"/>
      <c r="B1011" s="577"/>
      <c r="C1011" s="577"/>
      <c r="D1011" s="559"/>
      <c r="E1011" s="575"/>
      <c r="F1011" s="577"/>
      <c r="G1011" s="559"/>
      <c r="H1011" s="577"/>
      <c r="I1011" s="576" t="s">
        <v>2472</v>
      </c>
      <c r="J1011" s="577"/>
    </row>
    <row r="1012" spans="1:10" ht="51">
      <c r="A1012" s="574" t="s">
        <v>2270</v>
      </c>
      <c r="B1012" s="550" t="s">
        <v>2104</v>
      </c>
      <c r="C1012" s="550" t="s">
        <v>2105</v>
      </c>
      <c r="D1012" s="551" t="s">
        <v>31</v>
      </c>
      <c r="E1012" s="552">
        <f>4*1.3</f>
        <v>5.2</v>
      </c>
      <c r="F1012" s="553"/>
      <c r="G1012" s="559"/>
      <c r="H1012" s="577"/>
      <c r="I1012" s="577"/>
      <c r="J1012" s="577"/>
    </row>
    <row r="1013" spans="1:10">
      <c r="A1013" s="574"/>
      <c r="B1013" s="577"/>
      <c r="C1013" s="577"/>
      <c r="D1013" s="559"/>
      <c r="E1013" s="575"/>
      <c r="F1013" s="577"/>
      <c r="G1013" s="559"/>
      <c r="H1013" s="577"/>
      <c r="I1013" s="576" t="s">
        <v>2473</v>
      </c>
      <c r="J1013" s="577"/>
    </row>
    <row r="1014" spans="1:10" ht="51">
      <c r="A1014" s="574" t="s">
        <v>2273</v>
      </c>
      <c r="B1014" s="550" t="s">
        <v>2106</v>
      </c>
      <c r="C1014" s="550" t="s">
        <v>2107</v>
      </c>
      <c r="D1014" s="551" t="s">
        <v>31</v>
      </c>
      <c r="E1014" s="552">
        <f>4*1.3</f>
        <v>5.2</v>
      </c>
      <c r="F1014" s="553"/>
      <c r="G1014" s="559"/>
      <c r="H1014" s="577"/>
      <c r="I1014" s="577"/>
      <c r="J1014" s="577"/>
    </row>
    <row r="1015" spans="1:10">
      <c r="A1015" s="574"/>
      <c r="B1015" s="577"/>
      <c r="C1015" s="577"/>
      <c r="D1015" s="559"/>
      <c r="E1015" s="575"/>
      <c r="F1015" s="577"/>
      <c r="G1015" s="559"/>
      <c r="H1015" s="577"/>
      <c r="I1015" s="576" t="s">
        <v>2474</v>
      </c>
      <c r="J1015" s="577"/>
    </row>
    <row r="1016" spans="1:10" ht="51">
      <c r="A1016" s="574" t="s">
        <v>2276</v>
      </c>
      <c r="B1016" s="550" t="s">
        <v>2108</v>
      </c>
      <c r="C1016" s="550" t="s">
        <v>2109</v>
      </c>
      <c r="D1016" s="551" t="s">
        <v>31</v>
      </c>
      <c r="E1016" s="552">
        <f>3*1.3</f>
        <v>3.9000000000000004</v>
      </c>
      <c r="F1016" s="557"/>
      <c r="G1016" s="559"/>
      <c r="H1016" s="577"/>
      <c r="I1016" s="577"/>
      <c r="J1016" s="577"/>
    </row>
    <row r="1017" spans="1:10">
      <c r="A1017" s="574"/>
      <c r="B1017" s="577"/>
      <c r="C1017" s="577"/>
      <c r="D1017" s="559"/>
      <c r="E1017" s="575"/>
      <c r="F1017" s="577"/>
      <c r="G1017" s="559"/>
      <c r="H1017" s="577"/>
      <c r="I1017" s="576" t="s">
        <v>2475</v>
      </c>
      <c r="J1017" s="577"/>
    </row>
    <row r="1018" spans="1:10" ht="51">
      <c r="A1018" s="574" t="s">
        <v>2279</v>
      </c>
      <c r="B1018" s="550" t="s">
        <v>2110</v>
      </c>
      <c r="C1018" s="550" t="s">
        <v>2111</v>
      </c>
      <c r="D1018" s="551" t="s">
        <v>31</v>
      </c>
      <c r="E1018" s="552">
        <f>2*1.3</f>
        <v>2.6</v>
      </c>
      <c r="F1018" s="553"/>
      <c r="G1018" s="559"/>
      <c r="H1018" s="577"/>
      <c r="I1018" s="577"/>
      <c r="J1018" s="577"/>
    </row>
    <row r="1019" spans="1:10">
      <c r="A1019" s="574"/>
      <c r="B1019" s="577"/>
      <c r="C1019" s="577"/>
      <c r="D1019" s="559"/>
      <c r="E1019" s="575"/>
      <c r="F1019" s="577"/>
      <c r="G1019" s="559"/>
      <c r="H1019" s="577"/>
      <c r="I1019" s="576" t="s">
        <v>2476</v>
      </c>
      <c r="J1019" s="577"/>
    </row>
    <row r="1020" spans="1:10" ht="63.75">
      <c r="A1020" s="574" t="s">
        <v>2282</v>
      </c>
      <c r="B1020" s="550" t="s">
        <v>2112</v>
      </c>
      <c r="C1020" s="550" t="s">
        <v>2113</v>
      </c>
      <c r="D1020" s="551" t="s">
        <v>31</v>
      </c>
      <c r="E1020" s="552">
        <f>3*1.3</f>
        <v>3.9000000000000004</v>
      </c>
      <c r="F1020" s="553"/>
      <c r="G1020" s="559"/>
      <c r="H1020" s="577"/>
      <c r="I1020" s="577"/>
      <c r="J1020" s="577"/>
    </row>
    <row r="1021" spans="1:10">
      <c r="A1021" s="574"/>
      <c r="B1021" s="577"/>
      <c r="C1021" s="577"/>
      <c r="D1021" s="559"/>
      <c r="E1021" s="575"/>
      <c r="F1021" s="577"/>
      <c r="G1021" s="559"/>
      <c r="H1021" s="577"/>
      <c r="I1021" s="576" t="s">
        <v>2477</v>
      </c>
      <c r="J1021" s="577"/>
    </row>
    <row r="1022" spans="1:10" ht="51">
      <c r="A1022" s="574" t="s">
        <v>2285</v>
      </c>
      <c r="B1022" s="550" t="s">
        <v>2114</v>
      </c>
      <c r="C1022" s="550" t="s">
        <v>2115</v>
      </c>
      <c r="D1022" s="551" t="s">
        <v>31</v>
      </c>
      <c r="E1022" s="552">
        <f>2*1.3</f>
        <v>2.6</v>
      </c>
      <c r="F1022" s="553"/>
      <c r="G1022" s="559"/>
      <c r="H1022" s="577"/>
      <c r="I1022" s="577"/>
      <c r="J1022" s="577"/>
    </row>
    <row r="1023" spans="1:10">
      <c r="A1023" s="574"/>
      <c r="B1023" s="577"/>
      <c r="C1023" s="577"/>
      <c r="D1023" s="559"/>
      <c r="E1023" s="575"/>
      <c r="F1023" s="577"/>
      <c r="G1023" s="559"/>
      <c r="H1023" s="577"/>
      <c r="I1023" s="576" t="s">
        <v>2478</v>
      </c>
      <c r="J1023" s="577"/>
    </row>
    <row r="1024" spans="1:10" ht="63.75">
      <c r="A1024" s="574" t="s">
        <v>2288</v>
      </c>
      <c r="B1024" s="581" t="s">
        <v>2116</v>
      </c>
      <c r="C1024" s="550" t="s">
        <v>2117</v>
      </c>
      <c r="D1024" s="551" t="s">
        <v>31</v>
      </c>
      <c r="E1024" s="552">
        <f>3*1.3</f>
        <v>3.9000000000000004</v>
      </c>
      <c r="F1024" s="553"/>
      <c r="G1024" s="559"/>
      <c r="H1024" s="577"/>
      <c r="I1024" s="577"/>
      <c r="J1024" s="577"/>
    </row>
    <row r="1025" spans="1:10">
      <c r="A1025" s="574"/>
      <c r="B1025" s="577"/>
      <c r="C1025" s="577"/>
      <c r="D1025" s="559"/>
      <c r="E1025" s="575"/>
      <c r="F1025" s="577"/>
      <c r="G1025" s="559"/>
      <c r="H1025" s="577"/>
      <c r="I1025" s="576" t="s">
        <v>2479</v>
      </c>
      <c r="J1025" s="577"/>
    </row>
    <row r="1026" spans="1:10" ht="51">
      <c r="A1026" s="574" t="s">
        <v>2291</v>
      </c>
      <c r="B1026" s="581" t="s">
        <v>2118</v>
      </c>
      <c r="C1026" s="550" t="s">
        <v>2119</v>
      </c>
      <c r="D1026" s="551" t="s">
        <v>31</v>
      </c>
      <c r="E1026" s="552" t="s">
        <v>241</v>
      </c>
      <c r="F1026" s="553"/>
      <c r="G1026" s="559"/>
      <c r="H1026" s="577"/>
      <c r="I1026" s="577"/>
      <c r="J1026" s="577"/>
    </row>
    <row r="1027" spans="1:10">
      <c r="A1027" s="574"/>
      <c r="B1027" s="577"/>
      <c r="C1027" s="577"/>
      <c r="D1027" s="559"/>
      <c r="E1027" s="575"/>
      <c r="F1027" s="577"/>
      <c r="G1027" s="559"/>
      <c r="H1027" s="577"/>
      <c r="I1027" s="576" t="s">
        <v>2480</v>
      </c>
      <c r="J1027" s="577"/>
    </row>
    <row r="1028" spans="1:10" ht="51">
      <c r="A1028" s="574" t="s">
        <v>2294</v>
      </c>
      <c r="B1028" s="550" t="s">
        <v>2120</v>
      </c>
      <c r="C1028" s="550" t="s">
        <v>2121</v>
      </c>
      <c r="D1028" s="551" t="s">
        <v>31</v>
      </c>
      <c r="E1028" s="552">
        <f>2*1.3</f>
        <v>2.6</v>
      </c>
      <c r="F1028" s="557"/>
      <c r="G1028" s="559"/>
      <c r="H1028" s="577"/>
      <c r="I1028" s="577"/>
      <c r="J1028" s="577"/>
    </row>
    <row r="1029" spans="1:10">
      <c r="A1029" s="574"/>
      <c r="B1029" s="577"/>
      <c r="C1029" s="577"/>
      <c r="D1029" s="559"/>
      <c r="E1029" s="575"/>
      <c r="F1029" s="577"/>
      <c r="G1029" s="559"/>
      <c r="H1029" s="577"/>
      <c r="I1029" s="576" t="s">
        <v>2481</v>
      </c>
      <c r="J1029" s="577"/>
    </row>
    <row r="1030" spans="1:10" ht="51">
      <c r="A1030" s="574" t="s">
        <v>2297</v>
      </c>
      <c r="B1030" s="550" t="s">
        <v>2122</v>
      </c>
      <c r="C1030" s="550" t="s">
        <v>2123</v>
      </c>
      <c r="D1030" s="551" t="s">
        <v>31</v>
      </c>
      <c r="E1030" s="552" t="s">
        <v>11</v>
      </c>
      <c r="F1030" s="553"/>
      <c r="G1030" s="559"/>
      <c r="H1030" s="577"/>
      <c r="I1030" s="577"/>
      <c r="J1030" s="577"/>
    </row>
    <row r="1031" spans="1:10">
      <c r="A1031" s="574"/>
      <c r="B1031" s="577"/>
      <c r="C1031" s="577"/>
      <c r="D1031" s="559"/>
      <c r="E1031" s="575"/>
      <c r="F1031" s="577"/>
      <c r="G1031" s="559"/>
      <c r="H1031" s="577"/>
      <c r="I1031" s="576" t="s">
        <v>2482</v>
      </c>
      <c r="J1031" s="577"/>
    </row>
    <row r="1032" spans="1:10" ht="51">
      <c r="A1032" s="574" t="s">
        <v>2300</v>
      </c>
      <c r="B1032" s="550" t="s">
        <v>2124</v>
      </c>
      <c r="C1032" s="550" t="s">
        <v>2125</v>
      </c>
      <c r="D1032" s="551" t="s">
        <v>31</v>
      </c>
      <c r="E1032" s="552">
        <f>2*1.3</f>
        <v>2.6</v>
      </c>
      <c r="F1032" s="557"/>
      <c r="G1032" s="559"/>
      <c r="H1032" s="577"/>
      <c r="I1032" s="577"/>
      <c r="J1032" s="577"/>
    </row>
    <row r="1033" spans="1:10">
      <c r="A1033" s="574"/>
      <c r="B1033" s="577"/>
      <c r="C1033" s="577"/>
      <c r="D1033" s="559"/>
      <c r="E1033" s="575"/>
      <c r="F1033" s="577"/>
      <c r="G1033" s="559"/>
      <c r="H1033" s="577"/>
      <c r="I1033" s="576" t="s">
        <v>2483</v>
      </c>
      <c r="J1033" s="577"/>
    </row>
    <row r="1034" spans="1:10" ht="51">
      <c r="A1034" s="574" t="s">
        <v>2303</v>
      </c>
      <c r="B1034" s="550" t="s">
        <v>2126</v>
      </c>
      <c r="C1034" s="550" t="s">
        <v>2127</v>
      </c>
      <c r="D1034" s="551" t="s">
        <v>31</v>
      </c>
      <c r="E1034" s="552">
        <f>1*1.3</f>
        <v>1.3</v>
      </c>
      <c r="F1034" s="553"/>
      <c r="G1034" s="559"/>
      <c r="H1034" s="577"/>
      <c r="I1034" s="577"/>
      <c r="J1034" s="577"/>
    </row>
    <row r="1035" spans="1:10">
      <c r="A1035" s="574"/>
      <c r="B1035" s="577"/>
      <c r="C1035" s="577"/>
      <c r="D1035" s="559"/>
      <c r="E1035" s="575"/>
      <c r="F1035" s="577"/>
      <c r="G1035" s="559"/>
      <c r="H1035" s="577"/>
      <c r="I1035" s="576" t="s">
        <v>2484</v>
      </c>
      <c r="J1035" s="577"/>
    </row>
    <row r="1036" spans="1:10" ht="38.25">
      <c r="A1036" s="574" t="s">
        <v>2306</v>
      </c>
      <c r="B1036" s="550" t="s">
        <v>2128</v>
      </c>
      <c r="C1036" s="550" t="s">
        <v>2129</v>
      </c>
      <c r="D1036" s="551" t="s">
        <v>31</v>
      </c>
      <c r="E1036" s="552">
        <f>1*1.3</f>
        <v>1.3</v>
      </c>
      <c r="F1036" s="553"/>
      <c r="G1036" s="559"/>
      <c r="H1036" s="577"/>
      <c r="I1036" s="577"/>
      <c r="J1036" s="577"/>
    </row>
    <row r="1037" spans="1:10">
      <c r="A1037" s="574"/>
      <c r="B1037" s="577"/>
      <c r="C1037" s="577"/>
      <c r="D1037" s="559"/>
      <c r="E1037" s="575"/>
      <c r="F1037" s="577"/>
      <c r="G1037" s="559"/>
      <c r="H1037" s="577"/>
      <c r="I1037" s="576" t="s">
        <v>2485</v>
      </c>
      <c r="J1037" s="577"/>
    </row>
    <row r="1038" spans="1:10" ht="63.75">
      <c r="A1038" s="574" t="s">
        <v>2309</v>
      </c>
      <c r="B1038" s="550" t="s">
        <v>2130</v>
      </c>
      <c r="C1038" s="550" t="s">
        <v>2131</v>
      </c>
      <c r="D1038" s="551" t="s">
        <v>31</v>
      </c>
      <c r="E1038" s="552">
        <f>1*1.3</f>
        <v>1.3</v>
      </c>
      <c r="F1038" s="553"/>
      <c r="G1038" s="559"/>
      <c r="H1038" s="577"/>
      <c r="I1038" s="577"/>
      <c r="J1038" s="577"/>
    </row>
    <row r="1039" spans="1:10">
      <c r="A1039" s="574"/>
      <c r="B1039" s="577"/>
      <c r="C1039" s="577"/>
      <c r="D1039" s="559"/>
      <c r="E1039" s="575"/>
      <c r="F1039" s="577"/>
      <c r="G1039" s="559"/>
      <c r="H1039" s="577"/>
      <c r="I1039" s="576" t="s">
        <v>2486</v>
      </c>
      <c r="J1039" s="577"/>
    </row>
    <row r="1040" spans="1:10" ht="63.75">
      <c r="A1040" s="574" t="s">
        <v>2312</v>
      </c>
      <c r="B1040" s="550" t="s">
        <v>2132</v>
      </c>
      <c r="C1040" s="550" t="s">
        <v>2133</v>
      </c>
      <c r="D1040" s="551" t="s">
        <v>31</v>
      </c>
      <c r="E1040" s="552">
        <f>1*1.3</f>
        <v>1.3</v>
      </c>
      <c r="F1040" s="553"/>
      <c r="G1040" s="559"/>
      <c r="H1040" s="577"/>
      <c r="I1040" s="577"/>
      <c r="J1040" s="577"/>
    </row>
    <row r="1041" spans="1:10">
      <c r="A1041" s="574"/>
      <c r="B1041" s="577"/>
      <c r="C1041" s="577"/>
      <c r="D1041" s="559"/>
      <c r="E1041" s="575"/>
      <c r="F1041" s="577"/>
      <c r="G1041" s="559"/>
      <c r="H1041" s="577"/>
      <c r="I1041" s="576" t="s">
        <v>2487</v>
      </c>
      <c r="J1041" s="577"/>
    </row>
    <row r="1042" spans="1:10" ht="63.75">
      <c r="A1042" s="574" t="s">
        <v>2315</v>
      </c>
      <c r="B1042" s="550" t="s">
        <v>2134</v>
      </c>
      <c r="C1042" s="550" t="s">
        <v>2135</v>
      </c>
      <c r="D1042" s="551" t="s">
        <v>31</v>
      </c>
      <c r="E1042" s="552">
        <f>1*1.3</f>
        <v>1.3</v>
      </c>
      <c r="F1042" s="553"/>
      <c r="G1042" s="559"/>
      <c r="H1042" s="577"/>
      <c r="I1042" s="577"/>
      <c r="J1042" s="577"/>
    </row>
    <row r="1043" spans="1:10">
      <c r="A1043" s="574"/>
      <c r="B1043" s="577"/>
      <c r="C1043" s="577"/>
      <c r="D1043" s="559"/>
      <c r="E1043" s="575"/>
      <c r="F1043" s="577"/>
      <c r="G1043" s="559"/>
      <c r="H1043" s="577"/>
      <c r="I1043" s="576" t="s">
        <v>2488</v>
      </c>
      <c r="J1043" s="577"/>
    </row>
    <row r="1044" spans="1:10" ht="63.75">
      <c r="A1044" s="574" t="s">
        <v>2334</v>
      </c>
      <c r="B1044" s="550" t="s">
        <v>2136</v>
      </c>
      <c r="C1044" s="550" t="s">
        <v>2137</v>
      </c>
      <c r="D1044" s="551" t="s">
        <v>31</v>
      </c>
      <c r="E1044" s="552" t="s">
        <v>162</v>
      </c>
      <c r="F1044" s="553"/>
      <c r="G1044" s="559"/>
      <c r="H1044" s="577"/>
      <c r="I1044" s="577"/>
      <c r="J1044" s="577"/>
    </row>
    <row r="1045" spans="1:10">
      <c r="A1045" s="574"/>
      <c r="B1045" s="577"/>
      <c r="C1045" s="577"/>
      <c r="D1045" s="559"/>
      <c r="E1045" s="575"/>
      <c r="F1045" s="577"/>
      <c r="G1045" s="559"/>
      <c r="H1045" s="577"/>
      <c r="I1045" s="576" t="s">
        <v>2489</v>
      </c>
      <c r="J1045" s="577"/>
    </row>
    <row r="1046" spans="1:10" ht="63.75">
      <c r="A1046" s="574" t="s">
        <v>2390</v>
      </c>
      <c r="B1046" s="550" t="s">
        <v>2138</v>
      </c>
      <c r="C1046" s="550" t="s">
        <v>2139</v>
      </c>
      <c r="D1046" s="551" t="s">
        <v>31</v>
      </c>
      <c r="E1046" s="552">
        <f>1*1.3</f>
        <v>1.3</v>
      </c>
      <c r="F1046" s="553"/>
      <c r="G1046" s="559"/>
      <c r="H1046" s="577"/>
      <c r="I1046" s="577"/>
      <c r="J1046" s="577"/>
    </row>
    <row r="1047" spans="1:10">
      <c r="A1047" s="574"/>
      <c r="B1047" s="577"/>
      <c r="C1047" s="577"/>
      <c r="D1047" s="559"/>
      <c r="E1047" s="575"/>
      <c r="F1047" s="577"/>
      <c r="G1047" s="559"/>
      <c r="H1047" s="577"/>
      <c r="I1047" s="576" t="s">
        <v>2490</v>
      </c>
      <c r="J1047" s="577"/>
    </row>
    <row r="1048" spans="1:10" ht="51">
      <c r="A1048" s="574" t="s">
        <v>2391</v>
      </c>
      <c r="B1048" s="550" t="s">
        <v>2140</v>
      </c>
      <c r="C1048" s="550" t="s">
        <v>2141</v>
      </c>
      <c r="D1048" s="551" t="s">
        <v>31</v>
      </c>
      <c r="E1048" s="552">
        <f>3*1.3</f>
        <v>3.9000000000000004</v>
      </c>
      <c r="F1048" s="557"/>
      <c r="G1048" s="559"/>
      <c r="H1048" s="577"/>
      <c r="I1048" s="577"/>
      <c r="J1048" s="577"/>
    </row>
    <row r="1049" spans="1:10">
      <c r="A1049" s="574"/>
      <c r="B1049" s="577"/>
      <c r="C1049" s="577"/>
      <c r="D1049" s="559"/>
      <c r="E1049" s="575"/>
      <c r="F1049" s="577"/>
      <c r="G1049" s="559"/>
      <c r="H1049" s="577"/>
      <c r="I1049" s="576" t="s">
        <v>2491</v>
      </c>
      <c r="J1049" s="577"/>
    </row>
    <row r="1050" spans="1:10" ht="63.75">
      <c r="A1050" s="574" t="s">
        <v>2392</v>
      </c>
      <c r="B1050" s="550" t="s">
        <v>2142</v>
      </c>
      <c r="C1050" s="550" t="s">
        <v>2143</v>
      </c>
      <c r="D1050" s="551" t="s">
        <v>31</v>
      </c>
      <c r="E1050" s="552">
        <f>1*1.3</f>
        <v>1.3</v>
      </c>
      <c r="F1050" s="553"/>
      <c r="G1050" s="559"/>
      <c r="H1050" s="577"/>
      <c r="I1050" s="577"/>
      <c r="J1050" s="577"/>
    </row>
    <row r="1051" spans="1:10">
      <c r="A1051" s="574"/>
      <c r="B1051" s="577"/>
      <c r="C1051" s="577"/>
      <c r="D1051" s="559"/>
      <c r="E1051" s="575"/>
      <c r="F1051" s="577"/>
      <c r="G1051" s="559"/>
      <c r="H1051" s="577"/>
      <c r="I1051" s="576" t="s">
        <v>2492</v>
      </c>
      <c r="J1051" s="577"/>
    </row>
    <row r="1052" spans="1:10" ht="51">
      <c r="A1052" s="574" t="s">
        <v>2393</v>
      </c>
      <c r="B1052" s="550" t="s">
        <v>2144</v>
      </c>
      <c r="C1052" s="550" t="s">
        <v>2145</v>
      </c>
      <c r="D1052" s="551" t="s">
        <v>31</v>
      </c>
      <c r="E1052" s="552">
        <f>2*1.3</f>
        <v>2.6</v>
      </c>
      <c r="F1052" s="553"/>
      <c r="G1052" s="559"/>
      <c r="H1052" s="577"/>
      <c r="I1052" s="577"/>
      <c r="J1052" s="577"/>
    </row>
    <row r="1053" spans="1:10">
      <c r="A1053" s="574"/>
      <c r="B1053" s="577"/>
      <c r="C1053" s="577"/>
      <c r="D1053" s="559"/>
      <c r="E1053" s="575"/>
      <c r="F1053" s="577"/>
      <c r="G1053" s="559"/>
      <c r="H1053" s="577"/>
      <c r="I1053" s="576" t="s">
        <v>2493</v>
      </c>
      <c r="J1053" s="577"/>
    </row>
    <row r="1054" spans="1:10" ht="38.25">
      <c r="A1054" s="574" t="s">
        <v>2394</v>
      </c>
      <c r="B1054" s="550" t="s">
        <v>2146</v>
      </c>
      <c r="C1054" s="550" t="s">
        <v>2147</v>
      </c>
      <c r="D1054" s="551" t="s">
        <v>31</v>
      </c>
      <c r="E1054" s="552">
        <f>3*1.3</f>
        <v>3.9000000000000004</v>
      </c>
      <c r="F1054" s="553"/>
      <c r="G1054" s="559"/>
      <c r="H1054" s="577"/>
      <c r="I1054" s="577"/>
      <c r="J1054" s="577"/>
    </row>
    <row r="1055" spans="1:10">
      <c r="A1055" s="574"/>
      <c r="B1055" s="577"/>
      <c r="C1055" s="577"/>
      <c r="D1055" s="559"/>
      <c r="E1055" s="575"/>
      <c r="F1055" s="577"/>
      <c r="G1055" s="559"/>
      <c r="H1055" s="577"/>
      <c r="I1055" s="576" t="s">
        <v>2494</v>
      </c>
      <c r="J1055" s="577"/>
    </row>
    <row r="1056" spans="1:10" ht="51">
      <c r="A1056" s="574" t="s">
        <v>2395</v>
      </c>
      <c r="B1056" s="550" t="s">
        <v>2148</v>
      </c>
      <c r="C1056" s="550" t="s">
        <v>2149</v>
      </c>
      <c r="D1056" s="551" t="s">
        <v>2150</v>
      </c>
      <c r="E1056" s="552">
        <f>2*1.3</f>
        <v>2.6</v>
      </c>
      <c r="F1056" s="553"/>
      <c r="G1056" s="559"/>
      <c r="H1056" s="577"/>
      <c r="I1056" s="577"/>
      <c r="J1056" s="577"/>
    </row>
    <row r="1057" spans="1:10">
      <c r="A1057" s="574"/>
      <c r="B1057" s="577"/>
      <c r="C1057" s="577"/>
      <c r="D1057" s="559"/>
      <c r="E1057" s="575"/>
      <c r="F1057" s="577"/>
      <c r="G1057" s="559"/>
      <c r="H1057" s="577"/>
      <c r="I1057" s="576" t="s">
        <v>2495</v>
      </c>
      <c r="J1057" s="577"/>
    </row>
    <row r="1058" spans="1:10" ht="63.75">
      <c r="A1058" s="574" t="s">
        <v>2396</v>
      </c>
      <c r="B1058" s="550" t="s">
        <v>2151</v>
      </c>
      <c r="C1058" s="550" t="s">
        <v>2152</v>
      </c>
      <c r="D1058" s="551" t="s">
        <v>31</v>
      </c>
      <c r="E1058" s="552">
        <f>2*1.3</f>
        <v>2.6</v>
      </c>
      <c r="F1058" s="553"/>
      <c r="G1058" s="559"/>
      <c r="H1058" s="577"/>
      <c r="I1058" s="577"/>
      <c r="J1058" s="577"/>
    </row>
    <row r="1059" spans="1:10">
      <c r="A1059" s="574"/>
      <c r="B1059" s="577"/>
      <c r="C1059" s="577"/>
      <c r="D1059" s="559"/>
      <c r="E1059" s="575"/>
      <c r="F1059" s="577"/>
      <c r="G1059" s="559"/>
      <c r="H1059" s="577"/>
      <c r="I1059" s="576" t="s">
        <v>2496</v>
      </c>
      <c r="J1059" s="577"/>
    </row>
    <row r="1060" spans="1:10" ht="51">
      <c r="A1060" s="574" t="s">
        <v>2397</v>
      </c>
      <c r="B1060" s="550" t="s">
        <v>2153</v>
      </c>
      <c r="C1060" s="550" t="s">
        <v>2154</v>
      </c>
      <c r="D1060" s="551" t="s">
        <v>31</v>
      </c>
      <c r="E1060" s="552">
        <f>1*1.3</f>
        <v>1.3</v>
      </c>
      <c r="F1060" s="553"/>
      <c r="G1060" s="559"/>
      <c r="H1060" s="577"/>
      <c r="I1060" s="577"/>
      <c r="J1060" s="577"/>
    </row>
    <row r="1061" spans="1:10">
      <c r="A1061" s="574"/>
      <c r="B1061" s="577"/>
      <c r="C1061" s="577"/>
      <c r="D1061" s="559"/>
      <c r="E1061" s="575"/>
      <c r="F1061" s="577"/>
      <c r="G1061" s="559"/>
      <c r="H1061" s="577"/>
      <c r="I1061" s="576" t="s">
        <v>2497</v>
      </c>
      <c r="J1061" s="577"/>
    </row>
    <row r="1062" spans="1:10" ht="51">
      <c r="A1062" s="574" t="s">
        <v>2398</v>
      </c>
      <c r="B1062" s="550" t="s">
        <v>2155</v>
      </c>
      <c r="C1062" s="550" t="s">
        <v>2156</v>
      </c>
      <c r="D1062" s="551" t="s">
        <v>31</v>
      </c>
      <c r="E1062" s="552">
        <f>1*1.3</f>
        <v>1.3</v>
      </c>
      <c r="F1062" s="553"/>
      <c r="G1062" s="559"/>
      <c r="H1062" s="577"/>
      <c r="I1062" s="577"/>
      <c r="J1062" s="577"/>
    </row>
    <row r="1063" spans="1:10">
      <c r="A1063" s="574"/>
      <c r="B1063" s="577"/>
      <c r="C1063" s="577"/>
      <c r="D1063" s="559"/>
      <c r="E1063" s="575"/>
      <c r="F1063" s="577"/>
      <c r="G1063" s="559"/>
      <c r="H1063" s="577"/>
      <c r="I1063" s="576" t="s">
        <v>2498</v>
      </c>
      <c r="J1063" s="577"/>
    </row>
    <row r="1064" spans="1:10" ht="51">
      <c r="A1064" s="574" t="s">
        <v>2399</v>
      </c>
      <c r="B1064" s="550" t="s">
        <v>2157</v>
      </c>
      <c r="C1064" s="550" t="s">
        <v>2158</v>
      </c>
      <c r="D1064" s="551" t="s">
        <v>31</v>
      </c>
      <c r="E1064" s="552">
        <f>5*1.3</f>
        <v>6.5</v>
      </c>
      <c r="F1064" s="553"/>
      <c r="G1064" s="559"/>
      <c r="H1064" s="577"/>
      <c r="I1064" s="577"/>
      <c r="J1064" s="577"/>
    </row>
    <row r="1065" spans="1:10">
      <c r="A1065" s="574"/>
      <c r="B1065" s="577"/>
      <c r="C1065" s="577"/>
      <c r="D1065" s="559"/>
      <c r="E1065" s="575"/>
      <c r="F1065" s="577"/>
      <c r="G1065" s="559"/>
      <c r="H1065" s="577"/>
      <c r="I1065" s="576" t="s">
        <v>2499</v>
      </c>
      <c r="J1065" s="577"/>
    </row>
    <row r="1066" spans="1:10" ht="51">
      <c r="A1066" s="574" t="s">
        <v>2400</v>
      </c>
      <c r="B1066" s="550" t="s">
        <v>2159</v>
      </c>
      <c r="C1066" s="550" t="s">
        <v>2160</v>
      </c>
      <c r="D1066" s="551" t="s">
        <v>31</v>
      </c>
      <c r="E1066" s="552">
        <f>2*1.3</f>
        <v>2.6</v>
      </c>
      <c r="F1066" s="553"/>
      <c r="G1066" s="559"/>
      <c r="H1066" s="577"/>
      <c r="I1066" s="577"/>
      <c r="J1066" s="577"/>
    </row>
    <row r="1067" spans="1:10">
      <c r="A1067" s="574"/>
      <c r="B1067" s="577"/>
      <c r="C1067" s="577"/>
      <c r="D1067" s="559"/>
      <c r="E1067" s="575"/>
      <c r="F1067" s="577"/>
      <c r="G1067" s="559"/>
      <c r="H1067" s="577"/>
      <c r="I1067" s="576" t="s">
        <v>2500</v>
      </c>
      <c r="J1067" s="577"/>
    </row>
    <row r="1068" spans="1:10" ht="51">
      <c r="A1068" s="574" t="s">
        <v>2401</v>
      </c>
      <c r="B1068" s="550" t="s">
        <v>2161</v>
      </c>
      <c r="C1068" s="550" t="s">
        <v>2162</v>
      </c>
      <c r="D1068" s="551" t="s">
        <v>31</v>
      </c>
      <c r="E1068" s="552">
        <f>1*1.3</f>
        <v>1.3</v>
      </c>
      <c r="F1068" s="553"/>
      <c r="G1068" s="559"/>
      <c r="H1068" s="577"/>
      <c r="I1068" s="577"/>
      <c r="J1068" s="577"/>
    </row>
    <row r="1069" spans="1:10">
      <c r="A1069" s="574"/>
      <c r="B1069" s="577"/>
      <c r="C1069" s="577"/>
      <c r="D1069" s="559"/>
      <c r="E1069" s="575"/>
      <c r="F1069" s="577"/>
      <c r="G1069" s="559"/>
      <c r="H1069" s="577"/>
      <c r="I1069" s="576" t="s">
        <v>2501</v>
      </c>
      <c r="J1069" s="577"/>
    </row>
    <row r="1070" spans="1:10" ht="51">
      <c r="A1070" s="574" t="s">
        <v>2402</v>
      </c>
      <c r="B1070" s="550" t="s">
        <v>2163</v>
      </c>
      <c r="C1070" s="550" t="s">
        <v>2164</v>
      </c>
      <c r="D1070" s="551" t="s">
        <v>31</v>
      </c>
      <c r="E1070" s="552">
        <f>2*1.3</f>
        <v>2.6</v>
      </c>
      <c r="F1070" s="553"/>
      <c r="G1070" s="559"/>
      <c r="H1070" s="577"/>
      <c r="I1070" s="577"/>
      <c r="J1070" s="577"/>
    </row>
    <row r="1071" spans="1:10">
      <c r="A1071" s="574"/>
      <c r="B1071" s="577"/>
      <c r="C1071" s="577"/>
      <c r="D1071" s="559"/>
      <c r="E1071" s="575"/>
      <c r="F1071" s="577"/>
      <c r="G1071" s="559"/>
      <c r="H1071" s="577"/>
      <c r="I1071" s="576" t="s">
        <v>2502</v>
      </c>
      <c r="J1071" s="577"/>
    </row>
    <row r="1072" spans="1:10" ht="38.25">
      <c r="A1072" s="574" t="s">
        <v>2403</v>
      </c>
      <c r="B1072" s="581" t="s">
        <v>2165</v>
      </c>
      <c r="C1072" s="550" t="s">
        <v>2166</v>
      </c>
      <c r="D1072" s="551" t="s">
        <v>31</v>
      </c>
      <c r="E1072" s="552">
        <f>2*1.3</f>
        <v>2.6</v>
      </c>
      <c r="F1072" s="553"/>
      <c r="G1072" s="559"/>
      <c r="H1072" s="577"/>
      <c r="I1072" s="577"/>
      <c r="J1072" s="577"/>
    </row>
    <row r="1073" spans="1:10">
      <c r="A1073" s="574"/>
      <c r="B1073" s="577"/>
      <c r="C1073" s="577"/>
      <c r="D1073" s="559"/>
      <c r="E1073" s="575"/>
      <c r="F1073" s="577"/>
      <c r="G1073" s="559"/>
      <c r="H1073" s="577"/>
      <c r="I1073" s="576" t="s">
        <v>2503</v>
      </c>
      <c r="J1073" s="577"/>
    </row>
    <row r="1074" spans="1:10" ht="51">
      <c r="A1074" s="574" t="s">
        <v>2404</v>
      </c>
      <c r="B1074" s="581" t="s">
        <v>2167</v>
      </c>
      <c r="C1074" s="550" t="s">
        <v>2168</v>
      </c>
      <c r="D1074" s="551" t="s">
        <v>31</v>
      </c>
      <c r="E1074" s="552">
        <f>3*1.3</f>
        <v>3.9000000000000004</v>
      </c>
      <c r="F1074" s="553"/>
      <c r="G1074" s="559"/>
      <c r="H1074" s="577"/>
      <c r="I1074" s="577"/>
      <c r="J1074" s="577"/>
    </row>
    <row r="1075" spans="1:10">
      <c r="A1075" s="574"/>
      <c r="B1075" s="577"/>
      <c r="C1075" s="577"/>
      <c r="D1075" s="559"/>
      <c r="E1075" s="575"/>
      <c r="F1075" s="577"/>
      <c r="G1075" s="559"/>
      <c r="H1075" s="577"/>
      <c r="I1075" s="576" t="s">
        <v>2504</v>
      </c>
      <c r="J1075" s="577"/>
    </row>
    <row r="1076" spans="1:10" ht="51">
      <c r="A1076" s="574" t="s">
        <v>2405</v>
      </c>
      <c r="B1076" s="581" t="s">
        <v>2169</v>
      </c>
      <c r="C1076" s="550" t="s">
        <v>2170</v>
      </c>
      <c r="D1076" s="551" t="s">
        <v>31</v>
      </c>
      <c r="E1076" s="552">
        <f>2*1.3</f>
        <v>2.6</v>
      </c>
      <c r="F1076" s="553"/>
      <c r="G1076" s="559"/>
      <c r="H1076" s="577"/>
      <c r="I1076" s="577"/>
      <c r="J1076" s="577"/>
    </row>
    <row r="1077" spans="1:10">
      <c r="A1077" s="574"/>
      <c r="B1077" s="577"/>
      <c r="C1077" s="577"/>
      <c r="D1077" s="559"/>
      <c r="E1077" s="575"/>
      <c r="F1077" s="577"/>
      <c r="G1077" s="559"/>
      <c r="H1077" s="577"/>
      <c r="I1077" s="576" t="s">
        <v>2505</v>
      </c>
      <c r="J1077" s="577"/>
    </row>
    <row r="1078" spans="1:10" ht="51">
      <c r="A1078" s="574" t="s">
        <v>2406</v>
      </c>
      <c r="B1078" s="603" t="s">
        <v>2171</v>
      </c>
      <c r="C1078" s="550" t="s">
        <v>2172</v>
      </c>
      <c r="D1078" s="551"/>
      <c r="E1078" s="552">
        <f>2*1.3</f>
        <v>2.6</v>
      </c>
      <c r="F1078" s="553"/>
      <c r="G1078" s="559"/>
      <c r="H1078" s="577"/>
      <c r="I1078" s="577"/>
      <c r="J1078" s="577"/>
    </row>
    <row r="1079" spans="1:10">
      <c r="A1079" s="574"/>
      <c r="B1079" s="577"/>
      <c r="C1079" s="577"/>
      <c r="D1079" s="559"/>
      <c r="E1079" s="575"/>
      <c r="F1079" s="577"/>
      <c r="G1079" s="559"/>
      <c r="H1079" s="577"/>
      <c r="I1079" s="576" t="s">
        <v>2506</v>
      </c>
      <c r="J1079" s="577"/>
    </row>
    <row r="1080" spans="1:10" ht="51">
      <c r="A1080" s="574" t="s">
        <v>2407</v>
      </c>
      <c r="B1080" s="581" t="s">
        <v>2173</v>
      </c>
      <c r="C1080" s="550" t="s">
        <v>2174</v>
      </c>
      <c r="D1080" s="551" t="s">
        <v>31</v>
      </c>
      <c r="E1080" s="552">
        <f>2*1.3</f>
        <v>2.6</v>
      </c>
      <c r="F1080" s="553"/>
      <c r="G1080" s="559"/>
      <c r="H1080" s="577"/>
      <c r="I1080" s="577"/>
      <c r="J1080" s="577"/>
    </row>
    <row r="1081" spans="1:10">
      <c r="A1081" s="574"/>
      <c r="B1081" s="577"/>
      <c r="C1081" s="577"/>
      <c r="D1081" s="559"/>
      <c r="E1081" s="575"/>
      <c r="F1081" s="577"/>
      <c r="G1081" s="559"/>
      <c r="H1081" s="577"/>
      <c r="I1081" s="576" t="s">
        <v>2507</v>
      </c>
      <c r="J1081" s="577"/>
    </row>
    <row r="1082" spans="1:10" ht="63.75">
      <c r="A1082" s="574" t="s">
        <v>2408</v>
      </c>
      <c r="B1082" s="581" t="s">
        <v>2175</v>
      </c>
      <c r="C1082" s="550" t="s">
        <v>2176</v>
      </c>
      <c r="D1082" s="551" t="s">
        <v>31</v>
      </c>
      <c r="E1082" s="552">
        <f>3*1.3</f>
        <v>3.9000000000000004</v>
      </c>
      <c r="F1082" s="553"/>
      <c r="G1082" s="559"/>
      <c r="H1082" s="577"/>
      <c r="I1082" s="577"/>
      <c r="J1082" s="577"/>
    </row>
    <row r="1083" spans="1:10">
      <c r="A1083" s="574"/>
      <c r="B1083" s="577"/>
      <c r="C1083" s="577"/>
      <c r="D1083" s="559"/>
      <c r="E1083" s="575"/>
      <c r="F1083" s="577"/>
      <c r="G1083" s="559"/>
      <c r="H1083" s="577"/>
      <c r="I1083" s="576" t="s">
        <v>2508</v>
      </c>
      <c r="J1083" s="577"/>
    </row>
    <row r="1084" spans="1:10" ht="76.5">
      <c r="A1084" s="574" t="s">
        <v>50</v>
      </c>
      <c r="B1084" s="581" t="s">
        <v>2177</v>
      </c>
      <c r="C1084" s="550" t="s">
        <v>2178</v>
      </c>
      <c r="D1084" s="551" t="s">
        <v>31</v>
      </c>
      <c r="E1084" s="552">
        <f>2*1.3</f>
        <v>2.6</v>
      </c>
      <c r="F1084" s="553"/>
      <c r="G1084" s="559"/>
      <c r="H1084" s="577"/>
      <c r="I1084" s="577"/>
      <c r="J1084" s="577"/>
    </row>
    <row r="1085" spans="1:10">
      <c r="A1085" s="574"/>
      <c r="B1085" s="577"/>
      <c r="C1085" s="577"/>
      <c r="D1085" s="559"/>
      <c r="E1085" s="575"/>
      <c r="F1085" s="577"/>
      <c r="G1085" s="559"/>
      <c r="H1085" s="577"/>
      <c r="I1085" s="576" t="s">
        <v>2509</v>
      </c>
      <c r="J1085" s="577"/>
    </row>
    <row r="1086" spans="1:10" ht="63.75">
      <c r="A1086" s="574" t="s">
        <v>2409</v>
      </c>
      <c r="B1086" s="581" t="s">
        <v>2179</v>
      </c>
      <c r="C1086" s="550" t="s">
        <v>2180</v>
      </c>
      <c r="D1086" s="551" t="s">
        <v>31</v>
      </c>
      <c r="E1086" s="552">
        <f>2*1.3</f>
        <v>2.6</v>
      </c>
      <c r="F1086" s="553"/>
      <c r="G1086" s="559"/>
      <c r="H1086" s="577"/>
      <c r="I1086" s="577"/>
      <c r="J1086" s="577"/>
    </row>
    <row r="1087" spans="1:10">
      <c r="A1087" s="574"/>
      <c r="B1087" s="577"/>
      <c r="C1087" s="577"/>
      <c r="D1087" s="559"/>
      <c r="E1087" s="575"/>
      <c r="F1087" s="577"/>
      <c r="G1087" s="559"/>
      <c r="H1087" s="577"/>
      <c r="I1087" s="576" t="s">
        <v>2510</v>
      </c>
      <c r="J1087" s="577"/>
    </row>
    <row r="1088" spans="1:10" ht="63.75">
      <c r="A1088" s="574" t="s">
        <v>2410</v>
      </c>
      <c r="B1088" s="581" t="s">
        <v>2181</v>
      </c>
      <c r="C1088" s="550" t="s">
        <v>2182</v>
      </c>
      <c r="D1088" s="551" t="s">
        <v>31</v>
      </c>
      <c r="E1088" s="552">
        <f>2*1.3</f>
        <v>2.6</v>
      </c>
      <c r="F1088" s="553"/>
      <c r="G1088" s="559"/>
      <c r="H1088" s="577"/>
      <c r="I1088" s="577"/>
      <c r="J1088" s="577"/>
    </row>
    <row r="1089" spans="1:10">
      <c r="A1089" s="574"/>
      <c r="B1089" s="577"/>
      <c r="C1089" s="577"/>
      <c r="D1089" s="559"/>
      <c r="E1089" s="575"/>
      <c r="F1089" s="577"/>
      <c r="G1089" s="559"/>
      <c r="H1089" s="577"/>
      <c r="I1089" s="576" t="s">
        <v>2511</v>
      </c>
      <c r="J1089" s="577"/>
    </row>
    <row r="1090" spans="1:10" ht="51">
      <c r="A1090" s="574" t="s">
        <v>2411</v>
      </c>
      <c r="B1090" s="581" t="s">
        <v>2184</v>
      </c>
      <c r="C1090" s="550" t="s">
        <v>2185</v>
      </c>
      <c r="D1090" s="551" t="s">
        <v>31</v>
      </c>
      <c r="E1090" s="552">
        <f>3*1.3</f>
        <v>3.9000000000000004</v>
      </c>
      <c r="F1090" s="553"/>
      <c r="G1090" s="559"/>
      <c r="H1090" s="577"/>
      <c r="I1090" s="577"/>
      <c r="J1090" s="577"/>
    </row>
    <row r="1091" spans="1:10">
      <c r="A1091" s="574"/>
      <c r="B1091" s="577"/>
      <c r="C1091" s="577"/>
      <c r="D1091" s="559"/>
      <c r="E1091" s="575"/>
      <c r="F1091" s="577"/>
      <c r="G1091" s="559"/>
      <c r="H1091" s="577"/>
      <c r="I1091" s="576" t="s">
        <v>2512</v>
      </c>
      <c r="J1091" s="577"/>
    </row>
    <row r="1092" spans="1:10" ht="63.75">
      <c r="A1092" s="574" t="s">
        <v>2412</v>
      </c>
      <c r="B1092" s="581" t="s">
        <v>2187</v>
      </c>
      <c r="C1092" s="550" t="s">
        <v>2188</v>
      </c>
      <c r="D1092" s="551" t="s">
        <v>31</v>
      </c>
      <c r="E1092" s="552">
        <f>4*1.3</f>
        <v>5.2</v>
      </c>
      <c r="F1092" s="553"/>
      <c r="G1092" s="559"/>
      <c r="H1092" s="577"/>
      <c r="I1092" s="577"/>
      <c r="J1092" s="577"/>
    </row>
    <row r="1093" spans="1:10">
      <c r="A1093" s="574"/>
      <c r="B1093" s="577"/>
      <c r="C1093" s="577"/>
      <c r="D1093" s="559"/>
      <c r="E1093" s="575"/>
      <c r="F1093" s="577"/>
      <c r="G1093" s="559"/>
      <c r="H1093" s="577"/>
      <c r="I1093" s="576" t="s">
        <v>2513</v>
      </c>
      <c r="J1093" s="577"/>
    </row>
    <row r="1094" spans="1:10" ht="51">
      <c r="A1094" s="574" t="s">
        <v>2413</v>
      </c>
      <c r="B1094" s="581" t="s">
        <v>2190</v>
      </c>
      <c r="C1094" s="550" t="s">
        <v>2191</v>
      </c>
      <c r="D1094" s="551" t="s">
        <v>31</v>
      </c>
      <c r="E1094" s="552">
        <f>1*1.3</f>
        <v>1.3</v>
      </c>
      <c r="F1094" s="553"/>
      <c r="G1094" s="559"/>
      <c r="H1094" s="577"/>
      <c r="I1094" s="577"/>
      <c r="J1094" s="577"/>
    </row>
    <row r="1095" spans="1:10">
      <c r="A1095" s="574"/>
      <c r="B1095" s="577"/>
      <c r="C1095" s="577"/>
      <c r="D1095" s="559"/>
      <c r="E1095" s="575"/>
      <c r="F1095" s="577"/>
      <c r="G1095" s="559"/>
      <c r="H1095" s="577"/>
      <c r="I1095" s="576" t="s">
        <v>2514</v>
      </c>
      <c r="J1095" s="577"/>
    </row>
    <row r="1096" spans="1:10" ht="63.75">
      <c r="A1096" s="574" t="s">
        <v>2414</v>
      </c>
      <c r="B1096" s="581" t="s">
        <v>2193</v>
      </c>
      <c r="C1096" s="550" t="s">
        <v>2194</v>
      </c>
      <c r="D1096" s="551" t="s">
        <v>31</v>
      </c>
      <c r="E1096" s="552">
        <f>3*1.3</f>
        <v>3.9000000000000004</v>
      </c>
      <c r="F1096" s="553"/>
      <c r="G1096" s="559"/>
      <c r="H1096" s="577"/>
      <c r="I1096" s="577"/>
      <c r="J1096" s="577"/>
    </row>
    <row r="1097" spans="1:10">
      <c r="A1097" s="574"/>
      <c r="B1097" s="577"/>
      <c r="C1097" s="577"/>
      <c r="D1097" s="559"/>
      <c r="E1097" s="575"/>
      <c r="F1097" s="577"/>
      <c r="G1097" s="559"/>
      <c r="H1097" s="577"/>
      <c r="I1097" s="576" t="s">
        <v>2515</v>
      </c>
      <c r="J1097" s="577"/>
    </row>
    <row r="1098" spans="1:10" ht="63.75">
      <c r="A1098" s="574" t="s">
        <v>2415</v>
      </c>
      <c r="B1098" s="581" t="s">
        <v>2196</v>
      </c>
      <c r="C1098" s="550" t="s">
        <v>2197</v>
      </c>
      <c r="D1098" s="551" t="s">
        <v>31</v>
      </c>
      <c r="E1098" s="552">
        <f>2*1.3</f>
        <v>2.6</v>
      </c>
      <c r="F1098" s="553"/>
      <c r="G1098" s="559"/>
      <c r="H1098" s="577"/>
      <c r="I1098" s="577"/>
      <c r="J1098" s="577"/>
    </row>
    <row r="1099" spans="1:10">
      <c r="A1099" s="574"/>
      <c r="B1099" s="577"/>
      <c r="C1099" s="577"/>
      <c r="D1099" s="559"/>
      <c r="E1099" s="575"/>
      <c r="F1099" s="577"/>
      <c r="G1099" s="559"/>
      <c r="H1099" s="577"/>
      <c r="I1099" s="576" t="s">
        <v>2516</v>
      </c>
      <c r="J1099" s="577"/>
    </row>
    <row r="1100" spans="1:10" ht="63.75">
      <c r="A1100" s="574" t="s">
        <v>2416</v>
      </c>
      <c r="B1100" s="581" t="s">
        <v>2199</v>
      </c>
      <c r="C1100" s="550" t="s">
        <v>2200</v>
      </c>
      <c r="D1100" s="551" t="s">
        <v>2150</v>
      </c>
      <c r="E1100" s="552">
        <f>2*1.3</f>
        <v>2.6</v>
      </c>
      <c r="F1100" s="553"/>
      <c r="G1100" s="559"/>
      <c r="H1100" s="577"/>
      <c r="I1100" s="577"/>
      <c r="J1100" s="577"/>
    </row>
    <row r="1101" spans="1:10">
      <c r="A1101" s="574"/>
      <c r="B1101" s="577"/>
      <c r="C1101" s="577"/>
      <c r="D1101" s="559"/>
      <c r="E1101" s="575"/>
      <c r="F1101" s="577"/>
      <c r="G1101" s="559"/>
      <c r="H1101" s="577"/>
      <c r="I1101" s="576" t="s">
        <v>2517</v>
      </c>
      <c r="J1101" s="577"/>
    </row>
    <row r="1102" spans="1:10" ht="51">
      <c r="A1102" s="574" t="s">
        <v>2417</v>
      </c>
      <c r="B1102" s="581" t="s">
        <v>2202</v>
      </c>
      <c r="C1102" s="550" t="s">
        <v>2203</v>
      </c>
      <c r="D1102" s="551" t="s">
        <v>2150</v>
      </c>
      <c r="E1102" s="552">
        <f>3*1.3</f>
        <v>3.9000000000000004</v>
      </c>
      <c r="F1102" s="553"/>
      <c r="G1102" s="559"/>
      <c r="H1102" s="577"/>
      <c r="I1102" s="577"/>
      <c r="J1102" s="577"/>
    </row>
    <row r="1103" spans="1:10">
      <c r="A1103" s="574"/>
      <c r="B1103" s="577"/>
      <c r="C1103" s="577"/>
      <c r="D1103" s="559"/>
      <c r="E1103" s="575"/>
      <c r="F1103" s="577"/>
      <c r="G1103" s="559"/>
      <c r="H1103" s="577"/>
      <c r="I1103" s="576" t="s">
        <v>2518</v>
      </c>
      <c r="J1103" s="577"/>
    </row>
    <row r="1104" spans="1:10" ht="51">
      <c r="A1104" s="574" t="s">
        <v>2418</v>
      </c>
      <c r="B1104" s="581" t="s">
        <v>2205</v>
      </c>
      <c r="C1104" s="550" t="s">
        <v>2206</v>
      </c>
      <c r="D1104" s="551" t="s">
        <v>31</v>
      </c>
      <c r="E1104" s="552">
        <f>1*1.3</f>
        <v>1.3</v>
      </c>
      <c r="F1104" s="553"/>
      <c r="G1104" s="559"/>
      <c r="H1104" s="577"/>
      <c r="I1104" s="577"/>
      <c r="J1104" s="577"/>
    </row>
    <row r="1105" spans="1:10">
      <c r="A1105" s="574"/>
      <c r="B1105" s="577"/>
      <c r="C1105" s="577"/>
      <c r="D1105" s="559"/>
      <c r="E1105" s="575"/>
      <c r="F1105" s="577"/>
      <c r="G1105" s="559"/>
      <c r="H1105" s="577"/>
      <c r="I1105" s="576" t="s">
        <v>2519</v>
      </c>
      <c r="J1105" s="577"/>
    </row>
    <row r="1106" spans="1:10" ht="63.75">
      <c r="A1106" s="574" t="s">
        <v>2419</v>
      </c>
      <c r="B1106" s="581" t="s">
        <v>2208</v>
      </c>
      <c r="C1106" s="550" t="s">
        <v>2209</v>
      </c>
      <c r="D1106" s="551" t="s">
        <v>31</v>
      </c>
      <c r="E1106" s="552">
        <f>2*1.3</f>
        <v>2.6</v>
      </c>
      <c r="F1106" s="553"/>
      <c r="G1106" s="559"/>
      <c r="H1106" s="577"/>
      <c r="I1106" s="577"/>
      <c r="J1106" s="577"/>
    </row>
    <row r="1107" spans="1:10">
      <c r="A1107" s="574"/>
      <c r="B1107" s="577"/>
      <c r="C1107" s="577"/>
      <c r="D1107" s="559"/>
      <c r="E1107" s="575"/>
      <c r="F1107" s="577"/>
      <c r="G1107" s="559"/>
      <c r="H1107" s="577"/>
      <c r="I1107" s="576" t="s">
        <v>2520</v>
      </c>
      <c r="J1107" s="577"/>
    </row>
    <row r="1108" spans="1:10" ht="63.75">
      <c r="A1108" s="574" t="s">
        <v>2420</v>
      </c>
      <c r="B1108" s="581" t="s">
        <v>2211</v>
      </c>
      <c r="C1108" s="550" t="s">
        <v>2212</v>
      </c>
      <c r="D1108" s="551" t="s">
        <v>31</v>
      </c>
      <c r="E1108" s="552">
        <f>4*1.3</f>
        <v>5.2</v>
      </c>
      <c r="F1108" s="553"/>
      <c r="G1108" s="559"/>
      <c r="H1108" s="577"/>
      <c r="I1108" s="577"/>
      <c r="J1108" s="577"/>
    </row>
    <row r="1109" spans="1:10">
      <c r="A1109" s="574"/>
      <c r="B1109" s="577"/>
      <c r="C1109" s="577"/>
      <c r="D1109" s="559"/>
      <c r="E1109" s="575"/>
      <c r="F1109" s="577"/>
      <c r="G1109" s="559"/>
      <c r="H1109" s="577"/>
      <c r="I1109" s="576" t="s">
        <v>2521</v>
      </c>
      <c r="J1109" s="577"/>
    </row>
    <row r="1110" spans="1:10" ht="63.75">
      <c r="A1110" s="574" t="s">
        <v>2421</v>
      </c>
      <c r="B1110" s="550" t="s">
        <v>2214</v>
      </c>
      <c r="C1110" s="550" t="s">
        <v>2215</v>
      </c>
      <c r="D1110" s="551" t="s">
        <v>31</v>
      </c>
      <c r="E1110" s="552">
        <f>2*1.3</f>
        <v>2.6</v>
      </c>
      <c r="F1110" s="553"/>
      <c r="G1110" s="559"/>
      <c r="H1110" s="577"/>
      <c r="I1110" s="577"/>
      <c r="J1110" s="577"/>
    </row>
    <row r="1111" spans="1:10">
      <c r="A1111" s="574"/>
      <c r="B1111" s="577"/>
      <c r="C1111" s="577"/>
      <c r="D1111" s="559"/>
      <c r="E1111" s="575"/>
      <c r="F1111" s="577"/>
      <c r="G1111" s="559"/>
      <c r="H1111" s="577"/>
      <c r="I1111" s="576" t="s">
        <v>2522</v>
      </c>
      <c r="J1111" s="577"/>
    </row>
    <row r="1112" spans="1:10" ht="63.75">
      <c r="A1112" s="574" t="s">
        <v>2422</v>
      </c>
      <c r="B1112" s="550" t="s">
        <v>2217</v>
      </c>
      <c r="C1112" s="550" t="s">
        <v>2218</v>
      </c>
      <c r="D1112" s="551" t="s">
        <v>31</v>
      </c>
      <c r="E1112" s="552">
        <f>3*1.3</f>
        <v>3.9000000000000004</v>
      </c>
      <c r="F1112" s="553"/>
      <c r="G1112" s="559"/>
      <c r="H1112" s="577"/>
      <c r="I1112" s="577"/>
      <c r="J1112" s="577"/>
    </row>
    <row r="1113" spans="1:10">
      <c r="A1113" s="574"/>
      <c r="B1113" s="577"/>
      <c r="C1113" s="577"/>
      <c r="D1113" s="559"/>
      <c r="E1113" s="575"/>
      <c r="F1113" s="577"/>
      <c r="G1113" s="559"/>
      <c r="H1113" s="577"/>
      <c r="I1113" s="576" t="s">
        <v>2523</v>
      </c>
      <c r="J1113" s="577"/>
    </row>
    <row r="1114" spans="1:10" ht="63.75">
      <c r="A1114" s="574" t="s">
        <v>2423</v>
      </c>
      <c r="B1114" s="550" t="s">
        <v>2220</v>
      </c>
      <c r="C1114" s="550" t="s">
        <v>2221</v>
      </c>
      <c r="D1114" s="551" t="s">
        <v>31</v>
      </c>
      <c r="E1114" s="552">
        <f>1*1.3</f>
        <v>1.3</v>
      </c>
      <c r="F1114" s="553"/>
      <c r="G1114" s="559"/>
      <c r="H1114" s="577"/>
      <c r="I1114" s="577"/>
      <c r="J1114" s="577"/>
    </row>
    <row r="1115" spans="1:10">
      <c r="A1115" s="574"/>
      <c r="B1115" s="577"/>
      <c r="C1115" s="577"/>
      <c r="D1115" s="559"/>
      <c r="E1115" s="575"/>
      <c r="F1115" s="577"/>
      <c r="G1115" s="559"/>
      <c r="H1115" s="577"/>
      <c r="I1115" s="576" t="s">
        <v>2524</v>
      </c>
      <c r="J1115" s="577"/>
    </row>
    <row r="1116" spans="1:10" ht="38.25">
      <c r="A1116" s="574" t="s">
        <v>2424</v>
      </c>
      <c r="B1116" s="550" t="s">
        <v>2223</v>
      </c>
      <c r="C1116" s="550" t="s">
        <v>2224</v>
      </c>
      <c r="D1116" s="551" t="s">
        <v>31</v>
      </c>
      <c r="E1116" s="552">
        <f>2*1.3</f>
        <v>2.6</v>
      </c>
      <c r="F1116" s="553"/>
      <c r="G1116" s="559"/>
      <c r="H1116" s="577"/>
      <c r="I1116" s="577"/>
      <c r="J1116" s="577"/>
    </row>
    <row r="1117" spans="1:10">
      <c r="A1117" s="574"/>
      <c r="B1117" s="577"/>
      <c r="C1117" s="577"/>
      <c r="D1117" s="559"/>
      <c r="E1117" s="575"/>
      <c r="F1117" s="577"/>
      <c r="G1117" s="559"/>
      <c r="H1117" s="577"/>
      <c r="I1117" s="576" t="s">
        <v>2525</v>
      </c>
      <c r="J1117" s="577"/>
    </row>
    <row r="1118" spans="1:10" ht="51">
      <c r="A1118" s="574" t="s">
        <v>2425</v>
      </c>
      <c r="B1118" s="550" t="s">
        <v>2226</v>
      </c>
      <c r="C1118" s="550" t="s">
        <v>2227</v>
      </c>
      <c r="D1118" s="551" t="s">
        <v>31</v>
      </c>
      <c r="E1118" s="552">
        <f>2*1.3</f>
        <v>2.6</v>
      </c>
      <c r="F1118" s="553"/>
      <c r="G1118" s="559"/>
      <c r="H1118" s="577"/>
      <c r="I1118" s="577"/>
      <c r="J1118" s="577"/>
    </row>
    <row r="1119" spans="1:10">
      <c r="A1119" s="574"/>
      <c r="B1119" s="577"/>
      <c r="C1119" s="577"/>
      <c r="D1119" s="559"/>
      <c r="E1119" s="575"/>
      <c r="F1119" s="577"/>
      <c r="G1119" s="559"/>
      <c r="H1119" s="577"/>
      <c r="I1119" s="576" t="s">
        <v>2526</v>
      </c>
      <c r="J1119" s="577"/>
    </row>
    <row r="1120" spans="1:10" ht="51">
      <c r="A1120" s="574" t="s">
        <v>2426</v>
      </c>
      <c r="B1120" s="550" t="s">
        <v>2229</v>
      </c>
      <c r="C1120" s="550" t="s">
        <v>2230</v>
      </c>
      <c r="D1120" s="551" t="s">
        <v>31</v>
      </c>
      <c r="E1120" s="552">
        <f>1*1.3</f>
        <v>1.3</v>
      </c>
      <c r="F1120" s="553"/>
      <c r="G1120" s="559"/>
      <c r="H1120" s="577"/>
      <c r="I1120" s="577"/>
      <c r="J1120" s="577"/>
    </row>
    <row r="1121" spans="1:10">
      <c r="A1121" s="574"/>
      <c r="B1121" s="577"/>
      <c r="C1121" s="577"/>
      <c r="D1121" s="559"/>
      <c r="E1121" s="575"/>
      <c r="F1121" s="577"/>
      <c r="G1121" s="559"/>
      <c r="H1121" s="577"/>
      <c r="I1121" s="576" t="s">
        <v>2527</v>
      </c>
      <c r="J1121" s="577"/>
    </row>
    <row r="1122" spans="1:10" ht="51">
      <c r="A1122" s="574" t="s">
        <v>2427</v>
      </c>
      <c r="B1122" s="550" t="s">
        <v>2232</v>
      </c>
      <c r="C1122" s="550" t="s">
        <v>2233</v>
      </c>
      <c r="D1122" s="551" t="s">
        <v>31</v>
      </c>
      <c r="E1122" s="552">
        <f>1*1.3</f>
        <v>1.3</v>
      </c>
      <c r="F1122" s="553"/>
      <c r="G1122" s="559"/>
      <c r="H1122" s="577"/>
      <c r="I1122" s="577"/>
      <c r="J1122" s="577"/>
    </row>
    <row r="1123" spans="1:10">
      <c r="A1123" s="574"/>
      <c r="B1123" s="577"/>
      <c r="C1123" s="577"/>
      <c r="D1123" s="559"/>
      <c r="E1123" s="575"/>
      <c r="F1123" s="577"/>
      <c r="G1123" s="559"/>
      <c r="H1123" s="577"/>
      <c r="I1123" s="576" t="s">
        <v>2528</v>
      </c>
      <c r="J1123" s="577"/>
    </row>
    <row r="1124" spans="1:10" ht="51">
      <c r="A1124" s="574" t="s">
        <v>2428</v>
      </c>
      <c r="B1124" s="550" t="s">
        <v>2235</v>
      </c>
      <c r="C1124" s="550" t="s">
        <v>2236</v>
      </c>
      <c r="D1124" s="551" t="s">
        <v>31</v>
      </c>
      <c r="E1124" s="552">
        <f>2*1.3</f>
        <v>2.6</v>
      </c>
      <c r="F1124" s="553"/>
      <c r="G1124" s="559"/>
      <c r="H1124" s="577"/>
      <c r="I1124" s="577"/>
      <c r="J1124" s="577"/>
    </row>
    <row r="1125" spans="1:10">
      <c r="A1125" s="574"/>
      <c r="B1125" s="577"/>
      <c r="C1125" s="577"/>
      <c r="D1125" s="559"/>
      <c r="E1125" s="575"/>
      <c r="F1125" s="577"/>
      <c r="G1125" s="559"/>
      <c r="H1125" s="577"/>
      <c r="I1125" s="576" t="s">
        <v>2529</v>
      </c>
      <c r="J1125" s="577"/>
    </row>
    <row r="1126" spans="1:10" ht="51">
      <c r="A1126" s="574" t="s">
        <v>2429</v>
      </c>
      <c r="B1126" s="550" t="s">
        <v>2238</v>
      </c>
      <c r="C1126" s="550" t="s">
        <v>2239</v>
      </c>
      <c r="D1126" s="551" t="s">
        <v>31</v>
      </c>
      <c r="E1126" s="552">
        <f>2*1.3</f>
        <v>2.6</v>
      </c>
      <c r="F1126" s="553"/>
      <c r="G1126" s="559"/>
      <c r="H1126" s="577"/>
      <c r="I1126" s="577"/>
      <c r="J1126" s="577"/>
    </row>
    <row r="1127" spans="1:10">
      <c r="A1127" s="574"/>
      <c r="B1127" s="577"/>
      <c r="C1127" s="577"/>
      <c r="D1127" s="559"/>
      <c r="E1127" s="575"/>
      <c r="F1127" s="577"/>
      <c r="G1127" s="559"/>
      <c r="H1127" s="577"/>
      <c r="I1127" s="576" t="s">
        <v>2530</v>
      </c>
      <c r="J1127" s="577"/>
    </row>
    <row r="1128" spans="1:10" ht="63.75">
      <c r="A1128" s="574" t="s">
        <v>2430</v>
      </c>
      <c r="B1128" s="550" t="s">
        <v>2241</v>
      </c>
      <c r="C1128" s="550" t="s">
        <v>2242</v>
      </c>
      <c r="D1128" s="551" t="s">
        <v>31</v>
      </c>
      <c r="E1128" s="552">
        <f>2*1.3</f>
        <v>2.6</v>
      </c>
      <c r="F1128" s="553"/>
      <c r="G1128" s="559"/>
      <c r="H1128" s="577"/>
      <c r="I1128" s="577"/>
      <c r="J1128" s="577"/>
    </row>
    <row r="1129" spans="1:10">
      <c r="A1129" s="574"/>
      <c r="B1129" s="577"/>
      <c r="C1129" s="577"/>
      <c r="D1129" s="559"/>
      <c r="E1129" s="575"/>
      <c r="F1129" s="577"/>
      <c r="G1129" s="559"/>
      <c r="H1129" s="577"/>
      <c r="I1129" s="576" t="s">
        <v>2531</v>
      </c>
      <c r="J1129" s="577"/>
    </row>
    <row r="1130" spans="1:10" ht="51">
      <c r="A1130" s="574" t="s">
        <v>2431</v>
      </c>
      <c r="B1130" s="550" t="s">
        <v>2244</v>
      </c>
      <c r="C1130" s="550" t="s">
        <v>2245</v>
      </c>
      <c r="D1130" s="551" t="s">
        <v>31</v>
      </c>
      <c r="E1130" s="552">
        <f>4*1.3</f>
        <v>5.2</v>
      </c>
      <c r="F1130" s="553"/>
      <c r="G1130" s="559"/>
      <c r="H1130" s="577"/>
      <c r="I1130" s="577"/>
      <c r="J1130" s="577"/>
    </row>
    <row r="1131" spans="1:10">
      <c r="A1131" s="574"/>
      <c r="B1131" s="577"/>
      <c r="C1131" s="577"/>
      <c r="D1131" s="559"/>
      <c r="E1131" s="575"/>
      <c r="F1131" s="577"/>
      <c r="G1131" s="559"/>
      <c r="H1131" s="577"/>
      <c r="I1131" s="576" t="s">
        <v>2532</v>
      </c>
      <c r="J1131" s="577"/>
    </row>
    <row r="1132" spans="1:10" ht="51">
      <c r="A1132" s="574" t="s">
        <v>2432</v>
      </c>
      <c r="B1132" s="550" t="s">
        <v>2247</v>
      </c>
      <c r="C1132" s="550" t="s">
        <v>2248</v>
      </c>
      <c r="D1132" s="551" t="s">
        <v>31</v>
      </c>
      <c r="E1132" s="552">
        <f>4*1.3</f>
        <v>5.2</v>
      </c>
      <c r="F1132" s="553"/>
      <c r="G1132" s="559"/>
      <c r="H1132" s="577"/>
      <c r="I1132" s="577"/>
      <c r="J1132" s="577"/>
    </row>
    <row r="1133" spans="1:10">
      <c r="A1133" s="574"/>
      <c r="B1133" s="577"/>
      <c r="C1133" s="577"/>
      <c r="D1133" s="559"/>
      <c r="E1133" s="575"/>
      <c r="F1133" s="577"/>
      <c r="G1133" s="559"/>
      <c r="H1133" s="577"/>
      <c r="I1133" s="576" t="s">
        <v>2533</v>
      </c>
      <c r="J1133" s="577"/>
    </row>
    <row r="1134" spans="1:10" ht="51">
      <c r="A1134" s="574" t="s">
        <v>2433</v>
      </c>
      <c r="B1134" s="550" t="s">
        <v>2250</v>
      </c>
      <c r="C1134" s="550" t="s">
        <v>2251</v>
      </c>
      <c r="D1134" s="551" t="s">
        <v>31</v>
      </c>
      <c r="E1134" s="552">
        <f>2*1.3</f>
        <v>2.6</v>
      </c>
      <c r="F1134" s="553"/>
      <c r="G1134" s="559"/>
      <c r="H1134" s="577"/>
      <c r="I1134" s="577"/>
      <c r="J1134" s="577"/>
    </row>
    <row r="1135" spans="1:10">
      <c r="A1135" s="574"/>
      <c r="B1135" s="577"/>
      <c r="C1135" s="577"/>
      <c r="D1135" s="559"/>
      <c r="E1135" s="575"/>
      <c r="F1135" s="577"/>
      <c r="G1135" s="559"/>
      <c r="H1135" s="577"/>
      <c r="I1135" s="576" t="s">
        <v>2534</v>
      </c>
      <c r="J1135" s="577"/>
    </row>
    <row r="1136" spans="1:10" ht="51">
      <c r="A1136" s="574" t="s">
        <v>2434</v>
      </c>
      <c r="B1136" s="550" t="s">
        <v>2253</v>
      </c>
      <c r="C1136" s="550" t="s">
        <v>2254</v>
      </c>
      <c r="D1136" s="551" t="s">
        <v>31</v>
      </c>
      <c r="E1136" s="552">
        <f>4*1.3</f>
        <v>5.2</v>
      </c>
      <c r="F1136" s="553"/>
      <c r="G1136" s="559"/>
      <c r="H1136" s="577"/>
      <c r="I1136" s="577"/>
      <c r="J1136" s="577"/>
    </row>
    <row r="1137" spans="1:10">
      <c r="A1137" s="574"/>
      <c r="B1137" s="577"/>
      <c r="C1137" s="577"/>
      <c r="D1137" s="559"/>
      <c r="E1137" s="575"/>
      <c r="F1137" s="577"/>
      <c r="G1137" s="559"/>
      <c r="H1137" s="577"/>
      <c r="I1137" s="576" t="s">
        <v>2535</v>
      </c>
      <c r="J1137" s="577"/>
    </row>
    <row r="1138" spans="1:10" ht="51">
      <c r="A1138" s="574" t="s">
        <v>2435</v>
      </c>
      <c r="B1138" s="550" t="s">
        <v>2256</v>
      </c>
      <c r="C1138" s="550" t="s">
        <v>2257</v>
      </c>
      <c r="D1138" s="551" t="s">
        <v>31</v>
      </c>
      <c r="E1138" s="552">
        <f>3*1.3</f>
        <v>3.9000000000000004</v>
      </c>
      <c r="F1138" s="553"/>
      <c r="G1138" s="559"/>
      <c r="H1138" s="577"/>
      <c r="I1138" s="577"/>
      <c r="J1138" s="577"/>
    </row>
    <row r="1139" spans="1:10">
      <c r="A1139" s="574"/>
      <c r="B1139" s="577"/>
      <c r="C1139" s="577"/>
      <c r="D1139" s="559"/>
      <c r="E1139" s="575"/>
      <c r="F1139" s="577"/>
      <c r="G1139" s="559"/>
      <c r="H1139" s="577"/>
      <c r="I1139" s="576" t="s">
        <v>2536</v>
      </c>
      <c r="J1139" s="577"/>
    </row>
    <row r="1140" spans="1:10" ht="51">
      <c r="A1140" s="574" t="s">
        <v>2436</v>
      </c>
      <c r="B1140" s="550" t="s">
        <v>2259</v>
      </c>
      <c r="C1140" s="550" t="s">
        <v>2260</v>
      </c>
      <c r="D1140" s="551" t="s">
        <v>31</v>
      </c>
      <c r="E1140" s="552">
        <f>3*1.3</f>
        <v>3.9000000000000004</v>
      </c>
      <c r="F1140" s="553"/>
      <c r="G1140" s="559"/>
      <c r="H1140" s="577"/>
      <c r="I1140" s="577"/>
      <c r="J1140" s="577"/>
    </row>
    <row r="1141" spans="1:10">
      <c r="A1141" s="574"/>
      <c r="B1141" s="577"/>
      <c r="C1141" s="577"/>
      <c r="D1141" s="559"/>
      <c r="E1141" s="575"/>
      <c r="F1141" s="577"/>
      <c r="G1141" s="559"/>
      <c r="H1141" s="577"/>
      <c r="I1141" s="576" t="s">
        <v>2537</v>
      </c>
      <c r="J1141" s="577"/>
    </row>
    <row r="1142" spans="1:10" ht="51">
      <c r="A1142" s="574" t="s">
        <v>2437</v>
      </c>
      <c r="B1142" s="550" t="s">
        <v>2262</v>
      </c>
      <c r="C1142" s="550" t="s">
        <v>2263</v>
      </c>
      <c r="D1142" s="551" t="s">
        <v>31</v>
      </c>
      <c r="E1142" s="552">
        <f>2*1.3</f>
        <v>2.6</v>
      </c>
      <c r="F1142" s="553"/>
      <c r="G1142" s="559"/>
      <c r="H1142" s="577"/>
      <c r="I1142" s="577"/>
      <c r="J1142" s="577"/>
    </row>
    <row r="1143" spans="1:10">
      <c r="A1143" s="574"/>
      <c r="B1143" s="577"/>
      <c r="C1143" s="577"/>
      <c r="D1143" s="559"/>
      <c r="E1143" s="575"/>
      <c r="F1143" s="577"/>
      <c r="G1143" s="559"/>
      <c r="H1143" s="577"/>
      <c r="I1143" s="576" t="s">
        <v>2538</v>
      </c>
      <c r="J1143" s="577"/>
    </row>
    <row r="1144" spans="1:10" ht="51">
      <c r="A1144" s="574" t="s">
        <v>2438</v>
      </c>
      <c r="B1144" s="550" t="s">
        <v>2265</v>
      </c>
      <c r="C1144" s="550" t="s">
        <v>2266</v>
      </c>
      <c r="D1144" s="551" t="s">
        <v>31</v>
      </c>
      <c r="E1144" s="552">
        <f>4*1.3</f>
        <v>5.2</v>
      </c>
      <c r="F1144" s="553"/>
      <c r="G1144" s="559"/>
      <c r="H1144" s="577"/>
      <c r="I1144" s="577"/>
      <c r="J1144" s="577"/>
    </row>
    <row r="1145" spans="1:10">
      <c r="A1145" s="574"/>
      <c r="B1145" s="577"/>
      <c r="C1145" s="577"/>
      <c r="D1145" s="559"/>
      <c r="E1145" s="575"/>
      <c r="F1145" s="577"/>
      <c r="G1145" s="559"/>
      <c r="H1145" s="577"/>
      <c r="I1145" s="576" t="s">
        <v>2539</v>
      </c>
      <c r="J1145" s="577"/>
    </row>
    <row r="1146" spans="1:10" ht="51">
      <c r="A1146" s="574" t="s">
        <v>2439</v>
      </c>
      <c r="B1146" s="550" t="s">
        <v>2268</v>
      </c>
      <c r="C1146" s="550" t="s">
        <v>2269</v>
      </c>
      <c r="D1146" s="551" t="s">
        <v>31</v>
      </c>
      <c r="E1146" s="552">
        <f>5*1.3</f>
        <v>6.5</v>
      </c>
      <c r="F1146" s="553"/>
      <c r="G1146" s="559"/>
      <c r="H1146" s="577"/>
      <c r="I1146" s="577"/>
      <c r="J1146" s="577"/>
    </row>
    <row r="1147" spans="1:10">
      <c r="A1147" s="574"/>
      <c r="B1147" s="577"/>
      <c r="C1147" s="577"/>
      <c r="D1147" s="559"/>
      <c r="E1147" s="575"/>
      <c r="F1147" s="577"/>
      <c r="G1147" s="559"/>
      <c r="H1147" s="577"/>
      <c r="I1147" s="576" t="s">
        <v>2540</v>
      </c>
      <c r="J1147" s="577"/>
    </row>
    <row r="1148" spans="1:10" ht="51">
      <c r="A1148" s="574" t="s">
        <v>2440</v>
      </c>
      <c r="B1148" s="550" t="s">
        <v>2271</v>
      </c>
      <c r="C1148" s="550" t="s">
        <v>2272</v>
      </c>
      <c r="D1148" s="551" t="s">
        <v>31</v>
      </c>
      <c r="E1148" s="552">
        <f>5*1.3</f>
        <v>6.5</v>
      </c>
      <c r="F1148" s="553"/>
      <c r="G1148" s="559"/>
      <c r="H1148" s="577"/>
      <c r="I1148" s="577"/>
      <c r="J1148" s="577"/>
    </row>
    <row r="1149" spans="1:10">
      <c r="A1149" s="574"/>
      <c r="B1149" s="577"/>
      <c r="C1149" s="577"/>
      <c r="D1149" s="559"/>
      <c r="E1149" s="575"/>
      <c r="F1149" s="577"/>
      <c r="G1149" s="559"/>
      <c r="H1149" s="577"/>
      <c r="I1149" s="576" t="s">
        <v>2541</v>
      </c>
      <c r="J1149" s="577"/>
    </row>
    <row r="1150" spans="1:10" ht="51">
      <c r="A1150" s="574" t="s">
        <v>2441</v>
      </c>
      <c r="B1150" s="550" t="s">
        <v>2274</v>
      </c>
      <c r="C1150" s="550" t="s">
        <v>2275</v>
      </c>
      <c r="D1150" s="551" t="s">
        <v>31</v>
      </c>
      <c r="E1150" s="552">
        <f>5*1.3</f>
        <v>6.5</v>
      </c>
      <c r="F1150" s="553"/>
      <c r="G1150" s="559"/>
      <c r="H1150" s="577"/>
      <c r="I1150" s="577"/>
      <c r="J1150" s="577"/>
    </row>
    <row r="1151" spans="1:10">
      <c r="A1151" s="574"/>
      <c r="B1151" s="577"/>
      <c r="C1151" s="577"/>
      <c r="D1151" s="559"/>
      <c r="E1151" s="575"/>
      <c r="F1151" s="577"/>
      <c r="G1151" s="559"/>
      <c r="H1151" s="577"/>
      <c r="I1151" s="576" t="s">
        <v>2542</v>
      </c>
      <c r="J1151" s="577"/>
    </row>
    <row r="1152" spans="1:10" ht="63.75">
      <c r="A1152" s="574" t="s">
        <v>2442</v>
      </c>
      <c r="B1152" s="550" t="s">
        <v>2277</v>
      </c>
      <c r="C1152" s="550" t="s">
        <v>2278</v>
      </c>
      <c r="D1152" s="551" t="s">
        <v>31</v>
      </c>
      <c r="E1152" s="552">
        <f>3*1.3</f>
        <v>3.9000000000000004</v>
      </c>
      <c r="F1152" s="553"/>
      <c r="G1152" s="559"/>
      <c r="H1152" s="577"/>
      <c r="I1152" s="577"/>
      <c r="J1152" s="577"/>
    </row>
    <row r="1153" spans="1:10">
      <c r="A1153" s="574"/>
      <c r="B1153" s="577"/>
      <c r="C1153" s="577"/>
      <c r="D1153" s="559"/>
      <c r="E1153" s="575"/>
      <c r="F1153" s="577"/>
      <c r="G1153" s="559"/>
      <c r="H1153" s="577"/>
      <c r="I1153" s="576" t="s">
        <v>2543</v>
      </c>
      <c r="J1153" s="577"/>
    </row>
    <row r="1154" spans="1:10" ht="63.75">
      <c r="A1154" s="574" t="s">
        <v>2443</v>
      </c>
      <c r="B1154" s="550" t="s">
        <v>2280</v>
      </c>
      <c r="C1154" s="550" t="s">
        <v>2281</v>
      </c>
      <c r="D1154" s="551" t="s">
        <v>31</v>
      </c>
      <c r="E1154" s="552">
        <f>3*1.3</f>
        <v>3.9000000000000004</v>
      </c>
      <c r="F1154" s="553"/>
      <c r="G1154" s="559"/>
      <c r="H1154" s="577"/>
      <c r="I1154" s="577"/>
      <c r="J1154" s="577"/>
    </row>
    <row r="1155" spans="1:10">
      <c r="A1155" s="574"/>
      <c r="B1155" s="577"/>
      <c r="C1155" s="577"/>
      <c r="D1155" s="559"/>
      <c r="E1155" s="575"/>
      <c r="F1155" s="577"/>
      <c r="G1155" s="559"/>
      <c r="H1155" s="577"/>
      <c r="I1155" s="576" t="s">
        <v>2544</v>
      </c>
      <c r="J1155" s="577"/>
    </row>
    <row r="1156" spans="1:10" ht="63.75">
      <c r="A1156" s="574" t="s">
        <v>2444</v>
      </c>
      <c r="B1156" s="550" t="s">
        <v>2283</v>
      </c>
      <c r="C1156" s="550" t="s">
        <v>2284</v>
      </c>
      <c r="D1156" s="551" t="s">
        <v>31</v>
      </c>
      <c r="E1156" s="552">
        <f>1*1.3</f>
        <v>1.3</v>
      </c>
      <c r="F1156" s="553"/>
      <c r="G1156" s="559"/>
      <c r="H1156" s="577"/>
      <c r="I1156" s="577"/>
      <c r="J1156" s="577"/>
    </row>
    <row r="1157" spans="1:10">
      <c r="A1157" s="574"/>
      <c r="B1157" s="577"/>
      <c r="C1157" s="577"/>
      <c r="D1157" s="559"/>
      <c r="E1157" s="575"/>
      <c r="F1157" s="577"/>
      <c r="G1157" s="559"/>
      <c r="H1157" s="577"/>
      <c r="I1157" s="576" t="s">
        <v>2545</v>
      </c>
      <c r="J1157" s="577"/>
    </row>
    <row r="1158" spans="1:10" ht="63.75">
      <c r="A1158" s="574" t="s">
        <v>2445</v>
      </c>
      <c r="B1158" s="550" t="s">
        <v>2286</v>
      </c>
      <c r="C1158" s="550" t="s">
        <v>2287</v>
      </c>
      <c r="D1158" s="551" t="s">
        <v>31</v>
      </c>
      <c r="E1158" s="552">
        <f>3*1.3</f>
        <v>3.9000000000000004</v>
      </c>
      <c r="F1158" s="553"/>
      <c r="G1158" s="559"/>
      <c r="H1158" s="577"/>
      <c r="I1158" s="577"/>
      <c r="J1158" s="577"/>
    </row>
    <row r="1159" spans="1:10">
      <c r="A1159" s="574"/>
      <c r="B1159" s="577"/>
      <c r="C1159" s="577"/>
      <c r="D1159" s="559"/>
      <c r="E1159" s="575"/>
      <c r="F1159" s="577"/>
      <c r="G1159" s="559"/>
      <c r="H1159" s="577"/>
      <c r="I1159" s="576" t="s">
        <v>2546</v>
      </c>
      <c r="J1159" s="577"/>
    </row>
    <row r="1160" spans="1:10" ht="63.75">
      <c r="A1160" s="574" t="s">
        <v>2446</v>
      </c>
      <c r="B1160" s="550" t="s">
        <v>2289</v>
      </c>
      <c r="C1160" s="550" t="s">
        <v>2290</v>
      </c>
      <c r="D1160" s="551" t="s">
        <v>31</v>
      </c>
      <c r="E1160" s="552">
        <f>4*1.3</f>
        <v>5.2</v>
      </c>
      <c r="F1160" s="553"/>
      <c r="G1160" s="559"/>
      <c r="H1160" s="577"/>
      <c r="I1160" s="577"/>
      <c r="J1160" s="577"/>
    </row>
    <row r="1161" spans="1:10">
      <c r="A1161" s="574"/>
      <c r="B1161" s="577"/>
      <c r="C1161" s="577"/>
      <c r="D1161" s="559"/>
      <c r="E1161" s="575"/>
      <c r="F1161" s="577"/>
      <c r="G1161" s="559"/>
      <c r="H1161" s="577"/>
      <c r="I1161" s="576" t="s">
        <v>2547</v>
      </c>
      <c r="J1161" s="577"/>
    </row>
    <row r="1162" spans="1:10" ht="38.25">
      <c r="A1162" s="574" t="s">
        <v>2447</v>
      </c>
      <c r="B1162" s="550" t="s">
        <v>2292</v>
      </c>
      <c r="C1162" s="550" t="s">
        <v>2293</v>
      </c>
      <c r="D1162" s="551" t="s">
        <v>31</v>
      </c>
      <c r="E1162" s="552">
        <f>3*1.3</f>
        <v>3.9000000000000004</v>
      </c>
      <c r="F1162" s="553"/>
      <c r="G1162" s="559"/>
      <c r="H1162" s="577"/>
      <c r="I1162" s="577"/>
      <c r="J1162" s="577"/>
    </row>
    <row r="1163" spans="1:10">
      <c r="A1163" s="574"/>
      <c r="B1163" s="577"/>
      <c r="C1163" s="577"/>
      <c r="D1163" s="559"/>
      <c r="E1163" s="575"/>
      <c r="F1163" s="577"/>
      <c r="G1163" s="559"/>
      <c r="H1163" s="577"/>
      <c r="I1163" s="576" t="s">
        <v>2548</v>
      </c>
      <c r="J1163" s="577"/>
    </row>
    <row r="1164" spans="1:10" ht="51">
      <c r="A1164" s="574" t="s">
        <v>2448</v>
      </c>
      <c r="B1164" s="550" t="s">
        <v>2295</v>
      </c>
      <c r="C1164" s="550" t="s">
        <v>2296</v>
      </c>
      <c r="D1164" s="551" t="s">
        <v>31</v>
      </c>
      <c r="E1164" s="552">
        <f>5*1.3</f>
        <v>6.5</v>
      </c>
      <c r="F1164" s="553"/>
      <c r="G1164" s="559"/>
      <c r="H1164" s="577"/>
      <c r="I1164" s="577"/>
      <c r="J1164" s="577"/>
    </row>
    <row r="1165" spans="1:10">
      <c r="A1165" s="574"/>
      <c r="B1165" s="577"/>
      <c r="C1165" s="577"/>
      <c r="D1165" s="559"/>
      <c r="E1165" s="575"/>
      <c r="F1165" s="577"/>
      <c r="G1165" s="559"/>
      <c r="H1165" s="577"/>
      <c r="I1165" s="576" t="s">
        <v>2549</v>
      </c>
      <c r="J1165" s="577"/>
    </row>
    <row r="1166" spans="1:10" ht="51">
      <c r="A1166" s="574" t="s">
        <v>2449</v>
      </c>
      <c r="B1166" s="550" t="s">
        <v>2298</v>
      </c>
      <c r="C1166" s="550" t="s">
        <v>2299</v>
      </c>
      <c r="D1166" s="551" t="s">
        <v>31</v>
      </c>
      <c r="E1166" s="552">
        <f>5*1.3</f>
        <v>6.5</v>
      </c>
      <c r="F1166" s="553"/>
      <c r="G1166" s="559"/>
      <c r="H1166" s="577"/>
      <c r="I1166" s="577"/>
      <c r="J1166" s="577"/>
    </row>
    <row r="1167" spans="1:10">
      <c r="A1167" s="574"/>
      <c r="B1167" s="577"/>
      <c r="C1167" s="577"/>
      <c r="D1167" s="559"/>
      <c r="E1167" s="575"/>
      <c r="F1167" s="577"/>
      <c r="G1167" s="559"/>
      <c r="H1167" s="577"/>
      <c r="I1167" s="576" t="s">
        <v>2550</v>
      </c>
      <c r="J1167" s="577"/>
    </row>
    <row r="1168" spans="1:10" ht="63.75">
      <c r="A1168" s="574" t="s">
        <v>2450</v>
      </c>
      <c r="B1168" s="550" t="s">
        <v>2301</v>
      </c>
      <c r="C1168" s="550" t="s">
        <v>2302</v>
      </c>
      <c r="D1168" s="551" t="s">
        <v>31</v>
      </c>
      <c r="E1168" s="552">
        <f>5*1.3</f>
        <v>6.5</v>
      </c>
      <c r="F1168" s="553"/>
      <c r="G1168" s="559"/>
      <c r="H1168" s="577"/>
      <c r="I1168" s="577"/>
      <c r="J1168" s="577"/>
    </row>
    <row r="1169" spans="1:10">
      <c r="A1169" s="574"/>
      <c r="B1169" s="577"/>
      <c r="C1169" s="577"/>
      <c r="D1169" s="559"/>
      <c r="E1169" s="575"/>
      <c r="F1169" s="577"/>
      <c r="G1169" s="559"/>
      <c r="H1169" s="577"/>
      <c r="I1169" s="576" t="s">
        <v>2551</v>
      </c>
      <c r="J1169" s="577"/>
    </row>
    <row r="1170" spans="1:10" ht="51">
      <c r="A1170" s="574" t="s">
        <v>2451</v>
      </c>
      <c r="B1170" s="550" t="s">
        <v>2304</v>
      </c>
      <c r="C1170" s="550" t="s">
        <v>2305</v>
      </c>
      <c r="D1170" s="551" t="s">
        <v>31</v>
      </c>
      <c r="E1170" s="552">
        <f>5*1.3</f>
        <v>6.5</v>
      </c>
      <c r="F1170" s="553"/>
      <c r="G1170" s="559"/>
      <c r="H1170" s="577"/>
      <c r="I1170" s="577"/>
      <c r="J1170" s="577"/>
    </row>
    <row r="1171" spans="1:10">
      <c r="A1171" s="574"/>
      <c r="B1171" s="577"/>
      <c r="C1171" s="577"/>
      <c r="D1171" s="559"/>
      <c r="E1171" s="575"/>
      <c r="F1171" s="577"/>
      <c r="G1171" s="559"/>
      <c r="H1171" s="577"/>
      <c r="I1171" s="576" t="s">
        <v>2552</v>
      </c>
      <c r="J1171" s="577"/>
    </row>
    <row r="1172" spans="1:10" ht="51">
      <c r="A1172" s="574" t="s">
        <v>2452</v>
      </c>
      <c r="B1172" s="550" t="s">
        <v>2307</v>
      </c>
      <c r="C1172" s="550" t="s">
        <v>2308</v>
      </c>
      <c r="D1172" s="551" t="s">
        <v>31</v>
      </c>
      <c r="E1172" s="552">
        <f>5*1.3</f>
        <v>6.5</v>
      </c>
      <c r="F1172" s="553"/>
      <c r="G1172" s="559"/>
      <c r="H1172" s="577"/>
      <c r="I1172" s="577"/>
      <c r="J1172" s="577"/>
    </row>
    <row r="1173" spans="1:10">
      <c r="A1173" s="574"/>
      <c r="B1173" s="577"/>
      <c r="C1173" s="577"/>
      <c r="D1173" s="559"/>
      <c r="E1173" s="575"/>
      <c r="F1173" s="577"/>
      <c r="G1173" s="559"/>
      <c r="H1173" s="577"/>
      <c r="I1173" s="576" t="s">
        <v>2553</v>
      </c>
      <c r="J1173" s="577"/>
    </row>
    <row r="1174" spans="1:10">
      <c r="A1174" s="574" t="s">
        <v>2453</v>
      </c>
      <c r="B1174" s="550" t="s">
        <v>2310</v>
      </c>
      <c r="C1174" s="550" t="s">
        <v>2311</v>
      </c>
      <c r="D1174" s="551" t="s">
        <v>31</v>
      </c>
      <c r="E1174" s="552">
        <f>30*1.3</f>
        <v>39</v>
      </c>
      <c r="F1174" s="553"/>
      <c r="G1174" s="559"/>
      <c r="H1174" s="577"/>
      <c r="I1174" s="577"/>
      <c r="J1174" s="577"/>
    </row>
    <row r="1175" spans="1:10">
      <c r="A1175" s="574"/>
      <c r="B1175" s="577"/>
      <c r="C1175" s="577"/>
      <c r="D1175" s="559"/>
      <c r="E1175" s="575"/>
      <c r="F1175" s="577"/>
      <c r="G1175" s="559"/>
      <c r="H1175" s="577"/>
      <c r="I1175" s="576" t="s">
        <v>2554</v>
      </c>
      <c r="J1175" s="577"/>
    </row>
    <row r="1176" spans="1:10" ht="63.75">
      <c r="A1176" s="574" t="s">
        <v>2454</v>
      </c>
      <c r="B1176" s="581" t="s">
        <v>2313</v>
      </c>
      <c r="C1176" s="550" t="s">
        <v>2314</v>
      </c>
      <c r="D1176" s="551" t="s">
        <v>31</v>
      </c>
      <c r="E1176" s="552">
        <f>12*1.3</f>
        <v>15.600000000000001</v>
      </c>
      <c r="F1176" s="553"/>
      <c r="G1176" s="559"/>
      <c r="H1176" s="577"/>
      <c r="I1176" s="577"/>
      <c r="J1176" s="577"/>
    </row>
    <row r="1177" spans="1:10">
      <c r="A1177" s="574"/>
      <c r="B1177" s="577"/>
      <c r="C1177" s="2106"/>
      <c r="D1177" s="559"/>
      <c r="E1177" s="575"/>
      <c r="F1177" s="2107"/>
      <c r="G1177" s="559"/>
      <c r="H1177" s="2107"/>
      <c r="I1177" s="576" t="s">
        <v>2555</v>
      </c>
      <c r="J1177" s="2107"/>
    </row>
    <row r="1178" spans="1:10">
      <c r="A1178" s="574" t="s">
        <v>2558</v>
      </c>
      <c r="B1178" s="2108" t="s">
        <v>2316</v>
      </c>
      <c r="C1178" s="2106"/>
      <c r="D1178" s="559"/>
      <c r="E1178" s="575"/>
      <c r="F1178" s="2107"/>
      <c r="G1178" s="559"/>
      <c r="H1178" s="576"/>
      <c r="I1178" s="2107"/>
      <c r="J1178" s="2107"/>
    </row>
    <row r="1179" spans="1:10">
      <c r="A1179" s="558" t="s">
        <v>2559</v>
      </c>
      <c r="B1179" s="550" t="s">
        <v>2317</v>
      </c>
      <c r="C1179" s="550" t="s">
        <v>2318</v>
      </c>
      <c r="D1179" s="551" t="s">
        <v>31</v>
      </c>
      <c r="E1179" s="552">
        <f>30*1.3</f>
        <v>39</v>
      </c>
      <c r="F1179" s="553"/>
      <c r="G1179" s="559"/>
      <c r="H1179" s="577"/>
      <c r="I1179" s="577"/>
      <c r="J1179" s="577"/>
    </row>
    <row r="1180" spans="1:10" ht="38.25">
      <c r="A1180" s="558" t="s">
        <v>2560</v>
      </c>
      <c r="B1180" s="581" t="s">
        <v>2310</v>
      </c>
      <c r="C1180" s="550" t="s">
        <v>2319</v>
      </c>
      <c r="D1180" s="551" t="s">
        <v>31</v>
      </c>
      <c r="E1180" s="552">
        <f>15*1.3</f>
        <v>19.5</v>
      </c>
      <c r="F1180" s="553"/>
      <c r="G1180" s="559"/>
      <c r="H1180" s="577"/>
      <c r="I1180" s="577"/>
      <c r="J1180" s="577"/>
    </row>
    <row r="1181" spans="1:10" ht="38.25">
      <c r="A1181" s="558" t="s">
        <v>2561</v>
      </c>
      <c r="B1181" s="581" t="s">
        <v>2320</v>
      </c>
      <c r="C1181" s="550" t="s">
        <v>2321</v>
      </c>
      <c r="D1181" s="551" t="s">
        <v>31</v>
      </c>
      <c r="E1181" s="552">
        <f>7*1.3</f>
        <v>9.1</v>
      </c>
      <c r="F1181" s="553"/>
      <c r="G1181" s="559"/>
      <c r="H1181" s="577"/>
      <c r="I1181" s="577"/>
      <c r="J1181" s="577"/>
    </row>
    <row r="1182" spans="1:10" ht="25.5">
      <c r="A1182" s="558" t="s">
        <v>2562</v>
      </c>
      <c r="B1182" s="581" t="s">
        <v>2322</v>
      </c>
      <c r="C1182" s="550" t="s">
        <v>2323</v>
      </c>
      <c r="D1182" s="551" t="s">
        <v>31</v>
      </c>
      <c r="E1182" s="552">
        <f>30*1.3</f>
        <v>39</v>
      </c>
      <c r="F1182" s="553"/>
      <c r="G1182" s="559"/>
      <c r="H1182" s="577"/>
      <c r="I1182" s="577"/>
      <c r="J1182" s="577"/>
    </row>
    <row r="1183" spans="1:10" ht="38.25">
      <c r="A1183" s="558" t="s">
        <v>2563</v>
      </c>
      <c r="B1183" s="581" t="s">
        <v>2324</v>
      </c>
      <c r="C1183" s="550" t="s">
        <v>2325</v>
      </c>
      <c r="D1183" s="551" t="s">
        <v>31</v>
      </c>
      <c r="E1183" s="552">
        <f>20*1.3</f>
        <v>26</v>
      </c>
      <c r="F1183" s="553"/>
      <c r="G1183" s="559"/>
      <c r="H1183" s="577"/>
      <c r="I1183" s="577"/>
      <c r="J1183" s="577"/>
    </row>
    <row r="1184" spans="1:10" ht="25.5">
      <c r="A1184" s="558" t="s">
        <v>2564</v>
      </c>
      <c r="B1184" s="581" t="s">
        <v>2326</v>
      </c>
      <c r="C1184" s="550" t="s">
        <v>2327</v>
      </c>
      <c r="D1184" s="551" t="s">
        <v>31</v>
      </c>
      <c r="E1184" s="552">
        <f>18*1.3</f>
        <v>23.400000000000002</v>
      </c>
      <c r="F1184" s="553"/>
      <c r="G1184" s="559"/>
      <c r="H1184" s="577"/>
      <c r="I1184" s="577"/>
      <c r="J1184" s="577"/>
    </row>
    <row r="1185" spans="1:10" ht="38.25">
      <c r="A1185" s="558" t="s">
        <v>2565</v>
      </c>
      <c r="B1185" s="581" t="s">
        <v>2328</v>
      </c>
      <c r="C1185" s="550" t="s">
        <v>2329</v>
      </c>
      <c r="D1185" s="551" t="s">
        <v>31</v>
      </c>
      <c r="E1185" s="552">
        <f>27*1.3</f>
        <v>35.1</v>
      </c>
      <c r="F1185" s="553"/>
      <c r="G1185" s="559"/>
      <c r="H1185" s="577"/>
      <c r="I1185" s="577"/>
      <c r="J1185" s="577"/>
    </row>
    <row r="1186" spans="1:10" ht="38.25">
      <c r="A1186" s="558" t="s">
        <v>2566</v>
      </c>
      <c r="B1186" s="581" t="s">
        <v>2330</v>
      </c>
      <c r="C1186" s="550" t="s">
        <v>2331</v>
      </c>
      <c r="D1186" s="551" t="s">
        <v>31</v>
      </c>
      <c r="E1186" s="552">
        <f>6*1.3</f>
        <v>7.8000000000000007</v>
      </c>
      <c r="F1186" s="553"/>
      <c r="G1186" s="559"/>
      <c r="H1186" s="577"/>
      <c r="I1186" s="577"/>
      <c r="J1186" s="577"/>
    </row>
    <row r="1187" spans="1:10" ht="25.5">
      <c r="A1187" s="558" t="s">
        <v>2567</v>
      </c>
      <c r="B1187" s="581" t="s">
        <v>2332</v>
      </c>
      <c r="C1187" s="550" t="s">
        <v>2333</v>
      </c>
      <c r="D1187" s="551" t="s">
        <v>31</v>
      </c>
      <c r="E1187" s="552">
        <f>40*1.3</f>
        <v>52</v>
      </c>
      <c r="F1187" s="553"/>
      <c r="G1187" s="559"/>
      <c r="H1187" s="577"/>
      <c r="I1187" s="577"/>
      <c r="J1187" s="577"/>
    </row>
    <row r="1188" spans="1:10">
      <c r="A1188" s="574"/>
      <c r="B1188" s="577"/>
      <c r="C1188" s="577"/>
      <c r="D1188" s="559"/>
      <c r="E1188" s="575"/>
      <c r="F1188" s="577"/>
      <c r="G1188" s="559"/>
      <c r="H1188" s="577"/>
      <c r="I1188" s="576" t="s">
        <v>2556</v>
      </c>
      <c r="J1188" s="577"/>
    </row>
    <row r="1189" spans="1:10">
      <c r="A1189" s="574" t="s">
        <v>2568</v>
      </c>
      <c r="B1189" s="2109" t="s">
        <v>2335</v>
      </c>
      <c r="C1189" s="550"/>
      <c r="D1189" s="551"/>
      <c r="E1189" s="552"/>
      <c r="F1189" s="553"/>
      <c r="G1189" s="559"/>
      <c r="H1189" s="577"/>
      <c r="I1189" s="577"/>
      <c r="J1189" s="577"/>
    </row>
    <row r="1190" spans="1:10" ht="25.5">
      <c r="A1190" s="558" t="s">
        <v>2569</v>
      </c>
      <c r="B1190" s="550" t="s">
        <v>2624</v>
      </c>
      <c r="C1190" s="550" t="s">
        <v>2336</v>
      </c>
      <c r="D1190" s="551" t="s">
        <v>2337</v>
      </c>
      <c r="E1190" s="552">
        <f>3*1.3</f>
        <v>3.9000000000000004</v>
      </c>
      <c r="F1190" s="1014">
        <v>20</v>
      </c>
      <c r="G1190" s="2091">
        <v>7.6219999999999999</v>
      </c>
      <c r="H1190" s="2091">
        <v>152.44</v>
      </c>
      <c r="I1190" s="2110" t="s">
        <v>3247</v>
      </c>
      <c r="J1190" s="2091">
        <v>737.81</v>
      </c>
    </row>
    <row r="1191" spans="1:10" ht="51">
      <c r="A1191" s="558" t="s">
        <v>2570</v>
      </c>
      <c r="B1191" s="550" t="s">
        <v>2625</v>
      </c>
      <c r="C1191" s="550" t="s">
        <v>2338</v>
      </c>
      <c r="D1191" s="551" t="s">
        <v>2337</v>
      </c>
      <c r="E1191" s="552">
        <f>3*1.3</f>
        <v>3.9000000000000004</v>
      </c>
      <c r="F1191" s="1014">
        <v>20</v>
      </c>
      <c r="G1191" s="2091">
        <v>28.22</v>
      </c>
      <c r="H1191" s="2091">
        <v>564.44000000000005</v>
      </c>
      <c r="I1191" s="2110" t="s">
        <v>3247</v>
      </c>
      <c r="J1191" s="2091">
        <v>2731.89</v>
      </c>
    </row>
    <row r="1192" spans="1:10" ht="38.25">
      <c r="A1192" s="558" t="s">
        <v>2571</v>
      </c>
      <c r="B1192" s="550" t="s">
        <v>2626</v>
      </c>
      <c r="C1192" s="550" t="s">
        <v>2339</v>
      </c>
      <c r="D1192" s="551" t="s">
        <v>2337</v>
      </c>
      <c r="E1192" s="2111">
        <f>4*1.3</f>
        <v>5.2</v>
      </c>
      <c r="F1192" s="2112">
        <v>20</v>
      </c>
      <c r="G1192" s="2091">
        <v>37.375</v>
      </c>
      <c r="H1192" s="2091">
        <v>747.5</v>
      </c>
      <c r="I1192" s="2110" t="s">
        <v>3247</v>
      </c>
      <c r="J1192" s="2091">
        <v>4522.375</v>
      </c>
    </row>
    <row r="1193" spans="1:10">
      <c r="A1193" s="574"/>
      <c r="B1193" s="577"/>
      <c r="C1193" s="577"/>
      <c r="D1193" s="559"/>
      <c r="E1193" s="575"/>
      <c r="F1193" s="577"/>
      <c r="G1193" s="559"/>
      <c r="H1193" s="577"/>
      <c r="I1193" s="576" t="s">
        <v>2557</v>
      </c>
      <c r="J1193" s="2093">
        <f>SUM(J1190:J1192)/1.12</f>
        <v>7135.7812499999991</v>
      </c>
    </row>
    <row r="1194" spans="1:10">
      <c r="A1194" s="2097" t="s">
        <v>2609</v>
      </c>
      <c r="B1194" s="2101" t="s">
        <v>2639</v>
      </c>
      <c r="C1194" s="2098"/>
      <c r="D1194" s="2099"/>
      <c r="E1194" s="530"/>
      <c r="F1194" s="2100"/>
      <c r="G1194" s="2087"/>
      <c r="H1194" s="577"/>
      <c r="I1194" s="577"/>
      <c r="J1194" s="577"/>
    </row>
    <row r="1195" spans="1:10" ht="38.25">
      <c r="A1195" s="529" t="s">
        <v>2640</v>
      </c>
      <c r="B1195" s="528" t="s">
        <v>2649</v>
      </c>
      <c r="C1195" s="528" t="s">
        <v>2063</v>
      </c>
      <c r="D1195" s="529" t="s">
        <v>31</v>
      </c>
      <c r="E1195" s="530">
        <f>240000*1.3</f>
        <v>312000</v>
      </c>
      <c r="F1195" s="2094"/>
      <c r="G1195" s="2087"/>
      <c r="H1195" s="577"/>
      <c r="I1195" s="577"/>
      <c r="J1195" s="577"/>
    </row>
    <row r="1196" spans="1:10" ht="38.25">
      <c r="A1196" s="529" t="s">
        <v>2641</v>
      </c>
      <c r="B1196" s="528" t="s">
        <v>2650</v>
      </c>
      <c r="C1196" s="528" t="s">
        <v>2064</v>
      </c>
      <c r="D1196" s="529" t="s">
        <v>31</v>
      </c>
      <c r="E1196" s="530">
        <f>35000*1.3</f>
        <v>45500</v>
      </c>
      <c r="F1196" s="2094"/>
      <c r="G1196" s="2087"/>
      <c r="H1196" s="577"/>
      <c r="I1196" s="577"/>
      <c r="J1196" s="577"/>
    </row>
    <row r="1197" spans="1:10">
      <c r="A1197" s="574"/>
      <c r="B1197" s="577"/>
      <c r="C1197" s="577"/>
      <c r="D1197" s="559"/>
      <c r="E1197" s="575"/>
      <c r="F1197" s="577"/>
      <c r="G1197" s="559"/>
      <c r="H1197" s="577"/>
      <c r="I1197" s="576" t="s">
        <v>2642</v>
      </c>
      <c r="J1197" s="577"/>
    </row>
    <row r="1198" spans="1:10">
      <c r="A1198" s="2097" t="s">
        <v>2643</v>
      </c>
      <c r="B1198" s="2101" t="s">
        <v>2645</v>
      </c>
      <c r="C1198" s="2098"/>
      <c r="D1198" s="2099"/>
      <c r="E1198" s="530"/>
      <c r="F1198" s="2100"/>
      <c r="G1198" s="2087"/>
      <c r="H1198" s="577"/>
      <c r="I1198" s="577"/>
      <c r="J1198" s="577"/>
    </row>
    <row r="1199" spans="1:10" ht="51">
      <c r="A1199" s="529" t="s">
        <v>2644</v>
      </c>
      <c r="B1199" s="528" t="s">
        <v>2065</v>
      </c>
      <c r="C1199" s="528" t="s">
        <v>2066</v>
      </c>
      <c r="D1199" s="529" t="s">
        <v>31</v>
      </c>
      <c r="E1199" s="530">
        <f>80000*1.3</f>
        <v>104000</v>
      </c>
      <c r="F1199" s="2094"/>
      <c r="G1199" s="2087"/>
      <c r="H1199" s="577"/>
      <c r="I1199" s="577"/>
      <c r="J1199" s="577"/>
    </row>
    <row r="1200" spans="1:10">
      <c r="A1200" s="574"/>
      <c r="B1200" s="577"/>
      <c r="C1200" s="577"/>
      <c r="D1200" s="559"/>
      <c r="E1200" s="575"/>
      <c r="F1200" s="577"/>
      <c r="G1200" s="559"/>
      <c r="H1200" s="577"/>
      <c r="I1200" s="576" t="s">
        <v>2646</v>
      </c>
      <c r="J1200" s="577"/>
    </row>
    <row r="1201" spans="1:10">
      <c r="A1201" s="1917" t="s">
        <v>2647</v>
      </c>
      <c r="B1201" s="2053" t="s">
        <v>2756</v>
      </c>
      <c r="C1201" s="2054"/>
      <c r="D1201" s="1914"/>
      <c r="E1201" s="383"/>
      <c r="F1201" s="1971"/>
      <c r="G1201" s="1972"/>
      <c r="H1201" s="1914"/>
      <c r="I1201" s="1971"/>
      <c r="J1201" s="1971"/>
    </row>
    <row r="1202" spans="1:10">
      <c r="A1202" s="642" t="s">
        <v>2757</v>
      </c>
      <c r="B1202" s="642"/>
      <c r="C1202" s="642"/>
      <c r="D1202" s="642"/>
      <c r="E1202" s="642"/>
      <c r="F1202" s="642"/>
      <c r="G1202" s="642"/>
      <c r="H1202" s="642"/>
      <c r="I1202" s="642"/>
      <c r="J1202" s="642"/>
    </row>
    <row r="1203" spans="1:10" ht="115.5">
      <c r="A1203" s="558" t="s">
        <v>2648</v>
      </c>
      <c r="B1203" s="2113" t="s">
        <v>2610</v>
      </c>
      <c r="C1203" s="2114" t="s">
        <v>2618</v>
      </c>
      <c r="D1203" s="559" t="s">
        <v>31</v>
      </c>
      <c r="E1203" s="575">
        <v>60000</v>
      </c>
      <c r="F1203" s="558"/>
      <c r="G1203" s="558"/>
      <c r="H1203" s="558"/>
      <c r="I1203" s="558"/>
      <c r="J1203" s="558"/>
    </row>
    <row r="1204" spans="1:10">
      <c r="A1204" s="574"/>
      <c r="B1204" s="577"/>
      <c r="C1204" s="577"/>
      <c r="D1204" s="559"/>
      <c r="E1204" s="575"/>
      <c r="F1204" s="577"/>
      <c r="G1204" s="559"/>
      <c r="H1204" s="577"/>
      <c r="I1204" s="576" t="s">
        <v>2651</v>
      </c>
      <c r="J1204" s="577"/>
    </row>
  </sheetData>
  <mergeCells count="10">
    <mergeCell ref="B14:H14"/>
    <mergeCell ref="A760:J760"/>
    <mergeCell ref="A772:J772"/>
    <mergeCell ref="A1202:J1202"/>
    <mergeCell ref="B8:H8"/>
    <mergeCell ref="B9:H9"/>
    <mergeCell ref="B10:H10"/>
    <mergeCell ref="B11:H11"/>
    <mergeCell ref="B12:H12"/>
    <mergeCell ref="B13:H13"/>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59999389629810485"/>
  </sheetPr>
  <dimension ref="A1:J1209"/>
  <sheetViews>
    <sheetView workbookViewId="0">
      <selection activeCell="N29" sqref="N29"/>
    </sheetView>
  </sheetViews>
  <sheetFormatPr defaultRowHeight="15"/>
  <cols>
    <col min="1" max="1" width="9.140625" style="2136" customWidth="1"/>
    <col min="2" max="2" width="27.85546875" style="2137" customWidth="1"/>
    <col min="3" max="3" width="54.28515625" style="2137" customWidth="1"/>
    <col min="4" max="4" width="9.85546875" style="2137" customWidth="1"/>
    <col min="5" max="5" width="9.140625" style="2136" customWidth="1"/>
    <col min="6" max="7" width="8.5703125" style="2137" customWidth="1"/>
    <col min="8" max="8" width="13" style="2137" customWidth="1"/>
    <col min="9" max="9" width="8.5703125" style="2137" customWidth="1"/>
    <col min="10" max="10" width="15.7109375" style="2137" customWidth="1"/>
  </cols>
  <sheetData>
    <row r="1" spans="1:10">
      <c r="A1" s="2115"/>
      <c r="B1" s="2116"/>
      <c r="C1" s="2116"/>
      <c r="D1" s="2116"/>
      <c r="E1" s="2117"/>
      <c r="F1" s="2116"/>
      <c r="G1" s="2116"/>
      <c r="H1" s="2116"/>
      <c r="I1" s="2116"/>
      <c r="J1" s="2116"/>
    </row>
    <row r="2" spans="1:10" ht="15.75">
      <c r="A2" s="2118" t="s">
        <v>0</v>
      </c>
      <c r="B2" s="2118"/>
      <c r="C2" s="2118"/>
      <c r="D2" s="2118"/>
      <c r="E2" s="2118"/>
      <c r="F2" s="2118"/>
      <c r="G2" s="2118"/>
      <c r="H2" s="2118"/>
      <c r="I2" s="2118"/>
      <c r="J2" s="2118"/>
    </row>
    <row r="3" spans="1:10">
      <c r="A3" s="2115"/>
      <c r="B3" s="2116"/>
      <c r="C3" s="2116"/>
      <c r="D3" s="2116"/>
      <c r="E3" s="2117"/>
      <c r="F3" s="2116"/>
      <c r="G3" s="2116"/>
      <c r="H3" s="2116"/>
      <c r="I3" s="2116"/>
      <c r="J3" s="2116"/>
    </row>
    <row r="4" spans="1:10" ht="15.75">
      <c r="A4" s="2119" t="s">
        <v>3248</v>
      </c>
      <c r="B4" s="2119"/>
      <c r="C4" s="2119"/>
      <c r="D4" s="2119"/>
      <c r="E4" s="2119"/>
      <c r="F4" s="2119"/>
      <c r="G4" s="2119"/>
      <c r="H4" s="2119"/>
      <c r="I4" s="2119"/>
      <c r="J4" s="2119"/>
    </row>
    <row r="5" spans="1:10" ht="15.75">
      <c r="A5" s="2120"/>
      <c r="B5" s="2120"/>
      <c r="C5" s="2121"/>
      <c r="D5" s="2120"/>
      <c r="E5" s="2122"/>
      <c r="F5" s="2120"/>
      <c r="G5" s="2123"/>
      <c r="H5" s="2120"/>
      <c r="I5" s="2120"/>
      <c r="J5" s="2120"/>
    </row>
    <row r="6" spans="1:10" ht="15.75">
      <c r="A6" s="2120"/>
      <c r="B6" s="2124" t="s">
        <v>2</v>
      </c>
      <c r="C6" s="2125"/>
      <c r="D6" s="2120"/>
      <c r="E6" s="2122"/>
      <c r="F6" s="2120"/>
      <c r="G6" s="2123"/>
      <c r="H6" s="2120"/>
      <c r="I6" s="2120"/>
      <c r="J6" s="2120"/>
    </row>
    <row r="7" spans="1:10" ht="15.75">
      <c r="A7" s="2120"/>
      <c r="B7" s="2120"/>
      <c r="C7" s="2121"/>
      <c r="D7" s="2120"/>
      <c r="E7" s="2122"/>
      <c r="F7" s="2120"/>
      <c r="G7" s="2123"/>
      <c r="H7" s="2120"/>
      <c r="I7" s="2120"/>
      <c r="J7" s="2120"/>
    </row>
    <row r="8" spans="1:10">
      <c r="A8" s="2126" t="s">
        <v>3</v>
      </c>
      <c r="B8" s="2127" t="s">
        <v>4</v>
      </c>
      <c r="C8" s="2127"/>
      <c r="D8" s="2127"/>
      <c r="E8" s="2127"/>
      <c r="F8" s="2127"/>
      <c r="G8" s="2127"/>
      <c r="H8" s="2127"/>
      <c r="I8" s="2128"/>
      <c r="J8" s="2128"/>
    </row>
    <row r="9" spans="1:10">
      <c r="A9" s="2126" t="s">
        <v>5</v>
      </c>
      <c r="B9" s="2129" t="s">
        <v>6</v>
      </c>
      <c r="C9" s="2129"/>
      <c r="D9" s="2129"/>
      <c r="E9" s="2129"/>
      <c r="F9" s="2129"/>
      <c r="G9" s="2129"/>
      <c r="H9" s="2129"/>
      <c r="I9" s="2130"/>
      <c r="J9" s="2130"/>
    </row>
    <row r="10" spans="1:10">
      <c r="A10" s="2126" t="s">
        <v>7</v>
      </c>
      <c r="B10" s="2131" t="s">
        <v>8</v>
      </c>
      <c r="C10" s="2131"/>
      <c r="D10" s="2131"/>
      <c r="E10" s="2131"/>
      <c r="F10" s="2131"/>
      <c r="G10" s="2131"/>
      <c r="H10" s="2131"/>
      <c r="I10" s="2128"/>
      <c r="J10" s="2128"/>
    </row>
    <row r="11" spans="1:10">
      <c r="A11" s="2126" t="s">
        <v>9</v>
      </c>
      <c r="B11" s="2132" t="s">
        <v>10</v>
      </c>
      <c r="C11" s="2132"/>
      <c r="D11" s="2132"/>
      <c r="E11" s="2132"/>
      <c r="F11" s="2132"/>
      <c r="G11" s="2132"/>
      <c r="H11" s="2132"/>
      <c r="I11" s="2128"/>
      <c r="J11" s="2128"/>
    </row>
    <row r="12" spans="1:10">
      <c r="A12" s="2126" t="s">
        <v>11</v>
      </c>
      <c r="B12" s="2133" t="s">
        <v>12</v>
      </c>
      <c r="C12" s="2133"/>
      <c r="D12" s="2133"/>
      <c r="E12" s="2133"/>
      <c r="F12" s="2133"/>
      <c r="G12" s="2133"/>
      <c r="H12" s="2133"/>
      <c r="I12" s="2128"/>
      <c r="J12" s="2128"/>
    </row>
    <row r="13" spans="1:10">
      <c r="A13" s="2126" t="s">
        <v>13</v>
      </c>
      <c r="B13" s="2134" t="s">
        <v>2797</v>
      </c>
      <c r="C13" s="2134"/>
      <c r="D13" s="2134"/>
      <c r="E13" s="2134"/>
      <c r="F13" s="2134"/>
      <c r="G13" s="2134"/>
      <c r="H13" s="2134"/>
      <c r="I13" s="2128"/>
      <c r="J13" s="2128"/>
    </row>
    <row r="14" spans="1:10" ht="15.75">
      <c r="A14" s="2126" t="s">
        <v>1410</v>
      </c>
      <c r="B14" s="2135" t="s">
        <v>2652</v>
      </c>
      <c r="C14" s="2135"/>
      <c r="D14" s="2135"/>
      <c r="E14" s="2135"/>
      <c r="F14" s="2135"/>
      <c r="G14" s="2135"/>
      <c r="H14" s="2135"/>
      <c r="I14" s="2120"/>
      <c r="J14" s="2120"/>
    </row>
    <row r="15" spans="1:10" ht="15.75">
      <c r="A15" s="2120"/>
      <c r="B15" s="2120"/>
      <c r="C15" s="2121"/>
      <c r="D15" s="2120"/>
      <c r="E15" s="2122"/>
      <c r="F15" s="2120"/>
      <c r="G15" s="2123"/>
      <c r="H15" s="2120"/>
      <c r="I15" s="2120"/>
      <c r="J15" s="2120"/>
    </row>
    <row r="17" spans="1:10" ht="63.75">
      <c r="A17" s="2138" t="s">
        <v>14</v>
      </c>
      <c r="B17" s="2139" t="s">
        <v>15</v>
      </c>
      <c r="C17" s="2139" t="s">
        <v>16</v>
      </c>
      <c r="D17" s="2139" t="s">
        <v>17</v>
      </c>
      <c r="E17" s="2140" t="s">
        <v>18</v>
      </c>
      <c r="F17" s="691" t="s">
        <v>20</v>
      </c>
      <c r="G17" s="2142" t="s">
        <v>21</v>
      </c>
      <c r="H17" s="2143" t="s">
        <v>22</v>
      </c>
      <c r="I17" s="2141" t="s">
        <v>23</v>
      </c>
      <c r="J17" s="2141" t="s">
        <v>24</v>
      </c>
    </row>
    <row r="18" spans="1:10">
      <c r="A18" s="2138" t="s">
        <v>26</v>
      </c>
      <c r="B18" s="2139">
        <v>2</v>
      </c>
      <c r="C18" s="2139">
        <v>3</v>
      </c>
      <c r="D18" s="2139">
        <v>4</v>
      </c>
      <c r="E18" s="2140">
        <v>5</v>
      </c>
      <c r="F18" s="694">
        <v>7</v>
      </c>
      <c r="G18" s="2144">
        <v>8</v>
      </c>
      <c r="H18" s="2145">
        <v>9</v>
      </c>
      <c r="I18" s="2141">
        <v>10</v>
      </c>
      <c r="J18" s="2141">
        <v>11</v>
      </c>
    </row>
    <row r="19" spans="1:10">
      <c r="A19" s="2146">
        <v>1</v>
      </c>
      <c r="B19" s="2147" t="s">
        <v>27</v>
      </c>
      <c r="C19" s="2148"/>
      <c r="D19" s="2149"/>
      <c r="E19" s="2150"/>
      <c r="F19" s="2151"/>
      <c r="G19" s="2152"/>
      <c r="H19" s="2153"/>
      <c r="I19" s="2154"/>
      <c r="J19" s="2154"/>
    </row>
    <row r="20" spans="1:10" ht="26.25">
      <c r="A20" s="2155" t="s">
        <v>28</v>
      </c>
      <c r="B20" s="2156" t="s">
        <v>29</v>
      </c>
      <c r="C20" s="2157" t="s">
        <v>30</v>
      </c>
      <c r="D20" s="2158" t="s">
        <v>31</v>
      </c>
      <c r="E20" s="2159" t="s">
        <v>32</v>
      </c>
      <c r="F20" s="2160"/>
      <c r="G20" s="2161"/>
      <c r="H20" s="2162"/>
      <c r="I20" s="2160"/>
      <c r="J20" s="2160"/>
    </row>
    <row r="21" spans="1:10" ht="26.25">
      <c r="A21" s="2155" t="s">
        <v>33</v>
      </c>
      <c r="B21" s="2156" t="s">
        <v>34</v>
      </c>
      <c r="C21" s="2157" t="s">
        <v>30</v>
      </c>
      <c r="D21" s="2158" t="s">
        <v>31</v>
      </c>
      <c r="E21" s="2159" t="s">
        <v>32</v>
      </c>
      <c r="F21" s="2160"/>
      <c r="G21" s="2161"/>
      <c r="H21" s="2162"/>
      <c r="I21" s="2160"/>
      <c r="J21" s="2160"/>
    </row>
    <row r="22" spans="1:10">
      <c r="A22" s="2155" t="s">
        <v>35</v>
      </c>
      <c r="B22" s="2156" t="s">
        <v>36</v>
      </c>
      <c r="C22" s="2157" t="s">
        <v>37</v>
      </c>
      <c r="D22" s="2158" t="s">
        <v>31</v>
      </c>
      <c r="E22" s="2164" t="s">
        <v>38</v>
      </c>
      <c r="F22" s="2160"/>
      <c r="G22" s="2161"/>
      <c r="H22" s="2162"/>
      <c r="I22" s="2160"/>
      <c r="J22" s="2160"/>
    </row>
    <row r="23" spans="1:10">
      <c r="A23" s="2155" t="s">
        <v>39</v>
      </c>
      <c r="B23" s="2156" t="s">
        <v>40</v>
      </c>
      <c r="C23" s="2157" t="s">
        <v>37</v>
      </c>
      <c r="D23" s="2158" t="s">
        <v>31</v>
      </c>
      <c r="E23" s="2164" t="s">
        <v>38</v>
      </c>
      <c r="F23" s="2160"/>
      <c r="G23" s="2161"/>
      <c r="H23" s="2162"/>
      <c r="I23" s="2160"/>
      <c r="J23" s="2160"/>
    </row>
    <row r="24" spans="1:10" ht="25.5">
      <c r="A24" s="2155" t="s">
        <v>41</v>
      </c>
      <c r="B24" s="2165" t="s">
        <v>42</v>
      </c>
      <c r="C24" s="2165" t="s">
        <v>43</v>
      </c>
      <c r="D24" s="2158" t="s">
        <v>31</v>
      </c>
      <c r="E24" s="2164" t="s">
        <v>44</v>
      </c>
      <c r="F24" s="2160"/>
      <c r="G24" s="2161"/>
      <c r="H24" s="2166"/>
      <c r="I24" s="2163"/>
      <c r="J24" s="2160"/>
    </row>
    <row r="25" spans="1:10">
      <c r="A25" s="2167"/>
      <c r="B25" s="2168"/>
      <c r="C25" s="2169"/>
      <c r="D25" s="2170"/>
      <c r="E25" s="2171"/>
      <c r="F25" s="2172"/>
      <c r="G25" s="2173"/>
      <c r="H25" s="2174"/>
      <c r="I25" s="2175" t="s">
        <v>45</v>
      </c>
      <c r="J25" s="2176"/>
    </row>
    <row r="26" spans="1:10">
      <c r="A26" s="2146">
        <v>2</v>
      </c>
      <c r="B26" s="2178" t="s">
        <v>46</v>
      </c>
      <c r="C26" s="2179"/>
      <c r="D26" s="2180"/>
      <c r="E26" s="2181"/>
      <c r="F26" s="2154"/>
      <c r="G26" s="2182"/>
      <c r="H26" s="2149"/>
      <c r="I26" s="2154"/>
      <c r="J26" s="2154"/>
    </row>
    <row r="27" spans="1:10" ht="26.25">
      <c r="A27" s="2155" t="s">
        <v>47</v>
      </c>
      <c r="B27" s="2165" t="s">
        <v>48</v>
      </c>
      <c r="C27" s="2183" t="s">
        <v>2654</v>
      </c>
      <c r="D27" s="2158" t="s">
        <v>49</v>
      </c>
      <c r="E27" s="2164" t="s">
        <v>50</v>
      </c>
      <c r="F27" s="2160"/>
      <c r="G27" s="2161"/>
      <c r="H27" s="2160"/>
      <c r="I27" s="2160"/>
      <c r="J27" s="2160"/>
    </row>
    <row r="28" spans="1:10" ht="25.5">
      <c r="A28" s="2155" t="s">
        <v>51</v>
      </c>
      <c r="B28" s="2184" t="s">
        <v>52</v>
      </c>
      <c r="C28" s="2185" t="s">
        <v>2653</v>
      </c>
      <c r="D28" s="2158" t="s">
        <v>49</v>
      </c>
      <c r="E28" s="2164" t="s">
        <v>50</v>
      </c>
      <c r="F28" s="2160"/>
      <c r="G28" s="2161"/>
      <c r="H28" s="2160"/>
      <c r="I28" s="2163"/>
      <c r="J28" s="2160"/>
    </row>
    <row r="29" spans="1:10">
      <c r="A29" s="2167"/>
      <c r="B29" s="2168"/>
      <c r="C29" s="2169"/>
      <c r="D29" s="2170"/>
      <c r="E29" s="2186"/>
      <c r="F29" s="2172"/>
      <c r="G29" s="2175"/>
      <c r="H29" s="2174"/>
      <c r="I29" s="2175" t="s">
        <v>53</v>
      </c>
      <c r="J29" s="2176"/>
    </row>
    <row r="30" spans="1:10">
      <c r="A30" s="2146">
        <v>3</v>
      </c>
      <c r="B30" s="2187" t="s">
        <v>54</v>
      </c>
      <c r="C30" s="2188"/>
      <c r="D30" s="2189"/>
      <c r="E30" s="2150"/>
      <c r="F30" s="2190"/>
      <c r="G30" s="2182"/>
      <c r="H30" s="2149"/>
      <c r="I30" s="2190"/>
      <c r="J30" s="2190"/>
    </row>
    <row r="31" spans="1:10" ht="38.25">
      <c r="A31" s="2155" t="s">
        <v>55</v>
      </c>
      <c r="B31" s="2191" t="s">
        <v>56</v>
      </c>
      <c r="C31" s="2192" t="s">
        <v>3249</v>
      </c>
      <c r="D31" s="2158" t="s">
        <v>31</v>
      </c>
      <c r="E31" s="2193" t="s">
        <v>58</v>
      </c>
      <c r="F31" s="2160"/>
      <c r="G31" s="2161"/>
      <c r="H31" s="2195"/>
      <c r="I31" s="2196"/>
      <c r="J31" s="2196"/>
    </row>
    <row r="32" spans="1:10" ht="38.25">
      <c r="A32" s="2155" t="s">
        <v>59</v>
      </c>
      <c r="B32" s="2197" t="s">
        <v>60</v>
      </c>
      <c r="C32" s="2198" t="s">
        <v>3250</v>
      </c>
      <c r="D32" s="2158" t="s">
        <v>31</v>
      </c>
      <c r="E32" s="2193" t="s">
        <v>62</v>
      </c>
      <c r="F32" s="2160"/>
      <c r="G32" s="2161"/>
      <c r="H32" s="2194"/>
      <c r="I32" s="2199"/>
      <c r="J32" s="2196"/>
    </row>
    <row r="33" spans="1:10" ht="25.5">
      <c r="A33" s="2155" t="s">
        <v>63</v>
      </c>
      <c r="B33" s="2191" t="s">
        <v>64</v>
      </c>
      <c r="C33" s="2192" t="s">
        <v>3251</v>
      </c>
      <c r="D33" s="2158" t="s">
        <v>31</v>
      </c>
      <c r="E33" s="2193" t="s">
        <v>66</v>
      </c>
      <c r="F33" s="2160"/>
      <c r="G33" s="2161"/>
      <c r="H33" s="2195"/>
      <c r="I33" s="2196"/>
      <c r="J33" s="2196"/>
    </row>
    <row r="34" spans="1:10" ht="38.25">
      <c r="A34" s="2155" t="s">
        <v>67</v>
      </c>
      <c r="B34" s="2200" t="s">
        <v>3252</v>
      </c>
      <c r="C34" s="2192" t="s">
        <v>3253</v>
      </c>
      <c r="D34" s="2158" t="s">
        <v>31</v>
      </c>
      <c r="E34" s="2193" t="s">
        <v>50</v>
      </c>
      <c r="F34" s="2160"/>
      <c r="G34" s="2161"/>
      <c r="H34" s="2195"/>
      <c r="I34" s="2196"/>
      <c r="J34" s="2196"/>
    </row>
    <row r="35" spans="1:10" ht="25.5">
      <c r="A35" s="2155" t="s">
        <v>70</v>
      </c>
      <c r="B35" s="2191" t="s">
        <v>71</v>
      </c>
      <c r="C35" s="2192" t="s">
        <v>3254</v>
      </c>
      <c r="D35" s="2158" t="s">
        <v>31</v>
      </c>
      <c r="E35" s="2193" t="s">
        <v>72</v>
      </c>
      <c r="F35" s="2160"/>
      <c r="G35" s="2161"/>
      <c r="H35" s="2195"/>
      <c r="I35" s="2196"/>
      <c r="J35" s="2196"/>
    </row>
    <row r="36" spans="1:10" ht="25.5">
      <c r="A36" s="2155" t="s">
        <v>73</v>
      </c>
      <c r="B36" s="2191" t="s">
        <v>74</v>
      </c>
      <c r="C36" s="2192" t="s">
        <v>3255</v>
      </c>
      <c r="D36" s="2158" t="s">
        <v>31</v>
      </c>
      <c r="E36" s="2193" t="s">
        <v>75</v>
      </c>
      <c r="F36" s="2160"/>
      <c r="G36" s="2161"/>
      <c r="H36" s="2195"/>
      <c r="I36" s="2196"/>
      <c r="J36" s="2196"/>
    </row>
    <row r="37" spans="1:10" ht="51">
      <c r="A37" s="2155" t="s">
        <v>76</v>
      </c>
      <c r="B37" s="2191" t="s">
        <v>77</v>
      </c>
      <c r="C37" s="2192" t="s">
        <v>3256</v>
      </c>
      <c r="D37" s="2158" t="s">
        <v>31</v>
      </c>
      <c r="E37" s="2193" t="s">
        <v>38</v>
      </c>
      <c r="F37" s="2160"/>
      <c r="G37" s="2161"/>
      <c r="H37" s="2195"/>
      <c r="I37" s="2196"/>
      <c r="J37" s="2196"/>
    </row>
    <row r="38" spans="1:10" ht="25.5">
      <c r="A38" s="2155" t="s">
        <v>78</v>
      </c>
      <c r="B38" s="2191" t="s">
        <v>79</v>
      </c>
      <c r="C38" s="2192" t="s">
        <v>3257</v>
      </c>
      <c r="D38" s="2162" t="s">
        <v>31</v>
      </c>
      <c r="E38" s="2193" t="s">
        <v>81</v>
      </c>
      <c r="F38" s="2160"/>
      <c r="G38" s="2161"/>
      <c r="H38" s="2195"/>
      <c r="I38" s="2196"/>
      <c r="J38" s="2196"/>
    </row>
    <row r="39" spans="1:10" ht="51">
      <c r="A39" s="2155" t="s">
        <v>82</v>
      </c>
      <c r="B39" s="2191" t="s">
        <v>83</v>
      </c>
      <c r="C39" s="2192" t="s">
        <v>3258</v>
      </c>
      <c r="D39" s="2162" t="s">
        <v>49</v>
      </c>
      <c r="E39" s="2193" t="s">
        <v>84</v>
      </c>
      <c r="F39" s="2160"/>
      <c r="G39" s="2161"/>
      <c r="H39" s="2195"/>
      <c r="I39" s="2196"/>
      <c r="J39" s="2196"/>
    </row>
    <row r="40" spans="1:10" ht="63.75">
      <c r="A40" s="2155" t="s">
        <v>85</v>
      </c>
      <c r="B40" s="2191" t="s">
        <v>86</v>
      </c>
      <c r="C40" s="2192" t="s">
        <v>3259</v>
      </c>
      <c r="D40" s="2162" t="s">
        <v>87</v>
      </c>
      <c r="E40" s="2193" t="s">
        <v>88</v>
      </c>
      <c r="F40" s="2160"/>
      <c r="G40" s="2161"/>
      <c r="H40" s="2195"/>
      <c r="I40" s="2201"/>
      <c r="J40" s="2196"/>
    </row>
    <row r="41" spans="1:10">
      <c r="A41" s="2167"/>
      <c r="B41" s="2202"/>
      <c r="C41" s="2203"/>
      <c r="D41" s="2204"/>
      <c r="E41" s="2205"/>
      <c r="F41" s="2172"/>
      <c r="G41" s="2206"/>
      <c r="H41" s="2174"/>
      <c r="I41" s="2175" t="s">
        <v>89</v>
      </c>
      <c r="J41" s="2176"/>
    </row>
    <row r="42" spans="1:10">
      <c r="A42" s="2146" t="s">
        <v>38</v>
      </c>
      <c r="B42" s="2207" t="s">
        <v>90</v>
      </c>
      <c r="C42" s="2208"/>
      <c r="D42" s="2149"/>
      <c r="E42" s="2150"/>
      <c r="F42" s="2154"/>
      <c r="G42" s="2182"/>
      <c r="H42" s="2149"/>
      <c r="I42" s="2154"/>
      <c r="J42" s="2154"/>
    </row>
    <row r="43" spans="1:10" ht="38.25">
      <c r="A43" s="2155" t="s">
        <v>91</v>
      </c>
      <c r="B43" s="2209" t="s">
        <v>2636</v>
      </c>
      <c r="C43" s="2209" t="s">
        <v>2660</v>
      </c>
      <c r="D43" s="2162" t="s">
        <v>31</v>
      </c>
      <c r="E43" s="2210">
        <v>300</v>
      </c>
      <c r="F43" s="2160"/>
      <c r="G43" s="2161"/>
      <c r="H43" s="2162"/>
      <c r="I43" s="2160"/>
      <c r="J43" s="2160"/>
    </row>
    <row r="44" spans="1:10" ht="38.25">
      <c r="A44" s="2155" t="s">
        <v>92</v>
      </c>
      <c r="B44" s="2209" t="s">
        <v>2637</v>
      </c>
      <c r="C44" s="2209" t="s">
        <v>2661</v>
      </c>
      <c r="D44" s="2162" t="s">
        <v>31</v>
      </c>
      <c r="E44" s="2210">
        <v>300</v>
      </c>
      <c r="F44" s="2160"/>
      <c r="G44" s="2161"/>
      <c r="H44" s="2166"/>
      <c r="I44" s="2163"/>
      <c r="J44" s="2160"/>
    </row>
    <row r="45" spans="1:10">
      <c r="A45" s="2167"/>
      <c r="B45" s="2202"/>
      <c r="C45" s="2203"/>
      <c r="D45" s="2204"/>
      <c r="E45" s="2205"/>
      <c r="F45" s="2172"/>
      <c r="G45" s="2206"/>
      <c r="H45" s="2174"/>
      <c r="I45" s="2175" t="s">
        <v>93</v>
      </c>
      <c r="J45" s="2176"/>
    </row>
    <row r="46" spans="1:10">
      <c r="A46" s="2146" t="s">
        <v>11</v>
      </c>
      <c r="B46" s="2207" t="s">
        <v>94</v>
      </c>
      <c r="C46" s="2208"/>
      <c r="D46" s="2149"/>
      <c r="E46" s="2150"/>
      <c r="F46" s="2154"/>
      <c r="G46" s="2182"/>
      <c r="H46" s="2149"/>
      <c r="I46" s="2154"/>
      <c r="J46" s="2154"/>
    </row>
    <row r="47" spans="1:10" ht="25.5">
      <c r="A47" s="2155" t="s">
        <v>95</v>
      </c>
      <c r="B47" s="2209" t="s">
        <v>96</v>
      </c>
      <c r="C47" s="2211" t="s">
        <v>97</v>
      </c>
      <c r="D47" s="2162" t="s">
        <v>31</v>
      </c>
      <c r="E47" s="2210">
        <v>4000</v>
      </c>
      <c r="F47" s="2213">
        <v>100</v>
      </c>
      <c r="G47" s="2214" t="s">
        <v>3260</v>
      </c>
      <c r="H47" s="2215" t="s">
        <v>3261</v>
      </c>
      <c r="I47" s="2216">
        <v>0.12</v>
      </c>
      <c r="J47" s="2212">
        <v>1164.8</v>
      </c>
    </row>
    <row r="48" spans="1:10" ht="25.5">
      <c r="A48" s="2155" t="s">
        <v>98</v>
      </c>
      <c r="B48" s="2209" t="s">
        <v>96</v>
      </c>
      <c r="C48" s="2209" t="s">
        <v>99</v>
      </c>
      <c r="D48" s="2162" t="s">
        <v>31</v>
      </c>
      <c r="E48" s="2210">
        <v>500</v>
      </c>
      <c r="F48" s="2213">
        <v>25</v>
      </c>
      <c r="G48" s="2214" t="s">
        <v>3262</v>
      </c>
      <c r="H48" s="2218" t="s">
        <v>3263</v>
      </c>
      <c r="I48" s="2219">
        <v>0.12</v>
      </c>
      <c r="J48" s="2212" t="s">
        <v>3264</v>
      </c>
    </row>
    <row r="49" spans="1:10">
      <c r="A49" s="2167"/>
      <c r="B49" s="2202"/>
      <c r="C49" s="2203"/>
      <c r="D49" s="2204"/>
      <c r="E49" s="2205"/>
      <c r="F49" s="2220"/>
      <c r="G49" s="2221"/>
      <c r="H49" s="2222"/>
      <c r="I49" s="2221" t="s">
        <v>100</v>
      </c>
      <c r="J49" s="2223" t="s">
        <v>3265</v>
      </c>
    </row>
    <row r="50" spans="1:10">
      <c r="A50" s="2146" t="s">
        <v>88</v>
      </c>
      <c r="B50" s="2225" t="s">
        <v>101</v>
      </c>
      <c r="C50" s="2226"/>
      <c r="D50" s="2149"/>
      <c r="E50" s="2150"/>
      <c r="F50" s="2154"/>
      <c r="G50" s="2182"/>
      <c r="H50" s="2149"/>
      <c r="I50" s="2154"/>
      <c r="J50" s="2154"/>
    </row>
    <row r="51" spans="1:10" ht="38.25">
      <c r="A51" s="2155" t="s">
        <v>102</v>
      </c>
      <c r="B51" s="2209" t="s">
        <v>103</v>
      </c>
      <c r="C51" s="2209" t="s">
        <v>2577</v>
      </c>
      <c r="D51" s="2162" t="s">
        <v>31</v>
      </c>
      <c r="E51" s="2227">
        <v>240</v>
      </c>
      <c r="F51" s="2213">
        <v>20</v>
      </c>
      <c r="G51" s="2214" t="s">
        <v>3266</v>
      </c>
      <c r="H51" s="2215" t="s">
        <v>3267</v>
      </c>
      <c r="I51" s="2216">
        <v>0.12</v>
      </c>
      <c r="J51" s="2212" t="s">
        <v>3268</v>
      </c>
    </row>
    <row r="52" spans="1:10" ht="25.5">
      <c r="A52" s="2155" t="s">
        <v>104</v>
      </c>
      <c r="B52" s="2211" t="s">
        <v>105</v>
      </c>
      <c r="C52" s="2211" t="s">
        <v>106</v>
      </c>
      <c r="D52" s="2162" t="s">
        <v>31</v>
      </c>
      <c r="E52" s="2227">
        <v>90</v>
      </c>
      <c r="F52" s="2213">
        <v>20</v>
      </c>
      <c r="G52" s="2214" t="s">
        <v>3269</v>
      </c>
      <c r="H52" s="2215" t="s">
        <v>3270</v>
      </c>
      <c r="I52" s="2216">
        <v>0.12</v>
      </c>
      <c r="J52" s="2212" t="s">
        <v>3271</v>
      </c>
    </row>
    <row r="53" spans="1:10">
      <c r="A53" s="2155" t="s">
        <v>107</v>
      </c>
      <c r="B53" s="2228" t="s">
        <v>108</v>
      </c>
      <c r="C53" s="2209" t="s">
        <v>109</v>
      </c>
      <c r="D53" s="2162" t="s">
        <v>31</v>
      </c>
      <c r="E53" s="2227">
        <v>90</v>
      </c>
      <c r="F53" s="2213">
        <v>20</v>
      </c>
      <c r="G53" s="2214" t="s">
        <v>3272</v>
      </c>
      <c r="H53" s="2215" t="s">
        <v>3273</v>
      </c>
      <c r="I53" s="2216">
        <v>0.12</v>
      </c>
      <c r="J53" s="2212" t="s">
        <v>3274</v>
      </c>
    </row>
    <row r="54" spans="1:10" ht="25.5">
      <c r="A54" s="2155" t="s">
        <v>110</v>
      </c>
      <c r="B54" s="2228" t="s">
        <v>111</v>
      </c>
      <c r="C54" s="2209" t="s">
        <v>112</v>
      </c>
      <c r="D54" s="2162" t="s">
        <v>31</v>
      </c>
      <c r="E54" s="2227">
        <v>90</v>
      </c>
      <c r="F54" s="2213">
        <v>20</v>
      </c>
      <c r="G54" s="2214" t="s">
        <v>3275</v>
      </c>
      <c r="H54" s="2218" t="s">
        <v>3276</v>
      </c>
      <c r="I54" s="2219">
        <v>0.12</v>
      </c>
      <c r="J54" s="2212" t="s">
        <v>3277</v>
      </c>
    </row>
    <row r="55" spans="1:10">
      <c r="A55" s="2167"/>
      <c r="B55" s="2202"/>
      <c r="C55" s="2203"/>
      <c r="D55" s="2204"/>
      <c r="E55" s="2205"/>
      <c r="F55" s="2220"/>
      <c r="G55" s="2221"/>
      <c r="H55" s="2222"/>
      <c r="I55" s="2221" t="s">
        <v>113</v>
      </c>
      <c r="J55" s="2229" t="s">
        <v>3278</v>
      </c>
    </row>
    <row r="56" spans="1:10">
      <c r="A56" s="2146" t="s">
        <v>114</v>
      </c>
      <c r="B56" s="2230" t="s">
        <v>115</v>
      </c>
      <c r="C56" s="2231"/>
      <c r="D56" s="2149"/>
      <c r="E56" s="2150"/>
      <c r="F56" s="2233"/>
      <c r="G56" s="2234"/>
      <c r="H56" s="2235"/>
      <c r="I56" s="2233"/>
      <c r="J56" s="2232"/>
    </row>
    <row r="57" spans="1:10" ht="25.5">
      <c r="A57" s="2155" t="s">
        <v>116</v>
      </c>
      <c r="B57" s="2209" t="s">
        <v>117</v>
      </c>
      <c r="C57" s="2209" t="s">
        <v>118</v>
      </c>
      <c r="D57" s="2162" t="s">
        <v>87</v>
      </c>
      <c r="E57" s="2210">
        <v>9</v>
      </c>
      <c r="F57" s="2213">
        <v>100</v>
      </c>
      <c r="G57" s="2214" t="s">
        <v>3279</v>
      </c>
      <c r="H57" s="2215" t="s">
        <v>3279</v>
      </c>
      <c r="I57" s="2216">
        <v>0.12</v>
      </c>
      <c r="J57" s="2212" t="s">
        <v>3280</v>
      </c>
    </row>
    <row r="58" spans="1:10" ht="25.5">
      <c r="A58" s="2155" t="s">
        <v>119</v>
      </c>
      <c r="B58" s="2209" t="s">
        <v>120</v>
      </c>
      <c r="C58" s="2209" t="s">
        <v>121</v>
      </c>
      <c r="D58" s="2162" t="s">
        <v>87</v>
      </c>
      <c r="E58" s="2210">
        <v>6</v>
      </c>
      <c r="F58" s="2213">
        <v>500</v>
      </c>
      <c r="G58" s="2214" t="s">
        <v>3281</v>
      </c>
      <c r="H58" s="2218" t="s">
        <v>3281</v>
      </c>
      <c r="I58" s="2219">
        <v>0.12</v>
      </c>
      <c r="J58" s="2212" t="s">
        <v>3282</v>
      </c>
    </row>
    <row r="59" spans="1:10">
      <c r="A59" s="2167"/>
      <c r="B59" s="2202"/>
      <c r="C59" s="2203"/>
      <c r="D59" s="2204"/>
      <c r="E59" s="2205"/>
      <c r="F59" s="2220"/>
      <c r="G59" s="2236"/>
      <c r="H59" s="2222"/>
      <c r="I59" s="2221" t="s">
        <v>122</v>
      </c>
      <c r="J59" s="2223" t="s">
        <v>3283</v>
      </c>
    </row>
    <row r="60" spans="1:10">
      <c r="A60" s="2146" t="s">
        <v>123</v>
      </c>
      <c r="B60" s="2225" t="s">
        <v>1411</v>
      </c>
      <c r="C60" s="2226"/>
      <c r="D60" s="2149"/>
      <c r="E60" s="2150"/>
      <c r="F60" s="2154"/>
      <c r="G60" s="2182"/>
      <c r="H60" s="2149"/>
      <c r="I60" s="2154"/>
      <c r="J60" s="2154"/>
    </row>
    <row r="61" spans="1:10" ht="25.5">
      <c r="A61" s="2155" t="s">
        <v>124</v>
      </c>
      <c r="B61" s="2209" t="s">
        <v>125</v>
      </c>
      <c r="C61" s="2209" t="s">
        <v>126</v>
      </c>
      <c r="D61" s="2237" t="s">
        <v>87</v>
      </c>
      <c r="E61" s="2238">
        <v>16</v>
      </c>
      <c r="F61" s="2160"/>
      <c r="G61" s="2161"/>
      <c r="H61" s="2162"/>
      <c r="I61" s="2160"/>
      <c r="J61" s="2160"/>
    </row>
    <row r="62" spans="1:10" ht="25.5">
      <c r="A62" s="2155" t="s">
        <v>127</v>
      </c>
      <c r="B62" s="2209" t="s">
        <v>128</v>
      </c>
      <c r="C62" s="2209" t="s">
        <v>129</v>
      </c>
      <c r="D62" s="2237" t="s">
        <v>87</v>
      </c>
      <c r="E62" s="2238">
        <v>8</v>
      </c>
      <c r="F62" s="2160"/>
      <c r="G62" s="2161"/>
      <c r="H62" s="2162"/>
      <c r="I62" s="2160"/>
      <c r="J62" s="2160"/>
    </row>
    <row r="63" spans="1:10" ht="25.5">
      <c r="A63" s="2155" t="s">
        <v>130</v>
      </c>
      <c r="B63" s="2209" t="s">
        <v>131</v>
      </c>
      <c r="C63" s="2209" t="s">
        <v>132</v>
      </c>
      <c r="D63" s="2237" t="s">
        <v>87</v>
      </c>
      <c r="E63" s="2238">
        <v>6</v>
      </c>
      <c r="F63" s="2160"/>
      <c r="G63" s="2161"/>
      <c r="H63" s="2162"/>
      <c r="I63" s="2160"/>
      <c r="J63" s="2160"/>
    </row>
    <row r="64" spans="1:10" ht="25.5">
      <c r="A64" s="2155" t="s">
        <v>133</v>
      </c>
      <c r="B64" s="2209" t="s">
        <v>131</v>
      </c>
      <c r="C64" s="2209" t="s">
        <v>134</v>
      </c>
      <c r="D64" s="2237" t="s">
        <v>87</v>
      </c>
      <c r="E64" s="2238">
        <v>6</v>
      </c>
      <c r="F64" s="2160"/>
      <c r="G64" s="2161"/>
      <c r="H64" s="2162"/>
      <c r="I64" s="2160"/>
      <c r="J64" s="2160"/>
    </row>
    <row r="65" spans="1:10" ht="25.5">
      <c r="A65" s="2155" t="s">
        <v>135</v>
      </c>
      <c r="B65" s="2209" t="s">
        <v>136</v>
      </c>
      <c r="C65" s="2209" t="s">
        <v>137</v>
      </c>
      <c r="D65" s="2237" t="s">
        <v>31</v>
      </c>
      <c r="E65" s="2238">
        <v>6</v>
      </c>
      <c r="F65" s="2160"/>
      <c r="G65" s="2161"/>
      <c r="H65" s="2162"/>
      <c r="I65" s="2160"/>
      <c r="J65" s="2160"/>
    </row>
    <row r="66" spans="1:10" ht="25.5">
      <c r="A66" s="2155" t="s">
        <v>138</v>
      </c>
      <c r="B66" s="2209" t="s">
        <v>139</v>
      </c>
      <c r="C66" s="2209" t="s">
        <v>140</v>
      </c>
      <c r="D66" s="2237" t="s">
        <v>31</v>
      </c>
      <c r="E66" s="2238">
        <v>30</v>
      </c>
      <c r="F66" s="2160"/>
      <c r="G66" s="2161"/>
      <c r="H66" s="2162"/>
      <c r="I66" s="2160"/>
      <c r="J66" s="2160"/>
    </row>
    <row r="67" spans="1:10" ht="25.5">
      <c r="A67" s="2155" t="s">
        <v>141</v>
      </c>
      <c r="B67" s="2209" t="s">
        <v>142</v>
      </c>
      <c r="C67" s="2209" t="s">
        <v>143</v>
      </c>
      <c r="D67" s="2237" t="s">
        <v>87</v>
      </c>
      <c r="E67" s="2238">
        <v>14</v>
      </c>
      <c r="F67" s="2160"/>
      <c r="G67" s="2161"/>
      <c r="H67" s="2162"/>
      <c r="I67" s="2160"/>
      <c r="J67" s="2160"/>
    </row>
    <row r="68" spans="1:10" ht="25.5">
      <c r="A68" s="2155" t="s">
        <v>144</v>
      </c>
      <c r="B68" s="2240" t="s">
        <v>145</v>
      </c>
      <c r="C68" s="2241" t="s">
        <v>2578</v>
      </c>
      <c r="D68" s="2237" t="s">
        <v>31</v>
      </c>
      <c r="E68" s="2239" t="s">
        <v>88</v>
      </c>
      <c r="F68" s="2160"/>
      <c r="G68" s="2161"/>
      <c r="H68" s="2162"/>
      <c r="I68" s="2160"/>
      <c r="J68" s="2160"/>
    </row>
    <row r="69" spans="1:10" ht="25.5">
      <c r="A69" s="2155" t="s">
        <v>146</v>
      </c>
      <c r="B69" s="2209" t="s">
        <v>147</v>
      </c>
      <c r="C69" s="2209" t="s">
        <v>148</v>
      </c>
      <c r="D69" s="2237" t="s">
        <v>31</v>
      </c>
      <c r="E69" s="2238">
        <v>8</v>
      </c>
      <c r="F69" s="2160"/>
      <c r="G69" s="2161"/>
      <c r="H69" s="2162"/>
      <c r="I69" s="2160"/>
      <c r="J69" s="2160"/>
    </row>
    <row r="70" spans="1:10" ht="25.5">
      <c r="A70" s="2155" t="s">
        <v>149</v>
      </c>
      <c r="B70" s="2209" t="s">
        <v>150</v>
      </c>
      <c r="C70" s="2209" t="s">
        <v>151</v>
      </c>
      <c r="D70" s="2237" t="s">
        <v>31</v>
      </c>
      <c r="E70" s="2238">
        <v>20</v>
      </c>
      <c r="F70" s="2160"/>
      <c r="G70" s="2161"/>
      <c r="H70" s="2166"/>
      <c r="I70" s="2163"/>
      <c r="J70" s="2160"/>
    </row>
    <row r="71" spans="1:10">
      <c r="A71" s="2167"/>
      <c r="B71" s="2202"/>
      <c r="C71" s="2203"/>
      <c r="D71" s="2204"/>
      <c r="E71" s="2205"/>
      <c r="F71" s="2172"/>
      <c r="G71" s="2206"/>
      <c r="H71" s="2174"/>
      <c r="I71" s="2175" t="s">
        <v>152</v>
      </c>
      <c r="J71" s="2176"/>
    </row>
    <row r="72" spans="1:10">
      <c r="A72" s="2146" t="s">
        <v>153</v>
      </c>
      <c r="B72" s="2225" t="s">
        <v>154</v>
      </c>
      <c r="C72" s="2226"/>
      <c r="D72" s="2149"/>
      <c r="E72" s="2150"/>
      <c r="F72" s="2154"/>
      <c r="G72" s="2182"/>
      <c r="H72" s="2149"/>
      <c r="I72" s="2154"/>
      <c r="J72" s="2154"/>
    </row>
    <row r="73" spans="1:10" ht="38.25">
      <c r="A73" s="2155" t="s">
        <v>155</v>
      </c>
      <c r="B73" s="2209" t="s">
        <v>156</v>
      </c>
      <c r="C73" s="2209" t="s">
        <v>2662</v>
      </c>
      <c r="D73" s="2237" t="s">
        <v>31</v>
      </c>
      <c r="E73" s="2238">
        <v>4</v>
      </c>
      <c r="F73" s="2160"/>
      <c r="G73" s="2161"/>
      <c r="H73" s="2162"/>
      <c r="I73" s="2160"/>
      <c r="J73" s="2160"/>
    </row>
    <row r="74" spans="1:10" ht="25.5">
      <c r="A74" s="2155" t="s">
        <v>160</v>
      </c>
      <c r="B74" s="2209" t="s">
        <v>161</v>
      </c>
      <c r="C74" s="2209" t="s">
        <v>2663</v>
      </c>
      <c r="D74" s="2237" t="s">
        <v>87</v>
      </c>
      <c r="E74" s="2238" t="s">
        <v>162</v>
      </c>
      <c r="F74" s="2160"/>
      <c r="G74" s="2161"/>
      <c r="H74" s="2162"/>
      <c r="I74" s="2160"/>
      <c r="J74" s="2160"/>
    </row>
    <row r="75" spans="1:10" ht="25.5">
      <c r="A75" s="2155" t="s">
        <v>165</v>
      </c>
      <c r="B75" s="2209" t="s">
        <v>166</v>
      </c>
      <c r="C75" s="2209" t="s">
        <v>2664</v>
      </c>
      <c r="D75" s="2237" t="s">
        <v>87</v>
      </c>
      <c r="E75" s="2238" t="s">
        <v>162</v>
      </c>
      <c r="F75" s="2160"/>
      <c r="G75" s="2161"/>
      <c r="H75" s="2162"/>
      <c r="I75" s="2160"/>
      <c r="J75" s="2160"/>
    </row>
    <row r="76" spans="1:10" ht="25.5">
      <c r="A76" s="2155" t="s">
        <v>176</v>
      </c>
      <c r="B76" s="2209" t="s">
        <v>177</v>
      </c>
      <c r="C76" s="2209" t="s">
        <v>178</v>
      </c>
      <c r="D76" s="2237" t="s">
        <v>174</v>
      </c>
      <c r="E76" s="2238">
        <v>3</v>
      </c>
      <c r="F76" s="2160"/>
      <c r="G76" s="2161"/>
      <c r="H76" s="2162"/>
      <c r="I76" s="2160"/>
      <c r="J76" s="2160"/>
    </row>
    <row r="77" spans="1:10" ht="51">
      <c r="A77" s="2155" t="s">
        <v>179</v>
      </c>
      <c r="B77" s="2209" t="s">
        <v>180</v>
      </c>
      <c r="C77" s="2209" t="s">
        <v>2665</v>
      </c>
      <c r="D77" s="2237" t="s">
        <v>31</v>
      </c>
      <c r="E77" s="2238">
        <v>10</v>
      </c>
      <c r="F77" s="2160"/>
      <c r="G77" s="2161"/>
      <c r="H77" s="2166"/>
      <c r="I77" s="2163"/>
      <c r="J77" s="2160"/>
    </row>
    <row r="78" spans="1:10">
      <c r="A78" s="2167"/>
      <c r="B78" s="2202"/>
      <c r="C78" s="2203"/>
      <c r="D78" s="2204"/>
      <c r="E78" s="2205"/>
      <c r="F78" s="2172"/>
      <c r="G78" s="2206"/>
      <c r="H78" s="2204"/>
      <c r="I78" s="2175" t="s">
        <v>181</v>
      </c>
      <c r="J78" s="2176"/>
    </row>
    <row r="79" spans="1:10">
      <c r="A79" s="2146" t="s">
        <v>182</v>
      </c>
      <c r="B79" s="2225" t="s">
        <v>1124</v>
      </c>
      <c r="C79" s="2242"/>
      <c r="D79" s="2243"/>
      <c r="E79" s="2244"/>
      <c r="F79" s="2154"/>
      <c r="G79" s="2182"/>
      <c r="H79" s="2149"/>
      <c r="I79" s="2154"/>
      <c r="J79" s="2154"/>
    </row>
    <row r="80" spans="1:10" ht="38.25">
      <c r="A80" s="2155" t="s">
        <v>183</v>
      </c>
      <c r="B80" s="2209" t="s">
        <v>157</v>
      </c>
      <c r="C80" s="2209" t="s">
        <v>158</v>
      </c>
      <c r="D80" s="2237" t="s">
        <v>87</v>
      </c>
      <c r="E80" s="2238">
        <v>4</v>
      </c>
      <c r="F80" s="2160"/>
      <c r="G80" s="2161"/>
      <c r="H80" s="2162"/>
      <c r="I80" s="2160"/>
      <c r="J80" s="2160"/>
    </row>
    <row r="81" spans="1:10" ht="38.25">
      <c r="A81" s="2155" t="s">
        <v>186</v>
      </c>
      <c r="B81" s="2209" t="s">
        <v>157</v>
      </c>
      <c r="C81" s="2209" t="s">
        <v>159</v>
      </c>
      <c r="D81" s="2237" t="s">
        <v>87</v>
      </c>
      <c r="E81" s="2238">
        <v>3</v>
      </c>
      <c r="F81" s="2160"/>
      <c r="G81" s="2161"/>
      <c r="H81" s="2162"/>
      <c r="I81" s="2160"/>
      <c r="J81" s="2160"/>
    </row>
    <row r="82" spans="1:10">
      <c r="A82" s="2167"/>
      <c r="B82" s="2202"/>
      <c r="C82" s="2203"/>
      <c r="D82" s="2204"/>
      <c r="E82" s="2205"/>
      <c r="F82" s="2172"/>
      <c r="G82" s="2206"/>
      <c r="H82" s="2204"/>
      <c r="I82" s="2175" t="s">
        <v>230</v>
      </c>
      <c r="J82" s="2176"/>
    </row>
    <row r="83" spans="1:10">
      <c r="A83" s="2146">
        <v>11</v>
      </c>
      <c r="B83" s="2225" t="s">
        <v>1125</v>
      </c>
      <c r="C83" s="2245"/>
      <c r="D83" s="2245"/>
      <c r="E83" s="2246"/>
      <c r="F83" s="2245"/>
      <c r="G83" s="2245"/>
      <c r="H83" s="2245"/>
      <c r="I83" s="2245"/>
      <c r="J83" s="2245"/>
    </row>
    <row r="84" spans="1:10" ht="25.5">
      <c r="A84" s="2155" t="s">
        <v>231</v>
      </c>
      <c r="B84" s="2209" t="s">
        <v>163</v>
      </c>
      <c r="C84" s="2209" t="s">
        <v>164</v>
      </c>
      <c r="D84" s="2237" t="s">
        <v>87</v>
      </c>
      <c r="E84" s="2238" t="s">
        <v>162</v>
      </c>
      <c r="F84" s="2160"/>
      <c r="G84" s="2161"/>
      <c r="H84" s="2162"/>
      <c r="I84" s="2160"/>
      <c r="J84" s="2160"/>
    </row>
    <row r="85" spans="1:10">
      <c r="A85" s="2167"/>
      <c r="B85" s="2202"/>
      <c r="C85" s="2203"/>
      <c r="D85" s="2204"/>
      <c r="E85" s="2205"/>
      <c r="F85" s="2172"/>
      <c r="G85" s="2206"/>
      <c r="H85" s="2204"/>
      <c r="I85" s="2175" t="s">
        <v>245</v>
      </c>
      <c r="J85" s="2176"/>
    </row>
    <row r="86" spans="1:10">
      <c r="A86" s="2146" t="s">
        <v>246</v>
      </c>
      <c r="B86" s="2225" t="s">
        <v>1412</v>
      </c>
      <c r="C86" s="2245"/>
      <c r="D86" s="2245"/>
      <c r="E86" s="2246"/>
      <c r="F86" s="2245"/>
      <c r="G86" s="2245"/>
      <c r="H86" s="2245"/>
      <c r="I86" s="2245"/>
      <c r="J86" s="2245"/>
    </row>
    <row r="87" spans="1:10" ht="25.5">
      <c r="A87" s="2155" t="s">
        <v>247</v>
      </c>
      <c r="B87" s="2209" t="s">
        <v>167</v>
      </c>
      <c r="C87" s="2209" t="s">
        <v>168</v>
      </c>
      <c r="D87" s="2237" t="s">
        <v>87</v>
      </c>
      <c r="E87" s="2238">
        <v>6</v>
      </c>
      <c r="F87" s="2160"/>
      <c r="G87" s="2161"/>
      <c r="H87" s="2162"/>
      <c r="I87" s="2160"/>
      <c r="J87" s="2160"/>
    </row>
    <row r="88" spans="1:10">
      <c r="A88" s="2167"/>
      <c r="B88" s="2202"/>
      <c r="C88" s="2203"/>
      <c r="D88" s="2204"/>
      <c r="E88" s="2205"/>
      <c r="F88" s="2172"/>
      <c r="G88" s="2206"/>
      <c r="H88" s="2204"/>
      <c r="I88" s="2175" t="s">
        <v>266</v>
      </c>
      <c r="J88" s="2176"/>
    </row>
    <row r="89" spans="1:10">
      <c r="A89" s="2146" t="s">
        <v>267</v>
      </c>
      <c r="B89" s="2225" t="s">
        <v>1413</v>
      </c>
      <c r="C89" s="2245"/>
      <c r="D89" s="2245"/>
      <c r="E89" s="2246"/>
      <c r="F89" s="2245"/>
      <c r="G89" s="2245"/>
      <c r="H89" s="2245"/>
      <c r="I89" s="2245"/>
      <c r="J89" s="2245"/>
    </row>
    <row r="90" spans="1:10" ht="25.5">
      <c r="A90" s="2155" t="s">
        <v>268</v>
      </c>
      <c r="B90" s="2209" t="s">
        <v>169</v>
      </c>
      <c r="C90" s="2209" t="s">
        <v>170</v>
      </c>
      <c r="D90" s="2237" t="s">
        <v>87</v>
      </c>
      <c r="E90" s="2238">
        <v>4</v>
      </c>
      <c r="F90" s="2160"/>
      <c r="G90" s="2161"/>
      <c r="H90" s="2162"/>
      <c r="I90" s="2160"/>
      <c r="J90" s="2160"/>
    </row>
    <row r="91" spans="1:10">
      <c r="A91" s="2167"/>
      <c r="B91" s="2202"/>
      <c r="C91" s="2203"/>
      <c r="D91" s="2204"/>
      <c r="E91" s="2205"/>
      <c r="F91" s="2172"/>
      <c r="G91" s="2206"/>
      <c r="H91" s="2204"/>
      <c r="I91" s="2175" t="s">
        <v>271</v>
      </c>
      <c r="J91" s="2176"/>
    </row>
    <row r="92" spans="1:10">
      <c r="A92" s="2146" t="s">
        <v>272</v>
      </c>
      <c r="B92" s="2225" t="s">
        <v>1414</v>
      </c>
      <c r="C92" s="2245"/>
      <c r="D92" s="2245"/>
      <c r="E92" s="2246"/>
      <c r="F92" s="2245"/>
      <c r="G92" s="2245"/>
      <c r="H92" s="2245"/>
      <c r="I92" s="2245"/>
      <c r="J92" s="2245"/>
    </row>
    <row r="93" spans="1:10" ht="25.5">
      <c r="A93" s="2155" t="s">
        <v>273</v>
      </c>
      <c r="B93" s="2209" t="s">
        <v>171</v>
      </c>
      <c r="C93" s="2209" t="s">
        <v>172</v>
      </c>
      <c r="D93" s="2237" t="s">
        <v>87</v>
      </c>
      <c r="E93" s="2238">
        <v>10</v>
      </c>
      <c r="F93" s="2160"/>
      <c r="G93" s="2161"/>
      <c r="H93" s="2162"/>
      <c r="I93" s="2160"/>
      <c r="J93" s="2160"/>
    </row>
    <row r="94" spans="1:10">
      <c r="A94" s="2167"/>
      <c r="B94" s="2202"/>
      <c r="C94" s="2203"/>
      <c r="D94" s="2204"/>
      <c r="E94" s="2205"/>
      <c r="F94" s="2172"/>
      <c r="G94" s="2206"/>
      <c r="H94" s="2204"/>
      <c r="I94" s="2175" t="s">
        <v>283</v>
      </c>
      <c r="J94" s="2176"/>
    </row>
    <row r="95" spans="1:10">
      <c r="A95" s="2146" t="s">
        <v>284</v>
      </c>
      <c r="B95" s="2225" t="s">
        <v>1415</v>
      </c>
      <c r="C95" s="2245"/>
      <c r="D95" s="2245"/>
      <c r="E95" s="2246"/>
      <c r="F95" s="2245"/>
      <c r="G95" s="2245"/>
      <c r="H95" s="2245"/>
      <c r="I95" s="2245"/>
      <c r="J95" s="2245"/>
    </row>
    <row r="96" spans="1:10" ht="25.5">
      <c r="A96" s="2155" t="s">
        <v>285</v>
      </c>
      <c r="B96" s="2209" t="s">
        <v>173</v>
      </c>
      <c r="C96" s="2209" t="s">
        <v>2666</v>
      </c>
      <c r="D96" s="2237" t="s">
        <v>174</v>
      </c>
      <c r="E96" s="2238">
        <v>3</v>
      </c>
      <c r="F96" s="2160"/>
      <c r="G96" s="2161"/>
      <c r="H96" s="2162"/>
      <c r="I96" s="2160"/>
      <c r="J96" s="2160"/>
    </row>
    <row r="97" spans="1:10">
      <c r="A97" s="2167"/>
      <c r="B97" s="2202"/>
      <c r="C97" s="2203"/>
      <c r="D97" s="2204"/>
      <c r="E97" s="2205"/>
      <c r="F97" s="2172"/>
      <c r="G97" s="2206"/>
      <c r="H97" s="2204"/>
      <c r="I97" s="2175" t="s">
        <v>308</v>
      </c>
      <c r="J97" s="2176"/>
    </row>
    <row r="98" spans="1:10">
      <c r="A98" s="2146" t="s">
        <v>309</v>
      </c>
      <c r="B98" s="2225" t="s">
        <v>1416</v>
      </c>
      <c r="C98" s="2245"/>
      <c r="D98" s="2245"/>
      <c r="E98" s="2246"/>
      <c r="F98" s="2245"/>
      <c r="G98" s="2245"/>
      <c r="H98" s="2245"/>
      <c r="I98" s="2245"/>
      <c r="J98" s="2245"/>
    </row>
    <row r="99" spans="1:10" ht="25.5">
      <c r="A99" s="2155" t="s">
        <v>310</v>
      </c>
      <c r="B99" s="2209" t="s">
        <v>175</v>
      </c>
      <c r="C99" s="2209" t="s">
        <v>2667</v>
      </c>
      <c r="D99" s="2237" t="s">
        <v>174</v>
      </c>
      <c r="E99" s="2238">
        <v>3</v>
      </c>
      <c r="F99" s="2160"/>
      <c r="G99" s="2161"/>
      <c r="H99" s="2162"/>
      <c r="I99" s="2160"/>
      <c r="J99" s="2160"/>
    </row>
    <row r="100" spans="1:10">
      <c r="A100" s="2167"/>
      <c r="B100" s="2247"/>
      <c r="C100" s="2247"/>
      <c r="D100" s="2248"/>
      <c r="E100" s="2249"/>
      <c r="F100" s="2172"/>
      <c r="G100" s="2206"/>
      <c r="H100" s="2204"/>
      <c r="I100" s="2175" t="s">
        <v>319</v>
      </c>
      <c r="J100" s="2176"/>
    </row>
    <row r="101" spans="1:10">
      <c r="A101" s="2146" t="s">
        <v>320</v>
      </c>
      <c r="B101" s="2250" t="s">
        <v>2579</v>
      </c>
      <c r="C101" s="2251"/>
      <c r="D101" s="2180"/>
      <c r="E101" s="2252"/>
      <c r="F101" s="2154"/>
      <c r="G101" s="2182"/>
      <c r="H101" s="2149"/>
      <c r="I101" s="2154"/>
      <c r="J101" s="2154"/>
    </row>
    <row r="102" spans="1:10" ht="25.5">
      <c r="A102" s="2155" t="s">
        <v>321</v>
      </c>
      <c r="B102" s="2253" t="s">
        <v>184</v>
      </c>
      <c r="C102" s="2254" t="s">
        <v>185</v>
      </c>
      <c r="D102" s="2255" t="s">
        <v>31</v>
      </c>
      <c r="E102" s="2256">
        <v>150</v>
      </c>
      <c r="F102" s="2160"/>
      <c r="G102" s="2161"/>
      <c r="H102" s="2162"/>
      <c r="I102" s="2160"/>
      <c r="J102" s="2160"/>
    </row>
    <row r="103" spans="1:10" ht="38.25">
      <c r="A103" s="2155" t="s">
        <v>324</v>
      </c>
      <c r="B103" s="2253" t="s">
        <v>187</v>
      </c>
      <c r="C103" s="2254" t="s">
        <v>185</v>
      </c>
      <c r="D103" s="2255" t="s">
        <v>31</v>
      </c>
      <c r="E103" s="2256">
        <v>150</v>
      </c>
      <c r="F103" s="2160"/>
      <c r="G103" s="2161"/>
      <c r="H103" s="2162"/>
      <c r="I103" s="2160"/>
      <c r="J103" s="2160"/>
    </row>
    <row r="104" spans="1:10" ht="38.25">
      <c r="A104" s="2155" t="s">
        <v>326</v>
      </c>
      <c r="B104" s="2253" t="s">
        <v>188</v>
      </c>
      <c r="C104" s="2254" t="s">
        <v>185</v>
      </c>
      <c r="D104" s="2255" t="s">
        <v>31</v>
      </c>
      <c r="E104" s="2256">
        <v>150</v>
      </c>
      <c r="F104" s="2160"/>
      <c r="G104" s="2161"/>
      <c r="H104" s="2162"/>
      <c r="I104" s="2160"/>
      <c r="J104" s="2160"/>
    </row>
    <row r="105" spans="1:10">
      <c r="A105" s="2167"/>
      <c r="B105" s="2247"/>
      <c r="C105" s="2247"/>
      <c r="D105" s="2248"/>
      <c r="E105" s="2249"/>
      <c r="F105" s="2172"/>
      <c r="G105" s="2206"/>
      <c r="H105" s="2204"/>
      <c r="I105" s="2175" t="s">
        <v>1417</v>
      </c>
      <c r="J105" s="2176"/>
    </row>
    <row r="106" spans="1:10">
      <c r="A106" s="2146" t="s">
        <v>335</v>
      </c>
      <c r="B106" s="2250" t="s">
        <v>1418</v>
      </c>
      <c r="C106" s="2251"/>
      <c r="D106" s="2180"/>
      <c r="E106" s="2252"/>
      <c r="F106" s="2154"/>
      <c r="G106" s="2182"/>
      <c r="H106" s="2149"/>
      <c r="I106" s="2154"/>
      <c r="J106" s="2154"/>
    </row>
    <row r="107" spans="1:10" ht="25.5">
      <c r="A107" s="2155" t="s">
        <v>336</v>
      </c>
      <c r="B107" s="2257" t="s">
        <v>189</v>
      </c>
      <c r="C107" s="2254" t="s">
        <v>190</v>
      </c>
      <c r="D107" s="2255" t="s">
        <v>31</v>
      </c>
      <c r="E107" s="2258">
        <v>330</v>
      </c>
      <c r="F107" s="2160"/>
      <c r="G107" s="2161"/>
      <c r="H107" s="2162"/>
      <c r="I107" s="2160"/>
      <c r="J107" s="2160"/>
    </row>
    <row r="108" spans="1:10" ht="25.5">
      <c r="A108" s="2155" t="s">
        <v>338</v>
      </c>
      <c r="B108" s="2257" t="s">
        <v>191</v>
      </c>
      <c r="C108" s="2254" t="s">
        <v>190</v>
      </c>
      <c r="D108" s="2255" t="s">
        <v>31</v>
      </c>
      <c r="E108" s="2258">
        <v>150</v>
      </c>
      <c r="F108" s="2160"/>
      <c r="G108" s="2161"/>
      <c r="H108" s="2162"/>
      <c r="I108" s="2160"/>
      <c r="J108" s="2160"/>
    </row>
    <row r="109" spans="1:10" ht="25.5">
      <c r="A109" s="2155" t="s">
        <v>340</v>
      </c>
      <c r="B109" s="2199" t="s">
        <v>222</v>
      </c>
      <c r="C109" s="2259" t="s">
        <v>223</v>
      </c>
      <c r="D109" s="2255" t="s">
        <v>87</v>
      </c>
      <c r="E109" s="2260" t="s">
        <v>162</v>
      </c>
      <c r="F109" s="2160"/>
      <c r="G109" s="2161"/>
      <c r="H109" s="2162"/>
      <c r="I109" s="2160"/>
      <c r="J109" s="2160"/>
    </row>
    <row r="110" spans="1:10" ht="25.5">
      <c r="A110" s="2155" t="s">
        <v>342</v>
      </c>
      <c r="B110" s="2199" t="s">
        <v>224</v>
      </c>
      <c r="C110" s="2259" t="s">
        <v>225</v>
      </c>
      <c r="D110" s="2255" t="s">
        <v>87</v>
      </c>
      <c r="E110" s="2260" t="s">
        <v>162</v>
      </c>
      <c r="F110" s="2160"/>
      <c r="G110" s="2161"/>
      <c r="H110" s="2162"/>
      <c r="I110" s="2160"/>
      <c r="J110" s="2160"/>
    </row>
    <row r="111" spans="1:10" ht="25.5">
      <c r="A111" s="2155" t="s">
        <v>345</v>
      </c>
      <c r="B111" s="2199" t="s">
        <v>192</v>
      </c>
      <c r="C111" s="2261" t="s">
        <v>193</v>
      </c>
      <c r="D111" s="2255" t="s">
        <v>87</v>
      </c>
      <c r="E111" s="2262">
        <v>12</v>
      </c>
      <c r="F111" s="2160"/>
      <c r="G111" s="2161"/>
      <c r="H111" s="2162"/>
      <c r="I111" s="2160"/>
      <c r="J111" s="2160"/>
    </row>
    <row r="112" spans="1:10" ht="25.5">
      <c r="A112" s="2155" t="s">
        <v>348</v>
      </c>
      <c r="B112" s="2199" t="s">
        <v>194</v>
      </c>
      <c r="C112" s="2261" t="s">
        <v>195</v>
      </c>
      <c r="D112" s="2255" t="s">
        <v>87</v>
      </c>
      <c r="E112" s="2262">
        <v>2</v>
      </c>
      <c r="F112" s="2160"/>
      <c r="G112" s="2161"/>
      <c r="H112" s="2162"/>
      <c r="I112" s="2160"/>
      <c r="J112" s="2160"/>
    </row>
    <row r="113" spans="1:10" ht="25.5">
      <c r="A113" s="2155" t="s">
        <v>350</v>
      </c>
      <c r="B113" s="2199" t="s">
        <v>196</v>
      </c>
      <c r="C113" s="2261" t="s">
        <v>197</v>
      </c>
      <c r="D113" s="2255" t="s">
        <v>87</v>
      </c>
      <c r="E113" s="2262">
        <v>2</v>
      </c>
      <c r="F113" s="2160"/>
      <c r="G113" s="2161"/>
      <c r="H113" s="2162"/>
      <c r="I113" s="2160"/>
      <c r="J113" s="2160"/>
    </row>
    <row r="114" spans="1:10" ht="38.25">
      <c r="A114" s="2155" t="s">
        <v>1419</v>
      </c>
      <c r="B114" s="2199" t="s">
        <v>226</v>
      </c>
      <c r="C114" s="2261" t="s">
        <v>227</v>
      </c>
      <c r="D114" s="2255" t="s">
        <v>87</v>
      </c>
      <c r="E114" s="2258">
        <v>2</v>
      </c>
      <c r="F114" s="2160"/>
      <c r="G114" s="2161"/>
      <c r="H114" s="2162"/>
      <c r="I114" s="2160"/>
      <c r="J114" s="2160"/>
    </row>
    <row r="115" spans="1:10" ht="38.25">
      <c r="A115" s="2155" t="s">
        <v>1420</v>
      </c>
      <c r="B115" s="2199" t="s">
        <v>228</v>
      </c>
      <c r="C115" s="2261" t="s">
        <v>229</v>
      </c>
      <c r="D115" s="2255" t="s">
        <v>87</v>
      </c>
      <c r="E115" s="2258">
        <v>2</v>
      </c>
      <c r="F115" s="2160"/>
      <c r="G115" s="2161"/>
      <c r="H115" s="2162"/>
      <c r="I115" s="2160"/>
      <c r="J115" s="2160"/>
    </row>
    <row r="116" spans="1:10">
      <c r="A116" s="2167"/>
      <c r="B116" s="2247"/>
      <c r="C116" s="2247"/>
      <c r="D116" s="2248"/>
      <c r="E116" s="2249"/>
      <c r="F116" s="2172"/>
      <c r="G116" s="2206"/>
      <c r="H116" s="2204"/>
      <c r="I116" s="2175" t="s">
        <v>352</v>
      </c>
      <c r="J116" s="2176"/>
    </row>
    <row r="117" spans="1:10">
      <c r="A117" s="2146" t="s">
        <v>353</v>
      </c>
      <c r="B117" s="2250" t="s">
        <v>1421</v>
      </c>
      <c r="C117" s="2251"/>
      <c r="D117" s="2180"/>
      <c r="E117" s="2252"/>
      <c r="F117" s="2154"/>
      <c r="G117" s="2182"/>
      <c r="H117" s="2149"/>
      <c r="I117" s="2154"/>
      <c r="J117" s="2154"/>
    </row>
    <row r="118" spans="1:10" ht="25.5">
      <c r="A118" s="2263" t="s">
        <v>354</v>
      </c>
      <c r="B118" s="2199" t="s">
        <v>202</v>
      </c>
      <c r="C118" s="2261" t="s">
        <v>203</v>
      </c>
      <c r="D118" s="2255" t="s">
        <v>87</v>
      </c>
      <c r="E118" s="2262">
        <v>3</v>
      </c>
      <c r="F118" s="2160"/>
      <c r="G118" s="2161"/>
      <c r="H118" s="2162"/>
      <c r="I118" s="2160"/>
      <c r="J118" s="2160"/>
    </row>
    <row r="119" spans="1:10" ht="25.5">
      <c r="A119" s="2263" t="s">
        <v>357</v>
      </c>
      <c r="B119" s="2199" t="s">
        <v>208</v>
      </c>
      <c r="C119" s="2261" t="s">
        <v>209</v>
      </c>
      <c r="D119" s="2255" t="s">
        <v>87</v>
      </c>
      <c r="E119" s="2262">
        <v>3</v>
      </c>
      <c r="F119" s="2160"/>
      <c r="G119" s="2161"/>
      <c r="H119" s="2162"/>
      <c r="I119" s="2160"/>
      <c r="J119" s="2160"/>
    </row>
    <row r="120" spans="1:10" ht="25.5">
      <c r="A120" s="2263" t="s">
        <v>397</v>
      </c>
      <c r="B120" s="2199" t="s">
        <v>212</v>
      </c>
      <c r="C120" s="2261" t="s">
        <v>213</v>
      </c>
      <c r="D120" s="2255" t="s">
        <v>87</v>
      </c>
      <c r="E120" s="2262">
        <v>3</v>
      </c>
      <c r="F120" s="2160"/>
      <c r="G120" s="2161"/>
      <c r="H120" s="2162"/>
      <c r="I120" s="2160"/>
      <c r="J120" s="2160"/>
    </row>
    <row r="121" spans="1:10" ht="38.25">
      <c r="A121" s="2263" t="s">
        <v>1422</v>
      </c>
      <c r="B121" s="2199" t="s">
        <v>214</v>
      </c>
      <c r="C121" s="2261" t="s">
        <v>215</v>
      </c>
      <c r="D121" s="2255" t="s">
        <v>87</v>
      </c>
      <c r="E121" s="2262">
        <v>12</v>
      </c>
      <c r="F121" s="2160"/>
      <c r="G121" s="2161"/>
      <c r="H121" s="2162"/>
      <c r="I121" s="2160"/>
      <c r="J121" s="2160"/>
    </row>
    <row r="122" spans="1:10" ht="38.25">
      <c r="A122" s="2263" t="s">
        <v>1423</v>
      </c>
      <c r="B122" s="2199" t="s">
        <v>216</v>
      </c>
      <c r="C122" s="2259" t="s">
        <v>217</v>
      </c>
      <c r="D122" s="2255" t="s">
        <v>87</v>
      </c>
      <c r="E122" s="2260">
        <v>20</v>
      </c>
      <c r="F122" s="2160"/>
      <c r="G122" s="2161"/>
      <c r="H122" s="2162"/>
      <c r="I122" s="2160"/>
      <c r="J122" s="2160"/>
    </row>
    <row r="123" spans="1:10">
      <c r="A123" s="2167"/>
      <c r="B123" s="2247"/>
      <c r="C123" s="2247"/>
      <c r="D123" s="2248"/>
      <c r="E123" s="2249"/>
      <c r="F123" s="2172"/>
      <c r="G123" s="2206"/>
      <c r="H123" s="2204"/>
      <c r="I123" s="2175" t="s">
        <v>359</v>
      </c>
      <c r="J123" s="2176"/>
    </row>
    <row r="124" spans="1:10">
      <c r="A124" s="2146" t="s">
        <v>360</v>
      </c>
      <c r="B124" s="2250" t="s">
        <v>1424</v>
      </c>
      <c r="C124" s="2251"/>
      <c r="D124" s="2180"/>
      <c r="E124" s="2252"/>
      <c r="F124" s="2154"/>
      <c r="G124" s="2182"/>
      <c r="H124" s="2149"/>
      <c r="I124" s="2154"/>
      <c r="J124" s="2154"/>
    </row>
    <row r="125" spans="1:10" ht="25.5">
      <c r="A125" s="2155" t="s">
        <v>362</v>
      </c>
      <c r="B125" s="2199" t="s">
        <v>218</v>
      </c>
      <c r="C125" s="2259" t="s">
        <v>219</v>
      </c>
      <c r="D125" s="2255" t="s">
        <v>87</v>
      </c>
      <c r="E125" s="2260" t="s">
        <v>162</v>
      </c>
      <c r="F125" s="2160"/>
      <c r="G125" s="2161"/>
      <c r="H125" s="2162"/>
      <c r="I125" s="2160"/>
      <c r="J125" s="2160"/>
    </row>
    <row r="126" spans="1:10" ht="38.25">
      <c r="A126" s="2155" t="s">
        <v>365</v>
      </c>
      <c r="B126" s="2199" t="s">
        <v>220</v>
      </c>
      <c r="C126" s="2259" t="s">
        <v>221</v>
      </c>
      <c r="D126" s="2255" t="s">
        <v>87</v>
      </c>
      <c r="E126" s="2260" t="s">
        <v>162</v>
      </c>
      <c r="F126" s="2160"/>
      <c r="G126" s="2161"/>
      <c r="H126" s="2162"/>
      <c r="I126" s="2160"/>
      <c r="J126" s="2160"/>
    </row>
    <row r="127" spans="1:10">
      <c r="A127" s="2167"/>
      <c r="B127" s="2247"/>
      <c r="C127" s="2247"/>
      <c r="D127" s="2248"/>
      <c r="E127" s="2249"/>
      <c r="F127" s="2172"/>
      <c r="G127" s="2206"/>
      <c r="H127" s="2204"/>
      <c r="I127" s="2175" t="s">
        <v>370</v>
      </c>
      <c r="J127" s="2176"/>
    </row>
    <row r="128" spans="1:10">
      <c r="A128" s="2146" t="s">
        <v>371</v>
      </c>
      <c r="B128" s="2250" t="s">
        <v>1428</v>
      </c>
      <c r="C128" s="2251"/>
      <c r="D128" s="2180"/>
      <c r="E128" s="2252"/>
      <c r="F128" s="2154"/>
      <c r="G128" s="2182"/>
      <c r="H128" s="2149"/>
      <c r="I128" s="2154"/>
      <c r="J128" s="2154"/>
    </row>
    <row r="129" spans="1:10" ht="38.25">
      <c r="A129" s="2155" t="s">
        <v>1425</v>
      </c>
      <c r="B129" s="2199" t="s">
        <v>198</v>
      </c>
      <c r="C129" s="2261" t="s">
        <v>199</v>
      </c>
      <c r="D129" s="2255" t="s">
        <v>87</v>
      </c>
      <c r="E129" s="2262">
        <v>3</v>
      </c>
      <c r="F129" s="2160"/>
      <c r="G129" s="2161"/>
      <c r="H129" s="2162"/>
      <c r="I129" s="2160"/>
      <c r="J129" s="2160"/>
    </row>
    <row r="130" spans="1:10" ht="38.25">
      <c r="A130" s="2155" t="s">
        <v>1426</v>
      </c>
      <c r="B130" s="2199" t="s">
        <v>200</v>
      </c>
      <c r="C130" s="2261" t="s">
        <v>201</v>
      </c>
      <c r="D130" s="2255" t="s">
        <v>87</v>
      </c>
      <c r="E130" s="2262" t="s">
        <v>162</v>
      </c>
      <c r="F130" s="2160"/>
      <c r="G130" s="2161"/>
      <c r="H130" s="2162"/>
      <c r="I130" s="2160"/>
      <c r="J130" s="2160"/>
    </row>
    <row r="131" spans="1:10">
      <c r="A131" s="2167"/>
      <c r="B131" s="2247"/>
      <c r="C131" s="2247"/>
      <c r="D131" s="2248"/>
      <c r="E131" s="2249"/>
      <c r="F131" s="2172"/>
      <c r="G131" s="2206"/>
      <c r="H131" s="2204"/>
      <c r="I131" s="2175" t="s">
        <v>378</v>
      </c>
      <c r="J131" s="2176"/>
    </row>
    <row r="132" spans="1:10">
      <c r="A132" s="2146" t="s">
        <v>379</v>
      </c>
      <c r="B132" s="2250" t="s">
        <v>1427</v>
      </c>
      <c r="C132" s="2251"/>
      <c r="D132" s="2180"/>
      <c r="E132" s="2252"/>
      <c r="F132" s="2154"/>
      <c r="G132" s="2182"/>
      <c r="H132" s="2149"/>
      <c r="I132" s="2154"/>
      <c r="J132" s="2154"/>
    </row>
    <row r="133" spans="1:10" ht="25.5">
      <c r="A133" s="2155" t="s">
        <v>372</v>
      </c>
      <c r="B133" s="2199" t="s">
        <v>204</v>
      </c>
      <c r="C133" s="2261" t="s">
        <v>205</v>
      </c>
      <c r="D133" s="2255" t="s">
        <v>87</v>
      </c>
      <c r="E133" s="2262">
        <v>3</v>
      </c>
      <c r="F133" s="2160"/>
      <c r="G133" s="2161"/>
      <c r="H133" s="2162"/>
      <c r="I133" s="2160"/>
      <c r="J133" s="2160"/>
    </row>
    <row r="134" spans="1:10" ht="25.5">
      <c r="A134" s="2155" t="s">
        <v>375</v>
      </c>
      <c r="B134" s="2199" t="s">
        <v>206</v>
      </c>
      <c r="C134" s="2261" t="s">
        <v>207</v>
      </c>
      <c r="D134" s="2255" t="s">
        <v>87</v>
      </c>
      <c r="E134" s="2262">
        <v>3</v>
      </c>
      <c r="F134" s="2160"/>
      <c r="G134" s="2161"/>
      <c r="H134" s="2162"/>
      <c r="I134" s="2160"/>
      <c r="J134" s="2160"/>
    </row>
    <row r="135" spans="1:10">
      <c r="A135" s="2167"/>
      <c r="B135" s="2247"/>
      <c r="C135" s="2247"/>
      <c r="D135" s="2248"/>
      <c r="E135" s="2249"/>
      <c r="F135" s="2172"/>
      <c r="G135" s="2206"/>
      <c r="H135" s="2204"/>
      <c r="I135" s="2175" t="s">
        <v>400</v>
      </c>
      <c r="J135" s="2176"/>
    </row>
    <row r="136" spans="1:10">
      <c r="A136" s="2146" t="s">
        <v>404</v>
      </c>
      <c r="B136" s="2250" t="s">
        <v>2580</v>
      </c>
      <c r="C136" s="2251"/>
      <c r="D136" s="2180"/>
      <c r="E136" s="2252"/>
      <c r="F136" s="2154"/>
      <c r="G136" s="2182"/>
      <c r="H136" s="2149"/>
      <c r="I136" s="2154"/>
      <c r="J136" s="2154"/>
    </row>
    <row r="137" spans="1:10" ht="38.25">
      <c r="A137" s="2155" t="s">
        <v>405</v>
      </c>
      <c r="B137" s="2199" t="s">
        <v>210</v>
      </c>
      <c r="C137" s="2261" t="s">
        <v>211</v>
      </c>
      <c r="D137" s="2255" t="s">
        <v>87</v>
      </c>
      <c r="E137" s="2262">
        <v>8</v>
      </c>
      <c r="F137" s="2160"/>
      <c r="G137" s="2161"/>
      <c r="H137" s="2162"/>
      <c r="I137" s="2160"/>
      <c r="J137" s="2160"/>
    </row>
    <row r="138" spans="1:10">
      <c r="A138" s="2167"/>
      <c r="B138" s="2264"/>
      <c r="C138" s="2265"/>
      <c r="D138" s="2266"/>
      <c r="E138" s="2249"/>
      <c r="F138" s="2172"/>
      <c r="G138" s="2175"/>
      <c r="H138" s="2204"/>
      <c r="I138" s="2175" t="s">
        <v>410</v>
      </c>
      <c r="J138" s="2176"/>
    </row>
    <row r="139" spans="1:10">
      <c r="A139" s="2146" t="s">
        <v>411</v>
      </c>
      <c r="B139" s="2225" t="s">
        <v>2581</v>
      </c>
      <c r="C139" s="2242"/>
      <c r="D139" s="2149"/>
      <c r="E139" s="2150"/>
      <c r="F139" s="2154"/>
      <c r="G139" s="2182"/>
      <c r="H139" s="2149"/>
      <c r="I139" s="2154"/>
      <c r="J139" s="2154"/>
    </row>
    <row r="140" spans="1:10" ht="25.5">
      <c r="A140" s="2155" t="s">
        <v>2583</v>
      </c>
      <c r="B140" s="2209" t="s">
        <v>232</v>
      </c>
      <c r="C140" s="2209" t="s">
        <v>233</v>
      </c>
      <c r="D140" s="2158" t="s">
        <v>31</v>
      </c>
      <c r="E140" s="2256" t="s">
        <v>234</v>
      </c>
      <c r="F140" s="2160"/>
      <c r="G140" s="2161"/>
      <c r="H140" s="2162"/>
      <c r="I140" s="2160"/>
      <c r="J140" s="2160"/>
    </row>
    <row r="141" spans="1:10">
      <c r="A141" s="2155" t="s">
        <v>2582</v>
      </c>
      <c r="B141" s="2209" t="s">
        <v>235</v>
      </c>
      <c r="C141" s="2209" t="s">
        <v>236</v>
      </c>
      <c r="D141" s="2158" t="s">
        <v>31</v>
      </c>
      <c r="E141" s="2256" t="s">
        <v>88</v>
      </c>
      <c r="F141" s="2160"/>
      <c r="G141" s="2161"/>
      <c r="H141" s="2162"/>
      <c r="I141" s="2160"/>
      <c r="J141" s="2160"/>
    </row>
    <row r="142" spans="1:10" ht="25.5">
      <c r="A142" s="2155" t="s">
        <v>2584</v>
      </c>
      <c r="B142" s="2209" t="s">
        <v>237</v>
      </c>
      <c r="C142" s="2209" t="s">
        <v>238</v>
      </c>
      <c r="D142" s="2237" t="s">
        <v>87</v>
      </c>
      <c r="E142" s="2256" t="s">
        <v>88</v>
      </c>
      <c r="F142" s="2160"/>
      <c r="G142" s="2161"/>
      <c r="H142" s="2162"/>
      <c r="I142" s="2160"/>
      <c r="J142" s="2160"/>
    </row>
    <row r="143" spans="1:10" ht="25.5">
      <c r="A143" s="2155" t="s">
        <v>2585</v>
      </c>
      <c r="B143" s="2228" t="s">
        <v>239</v>
      </c>
      <c r="C143" s="2228" t="s">
        <v>240</v>
      </c>
      <c r="D143" s="2158" t="s">
        <v>31</v>
      </c>
      <c r="E143" s="2164" t="s">
        <v>241</v>
      </c>
      <c r="F143" s="2160"/>
      <c r="G143" s="2161"/>
      <c r="H143" s="2162"/>
      <c r="I143" s="2160"/>
      <c r="J143" s="2160"/>
    </row>
    <row r="144" spans="1:10" ht="25.5">
      <c r="A144" s="2155" t="s">
        <v>2586</v>
      </c>
      <c r="B144" s="2228" t="s">
        <v>242</v>
      </c>
      <c r="C144" s="2228" t="s">
        <v>243</v>
      </c>
      <c r="D144" s="2158" t="s">
        <v>31</v>
      </c>
      <c r="E144" s="2164" t="s">
        <v>234</v>
      </c>
      <c r="F144" s="2160"/>
      <c r="G144" s="2161"/>
      <c r="H144" s="2162"/>
      <c r="I144" s="2160"/>
      <c r="J144" s="2160"/>
    </row>
    <row r="145" spans="1:10" ht="25.5">
      <c r="A145" s="2155" t="s">
        <v>2587</v>
      </c>
      <c r="B145" s="2228" t="s">
        <v>244</v>
      </c>
      <c r="C145" s="2228" t="s">
        <v>243</v>
      </c>
      <c r="D145" s="2158" t="s">
        <v>31</v>
      </c>
      <c r="E145" s="2164" t="s">
        <v>234</v>
      </c>
      <c r="F145" s="2160"/>
      <c r="G145" s="2161"/>
      <c r="H145" s="2166"/>
      <c r="I145" s="2163"/>
      <c r="J145" s="2160"/>
    </row>
    <row r="146" spans="1:10">
      <c r="A146" s="2167"/>
      <c r="B146" s="2202"/>
      <c r="C146" s="2203"/>
      <c r="D146" s="2204"/>
      <c r="E146" s="2205"/>
      <c r="F146" s="2172"/>
      <c r="G146" s="2173"/>
      <c r="H146" s="2204"/>
      <c r="I146" s="2175" t="s">
        <v>1429</v>
      </c>
      <c r="J146" s="2176"/>
    </row>
    <row r="147" spans="1:10">
      <c r="A147" s="2146" t="s">
        <v>434</v>
      </c>
      <c r="B147" s="2267" t="s">
        <v>1126</v>
      </c>
      <c r="C147" s="2268"/>
      <c r="D147" s="2269"/>
      <c r="E147" s="2270"/>
      <c r="F147" s="2154"/>
      <c r="G147" s="2182"/>
      <c r="H147" s="2149"/>
      <c r="I147" s="2154"/>
      <c r="J147" s="2154"/>
    </row>
    <row r="148" spans="1:10" ht="102">
      <c r="A148" s="2155" t="s">
        <v>435</v>
      </c>
      <c r="B148" s="2271" t="s">
        <v>248</v>
      </c>
      <c r="C148" s="2272" t="s">
        <v>2668</v>
      </c>
      <c r="D148" s="2273" t="s">
        <v>31</v>
      </c>
      <c r="E148" s="2274">
        <v>6</v>
      </c>
      <c r="F148" s="2275" t="s">
        <v>3223</v>
      </c>
      <c r="G148" s="2276">
        <v>39.299999999999997</v>
      </c>
      <c r="H148" s="2277">
        <v>39.299999999999997</v>
      </c>
      <c r="I148" s="2275">
        <v>12</v>
      </c>
      <c r="J148" s="2275">
        <v>264.096</v>
      </c>
    </row>
    <row r="149" spans="1:10" ht="89.25">
      <c r="A149" s="2155" t="s">
        <v>438</v>
      </c>
      <c r="B149" s="2278" t="s">
        <v>250</v>
      </c>
      <c r="C149" s="2272" t="s">
        <v>2669</v>
      </c>
      <c r="D149" s="2273" t="s">
        <v>31</v>
      </c>
      <c r="E149" s="2274">
        <v>3</v>
      </c>
      <c r="F149" s="2275" t="s">
        <v>3223</v>
      </c>
      <c r="G149" s="2276">
        <v>45.4</v>
      </c>
      <c r="H149" s="2277">
        <v>45.4</v>
      </c>
      <c r="I149" s="2275">
        <v>12</v>
      </c>
      <c r="J149" s="2275">
        <f>H149*E149*1.12</f>
        <v>152.54400000000001</v>
      </c>
    </row>
    <row r="150" spans="1:10" ht="140.25">
      <c r="A150" s="2155" t="s">
        <v>441</v>
      </c>
      <c r="B150" s="2278" t="s">
        <v>251</v>
      </c>
      <c r="C150" s="2272" t="s">
        <v>2670</v>
      </c>
      <c r="D150" s="2273" t="s">
        <v>31</v>
      </c>
      <c r="E150" s="2279">
        <v>9</v>
      </c>
      <c r="F150" s="2275" t="s">
        <v>3223</v>
      </c>
      <c r="G150" s="2276">
        <v>38.799999999999997</v>
      </c>
      <c r="H150" s="2277">
        <v>38.799999999999997</v>
      </c>
      <c r="I150" s="2275">
        <v>12</v>
      </c>
      <c r="J150" s="2275">
        <f>H150*E150*1.12</f>
        <v>391.10400000000004</v>
      </c>
    </row>
    <row r="151" spans="1:10" ht="76.5">
      <c r="A151" s="2155" t="s">
        <v>443</v>
      </c>
      <c r="B151" s="2278" t="s">
        <v>252</v>
      </c>
      <c r="C151" s="2272" t="s">
        <v>2671</v>
      </c>
      <c r="D151" s="2273" t="s">
        <v>31</v>
      </c>
      <c r="E151" s="2279">
        <v>6</v>
      </c>
      <c r="F151" s="2275" t="s">
        <v>3223</v>
      </c>
      <c r="G151" s="2276">
        <v>32.9</v>
      </c>
      <c r="H151" s="2277">
        <v>32.9</v>
      </c>
      <c r="I151" s="2275">
        <v>12</v>
      </c>
      <c r="J151" s="2275">
        <f>H151*E151*1.12</f>
        <v>221.08799999999999</v>
      </c>
    </row>
    <row r="152" spans="1:10" ht="89.25">
      <c r="A152" s="2155" t="s">
        <v>446</v>
      </c>
      <c r="B152" s="2278" t="s">
        <v>253</v>
      </c>
      <c r="C152" s="2272" t="s">
        <v>254</v>
      </c>
      <c r="D152" s="2273" t="s">
        <v>31</v>
      </c>
      <c r="E152" s="2279">
        <v>12</v>
      </c>
      <c r="F152" s="2275" t="s">
        <v>3223</v>
      </c>
      <c r="G152" s="2276">
        <v>36.299999999999997</v>
      </c>
      <c r="H152" s="2277">
        <v>36.299999999999997</v>
      </c>
      <c r="I152" s="2275">
        <v>12</v>
      </c>
      <c r="J152" s="2275">
        <f>H152*E152*1.12</f>
        <v>487.87200000000001</v>
      </c>
    </row>
    <row r="153" spans="1:10" ht="102">
      <c r="A153" s="2155" t="s">
        <v>1430</v>
      </c>
      <c r="B153" s="2278" t="s">
        <v>255</v>
      </c>
      <c r="C153" s="2272" t="s">
        <v>2675</v>
      </c>
      <c r="D153" s="2273" t="s">
        <v>31</v>
      </c>
      <c r="E153" s="2274">
        <v>6</v>
      </c>
      <c r="F153" s="2275" t="s">
        <v>3223</v>
      </c>
      <c r="G153" s="2276">
        <v>59.5</v>
      </c>
      <c r="H153" s="2277">
        <v>59.5</v>
      </c>
      <c r="I153" s="2275">
        <v>12</v>
      </c>
      <c r="J153" s="2275">
        <f>H153*E153*1.12</f>
        <v>399.84000000000003</v>
      </c>
    </row>
    <row r="154" spans="1:10" ht="114.75">
      <c r="A154" s="2155" t="s">
        <v>1431</v>
      </c>
      <c r="B154" s="2278" t="s">
        <v>256</v>
      </c>
      <c r="C154" s="2272" t="s">
        <v>2672</v>
      </c>
      <c r="D154" s="2273" t="s">
        <v>31</v>
      </c>
      <c r="E154" s="2279">
        <v>120</v>
      </c>
      <c r="F154" s="2275" t="s">
        <v>3223</v>
      </c>
      <c r="G154" s="2276">
        <v>38.299999999999997</v>
      </c>
      <c r="H154" s="2277">
        <v>38.299999999999997</v>
      </c>
      <c r="I154" s="2275">
        <v>12</v>
      </c>
      <c r="J154" s="2275">
        <f>H154*E154*1.12</f>
        <v>5147.5200000000004</v>
      </c>
    </row>
    <row r="155" spans="1:10" ht="25.5">
      <c r="A155" s="2155" t="s">
        <v>1432</v>
      </c>
      <c r="B155" s="2278" t="s">
        <v>257</v>
      </c>
      <c r="C155" s="2272" t="s">
        <v>2673</v>
      </c>
      <c r="D155" s="2273" t="s">
        <v>31</v>
      </c>
      <c r="E155" s="2279">
        <v>3</v>
      </c>
      <c r="F155" s="2281" t="s">
        <v>3223</v>
      </c>
      <c r="G155" s="2282">
        <v>73.599999999999994</v>
      </c>
      <c r="H155" s="2283">
        <v>73.599999999999994</v>
      </c>
      <c r="I155" s="2281">
        <v>12</v>
      </c>
      <c r="J155" s="2281">
        <f>H155*E155*1.12</f>
        <v>247.29599999999999</v>
      </c>
    </row>
    <row r="156" spans="1:10" ht="102">
      <c r="A156" s="2155" t="s">
        <v>1433</v>
      </c>
      <c r="B156" s="2278" t="s">
        <v>258</v>
      </c>
      <c r="C156" s="2272" t="s">
        <v>2674</v>
      </c>
      <c r="D156" s="2273" t="s">
        <v>31</v>
      </c>
      <c r="E156" s="2279">
        <v>3</v>
      </c>
      <c r="F156" s="2275" t="s">
        <v>3223</v>
      </c>
      <c r="G156" s="2276">
        <v>89.9</v>
      </c>
      <c r="H156" s="2277">
        <v>89.9</v>
      </c>
      <c r="I156" s="2275">
        <v>12</v>
      </c>
      <c r="J156" s="2275">
        <f>H156*E156*1.12</f>
        <v>302.06400000000008</v>
      </c>
    </row>
    <row r="157" spans="1:10" ht="63.75">
      <c r="A157" s="2155" t="s">
        <v>1434</v>
      </c>
      <c r="B157" s="2278" t="s">
        <v>259</v>
      </c>
      <c r="C157" s="2272" t="s">
        <v>2676</v>
      </c>
      <c r="D157" s="2273" t="s">
        <v>31</v>
      </c>
      <c r="E157" s="2279">
        <v>12</v>
      </c>
      <c r="F157" s="2281" t="s">
        <v>3223</v>
      </c>
      <c r="G157" s="2282">
        <v>38.799999999999997</v>
      </c>
      <c r="H157" s="2283">
        <v>38.799999999999997</v>
      </c>
      <c r="I157" s="2281">
        <v>12</v>
      </c>
      <c r="J157" s="2281">
        <f>H157*E157*1.12</f>
        <v>521.47199999999998</v>
      </c>
    </row>
    <row r="158" spans="1:10" ht="26.25">
      <c r="A158" s="2155" t="s">
        <v>1435</v>
      </c>
      <c r="B158" s="2278" t="s">
        <v>260</v>
      </c>
      <c r="C158" s="2272" t="s">
        <v>261</v>
      </c>
      <c r="D158" s="2273" t="s">
        <v>249</v>
      </c>
      <c r="E158" s="2279">
        <v>12</v>
      </c>
      <c r="F158" s="2281" t="s">
        <v>3284</v>
      </c>
      <c r="G158" s="2282">
        <v>112.2</v>
      </c>
      <c r="H158" s="2283">
        <v>112.2</v>
      </c>
      <c r="I158" s="2281">
        <v>12</v>
      </c>
      <c r="J158" s="2281">
        <f>H158*E158*1.12</f>
        <v>1507.9680000000003</v>
      </c>
    </row>
    <row r="159" spans="1:10" ht="26.25">
      <c r="A159" s="2155" t="s">
        <v>1436</v>
      </c>
      <c r="B159" s="2278" t="s">
        <v>262</v>
      </c>
      <c r="C159" s="2272" t="s">
        <v>263</v>
      </c>
      <c r="D159" s="2273" t="s">
        <v>249</v>
      </c>
      <c r="E159" s="2274">
        <v>24</v>
      </c>
      <c r="F159" s="2281" t="s">
        <v>3285</v>
      </c>
      <c r="G159" s="2282">
        <v>65.650000000000006</v>
      </c>
      <c r="H159" s="2283">
        <v>65.650000000000006</v>
      </c>
      <c r="I159" s="2281">
        <v>12</v>
      </c>
      <c r="J159" s="2281">
        <f>H159*E159*1.12</f>
        <v>1764.6720000000003</v>
      </c>
    </row>
    <row r="160" spans="1:10" ht="63.75">
      <c r="A160" s="2155" t="s">
        <v>1437</v>
      </c>
      <c r="B160" s="2278" t="s">
        <v>264</v>
      </c>
      <c r="C160" s="2272" t="s">
        <v>2677</v>
      </c>
      <c r="D160" s="2273" t="s">
        <v>31</v>
      </c>
      <c r="E160" s="2279">
        <v>30</v>
      </c>
      <c r="F160" s="2275" t="s">
        <v>3223</v>
      </c>
      <c r="G160" s="2276">
        <v>62.4</v>
      </c>
      <c r="H160" s="2277">
        <v>62.4</v>
      </c>
      <c r="I160" s="2275">
        <v>12</v>
      </c>
      <c r="J160" s="2275">
        <f>H160*E160*1.12</f>
        <v>2096.6400000000003</v>
      </c>
    </row>
    <row r="161" spans="1:10" ht="51">
      <c r="A161" s="2155" t="s">
        <v>1438</v>
      </c>
      <c r="B161" s="2278" t="s">
        <v>265</v>
      </c>
      <c r="C161" s="2272" t="s">
        <v>2678</v>
      </c>
      <c r="D161" s="2273" t="s">
        <v>31</v>
      </c>
      <c r="E161" s="2279">
        <v>6</v>
      </c>
      <c r="F161" s="2275" t="s">
        <v>3223</v>
      </c>
      <c r="G161" s="2276">
        <v>35.450000000000003</v>
      </c>
      <c r="H161" s="2277">
        <v>35.450000000000003</v>
      </c>
      <c r="I161" s="2275">
        <v>12</v>
      </c>
      <c r="J161" s="2275">
        <f>H161*E161*1.12</f>
        <v>238.22400000000005</v>
      </c>
    </row>
    <row r="162" spans="1:10">
      <c r="A162" s="2167"/>
      <c r="B162" s="2202"/>
      <c r="C162" s="2203"/>
      <c r="D162" s="2204"/>
      <c r="E162" s="2205"/>
      <c r="F162" s="2172"/>
      <c r="G162" s="2173"/>
      <c r="H162" s="2173"/>
      <c r="I162" s="2175" t="s">
        <v>448</v>
      </c>
      <c r="J162" s="2284">
        <v>12270</v>
      </c>
    </row>
    <row r="163" spans="1:10">
      <c r="A163" s="2146" t="s">
        <v>449</v>
      </c>
      <c r="B163" s="2285" t="s">
        <v>2796</v>
      </c>
      <c r="C163" s="2286"/>
      <c r="D163" s="2149"/>
      <c r="E163" s="2150"/>
      <c r="F163" s="2154"/>
      <c r="G163" s="2182"/>
      <c r="H163" s="2149"/>
      <c r="I163" s="2154"/>
      <c r="J163" s="2154"/>
    </row>
    <row r="164" spans="1:10" ht="63.75">
      <c r="A164" s="2155" t="s">
        <v>450</v>
      </c>
      <c r="B164" s="2287" t="s">
        <v>269</v>
      </c>
      <c r="C164" s="721" t="s">
        <v>3286</v>
      </c>
      <c r="D164" s="2273" t="s">
        <v>31</v>
      </c>
      <c r="E164" s="2210">
        <v>3</v>
      </c>
      <c r="F164" s="2288" t="s">
        <v>3223</v>
      </c>
      <c r="G164" s="2289">
        <v>54.5</v>
      </c>
      <c r="H164" s="2290">
        <v>54.5</v>
      </c>
      <c r="I164" s="2288">
        <v>12</v>
      </c>
      <c r="J164" s="2291">
        <f>H164*E164*1.12</f>
        <v>183.12</v>
      </c>
    </row>
    <row r="165" spans="1:10" ht="26.25">
      <c r="A165" s="2155" t="s">
        <v>452</v>
      </c>
      <c r="B165" s="2287" t="s">
        <v>270</v>
      </c>
      <c r="C165" s="2272" t="s">
        <v>1128</v>
      </c>
      <c r="D165" s="2273" t="s">
        <v>1129</v>
      </c>
      <c r="E165" s="2210">
        <v>3</v>
      </c>
      <c r="F165" s="2292" t="s">
        <v>3285</v>
      </c>
      <c r="G165" s="2289">
        <v>37</v>
      </c>
      <c r="H165" s="2290">
        <v>37</v>
      </c>
      <c r="I165" s="2288">
        <v>12</v>
      </c>
      <c r="J165" s="2291">
        <f>H165*E165*1.12</f>
        <v>124.32000000000001</v>
      </c>
    </row>
    <row r="166" spans="1:10">
      <c r="A166" s="2167"/>
      <c r="B166" s="2202"/>
      <c r="C166" s="2203"/>
      <c r="D166" s="2204"/>
      <c r="E166" s="2205"/>
      <c r="F166" s="2172"/>
      <c r="G166" s="2173"/>
      <c r="H166" s="2204"/>
      <c r="I166" s="2175" t="s">
        <v>1439</v>
      </c>
      <c r="J166" s="2284">
        <v>274.5</v>
      </c>
    </row>
    <row r="167" spans="1:10">
      <c r="A167" s="2146" t="s">
        <v>454</v>
      </c>
      <c r="B167" s="2285" t="s">
        <v>2795</v>
      </c>
      <c r="C167" s="2293"/>
      <c r="D167" s="2149"/>
      <c r="E167" s="2150"/>
      <c r="F167" s="2154"/>
      <c r="G167" s="2182"/>
      <c r="H167" s="2149"/>
      <c r="I167" s="2154"/>
      <c r="J167" s="2154"/>
    </row>
    <row r="168" spans="1:10" ht="38.25">
      <c r="A168" s="2155" t="s">
        <v>456</v>
      </c>
      <c r="B168" s="2287" t="s">
        <v>274</v>
      </c>
      <c r="C168" s="2272" t="s">
        <v>2679</v>
      </c>
      <c r="D168" s="2162" t="s">
        <v>31</v>
      </c>
      <c r="E168" s="2279">
        <v>12</v>
      </c>
      <c r="F168" s="2160"/>
      <c r="G168" s="2161"/>
      <c r="H168" s="2162"/>
      <c r="I168" s="2160"/>
      <c r="J168" s="2160"/>
    </row>
    <row r="169" spans="1:10" ht="38.25">
      <c r="A169" s="2155" t="s">
        <v>459</v>
      </c>
      <c r="B169" s="2287" t="s">
        <v>275</v>
      </c>
      <c r="C169" s="2272" t="s">
        <v>276</v>
      </c>
      <c r="D169" s="2162" t="s">
        <v>31</v>
      </c>
      <c r="E169" s="2279">
        <v>18</v>
      </c>
      <c r="F169" s="2160"/>
      <c r="G169" s="2161"/>
      <c r="H169" s="2162"/>
      <c r="I169" s="2160"/>
      <c r="J169" s="2160"/>
    </row>
    <row r="170" spans="1:10">
      <c r="A170" s="2155" t="s">
        <v>461</v>
      </c>
      <c r="B170" s="2278" t="s">
        <v>277</v>
      </c>
      <c r="C170" s="2272" t="s">
        <v>2680</v>
      </c>
      <c r="D170" s="2162" t="s">
        <v>31</v>
      </c>
      <c r="E170" s="2294">
        <v>18</v>
      </c>
      <c r="F170" s="2160"/>
      <c r="G170" s="2161"/>
      <c r="H170" s="2162"/>
      <c r="I170" s="2160"/>
      <c r="J170" s="2160"/>
    </row>
    <row r="171" spans="1:10" ht="38.25">
      <c r="A171" s="2155" t="s">
        <v>1440</v>
      </c>
      <c r="B171" s="2278" t="s">
        <v>278</v>
      </c>
      <c r="C171" s="2272" t="s">
        <v>2681</v>
      </c>
      <c r="D171" s="2295" t="s">
        <v>31</v>
      </c>
      <c r="E171" s="2294">
        <v>12</v>
      </c>
      <c r="F171" s="2160"/>
      <c r="G171" s="2161"/>
      <c r="H171" s="2162"/>
      <c r="I171" s="2160"/>
      <c r="J171" s="2160"/>
    </row>
    <row r="172" spans="1:10" ht="25.5">
      <c r="A172" s="2155" t="s">
        <v>1441</v>
      </c>
      <c r="B172" s="2287" t="s">
        <v>279</v>
      </c>
      <c r="C172" s="2272" t="s">
        <v>280</v>
      </c>
      <c r="D172" s="2162" t="s">
        <v>249</v>
      </c>
      <c r="E172" s="2279">
        <v>30</v>
      </c>
      <c r="F172" s="2160"/>
      <c r="G172" s="2161"/>
      <c r="H172" s="2162"/>
      <c r="I172" s="2160"/>
      <c r="J172" s="2160"/>
    </row>
    <row r="173" spans="1:10" ht="25.5">
      <c r="A173" s="2155" t="s">
        <v>1442</v>
      </c>
      <c r="B173" s="2287" t="s">
        <v>281</v>
      </c>
      <c r="C173" s="2272" t="s">
        <v>282</v>
      </c>
      <c r="D173" s="2162" t="s">
        <v>249</v>
      </c>
      <c r="E173" s="2279">
        <v>30</v>
      </c>
      <c r="F173" s="2160"/>
      <c r="G173" s="2161"/>
      <c r="H173" s="2162"/>
      <c r="I173" s="2160"/>
      <c r="J173" s="2160"/>
    </row>
    <row r="174" spans="1:10">
      <c r="A174" s="2167"/>
      <c r="B174" s="2202"/>
      <c r="C174" s="2203"/>
      <c r="D174" s="2204"/>
      <c r="E174" s="2205"/>
      <c r="F174" s="2172"/>
      <c r="G174" s="2173"/>
      <c r="H174" s="2204"/>
      <c r="I174" s="2175" t="s">
        <v>463</v>
      </c>
      <c r="J174" s="2176"/>
    </row>
    <row r="175" spans="1:10">
      <c r="A175" s="2146" t="s">
        <v>464</v>
      </c>
      <c r="B175" s="2285" t="s">
        <v>1130</v>
      </c>
      <c r="C175" s="2296"/>
      <c r="D175" s="2149"/>
      <c r="E175" s="2150"/>
      <c r="F175" s="2154"/>
      <c r="G175" s="2182"/>
      <c r="H175" s="2149"/>
      <c r="I175" s="2154"/>
      <c r="J175" s="2154"/>
    </row>
    <row r="176" spans="1:10" ht="51">
      <c r="A176" s="2155" t="s">
        <v>465</v>
      </c>
      <c r="B176" s="2287" t="s">
        <v>286</v>
      </c>
      <c r="C176" s="2272" t="s">
        <v>2682</v>
      </c>
      <c r="D176" s="2162" t="s">
        <v>31</v>
      </c>
      <c r="E176" s="2279">
        <v>9</v>
      </c>
      <c r="F176" s="2160"/>
      <c r="G176" s="2161"/>
      <c r="H176" s="2162"/>
      <c r="I176" s="2160"/>
      <c r="J176" s="2160"/>
    </row>
    <row r="177" spans="1:10" ht="89.25">
      <c r="A177" s="2155" t="s">
        <v>1443</v>
      </c>
      <c r="B177" s="2287" t="s">
        <v>287</v>
      </c>
      <c r="C177" s="2272" t="s">
        <v>2683</v>
      </c>
      <c r="D177" s="2162" t="s">
        <v>31</v>
      </c>
      <c r="E177" s="2279">
        <v>3</v>
      </c>
      <c r="F177" s="2160"/>
      <c r="G177" s="2161"/>
      <c r="H177" s="2162"/>
      <c r="I177" s="2160"/>
      <c r="J177" s="2160"/>
    </row>
    <row r="178" spans="1:10" ht="114.75">
      <c r="A178" s="2155" t="s">
        <v>468</v>
      </c>
      <c r="B178" s="2287" t="s">
        <v>288</v>
      </c>
      <c r="C178" s="2272" t="s">
        <v>289</v>
      </c>
      <c r="D178" s="2162" t="s">
        <v>31</v>
      </c>
      <c r="E178" s="2274">
        <v>3</v>
      </c>
      <c r="F178" s="2160"/>
      <c r="G178" s="2161"/>
      <c r="H178" s="2162"/>
      <c r="I178" s="2160"/>
      <c r="J178" s="2160"/>
    </row>
    <row r="179" spans="1:10" ht="63.75">
      <c r="A179" s="2155" t="s">
        <v>471</v>
      </c>
      <c r="B179" s="2287" t="s">
        <v>290</v>
      </c>
      <c r="C179" s="2272" t="s">
        <v>291</v>
      </c>
      <c r="D179" s="2162" t="s">
        <v>31</v>
      </c>
      <c r="E179" s="2279">
        <v>36</v>
      </c>
      <c r="F179" s="2160"/>
      <c r="G179" s="2161"/>
      <c r="H179" s="2162"/>
      <c r="I179" s="2160"/>
      <c r="J179" s="2160"/>
    </row>
    <row r="180" spans="1:10" ht="114.75">
      <c r="A180" s="2155" t="s">
        <v>474</v>
      </c>
      <c r="B180" s="2287" t="s">
        <v>292</v>
      </c>
      <c r="C180" s="2272" t="s">
        <v>293</v>
      </c>
      <c r="D180" s="2162" t="s">
        <v>31</v>
      </c>
      <c r="E180" s="2279">
        <v>24</v>
      </c>
      <c r="F180" s="2160"/>
      <c r="G180" s="2161"/>
      <c r="H180" s="2162"/>
      <c r="I180" s="2160"/>
      <c r="J180" s="2160"/>
    </row>
    <row r="181" spans="1:10" ht="89.25">
      <c r="A181" s="2155" t="s">
        <v>477</v>
      </c>
      <c r="B181" s="2287" t="s">
        <v>294</v>
      </c>
      <c r="C181" s="2272" t="s">
        <v>295</v>
      </c>
      <c r="D181" s="2162" t="s">
        <v>31</v>
      </c>
      <c r="E181" s="2274">
        <v>3</v>
      </c>
      <c r="F181" s="2160"/>
      <c r="G181" s="2161"/>
      <c r="H181" s="2162"/>
      <c r="I181" s="2160"/>
      <c r="J181" s="2160"/>
    </row>
    <row r="182" spans="1:10" ht="38.25">
      <c r="A182" s="2155" t="s">
        <v>480</v>
      </c>
      <c r="B182" s="2287" t="s">
        <v>296</v>
      </c>
      <c r="C182" s="2272" t="s">
        <v>297</v>
      </c>
      <c r="D182" s="2162" t="s">
        <v>31</v>
      </c>
      <c r="E182" s="2274">
        <v>15</v>
      </c>
      <c r="F182" s="2160"/>
      <c r="G182" s="2161"/>
      <c r="H182" s="2162"/>
      <c r="I182" s="2160"/>
      <c r="J182" s="2160"/>
    </row>
    <row r="183" spans="1:10" ht="51">
      <c r="A183" s="2155" t="s">
        <v>482</v>
      </c>
      <c r="B183" s="2287" t="s">
        <v>298</v>
      </c>
      <c r="C183" s="2272" t="s">
        <v>299</v>
      </c>
      <c r="D183" s="2162" t="s">
        <v>31</v>
      </c>
      <c r="E183" s="2274">
        <v>24</v>
      </c>
      <c r="F183" s="2160"/>
      <c r="G183" s="2161"/>
      <c r="H183" s="2162"/>
      <c r="I183" s="2160"/>
      <c r="J183" s="2160"/>
    </row>
    <row r="184" spans="1:10" ht="102">
      <c r="A184" s="2155" t="s">
        <v>485</v>
      </c>
      <c r="B184" s="2287" t="s">
        <v>300</v>
      </c>
      <c r="C184" s="2272" t="s">
        <v>301</v>
      </c>
      <c r="D184" s="2162" t="s">
        <v>31</v>
      </c>
      <c r="E184" s="2279">
        <v>18</v>
      </c>
      <c r="F184" s="2160"/>
      <c r="G184" s="2161"/>
      <c r="H184" s="2162"/>
      <c r="I184" s="2160"/>
      <c r="J184" s="2160"/>
    </row>
    <row r="185" spans="1:10" ht="51">
      <c r="A185" s="2155" t="s">
        <v>488</v>
      </c>
      <c r="B185" s="2287" t="s">
        <v>302</v>
      </c>
      <c r="C185" s="2272" t="s">
        <v>1131</v>
      </c>
      <c r="D185" s="2162" t="s">
        <v>31</v>
      </c>
      <c r="E185" s="2274">
        <v>9</v>
      </c>
      <c r="F185" s="2160"/>
      <c r="G185" s="2161"/>
      <c r="H185" s="2162"/>
      <c r="I185" s="2160"/>
      <c r="J185" s="2160"/>
    </row>
    <row r="186" spans="1:10" ht="51">
      <c r="A186" s="2155" t="s">
        <v>491</v>
      </c>
      <c r="B186" s="2287" t="s">
        <v>303</v>
      </c>
      <c r="C186" s="2272" t="s">
        <v>304</v>
      </c>
      <c r="D186" s="2162" t="s">
        <v>31</v>
      </c>
      <c r="E186" s="2274">
        <v>9</v>
      </c>
      <c r="F186" s="2160"/>
      <c r="G186" s="2161"/>
      <c r="H186" s="2162"/>
      <c r="I186" s="2160"/>
      <c r="J186" s="2160"/>
    </row>
    <row r="187" spans="1:10" ht="102">
      <c r="A187" s="2155" t="s">
        <v>494</v>
      </c>
      <c r="B187" s="2287" t="s">
        <v>305</v>
      </c>
      <c r="C187" s="2272" t="s">
        <v>1132</v>
      </c>
      <c r="D187" s="2162" t="s">
        <v>31</v>
      </c>
      <c r="E187" s="2274">
        <v>9</v>
      </c>
      <c r="F187" s="2160"/>
      <c r="G187" s="2161"/>
      <c r="H187" s="2162"/>
      <c r="I187" s="2160"/>
      <c r="J187" s="2160"/>
    </row>
    <row r="188" spans="1:10" ht="89.25">
      <c r="A188" s="2155" t="s">
        <v>496</v>
      </c>
      <c r="B188" s="2287" t="s">
        <v>306</v>
      </c>
      <c r="C188" s="2272" t="s">
        <v>307</v>
      </c>
      <c r="D188" s="2162" t="s">
        <v>31</v>
      </c>
      <c r="E188" s="2274">
        <v>24</v>
      </c>
      <c r="F188" s="2160"/>
      <c r="G188" s="2161"/>
      <c r="H188" s="2162"/>
      <c r="I188" s="2160"/>
      <c r="J188" s="2160"/>
    </row>
    <row r="189" spans="1:10">
      <c r="A189" s="2167"/>
      <c r="B189" s="2202"/>
      <c r="C189" s="2203"/>
      <c r="D189" s="2204"/>
      <c r="E189" s="2205"/>
      <c r="F189" s="2172"/>
      <c r="G189" s="2173"/>
      <c r="H189" s="2204"/>
      <c r="I189" s="2175" t="s">
        <v>519</v>
      </c>
      <c r="J189" s="2176"/>
    </row>
    <row r="190" spans="1:10">
      <c r="A190" s="2146" t="s">
        <v>520</v>
      </c>
      <c r="B190" s="2285" t="s">
        <v>1444</v>
      </c>
      <c r="C190" s="2297"/>
      <c r="D190" s="2298"/>
      <c r="E190" s="2150"/>
      <c r="F190" s="2299"/>
      <c r="G190" s="2300"/>
      <c r="H190" s="2298"/>
      <c r="I190" s="2299"/>
      <c r="J190" s="2299"/>
    </row>
    <row r="191" spans="1:10" ht="76.5">
      <c r="A191" s="2155" t="s">
        <v>521</v>
      </c>
      <c r="B191" s="2287" t="s">
        <v>311</v>
      </c>
      <c r="C191" s="2272" t="s">
        <v>312</v>
      </c>
      <c r="D191" s="2162" t="s">
        <v>31</v>
      </c>
      <c r="E191" s="2274">
        <v>12</v>
      </c>
      <c r="F191" s="2160"/>
      <c r="G191" s="2161"/>
      <c r="H191" s="2162"/>
      <c r="I191" s="2160"/>
      <c r="J191" s="2160"/>
    </row>
    <row r="192" spans="1:10" ht="51">
      <c r="A192" s="2155" t="s">
        <v>524</v>
      </c>
      <c r="B192" s="2287" t="s">
        <v>313</v>
      </c>
      <c r="C192" s="2272" t="s">
        <v>314</v>
      </c>
      <c r="D192" s="2162" t="s">
        <v>87</v>
      </c>
      <c r="E192" s="2274">
        <v>12</v>
      </c>
      <c r="F192" s="2160"/>
      <c r="G192" s="2161"/>
      <c r="H192" s="2162"/>
      <c r="I192" s="2160"/>
      <c r="J192" s="2160"/>
    </row>
    <row r="193" spans="1:10" ht="51">
      <c r="A193" s="2155" t="s">
        <v>527</v>
      </c>
      <c r="B193" s="2287" t="s">
        <v>315</v>
      </c>
      <c r="C193" s="2272" t="s">
        <v>316</v>
      </c>
      <c r="D193" s="2162" t="s">
        <v>87</v>
      </c>
      <c r="E193" s="2274">
        <v>36</v>
      </c>
      <c r="F193" s="2160"/>
      <c r="G193" s="2161"/>
      <c r="H193" s="2162"/>
      <c r="I193" s="2160"/>
      <c r="J193" s="2160"/>
    </row>
    <row r="194" spans="1:10" ht="25.5">
      <c r="A194" s="2155" t="s">
        <v>530</v>
      </c>
      <c r="B194" s="2287" t="s">
        <v>317</v>
      </c>
      <c r="C194" s="2272" t="s">
        <v>318</v>
      </c>
      <c r="D194" s="2162" t="s">
        <v>87</v>
      </c>
      <c r="E194" s="2274">
        <v>12</v>
      </c>
      <c r="F194" s="2160"/>
      <c r="G194" s="2161"/>
      <c r="H194" s="2162"/>
      <c r="I194" s="2160"/>
      <c r="J194" s="2160"/>
    </row>
    <row r="195" spans="1:10">
      <c r="A195" s="2167"/>
      <c r="B195" s="2202"/>
      <c r="C195" s="2203"/>
      <c r="D195" s="2204"/>
      <c r="E195" s="2205"/>
      <c r="F195" s="2172"/>
      <c r="G195" s="2173"/>
      <c r="H195" s="2204"/>
      <c r="I195" s="2175" t="s">
        <v>557</v>
      </c>
      <c r="J195" s="2176"/>
    </row>
    <row r="196" spans="1:10">
      <c r="A196" s="2146" t="s">
        <v>558</v>
      </c>
      <c r="B196" s="2285" t="s">
        <v>1446</v>
      </c>
      <c r="C196" s="2301"/>
      <c r="D196" s="2149"/>
      <c r="E196" s="2150"/>
      <c r="F196" s="2154"/>
      <c r="G196" s="2182"/>
      <c r="H196" s="2149"/>
      <c r="I196" s="2154"/>
      <c r="J196" s="2154"/>
    </row>
    <row r="197" spans="1:10" ht="25.5">
      <c r="A197" s="2155" t="s">
        <v>559</v>
      </c>
      <c r="B197" s="2287" t="s">
        <v>322</v>
      </c>
      <c r="C197" s="2272" t="s">
        <v>323</v>
      </c>
      <c r="D197" s="2273" t="s">
        <v>31</v>
      </c>
      <c r="E197" s="2279">
        <v>3</v>
      </c>
      <c r="F197" s="2160"/>
      <c r="G197" s="2161"/>
      <c r="H197" s="2162"/>
      <c r="I197" s="2160"/>
      <c r="J197" s="2160"/>
    </row>
    <row r="198" spans="1:10">
      <c r="A198" s="2167"/>
      <c r="B198" s="2202"/>
      <c r="C198" s="2203"/>
      <c r="D198" s="2204"/>
      <c r="E198" s="2205"/>
      <c r="F198" s="2172"/>
      <c r="G198" s="2173"/>
      <c r="H198" s="2204"/>
      <c r="I198" s="2175" t="s">
        <v>565</v>
      </c>
      <c r="J198" s="2176"/>
    </row>
    <row r="199" spans="1:10">
      <c r="A199" s="2146" t="s">
        <v>566</v>
      </c>
      <c r="B199" s="2285" t="s">
        <v>1447</v>
      </c>
      <c r="C199" s="2301"/>
      <c r="D199" s="2149"/>
      <c r="E199" s="2150"/>
      <c r="F199" s="2154"/>
      <c r="G199" s="2182"/>
      <c r="H199" s="2149"/>
      <c r="I199" s="2154"/>
      <c r="J199" s="2154"/>
    </row>
    <row r="200" spans="1:10">
      <c r="A200" s="2155" t="s">
        <v>567</v>
      </c>
      <c r="B200" s="2302" t="s">
        <v>1445</v>
      </c>
      <c r="C200" s="2272" t="s">
        <v>325</v>
      </c>
      <c r="D200" s="2273" t="s">
        <v>49</v>
      </c>
      <c r="E200" s="2279">
        <v>12</v>
      </c>
      <c r="F200" s="2160"/>
      <c r="G200" s="2161"/>
      <c r="H200" s="2162"/>
      <c r="I200" s="2160"/>
      <c r="J200" s="2160"/>
    </row>
    <row r="201" spans="1:10">
      <c r="A201" s="2167"/>
      <c r="B201" s="2202"/>
      <c r="C201" s="2203"/>
      <c r="D201" s="2204"/>
      <c r="E201" s="2205"/>
      <c r="F201" s="2172"/>
      <c r="G201" s="2173"/>
      <c r="H201" s="2204"/>
      <c r="I201" s="2175" t="s">
        <v>571</v>
      </c>
      <c r="J201" s="2176"/>
    </row>
    <row r="202" spans="1:10">
      <c r="A202" s="2146" t="s">
        <v>572</v>
      </c>
      <c r="B202" s="2285" t="s">
        <v>1448</v>
      </c>
      <c r="C202" s="2301"/>
      <c r="D202" s="2149"/>
      <c r="E202" s="2150"/>
      <c r="F202" s="2154"/>
      <c r="G202" s="2182"/>
      <c r="H202" s="2149"/>
      <c r="I202" s="2154"/>
      <c r="J202" s="2154"/>
    </row>
    <row r="203" spans="1:10" ht="25.5">
      <c r="A203" s="2155" t="s">
        <v>573</v>
      </c>
      <c r="B203" s="2287" t="s">
        <v>327</v>
      </c>
      <c r="C203" s="2272" t="s">
        <v>2684</v>
      </c>
      <c r="D203" s="2273" t="s">
        <v>31</v>
      </c>
      <c r="E203" s="2279">
        <v>6</v>
      </c>
      <c r="F203" s="2160"/>
      <c r="G203" s="2161"/>
      <c r="H203" s="2162"/>
      <c r="I203" s="2160"/>
      <c r="J203" s="2160"/>
    </row>
    <row r="204" spans="1:10">
      <c r="A204" s="2167"/>
      <c r="B204" s="2202"/>
      <c r="C204" s="2203"/>
      <c r="D204" s="2204"/>
      <c r="E204" s="2205"/>
      <c r="F204" s="2172"/>
      <c r="G204" s="2173"/>
      <c r="H204" s="2204"/>
      <c r="I204" s="2175" t="s">
        <v>582</v>
      </c>
      <c r="J204" s="2176"/>
    </row>
    <row r="205" spans="1:10">
      <c r="A205" s="2303" t="s">
        <v>583</v>
      </c>
      <c r="B205" s="2304" t="s">
        <v>2792</v>
      </c>
      <c r="C205" s="2190"/>
      <c r="D205" s="2149"/>
      <c r="E205" s="2150"/>
      <c r="F205" s="2305"/>
      <c r="G205" s="2306"/>
      <c r="H205" s="2149"/>
      <c r="I205" s="2307"/>
      <c r="J205" s="2154"/>
    </row>
    <row r="206" spans="1:10" ht="38.25">
      <c r="A206" s="2155" t="s">
        <v>584</v>
      </c>
      <c r="B206" s="2287" t="s">
        <v>328</v>
      </c>
      <c r="C206" s="2272" t="s">
        <v>2685</v>
      </c>
      <c r="D206" s="2273" t="s">
        <v>31</v>
      </c>
      <c r="E206" s="2279">
        <v>3</v>
      </c>
      <c r="F206" s="2160"/>
      <c r="G206" s="2161"/>
      <c r="H206" s="2162"/>
      <c r="I206" s="2160"/>
      <c r="J206" s="2160"/>
    </row>
    <row r="207" spans="1:10" ht="25.5">
      <c r="A207" s="2155" t="s">
        <v>586</v>
      </c>
      <c r="B207" s="2287" t="s">
        <v>329</v>
      </c>
      <c r="C207" s="2272" t="s">
        <v>330</v>
      </c>
      <c r="D207" s="2273" t="s">
        <v>249</v>
      </c>
      <c r="E207" s="2279">
        <v>3</v>
      </c>
      <c r="F207" s="2160"/>
      <c r="G207" s="2161"/>
      <c r="H207" s="2162"/>
      <c r="I207" s="2160"/>
      <c r="J207" s="2160"/>
    </row>
    <row r="208" spans="1:10">
      <c r="A208" s="2167"/>
      <c r="B208" s="2202"/>
      <c r="C208" s="2203"/>
      <c r="D208" s="2204"/>
      <c r="E208" s="2205"/>
      <c r="F208" s="2172"/>
      <c r="G208" s="2173"/>
      <c r="H208" s="2204"/>
      <c r="I208" s="2175" t="s">
        <v>620</v>
      </c>
      <c r="J208" s="2176"/>
    </row>
    <row r="209" spans="1:10">
      <c r="A209" s="2303" t="s">
        <v>621</v>
      </c>
      <c r="B209" s="2304" t="s">
        <v>2793</v>
      </c>
      <c r="C209" s="2190"/>
      <c r="D209" s="2149"/>
      <c r="E209" s="2150"/>
      <c r="F209" s="2305"/>
      <c r="G209" s="2306"/>
      <c r="H209" s="2149"/>
      <c r="I209" s="2307"/>
      <c r="J209" s="2154"/>
    </row>
    <row r="210" spans="1:10">
      <c r="A210" s="2155" t="s">
        <v>622</v>
      </c>
      <c r="B210" s="2287" t="s">
        <v>331</v>
      </c>
      <c r="C210" s="2308" t="s">
        <v>332</v>
      </c>
      <c r="D210" s="2273" t="s">
        <v>87</v>
      </c>
      <c r="E210" s="2279">
        <v>6</v>
      </c>
      <c r="F210" s="2160"/>
      <c r="G210" s="2161"/>
      <c r="H210" s="2162"/>
      <c r="I210" s="2160"/>
      <c r="J210" s="2160"/>
    </row>
    <row r="211" spans="1:10">
      <c r="A211" s="2167"/>
      <c r="B211" s="2202"/>
      <c r="C211" s="2203"/>
      <c r="D211" s="2204"/>
      <c r="E211" s="2205"/>
      <c r="F211" s="2172"/>
      <c r="G211" s="2173"/>
      <c r="H211" s="2204"/>
      <c r="I211" s="2175" t="s">
        <v>726</v>
      </c>
      <c r="J211" s="2176"/>
    </row>
    <row r="212" spans="1:10">
      <c r="A212" s="2303" t="s">
        <v>727</v>
      </c>
      <c r="B212" s="2304" t="s">
        <v>2794</v>
      </c>
      <c r="C212" s="2190"/>
      <c r="D212" s="2149"/>
      <c r="E212" s="2150"/>
      <c r="F212" s="2305"/>
      <c r="G212" s="2306"/>
      <c r="H212" s="2149"/>
      <c r="I212" s="2307"/>
      <c r="J212" s="2154"/>
    </row>
    <row r="213" spans="1:10">
      <c r="A213" s="2155" t="s">
        <v>728</v>
      </c>
      <c r="B213" s="2287" t="s">
        <v>333</v>
      </c>
      <c r="C213" s="2272" t="s">
        <v>334</v>
      </c>
      <c r="D213" s="2273" t="s">
        <v>31</v>
      </c>
      <c r="E213" s="2274">
        <v>3</v>
      </c>
      <c r="F213" s="2160"/>
      <c r="G213" s="2161"/>
      <c r="H213" s="2162"/>
      <c r="I213" s="2160"/>
      <c r="J213" s="2160"/>
    </row>
    <row r="214" spans="1:10">
      <c r="A214" s="2167"/>
      <c r="B214" s="2202"/>
      <c r="C214" s="2203"/>
      <c r="D214" s="2204"/>
      <c r="E214" s="2205"/>
      <c r="F214" s="2172"/>
      <c r="G214" s="2173"/>
      <c r="H214" s="2204"/>
      <c r="I214" s="2175" t="s">
        <v>731</v>
      </c>
      <c r="J214" s="2176"/>
    </row>
    <row r="215" spans="1:10">
      <c r="A215" s="2146" t="s">
        <v>736</v>
      </c>
      <c r="B215" s="2285" t="s">
        <v>2791</v>
      </c>
      <c r="C215" s="2296"/>
      <c r="D215" s="2149"/>
      <c r="E215" s="2150"/>
      <c r="F215" s="2154"/>
      <c r="G215" s="2182"/>
      <c r="H215" s="2149"/>
      <c r="I215" s="2154"/>
      <c r="J215" s="2154"/>
    </row>
    <row r="216" spans="1:10" ht="63.75">
      <c r="A216" s="2155" t="s">
        <v>738</v>
      </c>
      <c r="B216" s="2287" t="s">
        <v>337</v>
      </c>
      <c r="C216" s="2272" t="s">
        <v>2686</v>
      </c>
      <c r="D216" s="2162" t="s">
        <v>31</v>
      </c>
      <c r="E216" s="2279">
        <v>6</v>
      </c>
      <c r="F216" s="2160"/>
      <c r="G216" s="2161"/>
      <c r="H216" s="2162"/>
      <c r="I216" s="2160"/>
      <c r="J216" s="2160"/>
    </row>
    <row r="217" spans="1:10" ht="51">
      <c r="A217" s="2155" t="s">
        <v>742</v>
      </c>
      <c r="B217" s="2287" t="s">
        <v>339</v>
      </c>
      <c r="C217" s="2272" t="s">
        <v>2688</v>
      </c>
      <c r="D217" s="2162" t="s">
        <v>249</v>
      </c>
      <c r="E217" s="2274">
        <v>3</v>
      </c>
      <c r="F217" s="2160"/>
      <c r="G217" s="2161"/>
      <c r="H217" s="2162"/>
      <c r="I217" s="2160"/>
      <c r="J217" s="2160"/>
    </row>
    <row r="218" spans="1:10" ht="51">
      <c r="A218" s="2155" t="s">
        <v>745</v>
      </c>
      <c r="B218" s="2287" t="s">
        <v>341</v>
      </c>
      <c r="C218" s="2272" t="s">
        <v>2687</v>
      </c>
      <c r="D218" s="2162" t="s">
        <v>249</v>
      </c>
      <c r="E218" s="2279">
        <v>6</v>
      </c>
      <c r="F218" s="2160"/>
      <c r="G218" s="2161"/>
      <c r="H218" s="2162"/>
      <c r="I218" s="2160"/>
      <c r="J218" s="2160"/>
    </row>
    <row r="219" spans="1:10" ht="51">
      <c r="A219" s="2155" t="s">
        <v>747</v>
      </c>
      <c r="B219" s="2287" t="s">
        <v>343</v>
      </c>
      <c r="C219" s="2272" t="s">
        <v>344</v>
      </c>
      <c r="D219" s="2162" t="s">
        <v>249</v>
      </c>
      <c r="E219" s="2279">
        <v>3</v>
      </c>
      <c r="F219" s="2160"/>
      <c r="G219" s="2161"/>
      <c r="H219" s="2162"/>
      <c r="I219" s="2160"/>
      <c r="J219" s="2160"/>
    </row>
    <row r="220" spans="1:10" ht="63.75">
      <c r="A220" s="2155" t="s">
        <v>751</v>
      </c>
      <c r="B220" s="2287" t="s">
        <v>346</v>
      </c>
      <c r="C220" s="2272" t="s">
        <v>347</v>
      </c>
      <c r="D220" s="2162" t="s">
        <v>249</v>
      </c>
      <c r="E220" s="2279">
        <v>3</v>
      </c>
      <c r="F220" s="2160"/>
      <c r="G220" s="2161"/>
      <c r="H220" s="2162"/>
      <c r="I220" s="2160"/>
      <c r="J220" s="2160"/>
    </row>
    <row r="221" spans="1:10" ht="51">
      <c r="A221" s="2155" t="s">
        <v>755</v>
      </c>
      <c r="B221" s="2287" t="s">
        <v>349</v>
      </c>
      <c r="C221" s="2309" t="s">
        <v>2689</v>
      </c>
      <c r="D221" s="2162" t="s">
        <v>31</v>
      </c>
      <c r="E221" s="2279">
        <v>3</v>
      </c>
      <c r="F221" s="2160"/>
      <c r="G221" s="2161"/>
      <c r="H221" s="2162"/>
      <c r="I221" s="2160"/>
      <c r="J221" s="2160"/>
    </row>
    <row r="222" spans="1:10">
      <c r="A222" s="2167"/>
      <c r="B222" s="2202"/>
      <c r="C222" s="2203"/>
      <c r="D222" s="2204"/>
      <c r="E222" s="2205"/>
      <c r="F222" s="2172"/>
      <c r="G222" s="2173"/>
      <c r="H222" s="2204"/>
      <c r="I222" s="2175" t="s">
        <v>802</v>
      </c>
      <c r="J222" s="2176"/>
    </row>
    <row r="223" spans="1:10">
      <c r="A223" s="2146" t="s">
        <v>803</v>
      </c>
      <c r="B223" s="2310" t="s">
        <v>1133</v>
      </c>
      <c r="C223" s="2190"/>
      <c r="D223" s="2149"/>
      <c r="E223" s="2150"/>
      <c r="F223" s="2305"/>
      <c r="G223" s="2306"/>
      <c r="H223" s="2149"/>
      <c r="I223" s="2307"/>
      <c r="J223" s="2154"/>
    </row>
    <row r="224" spans="1:10" ht="51.75">
      <c r="A224" s="2155" t="s">
        <v>805</v>
      </c>
      <c r="B224" s="2311" t="s">
        <v>351</v>
      </c>
      <c r="C224" s="2312" t="s">
        <v>1134</v>
      </c>
      <c r="D224" s="2162" t="s">
        <v>31</v>
      </c>
      <c r="E224" s="2279">
        <v>9</v>
      </c>
      <c r="F224" s="2160"/>
      <c r="G224" s="2161"/>
      <c r="H224" s="2162"/>
      <c r="I224" s="2160"/>
      <c r="J224" s="2160"/>
    </row>
    <row r="225" spans="1:10">
      <c r="A225" s="2167"/>
      <c r="B225" s="2202"/>
      <c r="C225" s="2203"/>
      <c r="D225" s="2204"/>
      <c r="E225" s="2205"/>
      <c r="F225" s="2172"/>
      <c r="G225" s="2173"/>
      <c r="H225" s="2204"/>
      <c r="I225" s="2175" t="s">
        <v>749</v>
      </c>
      <c r="J225" s="2176"/>
    </row>
    <row r="226" spans="1:10">
      <c r="A226" s="2146" t="s">
        <v>859</v>
      </c>
      <c r="B226" s="2313" t="s">
        <v>2790</v>
      </c>
      <c r="C226" s="2314"/>
      <c r="D226" s="2298"/>
      <c r="E226" s="2315"/>
      <c r="F226" s="2299"/>
      <c r="G226" s="2300"/>
      <c r="H226" s="2298"/>
      <c r="I226" s="2299"/>
      <c r="J226" s="2299"/>
    </row>
    <row r="227" spans="1:10">
      <c r="A227" s="2155" t="s">
        <v>860</v>
      </c>
      <c r="B227" s="2311" t="s">
        <v>355</v>
      </c>
      <c r="C227" s="2312" t="s">
        <v>356</v>
      </c>
      <c r="D227" s="2162" t="s">
        <v>31</v>
      </c>
      <c r="E227" s="2279">
        <v>9</v>
      </c>
      <c r="F227" s="2160"/>
      <c r="G227" s="2161"/>
      <c r="H227" s="2162"/>
      <c r="I227" s="2160"/>
      <c r="J227" s="2160"/>
    </row>
    <row r="228" spans="1:10">
      <c r="A228" s="2155" t="s">
        <v>863</v>
      </c>
      <c r="B228" s="2287" t="s">
        <v>358</v>
      </c>
      <c r="C228" s="2272" t="s">
        <v>2690</v>
      </c>
      <c r="D228" s="2162" t="s">
        <v>249</v>
      </c>
      <c r="E228" s="2279">
        <v>9</v>
      </c>
      <c r="F228" s="2160"/>
      <c r="G228" s="2161"/>
      <c r="H228" s="2162"/>
      <c r="I228" s="2160"/>
      <c r="J228" s="2160"/>
    </row>
    <row r="229" spans="1:10">
      <c r="A229" s="2167"/>
      <c r="B229" s="2202"/>
      <c r="C229" s="2203"/>
      <c r="D229" s="2204"/>
      <c r="E229" s="2205"/>
      <c r="F229" s="2172"/>
      <c r="G229" s="2317"/>
      <c r="H229" s="2318"/>
      <c r="I229" s="2319" t="s">
        <v>870</v>
      </c>
      <c r="J229" s="2176"/>
    </row>
    <row r="230" spans="1:10">
      <c r="A230" s="2146" t="s">
        <v>871</v>
      </c>
      <c r="B230" s="2313" t="s">
        <v>361</v>
      </c>
      <c r="C230" s="2301"/>
      <c r="D230" s="2149"/>
      <c r="E230" s="2150"/>
      <c r="F230" s="2154"/>
      <c r="G230" s="2182"/>
      <c r="H230" s="2149"/>
      <c r="I230" s="2154"/>
      <c r="J230" s="2154"/>
    </row>
    <row r="231" spans="1:10" ht="114.75">
      <c r="A231" s="2155" t="s">
        <v>873</v>
      </c>
      <c r="B231" s="2287" t="s">
        <v>363</v>
      </c>
      <c r="C231" s="2272" t="s">
        <v>364</v>
      </c>
      <c r="D231" s="2162" t="s">
        <v>31</v>
      </c>
      <c r="E231" s="2279">
        <v>6</v>
      </c>
      <c r="F231" s="2160"/>
      <c r="G231" s="2161"/>
      <c r="H231" s="2162"/>
      <c r="I231" s="2160"/>
      <c r="J231" s="2160"/>
    </row>
    <row r="232" spans="1:10" ht="51">
      <c r="A232" s="2155" t="s">
        <v>876</v>
      </c>
      <c r="B232" s="2287" t="s">
        <v>366</v>
      </c>
      <c r="C232" s="2272" t="s">
        <v>2691</v>
      </c>
      <c r="D232" s="2162" t="s">
        <v>31</v>
      </c>
      <c r="E232" s="2279">
        <v>9</v>
      </c>
      <c r="F232" s="2160"/>
      <c r="G232" s="2161"/>
      <c r="H232" s="2162"/>
      <c r="I232" s="2160"/>
      <c r="J232" s="2160"/>
    </row>
    <row r="233" spans="1:10">
      <c r="A233" s="2155" t="s">
        <v>878</v>
      </c>
      <c r="B233" s="2287" t="s">
        <v>367</v>
      </c>
      <c r="C233" s="2272" t="s">
        <v>368</v>
      </c>
      <c r="D233" s="2162" t="s">
        <v>31</v>
      </c>
      <c r="E233" s="2279">
        <v>12</v>
      </c>
      <c r="F233" s="2160"/>
      <c r="G233" s="2161"/>
      <c r="H233" s="2162"/>
      <c r="I233" s="2160"/>
      <c r="J233" s="2160"/>
    </row>
    <row r="234" spans="1:10" ht="63.75">
      <c r="A234" s="2155" t="s">
        <v>880</v>
      </c>
      <c r="B234" s="2287" t="s">
        <v>369</v>
      </c>
      <c r="C234" s="2320" t="s">
        <v>2692</v>
      </c>
      <c r="D234" s="2162" t="s">
        <v>31</v>
      </c>
      <c r="E234" s="2279">
        <v>12</v>
      </c>
      <c r="F234" s="2160"/>
      <c r="G234" s="2161"/>
      <c r="H234" s="2162"/>
      <c r="I234" s="2160"/>
      <c r="J234" s="2160"/>
    </row>
    <row r="235" spans="1:10">
      <c r="A235" s="2167"/>
      <c r="B235" s="2202"/>
      <c r="C235" s="2203"/>
      <c r="D235" s="2204"/>
      <c r="E235" s="2205"/>
      <c r="F235" s="2172"/>
      <c r="G235" s="2173"/>
      <c r="H235" s="2204"/>
      <c r="I235" s="2175" t="s">
        <v>901</v>
      </c>
      <c r="J235" s="2176"/>
    </row>
    <row r="236" spans="1:10">
      <c r="A236" s="2146" t="s">
        <v>902</v>
      </c>
      <c r="B236" s="2313" t="s">
        <v>2789</v>
      </c>
      <c r="C236" s="2314"/>
      <c r="D236" s="2298"/>
      <c r="E236" s="2150"/>
      <c r="F236" s="2299"/>
      <c r="G236" s="2300"/>
      <c r="H236" s="2298"/>
      <c r="I236" s="2299"/>
      <c r="J236" s="2299"/>
    </row>
    <row r="237" spans="1:10">
      <c r="A237" s="2155" t="s">
        <v>903</v>
      </c>
      <c r="B237" s="2278" t="s">
        <v>373</v>
      </c>
      <c r="C237" s="2308" t="s">
        <v>374</v>
      </c>
      <c r="D237" s="2162" t="s">
        <v>249</v>
      </c>
      <c r="E237" s="2210">
        <v>12</v>
      </c>
      <c r="F237" s="2160"/>
      <c r="G237" s="2161"/>
      <c r="H237" s="2162"/>
      <c r="I237" s="2160"/>
      <c r="J237" s="2160"/>
    </row>
    <row r="238" spans="1:10" ht="25.5">
      <c r="A238" s="2155" t="s">
        <v>906</v>
      </c>
      <c r="B238" s="2278" t="s">
        <v>376</v>
      </c>
      <c r="C238" s="2272" t="s">
        <v>377</v>
      </c>
      <c r="D238" s="2162" t="s">
        <v>249</v>
      </c>
      <c r="E238" s="2210">
        <v>12</v>
      </c>
      <c r="F238" s="2160"/>
      <c r="G238" s="2161"/>
      <c r="H238" s="2162"/>
      <c r="I238" s="2160"/>
      <c r="J238" s="2160"/>
    </row>
    <row r="239" spans="1:10">
      <c r="A239" s="2167"/>
      <c r="B239" s="2202"/>
      <c r="C239" s="2203"/>
      <c r="D239" s="2204"/>
      <c r="E239" s="2205"/>
      <c r="F239" s="2172"/>
      <c r="G239" s="2173"/>
      <c r="H239" s="2204"/>
      <c r="I239" s="2175" t="s">
        <v>913</v>
      </c>
      <c r="J239" s="2176"/>
    </row>
    <row r="240" spans="1:10">
      <c r="A240" s="2146" t="s">
        <v>914</v>
      </c>
      <c r="B240" s="2321" t="s">
        <v>2788</v>
      </c>
      <c r="C240" s="2314"/>
      <c r="D240" s="2298"/>
      <c r="E240" s="2150"/>
      <c r="F240" s="2299"/>
      <c r="G240" s="2300"/>
      <c r="H240" s="2298"/>
      <c r="I240" s="2299"/>
      <c r="J240" s="2299"/>
    </row>
    <row r="241" spans="1:10" ht="51">
      <c r="A241" s="2155" t="s">
        <v>915</v>
      </c>
      <c r="B241" s="2278" t="s">
        <v>380</v>
      </c>
      <c r="C241" s="721" t="s">
        <v>3287</v>
      </c>
      <c r="D241" s="2294" t="s">
        <v>31</v>
      </c>
      <c r="E241" s="2274">
        <v>1080</v>
      </c>
      <c r="F241" s="2160"/>
      <c r="G241" s="2161"/>
      <c r="H241" s="2162"/>
      <c r="I241" s="2160"/>
      <c r="J241" s="2160"/>
    </row>
    <row r="242" spans="1:10" ht="127.5">
      <c r="A242" s="2155" t="s">
        <v>917</v>
      </c>
      <c r="B242" s="2278" t="s">
        <v>382</v>
      </c>
      <c r="C242" s="2272" t="s">
        <v>383</v>
      </c>
      <c r="D242" s="2294" t="s">
        <v>31</v>
      </c>
      <c r="E242" s="2274">
        <v>1440</v>
      </c>
      <c r="F242" s="2160"/>
      <c r="G242" s="2161"/>
      <c r="H242" s="2162"/>
      <c r="I242" s="2160"/>
      <c r="J242" s="2160"/>
    </row>
    <row r="243" spans="1:10" ht="38.25">
      <c r="A243" s="2155" t="s">
        <v>918</v>
      </c>
      <c r="B243" s="2278" t="s">
        <v>384</v>
      </c>
      <c r="C243" s="2272" t="s">
        <v>385</v>
      </c>
      <c r="D243" s="2294" t="s">
        <v>31</v>
      </c>
      <c r="E243" s="2274">
        <v>720</v>
      </c>
      <c r="F243" s="2160"/>
      <c r="G243" s="2161"/>
      <c r="H243" s="2162"/>
      <c r="I243" s="2160"/>
      <c r="J243" s="2160"/>
    </row>
    <row r="244" spans="1:10" ht="51">
      <c r="A244" s="2155" t="s">
        <v>919</v>
      </c>
      <c r="B244" s="2278" t="s">
        <v>386</v>
      </c>
      <c r="C244" s="2272" t="s">
        <v>2966</v>
      </c>
      <c r="D244" s="2294" t="s">
        <v>31</v>
      </c>
      <c r="E244" s="2274">
        <v>1800</v>
      </c>
      <c r="F244" s="2160"/>
      <c r="G244" s="2161"/>
      <c r="H244" s="2162"/>
      <c r="I244" s="2160"/>
      <c r="J244" s="2160"/>
    </row>
    <row r="245" spans="1:10" ht="38.25">
      <c r="A245" s="2155" t="s">
        <v>921</v>
      </c>
      <c r="B245" s="2278" t="s">
        <v>388</v>
      </c>
      <c r="C245" s="2272" t="s">
        <v>389</v>
      </c>
      <c r="D245" s="2294" t="s">
        <v>31</v>
      </c>
      <c r="E245" s="2274">
        <v>1080</v>
      </c>
      <c r="F245" s="2160"/>
      <c r="G245" s="2161"/>
      <c r="H245" s="2162"/>
      <c r="I245" s="2160"/>
      <c r="J245" s="2160"/>
    </row>
    <row r="246" spans="1:10" ht="38.25">
      <c r="A246" s="2155" t="s">
        <v>924</v>
      </c>
      <c r="B246" s="2278" t="s">
        <v>390</v>
      </c>
      <c r="C246" s="2272" t="s">
        <v>391</v>
      </c>
      <c r="D246" s="2294" t="s">
        <v>31</v>
      </c>
      <c r="E246" s="2274">
        <v>1080</v>
      </c>
      <c r="F246" s="2160"/>
      <c r="G246" s="2161"/>
      <c r="H246" s="2162"/>
      <c r="I246" s="2160"/>
      <c r="J246" s="2160"/>
    </row>
    <row r="247" spans="1:10">
      <c r="A247" s="2167"/>
      <c r="B247" s="2202"/>
      <c r="C247" s="2203"/>
      <c r="D247" s="2204"/>
      <c r="E247" s="2205"/>
      <c r="F247" s="2322"/>
      <c r="G247" s="2177"/>
      <c r="H247" s="2323"/>
      <c r="I247" s="2324" t="s">
        <v>920</v>
      </c>
      <c r="J247" s="2325"/>
    </row>
    <row r="248" spans="1:10">
      <c r="A248" s="2326">
        <v>42</v>
      </c>
      <c r="B248" s="2310" t="s">
        <v>2787</v>
      </c>
      <c r="C248" s="2190"/>
      <c r="D248" s="2149"/>
      <c r="E248" s="2327"/>
      <c r="F248" s="2154"/>
      <c r="G248" s="2328"/>
      <c r="H248" s="2149"/>
      <c r="I248" s="2154"/>
      <c r="J248" s="2154"/>
    </row>
    <row r="249" spans="1:10" ht="38.25">
      <c r="A249" s="2155" t="s">
        <v>956</v>
      </c>
      <c r="B249" s="2278" t="s">
        <v>392</v>
      </c>
      <c r="C249" s="2272" t="s">
        <v>2693</v>
      </c>
      <c r="D249" s="2294" t="s">
        <v>49</v>
      </c>
      <c r="E249" s="2274">
        <v>36</v>
      </c>
      <c r="F249" s="2160"/>
      <c r="G249" s="2161"/>
      <c r="H249" s="2162"/>
      <c r="I249" s="2160"/>
      <c r="J249" s="2160"/>
    </row>
    <row r="250" spans="1:10" ht="25.5">
      <c r="A250" s="2155" t="s">
        <v>959</v>
      </c>
      <c r="B250" s="2278" t="s">
        <v>393</v>
      </c>
      <c r="C250" s="2272" t="s">
        <v>2694</v>
      </c>
      <c r="D250" s="2294" t="s">
        <v>49</v>
      </c>
      <c r="E250" s="2274">
        <v>15</v>
      </c>
      <c r="F250" s="2160"/>
      <c r="G250" s="2161"/>
      <c r="H250" s="2162"/>
      <c r="I250" s="2160"/>
      <c r="J250" s="2160"/>
    </row>
    <row r="251" spans="1:10" ht="38.25">
      <c r="A251" s="2155" t="s">
        <v>962</v>
      </c>
      <c r="B251" s="2278" t="s">
        <v>394</v>
      </c>
      <c r="C251" s="2272" t="s">
        <v>2695</v>
      </c>
      <c r="D251" s="2294" t="s">
        <v>49</v>
      </c>
      <c r="E251" s="2274">
        <v>12</v>
      </c>
      <c r="F251" s="2160"/>
      <c r="G251" s="2161"/>
      <c r="H251" s="2162"/>
      <c r="I251" s="2160"/>
      <c r="J251" s="2160"/>
    </row>
    <row r="252" spans="1:10" ht="38.25">
      <c r="A252" s="2155" t="s">
        <v>965</v>
      </c>
      <c r="B252" s="2278" t="s">
        <v>395</v>
      </c>
      <c r="C252" s="2272" t="s">
        <v>2696</v>
      </c>
      <c r="D252" s="2294" t="s">
        <v>49</v>
      </c>
      <c r="E252" s="2274">
        <v>12</v>
      </c>
      <c r="F252" s="2160"/>
      <c r="G252" s="2161"/>
      <c r="H252" s="2162"/>
      <c r="I252" s="2160"/>
      <c r="J252" s="2160"/>
    </row>
    <row r="253" spans="1:10" ht="38.25">
      <c r="A253" s="2155" t="s">
        <v>968</v>
      </c>
      <c r="B253" s="2278" t="s">
        <v>396</v>
      </c>
      <c r="C253" s="2272" t="s">
        <v>2697</v>
      </c>
      <c r="D253" s="2294" t="s">
        <v>49</v>
      </c>
      <c r="E253" s="2274">
        <v>12</v>
      </c>
      <c r="F253" s="2160"/>
      <c r="G253" s="2161"/>
      <c r="H253" s="2162"/>
      <c r="I253" s="2160"/>
      <c r="J253" s="2160"/>
    </row>
    <row r="254" spans="1:10" ht="25.5">
      <c r="A254" s="2155" t="s">
        <v>971</v>
      </c>
      <c r="B254" s="2329" t="s">
        <v>398</v>
      </c>
      <c r="C254" s="2329" t="s">
        <v>2698</v>
      </c>
      <c r="D254" s="2295" t="s">
        <v>31</v>
      </c>
      <c r="E254" s="2279">
        <v>9</v>
      </c>
      <c r="F254" s="2330"/>
      <c r="G254" s="2331"/>
      <c r="H254" s="2295"/>
      <c r="I254" s="2330"/>
      <c r="J254" s="2330"/>
    </row>
    <row r="255" spans="1:10" ht="38.25">
      <c r="A255" s="2155" t="s">
        <v>974</v>
      </c>
      <c r="B255" s="2278" t="s">
        <v>399</v>
      </c>
      <c r="C255" s="721" t="s">
        <v>3288</v>
      </c>
      <c r="D255" s="2294" t="s">
        <v>49</v>
      </c>
      <c r="E255" s="2274">
        <v>36</v>
      </c>
      <c r="F255" s="2160"/>
      <c r="G255" s="2161"/>
      <c r="H255" s="2162"/>
      <c r="I255" s="2160"/>
      <c r="J255" s="2160"/>
    </row>
    <row r="256" spans="1:10">
      <c r="A256" s="2204"/>
      <c r="B256" s="2202"/>
      <c r="C256" s="2203"/>
      <c r="D256" s="2204"/>
      <c r="E256" s="2205"/>
      <c r="F256" s="2172"/>
      <c r="G256" s="2177"/>
      <c r="H256" s="2177"/>
      <c r="I256" s="2175" t="s">
        <v>981</v>
      </c>
      <c r="J256" s="2332"/>
    </row>
    <row r="257" spans="1:10">
      <c r="A257" s="2298">
        <v>43</v>
      </c>
      <c r="B257" s="2333" t="s">
        <v>401</v>
      </c>
      <c r="C257" s="2334"/>
      <c r="D257" s="2335"/>
      <c r="E257" s="2336"/>
      <c r="F257" s="2335"/>
      <c r="G257" s="2335"/>
      <c r="H257" s="2335"/>
      <c r="I257" s="2335"/>
      <c r="J257" s="2335"/>
    </row>
    <row r="258" spans="1:10" ht="38.25">
      <c r="A258" s="2155" t="s">
        <v>1449</v>
      </c>
      <c r="B258" s="2278" t="s">
        <v>402</v>
      </c>
      <c r="C258" s="2337" t="s">
        <v>403</v>
      </c>
      <c r="D258" s="2294" t="s">
        <v>31</v>
      </c>
      <c r="E258" s="2274">
        <v>720</v>
      </c>
      <c r="F258" s="2160"/>
      <c r="G258" s="2161"/>
      <c r="H258" s="2162"/>
      <c r="I258" s="2160"/>
      <c r="J258" s="2160"/>
    </row>
    <row r="259" spans="1:10">
      <c r="A259" s="2167"/>
      <c r="B259" s="2202"/>
      <c r="C259" s="2203"/>
      <c r="D259" s="2204"/>
      <c r="E259" s="2205"/>
      <c r="F259" s="2172"/>
      <c r="G259" s="2173"/>
      <c r="H259" s="2173"/>
      <c r="I259" s="2175" t="s">
        <v>987</v>
      </c>
      <c r="J259" s="2332"/>
    </row>
    <row r="260" spans="1:10" ht="15.75">
      <c r="A260" s="2146" t="s">
        <v>988</v>
      </c>
      <c r="B260" s="2321" t="s">
        <v>2786</v>
      </c>
      <c r="C260" s="2296"/>
      <c r="D260" s="2338"/>
      <c r="E260" s="2150"/>
      <c r="F260" s="2154"/>
      <c r="G260" s="2182"/>
      <c r="H260" s="2149"/>
      <c r="I260" s="2154"/>
      <c r="J260" s="2154"/>
    </row>
    <row r="261" spans="1:10" ht="51">
      <c r="A261" s="2155" t="s">
        <v>982</v>
      </c>
      <c r="B261" s="2278" t="s">
        <v>406</v>
      </c>
      <c r="C261" s="2272" t="s">
        <v>407</v>
      </c>
      <c r="D261" s="2162" t="s">
        <v>49</v>
      </c>
      <c r="E261" s="2210">
        <v>36</v>
      </c>
      <c r="F261" s="2160"/>
      <c r="G261" s="2161"/>
      <c r="H261" s="2162"/>
      <c r="I261" s="2160"/>
      <c r="J261" s="2160"/>
    </row>
    <row r="262" spans="1:10" ht="51">
      <c r="A262" s="2155" t="s">
        <v>985</v>
      </c>
      <c r="B262" s="2278" t="s">
        <v>408</v>
      </c>
      <c r="C262" s="2272" t="s">
        <v>409</v>
      </c>
      <c r="D262" s="2162" t="s">
        <v>49</v>
      </c>
      <c r="E262" s="2210">
        <v>36</v>
      </c>
      <c r="F262" s="2160"/>
      <c r="G262" s="2161"/>
      <c r="H262" s="2162"/>
      <c r="I262" s="2160"/>
      <c r="J262" s="2160"/>
    </row>
    <row r="263" spans="1:10">
      <c r="A263" s="2167"/>
      <c r="B263" s="2202"/>
      <c r="C263" s="2203"/>
      <c r="D263" s="2204"/>
      <c r="E263" s="2205"/>
      <c r="F263" s="2172"/>
      <c r="G263" s="2173"/>
      <c r="H263" s="2204"/>
      <c r="I263" s="2175" t="s">
        <v>991</v>
      </c>
      <c r="J263" s="2176"/>
    </row>
    <row r="264" spans="1:10">
      <c r="A264" s="2146" t="s">
        <v>992</v>
      </c>
      <c r="B264" s="2321" t="s">
        <v>2785</v>
      </c>
      <c r="C264" s="2296"/>
      <c r="D264" s="2149"/>
      <c r="E264" s="2150"/>
      <c r="F264" s="2154"/>
      <c r="G264" s="2182"/>
      <c r="H264" s="2149"/>
      <c r="I264" s="2154"/>
      <c r="J264" s="2154"/>
    </row>
    <row r="265" spans="1:10">
      <c r="A265" s="2155" t="s">
        <v>994</v>
      </c>
      <c r="B265" s="2278" t="s">
        <v>298</v>
      </c>
      <c r="C265" s="2272" t="s">
        <v>412</v>
      </c>
      <c r="D265" s="2294" t="s">
        <v>49</v>
      </c>
      <c r="E265" s="2274">
        <v>3000</v>
      </c>
      <c r="F265" s="2288" t="s">
        <v>3289</v>
      </c>
      <c r="G265" s="2339">
        <v>0.96599999999999997</v>
      </c>
      <c r="H265" s="2340">
        <v>19.32</v>
      </c>
      <c r="I265" s="2288">
        <v>12</v>
      </c>
      <c r="J265" s="2341">
        <f>H265*E265*1.12</f>
        <v>64915.200000000004</v>
      </c>
    </row>
    <row r="266" spans="1:10" ht="127.5">
      <c r="A266" s="2155" t="s">
        <v>997</v>
      </c>
      <c r="B266" s="2278" t="s">
        <v>413</v>
      </c>
      <c r="C266" s="2272" t="s">
        <v>2700</v>
      </c>
      <c r="D266" s="2294" t="s">
        <v>31</v>
      </c>
      <c r="E266" s="2279">
        <v>720</v>
      </c>
      <c r="F266" s="2288" t="s">
        <v>3289</v>
      </c>
      <c r="G266" s="2339">
        <v>2.2360000000000002</v>
      </c>
      <c r="H266" s="2340">
        <v>44.72</v>
      </c>
      <c r="I266" s="2288">
        <v>12</v>
      </c>
      <c r="J266" s="2341">
        <f>H266*E266*1.12</f>
        <v>36062.207999999999</v>
      </c>
    </row>
    <row r="267" spans="1:10" ht="25.5">
      <c r="A267" s="2155" t="s">
        <v>1000</v>
      </c>
      <c r="B267" s="2278" t="s">
        <v>414</v>
      </c>
      <c r="C267" s="2272" t="s">
        <v>415</v>
      </c>
      <c r="D267" s="2294" t="s">
        <v>31</v>
      </c>
      <c r="E267" s="2279">
        <v>720</v>
      </c>
      <c r="F267" s="2288" t="s">
        <v>3290</v>
      </c>
      <c r="G267" s="2339">
        <v>0.89500000000000002</v>
      </c>
      <c r="H267" s="2290">
        <v>17.899999999999999</v>
      </c>
      <c r="I267" s="2288">
        <v>12</v>
      </c>
      <c r="J267" s="2341">
        <f>G267*E267*1.12</f>
        <v>721.72800000000007</v>
      </c>
    </row>
    <row r="268" spans="1:10" ht="114.75">
      <c r="A268" s="2155" t="s">
        <v>1002</v>
      </c>
      <c r="B268" s="2278" t="s">
        <v>416</v>
      </c>
      <c r="C268" s="2272" t="s">
        <v>417</v>
      </c>
      <c r="D268" s="2294" t="s">
        <v>31</v>
      </c>
      <c r="E268" s="2279">
        <v>720</v>
      </c>
      <c r="F268" s="2288" t="s">
        <v>3289</v>
      </c>
      <c r="G268" s="2339">
        <v>0.89500000000000002</v>
      </c>
      <c r="H268" s="2290">
        <v>17.899999999999999</v>
      </c>
      <c r="I268" s="2288">
        <v>12</v>
      </c>
      <c r="J268" s="2341">
        <f>G268*E268*1.12</f>
        <v>721.72800000000007</v>
      </c>
    </row>
    <row r="269" spans="1:10" ht="127.5">
      <c r="A269" s="2155" t="s">
        <v>1450</v>
      </c>
      <c r="B269" s="2278" t="s">
        <v>418</v>
      </c>
      <c r="C269" s="2272" t="s">
        <v>419</v>
      </c>
      <c r="D269" s="2294" t="s">
        <v>31</v>
      </c>
      <c r="E269" s="2279">
        <v>720</v>
      </c>
      <c r="F269" s="2288" t="s">
        <v>3291</v>
      </c>
      <c r="G269" s="2339">
        <v>0.84499999999999997</v>
      </c>
      <c r="H269" s="2290">
        <v>16.899999999999999</v>
      </c>
      <c r="I269" s="2288">
        <v>12</v>
      </c>
      <c r="J269" s="2341">
        <f>G269*E269*1.12</f>
        <v>681.40800000000002</v>
      </c>
    </row>
    <row r="270" spans="1:10" ht="165.75">
      <c r="A270" s="2155" t="s">
        <v>1451</v>
      </c>
      <c r="B270" s="2278" t="s">
        <v>420</v>
      </c>
      <c r="C270" s="2272" t="s">
        <v>421</v>
      </c>
      <c r="D270" s="2294" t="s">
        <v>31</v>
      </c>
      <c r="E270" s="2279">
        <v>1440</v>
      </c>
      <c r="F270" s="2288" t="s">
        <v>3291</v>
      </c>
      <c r="G270" s="2339">
        <v>0.755</v>
      </c>
      <c r="H270" s="2290">
        <v>15.1</v>
      </c>
      <c r="I270" s="2288">
        <v>12</v>
      </c>
      <c r="J270" s="2341">
        <f>G270*E270*1.12</f>
        <v>1217.6640000000002</v>
      </c>
    </row>
    <row r="271" spans="1:10" ht="153">
      <c r="A271" s="2155" t="s">
        <v>1452</v>
      </c>
      <c r="B271" s="2278" t="s">
        <v>422</v>
      </c>
      <c r="C271" s="2309" t="s">
        <v>2784</v>
      </c>
      <c r="D271" s="2294" t="s">
        <v>31</v>
      </c>
      <c r="E271" s="2274">
        <v>180</v>
      </c>
      <c r="F271" s="2288" t="s">
        <v>3290</v>
      </c>
      <c r="G271" s="2339">
        <v>1.02</v>
      </c>
      <c r="H271" s="2290">
        <v>20.399999999999999</v>
      </c>
      <c r="I271" s="2288">
        <v>12</v>
      </c>
      <c r="J271" s="2341">
        <f>G271*E271*1.12</f>
        <v>205.63200000000001</v>
      </c>
    </row>
    <row r="272" spans="1:10" ht="165.75">
      <c r="A272" s="2155" t="s">
        <v>1453</v>
      </c>
      <c r="B272" s="2278" t="s">
        <v>423</v>
      </c>
      <c r="C272" s="2272" t="s">
        <v>424</v>
      </c>
      <c r="D272" s="2294" t="s">
        <v>31</v>
      </c>
      <c r="E272" s="2279">
        <v>1440</v>
      </c>
      <c r="F272" s="2288" t="s">
        <v>3289</v>
      </c>
      <c r="G272" s="2339">
        <v>0.76500000000000001</v>
      </c>
      <c r="H272" s="2290">
        <v>15.3</v>
      </c>
      <c r="I272" s="2288">
        <v>12</v>
      </c>
      <c r="J272" s="2341">
        <f>G272*E272*1.12</f>
        <v>1233.7919999999999</v>
      </c>
    </row>
    <row r="273" spans="1:10" ht="25.5">
      <c r="A273" s="2155" t="s">
        <v>1454</v>
      </c>
      <c r="B273" s="2278" t="s">
        <v>425</v>
      </c>
      <c r="C273" s="2272" t="s">
        <v>426</v>
      </c>
      <c r="D273" s="2294" t="s">
        <v>31</v>
      </c>
      <c r="E273" s="2279">
        <v>720</v>
      </c>
      <c r="F273" s="2288" t="s">
        <v>3292</v>
      </c>
      <c r="G273" s="2339">
        <v>1.4650000000000001</v>
      </c>
      <c r="H273" s="2340">
        <v>14.65</v>
      </c>
      <c r="I273" s="2288">
        <v>12</v>
      </c>
      <c r="J273" s="2341">
        <f>G273*E273*1.12</f>
        <v>1181.376</v>
      </c>
    </row>
    <row r="274" spans="1:10" ht="165.75">
      <c r="A274" s="2155" t="s">
        <v>1455</v>
      </c>
      <c r="B274" s="2278" t="s">
        <v>427</v>
      </c>
      <c r="C274" s="2272" t="s">
        <v>428</v>
      </c>
      <c r="D274" s="2294" t="s">
        <v>31</v>
      </c>
      <c r="E274" s="2279">
        <v>1600</v>
      </c>
      <c r="F274" s="2288" t="s">
        <v>3292</v>
      </c>
      <c r="G274" s="2339">
        <v>1.8460000000000001</v>
      </c>
      <c r="H274" s="2340">
        <v>18.46</v>
      </c>
      <c r="I274" s="2288">
        <v>12</v>
      </c>
      <c r="J274" s="2341">
        <f>G274*E274*1.12</f>
        <v>3308.0320000000006</v>
      </c>
    </row>
    <row r="275" spans="1:10" ht="25.5">
      <c r="A275" s="2155" t="s">
        <v>1456</v>
      </c>
      <c r="B275" s="2278" t="s">
        <v>429</v>
      </c>
      <c r="C275" s="2272" t="s">
        <v>430</v>
      </c>
      <c r="D275" s="2273" t="s">
        <v>49</v>
      </c>
      <c r="E275" s="2274">
        <v>36</v>
      </c>
      <c r="F275" s="2288" t="s">
        <v>3292</v>
      </c>
      <c r="G275" s="2339">
        <v>1.4450000000000001</v>
      </c>
      <c r="H275" s="2340">
        <v>14.45</v>
      </c>
      <c r="I275" s="2288">
        <v>12</v>
      </c>
      <c r="J275" s="2341">
        <f>H275*E275*1.12</f>
        <v>582.62400000000002</v>
      </c>
    </row>
    <row r="276" spans="1:10" ht="51">
      <c r="A276" s="2155" t="s">
        <v>1457</v>
      </c>
      <c r="B276" s="2278" t="s">
        <v>431</v>
      </c>
      <c r="C276" s="2272" t="s">
        <v>2701</v>
      </c>
      <c r="D276" s="2294" t="s">
        <v>31</v>
      </c>
      <c r="E276" s="2279">
        <v>240</v>
      </c>
      <c r="F276" s="2288" t="s">
        <v>3292</v>
      </c>
      <c r="G276" s="2339">
        <v>4.7149999999999999</v>
      </c>
      <c r="H276" s="2340">
        <v>47.15</v>
      </c>
      <c r="I276" s="2288">
        <v>12</v>
      </c>
      <c r="J276" s="2341">
        <f>G276*E276*1.12</f>
        <v>1267.3920000000001</v>
      </c>
    </row>
    <row r="277" spans="1:10" ht="25.5">
      <c r="A277" s="2155" t="s">
        <v>1458</v>
      </c>
      <c r="B277" s="2278" t="s">
        <v>432</v>
      </c>
      <c r="C277" s="2272" t="s">
        <v>433</v>
      </c>
      <c r="D277" s="2273" t="s">
        <v>49</v>
      </c>
      <c r="E277" s="2274">
        <v>360</v>
      </c>
      <c r="F277" s="2288" t="s">
        <v>3289</v>
      </c>
      <c r="G277" s="2339">
        <v>0.73499999999999999</v>
      </c>
      <c r="H277" s="2290">
        <v>14.7</v>
      </c>
      <c r="I277" s="2288">
        <v>12</v>
      </c>
      <c r="J277" s="2341">
        <f>H277*E277*1.12</f>
        <v>5927.0400000000009</v>
      </c>
    </row>
    <row r="278" spans="1:10">
      <c r="A278" s="2167"/>
      <c r="B278" s="2202"/>
      <c r="C278" s="2203"/>
      <c r="D278" s="2204"/>
      <c r="E278" s="2205"/>
      <c r="F278" s="2172"/>
      <c r="G278" s="2173"/>
      <c r="H278" s="2204"/>
      <c r="I278" s="2175" t="s">
        <v>1005</v>
      </c>
      <c r="J278" s="2342">
        <v>74791.72</v>
      </c>
    </row>
    <row r="279" spans="1:10">
      <c r="A279" s="2146" t="s">
        <v>1006</v>
      </c>
      <c r="B279" s="2321" t="s">
        <v>2783</v>
      </c>
      <c r="C279" s="2314"/>
      <c r="D279" s="2298"/>
      <c r="E279" s="2150"/>
      <c r="F279" s="2299"/>
      <c r="G279" s="2300"/>
      <c r="H279" s="2298"/>
      <c r="I279" s="2299"/>
      <c r="J279" s="2299"/>
    </row>
    <row r="280" spans="1:10" ht="25.5">
      <c r="A280" s="2155" t="s">
        <v>1008</v>
      </c>
      <c r="B280" s="2278" t="s">
        <v>436</v>
      </c>
      <c r="C280" s="2272" t="s">
        <v>437</v>
      </c>
      <c r="D280" s="2162" t="s">
        <v>49</v>
      </c>
      <c r="E280" s="2274">
        <v>120</v>
      </c>
      <c r="F280" s="2160"/>
      <c r="G280" s="2161"/>
      <c r="H280" s="2162"/>
      <c r="I280" s="2160"/>
      <c r="J280" s="2160"/>
    </row>
    <row r="281" spans="1:10" ht="25.5">
      <c r="A281" s="2155" t="s">
        <v>1011</v>
      </c>
      <c r="B281" s="2278" t="s">
        <v>439</v>
      </c>
      <c r="C281" s="2272" t="s">
        <v>440</v>
      </c>
      <c r="D281" s="2162" t="s">
        <v>49</v>
      </c>
      <c r="E281" s="2274">
        <v>18</v>
      </c>
      <c r="F281" s="2160"/>
      <c r="G281" s="2161"/>
      <c r="H281" s="2162"/>
      <c r="I281" s="2160"/>
      <c r="J281" s="2160"/>
    </row>
    <row r="282" spans="1:10" ht="25.5">
      <c r="A282" s="2155" t="s">
        <v>1014</v>
      </c>
      <c r="B282" s="2278" t="s">
        <v>442</v>
      </c>
      <c r="C282" s="2272" t="s">
        <v>2702</v>
      </c>
      <c r="D282" s="2162" t="s">
        <v>49</v>
      </c>
      <c r="E282" s="2274">
        <v>90</v>
      </c>
      <c r="F282" s="2160"/>
      <c r="G282" s="2161"/>
      <c r="H282" s="2162"/>
      <c r="I282" s="2160"/>
      <c r="J282" s="2160"/>
    </row>
    <row r="283" spans="1:10" ht="25.5">
      <c r="A283" s="2155" t="s">
        <v>1017</v>
      </c>
      <c r="B283" s="2278" t="s">
        <v>444</v>
      </c>
      <c r="C283" s="2272" t="s">
        <v>445</v>
      </c>
      <c r="D283" s="2162" t="s">
        <v>49</v>
      </c>
      <c r="E283" s="2274">
        <v>18</v>
      </c>
      <c r="F283" s="2160"/>
      <c r="G283" s="2161"/>
      <c r="H283" s="2162"/>
      <c r="I283" s="2160"/>
      <c r="J283" s="2160"/>
    </row>
    <row r="284" spans="1:10" ht="38.25">
      <c r="A284" s="2155" t="s">
        <v>1020</v>
      </c>
      <c r="B284" s="2278" t="s">
        <v>447</v>
      </c>
      <c r="C284" s="2272" t="s">
        <v>2703</v>
      </c>
      <c r="D284" s="2162" t="s">
        <v>49</v>
      </c>
      <c r="E284" s="2274">
        <v>18</v>
      </c>
      <c r="F284" s="2160"/>
      <c r="G284" s="2161"/>
      <c r="H284" s="2162"/>
      <c r="I284" s="2160"/>
      <c r="J284" s="2160"/>
    </row>
    <row r="285" spans="1:10">
      <c r="A285" s="2167"/>
      <c r="B285" s="2202"/>
      <c r="C285" s="2203"/>
      <c r="D285" s="2204"/>
      <c r="E285" s="2205"/>
      <c r="F285" s="2172"/>
      <c r="G285" s="2173"/>
      <c r="H285" s="2204"/>
      <c r="I285" s="2175" t="s">
        <v>1022</v>
      </c>
      <c r="J285" s="2176"/>
    </row>
    <row r="286" spans="1:10">
      <c r="A286" s="2146" t="s">
        <v>1023</v>
      </c>
      <c r="B286" s="2321" t="s">
        <v>2782</v>
      </c>
      <c r="C286" s="2314"/>
      <c r="D286" s="2298"/>
      <c r="E286" s="2150"/>
      <c r="F286" s="2299"/>
      <c r="G286" s="2300"/>
      <c r="H286" s="2298"/>
      <c r="I286" s="2299"/>
      <c r="J286" s="2299"/>
    </row>
    <row r="287" spans="1:10" ht="51">
      <c r="A287" s="2155" t="s">
        <v>1024</v>
      </c>
      <c r="B287" s="2278" t="s">
        <v>451</v>
      </c>
      <c r="C287" s="2272" t="s">
        <v>2704</v>
      </c>
      <c r="D287" s="2162" t="s">
        <v>31</v>
      </c>
      <c r="E287" s="2274">
        <v>3</v>
      </c>
      <c r="F287" s="2288" t="s">
        <v>3223</v>
      </c>
      <c r="G287" s="2289">
        <v>39.9</v>
      </c>
      <c r="H287" s="2290">
        <v>39.9</v>
      </c>
      <c r="I287" s="2288">
        <v>12</v>
      </c>
      <c r="J287" s="2288">
        <f>H287*E287*1.12</f>
        <v>134.06399999999999</v>
      </c>
    </row>
    <row r="288" spans="1:10" ht="63.75">
      <c r="A288" s="2155" t="s">
        <v>1026</v>
      </c>
      <c r="B288" s="2278" t="s">
        <v>420</v>
      </c>
      <c r="C288" s="2272" t="s">
        <v>2705</v>
      </c>
      <c r="D288" s="2162" t="s">
        <v>31</v>
      </c>
      <c r="E288" s="2279">
        <v>150</v>
      </c>
      <c r="F288" s="2288" t="s">
        <v>3223</v>
      </c>
      <c r="G288" s="2289">
        <v>87</v>
      </c>
      <c r="H288" s="2290">
        <v>87</v>
      </c>
      <c r="I288" s="2288">
        <v>12</v>
      </c>
      <c r="J288" s="2341">
        <f>H288*E288*1.12</f>
        <v>14616.000000000002</v>
      </c>
    </row>
    <row r="289" spans="1:10" ht="38.25">
      <c r="A289" s="2155" t="s">
        <v>1027</v>
      </c>
      <c r="B289" s="2278" t="s">
        <v>453</v>
      </c>
      <c r="C289" s="2272" t="s">
        <v>2706</v>
      </c>
      <c r="D289" s="2295" t="s">
        <v>49</v>
      </c>
      <c r="E289" s="2279">
        <v>9000</v>
      </c>
      <c r="F289" s="2275" t="s">
        <v>3293</v>
      </c>
      <c r="G289" s="2289">
        <v>22.2</v>
      </c>
      <c r="H289" s="2290">
        <v>22.2</v>
      </c>
      <c r="I289" s="2288">
        <v>12</v>
      </c>
      <c r="J289" s="2341">
        <f>H289*E289*1.12</f>
        <v>223776.00000000003</v>
      </c>
    </row>
    <row r="290" spans="1:10">
      <c r="A290" s="2204"/>
      <c r="B290" s="2202"/>
      <c r="C290" s="2202"/>
      <c r="D290" s="2202"/>
      <c r="E290" s="2204"/>
      <c r="F290" s="2202"/>
      <c r="G290" s="2202"/>
      <c r="H290" s="2202"/>
      <c r="I290" s="2175" t="s">
        <v>1029</v>
      </c>
      <c r="J290" s="2343">
        <v>212970</v>
      </c>
    </row>
    <row r="291" spans="1:10">
      <c r="A291" s="2146" t="s">
        <v>1030</v>
      </c>
      <c r="B291" s="2321" t="s">
        <v>455</v>
      </c>
      <c r="C291" s="2314"/>
      <c r="D291" s="2298"/>
      <c r="E291" s="2244"/>
      <c r="F291" s="2299"/>
      <c r="G291" s="2300"/>
      <c r="H291" s="2298"/>
      <c r="I291" s="2299"/>
      <c r="J291" s="2299"/>
    </row>
    <row r="292" spans="1:10" ht="25.5">
      <c r="A292" s="2155" t="s">
        <v>1031</v>
      </c>
      <c r="B292" s="724" t="s">
        <v>3294</v>
      </c>
      <c r="C292" s="2272" t="s">
        <v>458</v>
      </c>
      <c r="D292" s="2162" t="s">
        <v>49</v>
      </c>
      <c r="E292" s="2279">
        <v>6</v>
      </c>
      <c r="F292" s="2160"/>
      <c r="G292" s="2161"/>
      <c r="H292" s="2162"/>
      <c r="I292" s="2160"/>
      <c r="J292" s="2160"/>
    </row>
    <row r="293" spans="1:10" ht="25.5">
      <c r="A293" s="2155" t="s">
        <v>1033</v>
      </c>
      <c r="B293" s="724" t="s">
        <v>3295</v>
      </c>
      <c r="C293" s="2272" t="s">
        <v>458</v>
      </c>
      <c r="D293" s="2162" t="s">
        <v>49</v>
      </c>
      <c r="E293" s="2279">
        <v>6</v>
      </c>
      <c r="F293" s="2160"/>
      <c r="G293" s="2161"/>
      <c r="H293" s="2162"/>
      <c r="I293" s="2160"/>
      <c r="J293" s="2160"/>
    </row>
    <row r="294" spans="1:10" ht="25.5">
      <c r="A294" s="2155" t="s">
        <v>1036</v>
      </c>
      <c r="B294" s="724" t="s">
        <v>3296</v>
      </c>
      <c r="C294" s="2272" t="s">
        <v>458</v>
      </c>
      <c r="D294" s="2162" t="s">
        <v>49</v>
      </c>
      <c r="E294" s="2274">
        <v>6</v>
      </c>
      <c r="F294" s="2160"/>
      <c r="G294" s="2161"/>
      <c r="H294" s="2162"/>
      <c r="I294" s="2160"/>
      <c r="J294" s="2160"/>
    </row>
    <row r="295" spans="1:10">
      <c r="A295" s="2167"/>
      <c r="B295" s="2202"/>
      <c r="C295" s="2203"/>
      <c r="D295" s="2204"/>
      <c r="E295" s="2205"/>
      <c r="F295" s="2172"/>
      <c r="G295" s="2173"/>
      <c r="H295" s="2204"/>
      <c r="I295" s="2175" t="s">
        <v>1046</v>
      </c>
      <c r="J295" s="2176"/>
    </row>
    <row r="296" spans="1:10">
      <c r="A296" s="2146" t="s">
        <v>1047</v>
      </c>
      <c r="B296" s="2321" t="s">
        <v>2781</v>
      </c>
      <c r="C296" s="2296"/>
      <c r="D296" s="2149"/>
      <c r="E296" s="2150"/>
      <c r="F296" s="2154"/>
      <c r="G296" s="2182"/>
      <c r="H296" s="2149"/>
      <c r="I296" s="2154"/>
      <c r="J296" s="2154"/>
    </row>
    <row r="297" spans="1:10" ht="25.5">
      <c r="A297" s="2155" t="s">
        <v>1049</v>
      </c>
      <c r="B297" s="2344" t="s">
        <v>466</v>
      </c>
      <c r="C297" s="2345" t="s">
        <v>467</v>
      </c>
      <c r="D297" s="2294" t="s">
        <v>49</v>
      </c>
      <c r="E297" s="2346">
        <v>36</v>
      </c>
      <c r="F297" s="2160"/>
      <c r="G297" s="2161"/>
      <c r="H297" s="2162"/>
      <c r="I297" s="2160"/>
      <c r="J297" s="2160"/>
    </row>
    <row r="298" spans="1:10" ht="25.5">
      <c r="A298" s="2155" t="s">
        <v>1459</v>
      </c>
      <c r="B298" s="2344" t="s">
        <v>469</v>
      </c>
      <c r="C298" s="2345" t="s">
        <v>470</v>
      </c>
      <c r="D298" s="2294" t="s">
        <v>49</v>
      </c>
      <c r="E298" s="2346">
        <v>36</v>
      </c>
      <c r="F298" s="2160"/>
      <c r="G298" s="2161"/>
      <c r="H298" s="2162"/>
      <c r="I298" s="2160"/>
      <c r="J298" s="2160"/>
    </row>
    <row r="299" spans="1:10" ht="25.5">
      <c r="A299" s="2155" t="s">
        <v>1460</v>
      </c>
      <c r="B299" s="2344" t="s">
        <v>472</v>
      </c>
      <c r="C299" s="2345" t="s">
        <v>473</v>
      </c>
      <c r="D299" s="2273" t="s">
        <v>49</v>
      </c>
      <c r="E299" s="2346">
        <v>45</v>
      </c>
      <c r="F299" s="2160"/>
      <c r="G299" s="2161"/>
      <c r="H299" s="2162"/>
      <c r="I299" s="2160"/>
      <c r="J299" s="2160"/>
    </row>
    <row r="300" spans="1:10" ht="25.5">
      <c r="A300" s="2155" t="s">
        <v>1461</v>
      </c>
      <c r="B300" s="2344" t="s">
        <v>475</v>
      </c>
      <c r="C300" s="2345" t="s">
        <v>476</v>
      </c>
      <c r="D300" s="2273" t="s">
        <v>49</v>
      </c>
      <c r="E300" s="2346">
        <v>36</v>
      </c>
      <c r="F300" s="2160"/>
      <c r="G300" s="2161"/>
      <c r="H300" s="2162"/>
      <c r="I300" s="2160"/>
      <c r="J300" s="2160"/>
    </row>
    <row r="301" spans="1:10" ht="25.5">
      <c r="A301" s="2155" t="s">
        <v>1462</v>
      </c>
      <c r="B301" s="2344" t="s">
        <v>478</v>
      </c>
      <c r="C301" s="2345" t="s">
        <v>479</v>
      </c>
      <c r="D301" s="2273" t="s">
        <v>49</v>
      </c>
      <c r="E301" s="2346">
        <v>36</v>
      </c>
      <c r="F301" s="2160"/>
      <c r="G301" s="2161"/>
      <c r="H301" s="2162"/>
      <c r="I301" s="2160"/>
      <c r="J301" s="2160"/>
    </row>
    <row r="302" spans="1:10" ht="25.5">
      <c r="A302" s="2155" t="s">
        <v>1463</v>
      </c>
      <c r="B302" s="2344" t="s">
        <v>481</v>
      </c>
      <c r="C302" s="2345" t="s">
        <v>467</v>
      </c>
      <c r="D302" s="2273" t="s">
        <v>49</v>
      </c>
      <c r="E302" s="2346">
        <v>36</v>
      </c>
      <c r="F302" s="2160"/>
      <c r="G302" s="2161"/>
      <c r="H302" s="2162"/>
      <c r="I302" s="2160"/>
      <c r="J302" s="2160"/>
    </row>
    <row r="303" spans="1:10" ht="25.5">
      <c r="A303" s="2155" t="s">
        <v>1464</v>
      </c>
      <c r="B303" s="2344" t="s">
        <v>483</v>
      </c>
      <c r="C303" s="2345" t="s">
        <v>484</v>
      </c>
      <c r="D303" s="2273" t="s">
        <v>49</v>
      </c>
      <c r="E303" s="2346">
        <v>36</v>
      </c>
      <c r="F303" s="2160"/>
      <c r="G303" s="2161"/>
      <c r="H303" s="2162"/>
      <c r="I303" s="2160"/>
      <c r="J303" s="2160"/>
    </row>
    <row r="304" spans="1:10" ht="25.5">
      <c r="A304" s="2155" t="s">
        <v>1465</v>
      </c>
      <c r="B304" s="2344" t="s">
        <v>486</v>
      </c>
      <c r="C304" s="2345" t="s">
        <v>487</v>
      </c>
      <c r="D304" s="2273" t="s">
        <v>49</v>
      </c>
      <c r="E304" s="2346">
        <v>36</v>
      </c>
      <c r="F304" s="2160"/>
      <c r="G304" s="2161"/>
      <c r="H304" s="2162"/>
      <c r="I304" s="2160"/>
      <c r="J304" s="2160"/>
    </row>
    <row r="305" spans="1:10">
      <c r="A305" s="2155" t="s">
        <v>1466</v>
      </c>
      <c r="B305" s="2344" t="s">
        <v>489</v>
      </c>
      <c r="C305" s="2272" t="s">
        <v>490</v>
      </c>
      <c r="D305" s="2273" t="s">
        <v>49</v>
      </c>
      <c r="E305" s="2274">
        <v>6</v>
      </c>
      <c r="F305" s="2160"/>
      <c r="G305" s="2161"/>
      <c r="H305" s="2162"/>
      <c r="I305" s="2160"/>
      <c r="J305" s="2160"/>
    </row>
    <row r="306" spans="1:10">
      <c r="A306" s="2155" t="s">
        <v>1467</v>
      </c>
      <c r="B306" s="2278" t="s">
        <v>492</v>
      </c>
      <c r="C306" s="2272" t="s">
        <v>493</v>
      </c>
      <c r="D306" s="2273" t="s">
        <v>49</v>
      </c>
      <c r="E306" s="2274">
        <v>24</v>
      </c>
      <c r="F306" s="2160"/>
      <c r="G306" s="2161"/>
      <c r="H306" s="2162"/>
      <c r="I306" s="2160"/>
      <c r="J306" s="2160"/>
    </row>
    <row r="307" spans="1:10">
      <c r="A307" s="2155" t="s">
        <v>1468</v>
      </c>
      <c r="B307" s="2278" t="s">
        <v>495</v>
      </c>
      <c r="C307" s="2272" t="s">
        <v>493</v>
      </c>
      <c r="D307" s="2273" t="s">
        <v>49</v>
      </c>
      <c r="E307" s="2346">
        <v>24</v>
      </c>
      <c r="F307" s="2160"/>
      <c r="G307" s="2161"/>
      <c r="H307" s="2162"/>
      <c r="I307" s="2160"/>
      <c r="J307" s="2160"/>
    </row>
    <row r="308" spans="1:10">
      <c r="A308" s="2155" t="s">
        <v>1469</v>
      </c>
      <c r="B308" s="2344" t="s">
        <v>497</v>
      </c>
      <c r="C308" s="2272" t="s">
        <v>493</v>
      </c>
      <c r="D308" s="2273" t="s">
        <v>49</v>
      </c>
      <c r="E308" s="2346">
        <v>24</v>
      </c>
      <c r="F308" s="2160"/>
      <c r="G308" s="2161"/>
      <c r="H308" s="2162"/>
      <c r="I308" s="2160"/>
      <c r="J308" s="2160"/>
    </row>
    <row r="309" spans="1:10">
      <c r="A309" s="2155" t="s">
        <v>1470</v>
      </c>
      <c r="B309" s="2344" t="s">
        <v>498</v>
      </c>
      <c r="C309" s="2272" t="s">
        <v>499</v>
      </c>
      <c r="D309" s="2273" t="s">
        <v>49</v>
      </c>
      <c r="E309" s="2346">
        <v>24</v>
      </c>
      <c r="F309" s="2160"/>
      <c r="G309" s="2161"/>
      <c r="H309" s="2162"/>
      <c r="I309" s="2160"/>
      <c r="J309" s="2160"/>
    </row>
    <row r="310" spans="1:10">
      <c r="A310" s="2155" t="s">
        <v>1471</v>
      </c>
      <c r="B310" s="2344" t="s">
        <v>500</v>
      </c>
      <c r="C310" s="2272" t="s">
        <v>493</v>
      </c>
      <c r="D310" s="2273" t="s">
        <v>49</v>
      </c>
      <c r="E310" s="2346">
        <v>24</v>
      </c>
      <c r="F310" s="2160"/>
      <c r="G310" s="2161"/>
      <c r="H310" s="2162"/>
      <c r="I310" s="2160"/>
      <c r="J310" s="2160"/>
    </row>
    <row r="311" spans="1:10">
      <c r="A311" s="2155" t="s">
        <v>1472</v>
      </c>
      <c r="B311" s="2344" t="s">
        <v>501</v>
      </c>
      <c r="C311" s="2272" t="s">
        <v>493</v>
      </c>
      <c r="D311" s="2273" t="s">
        <v>49</v>
      </c>
      <c r="E311" s="2346">
        <v>24</v>
      </c>
      <c r="F311" s="2160"/>
      <c r="G311" s="2161"/>
      <c r="H311" s="2162"/>
      <c r="I311" s="2160"/>
      <c r="J311" s="2160"/>
    </row>
    <row r="312" spans="1:10">
      <c r="A312" s="2155" t="s">
        <v>1473</v>
      </c>
      <c r="B312" s="2344" t="s">
        <v>502</v>
      </c>
      <c r="C312" s="2272" t="s">
        <v>493</v>
      </c>
      <c r="D312" s="2273" t="s">
        <v>49</v>
      </c>
      <c r="E312" s="2346">
        <v>60</v>
      </c>
      <c r="F312" s="2160"/>
      <c r="G312" s="2161"/>
      <c r="H312" s="2162"/>
      <c r="I312" s="2160"/>
      <c r="J312" s="2160"/>
    </row>
    <row r="313" spans="1:10">
      <c r="A313" s="2155" t="s">
        <v>1474</v>
      </c>
      <c r="B313" s="2278" t="s">
        <v>503</v>
      </c>
      <c r="C313" s="2272" t="s">
        <v>493</v>
      </c>
      <c r="D313" s="2273" t="s">
        <v>49</v>
      </c>
      <c r="E313" s="2346">
        <v>60</v>
      </c>
      <c r="F313" s="2160"/>
      <c r="G313" s="2161"/>
      <c r="H313" s="2162"/>
      <c r="I313" s="2160"/>
      <c r="J313" s="2160"/>
    </row>
    <row r="314" spans="1:10">
      <c r="A314" s="2155" t="s">
        <v>1475</v>
      </c>
      <c r="B314" s="2344" t="s">
        <v>504</v>
      </c>
      <c r="C314" s="2272" t="s">
        <v>493</v>
      </c>
      <c r="D314" s="2273" t="s">
        <v>49</v>
      </c>
      <c r="E314" s="2346">
        <v>60</v>
      </c>
      <c r="F314" s="2160"/>
      <c r="G314" s="2161"/>
      <c r="H314" s="2162"/>
      <c r="I314" s="2160"/>
      <c r="J314" s="2160"/>
    </row>
    <row r="315" spans="1:10">
      <c r="A315" s="2155" t="s">
        <v>1476</v>
      </c>
      <c r="B315" s="2278" t="s">
        <v>505</v>
      </c>
      <c r="C315" s="2272" t="s">
        <v>493</v>
      </c>
      <c r="D315" s="2273" t="s">
        <v>49</v>
      </c>
      <c r="E315" s="2346">
        <v>60</v>
      </c>
      <c r="F315" s="2160"/>
      <c r="G315" s="2161"/>
      <c r="H315" s="2162"/>
      <c r="I315" s="2160"/>
      <c r="J315" s="2160"/>
    </row>
    <row r="316" spans="1:10">
      <c r="A316" s="2155" t="s">
        <v>1477</v>
      </c>
      <c r="B316" s="2278" t="s">
        <v>506</v>
      </c>
      <c r="C316" s="2272" t="s">
        <v>493</v>
      </c>
      <c r="D316" s="2273" t="s">
        <v>49</v>
      </c>
      <c r="E316" s="2346">
        <v>60</v>
      </c>
      <c r="F316" s="2160"/>
      <c r="G316" s="2161"/>
      <c r="H316" s="2162"/>
      <c r="I316" s="2160"/>
      <c r="J316" s="2160"/>
    </row>
    <row r="317" spans="1:10">
      <c r="A317" s="2155" t="s">
        <v>1478</v>
      </c>
      <c r="B317" s="2278" t="s">
        <v>507</v>
      </c>
      <c r="C317" s="2272" t="s">
        <v>493</v>
      </c>
      <c r="D317" s="2273" t="s">
        <v>49</v>
      </c>
      <c r="E317" s="2346">
        <v>60</v>
      </c>
      <c r="F317" s="2160"/>
      <c r="G317" s="2161"/>
      <c r="H317" s="2162"/>
      <c r="I317" s="2160"/>
      <c r="J317" s="2160"/>
    </row>
    <row r="318" spans="1:10">
      <c r="A318" s="2155" t="s">
        <v>1479</v>
      </c>
      <c r="B318" s="2278" t="s">
        <v>508</v>
      </c>
      <c r="C318" s="2272" t="s">
        <v>493</v>
      </c>
      <c r="D318" s="2273" t="s">
        <v>49</v>
      </c>
      <c r="E318" s="2346">
        <v>60</v>
      </c>
      <c r="F318" s="2160"/>
      <c r="G318" s="2161"/>
      <c r="H318" s="2162"/>
      <c r="I318" s="2160"/>
      <c r="J318" s="2160"/>
    </row>
    <row r="319" spans="1:10">
      <c r="A319" s="2155" t="s">
        <v>1480</v>
      </c>
      <c r="B319" s="2278" t="s">
        <v>509</v>
      </c>
      <c r="C319" s="2272" t="s">
        <v>493</v>
      </c>
      <c r="D319" s="2273" t="s">
        <v>49</v>
      </c>
      <c r="E319" s="2346">
        <v>60</v>
      </c>
      <c r="F319" s="2160"/>
      <c r="G319" s="2161"/>
      <c r="H319" s="2162"/>
      <c r="I319" s="2160"/>
      <c r="J319" s="2160"/>
    </row>
    <row r="320" spans="1:10">
      <c r="A320" s="2155" t="s">
        <v>1481</v>
      </c>
      <c r="B320" s="2278" t="s">
        <v>510</v>
      </c>
      <c r="C320" s="2272" t="s">
        <v>493</v>
      </c>
      <c r="D320" s="2273" t="s">
        <v>49</v>
      </c>
      <c r="E320" s="2346">
        <v>60</v>
      </c>
      <c r="F320" s="2160"/>
      <c r="G320" s="2161"/>
      <c r="H320" s="2162"/>
      <c r="I320" s="2160"/>
      <c r="J320" s="2160"/>
    </row>
    <row r="321" spans="1:10">
      <c r="A321" s="2155" t="s">
        <v>1482</v>
      </c>
      <c r="B321" s="2278" t="s">
        <v>469</v>
      </c>
      <c r="C321" s="2272" t="s">
        <v>493</v>
      </c>
      <c r="D321" s="2273" t="s">
        <v>49</v>
      </c>
      <c r="E321" s="2346">
        <v>60</v>
      </c>
      <c r="F321" s="2160"/>
      <c r="G321" s="2161"/>
      <c r="H321" s="2162"/>
      <c r="I321" s="2160"/>
      <c r="J321" s="2160"/>
    </row>
    <row r="322" spans="1:10" ht="25.5">
      <c r="A322" s="2155" t="s">
        <v>1483</v>
      </c>
      <c r="B322" s="2278" t="s">
        <v>511</v>
      </c>
      <c r="C322" s="2272" t="s">
        <v>493</v>
      </c>
      <c r="D322" s="2273" t="s">
        <v>49</v>
      </c>
      <c r="E322" s="2274">
        <v>45</v>
      </c>
      <c r="F322" s="2160"/>
      <c r="G322" s="2161"/>
      <c r="H322" s="2162"/>
      <c r="I322" s="2160"/>
      <c r="J322" s="2160"/>
    </row>
    <row r="323" spans="1:10">
      <c r="A323" s="2155" t="s">
        <v>1484</v>
      </c>
      <c r="B323" s="2278" t="s">
        <v>512</v>
      </c>
      <c r="C323" s="2272" t="s">
        <v>493</v>
      </c>
      <c r="D323" s="2273" t="s">
        <v>49</v>
      </c>
      <c r="E323" s="2274">
        <v>45</v>
      </c>
      <c r="F323" s="2160"/>
      <c r="G323" s="2161"/>
      <c r="H323" s="2162"/>
      <c r="I323" s="2160"/>
      <c r="J323" s="2160"/>
    </row>
    <row r="324" spans="1:10">
      <c r="A324" s="2155" t="s">
        <v>1485</v>
      </c>
      <c r="B324" s="2278" t="s">
        <v>513</v>
      </c>
      <c r="C324" s="2272" t="s">
        <v>493</v>
      </c>
      <c r="D324" s="2273" t="s">
        <v>49</v>
      </c>
      <c r="E324" s="2274">
        <v>45</v>
      </c>
      <c r="F324" s="2160"/>
      <c r="G324" s="2161"/>
      <c r="H324" s="2162"/>
      <c r="I324" s="2160"/>
      <c r="J324" s="2160"/>
    </row>
    <row r="325" spans="1:10" ht="25.5">
      <c r="A325" s="2155" t="s">
        <v>1486</v>
      </c>
      <c r="B325" s="2278" t="s">
        <v>514</v>
      </c>
      <c r="C325" s="2272" t="s">
        <v>515</v>
      </c>
      <c r="D325" s="2162" t="s">
        <v>87</v>
      </c>
      <c r="E325" s="2274">
        <v>36</v>
      </c>
      <c r="F325" s="2160"/>
      <c r="G325" s="2161"/>
      <c r="H325" s="2162"/>
      <c r="I325" s="2160"/>
      <c r="J325" s="2160"/>
    </row>
    <row r="326" spans="1:10" ht="25.5">
      <c r="A326" s="2155" t="s">
        <v>1487</v>
      </c>
      <c r="B326" s="2278" t="s">
        <v>516</v>
      </c>
      <c r="C326" s="2272" t="s">
        <v>517</v>
      </c>
      <c r="D326" s="2162" t="s">
        <v>87</v>
      </c>
      <c r="E326" s="2274">
        <v>30</v>
      </c>
      <c r="F326" s="2160"/>
      <c r="G326" s="2161"/>
      <c r="H326" s="2162"/>
      <c r="I326" s="2160"/>
      <c r="J326" s="2160"/>
    </row>
    <row r="327" spans="1:10" ht="25.5">
      <c r="A327" s="2155" t="s">
        <v>1488</v>
      </c>
      <c r="B327" s="2278" t="s">
        <v>518</v>
      </c>
      <c r="C327" s="2272" t="s">
        <v>517</v>
      </c>
      <c r="D327" s="2162" t="s">
        <v>49</v>
      </c>
      <c r="E327" s="2347">
        <v>30</v>
      </c>
      <c r="F327" s="2348"/>
      <c r="G327" s="2349"/>
      <c r="H327" s="2349"/>
      <c r="I327" s="2349"/>
      <c r="J327" s="2349"/>
    </row>
    <row r="328" spans="1:10">
      <c r="A328" s="2167"/>
      <c r="B328" s="2203"/>
      <c r="C328" s="2203"/>
      <c r="D328" s="2204"/>
      <c r="E328" s="2205"/>
      <c r="F328" s="2172"/>
      <c r="G328" s="2173"/>
      <c r="H328" s="2323"/>
      <c r="I328" s="2324" t="s">
        <v>1052</v>
      </c>
      <c r="J328" s="2325"/>
    </row>
    <row r="329" spans="1:10">
      <c r="A329" s="2146" t="s">
        <v>1053</v>
      </c>
      <c r="B329" s="2321" t="s">
        <v>2780</v>
      </c>
      <c r="C329" s="2296"/>
      <c r="D329" s="2149"/>
      <c r="E329" s="2150"/>
      <c r="F329" s="2154"/>
      <c r="G329" s="2182"/>
      <c r="H329" s="2149"/>
      <c r="I329" s="2154"/>
      <c r="J329" s="2154"/>
    </row>
    <row r="330" spans="1:10" ht="25.5">
      <c r="A330" s="2155" t="s">
        <v>1055</v>
      </c>
      <c r="B330" s="2278" t="s">
        <v>522</v>
      </c>
      <c r="C330" s="2272" t="s">
        <v>523</v>
      </c>
      <c r="D330" s="2294" t="s">
        <v>49</v>
      </c>
      <c r="E330" s="2274">
        <v>12</v>
      </c>
      <c r="F330" s="2160"/>
      <c r="G330" s="2161"/>
      <c r="H330" s="2162"/>
      <c r="I330" s="2160"/>
      <c r="J330" s="2160"/>
    </row>
    <row r="331" spans="1:10" ht="25.5">
      <c r="A331" s="2155" t="s">
        <v>1057</v>
      </c>
      <c r="B331" s="2278" t="s">
        <v>525</v>
      </c>
      <c r="C331" s="2272" t="s">
        <v>526</v>
      </c>
      <c r="D331" s="2294" t="s">
        <v>49</v>
      </c>
      <c r="E331" s="2274">
        <v>9</v>
      </c>
      <c r="F331" s="2160"/>
      <c r="G331" s="2161"/>
      <c r="H331" s="2162"/>
      <c r="I331" s="2160"/>
      <c r="J331" s="2160"/>
    </row>
    <row r="332" spans="1:10" ht="25.5">
      <c r="A332" s="2155" t="s">
        <v>1058</v>
      </c>
      <c r="B332" s="2278" t="s">
        <v>528</v>
      </c>
      <c r="C332" s="2272" t="s">
        <v>529</v>
      </c>
      <c r="D332" s="2294" t="s">
        <v>49</v>
      </c>
      <c r="E332" s="2274">
        <v>12</v>
      </c>
      <c r="F332" s="2160"/>
      <c r="G332" s="2161"/>
      <c r="H332" s="2162"/>
      <c r="I332" s="2160"/>
      <c r="J332" s="2160"/>
    </row>
    <row r="333" spans="1:10" ht="25.5">
      <c r="A333" s="2155" t="s">
        <v>1489</v>
      </c>
      <c r="B333" s="2278" t="s">
        <v>531</v>
      </c>
      <c r="C333" s="2272" t="s">
        <v>532</v>
      </c>
      <c r="D333" s="2294" t="s">
        <v>49</v>
      </c>
      <c r="E333" s="2274">
        <v>6</v>
      </c>
      <c r="F333" s="2160"/>
      <c r="G333" s="2161"/>
      <c r="H333" s="2162"/>
      <c r="I333" s="2160"/>
      <c r="J333" s="2160"/>
    </row>
    <row r="334" spans="1:10" ht="25.5">
      <c r="A334" s="2155" t="s">
        <v>1490</v>
      </c>
      <c r="B334" s="2278" t="s">
        <v>533</v>
      </c>
      <c r="C334" s="2272" t="s">
        <v>534</v>
      </c>
      <c r="D334" s="2294" t="s">
        <v>49</v>
      </c>
      <c r="E334" s="2274">
        <v>9</v>
      </c>
      <c r="F334" s="2160"/>
      <c r="G334" s="2161"/>
      <c r="H334" s="2162"/>
      <c r="I334" s="2160"/>
      <c r="J334" s="2160"/>
    </row>
    <row r="335" spans="1:10" ht="25.5">
      <c r="A335" s="2155" t="s">
        <v>1491</v>
      </c>
      <c r="B335" s="2278" t="s">
        <v>535</v>
      </c>
      <c r="C335" s="2272" t="s">
        <v>536</v>
      </c>
      <c r="D335" s="2294" t="s">
        <v>49</v>
      </c>
      <c r="E335" s="2274">
        <v>6</v>
      </c>
      <c r="F335" s="2160"/>
      <c r="G335" s="2161"/>
      <c r="H335" s="2162"/>
      <c r="I335" s="2160"/>
      <c r="J335" s="2160"/>
    </row>
    <row r="336" spans="1:10" ht="25.5">
      <c r="A336" s="2155" t="s">
        <v>1492</v>
      </c>
      <c r="B336" s="2278" t="s">
        <v>537</v>
      </c>
      <c r="C336" s="2272" t="s">
        <v>538</v>
      </c>
      <c r="D336" s="2294" t="s">
        <v>49</v>
      </c>
      <c r="E336" s="2274">
        <v>12</v>
      </c>
      <c r="F336" s="2160"/>
      <c r="G336" s="2161"/>
      <c r="H336" s="2162"/>
      <c r="I336" s="2160"/>
      <c r="J336" s="2160"/>
    </row>
    <row r="337" spans="1:10" ht="25.5">
      <c r="A337" s="2155" t="s">
        <v>1493</v>
      </c>
      <c r="B337" s="2278" t="s">
        <v>539</v>
      </c>
      <c r="C337" s="2272" t="s">
        <v>540</v>
      </c>
      <c r="D337" s="2294" t="s">
        <v>49</v>
      </c>
      <c r="E337" s="2274">
        <v>12</v>
      </c>
      <c r="F337" s="2160"/>
      <c r="G337" s="2161"/>
      <c r="H337" s="2162"/>
      <c r="I337" s="2160"/>
      <c r="J337" s="2160"/>
    </row>
    <row r="338" spans="1:10" ht="38.25">
      <c r="A338" s="2155" t="s">
        <v>1494</v>
      </c>
      <c r="B338" s="2278" t="s">
        <v>541</v>
      </c>
      <c r="C338" s="2272" t="s">
        <v>542</v>
      </c>
      <c r="D338" s="2294" t="s">
        <v>49</v>
      </c>
      <c r="E338" s="2274">
        <v>12</v>
      </c>
      <c r="F338" s="2160"/>
      <c r="G338" s="2161"/>
      <c r="H338" s="2162"/>
      <c r="I338" s="2160"/>
      <c r="J338" s="2160"/>
    </row>
    <row r="339" spans="1:10" ht="25.5">
      <c r="A339" s="2155" t="s">
        <v>1495</v>
      </c>
      <c r="B339" s="2278" t="s">
        <v>543</v>
      </c>
      <c r="C339" s="2272" t="s">
        <v>544</v>
      </c>
      <c r="D339" s="2294" t="s">
        <v>49</v>
      </c>
      <c r="E339" s="2274">
        <v>36</v>
      </c>
      <c r="F339" s="2160"/>
      <c r="G339" s="2161"/>
      <c r="H339" s="2162"/>
      <c r="I339" s="2160"/>
      <c r="J339" s="2160"/>
    </row>
    <row r="340" spans="1:10" ht="25.5">
      <c r="A340" s="2155" t="s">
        <v>1496</v>
      </c>
      <c r="B340" s="2278" t="s">
        <v>545</v>
      </c>
      <c r="C340" s="2272" t="s">
        <v>546</v>
      </c>
      <c r="D340" s="2294" t="s">
        <v>49</v>
      </c>
      <c r="E340" s="2274">
        <v>12</v>
      </c>
      <c r="F340" s="2160"/>
      <c r="G340" s="2161"/>
      <c r="H340" s="2162"/>
      <c r="I340" s="2160"/>
      <c r="J340" s="2160"/>
    </row>
    <row r="341" spans="1:10" ht="25.5">
      <c r="A341" s="2155" t="s">
        <v>1497</v>
      </c>
      <c r="B341" s="2278" t="s">
        <v>547</v>
      </c>
      <c r="C341" s="2272" t="s">
        <v>548</v>
      </c>
      <c r="D341" s="2294" t="s">
        <v>49</v>
      </c>
      <c r="E341" s="2274">
        <v>12</v>
      </c>
      <c r="F341" s="2160"/>
      <c r="G341" s="2161"/>
      <c r="H341" s="2162"/>
      <c r="I341" s="2160"/>
      <c r="J341" s="2160"/>
    </row>
    <row r="342" spans="1:10" ht="25.5">
      <c r="A342" s="2155" t="s">
        <v>1498</v>
      </c>
      <c r="B342" s="2278" t="s">
        <v>549</v>
      </c>
      <c r="C342" s="2272" t="s">
        <v>550</v>
      </c>
      <c r="D342" s="2294" t="s">
        <v>49</v>
      </c>
      <c r="E342" s="2274">
        <v>6</v>
      </c>
      <c r="F342" s="2160"/>
      <c r="G342" s="2161"/>
      <c r="H342" s="2162"/>
      <c r="I342" s="2160"/>
      <c r="J342" s="2160"/>
    </row>
    <row r="343" spans="1:10" ht="25.5">
      <c r="A343" s="2155" t="s">
        <v>1499</v>
      </c>
      <c r="B343" s="2278" t="s">
        <v>551</v>
      </c>
      <c r="C343" s="2272" t="s">
        <v>552</v>
      </c>
      <c r="D343" s="2294" t="s">
        <v>49</v>
      </c>
      <c r="E343" s="2274">
        <v>12</v>
      </c>
      <c r="F343" s="2160"/>
      <c r="G343" s="2161"/>
      <c r="H343" s="2162"/>
      <c r="I343" s="2160"/>
      <c r="J343" s="2160"/>
    </row>
    <row r="344" spans="1:10" ht="25.5">
      <c r="A344" s="2155" t="s">
        <v>1500</v>
      </c>
      <c r="B344" s="2278" t="s">
        <v>553</v>
      </c>
      <c r="C344" s="2272" t="s">
        <v>554</v>
      </c>
      <c r="D344" s="2294" t="s">
        <v>49</v>
      </c>
      <c r="E344" s="2274">
        <v>6</v>
      </c>
      <c r="F344" s="2160"/>
      <c r="G344" s="2161"/>
      <c r="H344" s="2162"/>
      <c r="I344" s="2160"/>
      <c r="J344" s="2160"/>
    </row>
    <row r="345" spans="1:10" ht="25.5">
      <c r="A345" s="2155" t="s">
        <v>1501</v>
      </c>
      <c r="B345" s="2278" t="s">
        <v>555</v>
      </c>
      <c r="C345" s="2272" t="s">
        <v>556</v>
      </c>
      <c r="D345" s="2294" t="s">
        <v>49</v>
      </c>
      <c r="E345" s="2274">
        <v>6</v>
      </c>
      <c r="F345" s="2160"/>
      <c r="G345" s="2161"/>
      <c r="H345" s="2162"/>
      <c r="I345" s="2160"/>
      <c r="J345" s="2160"/>
    </row>
    <row r="346" spans="1:10">
      <c r="A346" s="2167"/>
      <c r="B346" s="2173"/>
      <c r="C346" s="2203"/>
      <c r="D346" s="2204"/>
      <c r="E346" s="2205"/>
      <c r="F346" s="2172"/>
      <c r="G346" s="2173"/>
      <c r="H346" s="2204"/>
      <c r="I346" s="2175" t="s">
        <v>1059</v>
      </c>
      <c r="J346" s="2176"/>
    </row>
    <row r="347" spans="1:10">
      <c r="A347" s="2146" t="s">
        <v>1060</v>
      </c>
      <c r="B347" s="2321" t="s">
        <v>2779</v>
      </c>
      <c r="C347" s="2296"/>
      <c r="D347" s="2149"/>
      <c r="E347" s="2150"/>
      <c r="F347" s="2154"/>
      <c r="G347" s="2182"/>
      <c r="H347" s="2149"/>
      <c r="I347" s="2154"/>
      <c r="J347" s="2154"/>
    </row>
    <row r="348" spans="1:10" ht="25.5">
      <c r="A348" s="2155" t="s">
        <v>1062</v>
      </c>
      <c r="B348" s="2278" t="s">
        <v>560</v>
      </c>
      <c r="C348" s="2272" t="s">
        <v>561</v>
      </c>
      <c r="D348" s="2294" t="s">
        <v>49</v>
      </c>
      <c r="E348" s="2274">
        <v>60</v>
      </c>
      <c r="F348" s="2292" t="s">
        <v>3291</v>
      </c>
      <c r="G348" s="2350">
        <v>6.915</v>
      </c>
      <c r="H348" s="2351">
        <v>138.30000000000001</v>
      </c>
      <c r="I348" s="2292">
        <v>12</v>
      </c>
      <c r="J348" s="2352">
        <f>H348*E348*1.12</f>
        <v>9293.76</v>
      </c>
    </row>
    <row r="349" spans="1:10" ht="25.5">
      <c r="A349" s="2155" t="s">
        <v>1065</v>
      </c>
      <c r="B349" s="2278" t="s">
        <v>562</v>
      </c>
      <c r="C349" s="2272" t="s">
        <v>561</v>
      </c>
      <c r="D349" s="2294" t="s">
        <v>49</v>
      </c>
      <c r="E349" s="2274">
        <v>240</v>
      </c>
      <c r="F349" s="2292" t="s">
        <v>3289</v>
      </c>
      <c r="G349" s="2350">
        <v>5.7450000000000001</v>
      </c>
      <c r="H349" s="2351">
        <v>114.9</v>
      </c>
      <c r="I349" s="2292">
        <v>12</v>
      </c>
      <c r="J349" s="2352">
        <f>H349*E349*1.12</f>
        <v>30885.120000000003</v>
      </c>
    </row>
    <row r="350" spans="1:10" ht="25.5">
      <c r="A350" s="2155" t="s">
        <v>1067</v>
      </c>
      <c r="B350" s="2278" t="s">
        <v>563</v>
      </c>
      <c r="C350" s="2272" t="s">
        <v>561</v>
      </c>
      <c r="D350" s="2294" t="s">
        <v>49</v>
      </c>
      <c r="E350" s="2274">
        <v>12</v>
      </c>
      <c r="F350" s="2292" t="s">
        <v>3291</v>
      </c>
      <c r="G350" s="2350">
        <v>7.2249999999999996</v>
      </c>
      <c r="H350" s="2351">
        <v>144.5</v>
      </c>
      <c r="I350" s="2292">
        <v>12</v>
      </c>
      <c r="J350" s="2352">
        <f>H350*E350*1.12</f>
        <v>1942.0800000000002</v>
      </c>
    </row>
    <row r="351" spans="1:10" ht="25.5">
      <c r="A351" s="2155" t="s">
        <v>1068</v>
      </c>
      <c r="B351" s="2278" t="s">
        <v>564</v>
      </c>
      <c r="C351" s="2272" t="s">
        <v>561</v>
      </c>
      <c r="D351" s="2294" t="s">
        <v>49</v>
      </c>
      <c r="E351" s="2274">
        <v>6</v>
      </c>
      <c r="F351" s="2292" t="s">
        <v>3289</v>
      </c>
      <c r="G351" s="2350">
        <v>6.7649999999999997</v>
      </c>
      <c r="H351" s="2351">
        <v>135.30000000000001</v>
      </c>
      <c r="I351" s="2292">
        <v>12</v>
      </c>
      <c r="J351" s="2352">
        <f>H351*E351*1.12</f>
        <v>909.21600000000012</v>
      </c>
    </row>
    <row r="352" spans="1:10">
      <c r="A352" s="2167"/>
      <c r="B352" s="2202"/>
      <c r="C352" s="2203"/>
      <c r="D352" s="2204"/>
      <c r="E352" s="2205"/>
      <c r="F352" s="2172"/>
      <c r="G352" s="2173"/>
      <c r="H352" s="2204"/>
      <c r="I352" s="2175" t="s">
        <v>1083</v>
      </c>
      <c r="J352" s="2353">
        <v>38419.800000000003</v>
      </c>
    </row>
    <row r="353" spans="1:10">
      <c r="A353" s="2146" t="s">
        <v>1135</v>
      </c>
      <c r="B353" s="2321" t="s">
        <v>2778</v>
      </c>
      <c r="C353" s="2296"/>
      <c r="D353" s="2354"/>
      <c r="E353" s="2315"/>
      <c r="F353" s="2154"/>
      <c r="G353" s="2182"/>
      <c r="H353" s="2149"/>
      <c r="I353" s="2154"/>
      <c r="J353" s="2154"/>
    </row>
    <row r="354" spans="1:10" ht="25.5">
      <c r="A354" s="2155" t="s">
        <v>1136</v>
      </c>
      <c r="B354" s="2278" t="s">
        <v>568</v>
      </c>
      <c r="C354" s="2272" t="s">
        <v>2707</v>
      </c>
      <c r="D354" s="2294" t="s">
        <v>49</v>
      </c>
      <c r="E354" s="2274">
        <v>150</v>
      </c>
      <c r="F354" s="2160"/>
      <c r="G354" s="2161"/>
      <c r="H354" s="2162"/>
      <c r="I354" s="2160"/>
      <c r="J354" s="2160"/>
    </row>
    <row r="355" spans="1:10" ht="63.75">
      <c r="A355" s="2155" t="s">
        <v>1139</v>
      </c>
      <c r="B355" s="2278" t="s">
        <v>569</v>
      </c>
      <c r="C355" s="2272" t="s">
        <v>570</v>
      </c>
      <c r="D355" s="2294" t="s">
        <v>49</v>
      </c>
      <c r="E355" s="2274">
        <v>90</v>
      </c>
      <c r="F355" s="2160"/>
      <c r="G355" s="2161"/>
      <c r="H355" s="2162"/>
      <c r="I355" s="2160"/>
      <c r="J355" s="2160"/>
    </row>
    <row r="356" spans="1:10">
      <c r="A356" s="2167"/>
      <c r="B356" s="2202"/>
      <c r="C356" s="2203"/>
      <c r="D356" s="2204"/>
      <c r="E356" s="2205"/>
      <c r="F356" s="2172"/>
      <c r="G356" s="2173"/>
      <c r="H356" s="2173"/>
      <c r="I356" s="2175" t="s">
        <v>1146</v>
      </c>
      <c r="J356" s="2332"/>
    </row>
    <row r="357" spans="1:10">
      <c r="A357" s="2146" t="s">
        <v>1147</v>
      </c>
      <c r="B357" s="2321" t="s">
        <v>2777</v>
      </c>
      <c r="C357" s="2301"/>
      <c r="D357" s="2149"/>
      <c r="E357" s="2150"/>
      <c r="F357" s="2154"/>
      <c r="G357" s="2182"/>
      <c r="H357" s="2149"/>
      <c r="I357" s="2154"/>
      <c r="J357" s="2154"/>
    </row>
    <row r="358" spans="1:10">
      <c r="A358" s="2155" t="s">
        <v>1148</v>
      </c>
      <c r="B358" s="2278" t="s">
        <v>574</v>
      </c>
      <c r="C358" s="2272" t="s">
        <v>574</v>
      </c>
      <c r="D358" s="2273" t="s">
        <v>31</v>
      </c>
      <c r="E358" s="2274">
        <v>3</v>
      </c>
      <c r="F358" s="2288" t="s">
        <v>3297</v>
      </c>
      <c r="G358" s="2290">
        <v>35.299999999999997</v>
      </c>
      <c r="H358" s="2290">
        <v>35.299999999999997</v>
      </c>
      <c r="I358" s="2288">
        <v>12</v>
      </c>
      <c r="J358" s="2288">
        <f>H358*1.12</f>
        <v>39.536000000000001</v>
      </c>
    </row>
    <row r="359" spans="1:10">
      <c r="A359" s="2155" t="s">
        <v>1151</v>
      </c>
      <c r="B359" s="2278" t="s">
        <v>575</v>
      </c>
      <c r="C359" s="2272" t="s">
        <v>576</v>
      </c>
      <c r="D359" s="2273" t="s">
        <v>31</v>
      </c>
      <c r="E359" s="2274">
        <v>3</v>
      </c>
      <c r="F359" s="2292" t="s">
        <v>3297</v>
      </c>
      <c r="G359" s="2290">
        <v>35.299999999999997</v>
      </c>
      <c r="H359" s="2290">
        <v>35.299999999999997</v>
      </c>
      <c r="I359" s="2292">
        <v>12</v>
      </c>
      <c r="J359" s="2292">
        <f>H359*1.12</f>
        <v>39.536000000000001</v>
      </c>
    </row>
    <row r="360" spans="1:10" ht="25.5">
      <c r="A360" s="2155" t="s">
        <v>1154</v>
      </c>
      <c r="B360" s="2278" t="s">
        <v>577</v>
      </c>
      <c r="C360" s="2272" t="s">
        <v>2708</v>
      </c>
      <c r="D360" s="2273" t="s">
        <v>31</v>
      </c>
      <c r="E360" s="2274">
        <v>9</v>
      </c>
      <c r="F360" s="2160"/>
      <c r="G360" s="2161"/>
      <c r="H360" s="2162"/>
      <c r="I360" s="2160"/>
      <c r="J360" s="2160"/>
    </row>
    <row r="361" spans="1:10" ht="25.5">
      <c r="A361" s="2155" t="s">
        <v>1502</v>
      </c>
      <c r="B361" s="2278" t="s">
        <v>578</v>
      </c>
      <c r="C361" s="2272" t="s">
        <v>2709</v>
      </c>
      <c r="D361" s="2273" t="s">
        <v>31</v>
      </c>
      <c r="E361" s="2274">
        <v>9</v>
      </c>
      <c r="F361" s="2160"/>
      <c r="G361" s="2161"/>
      <c r="H361" s="2162"/>
      <c r="I361" s="2160"/>
      <c r="J361" s="2160"/>
    </row>
    <row r="362" spans="1:10" ht="25.5">
      <c r="A362" s="2155" t="s">
        <v>1503</v>
      </c>
      <c r="B362" s="2278" t="s">
        <v>579</v>
      </c>
      <c r="C362" s="2272" t="s">
        <v>2710</v>
      </c>
      <c r="D362" s="2273" t="s">
        <v>31</v>
      </c>
      <c r="E362" s="2274">
        <v>9</v>
      </c>
      <c r="F362" s="2160"/>
      <c r="G362" s="2161"/>
      <c r="H362" s="2162"/>
      <c r="I362" s="2160"/>
      <c r="J362" s="2160"/>
    </row>
    <row r="363" spans="1:10" ht="25.5">
      <c r="A363" s="2155" t="s">
        <v>1504</v>
      </c>
      <c r="B363" s="2278" t="s">
        <v>580</v>
      </c>
      <c r="C363" s="2272" t="s">
        <v>2712</v>
      </c>
      <c r="D363" s="2273" t="s">
        <v>31</v>
      </c>
      <c r="E363" s="2274">
        <v>18</v>
      </c>
      <c r="F363" s="2160"/>
      <c r="G363" s="2161"/>
      <c r="H363" s="2162"/>
      <c r="I363" s="2160"/>
      <c r="J363" s="2160"/>
    </row>
    <row r="364" spans="1:10" ht="38.25">
      <c r="A364" s="2155" t="s">
        <v>1505</v>
      </c>
      <c r="B364" s="2278" t="s">
        <v>581</v>
      </c>
      <c r="C364" s="2272" t="s">
        <v>2711</v>
      </c>
      <c r="D364" s="2273" t="s">
        <v>31</v>
      </c>
      <c r="E364" s="2274">
        <v>30</v>
      </c>
      <c r="F364" s="2160"/>
      <c r="G364" s="2161"/>
      <c r="H364" s="2162"/>
      <c r="I364" s="2160"/>
      <c r="J364" s="2160"/>
    </row>
    <row r="365" spans="1:10">
      <c r="A365" s="2167"/>
      <c r="B365" s="2202"/>
      <c r="C365" s="2203"/>
      <c r="D365" s="2204"/>
      <c r="E365" s="2205"/>
      <c r="F365" s="2172"/>
      <c r="G365" s="2173"/>
      <c r="H365" s="2204"/>
      <c r="I365" s="2175" t="s">
        <v>1157</v>
      </c>
      <c r="J365" s="2176"/>
    </row>
    <row r="366" spans="1:10">
      <c r="A366" s="2146" t="s">
        <v>1158</v>
      </c>
      <c r="B366" s="2321" t="s">
        <v>2776</v>
      </c>
      <c r="C366" s="2301"/>
      <c r="D366" s="2149"/>
      <c r="E366" s="2150"/>
      <c r="F366" s="2154"/>
      <c r="G366" s="2182"/>
      <c r="H366" s="2149"/>
      <c r="I366" s="2154"/>
      <c r="J366" s="2154"/>
    </row>
    <row r="367" spans="1:10" ht="25.5">
      <c r="A367" s="2263" t="s">
        <v>1506</v>
      </c>
      <c r="B367" s="2278" t="s">
        <v>585</v>
      </c>
      <c r="C367" s="2272" t="s">
        <v>2713</v>
      </c>
      <c r="D367" s="2295" t="s">
        <v>31</v>
      </c>
      <c r="E367" s="2355">
        <v>3</v>
      </c>
      <c r="F367" s="2160"/>
      <c r="G367" s="2161"/>
      <c r="H367" s="2162"/>
      <c r="I367" s="2160"/>
      <c r="J367" s="2160"/>
    </row>
    <row r="368" spans="1:10" ht="25.5">
      <c r="A368" s="2263" t="s">
        <v>1508</v>
      </c>
      <c r="B368" s="2278" t="s">
        <v>587</v>
      </c>
      <c r="C368" s="2272" t="s">
        <v>588</v>
      </c>
      <c r="D368" s="2295" t="s">
        <v>31</v>
      </c>
      <c r="E368" s="2355">
        <v>3</v>
      </c>
      <c r="F368" s="2160"/>
      <c r="G368" s="2161"/>
      <c r="H368" s="2162"/>
      <c r="I368" s="2160"/>
      <c r="J368" s="2160"/>
    </row>
    <row r="369" spans="1:10" ht="25.5">
      <c r="A369" s="2263" t="s">
        <v>1509</v>
      </c>
      <c r="B369" s="2278" t="s">
        <v>589</v>
      </c>
      <c r="C369" s="2272" t="s">
        <v>590</v>
      </c>
      <c r="D369" s="2295" t="s">
        <v>31</v>
      </c>
      <c r="E369" s="2355">
        <v>3</v>
      </c>
      <c r="F369" s="2160"/>
      <c r="G369" s="2161"/>
      <c r="H369" s="2162"/>
      <c r="I369" s="2160"/>
      <c r="J369" s="2160"/>
    </row>
    <row r="370" spans="1:10" ht="25.5">
      <c r="A370" s="2263" t="s">
        <v>1160</v>
      </c>
      <c r="B370" s="2278" t="s">
        <v>591</v>
      </c>
      <c r="C370" s="2272" t="s">
        <v>592</v>
      </c>
      <c r="D370" s="2295" t="s">
        <v>31</v>
      </c>
      <c r="E370" s="2355">
        <v>3</v>
      </c>
      <c r="F370" s="2160"/>
      <c r="G370" s="2161"/>
      <c r="H370" s="2162"/>
      <c r="I370" s="2160"/>
      <c r="J370" s="2160"/>
    </row>
    <row r="371" spans="1:10" ht="25.5">
      <c r="A371" s="2263" t="s">
        <v>1163</v>
      </c>
      <c r="B371" s="2278" t="s">
        <v>1507</v>
      </c>
      <c r="C371" s="2272" t="s">
        <v>593</v>
      </c>
      <c r="D371" s="2295" t="s">
        <v>31</v>
      </c>
      <c r="E371" s="2355">
        <v>3</v>
      </c>
      <c r="F371" s="2160"/>
      <c r="G371" s="2161"/>
      <c r="H371" s="2162"/>
      <c r="I371" s="2160"/>
      <c r="J371" s="2160"/>
    </row>
    <row r="372" spans="1:10" ht="25.5">
      <c r="A372" s="2263" t="s">
        <v>1166</v>
      </c>
      <c r="B372" s="2278" t="s">
        <v>594</v>
      </c>
      <c r="C372" s="2272" t="s">
        <v>595</v>
      </c>
      <c r="D372" s="2295" t="s">
        <v>31</v>
      </c>
      <c r="E372" s="2355">
        <v>3</v>
      </c>
      <c r="F372" s="2160"/>
      <c r="G372" s="2161"/>
      <c r="H372" s="2162"/>
      <c r="I372" s="2160"/>
      <c r="J372" s="2160"/>
    </row>
    <row r="373" spans="1:10" ht="25.5">
      <c r="A373" s="2263" t="s">
        <v>1168</v>
      </c>
      <c r="B373" s="2278" t="s">
        <v>596</v>
      </c>
      <c r="C373" s="2272" t="s">
        <v>597</v>
      </c>
      <c r="D373" s="2295" t="s">
        <v>31</v>
      </c>
      <c r="E373" s="2355">
        <v>3</v>
      </c>
      <c r="F373" s="2160"/>
      <c r="G373" s="2161"/>
      <c r="H373" s="2162"/>
      <c r="I373" s="2160"/>
      <c r="J373" s="2160"/>
    </row>
    <row r="374" spans="1:10" ht="38.25">
      <c r="A374" s="2263" t="s">
        <v>1171</v>
      </c>
      <c r="B374" s="2278" t="s">
        <v>598</v>
      </c>
      <c r="C374" s="2272" t="s">
        <v>599</v>
      </c>
      <c r="D374" s="2295" t="s">
        <v>31</v>
      </c>
      <c r="E374" s="2355">
        <v>3</v>
      </c>
      <c r="F374" s="2160"/>
      <c r="G374" s="2161"/>
      <c r="H374" s="2162"/>
      <c r="I374" s="2160"/>
      <c r="J374" s="2160"/>
    </row>
    <row r="375" spans="1:10" ht="25.5">
      <c r="A375" s="2263" t="s">
        <v>1173</v>
      </c>
      <c r="B375" s="2278" t="s">
        <v>600</v>
      </c>
      <c r="C375" s="2356" t="s">
        <v>601</v>
      </c>
      <c r="D375" s="2295" t="s">
        <v>31</v>
      </c>
      <c r="E375" s="2355">
        <v>3</v>
      </c>
      <c r="F375" s="2160"/>
      <c r="G375" s="2161"/>
      <c r="H375" s="2162"/>
      <c r="I375" s="2160"/>
      <c r="J375" s="2160"/>
    </row>
    <row r="376" spans="1:10" ht="25.5">
      <c r="A376" s="2263" t="s">
        <v>1510</v>
      </c>
      <c r="B376" s="2278" t="s">
        <v>602</v>
      </c>
      <c r="C376" s="2272" t="s">
        <v>603</v>
      </c>
      <c r="D376" s="2295" t="s">
        <v>31</v>
      </c>
      <c r="E376" s="2355">
        <v>3</v>
      </c>
      <c r="F376" s="2160"/>
      <c r="G376" s="2161"/>
      <c r="H376" s="2162"/>
      <c r="I376" s="2160"/>
      <c r="J376" s="2160"/>
    </row>
    <row r="377" spans="1:10" ht="25.5">
      <c r="A377" s="2263" t="s">
        <v>1511</v>
      </c>
      <c r="B377" s="2278" t="s">
        <v>604</v>
      </c>
      <c r="C377" s="2272" t="s">
        <v>605</v>
      </c>
      <c r="D377" s="2295" t="s">
        <v>31</v>
      </c>
      <c r="E377" s="2355">
        <v>3</v>
      </c>
      <c r="F377" s="2160"/>
      <c r="G377" s="2161"/>
      <c r="H377" s="2162"/>
      <c r="I377" s="2160"/>
      <c r="J377" s="2160"/>
    </row>
    <row r="378" spans="1:10" ht="25.5">
      <c r="A378" s="2263" t="s">
        <v>1512</v>
      </c>
      <c r="B378" s="2278" t="s">
        <v>606</v>
      </c>
      <c r="C378" s="2272" t="s">
        <v>607</v>
      </c>
      <c r="D378" s="2295" t="s">
        <v>31</v>
      </c>
      <c r="E378" s="2355">
        <v>3</v>
      </c>
      <c r="F378" s="2160"/>
      <c r="G378" s="2161"/>
      <c r="H378" s="2162"/>
      <c r="I378" s="2160"/>
      <c r="J378" s="2160"/>
    </row>
    <row r="379" spans="1:10" ht="25.5">
      <c r="A379" s="2263" t="s">
        <v>1513</v>
      </c>
      <c r="B379" s="2278" t="s">
        <v>608</v>
      </c>
      <c r="C379" s="2272" t="s">
        <v>609</v>
      </c>
      <c r="D379" s="2295" t="s">
        <v>31</v>
      </c>
      <c r="E379" s="2355">
        <v>3</v>
      </c>
      <c r="F379" s="2160"/>
      <c r="G379" s="2161"/>
      <c r="H379" s="2162"/>
      <c r="I379" s="2160"/>
      <c r="J379" s="2160"/>
    </row>
    <row r="380" spans="1:10" ht="25.5">
      <c r="A380" s="2263" t="s">
        <v>1514</v>
      </c>
      <c r="B380" s="2278" t="s">
        <v>610</v>
      </c>
      <c r="C380" s="2272" t="s">
        <v>611</v>
      </c>
      <c r="D380" s="2295" t="s">
        <v>31</v>
      </c>
      <c r="E380" s="2355">
        <v>3</v>
      </c>
      <c r="F380" s="2160"/>
      <c r="G380" s="2161"/>
      <c r="H380" s="2162"/>
      <c r="I380" s="2160"/>
      <c r="J380" s="2160"/>
    </row>
    <row r="381" spans="1:10" ht="25.5">
      <c r="A381" s="2263" t="s">
        <v>1515</v>
      </c>
      <c r="B381" s="2278" t="s">
        <v>612</v>
      </c>
      <c r="C381" s="2272" t="s">
        <v>613</v>
      </c>
      <c r="D381" s="2295" t="s">
        <v>31</v>
      </c>
      <c r="E381" s="2355">
        <v>3</v>
      </c>
      <c r="F381" s="2160"/>
      <c r="G381" s="2161"/>
      <c r="H381" s="2162"/>
      <c r="I381" s="2160"/>
      <c r="J381" s="2160"/>
    </row>
    <row r="382" spans="1:10" ht="25.5">
      <c r="A382" s="2263" t="s">
        <v>1516</v>
      </c>
      <c r="B382" s="2278" t="s">
        <v>614</v>
      </c>
      <c r="C382" s="2272" t="s">
        <v>615</v>
      </c>
      <c r="D382" s="2295" t="s">
        <v>31</v>
      </c>
      <c r="E382" s="2355">
        <v>3</v>
      </c>
      <c r="F382" s="2160"/>
      <c r="G382" s="2161"/>
      <c r="H382" s="2162"/>
      <c r="I382" s="2160"/>
      <c r="J382" s="2160"/>
    </row>
    <row r="383" spans="1:10" ht="25.5">
      <c r="A383" s="2263" t="s">
        <v>1517</v>
      </c>
      <c r="B383" s="2278" t="s">
        <v>616</v>
      </c>
      <c r="C383" s="2272" t="s">
        <v>617</v>
      </c>
      <c r="D383" s="2295" t="s">
        <v>31</v>
      </c>
      <c r="E383" s="2355">
        <v>3</v>
      </c>
      <c r="F383" s="2160"/>
      <c r="G383" s="2161"/>
      <c r="H383" s="2162"/>
      <c r="I383" s="2160"/>
      <c r="J383" s="2160"/>
    </row>
    <row r="384" spans="1:10" ht="25.5">
      <c r="A384" s="2263" t="s">
        <v>1518</v>
      </c>
      <c r="B384" s="2278" t="s">
        <v>618</v>
      </c>
      <c r="C384" s="2272" t="s">
        <v>619</v>
      </c>
      <c r="D384" s="2295" t="s">
        <v>31</v>
      </c>
      <c r="E384" s="2355">
        <v>3</v>
      </c>
      <c r="F384" s="2160"/>
      <c r="G384" s="2161"/>
      <c r="H384" s="2162"/>
      <c r="I384" s="2160"/>
      <c r="J384" s="2160"/>
    </row>
    <row r="385" spans="1:10">
      <c r="A385" s="2167"/>
      <c r="B385" s="2202"/>
      <c r="C385" s="2203"/>
      <c r="D385" s="2204"/>
      <c r="E385" s="2205"/>
      <c r="F385" s="2172"/>
      <c r="G385" s="2173"/>
      <c r="H385" s="2204"/>
      <c r="I385" s="2175" t="s">
        <v>1176</v>
      </c>
      <c r="J385" s="2176"/>
    </row>
    <row r="386" spans="1:10">
      <c r="A386" s="2146" t="s">
        <v>1177</v>
      </c>
      <c r="B386" s="2321" t="s">
        <v>2775</v>
      </c>
      <c r="C386" s="2296"/>
      <c r="D386" s="2149"/>
      <c r="E386" s="2150"/>
      <c r="F386" s="2154"/>
      <c r="G386" s="2182"/>
      <c r="H386" s="2149"/>
      <c r="I386" s="2154"/>
      <c r="J386" s="2154"/>
    </row>
    <row r="387" spans="1:10">
      <c r="A387" s="2155" t="s">
        <v>1178</v>
      </c>
      <c r="B387" s="2287" t="s">
        <v>3007</v>
      </c>
      <c r="C387" s="2337" t="s">
        <v>3298</v>
      </c>
      <c r="D387" s="2162" t="s">
        <v>87</v>
      </c>
      <c r="E387" s="2210">
        <v>3</v>
      </c>
      <c r="F387" s="2157" t="s">
        <v>3299</v>
      </c>
      <c r="G387" s="2357">
        <v>76.599999999999994</v>
      </c>
      <c r="H387" s="2358">
        <v>76.599999999999994</v>
      </c>
      <c r="I387" s="2157">
        <v>12</v>
      </c>
      <c r="J387" s="2359">
        <v>257.37599999999998</v>
      </c>
    </row>
    <row r="388" spans="1:10">
      <c r="A388" s="2155" t="s">
        <v>1179</v>
      </c>
      <c r="B388" s="2287" t="s">
        <v>625</v>
      </c>
      <c r="C388" s="2272" t="s">
        <v>626</v>
      </c>
      <c r="D388" s="2162" t="s">
        <v>87</v>
      </c>
      <c r="E388" s="2210">
        <v>3</v>
      </c>
      <c r="F388" s="2157" t="s">
        <v>3299</v>
      </c>
      <c r="G388" s="2357">
        <v>66.599999999999994</v>
      </c>
      <c r="H388" s="2358">
        <v>66.599999999999994</v>
      </c>
      <c r="I388" s="2157">
        <v>12</v>
      </c>
      <c r="J388" s="2359">
        <v>223.77600000000001</v>
      </c>
    </row>
    <row r="389" spans="1:10" ht="25.5">
      <c r="A389" s="2155" t="s">
        <v>1180</v>
      </c>
      <c r="B389" s="2287" t="s">
        <v>627</v>
      </c>
      <c r="C389" s="2272" t="s">
        <v>628</v>
      </c>
      <c r="D389" s="2162" t="s">
        <v>87</v>
      </c>
      <c r="E389" s="2210">
        <v>3</v>
      </c>
      <c r="F389" s="2157" t="s">
        <v>3299</v>
      </c>
      <c r="G389" s="2357">
        <v>66.599999999999994</v>
      </c>
      <c r="H389" s="2358">
        <v>66.599999999999994</v>
      </c>
      <c r="I389" s="2157">
        <v>12</v>
      </c>
      <c r="J389" s="2359">
        <v>223.77600000000001</v>
      </c>
    </row>
    <row r="390" spans="1:10" ht="25.5">
      <c r="A390" s="2155" t="s">
        <v>1181</v>
      </c>
      <c r="B390" s="2287" t="s">
        <v>629</v>
      </c>
      <c r="C390" s="2272" t="s">
        <v>630</v>
      </c>
      <c r="D390" s="2162" t="s">
        <v>87</v>
      </c>
      <c r="E390" s="2210">
        <v>3</v>
      </c>
      <c r="F390" s="2157" t="s">
        <v>3299</v>
      </c>
      <c r="G390" s="2357">
        <v>76.599999999999994</v>
      </c>
      <c r="H390" s="2358">
        <v>76.599999999999994</v>
      </c>
      <c r="I390" s="2157">
        <v>12</v>
      </c>
      <c r="J390" s="2359">
        <v>257.37599999999998</v>
      </c>
    </row>
    <row r="391" spans="1:10" ht="25.5">
      <c r="A391" s="2155" t="s">
        <v>1519</v>
      </c>
      <c r="B391" s="2287" t="s">
        <v>631</v>
      </c>
      <c r="C391" s="2272" t="s">
        <v>632</v>
      </c>
      <c r="D391" s="2162" t="s">
        <v>87</v>
      </c>
      <c r="E391" s="2210">
        <v>3</v>
      </c>
      <c r="F391" s="2157" t="s">
        <v>3299</v>
      </c>
      <c r="G391" s="2357">
        <v>76.599999999999994</v>
      </c>
      <c r="H391" s="2358">
        <v>76.599999999999994</v>
      </c>
      <c r="I391" s="2157">
        <v>12</v>
      </c>
      <c r="J391" s="2359">
        <v>257.37599999999998</v>
      </c>
    </row>
    <row r="392" spans="1:10">
      <c r="A392" s="2155" t="s">
        <v>1182</v>
      </c>
      <c r="B392" s="2287" t="s">
        <v>633</v>
      </c>
      <c r="C392" s="2272" t="s">
        <v>634</v>
      </c>
      <c r="D392" s="2162" t="s">
        <v>87</v>
      </c>
      <c r="E392" s="2210">
        <v>3</v>
      </c>
      <c r="F392" s="2157" t="s">
        <v>3299</v>
      </c>
      <c r="G392" s="2357">
        <v>76.599999999999994</v>
      </c>
      <c r="H392" s="2358">
        <v>76.599999999999994</v>
      </c>
      <c r="I392" s="2157">
        <v>12</v>
      </c>
      <c r="J392" s="2359">
        <v>257.37599999999998</v>
      </c>
    </row>
    <row r="393" spans="1:10">
      <c r="A393" s="2155" t="s">
        <v>1183</v>
      </c>
      <c r="B393" s="2287" t="s">
        <v>635</v>
      </c>
      <c r="C393" s="2272" t="s">
        <v>636</v>
      </c>
      <c r="D393" s="2162" t="s">
        <v>87</v>
      </c>
      <c r="E393" s="2210">
        <v>3</v>
      </c>
      <c r="F393" s="2157" t="s">
        <v>3299</v>
      </c>
      <c r="G393" s="2357">
        <v>76.599999999999994</v>
      </c>
      <c r="H393" s="2358">
        <v>76.599999999999994</v>
      </c>
      <c r="I393" s="2157">
        <v>12</v>
      </c>
      <c r="J393" s="2359">
        <v>257.37599999999998</v>
      </c>
    </row>
    <row r="394" spans="1:10">
      <c r="A394" s="2155" t="s">
        <v>1184</v>
      </c>
      <c r="B394" s="2287" t="s">
        <v>637</v>
      </c>
      <c r="C394" s="2272" t="s">
        <v>638</v>
      </c>
      <c r="D394" s="2162" t="s">
        <v>87</v>
      </c>
      <c r="E394" s="2210">
        <v>3</v>
      </c>
      <c r="F394" s="2157" t="s">
        <v>3299</v>
      </c>
      <c r="G394" s="2357">
        <v>82.2</v>
      </c>
      <c r="H394" s="2358">
        <v>82.2</v>
      </c>
      <c r="I394" s="2157">
        <v>12</v>
      </c>
      <c r="J394" s="2359">
        <v>276.19200000000001</v>
      </c>
    </row>
    <row r="395" spans="1:10">
      <c r="A395" s="2155" t="s">
        <v>1185</v>
      </c>
      <c r="B395" s="2287" t="s">
        <v>639</v>
      </c>
      <c r="C395" s="2272" t="s">
        <v>640</v>
      </c>
      <c r="D395" s="2162" t="s">
        <v>87</v>
      </c>
      <c r="E395" s="2210">
        <v>3</v>
      </c>
      <c r="F395" s="2360" t="s">
        <v>3299</v>
      </c>
      <c r="G395" s="2361">
        <v>66.599999999999994</v>
      </c>
      <c r="H395" s="2362">
        <v>66.599999999999994</v>
      </c>
      <c r="I395" s="2360">
        <v>12</v>
      </c>
      <c r="J395" s="2363">
        <v>223.77600000000001</v>
      </c>
    </row>
    <row r="396" spans="1:10" ht="25.5">
      <c r="A396" s="2155" t="s">
        <v>1186</v>
      </c>
      <c r="B396" s="2287" t="s">
        <v>641</v>
      </c>
      <c r="C396" s="2272" t="s">
        <v>642</v>
      </c>
      <c r="D396" s="2162" t="s">
        <v>87</v>
      </c>
      <c r="E396" s="2210">
        <v>3</v>
      </c>
      <c r="F396" s="2157" t="s">
        <v>3299</v>
      </c>
      <c r="G396" s="2357">
        <v>82.2</v>
      </c>
      <c r="H396" s="2358">
        <v>82.2</v>
      </c>
      <c r="I396" s="2157">
        <v>12</v>
      </c>
      <c r="J396" s="2359">
        <v>276.19200000000001</v>
      </c>
    </row>
    <row r="397" spans="1:10" ht="25.5">
      <c r="A397" s="2155" t="s">
        <v>1187</v>
      </c>
      <c r="B397" s="2287" t="s">
        <v>643</v>
      </c>
      <c r="C397" s="2272" t="s">
        <v>644</v>
      </c>
      <c r="D397" s="2162" t="s">
        <v>87</v>
      </c>
      <c r="E397" s="2210">
        <v>3</v>
      </c>
      <c r="F397" s="2157" t="s">
        <v>3299</v>
      </c>
      <c r="G397" s="2357">
        <v>82.2</v>
      </c>
      <c r="H397" s="2358">
        <v>82.2</v>
      </c>
      <c r="I397" s="2157">
        <v>12</v>
      </c>
      <c r="J397" s="2359">
        <v>276.19200000000001</v>
      </c>
    </row>
    <row r="398" spans="1:10" ht="25.5">
      <c r="A398" s="2155" t="s">
        <v>1188</v>
      </c>
      <c r="B398" s="2287" t="s">
        <v>645</v>
      </c>
      <c r="C398" s="2272" t="s">
        <v>646</v>
      </c>
      <c r="D398" s="2162" t="s">
        <v>87</v>
      </c>
      <c r="E398" s="2210">
        <v>3</v>
      </c>
      <c r="F398" s="2157" t="s">
        <v>3299</v>
      </c>
      <c r="G398" s="2357">
        <v>76.599999999999994</v>
      </c>
      <c r="H398" s="2358">
        <v>76.599999999999994</v>
      </c>
      <c r="I398" s="2157">
        <v>12</v>
      </c>
      <c r="J398" s="2359">
        <v>257.37599999999998</v>
      </c>
    </row>
    <row r="399" spans="1:10">
      <c r="A399" s="2155" t="s">
        <v>1189</v>
      </c>
      <c r="B399" s="2287" t="s">
        <v>647</v>
      </c>
      <c r="C399" s="2272" t="s">
        <v>648</v>
      </c>
      <c r="D399" s="2162" t="s">
        <v>87</v>
      </c>
      <c r="E399" s="2210">
        <v>3</v>
      </c>
      <c r="F399" s="2157" t="s">
        <v>3299</v>
      </c>
      <c r="G399" s="2357">
        <v>66.599999999999994</v>
      </c>
      <c r="H399" s="2358">
        <v>66.599999999999994</v>
      </c>
      <c r="I399" s="2157">
        <v>12</v>
      </c>
      <c r="J399" s="2359">
        <v>223.77600000000001</v>
      </c>
    </row>
    <row r="400" spans="1:10">
      <c r="A400" s="2155" t="s">
        <v>1191</v>
      </c>
      <c r="B400" s="2287" t="s">
        <v>649</v>
      </c>
      <c r="C400" s="2272" t="s">
        <v>650</v>
      </c>
      <c r="D400" s="2162" t="s">
        <v>87</v>
      </c>
      <c r="E400" s="2210">
        <v>3</v>
      </c>
      <c r="F400" s="2157" t="s">
        <v>3299</v>
      </c>
      <c r="G400" s="2357">
        <v>76.599999999999994</v>
      </c>
      <c r="H400" s="2358">
        <v>76.599999999999994</v>
      </c>
      <c r="I400" s="2157">
        <v>12</v>
      </c>
      <c r="J400" s="2359">
        <v>257.37599999999998</v>
      </c>
    </row>
    <row r="401" spans="1:10" ht="25.5">
      <c r="A401" s="2155" t="s">
        <v>1192</v>
      </c>
      <c r="B401" s="2287" t="s">
        <v>651</v>
      </c>
      <c r="C401" s="2272" t="s">
        <v>652</v>
      </c>
      <c r="D401" s="2162" t="s">
        <v>87</v>
      </c>
      <c r="E401" s="2210">
        <v>3</v>
      </c>
      <c r="F401" s="2157" t="s">
        <v>3299</v>
      </c>
      <c r="G401" s="2357">
        <v>82.2</v>
      </c>
      <c r="H401" s="2358">
        <v>82.2</v>
      </c>
      <c r="I401" s="2157">
        <v>12</v>
      </c>
      <c r="J401" s="2359">
        <v>276.19200000000001</v>
      </c>
    </row>
    <row r="402" spans="1:10" ht="25.5">
      <c r="A402" s="2155" t="s">
        <v>1193</v>
      </c>
      <c r="B402" s="2287" t="s">
        <v>653</v>
      </c>
      <c r="C402" s="2272" t="s">
        <v>654</v>
      </c>
      <c r="D402" s="2162" t="s">
        <v>87</v>
      </c>
      <c r="E402" s="2210">
        <v>3</v>
      </c>
      <c r="F402" s="2157" t="s">
        <v>3299</v>
      </c>
      <c r="G402" s="2357">
        <v>66.599999999999994</v>
      </c>
      <c r="H402" s="2358">
        <v>66.599999999999994</v>
      </c>
      <c r="I402" s="2157">
        <v>12</v>
      </c>
      <c r="J402" s="2359">
        <v>223.77600000000001</v>
      </c>
    </row>
    <row r="403" spans="1:10" ht="25.5">
      <c r="A403" s="2155" t="s">
        <v>1194</v>
      </c>
      <c r="B403" s="2287" t="s">
        <v>655</v>
      </c>
      <c r="C403" s="2272" t="s">
        <v>656</v>
      </c>
      <c r="D403" s="2162" t="s">
        <v>87</v>
      </c>
      <c r="E403" s="2210">
        <v>3</v>
      </c>
      <c r="F403" s="2157" t="s">
        <v>3299</v>
      </c>
      <c r="G403" s="2357">
        <v>66.599999999999994</v>
      </c>
      <c r="H403" s="2358">
        <v>66.599999999999994</v>
      </c>
      <c r="I403" s="2157">
        <v>12</v>
      </c>
      <c r="J403" s="2359">
        <v>223.77600000000001</v>
      </c>
    </row>
    <row r="404" spans="1:10" ht="25.5">
      <c r="A404" s="2155" t="s">
        <v>1197</v>
      </c>
      <c r="B404" s="2287" t="s">
        <v>657</v>
      </c>
      <c r="C404" s="2272" t="s">
        <v>658</v>
      </c>
      <c r="D404" s="2162" t="s">
        <v>87</v>
      </c>
      <c r="E404" s="2210">
        <v>3</v>
      </c>
      <c r="F404" s="2157" t="s">
        <v>3299</v>
      </c>
      <c r="G404" s="2357">
        <v>66.599999999999994</v>
      </c>
      <c r="H404" s="2358">
        <v>66.599999999999994</v>
      </c>
      <c r="I404" s="2157">
        <v>12</v>
      </c>
      <c r="J404" s="2359">
        <v>223.77600000000001</v>
      </c>
    </row>
    <row r="405" spans="1:10">
      <c r="A405" s="2155" t="s">
        <v>1520</v>
      </c>
      <c r="B405" s="2287" t="s">
        <v>659</v>
      </c>
      <c r="C405" s="2272" t="s">
        <v>660</v>
      </c>
      <c r="D405" s="2162" t="s">
        <v>87</v>
      </c>
      <c r="E405" s="2210">
        <v>3</v>
      </c>
      <c r="F405" s="2157" t="s">
        <v>3299</v>
      </c>
      <c r="G405" s="2357">
        <v>76.599999999999994</v>
      </c>
      <c r="H405" s="2358">
        <v>76.599999999999994</v>
      </c>
      <c r="I405" s="2157">
        <v>12</v>
      </c>
      <c r="J405" s="2359">
        <v>257.37599999999998</v>
      </c>
    </row>
    <row r="406" spans="1:10">
      <c r="A406" s="2155" t="s">
        <v>1521</v>
      </c>
      <c r="B406" s="2287" t="s">
        <v>661</v>
      </c>
      <c r="C406" s="2272" t="s">
        <v>662</v>
      </c>
      <c r="D406" s="2162" t="s">
        <v>87</v>
      </c>
      <c r="E406" s="2210">
        <v>3</v>
      </c>
      <c r="F406" s="2157" t="s">
        <v>3299</v>
      </c>
      <c r="G406" s="2357">
        <v>66.599999999999994</v>
      </c>
      <c r="H406" s="2358">
        <v>66.599999999999994</v>
      </c>
      <c r="I406" s="2157">
        <v>12</v>
      </c>
      <c r="J406" s="2359">
        <v>223.77600000000001</v>
      </c>
    </row>
    <row r="407" spans="1:10" ht="25.5">
      <c r="A407" s="2155" t="s">
        <v>1522</v>
      </c>
      <c r="B407" s="2287" t="s">
        <v>663</v>
      </c>
      <c r="C407" s="2272" t="s">
        <v>664</v>
      </c>
      <c r="D407" s="2162" t="s">
        <v>87</v>
      </c>
      <c r="E407" s="2210">
        <v>3</v>
      </c>
      <c r="F407" s="2157" t="s">
        <v>3299</v>
      </c>
      <c r="G407" s="2357">
        <v>66.599999999999994</v>
      </c>
      <c r="H407" s="2358">
        <v>66.599999999999994</v>
      </c>
      <c r="I407" s="2157">
        <v>12</v>
      </c>
      <c r="J407" s="2359">
        <v>223.77600000000001</v>
      </c>
    </row>
    <row r="408" spans="1:10" ht="25.5">
      <c r="A408" s="2155" t="s">
        <v>1523</v>
      </c>
      <c r="B408" s="2287" t="s">
        <v>665</v>
      </c>
      <c r="C408" s="2272" t="s">
        <v>666</v>
      </c>
      <c r="D408" s="2162" t="s">
        <v>87</v>
      </c>
      <c r="E408" s="2210">
        <v>3</v>
      </c>
      <c r="F408" s="2157" t="s">
        <v>3299</v>
      </c>
      <c r="G408" s="2357">
        <v>59.9</v>
      </c>
      <c r="H408" s="2358">
        <v>59.9</v>
      </c>
      <c r="I408" s="2157">
        <v>12</v>
      </c>
      <c r="J408" s="2359">
        <v>201.26400000000001</v>
      </c>
    </row>
    <row r="409" spans="1:10">
      <c r="A409" s="2155" t="s">
        <v>1524</v>
      </c>
      <c r="B409" s="2287" t="s">
        <v>667</v>
      </c>
      <c r="C409" s="2272" t="s">
        <v>668</v>
      </c>
      <c r="D409" s="2162" t="s">
        <v>87</v>
      </c>
      <c r="E409" s="2210">
        <v>3</v>
      </c>
      <c r="F409" s="2157" t="s">
        <v>3299</v>
      </c>
      <c r="G409" s="2357">
        <v>76.599999999999994</v>
      </c>
      <c r="H409" s="2358">
        <v>76.599999999999994</v>
      </c>
      <c r="I409" s="2157">
        <v>12</v>
      </c>
      <c r="J409" s="2359">
        <v>257.37599999999998</v>
      </c>
    </row>
    <row r="410" spans="1:10">
      <c r="A410" s="2155" t="s">
        <v>1525</v>
      </c>
      <c r="B410" s="2287" t="s">
        <v>669</v>
      </c>
      <c r="C410" s="2272" t="s">
        <v>670</v>
      </c>
      <c r="D410" s="2162" t="s">
        <v>87</v>
      </c>
      <c r="E410" s="2210">
        <v>3</v>
      </c>
      <c r="F410" s="2157" t="s">
        <v>3299</v>
      </c>
      <c r="G410" s="2357">
        <v>59.9</v>
      </c>
      <c r="H410" s="2358">
        <v>59.9</v>
      </c>
      <c r="I410" s="2157">
        <v>12</v>
      </c>
      <c r="J410" s="2359">
        <v>201.26400000000001</v>
      </c>
    </row>
    <row r="411" spans="1:10">
      <c r="A411" s="2155" t="s">
        <v>1526</v>
      </c>
      <c r="B411" s="2287" t="s">
        <v>671</v>
      </c>
      <c r="C411" s="2272" t="s">
        <v>672</v>
      </c>
      <c r="D411" s="2162" t="s">
        <v>87</v>
      </c>
      <c r="E411" s="2210">
        <v>3</v>
      </c>
      <c r="F411" s="2157" t="s">
        <v>3299</v>
      </c>
      <c r="G411" s="2357">
        <v>76.599999999999994</v>
      </c>
      <c r="H411" s="2358">
        <v>76.599999999999994</v>
      </c>
      <c r="I411" s="2157">
        <v>12</v>
      </c>
      <c r="J411" s="2359">
        <v>257.37599999999998</v>
      </c>
    </row>
    <row r="412" spans="1:10" ht="25.5">
      <c r="A412" s="2155" t="s">
        <v>1527</v>
      </c>
      <c r="B412" s="2287" t="s">
        <v>673</v>
      </c>
      <c r="C412" s="2272" t="s">
        <v>674</v>
      </c>
      <c r="D412" s="2162" t="s">
        <v>87</v>
      </c>
      <c r="E412" s="2210">
        <v>3</v>
      </c>
      <c r="F412" s="2157" t="s">
        <v>3299</v>
      </c>
      <c r="G412" s="2357">
        <v>82.8</v>
      </c>
      <c r="H412" s="2358">
        <v>82.8</v>
      </c>
      <c r="I412" s="2157">
        <v>12</v>
      </c>
      <c r="J412" s="2359">
        <v>278.20800000000003</v>
      </c>
    </row>
    <row r="413" spans="1:10">
      <c r="A413" s="2155" t="s">
        <v>1528</v>
      </c>
      <c r="B413" s="2287" t="s">
        <v>675</v>
      </c>
      <c r="C413" s="2272" t="s">
        <v>676</v>
      </c>
      <c r="D413" s="2162" t="s">
        <v>87</v>
      </c>
      <c r="E413" s="2210">
        <v>3</v>
      </c>
      <c r="F413" s="2157" t="s">
        <v>3299</v>
      </c>
      <c r="G413" s="2357">
        <v>76.599999999999994</v>
      </c>
      <c r="H413" s="2358">
        <v>76.599999999999994</v>
      </c>
      <c r="I413" s="2157">
        <v>12</v>
      </c>
      <c r="J413" s="2359">
        <v>257.37599999999998</v>
      </c>
    </row>
    <row r="414" spans="1:10" ht="25.5">
      <c r="A414" s="2155" t="s">
        <v>1529</v>
      </c>
      <c r="B414" s="2287" t="s">
        <v>677</v>
      </c>
      <c r="C414" s="2272" t="s">
        <v>678</v>
      </c>
      <c r="D414" s="2162" t="s">
        <v>87</v>
      </c>
      <c r="E414" s="2210">
        <v>3</v>
      </c>
      <c r="F414" s="2157" t="s">
        <v>3299</v>
      </c>
      <c r="G414" s="2357">
        <v>66.599999999999994</v>
      </c>
      <c r="H414" s="2358">
        <v>66.599999999999994</v>
      </c>
      <c r="I414" s="2157">
        <v>12</v>
      </c>
      <c r="J414" s="2359">
        <v>223.77600000000001</v>
      </c>
    </row>
    <row r="415" spans="1:10" ht="25.5">
      <c r="A415" s="2155" t="s">
        <v>1530</v>
      </c>
      <c r="B415" s="2287" t="s">
        <v>679</v>
      </c>
      <c r="C415" s="2272" t="s">
        <v>680</v>
      </c>
      <c r="D415" s="2162" t="s">
        <v>87</v>
      </c>
      <c r="E415" s="2210">
        <v>3</v>
      </c>
      <c r="F415" s="2157" t="s">
        <v>3299</v>
      </c>
      <c r="G415" s="2357">
        <v>66.599999999999994</v>
      </c>
      <c r="H415" s="2358">
        <v>66.599999999999994</v>
      </c>
      <c r="I415" s="2157">
        <v>12</v>
      </c>
      <c r="J415" s="2359">
        <v>223.77600000000001</v>
      </c>
    </row>
    <row r="416" spans="1:10" ht="25.5">
      <c r="A416" s="2155" t="s">
        <v>1531</v>
      </c>
      <c r="B416" s="2287" t="s">
        <v>681</v>
      </c>
      <c r="C416" s="2272" t="s">
        <v>682</v>
      </c>
      <c r="D416" s="2162" t="s">
        <v>87</v>
      </c>
      <c r="E416" s="2210">
        <v>3</v>
      </c>
      <c r="F416" s="2157" t="s">
        <v>3299</v>
      </c>
      <c r="G416" s="2357">
        <v>66.599999999999994</v>
      </c>
      <c r="H416" s="2358">
        <v>66.599999999999994</v>
      </c>
      <c r="I416" s="2157">
        <v>12</v>
      </c>
      <c r="J416" s="2359">
        <v>223.77600000000001</v>
      </c>
    </row>
    <row r="417" spans="1:10" ht="25.5">
      <c r="A417" s="2155" t="s">
        <v>1532</v>
      </c>
      <c r="B417" s="2287" t="s">
        <v>683</v>
      </c>
      <c r="C417" s="2272" t="s">
        <v>684</v>
      </c>
      <c r="D417" s="2162" t="s">
        <v>87</v>
      </c>
      <c r="E417" s="2210">
        <v>3</v>
      </c>
      <c r="F417" s="2157" t="s">
        <v>3299</v>
      </c>
      <c r="G417" s="2357">
        <v>66.599999999999994</v>
      </c>
      <c r="H417" s="2358">
        <v>66.599999999999994</v>
      </c>
      <c r="I417" s="2157">
        <v>12</v>
      </c>
      <c r="J417" s="2359">
        <v>223.77600000000001</v>
      </c>
    </row>
    <row r="418" spans="1:10" ht="25.5">
      <c r="A418" s="2155" t="s">
        <v>1533</v>
      </c>
      <c r="B418" s="2287" t="s">
        <v>685</v>
      </c>
      <c r="C418" s="2272" t="s">
        <v>686</v>
      </c>
      <c r="D418" s="2162" t="s">
        <v>87</v>
      </c>
      <c r="E418" s="2210">
        <v>3</v>
      </c>
      <c r="F418" s="2157" t="s">
        <v>3299</v>
      </c>
      <c r="G418" s="2357">
        <v>66.599999999999994</v>
      </c>
      <c r="H418" s="2358">
        <v>66.599999999999994</v>
      </c>
      <c r="I418" s="2157">
        <v>12</v>
      </c>
      <c r="J418" s="2359">
        <v>223.77600000000001</v>
      </c>
    </row>
    <row r="419" spans="1:10" ht="25.5">
      <c r="A419" s="2155" t="s">
        <v>1534</v>
      </c>
      <c r="B419" s="2287" t="s">
        <v>687</v>
      </c>
      <c r="C419" s="2272" t="s">
        <v>688</v>
      </c>
      <c r="D419" s="2162" t="s">
        <v>87</v>
      </c>
      <c r="E419" s="2210">
        <v>3</v>
      </c>
      <c r="F419" s="2157" t="s">
        <v>3299</v>
      </c>
      <c r="G419" s="2357">
        <v>82.8</v>
      </c>
      <c r="H419" s="2358">
        <v>82.8</v>
      </c>
      <c r="I419" s="2157">
        <v>12</v>
      </c>
      <c r="J419" s="2359">
        <v>278.20800000000003</v>
      </c>
    </row>
    <row r="420" spans="1:10">
      <c r="A420" s="2155" t="s">
        <v>1535</v>
      </c>
      <c r="B420" s="2287" t="s">
        <v>689</v>
      </c>
      <c r="C420" s="2272" t="s">
        <v>690</v>
      </c>
      <c r="D420" s="2162" t="s">
        <v>87</v>
      </c>
      <c r="E420" s="2210">
        <v>3</v>
      </c>
      <c r="F420" s="2157" t="s">
        <v>3299</v>
      </c>
      <c r="G420" s="2357">
        <v>66.599999999999994</v>
      </c>
      <c r="H420" s="2358">
        <v>66.599999999999994</v>
      </c>
      <c r="I420" s="2157">
        <v>12</v>
      </c>
      <c r="J420" s="2359">
        <v>223.77600000000001</v>
      </c>
    </row>
    <row r="421" spans="1:10">
      <c r="A421" s="2155" t="s">
        <v>1536</v>
      </c>
      <c r="B421" s="2287" t="s">
        <v>691</v>
      </c>
      <c r="C421" s="2272" t="s">
        <v>692</v>
      </c>
      <c r="D421" s="2162" t="s">
        <v>87</v>
      </c>
      <c r="E421" s="2210">
        <v>3</v>
      </c>
      <c r="F421" s="2157" t="s">
        <v>3299</v>
      </c>
      <c r="G421" s="2357">
        <v>66.599999999999994</v>
      </c>
      <c r="H421" s="2358">
        <v>66.599999999999994</v>
      </c>
      <c r="I421" s="2157">
        <v>12</v>
      </c>
      <c r="J421" s="2359">
        <v>223.77600000000001</v>
      </c>
    </row>
    <row r="422" spans="1:10" ht="25.5">
      <c r="A422" s="2155" t="s">
        <v>1537</v>
      </c>
      <c r="B422" s="2287" t="s">
        <v>693</v>
      </c>
      <c r="C422" s="2272" t="s">
        <v>694</v>
      </c>
      <c r="D422" s="2162" t="s">
        <v>87</v>
      </c>
      <c r="E422" s="2210">
        <v>3</v>
      </c>
      <c r="F422" s="2157" t="s">
        <v>3299</v>
      </c>
      <c r="G422" s="2357">
        <v>59.9</v>
      </c>
      <c r="H422" s="2358">
        <v>59.9</v>
      </c>
      <c r="I422" s="2157">
        <v>12</v>
      </c>
      <c r="J422" s="2359">
        <v>201.26400000000001</v>
      </c>
    </row>
    <row r="423" spans="1:10" ht="25.5">
      <c r="A423" s="2155" t="s">
        <v>1538</v>
      </c>
      <c r="B423" s="2287" t="s">
        <v>695</v>
      </c>
      <c r="C423" s="2272" t="s">
        <v>696</v>
      </c>
      <c r="D423" s="2162" t="s">
        <v>87</v>
      </c>
      <c r="E423" s="2210">
        <v>3</v>
      </c>
      <c r="F423" s="2157" t="s">
        <v>3299</v>
      </c>
      <c r="G423" s="2357">
        <v>66.599999999999994</v>
      </c>
      <c r="H423" s="2358">
        <v>66.599999999999994</v>
      </c>
      <c r="I423" s="2157">
        <v>12</v>
      </c>
      <c r="J423" s="2359">
        <v>223.77600000000001</v>
      </c>
    </row>
    <row r="424" spans="1:10">
      <c r="A424" s="2155" t="s">
        <v>1539</v>
      </c>
      <c r="B424" s="2287" t="s">
        <v>697</v>
      </c>
      <c r="C424" s="2272" t="s">
        <v>698</v>
      </c>
      <c r="D424" s="2162" t="s">
        <v>87</v>
      </c>
      <c r="E424" s="2210">
        <v>3</v>
      </c>
      <c r="F424" s="2157" t="s">
        <v>3299</v>
      </c>
      <c r="G424" s="2357">
        <v>76.599999999999994</v>
      </c>
      <c r="H424" s="2358">
        <v>76.599999999999994</v>
      </c>
      <c r="I424" s="2157">
        <v>12</v>
      </c>
      <c r="J424" s="2359">
        <v>257.37599999999998</v>
      </c>
    </row>
    <row r="425" spans="1:10">
      <c r="A425" s="2155" t="s">
        <v>1540</v>
      </c>
      <c r="B425" s="2287" t="s">
        <v>699</v>
      </c>
      <c r="C425" s="2272" t="s">
        <v>700</v>
      </c>
      <c r="D425" s="2162" t="s">
        <v>87</v>
      </c>
      <c r="E425" s="2210">
        <v>3</v>
      </c>
      <c r="F425" s="2157" t="s">
        <v>3299</v>
      </c>
      <c r="G425" s="2357">
        <v>76.599999999999994</v>
      </c>
      <c r="H425" s="2358">
        <v>76.599999999999994</v>
      </c>
      <c r="I425" s="2157">
        <v>12</v>
      </c>
      <c r="J425" s="2359">
        <v>257.37599999999998</v>
      </c>
    </row>
    <row r="426" spans="1:10" ht="25.5">
      <c r="A426" s="2155" t="s">
        <v>1541</v>
      </c>
      <c r="B426" s="2287" t="s">
        <v>701</v>
      </c>
      <c r="C426" s="2272" t="s">
        <v>702</v>
      </c>
      <c r="D426" s="2162" t="s">
        <v>87</v>
      </c>
      <c r="E426" s="2210">
        <v>3</v>
      </c>
      <c r="F426" s="2157" t="s">
        <v>3299</v>
      </c>
      <c r="G426" s="2357">
        <v>66.599999999999994</v>
      </c>
      <c r="H426" s="2358">
        <v>66.599999999999994</v>
      </c>
      <c r="I426" s="2157">
        <v>12</v>
      </c>
      <c r="J426" s="2359">
        <v>223.77600000000001</v>
      </c>
    </row>
    <row r="427" spans="1:10" ht="25.5">
      <c r="A427" s="2155" t="s">
        <v>1542</v>
      </c>
      <c r="B427" s="2287" t="s">
        <v>703</v>
      </c>
      <c r="C427" s="2272" t="s">
        <v>704</v>
      </c>
      <c r="D427" s="2162" t="s">
        <v>87</v>
      </c>
      <c r="E427" s="2210">
        <v>3</v>
      </c>
      <c r="F427" s="2157" t="s">
        <v>3299</v>
      </c>
      <c r="G427" s="2357">
        <v>66.599999999999994</v>
      </c>
      <c r="H427" s="2358">
        <v>66.599999999999994</v>
      </c>
      <c r="I427" s="2157">
        <v>12</v>
      </c>
      <c r="J427" s="2359">
        <v>223.77600000000001</v>
      </c>
    </row>
    <row r="428" spans="1:10">
      <c r="A428" s="2155" t="s">
        <v>1543</v>
      </c>
      <c r="B428" s="2287" t="s">
        <v>705</v>
      </c>
      <c r="C428" s="2272" t="s">
        <v>706</v>
      </c>
      <c r="D428" s="2162" t="s">
        <v>87</v>
      </c>
      <c r="E428" s="2210">
        <v>3</v>
      </c>
      <c r="F428" s="2157" t="s">
        <v>3299</v>
      </c>
      <c r="G428" s="2357">
        <v>76.599999999999994</v>
      </c>
      <c r="H428" s="2358">
        <v>76.599999999999994</v>
      </c>
      <c r="I428" s="2157">
        <v>12</v>
      </c>
      <c r="J428" s="2359">
        <v>257.37599999999998</v>
      </c>
    </row>
    <row r="429" spans="1:10" ht="25.5">
      <c r="A429" s="2155" t="s">
        <v>1544</v>
      </c>
      <c r="B429" s="2287" t="s">
        <v>707</v>
      </c>
      <c r="C429" s="2272" t="s">
        <v>708</v>
      </c>
      <c r="D429" s="2162" t="s">
        <v>87</v>
      </c>
      <c r="E429" s="2210">
        <v>3</v>
      </c>
      <c r="F429" s="2360" t="s">
        <v>3299</v>
      </c>
      <c r="G429" s="2361">
        <v>450</v>
      </c>
      <c r="H429" s="2362">
        <v>450</v>
      </c>
      <c r="I429" s="2360">
        <v>12</v>
      </c>
      <c r="J429" s="2363">
        <v>1512</v>
      </c>
    </row>
    <row r="430" spans="1:10">
      <c r="A430" s="2155" t="s">
        <v>1545</v>
      </c>
      <c r="B430" s="2287" t="s">
        <v>709</v>
      </c>
      <c r="C430" s="2272" t="s">
        <v>710</v>
      </c>
      <c r="D430" s="2162" t="s">
        <v>87</v>
      </c>
      <c r="E430" s="2210">
        <v>3</v>
      </c>
      <c r="F430" s="2157" t="s">
        <v>3299</v>
      </c>
      <c r="G430" s="2357">
        <v>76.599999999999994</v>
      </c>
      <c r="H430" s="2358">
        <v>76.599999999999994</v>
      </c>
      <c r="I430" s="2157">
        <v>12</v>
      </c>
      <c r="J430" s="2359">
        <v>257.37599999999998</v>
      </c>
    </row>
    <row r="431" spans="1:10" ht="25.5">
      <c r="A431" s="2155" t="s">
        <v>1546</v>
      </c>
      <c r="B431" s="2287" t="s">
        <v>711</v>
      </c>
      <c r="C431" s="2272" t="s">
        <v>712</v>
      </c>
      <c r="D431" s="2162" t="s">
        <v>87</v>
      </c>
      <c r="E431" s="2210">
        <v>3</v>
      </c>
      <c r="F431" s="2157" t="s">
        <v>3299</v>
      </c>
      <c r="G431" s="2357">
        <v>66.599999999999994</v>
      </c>
      <c r="H431" s="2358">
        <v>66.599999999999994</v>
      </c>
      <c r="I431" s="2157">
        <v>12</v>
      </c>
      <c r="J431" s="2359">
        <v>223.77600000000001</v>
      </c>
    </row>
    <row r="432" spans="1:10" ht="25.5">
      <c r="A432" s="2155" t="s">
        <v>1547</v>
      </c>
      <c r="B432" s="2287" t="s">
        <v>713</v>
      </c>
      <c r="C432" s="2272" t="s">
        <v>714</v>
      </c>
      <c r="D432" s="2162" t="s">
        <v>87</v>
      </c>
      <c r="E432" s="2210">
        <v>3</v>
      </c>
      <c r="F432" s="2157" t="s">
        <v>3299</v>
      </c>
      <c r="G432" s="2357">
        <v>76.599999999999994</v>
      </c>
      <c r="H432" s="2358">
        <v>76.599999999999994</v>
      </c>
      <c r="I432" s="2157">
        <v>12</v>
      </c>
      <c r="J432" s="2359">
        <v>257.37599999999998</v>
      </c>
    </row>
    <row r="433" spans="1:10" ht="25.5">
      <c r="A433" s="2155" t="s">
        <v>1548</v>
      </c>
      <c r="B433" s="2287" t="s">
        <v>715</v>
      </c>
      <c r="C433" s="2272" t="s">
        <v>716</v>
      </c>
      <c r="D433" s="2162" t="s">
        <v>87</v>
      </c>
      <c r="E433" s="2210">
        <v>3</v>
      </c>
      <c r="F433" s="2157" t="s">
        <v>3299</v>
      </c>
      <c r="G433" s="2357">
        <v>76.599999999999994</v>
      </c>
      <c r="H433" s="2358">
        <v>76.599999999999994</v>
      </c>
      <c r="I433" s="2157">
        <v>12</v>
      </c>
      <c r="J433" s="2359">
        <v>257.37599999999998</v>
      </c>
    </row>
    <row r="434" spans="1:10" ht="25.5">
      <c r="A434" s="2155" t="s">
        <v>1549</v>
      </c>
      <c r="B434" s="2287" t="s">
        <v>717</v>
      </c>
      <c r="C434" s="2272" t="s">
        <v>718</v>
      </c>
      <c r="D434" s="2162" t="s">
        <v>87</v>
      </c>
      <c r="E434" s="2210">
        <v>3</v>
      </c>
      <c r="F434" s="2157" t="s">
        <v>3299</v>
      </c>
      <c r="G434" s="2357">
        <v>76.599999999999994</v>
      </c>
      <c r="H434" s="2358">
        <v>76.599999999999994</v>
      </c>
      <c r="I434" s="2157">
        <v>12</v>
      </c>
      <c r="J434" s="2359">
        <v>257.37599999999998</v>
      </c>
    </row>
    <row r="435" spans="1:10" ht="25.5">
      <c r="A435" s="2155" t="s">
        <v>1550</v>
      </c>
      <c r="B435" s="2287" t="s">
        <v>719</v>
      </c>
      <c r="C435" s="2272" t="s">
        <v>720</v>
      </c>
      <c r="D435" s="2162" t="s">
        <v>87</v>
      </c>
      <c r="E435" s="2210">
        <v>3</v>
      </c>
      <c r="F435" s="2157" t="s">
        <v>3299</v>
      </c>
      <c r="G435" s="2357">
        <v>76.599999999999994</v>
      </c>
      <c r="H435" s="2358">
        <v>76.599999999999994</v>
      </c>
      <c r="I435" s="2157">
        <v>12</v>
      </c>
      <c r="J435" s="2359">
        <v>257.37599999999998</v>
      </c>
    </row>
    <row r="436" spans="1:10" ht="25.5">
      <c r="A436" s="2155" t="s">
        <v>1551</v>
      </c>
      <c r="B436" s="2287" t="s">
        <v>721</v>
      </c>
      <c r="C436" s="2272" t="s">
        <v>722</v>
      </c>
      <c r="D436" s="2162" t="s">
        <v>87</v>
      </c>
      <c r="E436" s="2210">
        <v>3</v>
      </c>
      <c r="F436" s="2157" t="s">
        <v>3299</v>
      </c>
      <c r="G436" s="2357">
        <v>76.599999999999994</v>
      </c>
      <c r="H436" s="2358">
        <v>76.599999999999994</v>
      </c>
      <c r="I436" s="2157">
        <v>12</v>
      </c>
      <c r="J436" s="2359">
        <v>257.37599999999998</v>
      </c>
    </row>
    <row r="437" spans="1:10" ht="25.5">
      <c r="A437" s="2155" t="s">
        <v>1552</v>
      </c>
      <c r="B437" s="2287" t="s">
        <v>723</v>
      </c>
      <c r="C437" s="2272" t="s">
        <v>2714</v>
      </c>
      <c r="D437" s="2162" t="s">
        <v>87</v>
      </c>
      <c r="E437" s="2210">
        <v>3</v>
      </c>
      <c r="F437" s="2157" t="s">
        <v>3299</v>
      </c>
      <c r="G437" s="2357">
        <v>76.599999999999994</v>
      </c>
      <c r="H437" s="2358">
        <v>76.599999999999994</v>
      </c>
      <c r="I437" s="2157">
        <v>12</v>
      </c>
      <c r="J437" s="2359">
        <v>257.37599999999998</v>
      </c>
    </row>
    <row r="438" spans="1:10">
      <c r="A438" s="2155" t="s">
        <v>1553</v>
      </c>
      <c r="B438" s="2156" t="s">
        <v>724</v>
      </c>
      <c r="C438" s="2157" t="s">
        <v>725</v>
      </c>
      <c r="D438" s="2162" t="s">
        <v>87</v>
      </c>
      <c r="E438" s="2210">
        <v>3</v>
      </c>
      <c r="F438" s="2157" t="s">
        <v>3299</v>
      </c>
      <c r="G438" s="2357">
        <v>82.8</v>
      </c>
      <c r="H438" s="2358">
        <v>82.8</v>
      </c>
      <c r="I438" s="2157">
        <v>12</v>
      </c>
      <c r="J438" s="2359">
        <v>278.20800000000003</v>
      </c>
    </row>
    <row r="439" spans="1:10">
      <c r="A439" s="2167"/>
      <c r="B439" s="2364"/>
      <c r="C439" s="2365"/>
      <c r="D439" s="2323"/>
      <c r="E439" s="2366"/>
      <c r="F439" s="2367"/>
      <c r="G439" s="2368"/>
      <c r="H439" s="2369"/>
      <c r="I439" s="2324" t="s">
        <v>1199</v>
      </c>
      <c r="J439" s="2370">
        <v>12442.5</v>
      </c>
    </row>
    <row r="440" spans="1:10">
      <c r="A440" s="2146" t="s">
        <v>1200</v>
      </c>
      <c r="B440" s="2310" t="s">
        <v>2771</v>
      </c>
      <c r="C440" s="2301"/>
      <c r="D440" s="2149"/>
      <c r="E440" s="2150"/>
      <c r="F440" s="2154"/>
      <c r="G440" s="2182"/>
      <c r="H440" s="2149"/>
      <c r="I440" s="2154"/>
      <c r="J440" s="2154"/>
    </row>
    <row r="441" spans="1:10" ht="51">
      <c r="A441" s="2155" t="s">
        <v>1202</v>
      </c>
      <c r="B441" s="2278" t="s">
        <v>729</v>
      </c>
      <c r="C441" s="2371" t="s">
        <v>3300</v>
      </c>
      <c r="D441" s="2162" t="s">
        <v>31</v>
      </c>
      <c r="E441" s="2279">
        <v>3000</v>
      </c>
      <c r="F441" s="2213">
        <v>20</v>
      </c>
      <c r="G441" s="2214" t="s">
        <v>3301</v>
      </c>
      <c r="H441" s="2215" t="s">
        <v>3302</v>
      </c>
      <c r="I441" s="2216">
        <v>0.12</v>
      </c>
      <c r="J441" s="2212" t="s">
        <v>3303</v>
      </c>
    </row>
    <row r="442" spans="1:10">
      <c r="A442" s="2167"/>
      <c r="B442" s="2202"/>
      <c r="C442" s="2203"/>
      <c r="D442" s="2204"/>
      <c r="E442" s="2205"/>
      <c r="F442" s="2220"/>
      <c r="G442" s="2224"/>
      <c r="H442" s="2372"/>
      <c r="I442" s="2221" t="s">
        <v>1205</v>
      </c>
      <c r="J442" s="2223" t="s">
        <v>3304</v>
      </c>
    </row>
    <row r="443" spans="1:10">
      <c r="A443" s="2146" t="s">
        <v>1206</v>
      </c>
      <c r="B443" s="2310" t="s">
        <v>2772</v>
      </c>
      <c r="C443" s="2373"/>
      <c r="D443" s="2149"/>
      <c r="E443" s="2315"/>
      <c r="F443" s="2233"/>
      <c r="G443" s="2374"/>
      <c r="H443" s="2375"/>
      <c r="I443" s="2233"/>
      <c r="J443" s="2232"/>
    </row>
    <row r="444" spans="1:10" ht="25.5">
      <c r="A444" s="2155" t="s">
        <v>1207</v>
      </c>
      <c r="B444" s="2278" t="s">
        <v>730</v>
      </c>
      <c r="C444" s="2371" t="s">
        <v>3305</v>
      </c>
      <c r="D444" s="2162" t="s">
        <v>31</v>
      </c>
      <c r="E444" s="2279">
        <v>30000</v>
      </c>
      <c r="F444" s="2213">
        <v>20</v>
      </c>
      <c r="G444" s="2214" t="s">
        <v>3306</v>
      </c>
      <c r="H444" s="2215" t="s">
        <v>3307</v>
      </c>
      <c r="I444" s="2216">
        <v>0.12</v>
      </c>
      <c r="J444" s="2212" t="s">
        <v>3308</v>
      </c>
    </row>
    <row r="445" spans="1:10">
      <c r="A445" s="2167"/>
      <c r="B445" s="2202"/>
      <c r="C445" s="2203"/>
      <c r="D445" s="2204"/>
      <c r="E445" s="2205"/>
      <c r="F445" s="2220"/>
      <c r="G445" s="2376"/>
      <c r="H445" s="2372"/>
      <c r="I445" s="2221" t="s">
        <v>1209</v>
      </c>
      <c r="J445" s="2223" t="s">
        <v>3309</v>
      </c>
    </row>
    <row r="446" spans="1:10">
      <c r="A446" s="2146" t="s">
        <v>1210</v>
      </c>
      <c r="B446" s="2310" t="s">
        <v>2773</v>
      </c>
      <c r="C446" s="2373"/>
      <c r="D446" s="2149"/>
      <c r="E446" s="2315"/>
      <c r="F446" s="2233"/>
      <c r="G446" s="2374"/>
      <c r="H446" s="2235"/>
      <c r="I446" s="2233"/>
      <c r="J446" s="2232"/>
    </row>
    <row r="447" spans="1:10" ht="38.25">
      <c r="A447" s="2155" t="s">
        <v>1211</v>
      </c>
      <c r="B447" s="2278" t="s">
        <v>732</v>
      </c>
      <c r="C447" s="2377" t="s">
        <v>3310</v>
      </c>
      <c r="D447" s="2162" t="s">
        <v>31</v>
      </c>
      <c r="E447" s="2279">
        <v>864</v>
      </c>
      <c r="F447" s="2213">
        <v>20</v>
      </c>
      <c r="G447" s="2214" t="s">
        <v>3306</v>
      </c>
      <c r="H447" s="2215" t="s">
        <v>3307</v>
      </c>
      <c r="I447" s="2216">
        <v>0.12</v>
      </c>
      <c r="J447" s="2212" t="s">
        <v>3311</v>
      </c>
    </row>
    <row r="448" spans="1:10">
      <c r="A448" s="2167"/>
      <c r="B448" s="2202"/>
      <c r="C448" s="2203"/>
      <c r="D448" s="2204"/>
      <c r="E448" s="2205"/>
      <c r="F448" s="2220"/>
      <c r="G448" s="2224"/>
      <c r="H448" s="2372"/>
      <c r="I448" s="2221" t="s">
        <v>1216</v>
      </c>
      <c r="J448" s="2223" t="s">
        <v>3312</v>
      </c>
    </row>
    <row r="449" spans="1:10">
      <c r="A449" s="2146" t="s">
        <v>1217</v>
      </c>
      <c r="B449" s="2310" t="s">
        <v>2774</v>
      </c>
      <c r="C449" s="2190"/>
      <c r="D449" s="2149"/>
      <c r="E449" s="2150"/>
      <c r="F449" s="2378"/>
      <c r="G449" s="2379"/>
      <c r="H449" s="2235"/>
      <c r="I449" s="2380"/>
      <c r="J449" s="2232"/>
    </row>
    <row r="450" spans="1:10" ht="38.25">
      <c r="A450" s="2155" t="s">
        <v>1219</v>
      </c>
      <c r="B450" s="2278" t="s">
        <v>734</v>
      </c>
      <c r="C450" s="2377" t="s">
        <v>3313</v>
      </c>
      <c r="D450" s="2162" t="s">
        <v>31</v>
      </c>
      <c r="E450" s="2279">
        <v>40000</v>
      </c>
      <c r="F450" s="2213">
        <v>20</v>
      </c>
      <c r="G450" s="2214" t="s">
        <v>3314</v>
      </c>
      <c r="H450" s="2215" t="s">
        <v>3315</v>
      </c>
      <c r="I450" s="2216">
        <v>0.12</v>
      </c>
      <c r="J450" s="2212" t="s">
        <v>3316</v>
      </c>
    </row>
    <row r="451" spans="1:10">
      <c r="A451" s="2167"/>
      <c r="B451" s="2202"/>
      <c r="C451" s="2203"/>
      <c r="D451" s="2204"/>
      <c r="E451" s="2205"/>
      <c r="F451" s="2220"/>
      <c r="G451" s="2376"/>
      <c r="H451" s="2372"/>
      <c r="I451" s="2221" t="s">
        <v>1223</v>
      </c>
      <c r="J451" s="2223" t="s">
        <v>3317</v>
      </c>
    </row>
    <row r="452" spans="1:10">
      <c r="A452" s="2146" t="s">
        <v>1224</v>
      </c>
      <c r="B452" s="2381" t="s">
        <v>737</v>
      </c>
      <c r="C452" s="2382"/>
      <c r="D452" s="2298"/>
      <c r="E452" s="2150"/>
      <c r="F452" s="2299"/>
      <c r="G452" s="2300"/>
      <c r="H452" s="2298"/>
      <c r="I452" s="2299"/>
      <c r="J452" s="2299"/>
    </row>
    <row r="453" spans="1:10">
      <c r="A453" s="2155" t="s">
        <v>1225</v>
      </c>
      <c r="B453" s="2257" t="s">
        <v>739</v>
      </c>
      <c r="C453" s="2309" t="s">
        <v>740</v>
      </c>
      <c r="D453" s="2383" t="s">
        <v>49</v>
      </c>
      <c r="E453" s="2227">
        <v>24</v>
      </c>
      <c r="F453" s="2160"/>
      <c r="G453" s="2161"/>
      <c r="H453" s="2162"/>
      <c r="I453" s="2160"/>
      <c r="J453" s="2160"/>
    </row>
    <row r="454" spans="1:10">
      <c r="A454" s="2167"/>
      <c r="B454" s="2202"/>
      <c r="C454" s="2203"/>
      <c r="D454" s="2204"/>
      <c r="E454" s="2205"/>
      <c r="F454" s="2172"/>
      <c r="G454" s="2173"/>
      <c r="H454" s="2204"/>
      <c r="I454" s="2175" t="s">
        <v>1237</v>
      </c>
      <c r="J454" s="2176"/>
    </row>
    <row r="455" spans="1:10">
      <c r="A455" s="2146" t="s">
        <v>1238</v>
      </c>
      <c r="B455" s="2310" t="s">
        <v>741</v>
      </c>
      <c r="C455" s="2301"/>
      <c r="D455" s="2384"/>
      <c r="E455" s="2315"/>
      <c r="F455" s="2154"/>
      <c r="G455" s="2182"/>
      <c r="H455" s="2149"/>
      <c r="I455" s="2154"/>
      <c r="J455" s="2154"/>
    </row>
    <row r="456" spans="1:10" ht="38.25">
      <c r="A456" s="2155" t="s">
        <v>1240</v>
      </c>
      <c r="B456" s="2257" t="s">
        <v>743</v>
      </c>
      <c r="C456" s="2309" t="s">
        <v>744</v>
      </c>
      <c r="D456" s="2383" t="s">
        <v>87</v>
      </c>
      <c r="E456" s="2227">
        <v>18</v>
      </c>
      <c r="F456" s="2160"/>
      <c r="G456" s="2161"/>
      <c r="H456" s="2162"/>
      <c r="I456" s="2160"/>
      <c r="J456" s="2160"/>
    </row>
    <row r="457" spans="1:10">
      <c r="A457" s="2167"/>
      <c r="B457" s="2202"/>
      <c r="C457" s="2203"/>
      <c r="D457" s="2204"/>
      <c r="E457" s="2205"/>
      <c r="F457" s="2172"/>
      <c r="G457" s="2173"/>
      <c r="H457" s="2204"/>
      <c r="I457" s="2175" t="s">
        <v>1250</v>
      </c>
      <c r="J457" s="2176"/>
    </row>
    <row r="458" spans="1:10">
      <c r="A458" s="2146" t="s">
        <v>1251</v>
      </c>
      <c r="B458" s="2310" t="s">
        <v>2770</v>
      </c>
      <c r="C458" s="2190"/>
      <c r="D458" s="2149"/>
      <c r="E458" s="2150"/>
      <c r="F458" s="2305"/>
      <c r="G458" s="2154"/>
      <c r="H458" s="2149"/>
      <c r="I458" s="2307"/>
      <c r="J458" s="2154"/>
    </row>
    <row r="459" spans="1:10" ht="25.5">
      <c r="A459" s="2155" t="s">
        <v>1252</v>
      </c>
      <c r="B459" s="2257" t="s">
        <v>746</v>
      </c>
      <c r="C459" s="2309" t="s">
        <v>2717</v>
      </c>
      <c r="D459" s="2383" t="s">
        <v>49</v>
      </c>
      <c r="E459" s="2238">
        <v>18</v>
      </c>
      <c r="F459" s="2288" t="s">
        <v>3318</v>
      </c>
      <c r="G459" s="2339">
        <v>0.54</v>
      </c>
      <c r="H459" s="2290">
        <v>27</v>
      </c>
      <c r="I459" s="2288">
        <v>12</v>
      </c>
      <c r="J459" s="2341">
        <f>H459*E459*1.12</f>
        <v>544.32000000000005</v>
      </c>
    </row>
    <row r="460" spans="1:10" ht="25.5">
      <c r="A460" s="2155" t="s">
        <v>1253</v>
      </c>
      <c r="B460" s="2257" t="s">
        <v>748</v>
      </c>
      <c r="C460" s="2309" t="s">
        <v>2718</v>
      </c>
      <c r="D460" s="2383" t="s">
        <v>49</v>
      </c>
      <c r="E460" s="2238">
        <v>18</v>
      </c>
      <c r="F460" s="2288" t="s">
        <v>3318</v>
      </c>
      <c r="G460" s="2289">
        <v>0.5</v>
      </c>
      <c r="H460" s="2290">
        <v>25</v>
      </c>
      <c r="I460" s="2288">
        <v>12</v>
      </c>
      <c r="J460" s="2341">
        <f>H460*E460*1.12</f>
        <v>504.00000000000006</v>
      </c>
    </row>
    <row r="461" spans="1:10">
      <c r="A461" s="2167"/>
      <c r="B461" s="2202"/>
      <c r="C461" s="2203"/>
      <c r="D461" s="2204"/>
      <c r="E461" s="2205"/>
      <c r="F461" s="2385"/>
      <c r="G461" s="2386"/>
      <c r="H461" s="2387"/>
      <c r="I461" s="2388" t="s">
        <v>1259</v>
      </c>
      <c r="J461" s="2284">
        <v>936</v>
      </c>
    </row>
    <row r="462" spans="1:10">
      <c r="A462" s="2146" t="s">
        <v>1260</v>
      </c>
      <c r="B462" s="2321" t="s">
        <v>750</v>
      </c>
      <c r="C462" s="2301"/>
      <c r="D462" s="2384"/>
      <c r="E462" s="2244"/>
      <c r="F462" s="2154"/>
      <c r="G462" s="2182"/>
      <c r="H462" s="2149"/>
      <c r="I462" s="2154"/>
      <c r="J462" s="2154"/>
    </row>
    <row r="463" spans="1:10">
      <c r="A463" s="2155" t="s">
        <v>1261</v>
      </c>
      <c r="B463" s="2257" t="s">
        <v>752</v>
      </c>
      <c r="C463" s="2309" t="s">
        <v>753</v>
      </c>
      <c r="D463" s="2383" t="s">
        <v>49</v>
      </c>
      <c r="E463" s="2238">
        <v>63</v>
      </c>
      <c r="F463" s="2288" t="s">
        <v>3319</v>
      </c>
      <c r="G463" s="2289">
        <v>4.8</v>
      </c>
      <c r="H463" s="2290">
        <v>4.8</v>
      </c>
      <c r="I463" s="2288">
        <v>12</v>
      </c>
      <c r="J463" s="2288">
        <v>338.68799999999999</v>
      </c>
    </row>
    <row r="464" spans="1:10">
      <c r="A464" s="2167"/>
      <c r="B464" s="2202"/>
      <c r="C464" s="2203"/>
      <c r="D464" s="2204"/>
      <c r="E464" s="2205"/>
      <c r="F464" s="2385"/>
      <c r="G464" s="2386"/>
      <c r="H464" s="2387"/>
      <c r="I464" s="2388" t="s">
        <v>1276</v>
      </c>
      <c r="J464" s="2284">
        <v>302.39999999999998</v>
      </c>
    </row>
    <row r="465" spans="1:10">
      <c r="A465" s="2146" t="s">
        <v>1277</v>
      </c>
      <c r="B465" s="2321" t="s">
        <v>754</v>
      </c>
      <c r="C465" s="2301"/>
      <c r="D465" s="2384"/>
      <c r="E465" s="2244"/>
      <c r="F465" s="2154"/>
      <c r="G465" s="2182"/>
      <c r="H465" s="2149"/>
      <c r="I465" s="2154"/>
      <c r="J465" s="2154"/>
    </row>
    <row r="466" spans="1:10" ht="38.25">
      <c r="A466" s="2155" t="s">
        <v>1278</v>
      </c>
      <c r="B466" s="2389" t="s">
        <v>756</v>
      </c>
      <c r="C466" s="2309" t="s">
        <v>2719</v>
      </c>
      <c r="D466" s="2390" t="s">
        <v>249</v>
      </c>
      <c r="E466" s="2238">
        <v>72</v>
      </c>
      <c r="F466" s="2160"/>
      <c r="G466" s="2161"/>
      <c r="H466" s="2162"/>
      <c r="I466" s="2160"/>
      <c r="J466" s="2160"/>
    </row>
    <row r="467" spans="1:10">
      <c r="A467" s="2167"/>
      <c r="B467" s="2202"/>
      <c r="C467" s="2203"/>
      <c r="D467" s="2204"/>
      <c r="E467" s="2205"/>
      <c r="F467" s="2172"/>
      <c r="G467" s="2173"/>
      <c r="H467" s="2204"/>
      <c r="I467" s="2175" t="s">
        <v>1290</v>
      </c>
      <c r="J467" s="2176"/>
    </row>
    <row r="468" spans="1:10">
      <c r="A468" s="2146" t="s">
        <v>1291</v>
      </c>
      <c r="B468" s="2391" t="s">
        <v>2588</v>
      </c>
      <c r="C468" s="2301"/>
      <c r="D468" s="2392"/>
      <c r="E468" s="2244"/>
      <c r="F468" s="2154"/>
      <c r="G468" s="2182"/>
      <c r="H468" s="2149"/>
      <c r="I468" s="2154"/>
      <c r="J468" s="2154"/>
    </row>
    <row r="469" spans="1:10" ht="38.25">
      <c r="A469" s="2155" t="s">
        <v>1293</v>
      </c>
      <c r="B469" s="2393" t="s">
        <v>757</v>
      </c>
      <c r="C469" s="2394" t="s">
        <v>758</v>
      </c>
      <c r="D469" s="2383" t="s">
        <v>87</v>
      </c>
      <c r="E469" s="2238">
        <v>12</v>
      </c>
      <c r="F469" s="2160"/>
      <c r="G469" s="2161"/>
      <c r="H469" s="2162"/>
      <c r="I469" s="2160"/>
      <c r="J469" s="2160"/>
    </row>
    <row r="470" spans="1:10">
      <c r="A470" s="2167"/>
      <c r="B470" s="2202"/>
      <c r="C470" s="2203"/>
      <c r="D470" s="2204"/>
      <c r="E470" s="2205"/>
      <c r="F470" s="2172"/>
      <c r="G470" s="2173"/>
      <c r="H470" s="2204"/>
      <c r="I470" s="2175" t="s">
        <v>1303</v>
      </c>
      <c r="J470" s="2176"/>
    </row>
    <row r="471" spans="1:10">
      <c r="A471" s="2146" t="s">
        <v>1304</v>
      </c>
      <c r="B471" s="2395" t="s">
        <v>2589</v>
      </c>
      <c r="C471" s="2373"/>
      <c r="D471" s="2384"/>
      <c r="E471" s="2244"/>
      <c r="F471" s="2154"/>
      <c r="G471" s="2182"/>
      <c r="H471" s="2149"/>
      <c r="I471" s="2154"/>
      <c r="J471" s="2154"/>
    </row>
    <row r="472" spans="1:10" ht="38.25">
      <c r="A472" s="2155" t="s">
        <v>1306</v>
      </c>
      <c r="B472" s="2257" t="s">
        <v>759</v>
      </c>
      <c r="C472" s="2309" t="s">
        <v>2720</v>
      </c>
      <c r="D472" s="2383" t="s">
        <v>87</v>
      </c>
      <c r="E472" s="2238">
        <v>30</v>
      </c>
      <c r="F472" s="2160"/>
      <c r="G472" s="2161"/>
      <c r="H472" s="2162"/>
      <c r="I472" s="2160"/>
      <c r="J472" s="2160"/>
    </row>
    <row r="473" spans="1:10">
      <c r="A473" s="2167"/>
      <c r="B473" s="2202"/>
      <c r="C473" s="2203"/>
      <c r="D473" s="2204"/>
      <c r="E473" s="2205"/>
      <c r="F473" s="2172"/>
      <c r="G473" s="2177"/>
      <c r="H473" s="2204"/>
      <c r="I473" s="2175" t="s">
        <v>1327</v>
      </c>
      <c r="J473" s="2176"/>
    </row>
    <row r="474" spans="1:10">
      <c r="A474" s="2146" t="s">
        <v>1328</v>
      </c>
      <c r="B474" s="2333" t="s">
        <v>2769</v>
      </c>
      <c r="C474" s="2334"/>
      <c r="D474" s="2396"/>
      <c r="E474" s="2397"/>
      <c r="F474" s="2306"/>
      <c r="G474" s="2398"/>
      <c r="H474" s="2396"/>
      <c r="I474" s="2306"/>
      <c r="J474" s="2306"/>
    </row>
    <row r="475" spans="1:10" ht="25.5">
      <c r="A475" s="2155" t="s">
        <v>1330</v>
      </c>
      <c r="B475" s="2257" t="s">
        <v>760</v>
      </c>
      <c r="C475" s="2309" t="s">
        <v>2721</v>
      </c>
      <c r="D475" s="2383" t="s">
        <v>87</v>
      </c>
      <c r="E475" s="2238">
        <v>18</v>
      </c>
      <c r="F475" s="2160"/>
      <c r="G475" s="2161"/>
      <c r="H475" s="2162"/>
      <c r="I475" s="2160"/>
      <c r="J475" s="2160"/>
    </row>
    <row r="476" spans="1:10" ht="25.5">
      <c r="A476" s="2155" t="s">
        <v>1333</v>
      </c>
      <c r="B476" s="2257" t="s">
        <v>760</v>
      </c>
      <c r="C476" s="2309" t="s">
        <v>761</v>
      </c>
      <c r="D476" s="2383" t="s">
        <v>87</v>
      </c>
      <c r="E476" s="2227">
        <v>18</v>
      </c>
      <c r="F476" s="2160"/>
      <c r="G476" s="2161"/>
      <c r="H476" s="2162"/>
      <c r="I476" s="2160"/>
      <c r="J476" s="2160"/>
    </row>
    <row r="477" spans="1:10">
      <c r="A477" s="2167"/>
      <c r="B477" s="2202"/>
      <c r="C477" s="2203"/>
      <c r="D477" s="2204"/>
      <c r="E477" s="2205"/>
      <c r="F477" s="2172"/>
      <c r="G477" s="2173"/>
      <c r="H477" s="2204"/>
      <c r="I477" s="2175" t="s">
        <v>1554</v>
      </c>
      <c r="J477" s="2176"/>
    </row>
    <row r="478" spans="1:10">
      <c r="A478" s="2146" t="s">
        <v>1555</v>
      </c>
      <c r="B478" s="2321" t="s">
        <v>2768</v>
      </c>
      <c r="C478" s="2301"/>
      <c r="D478" s="2384"/>
      <c r="E478" s="2315"/>
      <c r="F478" s="2154"/>
      <c r="G478" s="2182"/>
      <c r="H478" s="2149"/>
      <c r="I478" s="2154"/>
      <c r="J478" s="2154"/>
    </row>
    <row r="479" spans="1:10" ht="25.5">
      <c r="A479" s="2155" t="s">
        <v>1088</v>
      </c>
      <c r="B479" s="2257" t="s">
        <v>762</v>
      </c>
      <c r="C479" s="2309" t="s">
        <v>2722</v>
      </c>
      <c r="D479" s="2383" t="s">
        <v>87</v>
      </c>
      <c r="E479" s="2227">
        <v>24</v>
      </c>
      <c r="F479" s="2160"/>
      <c r="G479" s="2161"/>
      <c r="H479" s="2162"/>
      <c r="I479" s="2160"/>
      <c r="J479" s="2160"/>
    </row>
    <row r="480" spans="1:10" ht="25.5">
      <c r="A480" s="2155" t="s">
        <v>1091</v>
      </c>
      <c r="B480" s="2257" t="s">
        <v>763</v>
      </c>
      <c r="C480" s="2309" t="s">
        <v>764</v>
      </c>
      <c r="D480" s="2383" t="s">
        <v>31</v>
      </c>
      <c r="E480" s="2227">
        <v>12</v>
      </c>
      <c r="F480" s="2160"/>
      <c r="G480" s="2161"/>
      <c r="H480" s="2162"/>
      <c r="I480" s="2160"/>
      <c r="J480" s="2160"/>
    </row>
    <row r="481" spans="1:10" ht="25.5">
      <c r="A481" s="2155" t="s">
        <v>1094</v>
      </c>
      <c r="B481" s="2257" t="s">
        <v>765</v>
      </c>
      <c r="C481" s="2309" t="s">
        <v>766</v>
      </c>
      <c r="D481" s="2383" t="s">
        <v>31</v>
      </c>
      <c r="E481" s="2227">
        <v>24</v>
      </c>
      <c r="F481" s="2160"/>
      <c r="G481" s="2161"/>
      <c r="H481" s="2162"/>
      <c r="I481" s="2160"/>
      <c r="J481" s="2160"/>
    </row>
    <row r="482" spans="1:10" ht="38.25">
      <c r="A482" s="2155" t="s">
        <v>1097</v>
      </c>
      <c r="B482" s="2257" t="s">
        <v>2724</v>
      </c>
      <c r="C482" s="2309" t="s">
        <v>2723</v>
      </c>
      <c r="D482" s="2383" t="s">
        <v>31</v>
      </c>
      <c r="E482" s="2238">
        <v>12</v>
      </c>
      <c r="F482" s="2160"/>
      <c r="G482" s="2161"/>
      <c r="H482" s="2162"/>
      <c r="I482" s="2160"/>
      <c r="J482" s="2160"/>
    </row>
    <row r="483" spans="1:10" ht="25.5">
      <c r="A483" s="2155" t="s">
        <v>1100</v>
      </c>
      <c r="B483" s="2257" t="s">
        <v>767</v>
      </c>
      <c r="C483" s="2309" t="s">
        <v>768</v>
      </c>
      <c r="D483" s="2383" t="s">
        <v>87</v>
      </c>
      <c r="E483" s="2227">
        <v>12</v>
      </c>
      <c r="F483" s="2160"/>
      <c r="G483" s="2161"/>
      <c r="H483" s="2162"/>
      <c r="I483" s="2160"/>
      <c r="J483" s="2160"/>
    </row>
    <row r="484" spans="1:10" ht="38.25">
      <c r="A484" s="2155" t="s">
        <v>1103</v>
      </c>
      <c r="B484" s="2257" t="s">
        <v>769</v>
      </c>
      <c r="C484" s="2309" t="s">
        <v>770</v>
      </c>
      <c r="D484" s="2383" t="s">
        <v>87</v>
      </c>
      <c r="E484" s="2227">
        <v>12</v>
      </c>
      <c r="F484" s="2160"/>
      <c r="G484" s="2161"/>
      <c r="H484" s="2162"/>
      <c r="I484" s="2160"/>
      <c r="J484" s="2160"/>
    </row>
    <row r="485" spans="1:10" ht="25.5">
      <c r="A485" s="2155" t="s">
        <v>1106</v>
      </c>
      <c r="B485" s="2399" t="s">
        <v>771</v>
      </c>
      <c r="C485" s="2309" t="s">
        <v>772</v>
      </c>
      <c r="D485" s="2383" t="s">
        <v>87</v>
      </c>
      <c r="E485" s="2238">
        <v>144</v>
      </c>
      <c r="F485" s="2160"/>
      <c r="G485" s="2161"/>
      <c r="H485" s="2162"/>
      <c r="I485" s="2160"/>
      <c r="J485" s="2160"/>
    </row>
    <row r="486" spans="1:10" ht="51">
      <c r="A486" s="2155" t="s">
        <v>1109</v>
      </c>
      <c r="B486" s="2257" t="s">
        <v>773</v>
      </c>
      <c r="C486" s="2309" t="s">
        <v>774</v>
      </c>
      <c r="D486" s="2383" t="s">
        <v>31</v>
      </c>
      <c r="E486" s="2227">
        <v>12</v>
      </c>
      <c r="F486" s="2160"/>
      <c r="G486" s="2161"/>
      <c r="H486" s="2162"/>
      <c r="I486" s="2160"/>
      <c r="J486" s="2160"/>
    </row>
    <row r="487" spans="1:10">
      <c r="A487" s="2167"/>
      <c r="B487" s="2202"/>
      <c r="C487" s="2203"/>
      <c r="D487" s="2204"/>
      <c r="E487" s="2205"/>
      <c r="F487" s="2172"/>
      <c r="G487" s="2173"/>
      <c r="H487" s="2204"/>
      <c r="I487" s="2175" t="s">
        <v>1556</v>
      </c>
      <c r="J487" s="2176"/>
    </row>
    <row r="488" spans="1:10">
      <c r="A488" s="2146" t="s">
        <v>1557</v>
      </c>
      <c r="B488" s="2321" t="s">
        <v>2590</v>
      </c>
      <c r="C488" s="2301"/>
      <c r="D488" s="2384"/>
      <c r="E488" s="2315"/>
      <c r="F488" s="2154"/>
      <c r="G488" s="2182"/>
      <c r="H488" s="2149"/>
      <c r="I488" s="2154"/>
      <c r="J488" s="2154"/>
    </row>
    <row r="489" spans="1:10" ht="26.25">
      <c r="A489" s="2155" t="s">
        <v>1559</v>
      </c>
      <c r="B489" s="2257" t="s">
        <v>775</v>
      </c>
      <c r="C489" s="2309" t="s">
        <v>776</v>
      </c>
      <c r="D489" s="2383" t="s">
        <v>87</v>
      </c>
      <c r="E489" s="2238">
        <v>30</v>
      </c>
      <c r="F489" s="2292" t="s">
        <v>3320</v>
      </c>
      <c r="G489" s="2350">
        <v>3.355</v>
      </c>
      <c r="H489" s="2350">
        <v>167.75</v>
      </c>
      <c r="I489" s="2292">
        <v>12</v>
      </c>
      <c r="J489" s="2352">
        <v>5636.4</v>
      </c>
    </row>
    <row r="490" spans="1:10">
      <c r="A490" s="2167"/>
      <c r="B490" s="2202"/>
      <c r="C490" s="2203"/>
      <c r="D490" s="2204"/>
      <c r="E490" s="2205"/>
      <c r="F490" s="2385"/>
      <c r="G490" s="2386"/>
      <c r="H490" s="2387"/>
      <c r="I490" s="2388" t="s">
        <v>1558</v>
      </c>
      <c r="J490" s="2400">
        <v>5032.5</v>
      </c>
    </row>
    <row r="491" spans="1:10">
      <c r="A491" s="2146">
        <v>70</v>
      </c>
      <c r="B491" s="2381" t="s">
        <v>2591</v>
      </c>
      <c r="C491" s="2306"/>
      <c r="D491" s="2306"/>
      <c r="E491" s="2327"/>
      <c r="F491" s="2154"/>
      <c r="G491" s="2182"/>
      <c r="H491" s="2149"/>
      <c r="I491" s="2154"/>
      <c r="J491" s="2154"/>
    </row>
    <row r="492" spans="1:10">
      <c r="A492" s="2155" t="s">
        <v>1563</v>
      </c>
      <c r="B492" s="2257" t="s">
        <v>777</v>
      </c>
      <c r="C492" s="2401" t="s">
        <v>3321</v>
      </c>
      <c r="D492" s="2383" t="s">
        <v>87</v>
      </c>
      <c r="E492" s="2238">
        <v>3</v>
      </c>
      <c r="F492" s="2160"/>
      <c r="G492" s="2161"/>
      <c r="H492" s="2162"/>
      <c r="I492" s="2160"/>
      <c r="J492" s="2160"/>
    </row>
    <row r="493" spans="1:10">
      <c r="A493" s="2155" t="s">
        <v>1564</v>
      </c>
      <c r="B493" s="2257" t="s">
        <v>779</v>
      </c>
      <c r="C493" s="2309" t="s">
        <v>780</v>
      </c>
      <c r="D493" s="2383" t="s">
        <v>49</v>
      </c>
      <c r="E493" s="2238">
        <v>6</v>
      </c>
      <c r="F493" s="2160"/>
      <c r="G493" s="2161"/>
      <c r="H493" s="2162"/>
      <c r="I493" s="2160"/>
      <c r="J493" s="2160"/>
    </row>
    <row r="494" spans="1:10" ht="25.5">
      <c r="A494" s="2155" t="s">
        <v>1565</v>
      </c>
      <c r="B494" s="2257" t="s">
        <v>781</v>
      </c>
      <c r="C494" s="2309" t="s">
        <v>2616</v>
      </c>
      <c r="D494" s="2383" t="s">
        <v>49</v>
      </c>
      <c r="E494" s="2238">
        <v>36</v>
      </c>
      <c r="F494" s="2160"/>
      <c r="G494" s="2161"/>
      <c r="H494" s="2162"/>
      <c r="I494" s="2160"/>
      <c r="J494" s="2160"/>
    </row>
    <row r="495" spans="1:10">
      <c r="A495" s="2167"/>
      <c r="B495" s="2202"/>
      <c r="C495" s="2203"/>
      <c r="D495" s="2204"/>
      <c r="E495" s="2205"/>
      <c r="F495" s="2172"/>
      <c r="G495" s="2173"/>
      <c r="H495" s="2204"/>
      <c r="I495" s="2175" t="s">
        <v>1560</v>
      </c>
      <c r="J495" s="2176"/>
    </row>
    <row r="496" spans="1:10">
      <c r="A496" s="2146" t="s">
        <v>1566</v>
      </c>
      <c r="B496" s="2333" t="s">
        <v>782</v>
      </c>
      <c r="C496" s="2402"/>
      <c r="D496" s="2326"/>
      <c r="E496" s="2403"/>
      <c r="F496" s="2381"/>
      <c r="G496" s="2404"/>
      <c r="H496" s="2326"/>
      <c r="I496" s="2381"/>
      <c r="J496" s="2381"/>
    </row>
    <row r="497" spans="1:10" ht="25.5">
      <c r="A497" s="2155" t="s">
        <v>1567</v>
      </c>
      <c r="B497" s="2257" t="s">
        <v>783</v>
      </c>
      <c r="C497" s="2309" t="s">
        <v>2726</v>
      </c>
      <c r="D497" s="2383" t="s">
        <v>49</v>
      </c>
      <c r="E497" s="2238">
        <v>90</v>
      </c>
      <c r="F497" s="2160"/>
      <c r="G497" s="2161"/>
      <c r="H497" s="2162"/>
      <c r="I497" s="2160"/>
      <c r="J497" s="2160"/>
    </row>
    <row r="498" spans="1:10">
      <c r="A498" s="2167"/>
      <c r="B498" s="2202"/>
      <c r="C498" s="2203"/>
      <c r="D498" s="2204"/>
      <c r="E498" s="2205"/>
      <c r="F498" s="2172"/>
      <c r="G498" s="2173"/>
      <c r="H498" s="2204"/>
      <c r="I498" s="2175" t="s">
        <v>1561</v>
      </c>
      <c r="J498" s="2176"/>
    </row>
    <row r="499" spans="1:10">
      <c r="A499" s="2146" t="s">
        <v>1568</v>
      </c>
      <c r="B499" s="2321" t="s">
        <v>2592</v>
      </c>
      <c r="C499" s="2301"/>
      <c r="D499" s="2384"/>
      <c r="E499" s="2244"/>
      <c r="F499" s="2154"/>
      <c r="G499" s="2182"/>
      <c r="H499" s="2149"/>
      <c r="I499" s="2154"/>
      <c r="J499" s="2154"/>
    </row>
    <row r="500" spans="1:10" ht="25.5">
      <c r="A500" s="2155" t="s">
        <v>1569</v>
      </c>
      <c r="B500" s="2257" t="s">
        <v>784</v>
      </c>
      <c r="C500" s="2309" t="s">
        <v>2725</v>
      </c>
      <c r="D500" s="2383" t="s">
        <v>49</v>
      </c>
      <c r="E500" s="2238">
        <v>12</v>
      </c>
      <c r="F500" s="2160"/>
      <c r="G500" s="2161"/>
      <c r="H500" s="2162"/>
      <c r="I500" s="2160"/>
      <c r="J500" s="2349"/>
    </row>
    <row r="501" spans="1:10">
      <c r="A501" s="2167"/>
      <c r="B501" s="2202"/>
      <c r="C501" s="2203"/>
      <c r="D501" s="2204"/>
      <c r="E501" s="2205"/>
      <c r="F501" s="2172"/>
      <c r="G501" s="2173"/>
      <c r="H501" s="2204"/>
      <c r="I501" s="2175" t="s">
        <v>1562</v>
      </c>
      <c r="J501" s="2176"/>
    </row>
    <row r="502" spans="1:10">
      <c r="A502" s="2146" t="s">
        <v>1570</v>
      </c>
      <c r="B502" s="2405" t="s">
        <v>785</v>
      </c>
      <c r="C502" s="2301"/>
      <c r="D502" s="2384"/>
      <c r="E502" s="2244"/>
      <c r="F502" s="2154"/>
      <c r="G502" s="2182"/>
      <c r="H502" s="2149"/>
      <c r="I502" s="2154"/>
      <c r="J502" s="2154"/>
    </row>
    <row r="503" spans="1:10" ht="25.5">
      <c r="A503" s="2155" t="s">
        <v>1571</v>
      </c>
      <c r="B503" s="2257" t="s">
        <v>786</v>
      </c>
      <c r="C503" s="2309" t="s">
        <v>787</v>
      </c>
      <c r="D503" s="2383" t="s">
        <v>49</v>
      </c>
      <c r="E503" s="2238">
        <v>6</v>
      </c>
      <c r="F503" s="2160"/>
      <c r="G503" s="2161"/>
      <c r="H503" s="2162"/>
      <c r="I503" s="2160"/>
      <c r="J503" s="2160"/>
    </row>
    <row r="504" spans="1:10" ht="25.5">
      <c r="A504" s="2155" t="s">
        <v>1572</v>
      </c>
      <c r="B504" s="2257" t="s">
        <v>788</v>
      </c>
      <c r="C504" s="2309" t="s">
        <v>789</v>
      </c>
      <c r="D504" s="2383" t="s">
        <v>49</v>
      </c>
      <c r="E504" s="2238">
        <v>6</v>
      </c>
      <c r="F504" s="2160"/>
      <c r="G504" s="2161"/>
      <c r="H504" s="2162"/>
      <c r="I504" s="2160"/>
      <c r="J504" s="2160"/>
    </row>
    <row r="505" spans="1:10">
      <c r="A505" s="2155" t="s">
        <v>1573</v>
      </c>
      <c r="B505" s="2257" t="s">
        <v>790</v>
      </c>
      <c r="C505" s="2309" t="s">
        <v>791</v>
      </c>
      <c r="D505" s="2383" t="s">
        <v>49</v>
      </c>
      <c r="E505" s="2238">
        <v>6</v>
      </c>
      <c r="F505" s="2160"/>
      <c r="G505" s="2161"/>
      <c r="H505" s="2162"/>
      <c r="I505" s="2160"/>
      <c r="J505" s="2160"/>
    </row>
    <row r="506" spans="1:10">
      <c r="A506" s="2167"/>
      <c r="B506" s="2202"/>
      <c r="C506" s="2203"/>
      <c r="D506" s="2204"/>
      <c r="E506" s="2205"/>
      <c r="F506" s="2172"/>
      <c r="G506" s="2173"/>
      <c r="H506" s="2204"/>
      <c r="I506" s="2175" t="s">
        <v>1574</v>
      </c>
      <c r="J506" s="2176"/>
    </row>
    <row r="507" spans="1:10">
      <c r="A507" s="2146" t="s">
        <v>1575</v>
      </c>
      <c r="B507" s="2381" t="s">
        <v>792</v>
      </c>
      <c r="C507" s="2301"/>
      <c r="D507" s="2384"/>
      <c r="E507" s="2244"/>
      <c r="F507" s="2154"/>
      <c r="G507" s="2182"/>
      <c r="H507" s="2149"/>
      <c r="I507" s="2154"/>
      <c r="J507" s="2154"/>
    </row>
    <row r="508" spans="1:10" ht="25.5">
      <c r="A508" s="2263" t="s">
        <v>1576</v>
      </c>
      <c r="B508" s="2257" t="s">
        <v>793</v>
      </c>
      <c r="C508" s="2309" t="s">
        <v>794</v>
      </c>
      <c r="D508" s="2383" t="s">
        <v>87</v>
      </c>
      <c r="E508" s="2238">
        <v>24</v>
      </c>
      <c r="F508" s="2160"/>
      <c r="G508" s="2161"/>
      <c r="H508" s="2162"/>
      <c r="I508" s="2160"/>
      <c r="J508" s="2160"/>
    </row>
    <row r="509" spans="1:10">
      <c r="A509" s="2406"/>
      <c r="B509" s="2173"/>
      <c r="C509" s="2407"/>
      <c r="D509" s="2408"/>
      <c r="E509" s="2249"/>
      <c r="F509" s="2177"/>
      <c r="G509" s="2409"/>
      <c r="H509" s="2204"/>
      <c r="I509" s="2175" t="s">
        <v>1579</v>
      </c>
      <c r="J509" s="2176"/>
    </row>
    <row r="510" spans="1:10">
      <c r="A510" s="2146" t="s">
        <v>1577</v>
      </c>
      <c r="B510" s="2321" t="s">
        <v>795</v>
      </c>
      <c r="C510" s="2301"/>
      <c r="D510" s="2384"/>
      <c r="E510" s="2244"/>
      <c r="F510" s="2154"/>
      <c r="G510" s="2182"/>
      <c r="H510" s="2149"/>
      <c r="I510" s="2154"/>
      <c r="J510" s="2154"/>
    </row>
    <row r="511" spans="1:10" ht="38.25">
      <c r="A511" s="2263" t="s">
        <v>1578</v>
      </c>
      <c r="B511" s="2257" t="s">
        <v>796</v>
      </c>
      <c r="C511" s="2309" t="s">
        <v>2593</v>
      </c>
      <c r="D511" s="2383" t="s">
        <v>87</v>
      </c>
      <c r="E511" s="2227">
        <v>72</v>
      </c>
      <c r="F511" s="2160"/>
      <c r="G511" s="2161"/>
      <c r="H511" s="2162"/>
      <c r="I511" s="2160"/>
      <c r="J511" s="2160"/>
    </row>
    <row r="512" spans="1:10">
      <c r="A512" s="2167"/>
      <c r="B512" s="2202"/>
      <c r="C512" s="2203"/>
      <c r="D512" s="2204"/>
      <c r="E512" s="2205"/>
      <c r="F512" s="2172"/>
      <c r="G512" s="2173"/>
      <c r="H512" s="2204"/>
      <c r="I512" s="2175" t="s">
        <v>1580</v>
      </c>
      <c r="J512" s="2176"/>
    </row>
    <row r="513" spans="1:10">
      <c r="A513" s="2146" t="s">
        <v>1581</v>
      </c>
      <c r="B513" s="2321" t="s">
        <v>2595</v>
      </c>
      <c r="C513" s="2301"/>
      <c r="D513" s="2384"/>
      <c r="E513" s="2315"/>
      <c r="F513" s="2154"/>
      <c r="G513" s="2182"/>
      <c r="H513" s="2149"/>
      <c r="I513" s="2154"/>
      <c r="J513" s="2154"/>
    </row>
    <row r="514" spans="1:10" ht="51">
      <c r="A514" s="2155" t="s">
        <v>1582</v>
      </c>
      <c r="B514" s="2257" t="s">
        <v>797</v>
      </c>
      <c r="C514" s="2309" t="s">
        <v>798</v>
      </c>
      <c r="D514" s="2383" t="s">
        <v>49</v>
      </c>
      <c r="E514" s="2227">
        <v>600</v>
      </c>
      <c r="F514" s="2160"/>
      <c r="G514" s="2161"/>
      <c r="H514" s="2162"/>
      <c r="I514" s="2160"/>
      <c r="J514" s="2160"/>
    </row>
    <row r="515" spans="1:10" ht="38.25">
      <c r="A515" s="2155" t="s">
        <v>1583</v>
      </c>
      <c r="B515" s="2257" t="s">
        <v>799</v>
      </c>
      <c r="C515" s="2309" t="s">
        <v>2594</v>
      </c>
      <c r="D515" s="2383" t="s">
        <v>49</v>
      </c>
      <c r="E515" s="2227">
        <v>108</v>
      </c>
      <c r="F515" s="2160"/>
      <c r="G515" s="2161"/>
      <c r="H515" s="2162"/>
      <c r="I515" s="2160"/>
      <c r="J515" s="2160"/>
    </row>
    <row r="516" spans="1:10" ht="38.25">
      <c r="A516" s="2155" t="s">
        <v>1584</v>
      </c>
      <c r="B516" s="2278" t="s">
        <v>800</v>
      </c>
      <c r="C516" s="2309" t="s">
        <v>2594</v>
      </c>
      <c r="D516" s="2383" t="s">
        <v>49</v>
      </c>
      <c r="E516" s="2227">
        <v>15</v>
      </c>
      <c r="F516" s="2160"/>
      <c r="G516" s="2161"/>
      <c r="H516" s="2162"/>
      <c r="I516" s="2160"/>
      <c r="J516" s="2160"/>
    </row>
    <row r="517" spans="1:10" ht="38.25">
      <c r="A517" s="2155" t="s">
        <v>1585</v>
      </c>
      <c r="B517" s="2257" t="s">
        <v>801</v>
      </c>
      <c r="C517" s="2309" t="s">
        <v>2594</v>
      </c>
      <c r="D517" s="2383" t="s">
        <v>49</v>
      </c>
      <c r="E517" s="2227">
        <v>24</v>
      </c>
      <c r="F517" s="2160"/>
      <c r="G517" s="2161"/>
      <c r="H517" s="2162"/>
      <c r="I517" s="2160"/>
      <c r="J517" s="2160"/>
    </row>
    <row r="518" spans="1:10">
      <c r="A518" s="2167"/>
      <c r="B518" s="2202"/>
      <c r="C518" s="2203"/>
      <c r="D518" s="2204"/>
      <c r="E518" s="2205"/>
      <c r="F518" s="2172"/>
      <c r="G518" s="2173"/>
      <c r="H518" s="2204"/>
      <c r="I518" s="2175" t="s">
        <v>1586</v>
      </c>
      <c r="J518" s="2176"/>
    </row>
    <row r="519" spans="1:10">
      <c r="A519" s="2146" t="s">
        <v>1587</v>
      </c>
      <c r="B519" s="2314" t="s">
        <v>804</v>
      </c>
      <c r="C519" s="2410"/>
      <c r="D519" s="2149"/>
      <c r="E519" s="2150"/>
      <c r="F519" s="2154"/>
      <c r="G519" s="2182"/>
      <c r="H519" s="2149"/>
      <c r="I519" s="2154"/>
      <c r="J519" s="2154"/>
    </row>
    <row r="520" spans="1:10" ht="25.5">
      <c r="A520" s="2155" t="s">
        <v>1588</v>
      </c>
      <c r="B520" s="2278" t="s">
        <v>806</v>
      </c>
      <c r="C520" s="2272" t="s">
        <v>807</v>
      </c>
      <c r="D520" s="2294" t="s">
        <v>31</v>
      </c>
      <c r="E520" s="2279">
        <v>24</v>
      </c>
      <c r="F520" s="2160"/>
      <c r="G520" s="2161"/>
      <c r="H520" s="2162"/>
      <c r="I520" s="2160"/>
      <c r="J520" s="2160"/>
    </row>
    <row r="521" spans="1:10" ht="25.5">
      <c r="A521" s="2155" t="s">
        <v>1589</v>
      </c>
      <c r="B521" s="2278" t="s">
        <v>808</v>
      </c>
      <c r="C521" s="2272" t="s">
        <v>809</v>
      </c>
      <c r="D521" s="2294" t="s">
        <v>31</v>
      </c>
      <c r="E521" s="2279">
        <v>30</v>
      </c>
      <c r="F521" s="2160"/>
      <c r="G521" s="2161"/>
      <c r="H521" s="2162"/>
      <c r="I521" s="2160"/>
      <c r="J521" s="2160"/>
    </row>
    <row r="522" spans="1:10">
      <c r="A522" s="2155" t="s">
        <v>1590</v>
      </c>
      <c r="B522" s="2278" t="s">
        <v>810</v>
      </c>
      <c r="C522" s="2272" t="s">
        <v>811</v>
      </c>
      <c r="D522" s="2294" t="s">
        <v>31</v>
      </c>
      <c r="E522" s="2279">
        <v>3</v>
      </c>
      <c r="F522" s="2160"/>
      <c r="G522" s="2161"/>
      <c r="H522" s="2162"/>
      <c r="I522" s="2160"/>
      <c r="J522" s="2160"/>
    </row>
    <row r="523" spans="1:10">
      <c r="A523" s="2155" t="s">
        <v>1591</v>
      </c>
      <c r="B523" s="2278" t="s">
        <v>812</v>
      </c>
      <c r="C523" s="2272" t="s">
        <v>813</v>
      </c>
      <c r="D523" s="2294" t="s">
        <v>31</v>
      </c>
      <c r="E523" s="2279">
        <v>18</v>
      </c>
      <c r="F523" s="2160"/>
      <c r="G523" s="2161"/>
      <c r="H523" s="2162"/>
      <c r="I523" s="2160"/>
      <c r="J523" s="2160"/>
    </row>
    <row r="524" spans="1:10">
      <c r="A524" s="2155" t="s">
        <v>1592</v>
      </c>
      <c r="B524" s="2278" t="s">
        <v>814</v>
      </c>
      <c r="C524" s="2272" t="s">
        <v>815</v>
      </c>
      <c r="D524" s="2294" t="s">
        <v>31</v>
      </c>
      <c r="E524" s="2279">
        <v>36</v>
      </c>
      <c r="F524" s="2160"/>
      <c r="G524" s="2161"/>
      <c r="H524" s="2162"/>
      <c r="I524" s="2160"/>
      <c r="J524" s="2160"/>
    </row>
    <row r="525" spans="1:10">
      <c r="A525" s="2155" t="s">
        <v>1593</v>
      </c>
      <c r="B525" s="2278" t="s">
        <v>816</v>
      </c>
      <c r="C525" s="2272" t="s">
        <v>817</v>
      </c>
      <c r="D525" s="2294" t="s">
        <v>31</v>
      </c>
      <c r="E525" s="2279">
        <v>30</v>
      </c>
      <c r="F525" s="2160"/>
      <c r="G525" s="2161"/>
      <c r="H525" s="2162"/>
      <c r="I525" s="2160"/>
      <c r="J525" s="2160"/>
    </row>
    <row r="526" spans="1:10">
      <c r="A526" s="2155" t="s">
        <v>1594</v>
      </c>
      <c r="B526" s="2278" t="s">
        <v>818</v>
      </c>
      <c r="C526" s="2272" t="s">
        <v>819</v>
      </c>
      <c r="D526" s="2294" t="s">
        <v>31</v>
      </c>
      <c r="E526" s="2279">
        <v>6</v>
      </c>
      <c r="F526" s="2160"/>
      <c r="G526" s="2161"/>
      <c r="H526" s="2162"/>
      <c r="I526" s="2160"/>
      <c r="J526" s="2160"/>
    </row>
    <row r="527" spans="1:10">
      <c r="A527" s="2155" t="s">
        <v>1595</v>
      </c>
      <c r="B527" s="2278" t="s">
        <v>820</v>
      </c>
      <c r="C527" s="2272" t="s">
        <v>821</v>
      </c>
      <c r="D527" s="2294" t="s">
        <v>49</v>
      </c>
      <c r="E527" s="2279">
        <v>18</v>
      </c>
      <c r="F527" s="2160"/>
      <c r="G527" s="2161"/>
      <c r="H527" s="2162"/>
      <c r="I527" s="2160"/>
      <c r="J527" s="2160"/>
    </row>
    <row r="528" spans="1:10">
      <c r="A528" s="2155" t="s">
        <v>1596</v>
      </c>
      <c r="B528" s="2278" t="s">
        <v>822</v>
      </c>
      <c r="C528" s="2272" t="s">
        <v>823</v>
      </c>
      <c r="D528" s="2294" t="s">
        <v>49</v>
      </c>
      <c r="E528" s="2279">
        <v>18</v>
      </c>
      <c r="F528" s="2160"/>
      <c r="G528" s="2161"/>
      <c r="H528" s="2162"/>
      <c r="I528" s="2160"/>
      <c r="J528" s="2160"/>
    </row>
    <row r="529" spans="1:10">
      <c r="A529" s="2155" t="s">
        <v>1597</v>
      </c>
      <c r="B529" s="2278" t="s">
        <v>824</v>
      </c>
      <c r="C529" s="2272" t="s">
        <v>825</v>
      </c>
      <c r="D529" s="2294" t="s">
        <v>49</v>
      </c>
      <c r="E529" s="2279">
        <v>18</v>
      </c>
      <c r="F529" s="2160"/>
      <c r="G529" s="2161"/>
      <c r="H529" s="2162"/>
      <c r="I529" s="2160"/>
      <c r="J529" s="2160"/>
    </row>
    <row r="530" spans="1:10">
      <c r="A530" s="2155" t="s">
        <v>1598</v>
      </c>
      <c r="B530" s="2278" t="s">
        <v>826</v>
      </c>
      <c r="C530" s="2272" t="s">
        <v>827</v>
      </c>
      <c r="D530" s="2294" t="s">
        <v>49</v>
      </c>
      <c r="E530" s="2279">
        <v>6</v>
      </c>
      <c r="F530" s="2160"/>
      <c r="G530" s="2161"/>
      <c r="H530" s="2162"/>
      <c r="I530" s="2160"/>
      <c r="J530" s="2160"/>
    </row>
    <row r="531" spans="1:10" ht="25.5">
      <c r="A531" s="2155" t="s">
        <v>1599</v>
      </c>
      <c r="B531" s="2278" t="s">
        <v>828</v>
      </c>
      <c r="C531" s="2272" t="s">
        <v>829</v>
      </c>
      <c r="D531" s="2294" t="s">
        <v>49</v>
      </c>
      <c r="E531" s="2274">
        <v>3</v>
      </c>
      <c r="F531" s="2160"/>
      <c r="G531" s="2161"/>
      <c r="H531" s="2162"/>
      <c r="I531" s="2160"/>
      <c r="J531" s="2160"/>
    </row>
    <row r="532" spans="1:10">
      <c r="A532" s="2155" t="s">
        <v>1600</v>
      </c>
      <c r="B532" s="2278" t="s">
        <v>830</v>
      </c>
      <c r="C532" s="2272" t="s">
        <v>831</v>
      </c>
      <c r="D532" s="2294" t="s">
        <v>49</v>
      </c>
      <c r="E532" s="2279">
        <v>3</v>
      </c>
      <c r="F532" s="2160"/>
      <c r="G532" s="2161"/>
      <c r="H532" s="2162"/>
      <c r="I532" s="2160"/>
      <c r="J532" s="2160"/>
    </row>
    <row r="533" spans="1:10">
      <c r="A533" s="2155" t="s">
        <v>1601</v>
      </c>
      <c r="B533" s="2278" t="s">
        <v>832</v>
      </c>
      <c r="C533" s="2272" t="s">
        <v>2596</v>
      </c>
      <c r="D533" s="2294" t="s">
        <v>31</v>
      </c>
      <c r="E533" s="2279">
        <v>3</v>
      </c>
      <c r="F533" s="2160"/>
      <c r="G533" s="2161"/>
      <c r="H533" s="2162"/>
      <c r="I533" s="2160"/>
      <c r="J533" s="2160"/>
    </row>
    <row r="534" spans="1:10">
      <c r="A534" s="2155" t="s">
        <v>1602</v>
      </c>
      <c r="B534" s="2278" t="s">
        <v>833</v>
      </c>
      <c r="C534" s="2272" t="s">
        <v>2596</v>
      </c>
      <c r="D534" s="2294" t="s">
        <v>31</v>
      </c>
      <c r="E534" s="2279">
        <v>15</v>
      </c>
      <c r="F534" s="2160"/>
      <c r="G534" s="2161"/>
      <c r="H534" s="2162"/>
      <c r="I534" s="2160"/>
      <c r="J534" s="2160"/>
    </row>
    <row r="535" spans="1:10">
      <c r="A535" s="2155" t="s">
        <v>1603</v>
      </c>
      <c r="B535" s="2278" t="s">
        <v>834</v>
      </c>
      <c r="C535" s="2272" t="s">
        <v>835</v>
      </c>
      <c r="D535" s="2273" t="s">
        <v>31</v>
      </c>
      <c r="E535" s="2274">
        <v>3</v>
      </c>
      <c r="F535" s="2160"/>
      <c r="G535" s="2161"/>
      <c r="H535" s="2162"/>
      <c r="I535" s="2160"/>
      <c r="J535" s="2160"/>
    </row>
    <row r="536" spans="1:10">
      <c r="A536" s="2155" t="s">
        <v>1604</v>
      </c>
      <c r="B536" s="2278" t="s">
        <v>836</v>
      </c>
      <c r="C536" s="2272" t="s">
        <v>837</v>
      </c>
      <c r="D536" s="2273" t="s">
        <v>31</v>
      </c>
      <c r="E536" s="2274">
        <v>3</v>
      </c>
      <c r="F536" s="2160"/>
      <c r="G536" s="2161"/>
      <c r="H536" s="2162"/>
      <c r="I536" s="2160"/>
      <c r="J536" s="2160"/>
    </row>
    <row r="537" spans="1:10" ht="25.5">
      <c r="A537" s="2155" t="s">
        <v>1605</v>
      </c>
      <c r="B537" s="2278" t="s">
        <v>838</v>
      </c>
      <c r="C537" s="2272" t="s">
        <v>839</v>
      </c>
      <c r="D537" s="2273" t="s">
        <v>31</v>
      </c>
      <c r="E537" s="2274">
        <v>6</v>
      </c>
      <c r="F537" s="2160"/>
      <c r="G537" s="2161"/>
      <c r="H537" s="2162"/>
      <c r="I537" s="2160"/>
      <c r="J537" s="2160"/>
    </row>
    <row r="538" spans="1:10">
      <c r="A538" s="2155" t="s">
        <v>1606</v>
      </c>
      <c r="B538" s="2278" t="s">
        <v>840</v>
      </c>
      <c r="C538" s="2272" t="s">
        <v>841</v>
      </c>
      <c r="D538" s="2273" t="s">
        <v>31</v>
      </c>
      <c r="E538" s="2274">
        <v>3</v>
      </c>
      <c r="F538" s="2160"/>
      <c r="G538" s="2161"/>
      <c r="H538" s="2162"/>
      <c r="I538" s="2160"/>
      <c r="J538" s="2160"/>
    </row>
    <row r="539" spans="1:10" ht="38.25">
      <c r="A539" s="2155" t="s">
        <v>1607</v>
      </c>
      <c r="B539" s="2278" t="s">
        <v>842</v>
      </c>
      <c r="C539" s="2272" t="s">
        <v>2597</v>
      </c>
      <c r="D539" s="2273" t="s">
        <v>31</v>
      </c>
      <c r="E539" s="2274">
        <v>3</v>
      </c>
      <c r="F539" s="2160"/>
      <c r="G539" s="2161"/>
      <c r="H539" s="2162"/>
      <c r="I539" s="2160"/>
      <c r="J539" s="2160"/>
    </row>
    <row r="540" spans="1:10" ht="25.5">
      <c r="A540" s="2155" t="s">
        <v>1608</v>
      </c>
      <c r="B540" s="2278" t="s">
        <v>1611</v>
      </c>
      <c r="C540" s="2272" t="s">
        <v>2597</v>
      </c>
      <c r="D540" s="2273" t="s">
        <v>31</v>
      </c>
      <c r="E540" s="2274">
        <v>3</v>
      </c>
      <c r="F540" s="2160"/>
      <c r="G540" s="2161"/>
      <c r="H540" s="2162"/>
      <c r="I540" s="2160"/>
      <c r="J540" s="2160"/>
    </row>
    <row r="541" spans="1:10" ht="25.5">
      <c r="A541" s="2155" t="s">
        <v>1609</v>
      </c>
      <c r="B541" s="2412" t="s">
        <v>843</v>
      </c>
      <c r="C541" s="2272" t="s">
        <v>2598</v>
      </c>
      <c r="D541" s="2413" t="s">
        <v>31</v>
      </c>
      <c r="E541" s="2274">
        <v>3</v>
      </c>
      <c r="F541" s="2160"/>
      <c r="G541" s="2161"/>
      <c r="H541" s="2162"/>
      <c r="I541" s="2160"/>
      <c r="J541" s="2160"/>
    </row>
    <row r="542" spans="1:10" ht="25.5">
      <c r="A542" s="2155" t="s">
        <v>1610</v>
      </c>
      <c r="B542" s="2278" t="s">
        <v>844</v>
      </c>
      <c r="C542" s="2272" t="s">
        <v>2599</v>
      </c>
      <c r="D542" s="2273" t="s">
        <v>31</v>
      </c>
      <c r="E542" s="2274">
        <v>3</v>
      </c>
      <c r="F542" s="2160"/>
      <c r="G542" s="2161"/>
      <c r="H542" s="2162"/>
      <c r="I542" s="2160"/>
      <c r="J542" s="2160"/>
    </row>
    <row r="543" spans="1:10">
      <c r="A543" s="2167"/>
      <c r="B543" s="2202"/>
      <c r="C543" s="2203"/>
      <c r="D543" s="2204"/>
      <c r="E543" s="2205"/>
      <c r="F543" s="2172"/>
      <c r="G543" s="2173"/>
      <c r="H543" s="2204"/>
      <c r="I543" s="2175" t="s">
        <v>1614</v>
      </c>
      <c r="J543" s="2176"/>
    </row>
    <row r="544" spans="1:10">
      <c r="A544" s="2414" t="s">
        <v>1612</v>
      </c>
      <c r="B544" s="2333" t="s">
        <v>845</v>
      </c>
      <c r="C544" s="2334"/>
      <c r="D544" s="2396"/>
      <c r="E544" s="2397"/>
      <c r="F544" s="2306"/>
      <c r="G544" s="2398"/>
      <c r="H544" s="2396"/>
      <c r="I544" s="2306"/>
      <c r="J544" s="2306"/>
    </row>
    <row r="545" spans="1:10" ht="38.25">
      <c r="A545" s="2415" t="s">
        <v>1613</v>
      </c>
      <c r="B545" s="2278" t="s">
        <v>846</v>
      </c>
      <c r="C545" s="2278" t="s">
        <v>2728</v>
      </c>
      <c r="D545" s="2273" t="s">
        <v>87</v>
      </c>
      <c r="E545" s="2416">
        <v>16</v>
      </c>
      <c r="F545" s="2417"/>
      <c r="G545" s="2418"/>
      <c r="H545" s="2415"/>
      <c r="I545" s="2417"/>
      <c r="J545" s="2417"/>
    </row>
    <row r="546" spans="1:10">
      <c r="A546" s="2167"/>
      <c r="B546" s="2202"/>
      <c r="C546" s="2203"/>
      <c r="D546" s="2204"/>
      <c r="E546" s="2205"/>
      <c r="F546" s="2172"/>
      <c r="G546" s="2173"/>
      <c r="H546" s="2204"/>
      <c r="I546" s="2175" t="s">
        <v>1615</v>
      </c>
      <c r="J546" s="2176"/>
    </row>
    <row r="547" spans="1:10" ht="15.75">
      <c r="A547" s="2146" t="s">
        <v>1616</v>
      </c>
      <c r="B547" s="2321" t="s">
        <v>847</v>
      </c>
      <c r="C547" s="2301"/>
      <c r="D547" s="2419"/>
      <c r="E547" s="2420"/>
      <c r="F547" s="2421"/>
      <c r="G547" s="2328"/>
      <c r="H547" s="2422"/>
      <c r="I547" s="2423"/>
      <c r="J547" s="2423"/>
    </row>
    <row r="548" spans="1:10" ht="38.25">
      <c r="A548" s="2424" t="s">
        <v>1620</v>
      </c>
      <c r="B548" s="2272" t="s">
        <v>849</v>
      </c>
      <c r="C548" s="2278" t="s">
        <v>2727</v>
      </c>
      <c r="D548" s="2273" t="s">
        <v>848</v>
      </c>
      <c r="E548" s="2415">
        <v>10</v>
      </c>
      <c r="F548" s="2417"/>
      <c r="G548" s="2417"/>
      <c r="H548" s="2417"/>
      <c r="I548" s="2417"/>
      <c r="J548" s="2417"/>
    </row>
    <row r="549" spans="1:10">
      <c r="A549" s="2204"/>
      <c r="B549" s="2202"/>
      <c r="C549" s="2202"/>
      <c r="D549" s="2202"/>
      <c r="E549" s="2204"/>
      <c r="F549" s="2202"/>
      <c r="G549" s="2202"/>
      <c r="H549" s="2202"/>
      <c r="I549" s="2175" t="s">
        <v>1617</v>
      </c>
      <c r="J549" s="2425"/>
    </row>
    <row r="550" spans="1:10">
      <c r="A550" s="2146" t="s">
        <v>1618</v>
      </c>
      <c r="B550" s="2314" t="s">
        <v>1619</v>
      </c>
      <c r="C550" s="2301"/>
      <c r="D550" s="2419"/>
      <c r="E550" s="2315"/>
      <c r="F550" s="2154"/>
      <c r="G550" s="2182"/>
      <c r="H550" s="2149"/>
      <c r="I550" s="2154"/>
      <c r="J550" s="2154"/>
    </row>
    <row r="551" spans="1:10" ht="25.5">
      <c r="A551" s="2155" t="s">
        <v>1621</v>
      </c>
      <c r="B551" s="2272" t="s">
        <v>850</v>
      </c>
      <c r="C551" s="2272" t="s">
        <v>851</v>
      </c>
      <c r="D551" s="2273" t="s">
        <v>848</v>
      </c>
      <c r="E551" s="2279">
        <v>24</v>
      </c>
      <c r="F551" s="2349"/>
      <c r="G551" s="2160"/>
      <c r="H551" s="2160"/>
      <c r="I551" s="2349"/>
      <c r="J551" s="2349"/>
    </row>
    <row r="552" spans="1:10">
      <c r="A552" s="2167"/>
      <c r="B552" s="2202"/>
      <c r="C552" s="2203"/>
      <c r="D552" s="2204"/>
      <c r="E552" s="2205"/>
      <c r="F552" s="2322"/>
      <c r="G552" s="2173"/>
      <c r="H552" s="2323"/>
      <c r="I552" s="2324" t="s">
        <v>1622</v>
      </c>
      <c r="J552" s="2325"/>
    </row>
    <row r="553" spans="1:10">
      <c r="A553" s="2146" t="s">
        <v>1623</v>
      </c>
      <c r="B553" s="2314" t="s">
        <v>852</v>
      </c>
      <c r="C553" s="2297"/>
      <c r="D553" s="2426"/>
      <c r="E553" s="2316"/>
      <c r="F553" s="2299"/>
      <c r="G553" s="2300"/>
      <c r="H553" s="2298"/>
      <c r="I553" s="2299"/>
      <c r="J553" s="2299"/>
    </row>
    <row r="554" spans="1:10" ht="51">
      <c r="A554" s="2155" t="s">
        <v>1624</v>
      </c>
      <c r="B554" s="2272" t="s">
        <v>853</v>
      </c>
      <c r="C554" s="721" t="s">
        <v>3322</v>
      </c>
      <c r="D554" s="2273" t="s">
        <v>848</v>
      </c>
      <c r="E554" s="2279">
        <v>60</v>
      </c>
      <c r="F554" s="2427" t="s">
        <v>2916</v>
      </c>
      <c r="G554" s="2341">
        <v>174</v>
      </c>
      <c r="H554" s="2341">
        <v>174</v>
      </c>
      <c r="I554" s="2427">
        <v>12</v>
      </c>
      <c r="J554" s="2428">
        <f>H554*E554*1.12</f>
        <v>11692.800000000001</v>
      </c>
    </row>
    <row r="555" spans="1:10">
      <c r="A555" s="2167"/>
      <c r="B555" s="2202"/>
      <c r="C555" s="2203"/>
      <c r="D555" s="2204"/>
      <c r="E555" s="2205"/>
      <c r="F555" s="2429"/>
      <c r="G555" s="2386"/>
      <c r="H555" s="2430"/>
      <c r="I555" s="2431" t="s">
        <v>1625</v>
      </c>
      <c r="J555" s="2432">
        <v>10440</v>
      </c>
    </row>
    <row r="556" spans="1:10">
      <c r="A556" s="2146" t="s">
        <v>1626</v>
      </c>
      <c r="B556" s="2314" t="s">
        <v>854</v>
      </c>
      <c r="C556" s="2301"/>
      <c r="D556" s="2419"/>
      <c r="E556" s="2315"/>
      <c r="F556" s="2154"/>
      <c r="G556" s="2182"/>
      <c r="H556" s="2149"/>
      <c r="I556" s="2154"/>
      <c r="J556" s="2154"/>
    </row>
    <row r="557" spans="1:10" ht="51">
      <c r="A557" s="2155" t="s">
        <v>855</v>
      </c>
      <c r="B557" s="2278" t="s">
        <v>856</v>
      </c>
      <c r="C557" s="2272" t="s">
        <v>857</v>
      </c>
      <c r="D557" s="2273" t="s">
        <v>858</v>
      </c>
      <c r="E557" s="2279">
        <v>36</v>
      </c>
      <c r="F557" s="2349"/>
      <c r="G557" s="2160"/>
      <c r="H557" s="2160"/>
      <c r="I557" s="2349"/>
      <c r="J557" s="2349"/>
    </row>
    <row r="558" spans="1:10">
      <c r="A558" s="2167"/>
      <c r="B558" s="2202"/>
      <c r="C558" s="2203"/>
      <c r="D558" s="2204"/>
      <c r="E558" s="2205"/>
      <c r="F558" s="2322"/>
      <c r="G558" s="2173"/>
      <c r="H558" s="2323"/>
      <c r="I558" s="2324" t="s">
        <v>1627</v>
      </c>
      <c r="J558" s="2325"/>
    </row>
    <row r="559" spans="1:10">
      <c r="A559" s="2303" t="s">
        <v>1628</v>
      </c>
      <c r="B559" s="2321" t="s">
        <v>2767</v>
      </c>
      <c r="C559" s="2301"/>
      <c r="D559" s="2419"/>
      <c r="E559" s="2315"/>
      <c r="F559" s="2433"/>
      <c r="G559" s="2434"/>
      <c r="H559" s="2435"/>
      <c r="I559" s="2433"/>
      <c r="J559" s="2433"/>
    </row>
    <row r="560" spans="1:10" ht="140.25">
      <c r="A560" s="2263" t="s">
        <v>1629</v>
      </c>
      <c r="B560" s="2278" t="s">
        <v>861</v>
      </c>
      <c r="C560" s="2436" t="s">
        <v>862</v>
      </c>
      <c r="D560" s="2273" t="s">
        <v>87</v>
      </c>
      <c r="E560" s="2274">
        <v>18</v>
      </c>
      <c r="F560" s="2348"/>
      <c r="G560" s="2437"/>
      <c r="H560" s="2295"/>
      <c r="I560" s="2330"/>
      <c r="J560" s="2330"/>
    </row>
    <row r="561" spans="1:10" ht="89.25">
      <c r="A561" s="2263" t="s">
        <v>1630</v>
      </c>
      <c r="B561" s="2278" t="s">
        <v>864</v>
      </c>
      <c r="C561" s="2436" t="s">
        <v>865</v>
      </c>
      <c r="D561" s="2273" t="s">
        <v>87</v>
      </c>
      <c r="E561" s="2274">
        <v>12</v>
      </c>
      <c r="F561" s="2348"/>
      <c r="G561" s="2437"/>
      <c r="H561" s="2295"/>
      <c r="I561" s="2330"/>
      <c r="J561" s="2330"/>
    </row>
    <row r="562" spans="1:10" ht="89.25">
      <c r="A562" s="2263" t="s">
        <v>1631</v>
      </c>
      <c r="B562" s="2278" t="s">
        <v>866</v>
      </c>
      <c r="C562" s="2272" t="s">
        <v>1634</v>
      </c>
      <c r="D562" s="2273" t="s">
        <v>87</v>
      </c>
      <c r="E562" s="2274">
        <v>30</v>
      </c>
      <c r="F562" s="2348"/>
      <c r="G562" s="2437"/>
      <c r="H562" s="2295"/>
      <c r="I562" s="2330"/>
      <c r="J562" s="2330"/>
    </row>
    <row r="563" spans="1:10" ht="127.5">
      <c r="A563" s="2263" t="s">
        <v>1632</v>
      </c>
      <c r="B563" s="2278" t="s">
        <v>867</v>
      </c>
      <c r="C563" s="2272" t="s">
        <v>868</v>
      </c>
      <c r="D563" s="2273" t="s">
        <v>87</v>
      </c>
      <c r="E563" s="2274">
        <v>39</v>
      </c>
      <c r="F563" s="2348"/>
      <c r="G563" s="2437"/>
      <c r="H563" s="2295"/>
      <c r="I563" s="2330"/>
      <c r="J563" s="2330"/>
    </row>
    <row r="564" spans="1:10" ht="114.75">
      <c r="A564" s="2263" t="s">
        <v>1633</v>
      </c>
      <c r="B564" s="2278" t="s">
        <v>869</v>
      </c>
      <c r="C564" s="2272" t="s">
        <v>2638</v>
      </c>
      <c r="D564" s="2273" t="s">
        <v>87</v>
      </c>
      <c r="E564" s="2274">
        <v>18</v>
      </c>
      <c r="F564" s="2349"/>
      <c r="G564" s="2160"/>
      <c r="H564" s="2160"/>
      <c r="I564" s="2349"/>
      <c r="J564" s="2349"/>
    </row>
    <row r="565" spans="1:10">
      <c r="A565" s="2167"/>
      <c r="B565" s="2202"/>
      <c r="C565" s="2203"/>
      <c r="D565" s="2204"/>
      <c r="E565" s="2205"/>
      <c r="F565" s="2322"/>
      <c r="G565" s="2173"/>
      <c r="H565" s="2323"/>
      <c r="I565" s="2324" t="s">
        <v>1635</v>
      </c>
      <c r="J565" s="2325"/>
    </row>
    <row r="566" spans="1:10">
      <c r="A566" s="2146" t="s">
        <v>1636</v>
      </c>
      <c r="B566" s="2321" t="s">
        <v>872</v>
      </c>
      <c r="C566" s="2296"/>
      <c r="D566" s="2384"/>
      <c r="E566" s="2315"/>
      <c r="F566" s="2190"/>
      <c r="G566" s="2182"/>
      <c r="H566" s="2149"/>
      <c r="I566" s="2190"/>
      <c r="J566" s="2190"/>
    </row>
    <row r="567" spans="1:10" ht="25.5">
      <c r="A567" s="2155" t="s">
        <v>1637</v>
      </c>
      <c r="B567" s="2278" t="s">
        <v>874</v>
      </c>
      <c r="C567" s="721" t="s">
        <v>3323</v>
      </c>
      <c r="D567" s="2273" t="s">
        <v>87</v>
      </c>
      <c r="E567" s="2274">
        <v>24</v>
      </c>
      <c r="F567" s="2348"/>
      <c r="G567" s="2437"/>
      <c r="H567" s="2162"/>
      <c r="I567" s="2160"/>
      <c r="J567" s="2160"/>
    </row>
    <row r="568" spans="1:10" ht="191.25">
      <c r="A568" s="2155" t="s">
        <v>1639</v>
      </c>
      <c r="B568" s="2278" t="s">
        <v>877</v>
      </c>
      <c r="C568" s="2272" t="s">
        <v>1638</v>
      </c>
      <c r="D568" s="2273" t="s">
        <v>87</v>
      </c>
      <c r="E568" s="2274">
        <v>24</v>
      </c>
      <c r="F568" s="2348"/>
      <c r="G568" s="2437"/>
      <c r="H568" s="2162"/>
      <c r="I568" s="2160"/>
      <c r="J568" s="2160"/>
    </row>
    <row r="569" spans="1:10" ht="38.25">
      <c r="A569" s="2155" t="s">
        <v>1640</v>
      </c>
      <c r="B569" s="2278" t="s">
        <v>879</v>
      </c>
      <c r="C569" s="2272" t="s">
        <v>1409</v>
      </c>
      <c r="D569" s="2273" t="s">
        <v>49</v>
      </c>
      <c r="E569" s="2274">
        <v>45</v>
      </c>
      <c r="F569" s="2348"/>
      <c r="G569" s="2437"/>
      <c r="H569" s="2162"/>
      <c r="I569" s="2160"/>
      <c r="J569" s="2160"/>
    </row>
    <row r="570" spans="1:10" ht="51">
      <c r="A570" s="2155" t="s">
        <v>1641</v>
      </c>
      <c r="B570" s="2278" t="s">
        <v>881</v>
      </c>
      <c r="C570" s="2272" t="s">
        <v>882</v>
      </c>
      <c r="D570" s="2273" t="s">
        <v>87</v>
      </c>
      <c r="E570" s="2274">
        <v>9</v>
      </c>
      <c r="F570" s="2273"/>
      <c r="G570" s="2438"/>
      <c r="H570" s="2162"/>
      <c r="I570" s="2160"/>
      <c r="J570" s="2160"/>
    </row>
    <row r="571" spans="1:10" ht="51">
      <c r="A571" s="2155" t="s">
        <v>1642</v>
      </c>
      <c r="B571" s="2278" t="s">
        <v>883</v>
      </c>
      <c r="C571" s="2272" t="s">
        <v>884</v>
      </c>
      <c r="D571" s="2273" t="s">
        <v>87</v>
      </c>
      <c r="E571" s="2274">
        <v>30</v>
      </c>
      <c r="F571" s="2273"/>
      <c r="G571" s="2438"/>
      <c r="H571" s="2162"/>
      <c r="I571" s="2160"/>
      <c r="J571" s="2160"/>
    </row>
    <row r="572" spans="1:10" ht="63.75">
      <c r="A572" s="2155" t="s">
        <v>1643</v>
      </c>
      <c r="B572" s="2278" t="s">
        <v>885</v>
      </c>
      <c r="C572" s="2272" t="s">
        <v>886</v>
      </c>
      <c r="D572" s="2273" t="s">
        <v>87</v>
      </c>
      <c r="E572" s="2274">
        <v>30</v>
      </c>
      <c r="F572" s="2273"/>
      <c r="G572" s="2438"/>
      <c r="H572" s="2162"/>
      <c r="I572" s="2160"/>
      <c r="J572" s="2160"/>
    </row>
    <row r="573" spans="1:10" ht="51">
      <c r="A573" s="2155" t="s">
        <v>1644</v>
      </c>
      <c r="B573" s="2345" t="s">
        <v>887</v>
      </c>
      <c r="C573" s="2345" t="s">
        <v>2627</v>
      </c>
      <c r="D573" s="2273" t="s">
        <v>87</v>
      </c>
      <c r="E573" s="2274">
        <v>180</v>
      </c>
      <c r="F573" s="2348"/>
      <c r="G573" s="2437"/>
      <c r="H573" s="2162"/>
      <c r="I573" s="2160"/>
      <c r="J573" s="2160"/>
    </row>
    <row r="574" spans="1:10" ht="38.25">
      <c r="A574" s="2155" t="s">
        <v>1645</v>
      </c>
      <c r="B574" s="2278" t="s">
        <v>888</v>
      </c>
      <c r="C574" s="2272" t="s">
        <v>889</v>
      </c>
      <c r="D574" s="2273" t="s">
        <v>49</v>
      </c>
      <c r="E574" s="2274">
        <v>24</v>
      </c>
      <c r="F574" s="2273"/>
      <c r="G574" s="2438"/>
      <c r="H574" s="2162"/>
      <c r="I574" s="2160"/>
      <c r="J574" s="2160"/>
    </row>
    <row r="575" spans="1:10" ht="51">
      <c r="A575" s="2155" t="s">
        <v>1646</v>
      </c>
      <c r="B575" s="2278" t="s">
        <v>890</v>
      </c>
      <c r="C575" s="2272" t="s">
        <v>891</v>
      </c>
      <c r="D575" s="2273" t="s">
        <v>49</v>
      </c>
      <c r="E575" s="2274">
        <v>9</v>
      </c>
      <c r="F575" s="2273"/>
      <c r="G575" s="2438"/>
      <c r="H575" s="2162"/>
      <c r="I575" s="2160"/>
      <c r="J575" s="2160"/>
    </row>
    <row r="576" spans="1:10" ht="25.5">
      <c r="A576" s="2155" t="s">
        <v>1647</v>
      </c>
      <c r="B576" s="2278" t="s">
        <v>892</v>
      </c>
      <c r="C576" s="2272" t="s">
        <v>1408</v>
      </c>
      <c r="D576" s="2273" t="s">
        <v>49</v>
      </c>
      <c r="E576" s="2274">
        <v>60</v>
      </c>
      <c r="F576" s="2348"/>
      <c r="G576" s="2437"/>
      <c r="H576" s="2162"/>
      <c r="I576" s="2160"/>
      <c r="J576" s="2160"/>
    </row>
    <row r="577" spans="1:10" ht="51">
      <c r="A577" s="2155" t="s">
        <v>1648</v>
      </c>
      <c r="B577" s="2278" t="s">
        <v>893</v>
      </c>
      <c r="C577" s="2272" t="s">
        <v>894</v>
      </c>
      <c r="D577" s="2273" t="s">
        <v>49</v>
      </c>
      <c r="E577" s="2274">
        <v>18</v>
      </c>
      <c r="F577" s="2348"/>
      <c r="G577" s="2437"/>
      <c r="H577" s="2162"/>
      <c r="I577" s="2160"/>
      <c r="J577" s="2160"/>
    </row>
    <row r="578" spans="1:10" ht="25.5">
      <c r="A578" s="2155" t="s">
        <v>1649</v>
      </c>
      <c r="B578" s="2278" t="s">
        <v>895</v>
      </c>
      <c r="C578" s="2272" t="s">
        <v>896</v>
      </c>
      <c r="D578" s="2273" t="s">
        <v>49</v>
      </c>
      <c r="E578" s="2274">
        <v>18</v>
      </c>
      <c r="F578" s="2348"/>
      <c r="G578" s="2437"/>
      <c r="H578" s="2162"/>
      <c r="I578" s="2160"/>
      <c r="J578" s="2160"/>
    </row>
    <row r="579" spans="1:10" ht="15.75">
      <c r="A579" s="2155" t="s">
        <v>1650</v>
      </c>
      <c r="B579" s="2278" t="s">
        <v>2604</v>
      </c>
      <c r="C579" s="2272" t="s">
        <v>2603</v>
      </c>
      <c r="D579" s="2273" t="s">
        <v>31</v>
      </c>
      <c r="E579" s="2274">
        <v>12</v>
      </c>
      <c r="F579" s="2348"/>
      <c r="G579" s="2437"/>
      <c r="H579" s="2162"/>
      <c r="I579" s="2160"/>
      <c r="J579" s="2160"/>
    </row>
    <row r="580" spans="1:10" ht="15.75">
      <c r="A580" s="2155" t="s">
        <v>1651</v>
      </c>
      <c r="B580" s="2278" t="s">
        <v>897</v>
      </c>
      <c r="C580" s="2272" t="s">
        <v>898</v>
      </c>
      <c r="D580" s="2273" t="s">
        <v>31</v>
      </c>
      <c r="E580" s="2274">
        <v>3</v>
      </c>
      <c r="F580" s="2348"/>
      <c r="G580" s="2437"/>
      <c r="H580" s="2162"/>
      <c r="I580" s="2160"/>
      <c r="J580" s="2160"/>
    </row>
    <row r="581" spans="1:10">
      <c r="A581" s="2155" t="s">
        <v>1652</v>
      </c>
      <c r="B581" s="2278" t="s">
        <v>899</v>
      </c>
      <c r="C581" s="2272" t="s">
        <v>900</v>
      </c>
      <c r="D581" s="2273" t="s">
        <v>31</v>
      </c>
      <c r="E581" s="2274">
        <v>6</v>
      </c>
      <c r="F581" s="2349"/>
      <c r="G581" s="2160"/>
      <c r="H581" s="2160"/>
      <c r="I581" s="2349"/>
      <c r="J581" s="2349"/>
    </row>
    <row r="582" spans="1:10">
      <c r="A582" s="2155" t="s">
        <v>2602</v>
      </c>
      <c r="B582" s="2278" t="s">
        <v>2600</v>
      </c>
      <c r="C582" s="2272" t="s">
        <v>2601</v>
      </c>
      <c r="D582" s="2273" t="s">
        <v>31</v>
      </c>
      <c r="E582" s="2274">
        <v>30</v>
      </c>
      <c r="F582" s="2439"/>
      <c r="G582" s="2440"/>
      <c r="H582" s="2441"/>
      <c r="I582" s="2439"/>
      <c r="J582" s="2439"/>
    </row>
    <row r="583" spans="1:10">
      <c r="A583" s="2167"/>
      <c r="B583" s="2202"/>
      <c r="C583" s="2203"/>
      <c r="D583" s="2204"/>
      <c r="E583" s="2205"/>
      <c r="F583" s="2322"/>
      <c r="G583" s="2173"/>
      <c r="H583" s="2323"/>
      <c r="I583" s="2324" t="s">
        <v>1660</v>
      </c>
      <c r="J583" s="2325"/>
    </row>
    <row r="584" spans="1:10">
      <c r="A584" s="2146" t="s">
        <v>1653</v>
      </c>
      <c r="B584" s="2321" t="s">
        <v>2766</v>
      </c>
      <c r="C584" s="2297"/>
      <c r="D584" s="2298"/>
      <c r="E584" s="2150"/>
      <c r="F584" s="2299"/>
      <c r="G584" s="2300"/>
      <c r="H584" s="2298"/>
      <c r="I584" s="2299"/>
      <c r="J584" s="2299"/>
    </row>
    <row r="585" spans="1:10" ht="51">
      <c r="A585" s="2155" t="s">
        <v>1654</v>
      </c>
      <c r="B585" s="2272" t="s">
        <v>904</v>
      </c>
      <c r="C585" s="2442" t="s">
        <v>905</v>
      </c>
      <c r="D585" s="2162" t="s">
        <v>31</v>
      </c>
      <c r="E585" s="2279">
        <v>12</v>
      </c>
      <c r="F585" s="2160"/>
      <c r="G585" s="2161"/>
      <c r="H585" s="2162"/>
      <c r="I585" s="2160"/>
      <c r="J585" s="2160"/>
    </row>
    <row r="586" spans="1:10" ht="25.5">
      <c r="A586" s="2155" t="s">
        <v>1655</v>
      </c>
      <c r="B586" s="2278" t="s">
        <v>907</v>
      </c>
      <c r="C586" s="2272" t="s">
        <v>908</v>
      </c>
      <c r="D586" s="2162" t="s">
        <v>31</v>
      </c>
      <c r="E586" s="2279">
        <v>16</v>
      </c>
      <c r="F586" s="2160"/>
      <c r="G586" s="2161"/>
      <c r="H586" s="2162"/>
      <c r="I586" s="2160"/>
      <c r="J586" s="2160"/>
    </row>
    <row r="587" spans="1:10">
      <c r="A587" s="2155" t="s">
        <v>1656</v>
      </c>
      <c r="B587" s="2272" t="s">
        <v>909</v>
      </c>
      <c r="C587" s="2272" t="s">
        <v>910</v>
      </c>
      <c r="D587" s="2162" t="s">
        <v>31</v>
      </c>
      <c r="E587" s="2279">
        <v>16</v>
      </c>
      <c r="F587" s="2160"/>
      <c r="G587" s="2161"/>
      <c r="H587" s="2162"/>
      <c r="I587" s="2160"/>
      <c r="J587" s="2160"/>
    </row>
    <row r="588" spans="1:10">
      <c r="A588" s="2155" t="s">
        <v>1657</v>
      </c>
      <c r="B588" s="2272" t="s">
        <v>911</v>
      </c>
      <c r="C588" s="2272" t="s">
        <v>910</v>
      </c>
      <c r="D588" s="2162" t="s">
        <v>31</v>
      </c>
      <c r="E588" s="2279">
        <v>16</v>
      </c>
      <c r="F588" s="2160"/>
      <c r="G588" s="2161"/>
      <c r="H588" s="2162"/>
      <c r="I588" s="2160"/>
      <c r="J588" s="2160"/>
    </row>
    <row r="589" spans="1:10">
      <c r="A589" s="2155" t="s">
        <v>1658</v>
      </c>
      <c r="B589" s="2272" t="s">
        <v>912</v>
      </c>
      <c r="C589" s="2272" t="s">
        <v>910</v>
      </c>
      <c r="D589" s="2162" t="s">
        <v>31</v>
      </c>
      <c r="E589" s="2279">
        <v>16</v>
      </c>
      <c r="F589" s="2160"/>
      <c r="G589" s="2161"/>
      <c r="H589" s="2162"/>
      <c r="I589" s="2160"/>
      <c r="J589" s="2160"/>
    </row>
    <row r="590" spans="1:10">
      <c r="A590" s="2167"/>
      <c r="B590" s="2202"/>
      <c r="C590" s="2203"/>
      <c r="D590" s="2204"/>
      <c r="E590" s="2205"/>
      <c r="F590" s="2172"/>
      <c r="G590" s="2173"/>
      <c r="H590" s="2204"/>
      <c r="I590" s="2175" t="s">
        <v>1661</v>
      </c>
      <c r="J590" s="2176"/>
    </row>
    <row r="591" spans="1:10">
      <c r="A591" s="2146" t="s">
        <v>1659</v>
      </c>
      <c r="B591" s="2321" t="s">
        <v>2605</v>
      </c>
      <c r="C591" s="2301"/>
      <c r="D591" s="2149"/>
      <c r="E591" s="2150"/>
      <c r="F591" s="2154"/>
      <c r="G591" s="2182"/>
      <c r="H591" s="2149"/>
      <c r="I591" s="2154"/>
      <c r="J591" s="2154"/>
    </row>
    <row r="592" spans="1:10" ht="82.5">
      <c r="A592" s="2155" t="s">
        <v>1662</v>
      </c>
      <c r="B592" s="2278" t="s">
        <v>916</v>
      </c>
      <c r="C592" s="721" t="s">
        <v>3324</v>
      </c>
      <c r="D592" s="2273" t="s">
        <v>848</v>
      </c>
      <c r="E592" s="2274">
        <v>24</v>
      </c>
      <c r="F592" s="2160"/>
      <c r="G592" s="2161"/>
      <c r="H592" s="2162"/>
      <c r="I592" s="2160"/>
      <c r="J592" s="2160"/>
    </row>
    <row r="593" spans="1:10" ht="63.75">
      <c r="A593" s="2155" t="s">
        <v>1663</v>
      </c>
      <c r="B593" s="2278" t="s">
        <v>916</v>
      </c>
      <c r="C593" s="2272" t="s">
        <v>2731</v>
      </c>
      <c r="D593" s="2273" t="s">
        <v>848</v>
      </c>
      <c r="E593" s="2274">
        <v>40</v>
      </c>
      <c r="F593" s="2160"/>
      <c r="G593" s="2161"/>
      <c r="H593" s="2162"/>
      <c r="I593" s="2160"/>
      <c r="J593" s="2160"/>
    </row>
    <row r="594" spans="1:10" ht="63.75">
      <c r="A594" s="2155" t="s">
        <v>1664</v>
      </c>
      <c r="B594" s="2278" t="s">
        <v>916</v>
      </c>
      <c r="C594" s="2272" t="s">
        <v>2730</v>
      </c>
      <c r="D594" s="2273" t="s">
        <v>848</v>
      </c>
      <c r="E594" s="2279">
        <v>40</v>
      </c>
      <c r="F594" s="2160"/>
      <c r="G594" s="2161"/>
      <c r="H594" s="2162"/>
      <c r="I594" s="2160"/>
      <c r="J594" s="2160"/>
    </row>
    <row r="595" spans="1:10" ht="63.75">
      <c r="A595" s="2155" t="s">
        <v>1665</v>
      </c>
      <c r="B595" s="2278" t="s">
        <v>916</v>
      </c>
      <c r="C595" s="2272" t="s">
        <v>2733</v>
      </c>
      <c r="D595" s="2273" t="s">
        <v>848</v>
      </c>
      <c r="E595" s="2279">
        <v>40</v>
      </c>
      <c r="F595" s="2160"/>
      <c r="G595" s="2161"/>
      <c r="H595" s="2162"/>
      <c r="I595" s="2160"/>
      <c r="J595" s="2160"/>
    </row>
    <row r="596" spans="1:10">
      <c r="A596" s="2167"/>
      <c r="B596" s="2202"/>
      <c r="C596" s="2203"/>
      <c r="D596" s="2204"/>
      <c r="E596" s="2205"/>
      <c r="F596" s="2172"/>
      <c r="G596" s="2177"/>
      <c r="H596" s="2204"/>
      <c r="I596" s="2175" t="s">
        <v>1667</v>
      </c>
      <c r="J596" s="2176"/>
    </row>
    <row r="597" spans="1:10">
      <c r="A597" s="2443" t="s">
        <v>1666</v>
      </c>
      <c r="B597" s="2321" t="s">
        <v>2606</v>
      </c>
      <c r="C597" s="2301"/>
      <c r="D597" s="2149"/>
      <c r="E597" s="2444"/>
      <c r="F597" s="2445"/>
      <c r="G597" s="2328"/>
      <c r="H597" s="2446"/>
      <c r="I597" s="2445"/>
      <c r="J597" s="2445"/>
    </row>
    <row r="598" spans="1:10" ht="25.5">
      <c r="A598" s="2155" t="s">
        <v>1668</v>
      </c>
      <c r="B598" s="2278" t="s">
        <v>922</v>
      </c>
      <c r="C598" s="2272" t="s">
        <v>923</v>
      </c>
      <c r="D598" s="2273" t="s">
        <v>848</v>
      </c>
      <c r="E598" s="2279">
        <v>6</v>
      </c>
      <c r="F598" s="2160"/>
      <c r="G598" s="2161"/>
      <c r="H598" s="2162"/>
      <c r="I598" s="2160"/>
      <c r="J598" s="2160"/>
    </row>
    <row r="599" spans="1:10" ht="25.5">
      <c r="A599" s="2155" t="s">
        <v>1669</v>
      </c>
      <c r="B599" s="2278" t="s">
        <v>922</v>
      </c>
      <c r="C599" s="2272" t="s">
        <v>925</v>
      </c>
      <c r="D599" s="2273" t="s">
        <v>848</v>
      </c>
      <c r="E599" s="2279">
        <v>6</v>
      </c>
      <c r="F599" s="2160"/>
      <c r="G599" s="2161"/>
      <c r="H599" s="2162"/>
      <c r="I599" s="2160"/>
      <c r="J599" s="2160"/>
    </row>
    <row r="600" spans="1:10" ht="25.5">
      <c r="A600" s="2155" t="s">
        <v>1670</v>
      </c>
      <c r="B600" s="2278" t="s">
        <v>922</v>
      </c>
      <c r="C600" s="2272" t="s">
        <v>926</v>
      </c>
      <c r="D600" s="2273" t="s">
        <v>848</v>
      </c>
      <c r="E600" s="2279">
        <v>6</v>
      </c>
      <c r="F600" s="2160"/>
      <c r="G600" s="2161"/>
      <c r="H600" s="2162"/>
      <c r="I600" s="2160"/>
      <c r="J600" s="2160"/>
    </row>
    <row r="601" spans="1:10" ht="25.5">
      <c r="A601" s="2155" t="s">
        <v>1671</v>
      </c>
      <c r="B601" s="2278" t="s">
        <v>927</v>
      </c>
      <c r="C601" s="2272" t="s">
        <v>928</v>
      </c>
      <c r="D601" s="2273" t="s">
        <v>848</v>
      </c>
      <c r="E601" s="2279">
        <v>6</v>
      </c>
      <c r="F601" s="2160"/>
      <c r="G601" s="2161"/>
      <c r="H601" s="2162"/>
      <c r="I601" s="2160"/>
      <c r="J601" s="2160"/>
    </row>
    <row r="602" spans="1:10" ht="25.5">
      <c r="A602" s="2155" t="s">
        <v>1672</v>
      </c>
      <c r="B602" s="2257" t="s">
        <v>929</v>
      </c>
      <c r="C602" s="2309" t="s">
        <v>930</v>
      </c>
      <c r="D602" s="2258" t="s">
        <v>848</v>
      </c>
      <c r="E602" s="2227">
        <v>6</v>
      </c>
      <c r="F602" s="2160"/>
      <c r="G602" s="2161"/>
      <c r="H602" s="2162"/>
      <c r="I602" s="2160"/>
      <c r="J602" s="2160"/>
    </row>
    <row r="603" spans="1:10" ht="25.5">
      <c r="A603" s="2155" t="s">
        <v>1673</v>
      </c>
      <c r="B603" s="2257" t="s">
        <v>931</v>
      </c>
      <c r="C603" s="2309" t="s">
        <v>932</v>
      </c>
      <c r="D603" s="2258" t="s">
        <v>848</v>
      </c>
      <c r="E603" s="2227">
        <v>6</v>
      </c>
      <c r="F603" s="2160"/>
      <c r="G603" s="2161"/>
      <c r="H603" s="2162"/>
      <c r="I603" s="2160"/>
      <c r="J603" s="2160"/>
    </row>
    <row r="604" spans="1:10">
      <c r="A604" s="2155" t="s">
        <v>1674</v>
      </c>
      <c r="B604" s="2257" t="s">
        <v>933</v>
      </c>
      <c r="C604" s="2309" t="s">
        <v>934</v>
      </c>
      <c r="D604" s="2258" t="s">
        <v>848</v>
      </c>
      <c r="E604" s="2227">
        <v>6</v>
      </c>
      <c r="F604" s="2160"/>
      <c r="G604" s="2161"/>
      <c r="H604" s="2162"/>
      <c r="I604" s="2160"/>
      <c r="J604" s="2160"/>
    </row>
    <row r="605" spans="1:10" ht="25.5">
      <c r="A605" s="2155" t="s">
        <v>1675</v>
      </c>
      <c r="B605" s="2257" t="s">
        <v>931</v>
      </c>
      <c r="C605" s="2309" t="s">
        <v>935</v>
      </c>
      <c r="D605" s="2258" t="s">
        <v>848</v>
      </c>
      <c r="E605" s="2227">
        <v>6</v>
      </c>
      <c r="F605" s="2160"/>
      <c r="G605" s="2161"/>
      <c r="H605" s="2162"/>
      <c r="I605" s="2160"/>
      <c r="J605" s="2160"/>
    </row>
    <row r="606" spans="1:10">
      <c r="A606" s="2155" t="s">
        <v>1676</v>
      </c>
      <c r="B606" s="2257" t="s">
        <v>933</v>
      </c>
      <c r="C606" s="2309" t="s">
        <v>936</v>
      </c>
      <c r="D606" s="2258" t="s">
        <v>848</v>
      </c>
      <c r="E606" s="2227">
        <v>6</v>
      </c>
      <c r="F606" s="2160"/>
      <c r="G606" s="2161"/>
      <c r="H606" s="2162"/>
      <c r="I606" s="2160"/>
      <c r="J606" s="2160"/>
    </row>
    <row r="607" spans="1:10" ht="25.5">
      <c r="A607" s="2155" t="s">
        <v>1677</v>
      </c>
      <c r="B607" s="2278" t="s">
        <v>937</v>
      </c>
      <c r="C607" s="2272" t="s">
        <v>938</v>
      </c>
      <c r="D607" s="2273" t="s">
        <v>848</v>
      </c>
      <c r="E607" s="2279">
        <v>6</v>
      </c>
      <c r="F607" s="2160"/>
      <c r="G607" s="2161"/>
      <c r="H607" s="2162"/>
      <c r="I607" s="2160"/>
      <c r="J607" s="2160"/>
    </row>
    <row r="608" spans="1:10">
      <c r="A608" s="2167"/>
      <c r="B608" s="2202"/>
      <c r="C608" s="2203"/>
      <c r="D608" s="2204"/>
      <c r="E608" s="2205"/>
      <c r="F608" s="2172"/>
      <c r="G608" s="2173"/>
      <c r="H608" s="2204"/>
      <c r="I608" s="2175" t="s">
        <v>1678</v>
      </c>
      <c r="J608" s="2176"/>
    </row>
    <row r="609" spans="1:10">
      <c r="A609" s="2146" t="s">
        <v>1679</v>
      </c>
      <c r="B609" s="2321" t="s">
        <v>2765</v>
      </c>
      <c r="C609" s="2447"/>
      <c r="D609" s="2448"/>
      <c r="E609" s="2449"/>
      <c r="F609" s="2154"/>
      <c r="G609" s="2182"/>
      <c r="H609" s="2149"/>
      <c r="I609" s="2154"/>
      <c r="J609" s="2154"/>
    </row>
    <row r="610" spans="1:10" ht="25.5">
      <c r="A610" s="2155" t="s">
        <v>1680</v>
      </c>
      <c r="B610" s="2278" t="s">
        <v>939</v>
      </c>
      <c r="C610" s="2309" t="s">
        <v>940</v>
      </c>
      <c r="D610" s="2273" t="s">
        <v>49</v>
      </c>
      <c r="E610" s="2279">
        <v>90</v>
      </c>
      <c r="F610" s="2450">
        <v>100</v>
      </c>
      <c r="G610" s="2451">
        <v>0.65</v>
      </c>
      <c r="H610" s="2451">
        <v>65</v>
      </c>
      <c r="I610" s="2452">
        <v>12</v>
      </c>
      <c r="J610" s="2453">
        <v>6552</v>
      </c>
    </row>
    <row r="611" spans="1:10" ht="25.5">
      <c r="A611" s="2155" t="s">
        <v>1681</v>
      </c>
      <c r="B611" s="2278" t="s">
        <v>939</v>
      </c>
      <c r="C611" s="2309" t="s">
        <v>941</v>
      </c>
      <c r="D611" s="2273" t="s">
        <v>49</v>
      </c>
      <c r="E611" s="2279">
        <v>300</v>
      </c>
      <c r="F611" s="2450" t="s">
        <v>3325</v>
      </c>
      <c r="G611" s="2451">
        <v>0.8</v>
      </c>
      <c r="H611" s="2451">
        <v>40</v>
      </c>
      <c r="I611" s="2452">
        <v>12</v>
      </c>
      <c r="J611" s="2453">
        <v>13440</v>
      </c>
    </row>
    <row r="612" spans="1:10" ht="25.5">
      <c r="A612" s="2155" t="s">
        <v>1682</v>
      </c>
      <c r="B612" s="2278" t="s">
        <v>939</v>
      </c>
      <c r="C612" s="2309" t="s">
        <v>942</v>
      </c>
      <c r="D612" s="2273" t="s">
        <v>49</v>
      </c>
      <c r="E612" s="2279">
        <v>300</v>
      </c>
      <c r="F612" s="2454" t="s">
        <v>3325</v>
      </c>
      <c r="G612" s="2452">
        <v>0.8</v>
      </c>
      <c r="H612" s="2452">
        <v>40</v>
      </c>
      <c r="I612" s="2455">
        <v>12</v>
      </c>
      <c r="J612" s="2456">
        <v>13440</v>
      </c>
    </row>
    <row r="613" spans="1:10">
      <c r="A613" s="2167"/>
      <c r="B613" s="2202"/>
      <c r="C613" s="2203"/>
      <c r="D613" s="2204"/>
      <c r="E613" s="2205"/>
      <c r="F613" s="2457"/>
      <c r="G613" s="2224"/>
      <c r="H613" s="2458"/>
      <c r="I613" s="2459" t="s">
        <v>1683</v>
      </c>
      <c r="J613" s="2460">
        <v>29850</v>
      </c>
    </row>
    <row r="614" spans="1:10">
      <c r="A614" s="2146" t="s">
        <v>1684</v>
      </c>
      <c r="B614" s="2310" t="s">
        <v>2764</v>
      </c>
      <c r="C614" s="2190"/>
      <c r="D614" s="2149"/>
      <c r="E614" s="2150"/>
      <c r="F614" s="2305"/>
      <c r="G614" s="2306"/>
      <c r="H614" s="2149"/>
      <c r="I614" s="2307"/>
      <c r="J614" s="2154"/>
    </row>
    <row r="615" spans="1:10" ht="25.5">
      <c r="A615" s="2155" t="s">
        <v>1685</v>
      </c>
      <c r="B615" s="2278" t="s">
        <v>943</v>
      </c>
      <c r="C615" s="2272" t="s">
        <v>944</v>
      </c>
      <c r="D615" s="2273" t="s">
        <v>49</v>
      </c>
      <c r="E615" s="2279">
        <v>144</v>
      </c>
      <c r="F615" s="2160"/>
      <c r="G615" s="2161"/>
      <c r="H615" s="2162"/>
      <c r="I615" s="2160"/>
      <c r="J615" s="2160"/>
    </row>
    <row r="616" spans="1:10" ht="57">
      <c r="A616" s="2155" t="s">
        <v>1686</v>
      </c>
      <c r="B616" s="2278" t="s">
        <v>945</v>
      </c>
      <c r="C616" s="721" t="s">
        <v>3326</v>
      </c>
      <c r="D616" s="2273" t="s">
        <v>49</v>
      </c>
      <c r="E616" s="2273">
        <v>60</v>
      </c>
      <c r="F616" s="2160"/>
      <c r="G616" s="2161"/>
      <c r="H616" s="2162"/>
      <c r="I616" s="2160"/>
      <c r="J616" s="2160"/>
    </row>
    <row r="617" spans="1:10" ht="85.5">
      <c r="A617" s="2155" t="s">
        <v>1687</v>
      </c>
      <c r="B617" s="2278" t="s">
        <v>947</v>
      </c>
      <c r="C617" s="721" t="s">
        <v>3327</v>
      </c>
      <c r="D617" s="2273" t="s">
        <v>49</v>
      </c>
      <c r="E617" s="2273">
        <v>9</v>
      </c>
      <c r="F617" s="2160"/>
      <c r="G617" s="2161"/>
      <c r="H617" s="2162"/>
      <c r="I617" s="2160"/>
      <c r="J617" s="2160"/>
    </row>
    <row r="618" spans="1:10" ht="85.5">
      <c r="A618" s="2155" t="s">
        <v>1688</v>
      </c>
      <c r="B618" s="2278" t="s">
        <v>948</v>
      </c>
      <c r="C618" s="721" t="s">
        <v>3327</v>
      </c>
      <c r="D618" s="2273" t="s">
        <v>49</v>
      </c>
      <c r="E618" s="2273">
        <v>9</v>
      </c>
      <c r="F618" s="2160"/>
      <c r="G618" s="2161"/>
      <c r="H618" s="2162"/>
      <c r="I618" s="2160"/>
      <c r="J618" s="2160"/>
    </row>
    <row r="619" spans="1:10" ht="57">
      <c r="A619" s="2155" t="s">
        <v>1689</v>
      </c>
      <c r="B619" s="2278" t="s">
        <v>949</v>
      </c>
      <c r="C619" s="721" t="s">
        <v>3328</v>
      </c>
      <c r="D619" s="2273" t="s">
        <v>49</v>
      </c>
      <c r="E619" s="2273">
        <v>30</v>
      </c>
      <c r="F619" s="2160"/>
      <c r="G619" s="2161"/>
      <c r="H619" s="2162"/>
      <c r="I619" s="2160"/>
      <c r="J619" s="2160"/>
    </row>
    <row r="620" spans="1:10" ht="57">
      <c r="A620" s="2155" t="s">
        <v>1690</v>
      </c>
      <c r="B620" s="2278" t="s">
        <v>950</v>
      </c>
      <c r="C620" s="721" t="s">
        <v>3329</v>
      </c>
      <c r="D620" s="2273" t="s">
        <v>49</v>
      </c>
      <c r="E620" s="2273">
        <v>30</v>
      </c>
      <c r="F620" s="2160"/>
      <c r="G620" s="2161"/>
      <c r="H620" s="2162"/>
      <c r="I620" s="2160"/>
      <c r="J620" s="2160"/>
    </row>
    <row r="621" spans="1:10">
      <c r="A621" s="2155" t="s">
        <v>1691</v>
      </c>
      <c r="B621" s="2278" t="s">
        <v>2607</v>
      </c>
      <c r="C621" s="2272" t="s">
        <v>2608</v>
      </c>
      <c r="D621" s="2273" t="s">
        <v>49</v>
      </c>
      <c r="E621" s="2273">
        <v>30</v>
      </c>
      <c r="F621" s="2160"/>
      <c r="G621" s="2161"/>
      <c r="H621" s="2162"/>
      <c r="I621" s="2160"/>
      <c r="J621" s="2160"/>
    </row>
    <row r="622" spans="1:10" ht="25.5">
      <c r="A622" s="2155" t="s">
        <v>1692</v>
      </c>
      <c r="B622" s="2461" t="s">
        <v>952</v>
      </c>
      <c r="C622" s="2345" t="s">
        <v>953</v>
      </c>
      <c r="D622" s="2273" t="s">
        <v>49</v>
      </c>
      <c r="E622" s="2273">
        <v>9</v>
      </c>
      <c r="F622" s="2160"/>
      <c r="G622" s="2161"/>
      <c r="H622" s="2162"/>
      <c r="I622" s="2160"/>
      <c r="J622" s="2160"/>
    </row>
    <row r="623" spans="1:10" ht="25.5">
      <c r="A623" s="2155" t="s">
        <v>1693</v>
      </c>
      <c r="B623" s="2278" t="s">
        <v>954</v>
      </c>
      <c r="C623" s="2272" t="s">
        <v>955</v>
      </c>
      <c r="D623" s="2273" t="s">
        <v>31</v>
      </c>
      <c r="E623" s="2273">
        <v>600</v>
      </c>
      <c r="F623" s="2116"/>
      <c r="G623" s="2160"/>
      <c r="H623" s="2160"/>
      <c r="I623" s="2349"/>
      <c r="J623" s="2349"/>
    </row>
    <row r="624" spans="1:10">
      <c r="A624" s="2167"/>
      <c r="B624" s="2173"/>
      <c r="C624" s="2203"/>
      <c r="D624" s="2204"/>
      <c r="E624" s="2205"/>
      <c r="F624" s="2172"/>
      <c r="G624" s="2173"/>
      <c r="H624" s="2323"/>
      <c r="I624" s="2324" t="s">
        <v>1694</v>
      </c>
      <c r="J624" s="2325"/>
    </row>
    <row r="625" spans="1:10">
      <c r="A625" s="2146" t="s">
        <v>1695</v>
      </c>
      <c r="B625" s="2321" t="s">
        <v>2763</v>
      </c>
      <c r="C625" s="2301"/>
      <c r="D625" s="2149"/>
      <c r="E625" s="2150"/>
      <c r="F625" s="2154"/>
      <c r="G625" s="2182"/>
      <c r="H625" s="2149"/>
      <c r="I625" s="2154"/>
      <c r="J625" s="2154"/>
    </row>
    <row r="626" spans="1:10" ht="76.5">
      <c r="A626" s="2155" t="s">
        <v>1696</v>
      </c>
      <c r="B626" s="724" t="s">
        <v>3330</v>
      </c>
      <c r="C626" s="2272" t="s">
        <v>958</v>
      </c>
      <c r="D626" s="2273" t="s">
        <v>31</v>
      </c>
      <c r="E626" s="2274">
        <v>3</v>
      </c>
      <c r="F626" s="2213">
        <v>1</v>
      </c>
      <c r="G626" s="2462">
        <v>180</v>
      </c>
      <c r="H626" s="2463">
        <v>180</v>
      </c>
      <c r="I626" s="2464">
        <v>21</v>
      </c>
      <c r="J626" s="2464">
        <f>217.8*3</f>
        <v>653.40000000000009</v>
      </c>
    </row>
    <row r="627" spans="1:10" ht="63.75">
      <c r="A627" s="2155" t="s">
        <v>1697</v>
      </c>
      <c r="B627" s="2278" t="s">
        <v>960</v>
      </c>
      <c r="C627" s="2272" t="s">
        <v>961</v>
      </c>
      <c r="D627" s="2273" t="s">
        <v>31</v>
      </c>
      <c r="E627" s="2274">
        <v>3</v>
      </c>
      <c r="F627" s="2213">
        <v>1</v>
      </c>
      <c r="G627" s="2462">
        <v>180</v>
      </c>
      <c r="H627" s="2463">
        <v>180</v>
      </c>
      <c r="I627" s="2464">
        <v>21</v>
      </c>
      <c r="J627" s="2464">
        <f>217.8*3</f>
        <v>653.40000000000009</v>
      </c>
    </row>
    <row r="628" spans="1:10" ht="63.75">
      <c r="A628" s="2155" t="s">
        <v>1698</v>
      </c>
      <c r="B628" s="2278" t="s">
        <v>963</v>
      </c>
      <c r="C628" s="2272" t="s">
        <v>964</v>
      </c>
      <c r="D628" s="2273" t="s">
        <v>31</v>
      </c>
      <c r="E628" s="2274">
        <v>3</v>
      </c>
      <c r="F628" s="2213">
        <v>1</v>
      </c>
      <c r="G628" s="2462">
        <v>180</v>
      </c>
      <c r="H628" s="2463">
        <v>180</v>
      </c>
      <c r="I628" s="2464">
        <v>21</v>
      </c>
      <c r="J628" s="2464">
        <f>217.8*E628</f>
        <v>653.40000000000009</v>
      </c>
    </row>
    <row r="629" spans="1:10" ht="63.75">
      <c r="A629" s="2155" t="s">
        <v>1699</v>
      </c>
      <c r="B629" s="2278" t="s">
        <v>966</v>
      </c>
      <c r="C629" s="2272" t="s">
        <v>967</v>
      </c>
      <c r="D629" s="2273" t="s">
        <v>31</v>
      </c>
      <c r="E629" s="2274">
        <v>3</v>
      </c>
      <c r="F629" s="2213">
        <v>1</v>
      </c>
      <c r="G629" s="2462">
        <v>180</v>
      </c>
      <c r="H629" s="2463">
        <v>180</v>
      </c>
      <c r="I629" s="2464">
        <v>21</v>
      </c>
      <c r="J629" s="2464">
        <f>217.8*E629</f>
        <v>653.40000000000009</v>
      </c>
    </row>
    <row r="630" spans="1:10" ht="51">
      <c r="A630" s="2155" t="s">
        <v>1700</v>
      </c>
      <c r="B630" s="2278" t="s">
        <v>969</v>
      </c>
      <c r="C630" s="2272" t="s">
        <v>970</v>
      </c>
      <c r="D630" s="2273" t="s">
        <v>31</v>
      </c>
      <c r="E630" s="2274">
        <v>3</v>
      </c>
      <c r="F630" s="2213">
        <v>1</v>
      </c>
      <c r="G630" s="2462">
        <v>170</v>
      </c>
      <c r="H630" s="2463">
        <v>170</v>
      </c>
      <c r="I630" s="2464">
        <v>21</v>
      </c>
      <c r="J630" s="2464">
        <f>205.7*E630</f>
        <v>617.09999999999991</v>
      </c>
    </row>
    <row r="631" spans="1:10" ht="63.75">
      <c r="A631" s="2155" t="s">
        <v>1701</v>
      </c>
      <c r="B631" s="2278" t="s">
        <v>972</v>
      </c>
      <c r="C631" s="2272" t="s">
        <v>973</v>
      </c>
      <c r="D631" s="2273" t="s">
        <v>31</v>
      </c>
      <c r="E631" s="2274">
        <v>4</v>
      </c>
      <c r="F631" s="2213">
        <v>1</v>
      </c>
      <c r="G631" s="2462">
        <v>170</v>
      </c>
      <c r="H631" s="2463">
        <v>170</v>
      </c>
      <c r="I631" s="2464">
        <v>21</v>
      </c>
      <c r="J631" s="2464">
        <f>205.8*E631</f>
        <v>823.2</v>
      </c>
    </row>
    <row r="632" spans="1:10" ht="25.5">
      <c r="A632" s="2155" t="s">
        <v>1702</v>
      </c>
      <c r="B632" s="2278" t="s">
        <v>975</v>
      </c>
      <c r="C632" s="2272" t="s">
        <v>976</v>
      </c>
      <c r="D632" s="2273" t="s">
        <v>31</v>
      </c>
      <c r="E632" s="2274">
        <v>3</v>
      </c>
      <c r="F632" s="2213">
        <v>1</v>
      </c>
      <c r="G632" s="2462">
        <v>190</v>
      </c>
      <c r="H632" s="2463">
        <v>190</v>
      </c>
      <c r="I632" s="2464">
        <v>21</v>
      </c>
      <c r="J632" s="2464">
        <f>229.9*E632</f>
        <v>689.7</v>
      </c>
    </row>
    <row r="633" spans="1:10" ht="51">
      <c r="A633" s="2155" t="s">
        <v>1703</v>
      </c>
      <c r="B633" s="2278" t="s">
        <v>977</v>
      </c>
      <c r="C633" s="2272" t="s">
        <v>978</v>
      </c>
      <c r="D633" s="2273" t="s">
        <v>31</v>
      </c>
      <c r="E633" s="2274">
        <v>3</v>
      </c>
      <c r="F633" s="2213">
        <v>1</v>
      </c>
      <c r="G633" s="2462">
        <v>430</v>
      </c>
      <c r="H633" s="2463">
        <v>430</v>
      </c>
      <c r="I633" s="2464">
        <v>21</v>
      </c>
      <c r="J633" s="2464">
        <f>520.3*E633</f>
        <v>1560.8999999999999</v>
      </c>
    </row>
    <row r="634" spans="1:10" ht="25.5">
      <c r="A634" s="2155" t="s">
        <v>1704</v>
      </c>
      <c r="B634" s="2278" t="s">
        <v>979</v>
      </c>
      <c r="C634" s="2272" t="s">
        <v>980</v>
      </c>
      <c r="D634" s="2273" t="s">
        <v>31</v>
      </c>
      <c r="E634" s="2274">
        <v>3</v>
      </c>
      <c r="F634" s="2427">
        <v>1</v>
      </c>
      <c r="G634" s="2464">
        <v>140</v>
      </c>
      <c r="H634" s="2464">
        <v>140</v>
      </c>
      <c r="I634" s="2465">
        <v>21</v>
      </c>
      <c r="J634" s="2465">
        <f>169.4*E634</f>
        <v>508.20000000000005</v>
      </c>
    </row>
    <row r="635" spans="1:10">
      <c r="A635" s="2167"/>
      <c r="B635" s="2202"/>
      <c r="C635" s="2203"/>
      <c r="D635" s="2204"/>
      <c r="E635" s="2205"/>
      <c r="F635" s="2457"/>
      <c r="G635" s="2376"/>
      <c r="H635" s="2458"/>
      <c r="I635" s="2459" t="s">
        <v>1705</v>
      </c>
      <c r="J635" s="2466">
        <v>5630</v>
      </c>
    </row>
    <row r="636" spans="1:10">
      <c r="A636" s="2146" t="s">
        <v>1706</v>
      </c>
      <c r="B636" s="2321" t="s">
        <v>2762</v>
      </c>
      <c r="C636" s="2297"/>
      <c r="D636" s="2426"/>
      <c r="E636" s="2244"/>
      <c r="F636" s="2154"/>
      <c r="G636" s="2182"/>
      <c r="H636" s="2149"/>
      <c r="I636" s="2154"/>
      <c r="J636" s="2154"/>
    </row>
    <row r="637" spans="1:10" ht="25.5">
      <c r="A637" s="2155" t="s">
        <v>1707</v>
      </c>
      <c r="B637" s="2278" t="s">
        <v>983</v>
      </c>
      <c r="C637" s="2272" t="s">
        <v>984</v>
      </c>
      <c r="D637" s="2273" t="s">
        <v>49</v>
      </c>
      <c r="E637" s="2274">
        <v>240</v>
      </c>
      <c r="F637" s="2213">
        <v>1000</v>
      </c>
      <c r="G637" s="2214" t="s">
        <v>3331</v>
      </c>
      <c r="H637" s="2463">
        <v>34</v>
      </c>
      <c r="I637" s="2464">
        <v>12</v>
      </c>
      <c r="J637" s="2464">
        <v>8179.2</v>
      </c>
    </row>
    <row r="638" spans="1:10" ht="25.5">
      <c r="A638" s="2155" t="s">
        <v>1708</v>
      </c>
      <c r="B638" s="2278" t="s">
        <v>983</v>
      </c>
      <c r="C638" s="2272" t="s">
        <v>986</v>
      </c>
      <c r="D638" s="2273" t="s">
        <v>49</v>
      </c>
      <c r="E638" s="2274">
        <v>180</v>
      </c>
      <c r="F638" s="2427">
        <v>1000</v>
      </c>
      <c r="G638" s="2213" t="s">
        <v>3331</v>
      </c>
      <c r="H638" s="2464">
        <v>34</v>
      </c>
      <c r="I638" s="2465">
        <v>12</v>
      </c>
      <c r="J638" s="2465">
        <v>6854.4</v>
      </c>
    </row>
    <row r="639" spans="1:10">
      <c r="A639" s="2167"/>
      <c r="B639" s="2202"/>
      <c r="C639" s="2203"/>
      <c r="D639" s="2204"/>
      <c r="E639" s="2205"/>
      <c r="F639" s="2457"/>
      <c r="G639" s="2224"/>
      <c r="H639" s="2458"/>
      <c r="I639" s="2459" t="s">
        <v>1709</v>
      </c>
      <c r="J639" s="2466">
        <v>14280</v>
      </c>
    </row>
    <row r="640" spans="1:10">
      <c r="A640" s="2146" t="s">
        <v>1710</v>
      </c>
      <c r="B640" s="2321" t="s">
        <v>2761</v>
      </c>
      <c r="C640" s="2301"/>
      <c r="D640" s="2419"/>
      <c r="E640" s="2244"/>
      <c r="F640" s="2335"/>
      <c r="G640" s="2306"/>
      <c r="H640" s="2306"/>
      <c r="I640" s="2335"/>
      <c r="J640" s="2335"/>
    </row>
    <row r="641" spans="1:10" ht="38.25">
      <c r="A641" s="2263" t="s">
        <v>1717</v>
      </c>
      <c r="B641" s="2272" t="s">
        <v>989</v>
      </c>
      <c r="C641" s="2272" t="s">
        <v>2738</v>
      </c>
      <c r="D641" s="2294" t="s">
        <v>49</v>
      </c>
      <c r="E641" s="2279">
        <v>600</v>
      </c>
      <c r="F641" s="2160"/>
      <c r="G641" s="2161"/>
      <c r="H641" s="2162"/>
      <c r="I641" s="2160"/>
      <c r="J641" s="2160"/>
    </row>
    <row r="642" spans="1:10" ht="25.5">
      <c r="A642" s="2263" t="s">
        <v>1718</v>
      </c>
      <c r="B642" s="2278" t="s">
        <v>990</v>
      </c>
      <c r="C642" s="2272" t="s">
        <v>2737</v>
      </c>
      <c r="D642" s="2273" t="s">
        <v>49</v>
      </c>
      <c r="E642" s="2274">
        <v>450</v>
      </c>
      <c r="F642" s="2160"/>
      <c r="G642" s="2161"/>
      <c r="H642" s="2162"/>
      <c r="I642" s="2160"/>
      <c r="J642" s="2160"/>
    </row>
    <row r="643" spans="1:10" ht="25.5">
      <c r="A643" s="2263" t="s">
        <v>1719</v>
      </c>
      <c r="B643" s="2278" t="s">
        <v>990</v>
      </c>
      <c r="C643" s="2272" t="s">
        <v>2736</v>
      </c>
      <c r="D643" s="2273" t="s">
        <v>49</v>
      </c>
      <c r="E643" s="2274">
        <v>108</v>
      </c>
      <c r="F643" s="2160"/>
      <c r="G643" s="2161"/>
      <c r="H643" s="2162"/>
      <c r="I643" s="2160"/>
      <c r="J643" s="2160"/>
    </row>
    <row r="644" spans="1:10">
      <c r="A644" s="2263" t="s">
        <v>1720</v>
      </c>
      <c r="B644" s="2278" t="s">
        <v>990</v>
      </c>
      <c r="C644" s="2272" t="s">
        <v>2739</v>
      </c>
      <c r="D644" s="2273" t="s">
        <v>31</v>
      </c>
      <c r="E644" s="2274">
        <v>150</v>
      </c>
      <c r="F644" s="2349"/>
      <c r="G644" s="2160"/>
      <c r="H644" s="2160"/>
      <c r="I644" s="2349"/>
      <c r="J644" s="2349"/>
    </row>
    <row r="645" spans="1:10">
      <c r="A645" s="2167"/>
      <c r="B645" s="2173"/>
      <c r="C645" s="2203"/>
      <c r="D645" s="2204"/>
      <c r="E645" s="2205"/>
      <c r="F645" s="2322"/>
      <c r="G645" s="2173"/>
      <c r="H645" s="2323"/>
      <c r="I645" s="2324" t="s">
        <v>1711</v>
      </c>
      <c r="J645" s="2325"/>
    </row>
    <row r="646" spans="1:10">
      <c r="A646" s="2146" t="s">
        <v>1712</v>
      </c>
      <c r="B646" s="2321" t="s">
        <v>993</v>
      </c>
      <c r="C646" s="2301"/>
      <c r="D646" s="2149"/>
      <c r="E646" s="2150"/>
      <c r="F646" s="2154"/>
      <c r="G646" s="2182"/>
      <c r="H646" s="2149"/>
      <c r="I646" s="2154"/>
      <c r="J646" s="2154"/>
    </row>
    <row r="647" spans="1:10" ht="38.25">
      <c r="A647" s="2155" t="s">
        <v>1713</v>
      </c>
      <c r="B647" s="2467" t="s">
        <v>995</v>
      </c>
      <c r="C647" s="2311" t="s">
        <v>996</v>
      </c>
      <c r="D647" s="2273" t="s">
        <v>49</v>
      </c>
      <c r="E647" s="2274">
        <v>60</v>
      </c>
      <c r="F647" s="2160"/>
      <c r="G647" s="2161"/>
      <c r="H647" s="2162"/>
      <c r="I647" s="2160"/>
      <c r="J647" s="2160"/>
    </row>
    <row r="648" spans="1:10">
      <c r="A648" s="2155" t="s">
        <v>1714</v>
      </c>
      <c r="B648" s="2278" t="s">
        <v>998</v>
      </c>
      <c r="C648" s="2272" t="s">
        <v>999</v>
      </c>
      <c r="D648" s="2273" t="s">
        <v>49</v>
      </c>
      <c r="E648" s="2274">
        <v>120</v>
      </c>
      <c r="F648" s="2160"/>
      <c r="G648" s="2161"/>
      <c r="H648" s="2162"/>
      <c r="I648" s="2160"/>
      <c r="J648" s="2160"/>
    </row>
    <row r="649" spans="1:10" ht="25.5">
      <c r="A649" s="2155" t="s">
        <v>1715</v>
      </c>
      <c r="B649" s="724" t="s">
        <v>3332</v>
      </c>
      <c r="C649" s="2272" t="s">
        <v>1001</v>
      </c>
      <c r="D649" s="2273" t="s">
        <v>49</v>
      </c>
      <c r="E649" s="2274">
        <v>60</v>
      </c>
      <c r="F649" s="2160"/>
      <c r="G649" s="2161"/>
      <c r="H649" s="2162"/>
      <c r="I649" s="2160"/>
      <c r="J649" s="2160"/>
    </row>
    <row r="650" spans="1:10" ht="25.5">
      <c r="A650" s="2155" t="s">
        <v>1716</v>
      </c>
      <c r="B650" s="2278" t="s">
        <v>1003</v>
      </c>
      <c r="C650" s="2272" t="s">
        <v>1004</v>
      </c>
      <c r="D650" s="2273" t="s">
        <v>49</v>
      </c>
      <c r="E650" s="2274">
        <v>60</v>
      </c>
      <c r="F650" s="2349"/>
      <c r="G650" s="2160"/>
      <c r="H650" s="2160"/>
      <c r="I650" s="2349"/>
      <c r="J650" s="2349"/>
    </row>
    <row r="651" spans="1:10">
      <c r="A651" s="2167"/>
      <c r="B651" s="2202"/>
      <c r="C651" s="2203"/>
      <c r="D651" s="2204"/>
      <c r="E651" s="2205"/>
      <c r="F651" s="2322"/>
      <c r="G651" s="2173"/>
      <c r="H651" s="2323"/>
      <c r="I651" s="2324" t="s">
        <v>1721</v>
      </c>
      <c r="J651" s="2325"/>
    </row>
    <row r="652" spans="1:10">
      <c r="A652" s="2146" t="s">
        <v>1722</v>
      </c>
      <c r="B652" s="2321" t="s">
        <v>1007</v>
      </c>
      <c r="C652" s="2301"/>
      <c r="D652" s="2419"/>
      <c r="E652" s="2244"/>
      <c r="F652" s="2154"/>
      <c r="G652" s="2182"/>
      <c r="H652" s="2149"/>
      <c r="I652" s="2154"/>
      <c r="J652" s="2154"/>
    </row>
    <row r="653" spans="1:10" ht="25.5">
      <c r="A653" s="2155" t="s">
        <v>1724</v>
      </c>
      <c r="B653" s="2278" t="s">
        <v>1009</v>
      </c>
      <c r="C653" s="2272" t="s">
        <v>1010</v>
      </c>
      <c r="D653" s="2273" t="s">
        <v>49</v>
      </c>
      <c r="E653" s="2274">
        <v>72</v>
      </c>
      <c r="F653" s="2163"/>
      <c r="G653" s="2468"/>
      <c r="H653" s="2162"/>
      <c r="I653" s="2160"/>
      <c r="J653" s="2160"/>
    </row>
    <row r="654" spans="1:10">
      <c r="A654" s="2155" t="s">
        <v>1725</v>
      </c>
      <c r="B654" s="2278" t="s">
        <v>1012</v>
      </c>
      <c r="C654" s="2272" t="s">
        <v>1013</v>
      </c>
      <c r="D654" s="2273" t="s">
        <v>31</v>
      </c>
      <c r="E654" s="2274">
        <v>3000</v>
      </c>
      <c r="F654" s="2163"/>
      <c r="G654" s="2468"/>
      <c r="H654" s="2162"/>
      <c r="I654" s="2160"/>
      <c r="J654" s="2160"/>
    </row>
    <row r="655" spans="1:10" ht="25.5">
      <c r="A655" s="2155" t="s">
        <v>1726</v>
      </c>
      <c r="B655" s="2278" t="s">
        <v>1015</v>
      </c>
      <c r="C655" s="2272" t="s">
        <v>1016</v>
      </c>
      <c r="D655" s="2273" t="s">
        <v>31</v>
      </c>
      <c r="E655" s="2274">
        <v>30</v>
      </c>
      <c r="F655" s="2163"/>
      <c r="G655" s="2468"/>
      <c r="H655" s="2162"/>
      <c r="I655" s="2160"/>
      <c r="J655" s="2160"/>
    </row>
    <row r="656" spans="1:10" ht="25.5">
      <c r="A656" s="2155" t="s">
        <v>1727</v>
      </c>
      <c r="B656" s="2278" t="s">
        <v>1018</v>
      </c>
      <c r="C656" s="2272" t="s">
        <v>1019</v>
      </c>
      <c r="D656" s="2273" t="s">
        <v>31</v>
      </c>
      <c r="E656" s="2274">
        <v>60</v>
      </c>
      <c r="F656" s="2163"/>
      <c r="G656" s="2468"/>
      <c r="H656" s="2162"/>
      <c r="I656" s="2160"/>
      <c r="J656" s="2160"/>
    </row>
    <row r="657" spans="1:10" ht="25.5">
      <c r="A657" s="2155" t="s">
        <v>1728</v>
      </c>
      <c r="B657" s="2278" t="s">
        <v>1021</v>
      </c>
      <c r="C657" s="2272" t="s">
        <v>2740</v>
      </c>
      <c r="D657" s="2273" t="s">
        <v>49</v>
      </c>
      <c r="E657" s="2274">
        <v>75</v>
      </c>
      <c r="F657" s="2349"/>
      <c r="G657" s="2160"/>
      <c r="H657" s="2160"/>
      <c r="I657" s="2349"/>
      <c r="J657" s="2349"/>
    </row>
    <row r="658" spans="1:10">
      <c r="A658" s="2167"/>
      <c r="B658" s="2202"/>
      <c r="C658" s="2203"/>
      <c r="D658" s="2204"/>
      <c r="E658" s="2205"/>
      <c r="F658" s="2322"/>
      <c r="G658" s="2173"/>
      <c r="H658" s="2323"/>
      <c r="I658" s="2324" t="s">
        <v>1723</v>
      </c>
      <c r="J658" s="2325"/>
    </row>
    <row r="659" spans="1:10">
      <c r="A659" s="2146" t="s">
        <v>1729</v>
      </c>
      <c r="B659" s="2321" t="s">
        <v>2759</v>
      </c>
      <c r="C659" s="2301"/>
      <c r="D659" s="2419"/>
      <c r="E659" s="2244"/>
      <c r="F659" s="2154"/>
      <c r="G659" s="2182"/>
      <c r="H659" s="2149"/>
      <c r="I659" s="2154"/>
      <c r="J659" s="2154"/>
    </row>
    <row r="660" spans="1:10" ht="25.5">
      <c r="A660" s="2469" t="s">
        <v>1734</v>
      </c>
      <c r="B660" s="2257" t="s">
        <v>1025</v>
      </c>
      <c r="C660" s="2309" t="s">
        <v>1730</v>
      </c>
      <c r="D660" s="2258" t="s">
        <v>31</v>
      </c>
      <c r="E660" s="2227">
        <v>15</v>
      </c>
      <c r="F660" s="2163"/>
      <c r="G660" s="2468"/>
      <c r="H660" s="2166"/>
      <c r="I660" s="2163"/>
      <c r="J660" s="2163"/>
    </row>
    <row r="661" spans="1:10" ht="25.5">
      <c r="A661" s="2469" t="s">
        <v>1735</v>
      </c>
      <c r="B661" s="2257" t="s">
        <v>1025</v>
      </c>
      <c r="C661" s="2309" t="s">
        <v>1731</v>
      </c>
      <c r="D661" s="2258" t="s">
        <v>31</v>
      </c>
      <c r="E661" s="2227">
        <v>30</v>
      </c>
      <c r="F661" s="2163"/>
      <c r="G661" s="2468"/>
      <c r="H661" s="2166"/>
      <c r="I661" s="2163"/>
      <c r="J661" s="2163"/>
    </row>
    <row r="662" spans="1:10" ht="25.5">
      <c r="A662" s="2469" t="s">
        <v>1736</v>
      </c>
      <c r="B662" s="2257" t="s">
        <v>1025</v>
      </c>
      <c r="C662" s="2309" t="s">
        <v>1732</v>
      </c>
      <c r="D662" s="2258" t="s">
        <v>31</v>
      </c>
      <c r="E662" s="2227">
        <v>30</v>
      </c>
      <c r="F662" s="2163"/>
      <c r="G662" s="2468"/>
      <c r="H662" s="2166"/>
      <c r="I662" s="2163"/>
      <c r="J662" s="2163"/>
    </row>
    <row r="663" spans="1:10" ht="38.25">
      <c r="A663" s="2469" t="s">
        <v>1737</v>
      </c>
      <c r="B663" s="2257" t="s">
        <v>1028</v>
      </c>
      <c r="C663" s="2309" t="s">
        <v>1733</v>
      </c>
      <c r="D663" s="2258" t="s">
        <v>31</v>
      </c>
      <c r="E663" s="2227">
        <v>60</v>
      </c>
      <c r="F663" s="2349"/>
      <c r="G663" s="2160"/>
      <c r="H663" s="2160"/>
      <c r="I663" s="2349"/>
      <c r="J663" s="2349"/>
    </row>
    <row r="664" spans="1:10">
      <c r="A664" s="2167"/>
      <c r="B664" s="2202"/>
      <c r="C664" s="2203"/>
      <c r="D664" s="2204"/>
      <c r="E664" s="2205"/>
      <c r="F664" s="2322"/>
      <c r="G664" s="2173"/>
      <c r="H664" s="2323"/>
      <c r="I664" s="2324" t="s">
        <v>1738</v>
      </c>
      <c r="J664" s="2325"/>
    </row>
    <row r="665" spans="1:10">
      <c r="A665" s="2146" t="s">
        <v>81</v>
      </c>
      <c r="B665" s="2321" t="s">
        <v>2760</v>
      </c>
      <c r="C665" s="2301"/>
      <c r="D665" s="2419"/>
      <c r="E665" s="2244"/>
      <c r="F665" s="2154"/>
      <c r="G665" s="2182"/>
      <c r="H665" s="2149"/>
      <c r="I665" s="2154"/>
      <c r="J665" s="2154"/>
    </row>
    <row r="666" spans="1:10" ht="25.5">
      <c r="A666" s="2155" t="s">
        <v>1739</v>
      </c>
      <c r="B666" s="2278" t="s">
        <v>1032</v>
      </c>
      <c r="C666" s="2272" t="s">
        <v>2744</v>
      </c>
      <c r="D666" s="2273" t="s">
        <v>31</v>
      </c>
      <c r="E666" s="2279">
        <v>105000</v>
      </c>
      <c r="F666" s="2213">
        <v>125</v>
      </c>
      <c r="G666" s="2470">
        <f>H666/F666</f>
        <v>0.16416</v>
      </c>
      <c r="H666" s="2463">
        <v>20.52</v>
      </c>
      <c r="I666" s="2213">
        <v>12</v>
      </c>
      <c r="J666" s="2464">
        <v>19305.216</v>
      </c>
    </row>
    <row r="667" spans="1:10" ht="25.5">
      <c r="A667" s="2155" t="s">
        <v>1740</v>
      </c>
      <c r="B667" s="2278" t="s">
        <v>1034</v>
      </c>
      <c r="C667" s="2272" t="s">
        <v>1035</v>
      </c>
      <c r="D667" s="2273" t="s">
        <v>31</v>
      </c>
      <c r="E667" s="2279">
        <v>3000</v>
      </c>
      <c r="F667" s="2213">
        <v>125</v>
      </c>
      <c r="G667" s="2470">
        <v>0.48899999999999999</v>
      </c>
      <c r="H667" s="2463">
        <v>61.18</v>
      </c>
      <c r="I667" s="2213">
        <v>12</v>
      </c>
      <c r="J667" s="2464">
        <v>1643.04</v>
      </c>
    </row>
    <row r="668" spans="1:10">
      <c r="A668" s="2155" t="s">
        <v>1741</v>
      </c>
      <c r="B668" s="2278" t="s">
        <v>1037</v>
      </c>
      <c r="C668" s="2272" t="s">
        <v>1038</v>
      </c>
      <c r="D668" s="2273" t="s">
        <v>31</v>
      </c>
      <c r="E668" s="2279">
        <v>600</v>
      </c>
      <c r="F668" s="2213">
        <v>125</v>
      </c>
      <c r="G668" s="2470">
        <v>0.2</v>
      </c>
      <c r="H668" s="2463">
        <v>25.56</v>
      </c>
      <c r="I668" s="2213">
        <v>12</v>
      </c>
      <c r="J668" s="2464">
        <v>134.4</v>
      </c>
    </row>
    <row r="669" spans="1:10" ht="25.5">
      <c r="A669" s="2155" t="s">
        <v>1742</v>
      </c>
      <c r="B669" s="2278" t="s">
        <v>1039</v>
      </c>
      <c r="C669" s="2272" t="s">
        <v>2743</v>
      </c>
      <c r="D669" s="2273" t="s">
        <v>31</v>
      </c>
      <c r="E669" s="2279">
        <v>1500</v>
      </c>
      <c r="F669" s="2213">
        <v>125</v>
      </c>
      <c r="G669" s="2470">
        <v>0.48899999999999999</v>
      </c>
      <c r="H669" s="2463">
        <v>61.18</v>
      </c>
      <c r="I669" s="2213">
        <v>12</v>
      </c>
      <c r="J669" s="2464">
        <v>821.52</v>
      </c>
    </row>
    <row r="670" spans="1:10" ht="25.5">
      <c r="A670" s="2155" t="s">
        <v>1743</v>
      </c>
      <c r="B670" s="2278" t="s">
        <v>1040</v>
      </c>
      <c r="C670" s="2471" t="s">
        <v>2742</v>
      </c>
      <c r="D670" s="2273" t="s">
        <v>31</v>
      </c>
      <c r="E670" s="2279">
        <v>3000</v>
      </c>
      <c r="F670" s="2213">
        <v>125</v>
      </c>
      <c r="G670" s="2470">
        <v>0.27</v>
      </c>
      <c r="H670" s="2463">
        <v>33.69</v>
      </c>
      <c r="I670" s="2213">
        <v>12</v>
      </c>
      <c r="J670" s="2464">
        <v>907.2</v>
      </c>
    </row>
    <row r="671" spans="1:10" ht="25.5">
      <c r="A671" s="2155" t="s">
        <v>1744</v>
      </c>
      <c r="B671" s="2278" t="s">
        <v>1041</v>
      </c>
      <c r="C671" s="2471" t="s">
        <v>2741</v>
      </c>
      <c r="D671" s="2273" t="s">
        <v>31</v>
      </c>
      <c r="E671" s="2279">
        <v>15000</v>
      </c>
      <c r="F671" s="2213">
        <v>125</v>
      </c>
      <c r="G671" s="2470">
        <v>0.29699999999999999</v>
      </c>
      <c r="H671" s="2463">
        <v>37.1</v>
      </c>
      <c r="I671" s="2213">
        <v>12</v>
      </c>
      <c r="J671" s="2464">
        <v>4989.6000000000004</v>
      </c>
    </row>
    <row r="672" spans="1:10" ht="38.25">
      <c r="A672" s="2155" t="s">
        <v>1745</v>
      </c>
      <c r="B672" s="2278" t="s">
        <v>1042</v>
      </c>
      <c r="C672" s="2272" t="s">
        <v>1043</v>
      </c>
      <c r="D672" s="2273" t="s">
        <v>31</v>
      </c>
      <c r="E672" s="2279">
        <v>900</v>
      </c>
      <c r="F672" s="2213">
        <v>125</v>
      </c>
      <c r="G672" s="2470">
        <v>0.84899999999999998</v>
      </c>
      <c r="H672" s="2463">
        <v>106.1</v>
      </c>
      <c r="I672" s="2213">
        <v>12</v>
      </c>
      <c r="J672" s="2464">
        <v>855.79200000000003</v>
      </c>
    </row>
    <row r="673" spans="1:10" ht="25.5">
      <c r="A673" s="2155" t="s">
        <v>1746</v>
      </c>
      <c r="B673" s="2278" t="s">
        <v>1044</v>
      </c>
      <c r="C673" s="2272" t="s">
        <v>1045</v>
      </c>
      <c r="D673" s="2273" t="s">
        <v>31</v>
      </c>
      <c r="E673" s="2279">
        <v>900</v>
      </c>
      <c r="F673" s="2213">
        <v>125</v>
      </c>
      <c r="G673" s="2470">
        <v>0.84899999999999998</v>
      </c>
      <c r="H673" s="2463">
        <v>106.1</v>
      </c>
      <c r="I673" s="2213">
        <v>12</v>
      </c>
      <c r="J673" s="2464">
        <v>855.79200000000003</v>
      </c>
    </row>
    <row r="674" spans="1:10">
      <c r="A674" s="2167"/>
      <c r="B674" s="2202"/>
      <c r="C674" s="2203"/>
      <c r="D674" s="2204"/>
      <c r="E674" s="2205"/>
      <c r="F674" s="2220"/>
      <c r="G674" s="2376"/>
      <c r="H674" s="2372"/>
      <c r="I674" s="2221" t="s">
        <v>1747</v>
      </c>
      <c r="J674" s="2472">
        <v>26350.5</v>
      </c>
    </row>
    <row r="675" spans="1:10">
      <c r="A675" s="2146" t="s">
        <v>1748</v>
      </c>
      <c r="B675" s="2321" t="s">
        <v>1048</v>
      </c>
      <c r="C675" s="2301"/>
      <c r="D675" s="2419"/>
      <c r="E675" s="2244"/>
      <c r="F675" s="2154"/>
      <c r="G675" s="2182"/>
      <c r="H675" s="2149"/>
      <c r="I675" s="2154"/>
      <c r="J675" s="2154"/>
    </row>
    <row r="676" spans="1:10" ht="38.25">
      <c r="A676" s="2155" t="s">
        <v>1749</v>
      </c>
      <c r="B676" s="2278" t="s">
        <v>1050</v>
      </c>
      <c r="C676" s="2471" t="s">
        <v>1051</v>
      </c>
      <c r="D676" s="2294" t="s">
        <v>49</v>
      </c>
      <c r="E676" s="2279">
        <v>120</v>
      </c>
      <c r="F676" s="2349"/>
      <c r="G676" s="2160"/>
      <c r="H676" s="2160"/>
      <c r="I676" s="2349"/>
      <c r="J676" s="2349"/>
    </row>
    <row r="677" spans="1:10">
      <c r="A677" s="2167"/>
      <c r="B677" s="2202"/>
      <c r="C677" s="2203"/>
      <c r="D677" s="2204"/>
      <c r="E677" s="2205"/>
      <c r="F677" s="2322"/>
      <c r="G677" s="2173"/>
      <c r="H677" s="2323"/>
      <c r="I677" s="2324" t="s">
        <v>1754</v>
      </c>
      <c r="J677" s="2325"/>
    </row>
    <row r="678" spans="1:10">
      <c r="A678" s="2146" t="s">
        <v>1750</v>
      </c>
      <c r="B678" s="2321" t="s">
        <v>1054</v>
      </c>
      <c r="C678" s="2297"/>
      <c r="D678" s="2384"/>
      <c r="E678" s="2315"/>
      <c r="F678" s="2154"/>
      <c r="G678" s="2182"/>
      <c r="H678" s="2149"/>
      <c r="I678" s="2154"/>
      <c r="J678" s="2154"/>
    </row>
    <row r="679" spans="1:10" ht="25.5">
      <c r="A679" s="2155" t="s">
        <v>1751</v>
      </c>
      <c r="B679" s="2287" t="s">
        <v>1056</v>
      </c>
      <c r="C679" s="2311" t="s">
        <v>2613</v>
      </c>
      <c r="D679" s="2273" t="s">
        <v>49</v>
      </c>
      <c r="E679" s="2274">
        <v>18</v>
      </c>
      <c r="F679" s="2473">
        <v>500</v>
      </c>
      <c r="G679" s="2215">
        <v>0.22</v>
      </c>
      <c r="H679" s="2215">
        <v>110</v>
      </c>
      <c r="I679" s="2213">
        <v>21</v>
      </c>
      <c r="J679" s="2213">
        <v>2395.8000000000002</v>
      </c>
    </row>
    <row r="680" spans="1:10" ht="25.5">
      <c r="A680" s="2155" t="s">
        <v>1752</v>
      </c>
      <c r="B680" s="2287" t="s">
        <v>1056</v>
      </c>
      <c r="C680" s="2311" t="s">
        <v>2614</v>
      </c>
      <c r="D680" s="2474" t="s">
        <v>49</v>
      </c>
      <c r="E680" s="2411">
        <v>36</v>
      </c>
      <c r="F680" s="2473">
        <v>500</v>
      </c>
      <c r="G680" s="2215">
        <v>0.126</v>
      </c>
      <c r="H680" s="2215">
        <v>63</v>
      </c>
      <c r="I680" s="2213">
        <v>21</v>
      </c>
      <c r="J680" s="2213">
        <v>2744.28</v>
      </c>
    </row>
    <row r="681" spans="1:10" ht="25.5">
      <c r="A681" s="2155" t="s">
        <v>1753</v>
      </c>
      <c r="B681" s="2287" t="s">
        <v>1056</v>
      </c>
      <c r="C681" s="2311" t="s">
        <v>2615</v>
      </c>
      <c r="D681" s="2474" t="s">
        <v>49</v>
      </c>
      <c r="E681" s="2411">
        <v>450</v>
      </c>
      <c r="F681" s="2475">
        <v>100</v>
      </c>
      <c r="G681" s="2212">
        <v>7.0000000000000007E-2</v>
      </c>
      <c r="H681" s="2212">
        <v>7</v>
      </c>
      <c r="I681" s="2288">
        <v>21</v>
      </c>
      <c r="J681" s="2288">
        <v>3811.5</v>
      </c>
    </row>
    <row r="682" spans="1:10">
      <c r="A682" s="2167"/>
      <c r="B682" s="2202"/>
      <c r="C682" s="2203"/>
      <c r="D682" s="2204"/>
      <c r="E682" s="2205"/>
      <c r="F682" s="2220"/>
      <c r="G682" s="2376"/>
      <c r="H682" s="2458"/>
      <c r="I682" s="2459" t="s">
        <v>1755</v>
      </c>
      <c r="J682" s="2466">
        <v>7398</v>
      </c>
    </row>
    <row r="683" spans="1:10">
      <c r="A683" s="2146" t="s">
        <v>1756</v>
      </c>
      <c r="B683" s="2321" t="s">
        <v>1061</v>
      </c>
      <c r="C683" s="2297"/>
      <c r="D683" s="2384"/>
      <c r="E683" s="2315"/>
      <c r="F683" s="2154"/>
      <c r="G683" s="2182"/>
      <c r="H683" s="2149"/>
      <c r="I683" s="2154"/>
      <c r="J683" s="2154"/>
    </row>
    <row r="684" spans="1:10">
      <c r="A684" s="2155" t="s">
        <v>1757</v>
      </c>
      <c r="B684" s="2287" t="s">
        <v>1063</v>
      </c>
      <c r="C684" s="2311" t="s">
        <v>1064</v>
      </c>
      <c r="D684" s="2411" t="s">
        <v>31</v>
      </c>
      <c r="E684" s="2411">
        <v>15</v>
      </c>
      <c r="F684" s="2160"/>
      <c r="G684" s="2161"/>
      <c r="H684" s="2162"/>
      <c r="I684" s="2160"/>
      <c r="J684" s="2160"/>
    </row>
    <row r="685" spans="1:10">
      <c r="A685" s="2155" t="s">
        <v>1758</v>
      </c>
      <c r="B685" s="2287" t="s">
        <v>1063</v>
      </c>
      <c r="C685" s="2311" t="s">
        <v>1066</v>
      </c>
      <c r="D685" s="2411" t="s">
        <v>31</v>
      </c>
      <c r="E685" s="2411">
        <v>15</v>
      </c>
      <c r="F685" s="2160"/>
      <c r="G685" s="2161"/>
      <c r="H685" s="2162"/>
      <c r="I685" s="2160"/>
      <c r="J685" s="2160"/>
    </row>
    <row r="686" spans="1:10">
      <c r="A686" s="2155" t="s">
        <v>1759</v>
      </c>
      <c r="B686" s="2287" t="s">
        <v>1063</v>
      </c>
      <c r="C686" s="2311" t="s">
        <v>2745</v>
      </c>
      <c r="D686" s="2411" t="s">
        <v>31</v>
      </c>
      <c r="E686" s="2274">
        <v>6</v>
      </c>
      <c r="F686" s="2160"/>
      <c r="G686" s="2161"/>
      <c r="H686" s="2162"/>
      <c r="I686" s="2160"/>
      <c r="J686" s="2160"/>
    </row>
    <row r="687" spans="1:10" ht="25.5">
      <c r="A687" s="2155" t="s">
        <v>1760</v>
      </c>
      <c r="B687" s="2278" t="s">
        <v>1069</v>
      </c>
      <c r="C687" s="2272" t="s">
        <v>1070</v>
      </c>
      <c r="D687" s="2273" t="s">
        <v>31</v>
      </c>
      <c r="E687" s="2274">
        <v>12</v>
      </c>
      <c r="F687" s="2160"/>
      <c r="G687" s="2161"/>
      <c r="H687" s="2162"/>
      <c r="I687" s="2160"/>
      <c r="J687" s="2160"/>
    </row>
    <row r="688" spans="1:10" ht="25.5">
      <c r="A688" s="2155" t="s">
        <v>1761</v>
      </c>
      <c r="B688" s="2278" t="s">
        <v>1071</v>
      </c>
      <c r="C688" s="2272" t="s">
        <v>1072</v>
      </c>
      <c r="D688" s="2273" t="s">
        <v>31</v>
      </c>
      <c r="E688" s="2274">
        <v>3000</v>
      </c>
      <c r="F688" s="2160"/>
      <c r="G688" s="2161"/>
      <c r="H688" s="2162"/>
      <c r="I688" s="2160"/>
      <c r="J688" s="2160"/>
    </row>
    <row r="689" spans="1:10" ht="25.5">
      <c r="A689" s="2155" t="s">
        <v>1762</v>
      </c>
      <c r="B689" s="2278" t="s">
        <v>1071</v>
      </c>
      <c r="C689" s="2272" t="s">
        <v>1073</v>
      </c>
      <c r="D689" s="2273" t="s">
        <v>31</v>
      </c>
      <c r="E689" s="2274">
        <v>6000</v>
      </c>
      <c r="F689" s="2160"/>
      <c r="G689" s="2161"/>
      <c r="H689" s="2162"/>
      <c r="I689" s="2160"/>
      <c r="J689" s="2160"/>
    </row>
    <row r="690" spans="1:10" ht="25.5">
      <c r="A690" s="2155" t="s">
        <v>1763</v>
      </c>
      <c r="B690" s="2278" t="s">
        <v>1071</v>
      </c>
      <c r="C690" s="2272" t="s">
        <v>1074</v>
      </c>
      <c r="D690" s="2273" t="s">
        <v>31</v>
      </c>
      <c r="E690" s="2274">
        <v>3000</v>
      </c>
      <c r="F690" s="2160"/>
      <c r="G690" s="2161"/>
      <c r="H690" s="2162"/>
      <c r="I690" s="2160"/>
      <c r="J690" s="2160"/>
    </row>
    <row r="691" spans="1:10" ht="25.5">
      <c r="A691" s="2155" t="s">
        <v>1764</v>
      </c>
      <c r="B691" s="2278" t="s">
        <v>1071</v>
      </c>
      <c r="C691" s="2272" t="s">
        <v>1765</v>
      </c>
      <c r="D691" s="2273" t="s">
        <v>31</v>
      </c>
      <c r="E691" s="2274">
        <v>6000</v>
      </c>
      <c r="F691" s="2330"/>
      <c r="G691" s="2331"/>
      <c r="H691" s="2295"/>
      <c r="I691" s="2330"/>
      <c r="J691" s="2330"/>
    </row>
    <row r="692" spans="1:10">
      <c r="A692" s="2167"/>
      <c r="B692" s="2202"/>
      <c r="C692" s="2203"/>
      <c r="D692" s="2204"/>
      <c r="E692" s="2205"/>
      <c r="F692" s="2172"/>
      <c r="G692" s="2173"/>
      <c r="H692" s="2323"/>
      <c r="I692" s="2324" t="s">
        <v>1771</v>
      </c>
      <c r="J692" s="2325"/>
    </row>
    <row r="693" spans="1:10">
      <c r="A693" s="2476" t="s">
        <v>234</v>
      </c>
      <c r="B693" s="2304" t="s">
        <v>1766</v>
      </c>
      <c r="C693" s="2477"/>
      <c r="D693" s="2478"/>
      <c r="E693" s="2479"/>
      <c r="F693" s="2433"/>
      <c r="G693" s="2434"/>
      <c r="H693" s="2435"/>
      <c r="I693" s="2433"/>
      <c r="J693" s="2433"/>
    </row>
    <row r="694" spans="1:10" ht="25.5">
      <c r="A694" s="2263" t="s">
        <v>1767</v>
      </c>
      <c r="B694" s="2344" t="s">
        <v>1075</v>
      </c>
      <c r="C694" s="2345" t="s">
        <v>1076</v>
      </c>
      <c r="D694" s="2273" t="s">
        <v>31</v>
      </c>
      <c r="E694" s="2274">
        <v>36</v>
      </c>
      <c r="F694" s="2349"/>
      <c r="G694" s="2160"/>
      <c r="H694" s="2160"/>
      <c r="I694" s="2349"/>
      <c r="J694" s="2349"/>
    </row>
    <row r="695" spans="1:10">
      <c r="A695" s="2167"/>
      <c r="B695" s="2202"/>
      <c r="C695" s="2203"/>
      <c r="D695" s="2204"/>
      <c r="E695" s="2205"/>
      <c r="F695" s="2322"/>
      <c r="G695" s="2173"/>
      <c r="H695" s="2323"/>
      <c r="I695" s="2324" t="s">
        <v>1772</v>
      </c>
      <c r="J695" s="2325"/>
    </row>
    <row r="696" spans="1:10">
      <c r="A696" s="2146" t="s">
        <v>1768</v>
      </c>
      <c r="B696" s="2321" t="s">
        <v>1077</v>
      </c>
      <c r="C696" s="2480"/>
      <c r="D696" s="2481"/>
      <c r="E696" s="2482"/>
      <c r="F696" s="2154"/>
      <c r="G696" s="2182"/>
      <c r="H696" s="2149"/>
      <c r="I696" s="2154"/>
      <c r="J696" s="2154"/>
    </row>
    <row r="697" spans="1:10" ht="25.5">
      <c r="A697" s="2263" t="s">
        <v>1769</v>
      </c>
      <c r="B697" s="2278" t="s">
        <v>1078</v>
      </c>
      <c r="C697" s="2272" t="s">
        <v>1079</v>
      </c>
      <c r="D697" s="2273" t="s">
        <v>31</v>
      </c>
      <c r="E697" s="2274">
        <v>30</v>
      </c>
      <c r="F697" s="2160"/>
      <c r="G697" s="2161"/>
      <c r="H697" s="2162"/>
      <c r="I697" s="2160"/>
      <c r="J697" s="2160"/>
    </row>
    <row r="698" spans="1:10" ht="25.5">
      <c r="A698" s="2263" t="s">
        <v>1770</v>
      </c>
      <c r="B698" s="2278" t="s">
        <v>1080</v>
      </c>
      <c r="C698" s="2272" t="s">
        <v>1777</v>
      </c>
      <c r="D698" s="2294" t="s">
        <v>31</v>
      </c>
      <c r="E698" s="2279">
        <v>36</v>
      </c>
      <c r="F698" s="2160"/>
      <c r="G698" s="2161"/>
      <c r="H698" s="2162"/>
      <c r="I698" s="2160"/>
      <c r="J698" s="2160"/>
    </row>
    <row r="699" spans="1:10">
      <c r="A699" s="2167"/>
      <c r="B699" s="2202"/>
      <c r="C699" s="2203"/>
      <c r="D699" s="2204"/>
      <c r="E699" s="2205"/>
      <c r="F699" s="2172"/>
      <c r="G699" s="2173"/>
      <c r="H699" s="2204"/>
      <c r="I699" s="2175" t="s">
        <v>1773</v>
      </c>
      <c r="J699" s="2176"/>
    </row>
    <row r="700" spans="1:10">
      <c r="A700" s="2146" t="s">
        <v>1774</v>
      </c>
      <c r="B700" s="2321" t="s">
        <v>1081</v>
      </c>
      <c r="C700" s="2190"/>
      <c r="D700" s="2149"/>
      <c r="E700" s="2150"/>
      <c r="F700" s="2154"/>
      <c r="G700" s="2182"/>
      <c r="H700" s="2149"/>
      <c r="I700" s="2154"/>
      <c r="J700" s="2154"/>
    </row>
    <row r="701" spans="1:10" ht="25.5">
      <c r="A701" s="2155" t="s">
        <v>1775</v>
      </c>
      <c r="B701" s="2287" t="s">
        <v>1082</v>
      </c>
      <c r="C701" s="2311" t="s">
        <v>1776</v>
      </c>
      <c r="D701" s="2474" t="s">
        <v>87</v>
      </c>
      <c r="E701" s="2411">
        <v>72</v>
      </c>
      <c r="F701" s="2483">
        <v>1000</v>
      </c>
      <c r="G701" s="2484">
        <v>0.03</v>
      </c>
      <c r="H701" s="2484">
        <v>30</v>
      </c>
      <c r="I701" s="2485">
        <v>21</v>
      </c>
      <c r="J701" s="2485">
        <v>2613.6</v>
      </c>
    </row>
    <row r="702" spans="1:10">
      <c r="A702" s="2167"/>
      <c r="B702" s="2202"/>
      <c r="C702" s="2203"/>
      <c r="D702" s="2204"/>
      <c r="E702" s="2205"/>
      <c r="F702" s="2457"/>
      <c r="G702" s="2376"/>
      <c r="H702" s="2458"/>
      <c r="I702" s="2459" t="s">
        <v>1778</v>
      </c>
      <c r="J702" s="2466">
        <v>2160</v>
      </c>
    </row>
    <row r="703" spans="1:10">
      <c r="A703" s="2146" t="s">
        <v>1781</v>
      </c>
      <c r="B703" s="2310" t="s">
        <v>1084</v>
      </c>
      <c r="C703" s="2190"/>
      <c r="D703" s="2149"/>
      <c r="E703" s="2150"/>
      <c r="F703" s="2154"/>
      <c r="G703" s="2182"/>
      <c r="H703" s="2149"/>
      <c r="I703" s="2154"/>
      <c r="J703" s="2154"/>
    </row>
    <row r="704" spans="1:10">
      <c r="A704" s="2155" t="s">
        <v>1782</v>
      </c>
      <c r="B704" s="2278" t="s">
        <v>1085</v>
      </c>
      <c r="C704" s="721" t="s">
        <v>3333</v>
      </c>
      <c r="D704" s="2273" t="s">
        <v>31</v>
      </c>
      <c r="E704" s="2274">
        <v>24</v>
      </c>
      <c r="F704" s="2160"/>
      <c r="G704" s="2161"/>
      <c r="H704" s="2166"/>
      <c r="I704" s="2163"/>
      <c r="J704" s="2160"/>
    </row>
    <row r="705" spans="1:10">
      <c r="A705" s="2155" t="s">
        <v>1783</v>
      </c>
      <c r="B705" s="2278" t="s">
        <v>1085</v>
      </c>
      <c r="C705" s="721" t="s">
        <v>3334</v>
      </c>
      <c r="D705" s="2273" t="s">
        <v>31</v>
      </c>
      <c r="E705" s="2274">
        <v>12</v>
      </c>
      <c r="F705" s="2116"/>
      <c r="G705" s="2160"/>
      <c r="H705" s="2160"/>
      <c r="I705" s="2349"/>
      <c r="J705" s="2349"/>
    </row>
    <row r="706" spans="1:10">
      <c r="A706" s="2167"/>
      <c r="B706" s="2202"/>
      <c r="C706" s="2203"/>
      <c r="D706" s="2204"/>
      <c r="E706" s="2205"/>
      <c r="F706" s="2172"/>
      <c r="G706" s="2177"/>
      <c r="H706" s="2323"/>
      <c r="I706" s="2324" t="s">
        <v>1779</v>
      </c>
      <c r="J706" s="2325"/>
    </row>
    <row r="707" spans="1:10">
      <c r="A707" s="2146" t="s">
        <v>1784</v>
      </c>
      <c r="B707" s="2486" t="s">
        <v>1087</v>
      </c>
      <c r="C707" s="2190"/>
      <c r="D707" s="2149"/>
      <c r="E707" s="2150"/>
      <c r="F707" s="2305"/>
      <c r="G707" s="2306"/>
      <c r="H707" s="2149"/>
      <c r="I707" s="2307"/>
      <c r="J707" s="2154"/>
    </row>
    <row r="708" spans="1:10" ht="114.75">
      <c r="A708" s="2469" t="s">
        <v>1785</v>
      </c>
      <c r="B708" s="2257" t="s">
        <v>1089</v>
      </c>
      <c r="C708" s="721" t="s">
        <v>3335</v>
      </c>
      <c r="D708" s="2162" t="s">
        <v>858</v>
      </c>
      <c r="E708" s="2162">
        <v>10</v>
      </c>
      <c r="F708" s="2487"/>
      <c r="G708" s="2163"/>
      <c r="H708" s="2166"/>
      <c r="I708" s="2488"/>
      <c r="J708" s="2163"/>
    </row>
    <row r="709" spans="1:10" ht="102">
      <c r="A709" s="2469" t="s">
        <v>1786</v>
      </c>
      <c r="B709" s="2257" t="s">
        <v>1092</v>
      </c>
      <c r="C709" s="2272" t="s">
        <v>1093</v>
      </c>
      <c r="D709" s="2162" t="s">
        <v>858</v>
      </c>
      <c r="E709" s="2162">
        <v>10</v>
      </c>
      <c r="F709" s="2487"/>
      <c r="G709" s="2163"/>
      <c r="H709" s="2166"/>
      <c r="I709" s="2488"/>
      <c r="J709" s="2163"/>
    </row>
    <row r="710" spans="1:10" ht="102">
      <c r="A710" s="2469" t="s">
        <v>1787</v>
      </c>
      <c r="B710" s="2257" t="s">
        <v>1095</v>
      </c>
      <c r="C710" s="721" t="s">
        <v>3336</v>
      </c>
      <c r="D710" s="2162" t="s">
        <v>858</v>
      </c>
      <c r="E710" s="2162">
        <v>10</v>
      </c>
      <c r="F710" s="2487"/>
      <c r="G710" s="2163"/>
      <c r="H710" s="2166"/>
      <c r="I710" s="2488"/>
      <c r="J710" s="2163"/>
    </row>
    <row r="711" spans="1:10" ht="102">
      <c r="A711" s="2469" t="s">
        <v>1788</v>
      </c>
      <c r="B711" s="2257" t="s">
        <v>1098</v>
      </c>
      <c r="C711" s="721" t="s">
        <v>3337</v>
      </c>
      <c r="D711" s="2162" t="s">
        <v>858</v>
      </c>
      <c r="E711" s="2162">
        <v>10</v>
      </c>
      <c r="F711" s="2487"/>
      <c r="G711" s="2163"/>
      <c r="H711" s="2166"/>
      <c r="I711" s="2488"/>
      <c r="J711" s="2163"/>
    </row>
    <row r="712" spans="1:10" ht="51">
      <c r="A712" s="2469" t="s">
        <v>1789</v>
      </c>
      <c r="B712" s="2257" t="s">
        <v>1101</v>
      </c>
      <c r="C712" s="2272" t="s">
        <v>1102</v>
      </c>
      <c r="D712" s="2162" t="s">
        <v>858</v>
      </c>
      <c r="E712" s="2162">
        <v>9</v>
      </c>
      <c r="F712" s="2487"/>
      <c r="G712" s="2163"/>
      <c r="H712" s="2166"/>
      <c r="I712" s="2488"/>
      <c r="J712" s="2163"/>
    </row>
    <row r="713" spans="1:10" ht="63.75">
      <c r="A713" s="2469" t="s">
        <v>1790</v>
      </c>
      <c r="B713" s="2389" t="s">
        <v>1104</v>
      </c>
      <c r="C713" s="2489" t="s">
        <v>1105</v>
      </c>
      <c r="D713" s="2162" t="s">
        <v>858</v>
      </c>
      <c r="E713" s="2162">
        <v>9</v>
      </c>
      <c r="F713" s="2487"/>
      <c r="G713" s="2163"/>
      <c r="H713" s="2166"/>
      <c r="I713" s="2488"/>
      <c r="J713" s="2163"/>
    </row>
    <row r="714" spans="1:10" ht="51">
      <c r="A714" s="2469" t="s">
        <v>1791</v>
      </c>
      <c r="B714" s="2309" t="s">
        <v>1107</v>
      </c>
      <c r="C714" s="2489" t="s">
        <v>1108</v>
      </c>
      <c r="D714" s="2162" t="s">
        <v>858</v>
      </c>
      <c r="E714" s="2162">
        <v>9</v>
      </c>
      <c r="F714" s="2487"/>
      <c r="G714" s="2163"/>
      <c r="H714" s="2166"/>
      <c r="I714" s="2488"/>
      <c r="J714" s="2163"/>
    </row>
    <row r="715" spans="1:10" ht="89.25">
      <c r="A715" s="2469" t="s">
        <v>1792</v>
      </c>
      <c r="B715" s="2257" t="s">
        <v>1110</v>
      </c>
      <c r="C715" s="2272" t="s">
        <v>1111</v>
      </c>
      <c r="D715" s="2162" t="s">
        <v>858</v>
      </c>
      <c r="E715" s="2162">
        <v>9</v>
      </c>
      <c r="F715" s="2487"/>
      <c r="G715" s="2163"/>
      <c r="H715" s="2166"/>
      <c r="I715" s="2488"/>
      <c r="J715" s="2163"/>
    </row>
    <row r="716" spans="1:10" ht="76.5">
      <c r="A716" s="2469" t="s">
        <v>1793</v>
      </c>
      <c r="B716" s="2309" t="s">
        <v>1112</v>
      </c>
      <c r="C716" s="2371" t="s">
        <v>3338</v>
      </c>
      <c r="D716" s="2162" t="s">
        <v>858</v>
      </c>
      <c r="E716" s="2162">
        <v>9</v>
      </c>
      <c r="F716" s="2487"/>
      <c r="G716" s="2163"/>
      <c r="H716" s="2166"/>
      <c r="I716" s="2488"/>
      <c r="J716" s="2163"/>
    </row>
    <row r="717" spans="1:10" ht="89.25">
      <c r="A717" s="2469" t="s">
        <v>1794</v>
      </c>
      <c r="B717" s="2257" t="s">
        <v>1114</v>
      </c>
      <c r="C717" s="2272" t="s">
        <v>1115</v>
      </c>
      <c r="D717" s="2162" t="s">
        <v>858</v>
      </c>
      <c r="E717" s="2162">
        <v>9</v>
      </c>
      <c r="F717" s="2349"/>
      <c r="G717" s="2349"/>
      <c r="H717" s="2349"/>
      <c r="I717" s="2349"/>
      <c r="J717" s="2349"/>
    </row>
    <row r="718" spans="1:10" ht="38.25">
      <c r="A718" s="2469" t="s">
        <v>1795</v>
      </c>
      <c r="B718" s="2257" t="s">
        <v>1116</v>
      </c>
      <c r="C718" s="2272" t="s">
        <v>2747</v>
      </c>
      <c r="D718" s="2162" t="s">
        <v>858</v>
      </c>
      <c r="E718" s="2162">
        <v>9</v>
      </c>
      <c r="F718" s="2487"/>
      <c r="G718" s="2163"/>
      <c r="H718" s="2166"/>
      <c r="I718" s="2488"/>
      <c r="J718" s="2163"/>
    </row>
    <row r="719" spans="1:10" ht="25.5">
      <c r="A719" s="2469" t="s">
        <v>1796</v>
      </c>
      <c r="B719" s="2257" t="s">
        <v>1117</v>
      </c>
      <c r="C719" s="2272" t="s">
        <v>1118</v>
      </c>
      <c r="D719" s="2162" t="s">
        <v>858</v>
      </c>
      <c r="E719" s="2162">
        <v>9</v>
      </c>
      <c r="F719" s="2349"/>
      <c r="G719" s="2160"/>
      <c r="H719" s="2160"/>
      <c r="I719" s="2349"/>
      <c r="J719" s="2349"/>
    </row>
    <row r="720" spans="1:10">
      <c r="A720" s="2167"/>
      <c r="B720" s="2173"/>
      <c r="C720" s="2203"/>
      <c r="D720" s="2204"/>
      <c r="E720" s="2205"/>
      <c r="F720" s="2322"/>
      <c r="G720" s="2177"/>
      <c r="H720" s="2323"/>
      <c r="I720" s="2324" t="s">
        <v>1797</v>
      </c>
      <c r="J720" s="2325"/>
    </row>
    <row r="721" spans="1:10">
      <c r="A721" s="2490" t="s">
        <v>1798</v>
      </c>
      <c r="B721" s="2491" t="s">
        <v>1119</v>
      </c>
      <c r="C721" s="2492"/>
      <c r="D721" s="2493"/>
      <c r="E721" s="2494"/>
      <c r="F721" s="2495"/>
      <c r="G721" s="2306"/>
      <c r="H721" s="2422"/>
      <c r="I721" s="2496"/>
      <c r="J721" s="2423"/>
    </row>
    <row r="722" spans="1:10" ht="25.5">
      <c r="A722" s="2497" t="s">
        <v>1801</v>
      </c>
      <c r="B722" s="2498" t="s">
        <v>1120</v>
      </c>
      <c r="C722" s="2499" t="s">
        <v>1121</v>
      </c>
      <c r="D722" s="2500" t="s">
        <v>858</v>
      </c>
      <c r="E722" s="2500">
        <v>6</v>
      </c>
      <c r="F722" s="2501" t="s">
        <v>2916</v>
      </c>
      <c r="G722" s="2217">
        <v>11</v>
      </c>
      <c r="H722" s="2218">
        <v>1100</v>
      </c>
      <c r="I722" s="2502">
        <v>12</v>
      </c>
      <c r="J722" s="2217">
        <v>7392</v>
      </c>
    </row>
    <row r="723" spans="1:10">
      <c r="A723" s="2167"/>
      <c r="B723" s="2202"/>
      <c r="C723" s="2203"/>
      <c r="D723" s="2204"/>
      <c r="E723" s="2205"/>
      <c r="F723" s="2220"/>
      <c r="G723" s="2376"/>
      <c r="H723" s="2372"/>
      <c r="I723" s="2221" t="s">
        <v>1809</v>
      </c>
      <c r="J723" s="2503">
        <v>6600</v>
      </c>
    </row>
    <row r="724" spans="1:10">
      <c r="A724" s="2146" t="s">
        <v>1799</v>
      </c>
      <c r="B724" s="2299" t="s">
        <v>1122</v>
      </c>
      <c r="C724" s="2504"/>
      <c r="D724" s="2422"/>
      <c r="E724" s="2422"/>
      <c r="F724" s="2505"/>
      <c r="G724" s="2151"/>
      <c r="H724" s="2153"/>
      <c r="I724" s="2506"/>
      <c r="J724" s="2151"/>
    </row>
    <row r="725" spans="1:10" ht="25.5">
      <c r="A725" s="2507" t="s">
        <v>1800</v>
      </c>
      <c r="B725" s="2508" t="s">
        <v>1123</v>
      </c>
      <c r="C725" s="2509" t="s">
        <v>2746</v>
      </c>
      <c r="D725" s="2510" t="s">
        <v>858</v>
      </c>
      <c r="E725" s="2510">
        <v>9</v>
      </c>
      <c r="F725" s="2511"/>
      <c r="G725" s="2417"/>
      <c r="H725" s="2415"/>
      <c r="I725" s="2512"/>
      <c r="J725" s="2417"/>
    </row>
    <row r="726" spans="1:10">
      <c r="A726" s="2167"/>
      <c r="B726" s="2202"/>
      <c r="C726" s="2203"/>
      <c r="D726" s="2204"/>
      <c r="E726" s="2205"/>
      <c r="F726" s="2172"/>
      <c r="G726" s="2173"/>
      <c r="H726" s="2204"/>
      <c r="I726" s="2175" t="s">
        <v>1810</v>
      </c>
      <c r="J726" s="2176"/>
    </row>
    <row r="727" spans="1:10">
      <c r="A727" s="2146" t="s">
        <v>1802</v>
      </c>
      <c r="B727" s="2310" t="s">
        <v>1339</v>
      </c>
      <c r="C727" s="2190"/>
      <c r="D727" s="2149"/>
      <c r="E727" s="2150"/>
      <c r="F727" s="2154"/>
      <c r="G727" s="2182"/>
      <c r="H727" s="2149"/>
      <c r="I727" s="2154"/>
      <c r="J727" s="2154"/>
    </row>
    <row r="728" spans="1:10" ht="25.5">
      <c r="A728" s="2155" t="s">
        <v>1803</v>
      </c>
      <c r="B728" s="2257" t="s">
        <v>1137</v>
      </c>
      <c r="C728" s="2513" t="s">
        <v>1138</v>
      </c>
      <c r="D728" s="2162" t="s">
        <v>31</v>
      </c>
      <c r="E728" s="2238">
        <v>30</v>
      </c>
      <c r="F728" s="2160"/>
      <c r="G728" s="2161"/>
      <c r="H728" s="2162"/>
      <c r="I728" s="2160"/>
      <c r="J728" s="2160"/>
    </row>
    <row r="729" spans="1:10" ht="25.5">
      <c r="A729" s="2155" t="s">
        <v>1804</v>
      </c>
      <c r="B729" s="2257" t="s">
        <v>1140</v>
      </c>
      <c r="C729" s="2513" t="s">
        <v>1141</v>
      </c>
      <c r="D729" s="2162" t="s">
        <v>31</v>
      </c>
      <c r="E729" s="2238">
        <v>6</v>
      </c>
      <c r="F729" s="2160"/>
      <c r="G729" s="2161"/>
      <c r="H729" s="2162"/>
      <c r="I729" s="2160"/>
      <c r="J729" s="2160"/>
    </row>
    <row r="730" spans="1:10" ht="25.5">
      <c r="A730" s="2155" t="s">
        <v>1805</v>
      </c>
      <c r="B730" s="2257" t="s">
        <v>1142</v>
      </c>
      <c r="C730" s="2513" t="s">
        <v>1143</v>
      </c>
      <c r="D730" s="2162" t="s">
        <v>31</v>
      </c>
      <c r="E730" s="2238">
        <v>18</v>
      </c>
      <c r="F730" s="2160"/>
      <c r="G730" s="2161"/>
      <c r="H730" s="2162"/>
      <c r="I730" s="2160"/>
      <c r="J730" s="2160"/>
    </row>
    <row r="731" spans="1:10">
      <c r="A731" s="2167"/>
      <c r="B731" s="2202"/>
      <c r="C731" s="2203"/>
      <c r="D731" s="2204"/>
      <c r="E731" s="2205"/>
      <c r="F731" s="2172"/>
      <c r="G731" s="2173"/>
      <c r="H731" s="2204"/>
      <c r="I731" s="2175" t="s">
        <v>1811</v>
      </c>
      <c r="J731" s="2176"/>
    </row>
    <row r="732" spans="1:10">
      <c r="A732" s="2146" t="s">
        <v>1806</v>
      </c>
      <c r="B732" s="2310" t="s">
        <v>1340</v>
      </c>
      <c r="C732" s="2190"/>
      <c r="D732" s="2149"/>
      <c r="E732" s="2150"/>
      <c r="F732" s="2154"/>
      <c r="G732" s="2182"/>
      <c r="H732" s="2149"/>
      <c r="I732" s="2154"/>
      <c r="J732" s="2154"/>
    </row>
    <row r="733" spans="1:10">
      <c r="A733" s="2155" t="s">
        <v>1807</v>
      </c>
      <c r="B733" s="2257" t="s">
        <v>1144</v>
      </c>
      <c r="C733" s="2513" t="s">
        <v>2628</v>
      </c>
      <c r="D733" s="2162" t="s">
        <v>31</v>
      </c>
      <c r="E733" s="2238">
        <v>6</v>
      </c>
      <c r="F733" s="2160"/>
      <c r="G733" s="2161"/>
      <c r="H733" s="2162"/>
      <c r="I733" s="2160"/>
      <c r="J733" s="2160"/>
    </row>
    <row r="734" spans="1:10">
      <c r="A734" s="2155" t="s">
        <v>1808</v>
      </c>
      <c r="B734" s="2257" t="s">
        <v>1145</v>
      </c>
      <c r="C734" s="2513" t="s">
        <v>2629</v>
      </c>
      <c r="D734" s="2162" t="s">
        <v>31</v>
      </c>
      <c r="E734" s="2238">
        <v>6</v>
      </c>
      <c r="F734" s="2160"/>
      <c r="G734" s="2161"/>
      <c r="H734" s="2162"/>
      <c r="I734" s="2160"/>
      <c r="J734" s="2160"/>
    </row>
    <row r="735" spans="1:10">
      <c r="A735" s="2167"/>
      <c r="B735" s="2202"/>
      <c r="C735" s="2203"/>
      <c r="D735" s="2204"/>
      <c r="E735" s="2205"/>
      <c r="F735" s="2172"/>
      <c r="G735" s="2173"/>
      <c r="H735" s="2204"/>
      <c r="I735" s="2175" t="s">
        <v>1812</v>
      </c>
      <c r="J735" s="2176"/>
    </row>
    <row r="736" spans="1:10">
      <c r="A736" s="2146" t="s">
        <v>1813</v>
      </c>
      <c r="B736" s="2310" t="s">
        <v>1341</v>
      </c>
      <c r="C736" s="2514"/>
      <c r="D736" s="2298"/>
      <c r="E736" s="2150"/>
      <c r="F736" s="2299"/>
      <c r="G736" s="2300"/>
      <c r="H736" s="2298"/>
      <c r="I736" s="2299"/>
      <c r="J736" s="2299"/>
    </row>
    <row r="737" spans="1:10">
      <c r="A737" s="2155" t="s">
        <v>1814</v>
      </c>
      <c r="B737" s="2257" t="s">
        <v>1149</v>
      </c>
      <c r="C737" s="2513" t="s">
        <v>1150</v>
      </c>
      <c r="D737" s="2162" t="s">
        <v>31</v>
      </c>
      <c r="E737" s="2210">
        <v>3</v>
      </c>
      <c r="F737" s="2160"/>
      <c r="G737" s="2161"/>
      <c r="H737" s="2162"/>
      <c r="I737" s="2160"/>
      <c r="J737" s="2160"/>
    </row>
    <row r="738" spans="1:10">
      <c r="A738" s="2167"/>
      <c r="B738" s="2202"/>
      <c r="C738" s="2203"/>
      <c r="D738" s="2204"/>
      <c r="E738" s="2205"/>
      <c r="F738" s="2172"/>
      <c r="G738" s="2173"/>
      <c r="H738" s="2204"/>
      <c r="I738" s="2175" t="s">
        <v>1819</v>
      </c>
      <c r="J738" s="2176"/>
    </row>
    <row r="739" spans="1:10">
      <c r="A739" s="2146" t="s">
        <v>1815</v>
      </c>
      <c r="B739" s="2310" t="s">
        <v>1152</v>
      </c>
      <c r="C739" s="2514"/>
      <c r="D739" s="2298"/>
      <c r="E739" s="2150"/>
      <c r="F739" s="2299"/>
      <c r="G739" s="2300"/>
      <c r="H739" s="2298"/>
      <c r="I739" s="2299"/>
      <c r="J739" s="2299"/>
    </row>
    <row r="740" spans="1:10" ht="38.25">
      <c r="A740" s="2155" t="s">
        <v>1816</v>
      </c>
      <c r="B740" s="2257" t="s">
        <v>1152</v>
      </c>
      <c r="C740" s="2513" t="s">
        <v>1153</v>
      </c>
      <c r="D740" s="2162" t="s">
        <v>31</v>
      </c>
      <c r="E740" s="2210">
        <v>6</v>
      </c>
      <c r="F740" s="2160"/>
      <c r="G740" s="2161"/>
      <c r="H740" s="2162"/>
      <c r="I740" s="2160"/>
      <c r="J740" s="2160"/>
    </row>
    <row r="741" spans="1:10">
      <c r="A741" s="2155" t="s">
        <v>1817</v>
      </c>
      <c r="B741" s="2209" t="s">
        <v>1078</v>
      </c>
      <c r="C741" s="2209" t="s">
        <v>1307</v>
      </c>
      <c r="D741" s="2237" t="s">
        <v>31</v>
      </c>
      <c r="E741" s="2256" t="s">
        <v>558</v>
      </c>
      <c r="F741" s="2160"/>
      <c r="G741" s="2161"/>
      <c r="H741" s="2162"/>
      <c r="I741" s="2160"/>
      <c r="J741" s="2160"/>
    </row>
    <row r="742" spans="1:10" ht="64.5">
      <c r="A742" s="2155" t="s">
        <v>1818</v>
      </c>
      <c r="B742" s="2254" t="s">
        <v>1308</v>
      </c>
      <c r="C742" s="2515" t="s">
        <v>1309</v>
      </c>
      <c r="D742" s="2295" t="s">
        <v>31</v>
      </c>
      <c r="E742" s="2295">
        <v>24</v>
      </c>
      <c r="F742" s="2160"/>
      <c r="G742" s="2161"/>
      <c r="H742" s="2162"/>
      <c r="I742" s="2160"/>
      <c r="J742" s="2160"/>
    </row>
    <row r="743" spans="1:10">
      <c r="A743" s="2167"/>
      <c r="B743" s="2202"/>
      <c r="C743" s="2203"/>
      <c r="D743" s="2204"/>
      <c r="E743" s="2205"/>
      <c r="F743" s="2172"/>
      <c r="G743" s="2173"/>
      <c r="H743" s="2204"/>
      <c r="I743" s="2175" t="s">
        <v>1822</v>
      </c>
      <c r="J743" s="2176"/>
    </row>
    <row r="744" spans="1:10">
      <c r="A744" s="2146" t="s">
        <v>1820</v>
      </c>
      <c r="B744" s="2310" t="s">
        <v>1342</v>
      </c>
      <c r="C744" s="2514"/>
      <c r="D744" s="2298"/>
      <c r="E744" s="2150"/>
      <c r="F744" s="2299"/>
      <c r="G744" s="2300"/>
      <c r="H744" s="2298"/>
      <c r="I744" s="2299"/>
      <c r="J744" s="2299"/>
    </row>
    <row r="745" spans="1:10">
      <c r="A745" s="2155" t="s">
        <v>1821</v>
      </c>
      <c r="B745" s="2257" t="s">
        <v>1155</v>
      </c>
      <c r="C745" s="2309" t="s">
        <v>1156</v>
      </c>
      <c r="D745" s="2162" t="s">
        <v>31</v>
      </c>
      <c r="E745" s="2210">
        <v>3</v>
      </c>
      <c r="F745" s="2160"/>
      <c r="G745" s="2161"/>
      <c r="H745" s="2162"/>
      <c r="I745" s="2160"/>
      <c r="J745" s="2160"/>
    </row>
    <row r="746" spans="1:10">
      <c r="A746" s="2167"/>
      <c r="B746" s="2202"/>
      <c r="C746" s="2203"/>
      <c r="D746" s="2204"/>
      <c r="E746" s="2205"/>
      <c r="F746" s="2172"/>
      <c r="G746" s="2173"/>
      <c r="H746" s="2204"/>
      <c r="I746" s="2175" t="s">
        <v>1823</v>
      </c>
      <c r="J746" s="2176"/>
    </row>
    <row r="747" spans="1:10">
      <c r="A747" s="2146" t="s">
        <v>1827</v>
      </c>
      <c r="B747" s="2310" t="s">
        <v>1343</v>
      </c>
      <c r="C747" s="2514"/>
      <c r="D747" s="2298"/>
      <c r="E747" s="2150"/>
      <c r="F747" s="2299"/>
      <c r="G747" s="2300"/>
      <c r="H747" s="2298"/>
      <c r="I747" s="2299"/>
      <c r="J747" s="2299"/>
    </row>
    <row r="748" spans="1:10">
      <c r="A748" s="2155" t="s">
        <v>1828</v>
      </c>
      <c r="B748" s="2516" t="s">
        <v>1161</v>
      </c>
      <c r="C748" s="2389" t="s">
        <v>1162</v>
      </c>
      <c r="D748" s="2162" t="s">
        <v>31</v>
      </c>
      <c r="E748" s="2517">
        <v>120000</v>
      </c>
      <c r="F748" s="2160"/>
      <c r="G748" s="2161"/>
      <c r="H748" s="2162"/>
      <c r="I748" s="2160"/>
      <c r="J748" s="2160"/>
    </row>
    <row r="749" spans="1:10">
      <c r="A749" s="2155" t="s">
        <v>1829</v>
      </c>
      <c r="B749" s="2516" t="s">
        <v>1164</v>
      </c>
      <c r="C749" s="2518" t="s">
        <v>1165</v>
      </c>
      <c r="D749" s="2162" t="s">
        <v>31</v>
      </c>
      <c r="E749" s="2519">
        <v>6000</v>
      </c>
      <c r="F749" s="2160"/>
      <c r="G749" s="2161"/>
      <c r="H749" s="2162"/>
      <c r="I749" s="2160"/>
      <c r="J749" s="2160"/>
    </row>
    <row r="750" spans="1:10">
      <c r="A750" s="2155" t="s">
        <v>1830</v>
      </c>
      <c r="B750" s="2516" t="s">
        <v>1164</v>
      </c>
      <c r="C750" s="2518" t="s">
        <v>1167</v>
      </c>
      <c r="D750" s="2162" t="s">
        <v>31</v>
      </c>
      <c r="E750" s="2519">
        <v>6000</v>
      </c>
      <c r="F750" s="2160"/>
      <c r="G750" s="2161"/>
      <c r="H750" s="2162"/>
      <c r="I750" s="2160"/>
      <c r="J750" s="2160"/>
    </row>
    <row r="751" spans="1:10">
      <c r="A751" s="2155" t="s">
        <v>1831</v>
      </c>
      <c r="B751" s="2516" t="s">
        <v>1169</v>
      </c>
      <c r="C751" s="2389" t="s">
        <v>1170</v>
      </c>
      <c r="D751" s="2162" t="s">
        <v>31</v>
      </c>
      <c r="E751" s="2517">
        <v>18</v>
      </c>
      <c r="F751" s="2160"/>
      <c r="G751" s="2161"/>
      <c r="H751" s="2162"/>
      <c r="I751" s="2160"/>
      <c r="J751" s="2160"/>
    </row>
    <row r="752" spans="1:10">
      <c r="A752" s="2167"/>
      <c r="B752" s="2202"/>
      <c r="C752" s="2203"/>
      <c r="D752" s="2204"/>
      <c r="E752" s="2205"/>
      <c r="F752" s="2172"/>
      <c r="G752" s="2173"/>
      <c r="H752" s="2204"/>
      <c r="I752" s="2175" t="s">
        <v>1824</v>
      </c>
      <c r="J752" s="2176"/>
    </row>
    <row r="753" spans="1:10">
      <c r="A753" s="2146" t="s">
        <v>1832</v>
      </c>
      <c r="B753" s="2310" t="s">
        <v>1344</v>
      </c>
      <c r="C753" s="2514"/>
      <c r="D753" s="2298"/>
      <c r="E753" s="2150"/>
      <c r="F753" s="2299"/>
      <c r="G753" s="2300"/>
      <c r="H753" s="2298"/>
      <c r="I753" s="2299"/>
      <c r="J753" s="2299"/>
    </row>
    <row r="754" spans="1:10" ht="38.25">
      <c r="A754" s="2155" t="s">
        <v>1833</v>
      </c>
      <c r="B754" s="2516" t="s">
        <v>1172</v>
      </c>
      <c r="C754" s="2389" t="s">
        <v>1170</v>
      </c>
      <c r="D754" s="2162" t="s">
        <v>31</v>
      </c>
      <c r="E754" s="2517">
        <v>3</v>
      </c>
      <c r="F754" s="2160"/>
      <c r="G754" s="2161"/>
      <c r="H754" s="2162"/>
      <c r="I754" s="2160"/>
      <c r="J754" s="2160"/>
    </row>
    <row r="755" spans="1:10">
      <c r="A755" s="2167"/>
      <c r="B755" s="2202"/>
      <c r="C755" s="2203"/>
      <c r="D755" s="2204"/>
      <c r="E755" s="2205"/>
      <c r="F755" s="2172"/>
      <c r="G755" s="2173"/>
      <c r="H755" s="2204"/>
      <c r="I755" s="2175" t="s">
        <v>1825</v>
      </c>
      <c r="J755" s="2176"/>
    </row>
    <row r="756" spans="1:10">
      <c r="A756" s="2146" t="s">
        <v>1834</v>
      </c>
      <c r="B756" s="2310" t="s">
        <v>1345</v>
      </c>
      <c r="C756" s="2514"/>
      <c r="D756" s="2298"/>
      <c r="E756" s="2150"/>
      <c r="F756" s="2299"/>
      <c r="G756" s="2300"/>
      <c r="H756" s="2298"/>
      <c r="I756" s="2299"/>
      <c r="J756" s="2299"/>
    </row>
    <row r="757" spans="1:10" ht="38.25">
      <c r="A757" s="2155" t="s">
        <v>1835</v>
      </c>
      <c r="B757" s="2257" t="s">
        <v>1174</v>
      </c>
      <c r="C757" s="2513" t="s">
        <v>1175</v>
      </c>
      <c r="D757" s="2162" t="s">
        <v>31</v>
      </c>
      <c r="E757" s="2210">
        <v>3</v>
      </c>
      <c r="F757" s="2160"/>
      <c r="G757" s="2161"/>
      <c r="H757" s="2166"/>
      <c r="I757" s="2163"/>
      <c r="J757" s="2160"/>
    </row>
    <row r="758" spans="1:10">
      <c r="A758" s="2167"/>
      <c r="B758" s="2202"/>
      <c r="C758" s="2203"/>
      <c r="D758" s="2204"/>
      <c r="E758" s="2205"/>
      <c r="F758" s="2172"/>
      <c r="G758" s="2173"/>
      <c r="H758" s="2204"/>
      <c r="I758" s="2175" t="s">
        <v>1826</v>
      </c>
      <c r="J758" s="2176"/>
    </row>
    <row r="759" spans="1:10">
      <c r="A759" s="2146" t="s">
        <v>1836</v>
      </c>
      <c r="B759" s="2520" t="s">
        <v>1346</v>
      </c>
      <c r="C759" s="2521"/>
      <c r="D759" s="2298"/>
      <c r="E759" s="2150"/>
      <c r="F759" s="2299"/>
      <c r="G759" s="2300"/>
      <c r="H759" s="2298"/>
      <c r="I759" s="2299"/>
      <c r="J759" s="2299"/>
    </row>
    <row r="760" spans="1:10">
      <c r="A760" s="2522" t="s">
        <v>3339</v>
      </c>
      <c r="B760" s="2522"/>
      <c r="C760" s="2522"/>
      <c r="D760" s="2522"/>
      <c r="E760" s="2522"/>
      <c r="F760" s="2522"/>
      <c r="G760" s="2522"/>
      <c r="H760" s="2522"/>
      <c r="I760" s="2522"/>
      <c r="J760" s="2522"/>
    </row>
    <row r="761" spans="1:10" ht="64.5">
      <c r="A761" s="2155" t="s">
        <v>1837</v>
      </c>
      <c r="B761" s="2389" t="s">
        <v>995</v>
      </c>
      <c r="C761" s="2523" t="s">
        <v>3340</v>
      </c>
      <c r="D761" s="2162" t="s">
        <v>31</v>
      </c>
      <c r="E761" s="2210">
        <v>950000</v>
      </c>
      <c r="F761" s="2160">
        <v>100</v>
      </c>
      <c r="G761" s="2161">
        <v>7.0000000000000007E-2</v>
      </c>
      <c r="H761" s="2524">
        <f>G761*F761</f>
        <v>7.0000000000000009</v>
      </c>
      <c r="I761" s="2525">
        <v>0.12</v>
      </c>
      <c r="J761" s="2526">
        <v>74480</v>
      </c>
    </row>
    <row r="762" spans="1:10" ht="115.5">
      <c r="A762" s="2155" t="s">
        <v>1838</v>
      </c>
      <c r="B762" s="2389" t="s">
        <v>995</v>
      </c>
      <c r="C762" s="2523" t="s">
        <v>3341</v>
      </c>
      <c r="D762" s="2162" t="s">
        <v>31</v>
      </c>
      <c r="E762" s="2210">
        <v>60000</v>
      </c>
      <c r="F762" s="2160">
        <v>100</v>
      </c>
      <c r="G762" s="2161">
        <v>8.7000000000000008E-2</v>
      </c>
      <c r="H762" s="2524">
        <f>G762*F762</f>
        <v>8.7000000000000011</v>
      </c>
      <c r="I762" s="2525">
        <v>0.12</v>
      </c>
      <c r="J762" s="2526">
        <v>5846.64</v>
      </c>
    </row>
    <row r="763" spans="1:10" ht="102.75">
      <c r="A763" s="2155" t="s">
        <v>1839</v>
      </c>
      <c r="B763" s="2389" t="s">
        <v>995</v>
      </c>
      <c r="C763" s="2527" t="s">
        <v>3342</v>
      </c>
      <c r="D763" s="2162" t="s">
        <v>31</v>
      </c>
      <c r="E763" s="2210">
        <v>10000</v>
      </c>
      <c r="F763" s="2160">
        <v>100</v>
      </c>
      <c r="G763" s="2161">
        <v>8.5000000000000006E-2</v>
      </c>
      <c r="H763" s="2524">
        <f>G763*F763</f>
        <v>8.5</v>
      </c>
      <c r="I763" s="2525">
        <v>0.12</v>
      </c>
      <c r="J763" s="2526">
        <v>952</v>
      </c>
    </row>
    <row r="764" spans="1:10" ht="41.25">
      <c r="A764" s="2528" t="s">
        <v>1840</v>
      </c>
      <c r="B764" s="2529" t="s">
        <v>995</v>
      </c>
      <c r="C764" s="2530" t="s">
        <v>3343</v>
      </c>
      <c r="D764" s="2531" t="s">
        <v>31</v>
      </c>
      <c r="E764" s="2532">
        <v>60000</v>
      </c>
      <c r="F764" s="2160"/>
      <c r="G764" s="2161"/>
      <c r="H764" s="2524"/>
      <c r="I764" s="2525"/>
      <c r="J764" s="2526"/>
    </row>
    <row r="765" spans="1:10" ht="38.25">
      <c r="A765" s="2155" t="s">
        <v>1841</v>
      </c>
      <c r="B765" s="2389" t="s">
        <v>995</v>
      </c>
      <c r="C765" s="2489" t="s">
        <v>1350</v>
      </c>
      <c r="D765" s="2162" t="s">
        <v>31</v>
      </c>
      <c r="E765" s="2210">
        <v>1000000</v>
      </c>
      <c r="F765" s="2160">
        <v>100</v>
      </c>
      <c r="G765" s="2161">
        <v>7.0000000000000007E-2</v>
      </c>
      <c r="H765" s="2524">
        <f t="shared" ref="H765:H778" si="0">G765*F765</f>
        <v>7.0000000000000009</v>
      </c>
      <c r="I765" s="2525">
        <v>0.12</v>
      </c>
      <c r="J765" s="2526">
        <v>78400</v>
      </c>
    </row>
    <row r="766" spans="1:10" ht="79.5">
      <c r="A766" s="2155" t="s">
        <v>1842</v>
      </c>
      <c r="B766" s="2389" t="s">
        <v>995</v>
      </c>
      <c r="C766" s="2523" t="s">
        <v>3344</v>
      </c>
      <c r="D766" s="2162" t="s">
        <v>31</v>
      </c>
      <c r="E766" s="2210">
        <v>520000</v>
      </c>
      <c r="F766" s="2160">
        <v>100</v>
      </c>
      <c r="G766" s="2161">
        <v>0.08</v>
      </c>
      <c r="H766" s="2524">
        <f t="shared" si="0"/>
        <v>8</v>
      </c>
      <c r="I766" s="2160"/>
      <c r="J766" s="2526">
        <v>46592</v>
      </c>
    </row>
    <row r="767" spans="1:10" ht="77.25">
      <c r="A767" s="2155" t="s">
        <v>1843</v>
      </c>
      <c r="B767" s="2389" t="s">
        <v>995</v>
      </c>
      <c r="C767" s="2523" t="s">
        <v>3345</v>
      </c>
      <c r="D767" s="2162" t="s">
        <v>31</v>
      </c>
      <c r="E767" s="2210">
        <v>5000</v>
      </c>
      <c r="F767" s="2160">
        <v>100</v>
      </c>
      <c r="G767" s="2161">
        <v>0.08</v>
      </c>
      <c r="H767" s="2524">
        <f t="shared" si="0"/>
        <v>8</v>
      </c>
      <c r="I767" s="2525">
        <v>0.12</v>
      </c>
      <c r="J767" s="2526">
        <v>448</v>
      </c>
    </row>
    <row r="768" spans="1:10" ht="39">
      <c r="A768" s="2155" t="s">
        <v>1844</v>
      </c>
      <c r="B768" s="2389" t="s">
        <v>995</v>
      </c>
      <c r="C768" s="2533" t="s">
        <v>1351</v>
      </c>
      <c r="D768" s="2162" t="s">
        <v>31</v>
      </c>
      <c r="E768" s="2210">
        <v>20000</v>
      </c>
      <c r="F768" s="2160">
        <v>100</v>
      </c>
      <c r="G768" s="2161">
        <v>7.4999999999999997E-2</v>
      </c>
      <c r="H768" s="2524">
        <f t="shared" si="0"/>
        <v>7.5</v>
      </c>
      <c r="I768" s="2525">
        <v>0.12</v>
      </c>
      <c r="J768" s="2526">
        <v>1680</v>
      </c>
    </row>
    <row r="769" spans="1:10" ht="28.5">
      <c r="A769" s="2155" t="s">
        <v>1845</v>
      </c>
      <c r="B769" s="2389" t="s">
        <v>995</v>
      </c>
      <c r="C769" s="2523" t="s">
        <v>3346</v>
      </c>
      <c r="D769" s="2162" t="s">
        <v>31</v>
      </c>
      <c r="E769" s="2210">
        <v>9000</v>
      </c>
      <c r="F769" s="2160">
        <v>100</v>
      </c>
      <c r="G769" s="2534">
        <v>0.09</v>
      </c>
      <c r="H769" s="2524">
        <f t="shared" si="0"/>
        <v>9</v>
      </c>
      <c r="I769" s="2525">
        <v>0.12</v>
      </c>
      <c r="J769" s="2526">
        <v>907.2</v>
      </c>
    </row>
    <row r="770" spans="1:10" ht="41.25">
      <c r="A770" s="2155" t="s">
        <v>1846</v>
      </c>
      <c r="B770" s="2389" t="s">
        <v>995</v>
      </c>
      <c r="C770" s="2523" t="s">
        <v>3347</v>
      </c>
      <c r="D770" s="2162" t="s">
        <v>31</v>
      </c>
      <c r="E770" s="2210">
        <v>30000</v>
      </c>
      <c r="F770" s="2160">
        <v>100</v>
      </c>
      <c r="G770" s="2161">
        <v>8.5000000000000006E-2</v>
      </c>
      <c r="H770" s="2524">
        <f t="shared" si="0"/>
        <v>8.5</v>
      </c>
      <c r="I770" s="2525">
        <v>0.12</v>
      </c>
      <c r="J770" s="2526">
        <v>2856</v>
      </c>
    </row>
    <row r="771" spans="1:10" ht="130.5">
      <c r="A771" s="2155" t="s">
        <v>1847</v>
      </c>
      <c r="B771" s="2389" t="s">
        <v>995</v>
      </c>
      <c r="C771" s="2523" t="s">
        <v>3348</v>
      </c>
      <c r="D771" s="2162" t="s">
        <v>31</v>
      </c>
      <c r="E771" s="2210">
        <v>3000</v>
      </c>
      <c r="F771" s="2160">
        <v>100</v>
      </c>
      <c r="G771" s="2161">
        <v>0.25</v>
      </c>
      <c r="H771" s="2524">
        <f t="shared" si="0"/>
        <v>25</v>
      </c>
      <c r="I771" s="2525">
        <v>0.12</v>
      </c>
      <c r="J771" s="2526">
        <v>840</v>
      </c>
    </row>
    <row r="772" spans="1:10">
      <c r="A772" s="2535" t="s">
        <v>3349</v>
      </c>
      <c r="B772" s="2535"/>
      <c r="C772" s="2535"/>
      <c r="D772" s="2535"/>
      <c r="E772" s="2535"/>
      <c r="F772" s="2535"/>
      <c r="G772" s="2535"/>
      <c r="H772" s="2535">
        <f t="shared" si="0"/>
        <v>0</v>
      </c>
      <c r="I772" s="2535"/>
      <c r="J772" s="2535">
        <f>E772*G772</f>
        <v>0</v>
      </c>
    </row>
    <row r="773" spans="1:10" ht="128.25">
      <c r="A773" s="2155" t="s">
        <v>1848</v>
      </c>
      <c r="B773" s="2156" t="s">
        <v>1190</v>
      </c>
      <c r="C773" s="2533" t="s">
        <v>1352</v>
      </c>
      <c r="D773" s="2162" t="s">
        <v>31</v>
      </c>
      <c r="E773" s="2210">
        <v>500000</v>
      </c>
      <c r="F773" s="2160">
        <v>48</v>
      </c>
      <c r="G773" s="2534">
        <v>0.12</v>
      </c>
      <c r="H773" s="2524">
        <f t="shared" si="0"/>
        <v>5.76</v>
      </c>
      <c r="I773" s="2525">
        <v>0.12</v>
      </c>
      <c r="J773" s="2526">
        <v>67200</v>
      </c>
    </row>
    <row r="774" spans="1:10" ht="128.25">
      <c r="A774" s="2155" t="s">
        <v>1849</v>
      </c>
      <c r="B774" s="2156" t="s">
        <v>1190</v>
      </c>
      <c r="C774" s="2533" t="s">
        <v>1353</v>
      </c>
      <c r="D774" s="2162" t="s">
        <v>31</v>
      </c>
      <c r="E774" s="2210">
        <v>250000</v>
      </c>
      <c r="F774" s="2160">
        <v>48</v>
      </c>
      <c r="G774" s="2534">
        <v>0.12</v>
      </c>
      <c r="H774" s="2524">
        <f t="shared" si="0"/>
        <v>5.76</v>
      </c>
      <c r="I774" s="2525">
        <v>0.12</v>
      </c>
      <c r="J774" s="2526">
        <v>33600</v>
      </c>
    </row>
    <row r="775" spans="1:10" ht="64.5">
      <c r="A775" s="2155" t="s">
        <v>1850</v>
      </c>
      <c r="B775" s="2156" t="s">
        <v>1190</v>
      </c>
      <c r="C775" s="2533" t="s">
        <v>1354</v>
      </c>
      <c r="D775" s="2162" t="s">
        <v>31</v>
      </c>
      <c r="E775" s="2210">
        <v>15000</v>
      </c>
      <c r="F775" s="2160">
        <v>50</v>
      </c>
      <c r="G775" s="2534">
        <v>0.3</v>
      </c>
      <c r="H775" s="2524">
        <f t="shared" si="0"/>
        <v>15</v>
      </c>
      <c r="I775" s="2525">
        <v>0.12</v>
      </c>
      <c r="J775" s="2526">
        <v>5040</v>
      </c>
    </row>
    <row r="776" spans="1:10" ht="64.5">
      <c r="A776" s="2155" t="s">
        <v>1851</v>
      </c>
      <c r="B776" s="2156" t="s">
        <v>1190</v>
      </c>
      <c r="C776" s="2533" t="s">
        <v>1355</v>
      </c>
      <c r="D776" s="2162" t="s">
        <v>31</v>
      </c>
      <c r="E776" s="2210">
        <v>15000</v>
      </c>
      <c r="F776" s="2160">
        <v>50</v>
      </c>
      <c r="G776" s="2534">
        <v>0.3</v>
      </c>
      <c r="H776" s="2524">
        <f t="shared" si="0"/>
        <v>15</v>
      </c>
      <c r="I776" s="2525">
        <v>0.12</v>
      </c>
      <c r="J776" s="2526">
        <v>5040</v>
      </c>
    </row>
    <row r="777" spans="1:10" ht="26.25">
      <c r="A777" s="2155" t="s">
        <v>1852</v>
      </c>
      <c r="B777" s="2536" t="s">
        <v>1195</v>
      </c>
      <c r="C777" s="2533" t="s">
        <v>1196</v>
      </c>
      <c r="D777" s="2162" t="s">
        <v>31</v>
      </c>
      <c r="E777" s="2210">
        <v>30000</v>
      </c>
      <c r="F777" s="2160">
        <v>100</v>
      </c>
      <c r="G777" s="2534">
        <v>0.09</v>
      </c>
      <c r="H777" s="2524">
        <f t="shared" si="0"/>
        <v>9</v>
      </c>
      <c r="I777" s="2525">
        <v>0.12</v>
      </c>
      <c r="J777" s="2526">
        <v>3024</v>
      </c>
    </row>
    <row r="778" spans="1:10">
      <c r="A778" s="2155" t="s">
        <v>1853</v>
      </c>
      <c r="B778" s="2489" t="s">
        <v>1198</v>
      </c>
      <c r="C778" s="2533" t="s">
        <v>1356</v>
      </c>
      <c r="D778" s="2162" t="s">
        <v>31</v>
      </c>
      <c r="E778" s="2210">
        <v>750000</v>
      </c>
      <c r="F778" s="2160">
        <v>250</v>
      </c>
      <c r="G778" s="2161">
        <v>2.8000000000000001E-2</v>
      </c>
      <c r="H778" s="2524">
        <f t="shared" si="0"/>
        <v>7</v>
      </c>
      <c r="I778" s="2525">
        <v>0.12</v>
      </c>
      <c r="J778" s="2526">
        <v>23520</v>
      </c>
    </row>
    <row r="779" spans="1:10">
      <c r="A779" s="2167"/>
      <c r="B779" s="2202"/>
      <c r="C779" s="2203"/>
      <c r="D779" s="2204"/>
      <c r="E779" s="2205"/>
      <c r="F779" s="2172"/>
      <c r="G779" s="2173"/>
      <c r="H779" s="2204"/>
      <c r="I779" s="2175" t="s">
        <v>1854</v>
      </c>
      <c r="J779" s="2537">
        <v>312880</v>
      </c>
    </row>
    <row r="780" spans="1:10">
      <c r="A780" s="2146" t="s">
        <v>1856</v>
      </c>
      <c r="B780" s="2310" t="s">
        <v>1201</v>
      </c>
      <c r="C780" s="2190"/>
      <c r="D780" s="2149"/>
      <c r="E780" s="2150"/>
      <c r="F780" s="2154"/>
      <c r="G780" s="2182"/>
      <c r="H780" s="2149"/>
      <c r="I780" s="2154"/>
      <c r="J780" s="2154"/>
    </row>
    <row r="781" spans="1:10">
      <c r="A781" s="2155" t="s">
        <v>1857</v>
      </c>
      <c r="B781" s="2538" t="s">
        <v>1203</v>
      </c>
      <c r="C781" s="2211" t="s">
        <v>1204</v>
      </c>
      <c r="D781" s="2162" t="s">
        <v>31</v>
      </c>
      <c r="E781" s="2210">
        <v>150000</v>
      </c>
      <c r="F781" s="2160"/>
      <c r="G781" s="2161"/>
      <c r="H781" s="2166"/>
      <c r="I781" s="2163"/>
      <c r="J781" s="2160"/>
    </row>
    <row r="782" spans="1:10">
      <c r="A782" s="2167"/>
      <c r="B782" s="2202"/>
      <c r="C782" s="2203"/>
      <c r="D782" s="2204"/>
      <c r="E782" s="2205"/>
      <c r="F782" s="2172"/>
      <c r="G782" s="2173"/>
      <c r="H782" s="2204"/>
      <c r="I782" s="2175" t="s">
        <v>1855</v>
      </c>
      <c r="J782" s="2176"/>
    </row>
    <row r="783" spans="1:10">
      <c r="A783" s="2146" t="s">
        <v>1858</v>
      </c>
      <c r="B783" s="2310" t="s">
        <v>1358</v>
      </c>
      <c r="C783" s="2539"/>
      <c r="D783" s="2149"/>
      <c r="E783" s="2150"/>
      <c r="F783" s="2154"/>
      <c r="G783" s="2182"/>
      <c r="H783" s="2149"/>
      <c r="I783" s="2154"/>
      <c r="J783" s="2154"/>
    </row>
    <row r="784" spans="1:10">
      <c r="A784" s="2155" t="s">
        <v>1859</v>
      </c>
      <c r="B784" s="2156" t="s">
        <v>1208</v>
      </c>
      <c r="C784" s="2211" t="s">
        <v>2630</v>
      </c>
      <c r="D784" s="2162" t="s">
        <v>31</v>
      </c>
      <c r="E784" s="2238">
        <v>15000</v>
      </c>
      <c r="F784" s="2160"/>
      <c r="G784" s="2161"/>
      <c r="H784" s="2162"/>
      <c r="I784" s="2160"/>
      <c r="J784" s="2160"/>
    </row>
    <row r="785" spans="1:10" ht="25.5">
      <c r="A785" s="2155" t="s">
        <v>1860</v>
      </c>
      <c r="B785" s="2156" t="s">
        <v>1208</v>
      </c>
      <c r="C785" s="2211" t="s">
        <v>2631</v>
      </c>
      <c r="D785" s="2162" t="s">
        <v>31</v>
      </c>
      <c r="E785" s="2238">
        <v>1500</v>
      </c>
      <c r="F785" s="2160"/>
      <c r="G785" s="2161"/>
      <c r="H785" s="2162"/>
      <c r="I785" s="2160"/>
      <c r="J785" s="2160"/>
    </row>
    <row r="786" spans="1:10">
      <c r="A786" s="2155" t="s">
        <v>1861</v>
      </c>
      <c r="B786" s="2156" t="s">
        <v>1208</v>
      </c>
      <c r="C786" s="2211" t="s">
        <v>2632</v>
      </c>
      <c r="D786" s="2162" t="s">
        <v>31</v>
      </c>
      <c r="E786" s="2238">
        <v>1200</v>
      </c>
      <c r="F786" s="2160"/>
      <c r="G786" s="2161"/>
      <c r="H786" s="2166"/>
      <c r="I786" s="2163"/>
      <c r="J786" s="2160"/>
    </row>
    <row r="787" spans="1:10">
      <c r="A787" s="2167"/>
      <c r="B787" s="2202"/>
      <c r="C787" s="2203"/>
      <c r="D787" s="2204"/>
      <c r="E787" s="2205"/>
      <c r="F787" s="2172"/>
      <c r="G787" s="2173"/>
      <c r="H787" s="2204"/>
      <c r="I787" s="2175" t="s">
        <v>1862</v>
      </c>
      <c r="J787" s="2176"/>
    </row>
    <row r="788" spans="1:10">
      <c r="A788" s="2146" t="s">
        <v>1863</v>
      </c>
      <c r="B788" s="2310" t="s">
        <v>1357</v>
      </c>
      <c r="C788" s="2190"/>
      <c r="D788" s="2149"/>
      <c r="E788" s="2150"/>
      <c r="F788" s="2154"/>
      <c r="G788" s="2182"/>
      <c r="H788" s="2149"/>
      <c r="I788" s="2154"/>
      <c r="J788" s="2154"/>
    </row>
    <row r="789" spans="1:10" ht="25.5">
      <c r="A789" s="2155" t="s">
        <v>1864</v>
      </c>
      <c r="B789" s="2156" t="s">
        <v>1212</v>
      </c>
      <c r="C789" s="2540" t="s">
        <v>1213</v>
      </c>
      <c r="D789" s="2162" t="s">
        <v>31</v>
      </c>
      <c r="E789" s="2210">
        <v>40000</v>
      </c>
      <c r="F789" s="2160"/>
      <c r="G789" s="2161"/>
      <c r="H789" s="2162"/>
      <c r="I789" s="2160"/>
      <c r="J789" s="2160"/>
    </row>
    <row r="790" spans="1:10">
      <c r="A790" s="2155" t="s">
        <v>1865</v>
      </c>
      <c r="B790" s="2156" t="s">
        <v>1212</v>
      </c>
      <c r="C790" s="2541" t="s">
        <v>1214</v>
      </c>
      <c r="D790" s="2162" t="s">
        <v>31</v>
      </c>
      <c r="E790" s="2210">
        <v>200000</v>
      </c>
      <c r="F790" s="2160"/>
      <c r="G790" s="2161"/>
      <c r="H790" s="2162"/>
      <c r="I790" s="2160"/>
      <c r="J790" s="2160"/>
    </row>
    <row r="791" spans="1:10" ht="25.5">
      <c r="A791" s="2155" t="s">
        <v>1866</v>
      </c>
      <c r="B791" s="2156" t="s">
        <v>1212</v>
      </c>
      <c r="C791" s="2541" t="s">
        <v>1215</v>
      </c>
      <c r="D791" s="2162" t="s">
        <v>31</v>
      </c>
      <c r="E791" s="2210">
        <v>13000</v>
      </c>
      <c r="F791" s="2160"/>
      <c r="G791" s="2161"/>
      <c r="H791" s="2162"/>
      <c r="I791" s="2160"/>
      <c r="J791" s="2160"/>
    </row>
    <row r="792" spans="1:10">
      <c r="A792" s="2155" t="s">
        <v>1867</v>
      </c>
      <c r="B792" s="2156" t="s">
        <v>1212</v>
      </c>
      <c r="C792" s="2542" t="s">
        <v>2617</v>
      </c>
      <c r="D792" s="2162" t="s">
        <v>31</v>
      </c>
      <c r="E792" s="2210">
        <v>20000</v>
      </c>
      <c r="F792" s="2160"/>
      <c r="G792" s="2161"/>
      <c r="H792" s="2162"/>
      <c r="I792" s="2160"/>
      <c r="J792" s="2160"/>
    </row>
    <row r="793" spans="1:10">
      <c r="A793" s="2155" t="s">
        <v>1868</v>
      </c>
      <c r="B793" s="2156" t="s">
        <v>1212</v>
      </c>
      <c r="C793" s="2543" t="s">
        <v>1359</v>
      </c>
      <c r="D793" s="2162" t="s">
        <v>31</v>
      </c>
      <c r="E793" s="2210">
        <v>13000</v>
      </c>
      <c r="F793" s="2160"/>
      <c r="G793" s="2161"/>
      <c r="H793" s="2162"/>
      <c r="I793" s="2160"/>
      <c r="J793" s="2160"/>
    </row>
    <row r="794" spans="1:10" ht="25.5">
      <c r="A794" s="2155" t="s">
        <v>1869</v>
      </c>
      <c r="B794" s="2156" t="s">
        <v>1212</v>
      </c>
      <c r="C794" s="2544" t="s">
        <v>3350</v>
      </c>
      <c r="D794" s="2162" t="s">
        <v>31</v>
      </c>
      <c r="E794" s="2210">
        <v>20000</v>
      </c>
      <c r="F794" s="2160"/>
      <c r="G794" s="2161"/>
      <c r="H794" s="2162"/>
      <c r="I794" s="2160"/>
      <c r="J794" s="2160"/>
    </row>
    <row r="795" spans="1:10" ht="38.25">
      <c r="A795" s="2155" t="s">
        <v>1870</v>
      </c>
      <c r="B795" s="2156" t="s">
        <v>1212</v>
      </c>
      <c r="C795" s="2544" t="s">
        <v>3351</v>
      </c>
      <c r="D795" s="2162" t="s">
        <v>31</v>
      </c>
      <c r="E795" s="2210">
        <v>20000</v>
      </c>
      <c r="F795" s="2160"/>
      <c r="G795" s="2161"/>
      <c r="H795" s="2162"/>
      <c r="I795" s="2160"/>
      <c r="J795" s="2160"/>
    </row>
    <row r="796" spans="1:10" ht="38.25">
      <c r="A796" s="2155" t="s">
        <v>1871</v>
      </c>
      <c r="B796" s="2156" t="s">
        <v>1212</v>
      </c>
      <c r="C796" s="2541" t="s">
        <v>1360</v>
      </c>
      <c r="D796" s="2162" t="s">
        <v>31</v>
      </c>
      <c r="E796" s="2210">
        <v>150</v>
      </c>
      <c r="F796" s="2160"/>
      <c r="G796" s="2161"/>
      <c r="H796" s="2166"/>
      <c r="I796" s="2163"/>
      <c r="J796" s="2160"/>
    </row>
    <row r="797" spans="1:10">
      <c r="A797" s="2167"/>
      <c r="B797" s="2202"/>
      <c r="C797" s="2203"/>
      <c r="D797" s="2204"/>
      <c r="E797" s="2205"/>
      <c r="F797" s="2172"/>
      <c r="G797" s="2173"/>
      <c r="H797" s="2204"/>
      <c r="I797" s="2175" t="s">
        <v>1872</v>
      </c>
      <c r="J797" s="2176"/>
    </row>
    <row r="798" spans="1:10">
      <c r="A798" s="2146" t="s">
        <v>1873</v>
      </c>
      <c r="B798" s="2310" t="s">
        <v>1218</v>
      </c>
      <c r="C798" s="2190"/>
      <c r="D798" s="2149"/>
      <c r="E798" s="2150"/>
      <c r="F798" s="2154"/>
      <c r="G798" s="2182"/>
      <c r="H798" s="2149"/>
      <c r="I798" s="2154"/>
      <c r="J798" s="2154"/>
    </row>
    <row r="799" spans="1:10" ht="25.5">
      <c r="A799" s="2155" t="s">
        <v>1874</v>
      </c>
      <c r="B799" s="2211" t="s">
        <v>1220</v>
      </c>
      <c r="C799" s="2211" t="s">
        <v>1221</v>
      </c>
      <c r="D799" s="2162" t="s">
        <v>31</v>
      </c>
      <c r="E799" s="2210">
        <v>40000</v>
      </c>
      <c r="F799" s="2160"/>
      <c r="G799" s="2161"/>
      <c r="H799" s="2162"/>
      <c r="I799" s="2160"/>
      <c r="J799" s="2160"/>
    </row>
    <row r="800" spans="1:10" ht="25.5">
      <c r="A800" s="2155" t="s">
        <v>1875</v>
      </c>
      <c r="B800" s="2211" t="s">
        <v>1220</v>
      </c>
      <c r="C800" s="2211" t="s">
        <v>1222</v>
      </c>
      <c r="D800" s="2162" t="s">
        <v>31</v>
      </c>
      <c r="E800" s="2210">
        <v>10000</v>
      </c>
      <c r="F800" s="2160"/>
      <c r="G800" s="2161"/>
      <c r="H800" s="2166"/>
      <c r="I800" s="2163"/>
      <c r="J800" s="2160"/>
    </row>
    <row r="801" spans="1:10">
      <c r="A801" s="2167"/>
      <c r="B801" s="2202"/>
      <c r="C801" s="2203"/>
      <c r="D801" s="2204"/>
      <c r="E801" s="2205"/>
      <c r="F801" s="2172"/>
      <c r="G801" s="2173"/>
      <c r="H801" s="2204"/>
      <c r="I801" s="2175" t="s">
        <v>1876</v>
      </c>
      <c r="J801" s="2176"/>
    </row>
    <row r="802" spans="1:10">
      <c r="A802" s="2146" t="s">
        <v>1877</v>
      </c>
      <c r="B802" s="2545" t="s">
        <v>1361</v>
      </c>
      <c r="C802" s="2546"/>
      <c r="D802" s="2149"/>
      <c r="E802" s="2150"/>
      <c r="F802" s="2154"/>
      <c r="G802" s="2182"/>
      <c r="H802" s="2149"/>
      <c r="I802" s="2154"/>
      <c r="J802" s="2154"/>
    </row>
    <row r="803" spans="1:10" ht="25.5">
      <c r="A803" s="2155" t="s">
        <v>1878</v>
      </c>
      <c r="B803" s="2211" t="s">
        <v>1226</v>
      </c>
      <c r="C803" s="2211" t="s">
        <v>1227</v>
      </c>
      <c r="D803" s="2162" t="s">
        <v>31</v>
      </c>
      <c r="E803" s="2238">
        <v>10000</v>
      </c>
      <c r="F803" s="2160"/>
      <c r="G803" s="2161"/>
      <c r="H803" s="2162"/>
      <c r="I803" s="2160"/>
      <c r="J803" s="2160"/>
    </row>
    <row r="804" spans="1:10" ht="25.5">
      <c r="A804" s="2155" t="s">
        <v>1879</v>
      </c>
      <c r="B804" s="2211" t="s">
        <v>1226</v>
      </c>
      <c r="C804" s="2211" t="s">
        <v>1228</v>
      </c>
      <c r="D804" s="2162" t="s">
        <v>31</v>
      </c>
      <c r="E804" s="2238">
        <v>180000</v>
      </c>
      <c r="F804" s="2160"/>
      <c r="G804" s="2161"/>
      <c r="H804" s="2162"/>
      <c r="I804" s="2160"/>
      <c r="J804" s="2160"/>
    </row>
    <row r="805" spans="1:10" ht="25.5">
      <c r="A805" s="2155" t="s">
        <v>1880</v>
      </c>
      <c r="B805" s="2547" t="s">
        <v>1063</v>
      </c>
      <c r="C805" s="2547" t="s">
        <v>1229</v>
      </c>
      <c r="D805" s="2162" t="s">
        <v>31</v>
      </c>
      <c r="E805" s="2517">
        <v>30</v>
      </c>
      <c r="F805" s="2160"/>
      <c r="G805" s="2161"/>
      <c r="H805" s="2162"/>
      <c r="I805" s="2160"/>
      <c r="J805" s="2160"/>
    </row>
    <row r="806" spans="1:10" ht="25.5">
      <c r="A806" s="2155" t="s">
        <v>1881</v>
      </c>
      <c r="B806" s="2547" t="s">
        <v>1230</v>
      </c>
      <c r="C806" s="2547" t="s">
        <v>1231</v>
      </c>
      <c r="D806" s="2162" t="s">
        <v>49</v>
      </c>
      <c r="E806" s="2238">
        <v>18</v>
      </c>
      <c r="F806" s="2160"/>
      <c r="G806" s="2161"/>
      <c r="H806" s="2162"/>
      <c r="I806" s="2160"/>
      <c r="J806" s="2160"/>
    </row>
    <row r="807" spans="1:10" ht="38.25">
      <c r="A807" s="2155" t="s">
        <v>1882</v>
      </c>
      <c r="B807" s="2211" t="s">
        <v>1232</v>
      </c>
      <c r="C807" s="2211" t="s">
        <v>1233</v>
      </c>
      <c r="D807" s="2162" t="s">
        <v>31</v>
      </c>
      <c r="E807" s="2238">
        <v>2000</v>
      </c>
      <c r="F807" s="2160"/>
      <c r="G807" s="2161"/>
      <c r="H807" s="2162"/>
      <c r="I807" s="2160"/>
      <c r="J807" s="2160"/>
    </row>
    <row r="808" spans="1:10">
      <c r="A808" s="2155" t="s">
        <v>1883</v>
      </c>
      <c r="B808" s="2211" t="s">
        <v>1235</v>
      </c>
      <c r="C808" s="2211" t="s">
        <v>1236</v>
      </c>
      <c r="D808" s="2162" t="s">
        <v>49</v>
      </c>
      <c r="E808" s="2238">
        <v>100</v>
      </c>
      <c r="F808" s="2160"/>
      <c r="G808" s="2161"/>
      <c r="H808" s="2166"/>
      <c r="I808" s="2163"/>
      <c r="J808" s="2160"/>
    </row>
    <row r="809" spans="1:10" ht="25.5">
      <c r="A809" s="2155" t="s">
        <v>1884</v>
      </c>
      <c r="B809" s="2548" t="s">
        <v>1264</v>
      </c>
      <c r="C809" s="2548" t="s">
        <v>1265</v>
      </c>
      <c r="D809" s="2162" t="s">
        <v>31</v>
      </c>
      <c r="E809" s="2549">
        <v>1700</v>
      </c>
      <c r="F809" s="2160"/>
      <c r="G809" s="2161"/>
      <c r="H809" s="2162"/>
      <c r="I809" s="2160"/>
      <c r="J809" s="2160"/>
    </row>
    <row r="810" spans="1:10" ht="25.5">
      <c r="A810" s="2155" t="s">
        <v>1885</v>
      </c>
      <c r="B810" s="2211" t="s">
        <v>1266</v>
      </c>
      <c r="C810" s="2211" t="s">
        <v>1267</v>
      </c>
      <c r="D810" s="2162" t="s">
        <v>31</v>
      </c>
      <c r="E810" s="2238">
        <v>24</v>
      </c>
      <c r="F810" s="2160"/>
      <c r="G810" s="2161"/>
      <c r="H810" s="2162"/>
      <c r="I810" s="2160"/>
      <c r="J810" s="2160"/>
    </row>
    <row r="811" spans="1:10">
      <c r="A811" s="2167"/>
      <c r="B811" s="2202"/>
      <c r="C811" s="2203"/>
      <c r="D811" s="2204"/>
      <c r="E811" s="2205"/>
      <c r="F811" s="2172"/>
      <c r="G811" s="2173"/>
      <c r="H811" s="2204"/>
      <c r="I811" s="2175" t="s">
        <v>1886</v>
      </c>
      <c r="J811" s="2176"/>
    </row>
    <row r="812" spans="1:10">
      <c r="A812" s="2146" t="s">
        <v>1887</v>
      </c>
      <c r="B812" s="2545" t="s">
        <v>1362</v>
      </c>
      <c r="C812" s="2546"/>
      <c r="D812" s="2149"/>
      <c r="E812" s="2150"/>
      <c r="F812" s="2154"/>
      <c r="G812" s="2182"/>
      <c r="H812" s="2149"/>
      <c r="I812" s="2154"/>
      <c r="J812" s="2154"/>
    </row>
    <row r="813" spans="1:10" ht="25.5">
      <c r="A813" s="2155" t="s">
        <v>1888</v>
      </c>
      <c r="B813" s="2211" t="s">
        <v>1234</v>
      </c>
      <c r="C813" s="2211" t="s">
        <v>1363</v>
      </c>
      <c r="D813" s="2162" t="s">
        <v>31</v>
      </c>
      <c r="E813" s="2238">
        <v>45000</v>
      </c>
      <c r="F813" s="2160"/>
      <c r="G813" s="2161"/>
      <c r="H813" s="2162"/>
      <c r="I813" s="2160"/>
      <c r="J813" s="2160"/>
    </row>
    <row r="814" spans="1:10">
      <c r="A814" s="2167"/>
      <c r="B814" s="2202"/>
      <c r="C814" s="2203"/>
      <c r="D814" s="2204"/>
      <c r="E814" s="2205"/>
      <c r="F814" s="2172"/>
      <c r="G814" s="2173"/>
      <c r="H814" s="2204"/>
      <c r="I814" s="2175" t="s">
        <v>1889</v>
      </c>
      <c r="J814" s="2176"/>
    </row>
    <row r="815" spans="1:10">
      <c r="A815" s="2146" t="s">
        <v>1890</v>
      </c>
      <c r="B815" s="2550" t="s">
        <v>1239</v>
      </c>
      <c r="C815" s="2551"/>
      <c r="D815" s="2149"/>
      <c r="E815" s="2150"/>
      <c r="F815" s="2154"/>
      <c r="G815" s="2182"/>
      <c r="H815" s="2149"/>
      <c r="I815" s="2154"/>
      <c r="J815" s="2154"/>
    </row>
    <row r="816" spans="1:10" ht="25.5">
      <c r="A816" s="2155" t="s">
        <v>1891</v>
      </c>
      <c r="B816" s="2211" t="s">
        <v>1009</v>
      </c>
      <c r="C816" s="2211" t="s">
        <v>1364</v>
      </c>
      <c r="D816" s="2162" t="s">
        <v>49</v>
      </c>
      <c r="E816" s="2238">
        <v>24</v>
      </c>
      <c r="F816" s="2160"/>
      <c r="G816" s="2161"/>
      <c r="H816" s="2162"/>
      <c r="I816" s="2160"/>
      <c r="J816" s="2160"/>
    </row>
    <row r="817" spans="1:10" ht="25.5">
      <c r="A817" s="2155" t="s">
        <v>1892</v>
      </c>
      <c r="B817" s="2211" t="s">
        <v>1241</v>
      </c>
      <c r="C817" s="2211" t="s">
        <v>1365</v>
      </c>
      <c r="D817" s="2162" t="s">
        <v>49</v>
      </c>
      <c r="E817" s="2238">
        <v>25</v>
      </c>
      <c r="F817" s="2160"/>
      <c r="G817" s="2161"/>
      <c r="H817" s="2162"/>
      <c r="I817" s="2160"/>
      <c r="J817" s="2160"/>
    </row>
    <row r="818" spans="1:10" ht="25.5">
      <c r="A818" s="2155" t="s">
        <v>1893</v>
      </c>
      <c r="B818" s="2211" t="s">
        <v>1242</v>
      </c>
      <c r="C818" s="2211" t="s">
        <v>1366</v>
      </c>
      <c r="D818" s="2162" t="s">
        <v>49</v>
      </c>
      <c r="E818" s="2238">
        <v>2844</v>
      </c>
      <c r="F818" s="2160"/>
      <c r="G818" s="2161"/>
      <c r="H818" s="2162"/>
      <c r="I818" s="2160"/>
      <c r="J818" s="2160"/>
    </row>
    <row r="819" spans="1:10">
      <c r="A819" s="2155" t="s">
        <v>1894</v>
      </c>
      <c r="B819" s="2211" t="s">
        <v>1241</v>
      </c>
      <c r="C819" s="2211" t="s">
        <v>1367</v>
      </c>
      <c r="D819" s="2162" t="s">
        <v>49</v>
      </c>
      <c r="E819" s="2238">
        <v>15</v>
      </c>
      <c r="F819" s="2160"/>
      <c r="G819" s="2161"/>
      <c r="H819" s="2162"/>
      <c r="I819" s="2160"/>
      <c r="J819" s="2160"/>
    </row>
    <row r="820" spans="1:10">
      <c r="A820" s="2155" t="s">
        <v>1895</v>
      </c>
      <c r="B820" s="2211" t="s">
        <v>1243</v>
      </c>
      <c r="C820" s="2211" t="s">
        <v>1368</v>
      </c>
      <c r="D820" s="2162" t="s">
        <v>49</v>
      </c>
      <c r="E820" s="2238">
        <v>150</v>
      </c>
      <c r="F820" s="2160"/>
      <c r="G820" s="2161"/>
      <c r="H820" s="2162"/>
      <c r="I820" s="2160"/>
      <c r="J820" s="2160"/>
    </row>
    <row r="821" spans="1:10" ht="51">
      <c r="A821" s="2155" t="s">
        <v>1896</v>
      </c>
      <c r="B821" s="2211" t="s">
        <v>1244</v>
      </c>
      <c r="C821" s="2211" t="s">
        <v>1245</v>
      </c>
      <c r="D821" s="2162" t="s">
        <v>49</v>
      </c>
      <c r="E821" s="2238">
        <v>2100</v>
      </c>
      <c r="F821" s="2160"/>
      <c r="G821" s="2161"/>
      <c r="H821" s="2162"/>
      <c r="I821" s="2160"/>
      <c r="J821" s="2160"/>
    </row>
    <row r="822" spans="1:10" ht="51">
      <c r="A822" s="2155" t="s">
        <v>1897</v>
      </c>
      <c r="B822" s="2211" t="s">
        <v>1244</v>
      </c>
      <c r="C822" s="2211" t="s">
        <v>1246</v>
      </c>
      <c r="D822" s="2162" t="s">
        <v>49</v>
      </c>
      <c r="E822" s="2238">
        <v>1800</v>
      </c>
      <c r="F822" s="2160"/>
      <c r="G822" s="2161"/>
      <c r="H822" s="2162"/>
      <c r="I822" s="2160"/>
      <c r="J822" s="2160"/>
    </row>
    <row r="823" spans="1:10" ht="76.5">
      <c r="A823" s="2155" t="s">
        <v>1898</v>
      </c>
      <c r="B823" s="2211" t="s">
        <v>1247</v>
      </c>
      <c r="C823" s="2211" t="s">
        <v>1248</v>
      </c>
      <c r="D823" s="2162" t="s">
        <v>49</v>
      </c>
      <c r="E823" s="2238">
        <v>500</v>
      </c>
      <c r="F823" s="2160"/>
      <c r="G823" s="2161"/>
      <c r="H823" s="2162"/>
      <c r="I823" s="2160"/>
      <c r="J823" s="2160"/>
    </row>
    <row r="824" spans="1:10" ht="25.5">
      <c r="A824" s="2155" t="s">
        <v>1899</v>
      </c>
      <c r="B824" s="2211" t="s">
        <v>1249</v>
      </c>
      <c r="C824" s="2211" t="s">
        <v>1369</v>
      </c>
      <c r="D824" s="2162" t="s">
        <v>49</v>
      </c>
      <c r="E824" s="2238">
        <v>1</v>
      </c>
      <c r="F824" s="2160"/>
      <c r="G824" s="2161"/>
      <c r="H824" s="2166"/>
      <c r="I824" s="2163"/>
      <c r="J824" s="2160"/>
    </row>
    <row r="825" spans="1:10">
      <c r="A825" s="2167"/>
      <c r="B825" s="2202"/>
      <c r="C825" s="2203"/>
      <c r="D825" s="2204"/>
      <c r="E825" s="2205"/>
      <c r="F825" s="2172"/>
      <c r="G825" s="2173"/>
      <c r="H825" s="2204"/>
      <c r="I825" s="2175" t="s">
        <v>1900</v>
      </c>
      <c r="J825" s="2176"/>
    </row>
    <row r="826" spans="1:10">
      <c r="A826" s="2146" t="s">
        <v>1901</v>
      </c>
      <c r="B826" s="2552" t="s">
        <v>2758</v>
      </c>
      <c r="C826" s="2190"/>
      <c r="D826" s="2149"/>
      <c r="E826" s="2150"/>
      <c r="F826" s="2154"/>
      <c r="G826" s="2182"/>
      <c r="H826" s="2149"/>
      <c r="I826" s="2154"/>
      <c r="J826" s="2154"/>
    </row>
    <row r="827" spans="1:10" ht="38.25">
      <c r="A827" s="2155" t="s">
        <v>1902</v>
      </c>
      <c r="B827" s="2553" t="s">
        <v>1056</v>
      </c>
      <c r="C827" s="2544" t="s">
        <v>3352</v>
      </c>
      <c r="D827" s="2162" t="s">
        <v>49</v>
      </c>
      <c r="E827" s="2554">
        <v>1000</v>
      </c>
      <c r="F827" s="2160"/>
      <c r="G827" s="2161"/>
      <c r="H827" s="2162"/>
      <c r="I827" s="2160"/>
      <c r="J827" s="2160"/>
    </row>
    <row r="828" spans="1:10" ht="38.25">
      <c r="A828" s="2155" t="s">
        <v>1903</v>
      </c>
      <c r="B828" s="2553" t="s">
        <v>1056</v>
      </c>
      <c r="C828" s="2541" t="s">
        <v>2619</v>
      </c>
      <c r="D828" s="2162" t="s">
        <v>49</v>
      </c>
      <c r="E828" s="2554">
        <v>6</v>
      </c>
      <c r="F828" s="2160"/>
      <c r="G828" s="2161"/>
      <c r="H828" s="2162"/>
      <c r="I828" s="2160"/>
      <c r="J828" s="2160"/>
    </row>
    <row r="829" spans="1:10" ht="38.25">
      <c r="A829" s="2155" t="s">
        <v>1904</v>
      </c>
      <c r="B829" s="2553" t="s">
        <v>1056</v>
      </c>
      <c r="C829" s="2541" t="s">
        <v>2620</v>
      </c>
      <c r="D829" s="2162" t="s">
        <v>49</v>
      </c>
      <c r="E829" s="2554">
        <v>36</v>
      </c>
      <c r="F829" s="2160"/>
      <c r="G829" s="2161"/>
      <c r="H829" s="2162"/>
      <c r="I829" s="2160"/>
      <c r="J829" s="2160"/>
    </row>
    <row r="830" spans="1:10" ht="38.25">
      <c r="A830" s="2155" t="s">
        <v>1905</v>
      </c>
      <c r="B830" s="2553" t="s">
        <v>1056</v>
      </c>
      <c r="C830" s="2541" t="s">
        <v>2621</v>
      </c>
      <c r="D830" s="2162" t="s">
        <v>49</v>
      </c>
      <c r="E830" s="2554">
        <v>450</v>
      </c>
      <c r="F830" s="2160"/>
      <c r="G830" s="2161"/>
      <c r="H830" s="2162"/>
      <c r="I830" s="2160"/>
      <c r="J830" s="2160"/>
    </row>
    <row r="831" spans="1:10" ht="25.5">
      <c r="A831" s="2155" t="s">
        <v>1906</v>
      </c>
      <c r="B831" s="2553" t="s">
        <v>1056</v>
      </c>
      <c r="C831" s="2541" t="s">
        <v>2622</v>
      </c>
      <c r="D831" s="2162" t="s">
        <v>49</v>
      </c>
      <c r="E831" s="2554">
        <v>30</v>
      </c>
      <c r="F831" s="2160"/>
      <c r="G831" s="2161"/>
      <c r="H831" s="2162"/>
      <c r="I831" s="2160"/>
      <c r="J831" s="2160"/>
    </row>
    <row r="832" spans="1:10" ht="38.25">
      <c r="A832" s="2155" t="s">
        <v>1907</v>
      </c>
      <c r="B832" s="2553" t="s">
        <v>1254</v>
      </c>
      <c r="C832" s="2541" t="s">
        <v>1255</v>
      </c>
      <c r="D832" s="2162" t="s">
        <v>31</v>
      </c>
      <c r="E832" s="2554">
        <v>180</v>
      </c>
      <c r="F832" s="2160"/>
      <c r="G832" s="2161"/>
      <c r="H832" s="2162"/>
      <c r="I832" s="2160"/>
      <c r="J832" s="2160"/>
    </row>
    <row r="833" spans="1:10" ht="38.25">
      <c r="A833" s="2155" t="s">
        <v>1908</v>
      </c>
      <c r="B833" s="2553" t="s">
        <v>1254</v>
      </c>
      <c r="C833" s="2541" t="s">
        <v>1256</v>
      </c>
      <c r="D833" s="2162" t="s">
        <v>31</v>
      </c>
      <c r="E833" s="2554">
        <v>150</v>
      </c>
      <c r="F833" s="2160"/>
      <c r="G833" s="2161"/>
      <c r="H833" s="2162"/>
      <c r="I833" s="2160"/>
      <c r="J833" s="2160"/>
    </row>
    <row r="834" spans="1:10" ht="25.5">
      <c r="A834" s="2155" t="s">
        <v>1909</v>
      </c>
      <c r="B834" s="2553" t="s">
        <v>1254</v>
      </c>
      <c r="C834" s="2541" t="s">
        <v>1257</v>
      </c>
      <c r="D834" s="2162" t="s">
        <v>31</v>
      </c>
      <c r="E834" s="2554">
        <v>3600</v>
      </c>
      <c r="F834" s="2160"/>
      <c r="G834" s="2161"/>
      <c r="H834" s="2162"/>
      <c r="I834" s="2160"/>
      <c r="J834" s="2160"/>
    </row>
    <row r="835" spans="1:10">
      <c r="A835" s="2155" t="s">
        <v>1910</v>
      </c>
      <c r="B835" s="2553" t="s">
        <v>1254</v>
      </c>
      <c r="C835" s="2541" t="s">
        <v>1258</v>
      </c>
      <c r="D835" s="2162" t="s">
        <v>31</v>
      </c>
      <c r="E835" s="2554">
        <v>180</v>
      </c>
      <c r="F835" s="2160"/>
      <c r="G835" s="2161"/>
      <c r="H835" s="2166"/>
      <c r="I835" s="2163"/>
      <c r="J835" s="2160"/>
    </row>
    <row r="836" spans="1:10">
      <c r="A836" s="2167"/>
      <c r="B836" s="2202"/>
      <c r="C836" s="2203"/>
      <c r="D836" s="2204"/>
      <c r="E836" s="2205"/>
      <c r="F836" s="2172"/>
      <c r="G836" s="2173"/>
      <c r="H836" s="2204"/>
      <c r="I836" s="2175" t="s">
        <v>1911</v>
      </c>
      <c r="J836" s="2176"/>
    </row>
    <row r="837" spans="1:10">
      <c r="A837" s="2146" t="s">
        <v>1912</v>
      </c>
      <c r="B837" s="2550" t="s">
        <v>1370</v>
      </c>
      <c r="C837" s="2546"/>
      <c r="D837" s="2149"/>
      <c r="E837" s="2150"/>
      <c r="F837" s="2154"/>
      <c r="G837" s="2182"/>
      <c r="H837" s="2149"/>
      <c r="I837" s="2154"/>
      <c r="J837" s="2154"/>
    </row>
    <row r="838" spans="1:10" ht="25.5">
      <c r="A838" s="2155" t="s">
        <v>1913</v>
      </c>
      <c r="B838" s="2320" t="s">
        <v>1262</v>
      </c>
      <c r="C838" s="2320" t="s">
        <v>1263</v>
      </c>
      <c r="D838" s="2162" t="s">
        <v>31</v>
      </c>
      <c r="E838" s="2274">
        <v>5000</v>
      </c>
      <c r="F838" s="2160"/>
      <c r="G838" s="2161"/>
      <c r="H838" s="2162"/>
      <c r="I838" s="2160"/>
      <c r="J838" s="2160"/>
    </row>
    <row r="839" spans="1:10">
      <c r="A839" s="2167"/>
      <c r="B839" s="2202"/>
      <c r="C839" s="2203"/>
      <c r="D839" s="2204"/>
      <c r="E839" s="2205"/>
      <c r="F839" s="2172"/>
      <c r="G839" s="2173"/>
      <c r="H839" s="2204"/>
      <c r="I839" s="2175" t="s">
        <v>1914</v>
      </c>
      <c r="J839" s="2176"/>
    </row>
    <row r="840" spans="1:10">
      <c r="A840" s="2146" t="s">
        <v>1917</v>
      </c>
      <c r="B840" s="2550" t="s">
        <v>1371</v>
      </c>
      <c r="C840" s="2546"/>
      <c r="D840" s="2149"/>
      <c r="E840" s="2150"/>
      <c r="F840" s="2154"/>
      <c r="G840" s="2182"/>
      <c r="H840" s="2149"/>
      <c r="I840" s="2154"/>
      <c r="J840" s="2154"/>
    </row>
    <row r="841" spans="1:10" ht="38.25">
      <c r="A841" s="2155" t="s">
        <v>1921</v>
      </c>
      <c r="B841" s="2555" t="s">
        <v>1268</v>
      </c>
      <c r="C841" s="2555" t="s">
        <v>1269</v>
      </c>
      <c r="D841" s="2162" t="s">
        <v>31</v>
      </c>
      <c r="E841" s="2193">
        <v>15000</v>
      </c>
      <c r="F841" s="2160"/>
      <c r="G841" s="2161"/>
      <c r="H841" s="2162"/>
      <c r="I841" s="2160"/>
      <c r="J841" s="2160"/>
    </row>
    <row r="842" spans="1:10">
      <c r="A842" s="2167"/>
      <c r="B842" s="2202"/>
      <c r="C842" s="2203"/>
      <c r="D842" s="2204"/>
      <c r="E842" s="2205"/>
      <c r="F842" s="2172"/>
      <c r="G842" s="2173"/>
      <c r="H842" s="2204"/>
      <c r="I842" s="2175" t="s">
        <v>1915</v>
      </c>
      <c r="J842" s="2176"/>
    </row>
    <row r="843" spans="1:10">
      <c r="A843" s="2146" t="s">
        <v>1918</v>
      </c>
      <c r="B843" s="2550" t="s">
        <v>1372</v>
      </c>
      <c r="C843" s="2546"/>
      <c r="D843" s="2149"/>
      <c r="E843" s="2150"/>
      <c r="F843" s="2154"/>
      <c r="G843" s="2182"/>
      <c r="H843" s="2149"/>
      <c r="I843" s="2154"/>
      <c r="J843" s="2154"/>
    </row>
    <row r="844" spans="1:10" ht="25.5">
      <c r="A844" s="2155" t="s">
        <v>1922</v>
      </c>
      <c r="B844" s="2211" t="s">
        <v>1270</v>
      </c>
      <c r="C844" s="2211" t="s">
        <v>1270</v>
      </c>
      <c r="D844" s="2162" t="s">
        <v>31</v>
      </c>
      <c r="E844" s="2210">
        <v>200</v>
      </c>
      <c r="F844" s="2160"/>
      <c r="G844" s="2161"/>
      <c r="H844" s="2166"/>
      <c r="I844" s="2163"/>
      <c r="J844" s="2160"/>
    </row>
    <row r="845" spans="1:10">
      <c r="A845" s="2167"/>
      <c r="B845" s="2202"/>
      <c r="C845" s="2203"/>
      <c r="D845" s="2204"/>
      <c r="E845" s="2205"/>
      <c r="F845" s="2172"/>
      <c r="G845" s="2173"/>
      <c r="H845" s="2204"/>
      <c r="I845" s="2175" t="s">
        <v>1916</v>
      </c>
      <c r="J845" s="2176"/>
    </row>
    <row r="846" spans="1:10">
      <c r="A846" s="2146" t="s">
        <v>1919</v>
      </c>
      <c r="B846" s="2550" t="s">
        <v>1373</v>
      </c>
      <c r="C846" s="2546"/>
      <c r="D846" s="2149"/>
      <c r="E846" s="2150"/>
      <c r="F846" s="2154"/>
      <c r="G846" s="2182"/>
      <c r="H846" s="2149"/>
      <c r="I846" s="2154"/>
      <c r="J846" s="2154"/>
    </row>
    <row r="847" spans="1:10" ht="51">
      <c r="A847" s="2155" t="s">
        <v>1920</v>
      </c>
      <c r="B847" s="2278" t="s">
        <v>1271</v>
      </c>
      <c r="C847" s="2272" t="s">
        <v>1272</v>
      </c>
      <c r="D847" s="2273" t="s">
        <v>31</v>
      </c>
      <c r="E847" s="2274">
        <v>15000</v>
      </c>
      <c r="F847" s="2160"/>
      <c r="G847" s="2161"/>
      <c r="H847" s="2166"/>
      <c r="I847" s="2163"/>
      <c r="J847" s="2160"/>
    </row>
    <row r="848" spans="1:10" ht="38.25">
      <c r="A848" s="2155" t="s">
        <v>1923</v>
      </c>
      <c r="B848" s="2278" t="s">
        <v>1271</v>
      </c>
      <c r="C848" s="2272" t="s">
        <v>1273</v>
      </c>
      <c r="D848" s="2273" t="s">
        <v>49</v>
      </c>
      <c r="E848" s="2274">
        <v>1500</v>
      </c>
      <c r="F848" s="2160"/>
      <c r="G848" s="2161"/>
      <c r="H848" s="2166"/>
      <c r="I848" s="2163"/>
      <c r="J848" s="2160"/>
    </row>
    <row r="849" spans="1:10" ht="25.5">
      <c r="A849" s="2155" t="s">
        <v>1924</v>
      </c>
      <c r="B849" s="2547" t="s">
        <v>1159</v>
      </c>
      <c r="C849" s="2211" t="s">
        <v>1274</v>
      </c>
      <c r="D849" s="2162" t="s">
        <v>31</v>
      </c>
      <c r="E849" s="2210">
        <v>100000</v>
      </c>
      <c r="F849" s="2160"/>
      <c r="G849" s="2161"/>
      <c r="H849" s="2166"/>
      <c r="I849" s="2163"/>
      <c r="J849" s="2160"/>
    </row>
    <row r="850" spans="1:10" ht="25.5">
      <c r="A850" s="2155" t="s">
        <v>1925</v>
      </c>
      <c r="B850" s="2547" t="s">
        <v>1159</v>
      </c>
      <c r="C850" s="2211" t="s">
        <v>1275</v>
      </c>
      <c r="D850" s="2162" t="s">
        <v>31</v>
      </c>
      <c r="E850" s="2210">
        <v>100000</v>
      </c>
      <c r="F850" s="2160"/>
      <c r="G850" s="2161"/>
      <c r="H850" s="2166"/>
      <c r="I850" s="2163"/>
      <c r="J850" s="2160"/>
    </row>
    <row r="851" spans="1:10">
      <c r="A851" s="2167"/>
      <c r="B851" s="2202"/>
      <c r="C851" s="2203"/>
      <c r="D851" s="2204"/>
      <c r="E851" s="2205"/>
      <c r="F851" s="2172"/>
      <c r="G851" s="2173"/>
      <c r="H851" s="2204"/>
      <c r="I851" s="2175" t="s">
        <v>1926</v>
      </c>
      <c r="J851" s="2176"/>
    </row>
    <row r="852" spans="1:10">
      <c r="A852" s="2146" t="s">
        <v>1927</v>
      </c>
      <c r="B852" s="2546" t="s">
        <v>1375</v>
      </c>
      <c r="C852" s="2546"/>
      <c r="D852" s="2149"/>
      <c r="E852" s="2150"/>
      <c r="F852" s="2154"/>
      <c r="G852" s="2182"/>
      <c r="H852" s="2149"/>
      <c r="I852" s="2154"/>
      <c r="J852" s="2154"/>
    </row>
    <row r="853" spans="1:10" ht="38.25">
      <c r="A853" s="2155" t="s">
        <v>1929</v>
      </c>
      <c r="B853" s="2547" t="s">
        <v>1279</v>
      </c>
      <c r="C853" s="2547" t="s">
        <v>1280</v>
      </c>
      <c r="D853" s="2162" t="s">
        <v>49</v>
      </c>
      <c r="E853" s="2238">
        <v>20</v>
      </c>
      <c r="F853" s="2160"/>
      <c r="G853" s="2161"/>
      <c r="H853" s="2162"/>
      <c r="I853" s="2160"/>
      <c r="J853" s="2160"/>
    </row>
    <row r="854" spans="1:10" ht="38.25">
      <c r="A854" s="2155" t="s">
        <v>1930</v>
      </c>
      <c r="B854" s="2556" t="s">
        <v>1279</v>
      </c>
      <c r="C854" s="2547" t="s">
        <v>1374</v>
      </c>
      <c r="D854" s="2162" t="s">
        <v>49</v>
      </c>
      <c r="E854" s="2238">
        <v>12000</v>
      </c>
      <c r="F854" s="2160"/>
      <c r="G854" s="2161"/>
      <c r="H854" s="2162"/>
      <c r="I854" s="2160"/>
      <c r="J854" s="2160"/>
    </row>
    <row r="855" spans="1:10">
      <c r="A855" s="2167"/>
      <c r="B855" s="2202"/>
      <c r="C855" s="2203"/>
      <c r="D855" s="2204"/>
      <c r="E855" s="2205"/>
      <c r="F855" s="2172"/>
      <c r="G855" s="2173"/>
      <c r="H855" s="2204"/>
      <c r="I855" s="2175" t="s">
        <v>1931</v>
      </c>
      <c r="J855" s="2176"/>
    </row>
    <row r="856" spans="1:10">
      <c r="A856" s="2146" t="s">
        <v>1928</v>
      </c>
      <c r="B856" s="2546" t="s">
        <v>1235</v>
      </c>
      <c r="C856" s="2546"/>
      <c r="D856" s="2149"/>
      <c r="E856" s="2150"/>
      <c r="F856" s="2154"/>
      <c r="G856" s="2182"/>
      <c r="H856" s="2149"/>
      <c r="I856" s="2154"/>
      <c r="J856" s="2154"/>
    </row>
    <row r="857" spans="1:10">
      <c r="A857" s="2155" t="s">
        <v>1932</v>
      </c>
      <c r="B857" s="2556" t="s">
        <v>1279</v>
      </c>
      <c r="C857" s="2211" t="s">
        <v>1281</v>
      </c>
      <c r="D857" s="2162" t="s">
        <v>31</v>
      </c>
      <c r="E857" s="2238">
        <v>2000</v>
      </c>
      <c r="F857" s="2160"/>
      <c r="G857" s="2161"/>
      <c r="H857" s="2162"/>
      <c r="I857" s="2160"/>
      <c r="J857" s="2160"/>
    </row>
    <row r="858" spans="1:10" ht="25.5">
      <c r="A858" s="2155" t="s">
        <v>1933</v>
      </c>
      <c r="B858" s="2556" t="s">
        <v>1279</v>
      </c>
      <c r="C858" s="2547" t="s">
        <v>1282</v>
      </c>
      <c r="D858" s="2162" t="s">
        <v>31</v>
      </c>
      <c r="E858" s="2517">
        <v>66000</v>
      </c>
      <c r="F858" s="2160"/>
      <c r="G858" s="2161"/>
      <c r="H858" s="2162"/>
      <c r="I858" s="2160"/>
      <c r="J858" s="2160"/>
    </row>
    <row r="859" spans="1:10">
      <c r="A859" s="2155" t="s">
        <v>1934</v>
      </c>
      <c r="B859" s="2556" t="s">
        <v>1279</v>
      </c>
      <c r="C859" s="2547" t="s">
        <v>1283</v>
      </c>
      <c r="D859" s="2162" t="s">
        <v>31</v>
      </c>
      <c r="E859" s="2238">
        <v>6000</v>
      </c>
      <c r="F859" s="2160"/>
      <c r="G859" s="2161"/>
      <c r="H859" s="2162"/>
      <c r="I859" s="2160"/>
      <c r="J859" s="2160"/>
    </row>
    <row r="860" spans="1:10" ht="25.5">
      <c r="A860" s="2155" t="s">
        <v>1935</v>
      </c>
      <c r="B860" s="2556" t="s">
        <v>1279</v>
      </c>
      <c r="C860" s="2547" t="s">
        <v>1284</v>
      </c>
      <c r="D860" s="2162" t="s">
        <v>31</v>
      </c>
      <c r="E860" s="2517">
        <v>45000</v>
      </c>
      <c r="F860" s="2160"/>
      <c r="G860" s="2161"/>
      <c r="H860" s="2162"/>
      <c r="I860" s="2160"/>
      <c r="J860" s="2160"/>
    </row>
    <row r="861" spans="1:10">
      <c r="A861" s="2155" t="s">
        <v>1936</v>
      </c>
      <c r="B861" s="2556" t="s">
        <v>1279</v>
      </c>
      <c r="C861" s="2555" t="s">
        <v>1285</v>
      </c>
      <c r="D861" s="2162" t="s">
        <v>31</v>
      </c>
      <c r="E861" s="2238">
        <v>48000</v>
      </c>
      <c r="F861" s="2160"/>
      <c r="G861" s="2161"/>
      <c r="H861" s="2162"/>
      <c r="I861" s="2160"/>
      <c r="J861" s="2160"/>
    </row>
    <row r="862" spans="1:10">
      <c r="A862" s="2155" t="s">
        <v>1937</v>
      </c>
      <c r="B862" s="2556" t="s">
        <v>1279</v>
      </c>
      <c r="C862" s="2555" t="s">
        <v>1376</v>
      </c>
      <c r="D862" s="2162" t="s">
        <v>31</v>
      </c>
      <c r="E862" s="2238">
        <v>30000</v>
      </c>
      <c r="F862" s="2160"/>
      <c r="G862" s="2161"/>
      <c r="H862" s="2162"/>
      <c r="I862" s="2160"/>
      <c r="J862" s="2160"/>
    </row>
    <row r="863" spans="1:10" ht="25.5">
      <c r="A863" s="2155" t="s">
        <v>1938</v>
      </c>
      <c r="B863" s="2556" t="s">
        <v>1279</v>
      </c>
      <c r="C863" s="2211" t="s">
        <v>1286</v>
      </c>
      <c r="D863" s="2162" t="s">
        <v>31</v>
      </c>
      <c r="E863" s="2517">
        <v>3000</v>
      </c>
      <c r="F863" s="2160"/>
      <c r="G863" s="2161"/>
      <c r="H863" s="2162"/>
      <c r="I863" s="2160"/>
      <c r="J863" s="2160"/>
    </row>
    <row r="864" spans="1:10">
      <c r="A864" s="2155" t="s">
        <v>1939</v>
      </c>
      <c r="B864" s="2556" t="s">
        <v>1279</v>
      </c>
      <c r="C864" s="2211" t="s">
        <v>1287</v>
      </c>
      <c r="D864" s="2162" t="s">
        <v>31</v>
      </c>
      <c r="E864" s="2517">
        <v>2000</v>
      </c>
      <c r="F864" s="2160"/>
      <c r="G864" s="2161"/>
      <c r="H864" s="2162"/>
      <c r="I864" s="2160"/>
      <c r="J864" s="2160"/>
    </row>
    <row r="865" spans="1:10">
      <c r="A865" s="2167"/>
      <c r="B865" s="2202"/>
      <c r="C865" s="2203"/>
      <c r="D865" s="2204"/>
      <c r="E865" s="2205"/>
      <c r="F865" s="2172"/>
      <c r="G865" s="2173"/>
      <c r="H865" s="2204"/>
      <c r="I865" s="2175" t="s">
        <v>1940</v>
      </c>
      <c r="J865" s="2176"/>
    </row>
    <row r="866" spans="1:10">
      <c r="A866" s="2146" t="s">
        <v>1941</v>
      </c>
      <c r="B866" s="2546" t="s">
        <v>1377</v>
      </c>
      <c r="C866" s="2546"/>
      <c r="D866" s="2149"/>
      <c r="E866" s="2150"/>
      <c r="F866" s="2154"/>
      <c r="G866" s="2182"/>
      <c r="H866" s="2149"/>
      <c r="I866" s="2154"/>
      <c r="J866" s="2154"/>
    </row>
    <row r="867" spans="1:10" ht="63.75">
      <c r="A867" s="2155" t="s">
        <v>1942</v>
      </c>
      <c r="B867" s="2556" t="s">
        <v>1279</v>
      </c>
      <c r="C867" s="2557" t="s">
        <v>3353</v>
      </c>
      <c r="D867" s="2162" t="s">
        <v>31</v>
      </c>
      <c r="E867" s="2238">
        <v>16000</v>
      </c>
      <c r="F867" s="2160"/>
      <c r="G867" s="2161"/>
      <c r="H867" s="2162"/>
      <c r="I867" s="2160"/>
      <c r="J867" s="2160"/>
    </row>
    <row r="868" spans="1:10" ht="51">
      <c r="A868" s="2155" t="s">
        <v>1943</v>
      </c>
      <c r="B868" s="2556" t="s">
        <v>1279</v>
      </c>
      <c r="C868" s="2557" t="s">
        <v>3354</v>
      </c>
      <c r="D868" s="2162" t="s">
        <v>31</v>
      </c>
      <c r="E868" s="2238">
        <v>13000</v>
      </c>
      <c r="F868" s="2160"/>
      <c r="G868" s="2161"/>
      <c r="H868" s="2162"/>
      <c r="I868" s="2160"/>
      <c r="J868" s="2160"/>
    </row>
    <row r="869" spans="1:10" ht="82.5">
      <c r="A869" s="2155" t="s">
        <v>1944</v>
      </c>
      <c r="B869" s="2556" t="s">
        <v>1279</v>
      </c>
      <c r="C869" s="2558" t="s">
        <v>3355</v>
      </c>
      <c r="D869" s="2162" t="s">
        <v>49</v>
      </c>
      <c r="E869" s="2238">
        <v>240</v>
      </c>
      <c r="F869" s="2160"/>
      <c r="G869" s="2161"/>
      <c r="H869" s="2166"/>
      <c r="I869" s="2163"/>
      <c r="J869" s="2160"/>
    </row>
    <row r="870" spans="1:10">
      <c r="A870" s="2167"/>
      <c r="B870" s="2202"/>
      <c r="C870" s="2203"/>
      <c r="D870" s="2204"/>
      <c r="E870" s="2205"/>
      <c r="F870" s="2172"/>
      <c r="G870" s="2173"/>
      <c r="H870" s="2204"/>
      <c r="I870" s="2175" t="s">
        <v>1945</v>
      </c>
      <c r="J870" s="2176"/>
    </row>
    <row r="871" spans="1:10">
      <c r="A871" s="2146" t="s">
        <v>1946</v>
      </c>
      <c r="B871" s="2552" t="s">
        <v>1292</v>
      </c>
      <c r="C871" s="2559"/>
      <c r="D871" s="2149"/>
      <c r="E871" s="2150"/>
      <c r="F871" s="2154"/>
      <c r="G871" s="2182"/>
      <c r="H871" s="2149"/>
      <c r="I871" s="2154"/>
      <c r="J871" s="2154"/>
    </row>
    <row r="872" spans="1:10" ht="63.75">
      <c r="A872" s="2155" t="s">
        <v>1947</v>
      </c>
      <c r="B872" s="2553" t="s">
        <v>1294</v>
      </c>
      <c r="C872" s="2541" t="s">
        <v>1294</v>
      </c>
      <c r="D872" s="2162" t="s">
        <v>31</v>
      </c>
      <c r="E872" s="2554">
        <v>2</v>
      </c>
      <c r="F872" s="2213">
        <v>1</v>
      </c>
      <c r="G872" s="2214">
        <v>417</v>
      </c>
      <c r="H872" s="2215">
        <v>417</v>
      </c>
      <c r="I872" s="2213">
        <v>21</v>
      </c>
      <c r="J872" s="2213">
        <f>H872*E872*1.21</f>
        <v>1009.14</v>
      </c>
    </row>
    <row r="873" spans="1:10" ht="63.75">
      <c r="A873" s="2155" t="s">
        <v>1948</v>
      </c>
      <c r="B873" s="2553" t="s">
        <v>1295</v>
      </c>
      <c r="C873" s="2541" t="s">
        <v>1295</v>
      </c>
      <c r="D873" s="2162" t="s">
        <v>31</v>
      </c>
      <c r="E873" s="2554">
        <v>1</v>
      </c>
      <c r="F873" s="2213">
        <v>1</v>
      </c>
      <c r="G873" s="2214">
        <v>417</v>
      </c>
      <c r="H873" s="2215">
        <v>417</v>
      </c>
      <c r="I873" s="2213">
        <v>21</v>
      </c>
      <c r="J873" s="2213">
        <f>H873*E873*1.21</f>
        <v>504.57</v>
      </c>
    </row>
    <row r="874" spans="1:10" ht="89.25">
      <c r="A874" s="2155" t="s">
        <v>1949</v>
      </c>
      <c r="B874" s="2489" t="s">
        <v>1296</v>
      </c>
      <c r="C874" s="2560" t="s">
        <v>1296</v>
      </c>
      <c r="D874" s="2162" t="s">
        <v>31</v>
      </c>
      <c r="E874" s="2549">
        <v>3</v>
      </c>
      <c r="F874" s="2213">
        <v>1</v>
      </c>
      <c r="G874" s="2214">
        <v>222</v>
      </c>
      <c r="H874" s="2215">
        <v>222</v>
      </c>
      <c r="I874" s="2213">
        <v>21</v>
      </c>
      <c r="J874" s="2213">
        <f>H874*E874*1.21</f>
        <v>805.86</v>
      </c>
    </row>
    <row r="875" spans="1:10" ht="63.75">
      <c r="A875" s="2155" t="s">
        <v>1950</v>
      </c>
      <c r="B875" s="2553" t="s">
        <v>1297</v>
      </c>
      <c r="C875" s="2541" t="s">
        <v>1297</v>
      </c>
      <c r="D875" s="2162" t="s">
        <v>31</v>
      </c>
      <c r="E875" s="2549">
        <v>1</v>
      </c>
      <c r="F875" s="2561">
        <v>1</v>
      </c>
      <c r="G875" s="2214">
        <v>222</v>
      </c>
      <c r="H875" s="2215">
        <v>222</v>
      </c>
      <c r="I875" s="2561">
        <v>21</v>
      </c>
      <c r="J875" s="2213">
        <f>H875*E875*1.21</f>
        <v>268.62</v>
      </c>
    </row>
    <row r="876" spans="1:10" ht="153">
      <c r="A876" s="2155" t="s">
        <v>1951</v>
      </c>
      <c r="B876" s="2553" t="s">
        <v>1298</v>
      </c>
      <c r="C876" s="2541" t="s">
        <v>1298</v>
      </c>
      <c r="D876" s="2162" t="s">
        <v>31</v>
      </c>
      <c r="E876" s="2549">
        <v>1</v>
      </c>
      <c r="F876" s="2561">
        <v>1</v>
      </c>
      <c r="G876" s="2214">
        <v>1852.8</v>
      </c>
      <c r="H876" s="2215">
        <v>1852.8</v>
      </c>
      <c r="I876" s="2561">
        <v>21</v>
      </c>
      <c r="J876" s="2213">
        <f>H876*E876*1.21</f>
        <v>2241.8879999999999</v>
      </c>
    </row>
    <row r="877" spans="1:10" ht="63.75">
      <c r="A877" s="2155" t="s">
        <v>1952</v>
      </c>
      <c r="B877" s="2553" t="s">
        <v>1299</v>
      </c>
      <c r="C877" s="2541" t="s">
        <v>1299</v>
      </c>
      <c r="D877" s="2162" t="s">
        <v>31</v>
      </c>
      <c r="E877" s="2549">
        <v>1</v>
      </c>
      <c r="F877" s="2561">
        <v>6</v>
      </c>
      <c r="G877" s="2214">
        <v>200</v>
      </c>
      <c r="H877" s="2215">
        <v>1200</v>
      </c>
      <c r="I877" s="2561">
        <v>21</v>
      </c>
      <c r="J877" s="2213">
        <f>H877*E877*1.21</f>
        <v>1452</v>
      </c>
    </row>
    <row r="878" spans="1:10" ht="63.75">
      <c r="A878" s="2155" t="s">
        <v>1953</v>
      </c>
      <c r="B878" s="2553" t="s">
        <v>1300</v>
      </c>
      <c r="C878" s="2541" t="s">
        <v>1300</v>
      </c>
      <c r="D878" s="2162" t="s">
        <v>31</v>
      </c>
      <c r="E878" s="2549">
        <v>1</v>
      </c>
      <c r="F878" s="2561">
        <v>1</v>
      </c>
      <c r="G878" s="2214">
        <v>380</v>
      </c>
      <c r="H878" s="2215">
        <v>380</v>
      </c>
      <c r="I878" s="2561">
        <v>21</v>
      </c>
      <c r="J878" s="2213">
        <f>H878*E878*1.21</f>
        <v>459.8</v>
      </c>
    </row>
    <row r="879" spans="1:10" ht="76.5">
      <c r="A879" s="2155" t="s">
        <v>1954</v>
      </c>
      <c r="B879" s="2553" t="s">
        <v>1301</v>
      </c>
      <c r="C879" s="2541" t="s">
        <v>1301</v>
      </c>
      <c r="D879" s="2162" t="s">
        <v>31</v>
      </c>
      <c r="E879" s="2549">
        <v>1</v>
      </c>
      <c r="F879" s="2561">
        <v>1</v>
      </c>
      <c r="G879" s="2214">
        <v>360</v>
      </c>
      <c r="H879" s="2215">
        <v>360</v>
      </c>
      <c r="I879" s="2561">
        <v>21</v>
      </c>
      <c r="J879" s="2213">
        <f>H879*E879*1.21</f>
        <v>435.59999999999997</v>
      </c>
    </row>
    <row r="880" spans="1:10" ht="140.25">
      <c r="A880" s="2155" t="s">
        <v>1955</v>
      </c>
      <c r="B880" s="2553" t="s">
        <v>1302</v>
      </c>
      <c r="C880" s="2541" t="s">
        <v>1302</v>
      </c>
      <c r="D880" s="2162" t="s">
        <v>31</v>
      </c>
      <c r="E880" s="2549">
        <v>1</v>
      </c>
      <c r="F880" s="2561">
        <v>1</v>
      </c>
      <c r="G880" s="2214">
        <v>365</v>
      </c>
      <c r="H880" s="2218">
        <v>365</v>
      </c>
      <c r="I880" s="2562">
        <v>21</v>
      </c>
      <c r="J880" s="2213">
        <f>H880*E880*1.21</f>
        <v>441.65</v>
      </c>
    </row>
    <row r="881" spans="1:10">
      <c r="A881" s="2167"/>
      <c r="B881" s="2202"/>
      <c r="C881" s="2202"/>
      <c r="D881" s="2204"/>
      <c r="E881" s="2205"/>
      <c r="F881" s="2221"/>
      <c r="G881" s="2563"/>
      <c r="H881" s="2372"/>
      <c r="I881" s="2221" t="s">
        <v>1956</v>
      </c>
      <c r="J881" s="2564">
        <v>6296.8</v>
      </c>
    </row>
    <row r="882" spans="1:10">
      <c r="A882" s="2146" t="s">
        <v>1957</v>
      </c>
      <c r="B882" s="2225" t="s">
        <v>1305</v>
      </c>
      <c r="C882" s="2242"/>
      <c r="D882" s="2149"/>
      <c r="E882" s="2150"/>
      <c r="F882" s="2565"/>
      <c r="G882" s="2182"/>
      <c r="H882" s="2149"/>
      <c r="I882" s="2565"/>
      <c r="J882" s="2565"/>
    </row>
    <row r="883" spans="1:10">
      <c r="A883" s="2155" t="s">
        <v>1958</v>
      </c>
      <c r="B883" s="2209" t="s">
        <v>1310</v>
      </c>
      <c r="C883" s="2209" t="s">
        <v>1311</v>
      </c>
      <c r="D883" s="2237" t="s">
        <v>31</v>
      </c>
      <c r="E883" s="2566">
        <v>3</v>
      </c>
      <c r="F883" s="2156"/>
      <c r="G883" s="2161"/>
      <c r="H883" s="2162"/>
      <c r="I883" s="2156"/>
      <c r="J883" s="2156"/>
    </row>
    <row r="884" spans="1:10">
      <c r="A884" s="2155" t="s">
        <v>1959</v>
      </c>
      <c r="B884" s="2209" t="s">
        <v>1312</v>
      </c>
      <c r="C884" s="2209" t="s">
        <v>1313</v>
      </c>
      <c r="D884" s="2237" t="s">
        <v>31</v>
      </c>
      <c r="E884" s="2256">
        <v>18</v>
      </c>
      <c r="F884" s="2156"/>
      <c r="G884" s="2161"/>
      <c r="H884" s="2162"/>
      <c r="I884" s="2156"/>
      <c r="J884" s="2156"/>
    </row>
    <row r="885" spans="1:10">
      <c r="A885" s="2155" t="s">
        <v>1960</v>
      </c>
      <c r="B885" s="2209" t="s">
        <v>1314</v>
      </c>
      <c r="C885" s="2209" t="s">
        <v>1315</v>
      </c>
      <c r="D885" s="2237" t="s">
        <v>31</v>
      </c>
      <c r="E885" s="2256">
        <v>300</v>
      </c>
      <c r="F885" s="2156"/>
      <c r="G885" s="2161"/>
      <c r="H885" s="2162"/>
      <c r="I885" s="2156"/>
      <c r="J885" s="2156"/>
    </row>
    <row r="886" spans="1:10">
      <c r="A886" s="2155" t="s">
        <v>1961</v>
      </c>
      <c r="B886" s="2209" t="s">
        <v>1316</v>
      </c>
      <c r="C886" s="2209" t="s">
        <v>1317</v>
      </c>
      <c r="D886" s="2237" t="s">
        <v>31</v>
      </c>
      <c r="E886" s="2256">
        <v>300</v>
      </c>
      <c r="F886" s="2156"/>
      <c r="G886" s="2161"/>
      <c r="H886" s="2162"/>
      <c r="I886" s="2156"/>
      <c r="J886" s="2156"/>
    </row>
    <row r="887" spans="1:10">
      <c r="A887" s="2155" t="s">
        <v>1962</v>
      </c>
      <c r="B887" s="2567" t="s">
        <v>1318</v>
      </c>
      <c r="C887" s="2209" t="s">
        <v>1319</v>
      </c>
      <c r="D887" s="2237" t="s">
        <v>31</v>
      </c>
      <c r="E887" s="2237">
        <v>300</v>
      </c>
      <c r="F887" s="2156"/>
      <c r="G887" s="2161"/>
      <c r="H887" s="2162"/>
      <c r="I887" s="2156"/>
      <c r="J887" s="2156"/>
    </row>
    <row r="888" spans="1:10">
      <c r="A888" s="2155" t="s">
        <v>1963</v>
      </c>
      <c r="B888" s="2209" t="s">
        <v>1320</v>
      </c>
      <c r="C888" s="2209" t="s">
        <v>1321</v>
      </c>
      <c r="D888" s="2237" t="s">
        <v>31</v>
      </c>
      <c r="E888" s="2256" t="s">
        <v>241</v>
      </c>
      <c r="F888" s="2156"/>
      <c r="G888" s="2161"/>
      <c r="H888" s="2162"/>
      <c r="I888" s="2156"/>
      <c r="J888" s="2156"/>
    </row>
    <row r="889" spans="1:10">
      <c r="A889" s="2155" t="s">
        <v>1964</v>
      </c>
      <c r="B889" s="2209" t="s">
        <v>1322</v>
      </c>
      <c r="C889" s="2209" t="s">
        <v>1323</v>
      </c>
      <c r="D889" s="2237" t="s">
        <v>31</v>
      </c>
      <c r="E889" s="2256">
        <v>3</v>
      </c>
      <c r="F889" s="2156"/>
      <c r="G889" s="2161"/>
      <c r="H889" s="2162"/>
      <c r="I889" s="2156"/>
      <c r="J889" s="2156"/>
    </row>
    <row r="890" spans="1:10">
      <c r="A890" s="2155" t="s">
        <v>1965</v>
      </c>
      <c r="B890" s="2209" t="s">
        <v>840</v>
      </c>
      <c r="C890" s="2209" t="s">
        <v>1324</v>
      </c>
      <c r="D890" s="2237" t="s">
        <v>31</v>
      </c>
      <c r="E890" s="2256">
        <v>2</v>
      </c>
      <c r="F890" s="2156"/>
      <c r="G890" s="2161"/>
      <c r="H890" s="2166"/>
      <c r="I890" s="2568"/>
      <c r="J890" s="2156"/>
    </row>
    <row r="891" spans="1:10">
      <c r="A891" s="2155" t="s">
        <v>1966</v>
      </c>
      <c r="B891" s="2184" t="s">
        <v>1325</v>
      </c>
      <c r="C891" s="2569" t="s">
        <v>1326</v>
      </c>
      <c r="D891" s="2295" t="s">
        <v>31</v>
      </c>
      <c r="E891" s="2295">
        <v>2</v>
      </c>
      <c r="F891" s="2156"/>
      <c r="G891" s="2161"/>
      <c r="H891" s="2166"/>
      <c r="I891" s="2568"/>
      <c r="J891" s="2156"/>
    </row>
    <row r="892" spans="1:10">
      <c r="A892" s="2167"/>
      <c r="B892" s="2202"/>
      <c r="C892" s="2202"/>
      <c r="D892" s="2204"/>
      <c r="E892" s="2205"/>
      <c r="F892" s="2175"/>
      <c r="G892" s="2570"/>
      <c r="H892" s="2204"/>
      <c r="I892" s="2175" t="s">
        <v>2755</v>
      </c>
      <c r="J892" s="2425"/>
    </row>
    <row r="893" spans="1:10">
      <c r="A893" s="2146" t="s">
        <v>1967</v>
      </c>
      <c r="B893" s="2310" t="s">
        <v>1329</v>
      </c>
      <c r="C893" s="2310"/>
      <c r="D893" s="2298"/>
      <c r="E893" s="2150"/>
      <c r="F893" s="2310"/>
      <c r="G893" s="2300"/>
      <c r="H893" s="2298"/>
      <c r="I893" s="2310"/>
      <c r="J893" s="2310"/>
    </row>
    <row r="894" spans="1:10" ht="25.5">
      <c r="A894" s="2469" t="s">
        <v>1968</v>
      </c>
      <c r="B894" s="2571" t="s">
        <v>1331</v>
      </c>
      <c r="C894" s="2568" t="s">
        <v>1332</v>
      </c>
      <c r="D894" s="2166" t="s">
        <v>31</v>
      </c>
      <c r="E894" s="2572">
        <v>60000</v>
      </c>
      <c r="F894" s="2568"/>
      <c r="G894" s="2468"/>
      <c r="H894" s="2166"/>
      <c r="I894" s="2568"/>
      <c r="J894" s="2568"/>
    </row>
    <row r="895" spans="1:10" ht="25.5">
      <c r="A895" s="2469" t="s">
        <v>1969</v>
      </c>
      <c r="B895" s="2571" t="s">
        <v>1331</v>
      </c>
      <c r="C895" s="2568" t="s">
        <v>1334</v>
      </c>
      <c r="D895" s="2166" t="s">
        <v>31</v>
      </c>
      <c r="E895" s="2572">
        <v>15000</v>
      </c>
      <c r="F895" s="2568"/>
      <c r="G895" s="2468"/>
      <c r="H895" s="2166"/>
      <c r="I895" s="2568"/>
      <c r="J895" s="2568"/>
    </row>
    <row r="896" spans="1:10" ht="25.5">
      <c r="A896" s="2469" t="s">
        <v>1970</v>
      </c>
      <c r="B896" s="2571" t="s">
        <v>1335</v>
      </c>
      <c r="C896" s="2568" t="s">
        <v>1336</v>
      </c>
      <c r="D896" s="2166" t="s">
        <v>31</v>
      </c>
      <c r="E896" s="2572">
        <v>3000</v>
      </c>
      <c r="F896" s="2568"/>
      <c r="G896" s="2468"/>
      <c r="H896" s="2166"/>
      <c r="I896" s="2568"/>
      <c r="J896" s="2568"/>
    </row>
    <row r="897" spans="1:10" ht="25.5">
      <c r="A897" s="2469" t="s">
        <v>1971</v>
      </c>
      <c r="B897" s="2571" t="s">
        <v>1337</v>
      </c>
      <c r="C897" s="2571" t="s">
        <v>1338</v>
      </c>
      <c r="D897" s="2166" t="s">
        <v>31</v>
      </c>
      <c r="E897" s="2572">
        <v>15000</v>
      </c>
      <c r="F897" s="2568"/>
      <c r="G897" s="2468"/>
      <c r="H897" s="2166"/>
      <c r="I897" s="2568"/>
      <c r="J897" s="2568"/>
    </row>
    <row r="898" spans="1:10">
      <c r="A898" s="2167"/>
      <c r="B898" s="2202"/>
      <c r="C898" s="2202"/>
      <c r="D898" s="2204"/>
      <c r="E898" s="2205"/>
      <c r="F898" s="2175"/>
      <c r="G898" s="2202"/>
      <c r="H898" s="2204"/>
      <c r="I898" s="2175" t="s">
        <v>1972</v>
      </c>
      <c r="J898" s="2425"/>
    </row>
    <row r="899" spans="1:10">
      <c r="A899" s="2146">
        <v>134</v>
      </c>
      <c r="B899" s="2573" t="s">
        <v>1379</v>
      </c>
      <c r="C899" s="2574"/>
      <c r="D899" s="2575"/>
      <c r="E899" s="2576"/>
      <c r="F899" s="2577"/>
      <c r="G899" s="2577"/>
      <c r="H899" s="2577"/>
      <c r="I899" s="2577"/>
      <c r="J899" s="2577"/>
    </row>
    <row r="900" spans="1:10" ht="51">
      <c r="A900" s="2469" t="s">
        <v>1973</v>
      </c>
      <c r="B900" s="2578" t="s">
        <v>1988</v>
      </c>
      <c r="C900" s="2579" t="s">
        <v>1380</v>
      </c>
      <c r="D900" s="2580" t="s">
        <v>249</v>
      </c>
      <c r="E900" s="2581">
        <v>36</v>
      </c>
      <c r="F900" s="2582" t="s">
        <v>3356</v>
      </c>
      <c r="G900" s="2583">
        <v>42.5</v>
      </c>
      <c r="H900" s="2583">
        <v>42.5</v>
      </c>
      <c r="I900" s="2582">
        <v>21</v>
      </c>
      <c r="J900" s="2584">
        <f>H900*E900*1.21</f>
        <v>1851.3</v>
      </c>
    </row>
    <row r="901" spans="1:10" ht="51">
      <c r="A901" s="2469" t="s">
        <v>1974</v>
      </c>
      <c r="B901" s="2578" t="s">
        <v>1989</v>
      </c>
      <c r="C901" s="2579" t="s">
        <v>1381</v>
      </c>
      <c r="D901" s="2580" t="s">
        <v>249</v>
      </c>
      <c r="E901" s="2585">
        <v>36</v>
      </c>
      <c r="F901" s="2582" t="s">
        <v>3356</v>
      </c>
      <c r="G901" s="2583">
        <v>42.5</v>
      </c>
      <c r="H901" s="2583">
        <v>42.5</v>
      </c>
      <c r="I901" s="2582">
        <v>21</v>
      </c>
      <c r="J901" s="2584">
        <f>H901*E901*1.21</f>
        <v>1851.3</v>
      </c>
    </row>
    <row r="902" spans="1:10" ht="38.25">
      <c r="A902" s="2469" t="s">
        <v>1975</v>
      </c>
      <c r="B902" s="2586" t="s">
        <v>1382</v>
      </c>
      <c r="C902" s="2579" t="s">
        <v>1383</v>
      </c>
      <c r="D902" s="2580" t="s">
        <v>249</v>
      </c>
      <c r="E902" s="2585">
        <v>180</v>
      </c>
      <c r="F902" s="2582">
        <v>180</v>
      </c>
      <c r="G902" s="2583">
        <v>320</v>
      </c>
      <c r="H902" s="2583">
        <v>320</v>
      </c>
      <c r="I902" s="2582">
        <v>21</v>
      </c>
      <c r="J902" s="2584">
        <f>H902*E902*1.21</f>
        <v>69696</v>
      </c>
    </row>
    <row r="903" spans="1:10" ht="38.25">
      <c r="A903" s="2469" t="s">
        <v>1976</v>
      </c>
      <c r="B903" s="2586" t="s">
        <v>1384</v>
      </c>
      <c r="C903" s="2579" t="s">
        <v>1385</v>
      </c>
      <c r="D903" s="2580" t="s">
        <v>49</v>
      </c>
      <c r="E903" s="2581">
        <v>90</v>
      </c>
      <c r="F903" s="2582">
        <v>90</v>
      </c>
      <c r="G903" s="2583">
        <v>320</v>
      </c>
      <c r="H903" s="2583">
        <v>320</v>
      </c>
      <c r="I903" s="2582">
        <v>12</v>
      </c>
      <c r="J903" s="2584">
        <f>H903*E903*1.12</f>
        <v>32256.000000000004</v>
      </c>
    </row>
    <row r="904" spans="1:10" ht="38.25">
      <c r="A904" s="2469" t="s">
        <v>1977</v>
      </c>
      <c r="B904" s="2586" t="s">
        <v>1386</v>
      </c>
      <c r="C904" s="2579" t="s">
        <v>1387</v>
      </c>
      <c r="D904" s="2587" t="s">
        <v>49</v>
      </c>
      <c r="E904" s="2581">
        <v>72</v>
      </c>
      <c r="F904" s="2582">
        <v>72</v>
      </c>
      <c r="G904" s="2583">
        <v>990</v>
      </c>
      <c r="H904" s="2583">
        <v>990</v>
      </c>
      <c r="I904" s="2582">
        <v>21</v>
      </c>
      <c r="J904" s="2584">
        <f>H904*E904*1.21</f>
        <v>86248.8</v>
      </c>
    </row>
    <row r="905" spans="1:10" ht="38.25">
      <c r="A905" s="2469" t="s">
        <v>1978</v>
      </c>
      <c r="B905" s="2588" t="s">
        <v>1388</v>
      </c>
      <c r="C905" s="2580" t="s">
        <v>1389</v>
      </c>
      <c r="D905" s="2587" t="s">
        <v>31</v>
      </c>
      <c r="E905" s="2589">
        <v>8</v>
      </c>
      <c r="F905" s="2582">
        <v>8</v>
      </c>
      <c r="G905" s="2583">
        <v>64.400000000000006</v>
      </c>
      <c r="H905" s="2583">
        <v>64.400000000000006</v>
      </c>
      <c r="I905" s="2582">
        <v>21</v>
      </c>
      <c r="J905" s="2584">
        <f>H905*E905*1.21</f>
        <v>623.39200000000005</v>
      </c>
    </row>
    <row r="906" spans="1:10" ht="38.25">
      <c r="A906" s="2469" t="s">
        <v>1979</v>
      </c>
      <c r="B906" s="2580" t="s">
        <v>1390</v>
      </c>
      <c r="C906" s="2580" t="s">
        <v>1391</v>
      </c>
      <c r="D906" s="2587" t="s">
        <v>31</v>
      </c>
      <c r="E906" s="2589">
        <v>8</v>
      </c>
      <c r="F906" s="2582">
        <v>8</v>
      </c>
      <c r="G906" s="2583">
        <v>156</v>
      </c>
      <c r="H906" s="2583">
        <v>156</v>
      </c>
      <c r="I906" s="2582">
        <v>21</v>
      </c>
      <c r="J906" s="2584">
        <f>H906*E906*1.21</f>
        <v>1510.08</v>
      </c>
    </row>
    <row r="907" spans="1:10" ht="38.25">
      <c r="A907" s="2469" t="s">
        <v>1980</v>
      </c>
      <c r="B907" s="2580" t="s">
        <v>1392</v>
      </c>
      <c r="C907" s="2580" t="s">
        <v>1393</v>
      </c>
      <c r="D907" s="2587" t="s">
        <v>31</v>
      </c>
      <c r="E907" s="2589">
        <v>5</v>
      </c>
      <c r="F907" s="2582">
        <v>5</v>
      </c>
      <c r="G907" s="2583">
        <v>219.1</v>
      </c>
      <c r="H907" s="2582">
        <v>219.1</v>
      </c>
      <c r="I907" s="2582">
        <v>21</v>
      </c>
      <c r="J907" s="2584">
        <f>H907*E907*1.21</f>
        <v>1325.5550000000001</v>
      </c>
    </row>
    <row r="908" spans="1:10" ht="38.25">
      <c r="A908" s="2469" t="s">
        <v>1981</v>
      </c>
      <c r="B908" s="2580" t="s">
        <v>1394</v>
      </c>
      <c r="C908" s="2590" t="s">
        <v>1395</v>
      </c>
      <c r="D908" s="2587" t="s">
        <v>31</v>
      </c>
      <c r="E908" s="2589">
        <v>36</v>
      </c>
      <c r="F908" s="2582">
        <v>36</v>
      </c>
      <c r="G908" s="2583">
        <v>67.099999999999994</v>
      </c>
      <c r="H908" s="2583">
        <v>67.099999999999994</v>
      </c>
      <c r="I908" s="2582">
        <v>21</v>
      </c>
      <c r="J908" s="2584">
        <f>H908*E908*1.21</f>
        <v>2922.8759999999997</v>
      </c>
    </row>
    <row r="909" spans="1:10" ht="25.5">
      <c r="A909" s="2469" t="s">
        <v>1982</v>
      </c>
      <c r="B909" s="2580" t="s">
        <v>1396</v>
      </c>
      <c r="C909" s="2580" t="s">
        <v>1397</v>
      </c>
      <c r="D909" s="2587" t="s">
        <v>31</v>
      </c>
      <c r="E909" s="2589">
        <v>10</v>
      </c>
      <c r="F909" s="2582">
        <v>10</v>
      </c>
      <c r="G909" s="2583">
        <v>116</v>
      </c>
      <c r="H909" s="2583">
        <v>116</v>
      </c>
      <c r="I909" s="2582">
        <v>21</v>
      </c>
      <c r="J909" s="2584">
        <f>H909*E909*1.21</f>
        <v>1403.6</v>
      </c>
    </row>
    <row r="910" spans="1:10" ht="51">
      <c r="A910" s="2469" t="s">
        <v>1983</v>
      </c>
      <c r="B910" s="2587" t="s">
        <v>1398</v>
      </c>
      <c r="C910" s="2590" t="s">
        <v>1399</v>
      </c>
      <c r="D910" s="2587" t="s">
        <v>49</v>
      </c>
      <c r="E910" s="2591">
        <v>144</v>
      </c>
      <c r="F910" s="2582">
        <v>144</v>
      </c>
      <c r="G910" s="2583">
        <v>900</v>
      </c>
      <c r="H910" s="2583">
        <v>900</v>
      </c>
      <c r="I910" s="2582">
        <v>12</v>
      </c>
      <c r="J910" s="2584">
        <f>H910*E910*1.12</f>
        <v>145152</v>
      </c>
    </row>
    <row r="911" spans="1:10" ht="51">
      <c r="A911" s="2469" t="s">
        <v>1984</v>
      </c>
      <c r="B911" s="2587" t="s">
        <v>1400</v>
      </c>
      <c r="C911" s="2590" t="s">
        <v>1401</v>
      </c>
      <c r="D911" s="2587" t="s">
        <v>49</v>
      </c>
      <c r="E911" s="2591">
        <v>108</v>
      </c>
      <c r="F911" s="2582">
        <v>144</v>
      </c>
      <c r="G911" s="2583">
        <v>900</v>
      </c>
      <c r="H911" s="2583">
        <v>900</v>
      </c>
      <c r="I911" s="2582">
        <v>21</v>
      </c>
      <c r="J911" s="2584">
        <f>H911*E911*1.21</f>
        <v>117612</v>
      </c>
    </row>
    <row r="912" spans="1:10" ht="25.5">
      <c r="A912" s="2469" t="s">
        <v>1985</v>
      </c>
      <c r="B912" s="2580" t="s">
        <v>1402</v>
      </c>
      <c r="C912" s="2580" t="s">
        <v>1403</v>
      </c>
      <c r="D912" s="2580" t="s">
        <v>249</v>
      </c>
      <c r="E912" s="2589">
        <v>60</v>
      </c>
      <c r="F912" s="2582">
        <v>60</v>
      </c>
      <c r="G912" s="2582">
        <v>64.349999999999994</v>
      </c>
      <c r="H912" s="2582">
        <v>64.349999999999994</v>
      </c>
      <c r="I912" s="2582">
        <v>21</v>
      </c>
      <c r="J912" s="2584">
        <f>H912*E912*1.21</f>
        <v>4671.8099999999995</v>
      </c>
    </row>
    <row r="913" spans="1:10" ht="51">
      <c r="A913" s="2469" t="s">
        <v>1986</v>
      </c>
      <c r="B913" s="2587" t="s">
        <v>274</v>
      </c>
      <c r="C913" s="2580" t="s">
        <v>1404</v>
      </c>
      <c r="D913" s="2580" t="s">
        <v>249</v>
      </c>
      <c r="E913" s="2589">
        <v>4000</v>
      </c>
      <c r="F913" s="2582">
        <v>4000</v>
      </c>
      <c r="G913" s="2582">
        <v>3.83</v>
      </c>
      <c r="H913" s="2583">
        <v>38.299999999999997</v>
      </c>
      <c r="I913" s="2582">
        <v>12</v>
      </c>
      <c r="J913" s="2584">
        <f>H913*E913*1.12</f>
        <v>171584.00000000003</v>
      </c>
    </row>
    <row r="914" spans="1:10" ht="38.25">
      <c r="A914" s="2469" t="s">
        <v>1987</v>
      </c>
      <c r="B914" s="2586" t="s">
        <v>1405</v>
      </c>
      <c r="C914" s="2580" t="s">
        <v>1406</v>
      </c>
      <c r="D914" s="2580" t="s">
        <v>858</v>
      </c>
      <c r="E914" s="2589">
        <v>800</v>
      </c>
      <c r="F914" s="2582">
        <v>800</v>
      </c>
      <c r="G914" s="2583">
        <v>990</v>
      </c>
      <c r="H914" s="2583">
        <v>990</v>
      </c>
      <c r="I914" s="2582">
        <v>21</v>
      </c>
      <c r="J914" s="2584">
        <f>H914*E914*1.21</f>
        <v>958320</v>
      </c>
    </row>
    <row r="915" spans="1:10">
      <c r="A915" s="2167"/>
      <c r="B915" s="2202"/>
      <c r="C915" s="2202"/>
      <c r="D915" s="2204"/>
      <c r="E915" s="2205"/>
      <c r="F915" s="2388"/>
      <c r="G915" s="2592"/>
      <c r="H915" s="2387"/>
      <c r="I915" s="2388" t="s">
        <v>1990</v>
      </c>
      <c r="J915" s="2593">
        <v>1343035</v>
      </c>
    </row>
    <row r="916" spans="1:10">
      <c r="A916" s="2594" t="s">
        <v>2183</v>
      </c>
      <c r="B916" s="2595" t="s">
        <v>1991</v>
      </c>
      <c r="C916" s="2595"/>
      <c r="D916" s="2596"/>
      <c r="E916" s="2597"/>
      <c r="F916" s="2599"/>
      <c r="G916" s="2600"/>
      <c r="H916" s="2598"/>
      <c r="I916" s="2598"/>
      <c r="J916" s="2598"/>
    </row>
    <row r="917" spans="1:10" ht="25.5">
      <c r="A917" s="2601" t="s">
        <v>2340</v>
      </c>
      <c r="B917" s="2602" t="s">
        <v>838</v>
      </c>
      <c r="C917" s="2602" t="s">
        <v>1992</v>
      </c>
      <c r="D917" s="2603" t="s">
        <v>31</v>
      </c>
      <c r="E917" s="2604">
        <v>220</v>
      </c>
      <c r="F917" s="2605"/>
      <c r="G917" s="2606"/>
      <c r="H917" s="2561"/>
      <c r="I917" s="2561"/>
      <c r="J917" s="2607"/>
    </row>
    <row r="918" spans="1:10" ht="25.5">
      <c r="A918" s="2601" t="s">
        <v>2341</v>
      </c>
      <c r="B918" s="2609" t="s">
        <v>3357</v>
      </c>
      <c r="C918" s="2602" t="s">
        <v>2572</v>
      </c>
      <c r="D918" s="2603" t="s">
        <v>31</v>
      </c>
      <c r="E918" s="2604">
        <v>150</v>
      </c>
      <c r="F918" s="2605"/>
      <c r="G918" s="2606"/>
      <c r="H918" s="2561"/>
      <c r="I918" s="2561"/>
      <c r="J918" s="2607"/>
    </row>
    <row r="919" spans="1:10" ht="25.5">
      <c r="A919" s="2601" t="s">
        <v>2342</v>
      </c>
      <c r="B919" s="2602" t="s">
        <v>1993</v>
      </c>
      <c r="C919" s="2602" t="s">
        <v>1994</v>
      </c>
      <c r="D919" s="2603" t="s">
        <v>31</v>
      </c>
      <c r="E919" s="2604">
        <v>120</v>
      </c>
      <c r="F919" s="2605"/>
      <c r="G919" s="2606"/>
      <c r="H919" s="2561"/>
      <c r="I919" s="2561"/>
      <c r="J919" s="2607"/>
    </row>
    <row r="920" spans="1:10" ht="25.5">
      <c r="A920" s="2601" t="s">
        <v>2343</v>
      </c>
      <c r="B920" s="2602" t="s">
        <v>1995</v>
      </c>
      <c r="C920" s="2602" t="s">
        <v>1996</v>
      </c>
      <c r="D920" s="2603" t="s">
        <v>31</v>
      </c>
      <c r="E920" s="2604">
        <v>1</v>
      </c>
      <c r="F920" s="2605"/>
      <c r="G920" s="2606"/>
      <c r="H920" s="2561"/>
      <c r="I920" s="2561"/>
      <c r="J920" s="2607"/>
    </row>
    <row r="921" spans="1:10" ht="51">
      <c r="A921" s="2601" t="s">
        <v>2344</v>
      </c>
      <c r="B921" s="2602" t="s">
        <v>1997</v>
      </c>
      <c r="C921" s="2602" t="s">
        <v>1998</v>
      </c>
      <c r="D921" s="2603" t="s">
        <v>31</v>
      </c>
      <c r="E921" s="2604">
        <v>2</v>
      </c>
      <c r="F921" s="2605"/>
      <c r="G921" s="2606"/>
      <c r="H921" s="2561"/>
      <c r="I921" s="2561"/>
      <c r="J921" s="2607"/>
    </row>
    <row r="922" spans="1:10">
      <c r="A922" s="2601" t="s">
        <v>2345</v>
      </c>
      <c r="B922" s="2602" t="s">
        <v>1999</v>
      </c>
      <c r="C922" s="2602" t="s">
        <v>2000</v>
      </c>
      <c r="D922" s="2603" t="s">
        <v>2001</v>
      </c>
      <c r="E922" s="2604">
        <v>60</v>
      </c>
      <c r="F922" s="2605"/>
      <c r="G922" s="2606"/>
      <c r="H922" s="2561"/>
      <c r="I922" s="2561"/>
      <c r="J922" s="2607"/>
    </row>
    <row r="923" spans="1:10">
      <c r="A923" s="2601" t="s">
        <v>2346</v>
      </c>
      <c r="B923" s="2602" t="s">
        <v>2002</v>
      </c>
      <c r="C923" s="2602" t="s">
        <v>2003</v>
      </c>
      <c r="D923" s="2603" t="s">
        <v>31</v>
      </c>
      <c r="E923" s="2604">
        <v>15</v>
      </c>
      <c r="F923" s="2605"/>
      <c r="G923" s="2606"/>
      <c r="H923" s="2561"/>
      <c r="I923" s="2561"/>
      <c r="J923" s="2607"/>
    </row>
    <row r="924" spans="1:10" ht="25.5">
      <c r="A924" s="2601" t="s">
        <v>2347</v>
      </c>
      <c r="B924" s="2602" t="s">
        <v>2634</v>
      </c>
      <c r="C924" s="2602" t="s">
        <v>2004</v>
      </c>
      <c r="D924" s="2603" t="s">
        <v>31</v>
      </c>
      <c r="E924" s="2604">
        <f>4*1.3</f>
        <v>5.2</v>
      </c>
      <c r="F924" s="2605"/>
      <c r="G924" s="2606"/>
      <c r="H924" s="2561"/>
      <c r="I924" s="2561"/>
      <c r="J924" s="2607"/>
    </row>
    <row r="925" spans="1:10">
      <c r="A925" s="2601" t="s">
        <v>2348</v>
      </c>
      <c r="B925" s="2602" t="s">
        <v>2005</v>
      </c>
      <c r="C925" s="2602" t="s">
        <v>2000</v>
      </c>
      <c r="D925" s="2603" t="s">
        <v>2001</v>
      </c>
      <c r="E925" s="2604">
        <v>60</v>
      </c>
      <c r="F925" s="2605"/>
      <c r="G925" s="2606"/>
      <c r="H925" s="2561"/>
      <c r="I925" s="2561"/>
      <c r="J925" s="2607"/>
    </row>
    <row r="926" spans="1:10">
      <c r="A926" s="2601" t="s">
        <v>2349</v>
      </c>
      <c r="B926" s="2602" t="s">
        <v>2635</v>
      </c>
      <c r="C926" s="2602" t="s">
        <v>2006</v>
      </c>
      <c r="D926" s="2603" t="s">
        <v>31</v>
      </c>
      <c r="E926" s="2604">
        <v>75</v>
      </c>
      <c r="F926" s="2605"/>
      <c r="G926" s="2606"/>
      <c r="H926" s="2561"/>
      <c r="I926" s="2561"/>
      <c r="J926" s="2607"/>
    </row>
    <row r="927" spans="1:10" ht="38.25">
      <c r="A927" s="2601" t="s">
        <v>2350</v>
      </c>
      <c r="B927" s="2602" t="s">
        <v>2007</v>
      </c>
      <c r="C927" s="2602" t="s">
        <v>2008</v>
      </c>
      <c r="D927" s="2603" t="s">
        <v>31</v>
      </c>
      <c r="E927" s="2604">
        <f>120*1.3</f>
        <v>156</v>
      </c>
      <c r="F927" s="2605"/>
      <c r="G927" s="2606"/>
      <c r="H927" s="2561"/>
      <c r="I927" s="2561"/>
      <c r="J927" s="2607"/>
    </row>
    <row r="928" spans="1:10" ht="25.5">
      <c r="A928" s="2601" t="s">
        <v>2351</v>
      </c>
      <c r="B928" s="2602" t="s">
        <v>2009</v>
      </c>
      <c r="C928" s="2602" t="s">
        <v>2010</v>
      </c>
      <c r="D928" s="2603" t="s">
        <v>31</v>
      </c>
      <c r="E928" s="2280">
        <v>5</v>
      </c>
      <c r="F928" s="2605"/>
      <c r="G928" s="2606"/>
      <c r="H928" s="2561"/>
      <c r="I928" s="2561"/>
      <c r="J928" s="2607"/>
    </row>
    <row r="929" spans="1:10" ht="25.5">
      <c r="A929" s="2601" t="s">
        <v>2352</v>
      </c>
      <c r="B929" s="2602" t="s">
        <v>2011</v>
      </c>
      <c r="C929" s="2602" t="s">
        <v>2010</v>
      </c>
      <c r="D929" s="2603" t="s">
        <v>31</v>
      </c>
      <c r="E929" s="2280">
        <v>5</v>
      </c>
      <c r="F929" s="2605"/>
      <c r="G929" s="2606"/>
      <c r="H929" s="2561"/>
      <c r="I929" s="2561"/>
      <c r="J929" s="2607"/>
    </row>
    <row r="930" spans="1:10">
      <c r="A930" s="2601" t="s">
        <v>2353</v>
      </c>
      <c r="B930" s="2602" t="s">
        <v>2012</v>
      </c>
      <c r="C930" s="2602" t="s">
        <v>2013</v>
      </c>
      <c r="D930" s="2603" t="s">
        <v>2001</v>
      </c>
      <c r="E930" s="2604">
        <v>30</v>
      </c>
      <c r="F930" s="2605"/>
      <c r="G930" s="2606"/>
      <c r="H930" s="2561"/>
      <c r="I930" s="2561"/>
      <c r="J930" s="2607"/>
    </row>
    <row r="931" spans="1:10">
      <c r="A931" s="2601" t="s">
        <v>2354</v>
      </c>
      <c r="B931" s="2602" t="s">
        <v>2014</v>
      </c>
      <c r="C931" s="2602" t="s">
        <v>2013</v>
      </c>
      <c r="D931" s="2603" t="s">
        <v>2001</v>
      </c>
      <c r="E931" s="2604">
        <v>30</v>
      </c>
      <c r="F931" s="2605"/>
      <c r="G931" s="2606"/>
      <c r="H931" s="2561"/>
      <c r="I931" s="2561"/>
      <c r="J931" s="2607"/>
    </row>
    <row r="932" spans="1:10">
      <c r="A932" s="2610"/>
      <c r="B932" s="2611"/>
      <c r="C932" s="2611"/>
      <c r="D932" s="2372"/>
      <c r="E932" s="2612"/>
      <c r="F932" s="2611"/>
      <c r="G932" s="2372"/>
      <c r="H932" s="2611"/>
      <c r="I932" s="2221" t="s">
        <v>2355</v>
      </c>
      <c r="J932" s="2613"/>
    </row>
    <row r="933" spans="1:10">
      <c r="A933" s="2614"/>
      <c r="B933" s="2615" t="s">
        <v>2015</v>
      </c>
      <c r="C933" s="2562"/>
      <c r="D933" s="2218"/>
      <c r="E933" s="2616"/>
      <c r="F933" s="2562"/>
      <c r="G933" s="2218"/>
      <c r="H933" s="2502"/>
      <c r="I933" s="2562"/>
      <c r="J933" s="2617"/>
    </row>
    <row r="934" spans="1:10">
      <c r="A934" s="2618" t="s">
        <v>2186</v>
      </c>
      <c r="B934" s="2609" t="s">
        <v>3358</v>
      </c>
      <c r="C934" s="2602" t="s">
        <v>2017</v>
      </c>
      <c r="D934" s="2603" t="s">
        <v>31</v>
      </c>
      <c r="E934" s="2604">
        <v>70</v>
      </c>
      <c r="F934" s="2605" t="s">
        <v>3359</v>
      </c>
      <c r="G934" s="2619">
        <v>57</v>
      </c>
      <c r="H934" s="2620">
        <v>57</v>
      </c>
      <c r="I934" s="2561">
        <v>12</v>
      </c>
      <c r="J934" s="2621">
        <v>4468.8</v>
      </c>
    </row>
    <row r="935" spans="1:10">
      <c r="A935" s="2610"/>
      <c r="B935" s="2611"/>
      <c r="C935" s="2611"/>
      <c r="D935" s="2372"/>
      <c r="E935" s="2612"/>
      <c r="F935" s="2611"/>
      <c r="G935" s="2372"/>
      <c r="H935" s="2611"/>
      <c r="I935" s="2221" t="s">
        <v>2356</v>
      </c>
      <c r="J935" s="2622">
        <v>3990</v>
      </c>
    </row>
    <row r="936" spans="1:10" ht="25.5">
      <c r="A936" s="2618" t="s">
        <v>2189</v>
      </c>
      <c r="B936" s="2609" t="s">
        <v>3360</v>
      </c>
      <c r="C936" s="2602" t="s">
        <v>2573</v>
      </c>
      <c r="D936" s="2603" t="s">
        <v>31</v>
      </c>
      <c r="E936" s="2604">
        <v>150</v>
      </c>
      <c r="F936" s="2605" t="s">
        <v>1321</v>
      </c>
      <c r="G936" s="2619">
        <v>16.8</v>
      </c>
      <c r="H936" s="2620">
        <v>16.8</v>
      </c>
      <c r="I936" s="2561">
        <v>12</v>
      </c>
      <c r="J936" s="2621">
        <v>2822.4</v>
      </c>
    </row>
    <row r="937" spans="1:10">
      <c r="A937" s="2610"/>
      <c r="B937" s="2611"/>
      <c r="C937" s="2611"/>
      <c r="D937" s="2372"/>
      <c r="E937" s="2612"/>
      <c r="F937" s="2611"/>
      <c r="G937" s="2372"/>
      <c r="H937" s="2611"/>
      <c r="I937" s="2221" t="s">
        <v>2357</v>
      </c>
      <c r="J937" s="2622">
        <v>2520</v>
      </c>
    </row>
    <row r="938" spans="1:10" ht="25.5">
      <c r="A938" s="2618" t="s">
        <v>2192</v>
      </c>
      <c r="B938" s="2602" t="s">
        <v>2019</v>
      </c>
      <c r="C938" s="2602" t="s">
        <v>2020</v>
      </c>
      <c r="D938" s="2603" t="s">
        <v>49</v>
      </c>
      <c r="E938" s="2280">
        <v>600</v>
      </c>
      <c r="F938" s="2605"/>
      <c r="G938" s="2606"/>
      <c r="H938" s="2561"/>
      <c r="I938" s="2561"/>
      <c r="J938" s="2607"/>
    </row>
    <row r="939" spans="1:10">
      <c r="A939" s="2610"/>
      <c r="B939" s="2611"/>
      <c r="C939" s="2611"/>
      <c r="D939" s="2372"/>
      <c r="E939" s="2612"/>
      <c r="F939" s="2611"/>
      <c r="G939" s="2372"/>
      <c r="H939" s="2611"/>
      <c r="I939" s="2221" t="s">
        <v>2358</v>
      </c>
      <c r="J939" s="2613"/>
    </row>
    <row r="940" spans="1:10" ht="25.5">
      <c r="A940" s="2618" t="s">
        <v>2195</v>
      </c>
      <c r="B940" s="2623" t="s">
        <v>2021</v>
      </c>
      <c r="C940" s="2609" t="s">
        <v>3361</v>
      </c>
      <c r="D940" s="2603" t="s">
        <v>49</v>
      </c>
      <c r="E940" s="2280">
        <f>25*1.3</f>
        <v>32.5</v>
      </c>
      <c r="F940" s="2605"/>
      <c r="G940" s="2606"/>
      <c r="H940" s="2561"/>
      <c r="I940" s="2561"/>
      <c r="J940" s="2607"/>
    </row>
    <row r="941" spans="1:10">
      <c r="A941" s="2610"/>
      <c r="B941" s="2611"/>
      <c r="C941" s="2611"/>
      <c r="D941" s="2372"/>
      <c r="E941" s="2612"/>
      <c r="F941" s="2611"/>
      <c r="G941" s="2372"/>
      <c r="H941" s="2611"/>
      <c r="I941" s="2221" t="s">
        <v>2359</v>
      </c>
      <c r="J941" s="2613"/>
    </row>
    <row r="942" spans="1:10" ht="25.5">
      <c r="A942" s="2618" t="s">
        <v>2198</v>
      </c>
      <c r="B942" s="2609" t="s">
        <v>3362</v>
      </c>
      <c r="C942" s="2609" t="s">
        <v>3363</v>
      </c>
      <c r="D942" s="2603" t="s">
        <v>49</v>
      </c>
      <c r="E942" s="2280">
        <f>4*1.3</f>
        <v>5.2</v>
      </c>
      <c r="F942" s="2605"/>
      <c r="G942" s="2606"/>
      <c r="H942" s="2561"/>
      <c r="I942" s="2561"/>
      <c r="J942" s="2607"/>
    </row>
    <row r="943" spans="1:10">
      <c r="A943" s="2610"/>
      <c r="B943" s="2611"/>
      <c r="C943" s="2611"/>
      <c r="D943" s="2372"/>
      <c r="E943" s="2612"/>
      <c r="F943" s="2611"/>
      <c r="G943" s="2372"/>
      <c r="H943" s="2611"/>
      <c r="I943" s="2221" t="s">
        <v>2360</v>
      </c>
      <c r="J943" s="2613"/>
    </row>
    <row r="944" spans="1:10" ht="25.5">
      <c r="A944" s="2618" t="s">
        <v>2201</v>
      </c>
      <c r="B944" s="2602" t="s">
        <v>2025</v>
      </c>
      <c r="C944" s="2602" t="s">
        <v>2574</v>
      </c>
      <c r="D944" s="2603" t="s">
        <v>49</v>
      </c>
      <c r="E944" s="2280">
        <v>22</v>
      </c>
      <c r="F944" s="2605"/>
      <c r="G944" s="2606"/>
      <c r="H944" s="2561"/>
      <c r="I944" s="2561"/>
      <c r="J944" s="2607"/>
    </row>
    <row r="945" spans="1:10">
      <c r="A945" s="2610"/>
      <c r="B945" s="2611"/>
      <c r="C945" s="2611"/>
      <c r="D945" s="2372"/>
      <c r="E945" s="2612"/>
      <c r="F945" s="2611"/>
      <c r="G945" s="2372"/>
      <c r="H945" s="2611"/>
      <c r="I945" s="2221" t="s">
        <v>2361</v>
      </c>
      <c r="J945" s="2613"/>
    </row>
    <row r="946" spans="1:10">
      <c r="A946" s="2624" t="s">
        <v>2204</v>
      </c>
      <c r="B946" s="2625" t="s">
        <v>2026</v>
      </c>
      <c r="C946" s="2626"/>
      <c r="D946" s="2627"/>
      <c r="E946" s="2628"/>
      <c r="F946" s="2629"/>
      <c r="G946" s="2630"/>
      <c r="H946" s="2631"/>
      <c r="I946" s="2631"/>
      <c r="J946" s="2632"/>
    </row>
    <row r="947" spans="1:10" ht="25.5">
      <c r="A947" s="2633" t="s">
        <v>2362</v>
      </c>
      <c r="B947" s="2634" t="s">
        <v>3364</v>
      </c>
      <c r="C947" s="2635" t="s">
        <v>2363</v>
      </c>
      <c r="D947" s="2603" t="s">
        <v>2028</v>
      </c>
      <c r="E947" s="2280">
        <v>100</v>
      </c>
      <c r="F947" s="2636" t="s">
        <v>2822</v>
      </c>
      <c r="G947" s="2606">
        <v>20.445</v>
      </c>
      <c r="H947" s="2561">
        <v>20.445</v>
      </c>
      <c r="I947" s="2561">
        <v>12</v>
      </c>
      <c r="J947" s="2637">
        <v>2289.84</v>
      </c>
    </row>
    <row r="948" spans="1:10" ht="25.5">
      <c r="A948" s="2633" t="s">
        <v>2366</v>
      </c>
      <c r="B948" s="2635" t="s">
        <v>2029</v>
      </c>
      <c r="C948" s="2635" t="s">
        <v>2363</v>
      </c>
      <c r="D948" s="2603" t="s">
        <v>2028</v>
      </c>
      <c r="E948" s="2280">
        <v>80</v>
      </c>
      <c r="F948" s="2636" t="s">
        <v>2822</v>
      </c>
      <c r="G948" s="2606">
        <v>25.234999999999999</v>
      </c>
      <c r="H948" s="2561">
        <v>25.234999999999999</v>
      </c>
      <c r="I948" s="2561">
        <v>12</v>
      </c>
      <c r="J948" s="2637">
        <v>2261.056</v>
      </c>
    </row>
    <row r="949" spans="1:10" ht="76.5">
      <c r="A949" s="2633" t="s">
        <v>2367</v>
      </c>
      <c r="B949" s="2634" t="s">
        <v>3365</v>
      </c>
      <c r="C949" s="2635" t="s">
        <v>2364</v>
      </c>
      <c r="D949" s="2638" t="s">
        <v>87</v>
      </c>
      <c r="E949" s="2280">
        <v>13</v>
      </c>
      <c r="F949" s="2639" t="s">
        <v>2916</v>
      </c>
      <c r="G949" s="2619">
        <v>76.599999999999994</v>
      </c>
      <c r="H949" s="2620">
        <v>76.599999999999994</v>
      </c>
      <c r="I949" s="2561">
        <v>12</v>
      </c>
      <c r="J949" s="2637">
        <v>1115.3</v>
      </c>
    </row>
    <row r="950" spans="1:10" ht="127.5">
      <c r="A950" s="2633" t="s">
        <v>2368</v>
      </c>
      <c r="B950" s="2634" t="s">
        <v>3366</v>
      </c>
      <c r="C950" s="2635" t="s">
        <v>2365</v>
      </c>
      <c r="D950" s="2638" t="s">
        <v>87</v>
      </c>
      <c r="E950" s="2280">
        <f>4*1.3</f>
        <v>5.2</v>
      </c>
      <c r="F950" s="2639" t="s">
        <v>2916</v>
      </c>
      <c r="G950" s="2619">
        <v>91.7</v>
      </c>
      <c r="H950" s="2620">
        <v>91.7</v>
      </c>
      <c r="I950" s="2561">
        <v>12</v>
      </c>
      <c r="J950" s="2637">
        <v>513.52</v>
      </c>
    </row>
    <row r="951" spans="1:10" ht="89.25">
      <c r="A951" s="2633" t="s">
        <v>2369</v>
      </c>
      <c r="B951" s="2634" t="s">
        <v>3367</v>
      </c>
      <c r="C951" s="2635" t="s">
        <v>2033</v>
      </c>
      <c r="D951" s="2638" t="s">
        <v>87</v>
      </c>
      <c r="E951" s="2280">
        <v>10</v>
      </c>
      <c r="F951" s="2639" t="s">
        <v>2916</v>
      </c>
      <c r="G951" s="2619">
        <v>81.7</v>
      </c>
      <c r="H951" s="2620">
        <v>81.7</v>
      </c>
      <c r="I951" s="2561">
        <v>12</v>
      </c>
      <c r="J951" s="2637">
        <v>915.04</v>
      </c>
    </row>
    <row r="952" spans="1:10" ht="76.5">
      <c r="A952" s="2633" t="s">
        <v>2370</v>
      </c>
      <c r="B952" s="2634" t="s">
        <v>3368</v>
      </c>
      <c r="C952" s="2635" t="s">
        <v>2035</v>
      </c>
      <c r="D952" s="2638" t="s">
        <v>87</v>
      </c>
      <c r="E952" s="2280">
        <v>3</v>
      </c>
      <c r="F952" s="2636" t="s">
        <v>2916</v>
      </c>
      <c r="G952" s="2619">
        <v>45.8</v>
      </c>
      <c r="H952" s="2620">
        <v>45.8</v>
      </c>
      <c r="I952" s="2561">
        <v>12</v>
      </c>
      <c r="J952" s="2637">
        <v>153.88800000000001</v>
      </c>
    </row>
    <row r="953" spans="1:10" ht="38.25">
      <c r="A953" s="2633" t="s">
        <v>2371</v>
      </c>
      <c r="B953" s="2635" t="s">
        <v>2036</v>
      </c>
      <c r="C953" s="2635" t="s">
        <v>2037</v>
      </c>
      <c r="D953" s="2638" t="s">
        <v>49</v>
      </c>
      <c r="E953" s="2280">
        <v>3</v>
      </c>
      <c r="F953" s="2636" t="s">
        <v>2916</v>
      </c>
      <c r="G953" s="2619">
        <v>90.2</v>
      </c>
      <c r="H953" s="2620">
        <v>90.2</v>
      </c>
      <c r="I953" s="2561">
        <v>12</v>
      </c>
      <c r="J953" s="2637">
        <v>303.072</v>
      </c>
    </row>
    <row r="954" spans="1:10" ht="127.5">
      <c r="A954" s="2633" t="s">
        <v>2372</v>
      </c>
      <c r="B954" s="2634" t="s">
        <v>3369</v>
      </c>
      <c r="C954" s="2635" t="s">
        <v>2039</v>
      </c>
      <c r="D954" s="2638" t="s">
        <v>87</v>
      </c>
      <c r="E954" s="2280">
        <v>3</v>
      </c>
      <c r="F954" s="2636" t="s">
        <v>2916</v>
      </c>
      <c r="G954" s="2619">
        <v>81.5</v>
      </c>
      <c r="H954" s="2620">
        <v>81.5</v>
      </c>
      <c r="I954" s="2561">
        <v>12</v>
      </c>
      <c r="J954" s="2637">
        <v>273.83999999999997</v>
      </c>
    </row>
    <row r="955" spans="1:10" ht="102">
      <c r="A955" s="2633" t="s">
        <v>2373</v>
      </c>
      <c r="B955" s="2635" t="s">
        <v>2040</v>
      </c>
      <c r="C955" s="2635" t="s">
        <v>2041</v>
      </c>
      <c r="D955" s="2638" t="s">
        <v>87</v>
      </c>
      <c r="E955" s="2640">
        <f>1*1.3</f>
        <v>1.3</v>
      </c>
      <c r="F955" s="2636" t="s">
        <v>2916</v>
      </c>
      <c r="G955" s="2619">
        <v>43.4</v>
      </c>
      <c r="H955" s="2620">
        <v>43.4</v>
      </c>
      <c r="I955" s="2561">
        <v>12</v>
      </c>
      <c r="J955" s="2637">
        <v>48.607999999999997</v>
      </c>
    </row>
    <row r="956" spans="1:10" ht="102">
      <c r="A956" s="2633" t="s">
        <v>2374</v>
      </c>
      <c r="B956" s="2634" t="s">
        <v>3370</v>
      </c>
      <c r="C956" s="2635" t="s">
        <v>2043</v>
      </c>
      <c r="D956" s="2638" t="s">
        <v>87</v>
      </c>
      <c r="E956" s="2640">
        <f>1*1.3</f>
        <v>1.3</v>
      </c>
      <c r="F956" s="2636" t="s">
        <v>2916</v>
      </c>
      <c r="G956" s="2619">
        <v>42.2</v>
      </c>
      <c r="H956" s="2620">
        <v>42.2</v>
      </c>
      <c r="I956" s="2561">
        <v>12</v>
      </c>
      <c r="J956" s="2637">
        <v>47.264000000000003</v>
      </c>
    </row>
    <row r="957" spans="1:10" ht="89.25">
      <c r="A957" s="2633" t="s">
        <v>2375</v>
      </c>
      <c r="B957" s="2634" t="s">
        <v>3371</v>
      </c>
      <c r="C957" s="2635" t="s">
        <v>2045</v>
      </c>
      <c r="D957" s="2638" t="s">
        <v>87</v>
      </c>
      <c r="E957" s="2280">
        <v>3</v>
      </c>
      <c r="F957" s="2641" t="s">
        <v>3372</v>
      </c>
      <c r="G957" s="2584">
        <v>199.3</v>
      </c>
      <c r="H957" s="2642">
        <v>199.3</v>
      </c>
      <c r="I957" s="2562">
        <v>12</v>
      </c>
      <c r="J957" s="2643">
        <v>669.64800000000002</v>
      </c>
    </row>
    <row r="958" spans="1:10" ht="76.5">
      <c r="A958" s="2633" t="s">
        <v>2376</v>
      </c>
      <c r="B958" s="2634" t="s">
        <v>3373</v>
      </c>
      <c r="C958" s="2635" t="s">
        <v>2047</v>
      </c>
      <c r="D958" s="2638" t="s">
        <v>87</v>
      </c>
      <c r="E958" s="2640">
        <f>1*1.3</f>
        <v>1.3</v>
      </c>
      <c r="F958" s="2641" t="s">
        <v>3372</v>
      </c>
      <c r="G958" s="2584">
        <v>48.8</v>
      </c>
      <c r="H958" s="2642">
        <v>48.8</v>
      </c>
      <c r="I958" s="2562">
        <v>12</v>
      </c>
      <c r="J958" s="2643">
        <v>53.76</v>
      </c>
    </row>
    <row r="959" spans="1:10" ht="51">
      <c r="A959" s="2633" t="s">
        <v>2377</v>
      </c>
      <c r="B959" s="2634" t="s">
        <v>3374</v>
      </c>
      <c r="C959" s="2635" t="s">
        <v>2049</v>
      </c>
      <c r="D959" s="2638" t="s">
        <v>2028</v>
      </c>
      <c r="E959" s="2280">
        <v>6</v>
      </c>
      <c r="F959" s="2641" t="s">
        <v>2826</v>
      </c>
      <c r="G959" s="2584">
        <v>21.3</v>
      </c>
      <c r="H959" s="2642">
        <v>21.3</v>
      </c>
      <c r="I959" s="2562">
        <v>12</v>
      </c>
      <c r="J959" s="2643">
        <v>143.136</v>
      </c>
    </row>
    <row r="960" spans="1:10" ht="76.5">
      <c r="A960" s="2633" t="s">
        <v>2378</v>
      </c>
      <c r="B960" s="2634" t="s">
        <v>3375</v>
      </c>
      <c r="C960" s="2635" t="s">
        <v>2051</v>
      </c>
      <c r="D960" s="2638" t="s">
        <v>49</v>
      </c>
      <c r="E960" s="2640">
        <f>7*1.3</f>
        <v>9.1</v>
      </c>
      <c r="F960" s="2636" t="s">
        <v>2916</v>
      </c>
      <c r="G960" s="2619">
        <v>66.400000000000006</v>
      </c>
      <c r="H960" s="2620">
        <v>66.400000000000006</v>
      </c>
      <c r="I960" s="2561">
        <v>12</v>
      </c>
      <c r="J960" s="2637">
        <v>669.31200000000001</v>
      </c>
    </row>
    <row r="961" spans="1:10">
      <c r="A961" s="2610"/>
      <c r="B961" s="2611"/>
      <c r="C961" s="2611"/>
      <c r="D961" s="2372"/>
      <c r="E961" s="2612"/>
      <c r="F961" s="2611"/>
      <c r="G961" s="2372"/>
      <c r="H961" s="2611"/>
      <c r="I961" s="2221" t="s">
        <v>2379</v>
      </c>
      <c r="J961" s="2622">
        <v>8510.1</v>
      </c>
    </row>
    <row r="962" spans="1:10">
      <c r="A962" s="2644" t="s">
        <v>2207</v>
      </c>
      <c r="B962" s="2625" t="s">
        <v>2052</v>
      </c>
      <c r="C962" s="2645"/>
      <c r="D962" s="2646"/>
      <c r="E962" s="2628"/>
      <c r="F962" s="2647"/>
      <c r="G962" s="2630"/>
      <c r="H962" s="2631"/>
      <c r="I962" s="2631"/>
      <c r="J962" s="2632"/>
    </row>
    <row r="963" spans="1:10" ht="25.5">
      <c r="A963" s="2648" t="s">
        <v>2381</v>
      </c>
      <c r="B963" s="2649" t="s">
        <v>2053</v>
      </c>
      <c r="C963" s="2649" t="s">
        <v>2054</v>
      </c>
      <c r="D963" s="2650" t="s">
        <v>31</v>
      </c>
      <c r="E963" s="2280">
        <f>600*1.3</f>
        <v>780</v>
      </c>
      <c r="F963" s="2605"/>
      <c r="G963" s="2606"/>
      <c r="H963" s="2561"/>
      <c r="I963" s="2561"/>
      <c r="J963" s="2607"/>
    </row>
    <row r="964" spans="1:10" ht="25.5">
      <c r="A964" s="2648" t="s">
        <v>2382</v>
      </c>
      <c r="B964" s="2649" t="s">
        <v>2055</v>
      </c>
      <c r="C964" s="2649" t="s">
        <v>2054</v>
      </c>
      <c r="D964" s="2650" t="s">
        <v>31</v>
      </c>
      <c r="E964" s="2280">
        <f>600*1.3</f>
        <v>780</v>
      </c>
      <c r="F964" s="2605"/>
      <c r="G964" s="2606"/>
      <c r="H964" s="2561"/>
      <c r="I964" s="2561"/>
      <c r="J964" s="2607"/>
    </row>
    <row r="965" spans="1:10">
      <c r="A965" s="2610"/>
      <c r="B965" s="2611"/>
      <c r="C965" s="2611"/>
      <c r="D965" s="2372"/>
      <c r="E965" s="2612"/>
      <c r="F965" s="2611"/>
      <c r="G965" s="2372"/>
      <c r="H965" s="2611"/>
      <c r="I965" s="2221" t="s">
        <v>2380</v>
      </c>
      <c r="J965" s="2613"/>
    </row>
    <row r="966" spans="1:10">
      <c r="A966" s="2644" t="s">
        <v>2210</v>
      </c>
      <c r="B966" s="2651" t="s">
        <v>1239</v>
      </c>
      <c r="C966" s="2626"/>
      <c r="D966" s="2646"/>
      <c r="E966" s="2628"/>
      <c r="F966" s="2647"/>
      <c r="G966" s="2630"/>
      <c r="H966" s="2631"/>
      <c r="I966" s="2631"/>
      <c r="J966" s="2632"/>
    </row>
    <row r="967" spans="1:10" ht="38.25">
      <c r="A967" s="2648" t="s">
        <v>2383</v>
      </c>
      <c r="B967" s="2602" t="s">
        <v>1009</v>
      </c>
      <c r="C967" s="2602" t="s">
        <v>2575</v>
      </c>
      <c r="D967" s="2603" t="s">
        <v>49</v>
      </c>
      <c r="E967" s="2280">
        <v>3000</v>
      </c>
      <c r="F967" s="2605"/>
      <c r="G967" s="2606"/>
      <c r="H967" s="2561"/>
      <c r="I967" s="2561"/>
      <c r="J967" s="2607"/>
    </row>
    <row r="968" spans="1:10" ht="51">
      <c r="A968" s="2648" t="s">
        <v>2384</v>
      </c>
      <c r="B968" s="2602" t="s">
        <v>2056</v>
      </c>
      <c r="C968" s="2602" t="s">
        <v>2057</v>
      </c>
      <c r="D968" s="2603" t="s">
        <v>49</v>
      </c>
      <c r="E968" s="2280">
        <v>3900</v>
      </c>
      <c r="F968" s="2605"/>
      <c r="G968" s="2606"/>
      <c r="H968" s="2561"/>
      <c r="I968" s="2561"/>
      <c r="J968" s="2607"/>
    </row>
    <row r="969" spans="1:10" ht="76.5">
      <c r="A969" s="2648" t="s">
        <v>2385</v>
      </c>
      <c r="B969" s="2602" t="s">
        <v>2058</v>
      </c>
      <c r="C969" s="2602" t="s">
        <v>2059</v>
      </c>
      <c r="D969" s="2603" t="s">
        <v>49</v>
      </c>
      <c r="E969" s="2280">
        <v>150</v>
      </c>
      <c r="F969" s="2605"/>
      <c r="G969" s="2606"/>
      <c r="H969" s="2561"/>
      <c r="I969" s="2561"/>
      <c r="J969" s="2607"/>
    </row>
    <row r="970" spans="1:10">
      <c r="A970" s="2610"/>
      <c r="B970" s="2611"/>
      <c r="C970" s="2611"/>
      <c r="D970" s="2372"/>
      <c r="E970" s="2612"/>
      <c r="F970" s="2611"/>
      <c r="G970" s="2372"/>
      <c r="H970" s="2611"/>
      <c r="I970" s="2221" t="s">
        <v>2386</v>
      </c>
      <c r="J970" s="2613"/>
    </row>
    <row r="971" spans="1:10">
      <c r="A971" s="2644" t="s">
        <v>2213</v>
      </c>
      <c r="B971" s="2651" t="s">
        <v>2060</v>
      </c>
      <c r="C971" s="2645"/>
      <c r="D971" s="2646"/>
      <c r="E971" s="2628"/>
      <c r="F971" s="2647"/>
      <c r="G971" s="2630"/>
      <c r="H971" s="2631"/>
      <c r="I971" s="2631"/>
      <c r="J971" s="2632"/>
    </row>
    <row r="972" spans="1:10" ht="25.5">
      <c r="A972" s="2652" t="s">
        <v>2387</v>
      </c>
      <c r="B972" s="2635" t="s">
        <v>2061</v>
      </c>
      <c r="C972" s="2635" t="s">
        <v>2062</v>
      </c>
      <c r="D972" s="2638" t="s">
        <v>49</v>
      </c>
      <c r="E972" s="2280">
        <v>120</v>
      </c>
      <c r="F972" s="2636" t="s">
        <v>3376</v>
      </c>
      <c r="G972" s="2653">
        <v>87.8</v>
      </c>
      <c r="H972" s="2620">
        <v>87.8</v>
      </c>
      <c r="I972" s="2561">
        <v>12</v>
      </c>
      <c r="J972" s="2607">
        <v>11800.32</v>
      </c>
    </row>
    <row r="973" spans="1:10" ht="51">
      <c r="A973" s="2652" t="s">
        <v>2388</v>
      </c>
      <c r="B973" s="2602" t="s">
        <v>2067</v>
      </c>
      <c r="C973" s="2602" t="s">
        <v>2576</v>
      </c>
      <c r="D973" s="2603" t="s">
        <v>31</v>
      </c>
      <c r="E973" s="2280">
        <f>35*1.3</f>
        <v>45.5</v>
      </c>
      <c r="F973" s="2427" t="s">
        <v>2890</v>
      </c>
      <c r="G973" s="2428">
        <v>94.7</v>
      </c>
      <c r="H973" s="2428">
        <v>94.7</v>
      </c>
      <c r="I973" s="2427">
        <v>21</v>
      </c>
      <c r="J973" s="2428">
        <v>5271</v>
      </c>
    </row>
    <row r="974" spans="1:10">
      <c r="A974" s="2610"/>
      <c r="B974" s="2611"/>
      <c r="C974" s="2611"/>
      <c r="D974" s="2372"/>
      <c r="E974" s="2612"/>
      <c r="F974" s="2611"/>
      <c r="G974" s="2372"/>
      <c r="H974" s="2611"/>
      <c r="I974" s="2221" t="s">
        <v>2389</v>
      </c>
      <c r="J974" s="2622">
        <v>14892.2</v>
      </c>
    </row>
    <row r="975" spans="1:10">
      <c r="A975" s="2654"/>
      <c r="B975" s="2655" t="s">
        <v>2068</v>
      </c>
      <c r="C975" s="2656"/>
      <c r="D975" s="2657"/>
      <c r="E975" s="2658"/>
      <c r="F975" s="2659"/>
      <c r="G975" s="2657"/>
      <c r="H975" s="2656"/>
      <c r="I975" s="2656"/>
      <c r="J975" s="2656"/>
    </row>
    <row r="976" spans="1:10" ht="63.75">
      <c r="A976" s="2660" t="s">
        <v>2216</v>
      </c>
      <c r="B976" s="2661" t="s">
        <v>2069</v>
      </c>
      <c r="C976" s="2662" t="s">
        <v>2070</v>
      </c>
      <c r="D976" s="2663" t="s">
        <v>31</v>
      </c>
      <c r="E976" s="2664">
        <f>2*1.3</f>
        <v>2.6</v>
      </c>
      <c r="F976" s="2665"/>
      <c r="G976" s="2215"/>
      <c r="H976" s="2561"/>
      <c r="I976" s="2561"/>
      <c r="J976" s="2607"/>
    </row>
    <row r="977" spans="1:10">
      <c r="A977" s="2610"/>
      <c r="B977" s="2611"/>
      <c r="C977" s="2611"/>
      <c r="D977" s="2372"/>
      <c r="E977" s="2612"/>
      <c r="F977" s="2611"/>
      <c r="G977" s="2372"/>
      <c r="H977" s="2611"/>
      <c r="I977" s="2221" t="s">
        <v>2455</v>
      </c>
      <c r="J977" s="2613"/>
    </row>
    <row r="978" spans="1:10" ht="63.75">
      <c r="A978" s="2660" t="s">
        <v>2219</v>
      </c>
      <c r="B978" s="2662" t="s">
        <v>2071</v>
      </c>
      <c r="C978" s="2662" t="s">
        <v>2072</v>
      </c>
      <c r="D978" s="2663" t="s">
        <v>31</v>
      </c>
      <c r="E978" s="2664">
        <f>2*1.3</f>
        <v>2.6</v>
      </c>
      <c r="F978" s="2665"/>
      <c r="G978" s="2215"/>
      <c r="H978" s="2561"/>
      <c r="I978" s="2561"/>
      <c r="J978" s="2607"/>
    </row>
    <row r="979" spans="1:10">
      <c r="A979" s="2610"/>
      <c r="B979" s="2611"/>
      <c r="C979" s="2611"/>
      <c r="D979" s="2372"/>
      <c r="E979" s="2612"/>
      <c r="F979" s="2611"/>
      <c r="G979" s="2372"/>
      <c r="H979" s="2611"/>
      <c r="I979" s="2221" t="s">
        <v>2456</v>
      </c>
      <c r="J979" s="2613"/>
    </row>
    <row r="980" spans="1:10" ht="63.75">
      <c r="A980" s="2660" t="s">
        <v>2222</v>
      </c>
      <c r="B980" s="2661" t="s">
        <v>2073</v>
      </c>
      <c r="C980" s="2662" t="s">
        <v>2074</v>
      </c>
      <c r="D980" s="2663" t="s">
        <v>31</v>
      </c>
      <c r="E980" s="2664">
        <f>2*1.3</f>
        <v>2.6</v>
      </c>
      <c r="F980" s="2665"/>
      <c r="G980" s="2215"/>
      <c r="H980" s="2561"/>
      <c r="I980" s="2561"/>
      <c r="J980" s="2607"/>
    </row>
    <row r="981" spans="1:10">
      <c r="A981" s="2610"/>
      <c r="B981" s="2611"/>
      <c r="C981" s="2611"/>
      <c r="D981" s="2372"/>
      <c r="E981" s="2612"/>
      <c r="F981" s="2611"/>
      <c r="G981" s="2372"/>
      <c r="H981" s="2611"/>
      <c r="I981" s="2221" t="s">
        <v>2457</v>
      </c>
      <c r="J981" s="2613"/>
    </row>
    <row r="982" spans="1:10" ht="51">
      <c r="A982" s="2660" t="s">
        <v>2225</v>
      </c>
      <c r="B982" s="2661" t="s">
        <v>2075</v>
      </c>
      <c r="C982" s="2662" t="s">
        <v>2076</v>
      </c>
      <c r="D982" s="2663" t="s">
        <v>31</v>
      </c>
      <c r="E982" s="2664">
        <f>1*1.3</f>
        <v>1.3</v>
      </c>
      <c r="F982" s="2665"/>
      <c r="G982" s="2215"/>
      <c r="H982" s="2561"/>
      <c r="I982" s="2561"/>
      <c r="J982" s="2607"/>
    </row>
    <row r="983" spans="1:10">
      <c r="A983" s="2610"/>
      <c r="B983" s="2611"/>
      <c r="C983" s="2611"/>
      <c r="D983" s="2372"/>
      <c r="E983" s="2612"/>
      <c r="F983" s="2611"/>
      <c r="G983" s="2372"/>
      <c r="H983" s="2611"/>
      <c r="I983" s="2221" t="s">
        <v>2458</v>
      </c>
      <c r="J983" s="2613"/>
    </row>
    <row r="984" spans="1:10" ht="63.75">
      <c r="A984" s="2660" t="s">
        <v>2228</v>
      </c>
      <c r="B984" s="2661" t="s">
        <v>2077</v>
      </c>
      <c r="C984" s="2662" t="s">
        <v>2078</v>
      </c>
      <c r="D984" s="2663" t="s">
        <v>31</v>
      </c>
      <c r="E984" s="2664">
        <f>1*1.3</f>
        <v>1.3</v>
      </c>
      <c r="F984" s="2665"/>
      <c r="G984" s="2215"/>
      <c r="H984" s="2561"/>
      <c r="I984" s="2561"/>
      <c r="J984" s="2607"/>
    </row>
    <row r="985" spans="1:10">
      <c r="A985" s="2610"/>
      <c r="B985" s="2611"/>
      <c r="C985" s="2611"/>
      <c r="D985" s="2372"/>
      <c r="E985" s="2612"/>
      <c r="F985" s="2611"/>
      <c r="G985" s="2372"/>
      <c r="H985" s="2611"/>
      <c r="I985" s="2221" t="s">
        <v>2459</v>
      </c>
      <c r="J985" s="2613"/>
    </row>
    <row r="986" spans="1:10" ht="63.75">
      <c r="A986" s="2660" t="s">
        <v>2231</v>
      </c>
      <c r="B986" s="2661" t="s">
        <v>2079</v>
      </c>
      <c r="C986" s="2662" t="s">
        <v>2078</v>
      </c>
      <c r="D986" s="2663" t="s">
        <v>31</v>
      </c>
      <c r="E986" s="2664">
        <f>1*1.3</f>
        <v>1.3</v>
      </c>
      <c r="F986" s="2665"/>
      <c r="G986" s="2215"/>
      <c r="H986" s="2561"/>
      <c r="I986" s="2561"/>
      <c r="J986" s="2607"/>
    </row>
    <row r="987" spans="1:10">
      <c r="A987" s="2610"/>
      <c r="B987" s="2611"/>
      <c r="C987" s="2611"/>
      <c r="D987" s="2372"/>
      <c r="E987" s="2612"/>
      <c r="F987" s="2611"/>
      <c r="G987" s="2372"/>
      <c r="H987" s="2611"/>
      <c r="I987" s="2221" t="s">
        <v>2460</v>
      </c>
      <c r="J987" s="2613"/>
    </row>
    <row r="988" spans="1:10" ht="63.75">
      <c r="A988" s="2660" t="s">
        <v>2234</v>
      </c>
      <c r="B988" s="2661" t="s">
        <v>2080</v>
      </c>
      <c r="C988" s="2662" t="s">
        <v>2081</v>
      </c>
      <c r="D988" s="2663" t="s">
        <v>31</v>
      </c>
      <c r="E988" s="2664">
        <f>1*1.3</f>
        <v>1.3</v>
      </c>
      <c r="F988" s="2665"/>
      <c r="G988" s="2215"/>
      <c r="H988" s="2561"/>
      <c r="I988" s="2561"/>
      <c r="J988" s="2607"/>
    </row>
    <row r="989" spans="1:10">
      <c r="A989" s="2610"/>
      <c r="B989" s="2611"/>
      <c r="C989" s="2611"/>
      <c r="D989" s="2372"/>
      <c r="E989" s="2612"/>
      <c r="F989" s="2611"/>
      <c r="G989" s="2372"/>
      <c r="H989" s="2611"/>
      <c r="I989" s="2221" t="s">
        <v>2461</v>
      </c>
      <c r="J989" s="2613"/>
    </row>
    <row r="990" spans="1:10" ht="76.5">
      <c r="A990" s="2660" t="s">
        <v>2237</v>
      </c>
      <c r="B990" s="2661" t="s">
        <v>2082</v>
      </c>
      <c r="C990" s="2662" t="s">
        <v>2083</v>
      </c>
      <c r="D990" s="2663" t="s">
        <v>31</v>
      </c>
      <c r="E990" s="2664">
        <f>2*1.3</f>
        <v>2.6</v>
      </c>
      <c r="F990" s="2665"/>
      <c r="G990" s="2215"/>
      <c r="H990" s="2561"/>
      <c r="I990" s="2561"/>
      <c r="J990" s="2607"/>
    </row>
    <row r="991" spans="1:10">
      <c r="A991" s="2610"/>
      <c r="B991" s="2611"/>
      <c r="C991" s="2611"/>
      <c r="D991" s="2372"/>
      <c r="E991" s="2612"/>
      <c r="F991" s="2611"/>
      <c r="G991" s="2372"/>
      <c r="H991" s="2611"/>
      <c r="I991" s="2221" t="s">
        <v>2462</v>
      </c>
      <c r="J991" s="2613"/>
    </row>
    <row r="992" spans="1:10" ht="76.5">
      <c r="A992" s="2660" t="s">
        <v>2240</v>
      </c>
      <c r="B992" s="2661" t="s">
        <v>2084</v>
      </c>
      <c r="C992" s="2662" t="s">
        <v>2085</v>
      </c>
      <c r="D992" s="2663" t="s">
        <v>31</v>
      </c>
      <c r="E992" s="2664">
        <f>1*1.3</f>
        <v>1.3</v>
      </c>
      <c r="F992" s="2666"/>
      <c r="G992" s="2215"/>
      <c r="H992" s="2561"/>
      <c r="I992" s="2561"/>
      <c r="J992" s="2607"/>
    </row>
    <row r="993" spans="1:10">
      <c r="A993" s="2610"/>
      <c r="B993" s="2611"/>
      <c r="C993" s="2611"/>
      <c r="D993" s="2372"/>
      <c r="E993" s="2612"/>
      <c r="F993" s="2611"/>
      <c r="G993" s="2372"/>
      <c r="H993" s="2611"/>
      <c r="I993" s="2221" t="s">
        <v>2463</v>
      </c>
      <c r="J993" s="2613"/>
    </row>
    <row r="994" spans="1:10" ht="76.5">
      <c r="A994" s="2660" t="s">
        <v>2243</v>
      </c>
      <c r="B994" s="2662" t="s">
        <v>2086</v>
      </c>
      <c r="C994" s="2662" t="s">
        <v>2087</v>
      </c>
      <c r="D994" s="2663" t="s">
        <v>31</v>
      </c>
      <c r="E994" s="2664">
        <f>3*1.3</f>
        <v>3.9000000000000004</v>
      </c>
      <c r="F994" s="2665"/>
      <c r="G994" s="2215"/>
      <c r="H994" s="2561"/>
      <c r="I994" s="2561"/>
      <c r="J994" s="2607"/>
    </row>
    <row r="995" spans="1:10">
      <c r="A995" s="2610"/>
      <c r="B995" s="2611"/>
      <c r="C995" s="2611"/>
      <c r="D995" s="2372"/>
      <c r="E995" s="2612"/>
      <c r="F995" s="2611"/>
      <c r="G995" s="2372"/>
      <c r="H995" s="2611"/>
      <c r="I995" s="2221" t="s">
        <v>2464</v>
      </c>
      <c r="J995" s="2613"/>
    </row>
    <row r="996" spans="1:10" ht="76.5">
      <c r="A996" s="2660" t="s">
        <v>2246</v>
      </c>
      <c r="B996" s="2661" t="s">
        <v>2088</v>
      </c>
      <c r="C996" s="2662" t="s">
        <v>2089</v>
      </c>
      <c r="D996" s="2663" t="s">
        <v>31</v>
      </c>
      <c r="E996" s="2664">
        <f>3*1.3</f>
        <v>3.9000000000000004</v>
      </c>
      <c r="F996" s="2665"/>
      <c r="G996" s="2215"/>
      <c r="H996" s="2561"/>
      <c r="I996" s="2561"/>
      <c r="J996" s="2607"/>
    </row>
    <row r="997" spans="1:10">
      <c r="A997" s="2610"/>
      <c r="B997" s="2611"/>
      <c r="C997" s="2611"/>
      <c r="D997" s="2372"/>
      <c r="E997" s="2612"/>
      <c r="F997" s="2611"/>
      <c r="G997" s="2372"/>
      <c r="H997" s="2611"/>
      <c r="I997" s="2221" t="s">
        <v>2465</v>
      </c>
      <c r="J997" s="2613"/>
    </row>
    <row r="998" spans="1:10" ht="63.75">
      <c r="A998" s="2660" t="s">
        <v>2249</v>
      </c>
      <c r="B998" s="2662" t="s">
        <v>2090</v>
      </c>
      <c r="C998" s="2662" t="s">
        <v>2091</v>
      </c>
      <c r="D998" s="2663" t="s">
        <v>31</v>
      </c>
      <c r="E998" s="2664">
        <f>5*1.3</f>
        <v>6.5</v>
      </c>
      <c r="F998" s="2665"/>
      <c r="G998" s="2215"/>
      <c r="H998" s="2561"/>
      <c r="I998" s="2561"/>
      <c r="J998" s="2607"/>
    </row>
    <row r="999" spans="1:10">
      <c r="A999" s="2610"/>
      <c r="B999" s="2611"/>
      <c r="C999" s="2611"/>
      <c r="D999" s="2372"/>
      <c r="E999" s="2612"/>
      <c r="F999" s="2611"/>
      <c r="G999" s="2372"/>
      <c r="H999" s="2611"/>
      <c r="I999" s="2221" t="s">
        <v>2466</v>
      </c>
      <c r="J999" s="2613"/>
    </row>
    <row r="1000" spans="1:10" ht="63.75">
      <c r="A1000" s="2660" t="s">
        <v>2252</v>
      </c>
      <c r="B1000" s="2662" t="s">
        <v>2092</v>
      </c>
      <c r="C1000" s="2662" t="s">
        <v>2093</v>
      </c>
      <c r="D1000" s="2663" t="s">
        <v>31</v>
      </c>
      <c r="E1000" s="2664">
        <f>3*1.3</f>
        <v>3.9000000000000004</v>
      </c>
      <c r="F1000" s="2665"/>
      <c r="G1000" s="2215"/>
      <c r="H1000" s="2561"/>
      <c r="I1000" s="2561"/>
      <c r="J1000" s="2607"/>
    </row>
    <row r="1001" spans="1:10">
      <c r="A1001" s="2610"/>
      <c r="B1001" s="2611"/>
      <c r="C1001" s="2611"/>
      <c r="D1001" s="2372"/>
      <c r="E1001" s="2612"/>
      <c r="F1001" s="2611"/>
      <c r="G1001" s="2372"/>
      <c r="H1001" s="2611"/>
      <c r="I1001" s="2221" t="s">
        <v>2467</v>
      </c>
      <c r="J1001" s="2613"/>
    </row>
    <row r="1002" spans="1:10" ht="76.5">
      <c r="A1002" s="2660" t="s">
        <v>2255</v>
      </c>
      <c r="B1002" s="2661" t="s">
        <v>2094</v>
      </c>
      <c r="C1002" s="2662" t="s">
        <v>2095</v>
      </c>
      <c r="D1002" s="2663" t="s">
        <v>31</v>
      </c>
      <c r="E1002" s="2664">
        <f>3*1.3</f>
        <v>3.9000000000000004</v>
      </c>
      <c r="F1002" s="2665"/>
      <c r="G1002" s="2215"/>
      <c r="H1002" s="2561"/>
      <c r="I1002" s="2561"/>
      <c r="J1002" s="2607"/>
    </row>
    <row r="1003" spans="1:10">
      <c r="A1003" s="2610"/>
      <c r="B1003" s="2611"/>
      <c r="C1003" s="2611"/>
      <c r="D1003" s="2372"/>
      <c r="E1003" s="2612"/>
      <c r="F1003" s="2611"/>
      <c r="G1003" s="2372"/>
      <c r="H1003" s="2611"/>
      <c r="I1003" s="2221" t="s">
        <v>2468</v>
      </c>
      <c r="J1003" s="2613"/>
    </row>
    <row r="1004" spans="1:10" ht="63.75">
      <c r="A1004" s="2660" t="s">
        <v>2258</v>
      </c>
      <c r="B1004" s="2661" t="s">
        <v>2096</v>
      </c>
      <c r="C1004" s="2662" t="s">
        <v>2097</v>
      </c>
      <c r="D1004" s="2663"/>
      <c r="E1004" s="2667">
        <f>2*1.3</f>
        <v>2.6</v>
      </c>
      <c r="F1004" s="2665"/>
      <c r="G1004" s="2215"/>
      <c r="H1004" s="2561"/>
      <c r="I1004" s="2561"/>
      <c r="J1004" s="2607"/>
    </row>
    <row r="1005" spans="1:10">
      <c r="A1005" s="2610"/>
      <c r="B1005" s="2611"/>
      <c r="C1005" s="2611"/>
      <c r="D1005" s="2372"/>
      <c r="E1005" s="2612"/>
      <c r="F1005" s="2611"/>
      <c r="G1005" s="2372"/>
      <c r="H1005" s="2611"/>
      <c r="I1005" s="2221" t="s">
        <v>2469</v>
      </c>
      <c r="J1005" s="2613"/>
    </row>
    <row r="1006" spans="1:10" ht="76.5">
      <c r="A1006" s="2660" t="s">
        <v>2261</v>
      </c>
      <c r="B1006" s="2661" t="s">
        <v>2098</v>
      </c>
      <c r="C1006" s="2662" t="s">
        <v>2099</v>
      </c>
      <c r="D1006" s="2663" t="s">
        <v>31</v>
      </c>
      <c r="E1006" s="2664">
        <f>4*1.3</f>
        <v>5.2</v>
      </c>
      <c r="F1006" s="2665"/>
      <c r="G1006" s="2215"/>
      <c r="H1006" s="2561"/>
      <c r="I1006" s="2561"/>
      <c r="J1006" s="2607"/>
    </row>
    <row r="1007" spans="1:10">
      <c r="A1007" s="2610"/>
      <c r="B1007" s="2611"/>
      <c r="C1007" s="2611"/>
      <c r="D1007" s="2372"/>
      <c r="E1007" s="2612"/>
      <c r="F1007" s="2611"/>
      <c r="G1007" s="2372"/>
      <c r="H1007" s="2611"/>
      <c r="I1007" s="2221" t="s">
        <v>2470</v>
      </c>
      <c r="J1007" s="2613"/>
    </row>
    <row r="1008" spans="1:10" ht="76.5">
      <c r="A1008" s="2660" t="s">
        <v>2264</v>
      </c>
      <c r="B1008" s="2661" t="s">
        <v>2100</v>
      </c>
      <c r="C1008" s="2662" t="s">
        <v>2101</v>
      </c>
      <c r="D1008" s="2663" t="s">
        <v>31</v>
      </c>
      <c r="E1008" s="2664">
        <f>2*1.3</f>
        <v>2.6</v>
      </c>
      <c r="F1008" s="2665"/>
      <c r="G1008" s="2215"/>
      <c r="H1008" s="2561"/>
      <c r="I1008" s="2561"/>
      <c r="J1008" s="2607"/>
    </row>
    <row r="1009" spans="1:10">
      <c r="A1009" s="2610"/>
      <c r="B1009" s="2611"/>
      <c r="C1009" s="2611"/>
      <c r="D1009" s="2372"/>
      <c r="E1009" s="2612"/>
      <c r="F1009" s="2611"/>
      <c r="G1009" s="2372"/>
      <c r="H1009" s="2611"/>
      <c r="I1009" s="2221" t="s">
        <v>2471</v>
      </c>
      <c r="J1009" s="2613"/>
    </row>
    <row r="1010" spans="1:10" ht="76.5">
      <c r="A1010" s="2660" t="s">
        <v>2267</v>
      </c>
      <c r="B1010" s="2661" t="s">
        <v>2102</v>
      </c>
      <c r="C1010" s="2662" t="s">
        <v>2103</v>
      </c>
      <c r="D1010" s="2663" t="s">
        <v>31</v>
      </c>
      <c r="E1010" s="2664">
        <f>3*1.3</f>
        <v>3.9000000000000004</v>
      </c>
      <c r="F1010" s="2665"/>
      <c r="G1010" s="2215"/>
      <c r="H1010" s="2561"/>
      <c r="I1010" s="2561"/>
      <c r="J1010" s="2607"/>
    </row>
    <row r="1011" spans="1:10">
      <c r="A1011" s="2610"/>
      <c r="B1011" s="2611"/>
      <c r="C1011" s="2611"/>
      <c r="D1011" s="2372"/>
      <c r="E1011" s="2612"/>
      <c r="F1011" s="2611"/>
      <c r="G1011" s="2372"/>
      <c r="H1011" s="2611"/>
      <c r="I1011" s="2221" t="s">
        <v>2472</v>
      </c>
      <c r="J1011" s="2613"/>
    </row>
    <row r="1012" spans="1:10" ht="63.75">
      <c r="A1012" s="2660" t="s">
        <v>2270</v>
      </c>
      <c r="B1012" s="2662" t="s">
        <v>2104</v>
      </c>
      <c r="C1012" s="2662" t="s">
        <v>2105</v>
      </c>
      <c r="D1012" s="2663" t="s">
        <v>31</v>
      </c>
      <c r="E1012" s="2664">
        <f>4*1.3</f>
        <v>5.2</v>
      </c>
      <c r="F1012" s="2665"/>
      <c r="G1012" s="2215"/>
      <c r="H1012" s="2561"/>
      <c r="I1012" s="2561"/>
      <c r="J1012" s="2607"/>
    </row>
    <row r="1013" spans="1:10">
      <c r="A1013" s="2610"/>
      <c r="B1013" s="2611"/>
      <c r="C1013" s="2611"/>
      <c r="D1013" s="2372"/>
      <c r="E1013" s="2612"/>
      <c r="F1013" s="2611"/>
      <c r="G1013" s="2372"/>
      <c r="H1013" s="2611"/>
      <c r="I1013" s="2221" t="s">
        <v>2473</v>
      </c>
      <c r="J1013" s="2613"/>
    </row>
    <row r="1014" spans="1:10" ht="63.75">
      <c r="A1014" s="2660" t="s">
        <v>2273</v>
      </c>
      <c r="B1014" s="2662" t="s">
        <v>2106</v>
      </c>
      <c r="C1014" s="2662" t="s">
        <v>2107</v>
      </c>
      <c r="D1014" s="2663" t="s">
        <v>31</v>
      </c>
      <c r="E1014" s="2664">
        <f>4*1.3</f>
        <v>5.2</v>
      </c>
      <c r="F1014" s="2665"/>
      <c r="G1014" s="2215"/>
      <c r="H1014" s="2561"/>
      <c r="I1014" s="2561"/>
      <c r="J1014" s="2607"/>
    </row>
    <row r="1015" spans="1:10">
      <c r="A1015" s="2610"/>
      <c r="B1015" s="2611"/>
      <c r="C1015" s="2611"/>
      <c r="D1015" s="2372"/>
      <c r="E1015" s="2612"/>
      <c r="F1015" s="2611"/>
      <c r="G1015" s="2372"/>
      <c r="H1015" s="2611"/>
      <c r="I1015" s="2221" t="s">
        <v>2474</v>
      </c>
      <c r="J1015" s="2613"/>
    </row>
    <row r="1016" spans="1:10" ht="63.75">
      <c r="A1016" s="2660" t="s">
        <v>2276</v>
      </c>
      <c r="B1016" s="2662" t="s">
        <v>2108</v>
      </c>
      <c r="C1016" s="2662" t="s">
        <v>2109</v>
      </c>
      <c r="D1016" s="2663" t="s">
        <v>31</v>
      </c>
      <c r="E1016" s="2664">
        <f>3*1.3</f>
        <v>3.9000000000000004</v>
      </c>
      <c r="F1016" s="2668"/>
      <c r="G1016" s="2215"/>
      <c r="H1016" s="2561"/>
      <c r="I1016" s="2561"/>
      <c r="J1016" s="2607"/>
    </row>
    <row r="1017" spans="1:10">
      <c r="A1017" s="2610"/>
      <c r="B1017" s="2611"/>
      <c r="C1017" s="2611"/>
      <c r="D1017" s="2372"/>
      <c r="E1017" s="2612"/>
      <c r="F1017" s="2611"/>
      <c r="G1017" s="2372"/>
      <c r="H1017" s="2611"/>
      <c r="I1017" s="2221" t="s">
        <v>2475</v>
      </c>
      <c r="J1017" s="2613"/>
    </row>
    <row r="1018" spans="1:10" ht="63.75">
      <c r="A1018" s="2660" t="s">
        <v>2279</v>
      </c>
      <c r="B1018" s="2662" t="s">
        <v>2110</v>
      </c>
      <c r="C1018" s="2662" t="s">
        <v>2111</v>
      </c>
      <c r="D1018" s="2663" t="s">
        <v>31</v>
      </c>
      <c r="E1018" s="2664">
        <f>2*1.3</f>
        <v>2.6</v>
      </c>
      <c r="F1018" s="2665"/>
      <c r="G1018" s="2215"/>
      <c r="H1018" s="2561"/>
      <c r="I1018" s="2561"/>
      <c r="J1018" s="2607"/>
    </row>
    <row r="1019" spans="1:10">
      <c r="A1019" s="2610"/>
      <c r="B1019" s="2611"/>
      <c r="C1019" s="2611"/>
      <c r="D1019" s="2372"/>
      <c r="E1019" s="2612"/>
      <c r="F1019" s="2611"/>
      <c r="G1019" s="2372"/>
      <c r="H1019" s="2611"/>
      <c r="I1019" s="2221" t="s">
        <v>2476</v>
      </c>
      <c r="J1019" s="2613"/>
    </row>
    <row r="1020" spans="1:10" ht="76.5">
      <c r="A1020" s="2660" t="s">
        <v>2282</v>
      </c>
      <c r="B1020" s="2662" t="s">
        <v>2112</v>
      </c>
      <c r="C1020" s="2662" t="s">
        <v>2113</v>
      </c>
      <c r="D1020" s="2663" t="s">
        <v>31</v>
      </c>
      <c r="E1020" s="2664">
        <f>3*1.3</f>
        <v>3.9000000000000004</v>
      </c>
      <c r="F1020" s="2665"/>
      <c r="G1020" s="2215"/>
      <c r="H1020" s="2561"/>
      <c r="I1020" s="2561"/>
      <c r="J1020" s="2607"/>
    </row>
    <row r="1021" spans="1:10">
      <c r="A1021" s="2610"/>
      <c r="B1021" s="2611"/>
      <c r="C1021" s="2611"/>
      <c r="D1021" s="2372"/>
      <c r="E1021" s="2612"/>
      <c r="F1021" s="2611"/>
      <c r="G1021" s="2372"/>
      <c r="H1021" s="2611"/>
      <c r="I1021" s="2221" t="s">
        <v>2477</v>
      </c>
      <c r="J1021" s="2613"/>
    </row>
    <row r="1022" spans="1:10" ht="63.75">
      <c r="A1022" s="2660" t="s">
        <v>2285</v>
      </c>
      <c r="B1022" s="2662" t="s">
        <v>2114</v>
      </c>
      <c r="C1022" s="2662" t="s">
        <v>2115</v>
      </c>
      <c r="D1022" s="2663" t="s">
        <v>31</v>
      </c>
      <c r="E1022" s="2664">
        <f>2*1.3</f>
        <v>2.6</v>
      </c>
      <c r="F1022" s="2665"/>
      <c r="G1022" s="2215"/>
      <c r="H1022" s="2561"/>
      <c r="I1022" s="2561"/>
      <c r="J1022" s="2607"/>
    </row>
    <row r="1023" spans="1:10">
      <c r="A1023" s="2610"/>
      <c r="B1023" s="2611"/>
      <c r="C1023" s="2611"/>
      <c r="D1023" s="2372"/>
      <c r="E1023" s="2612"/>
      <c r="F1023" s="2611"/>
      <c r="G1023" s="2372"/>
      <c r="H1023" s="2611"/>
      <c r="I1023" s="2221" t="s">
        <v>2478</v>
      </c>
      <c r="J1023" s="2613"/>
    </row>
    <row r="1024" spans="1:10" ht="76.5">
      <c r="A1024" s="2660" t="s">
        <v>2288</v>
      </c>
      <c r="B1024" s="2661" t="s">
        <v>2116</v>
      </c>
      <c r="C1024" s="2662" t="s">
        <v>2117</v>
      </c>
      <c r="D1024" s="2663" t="s">
        <v>31</v>
      </c>
      <c r="E1024" s="2664">
        <f>3*1.3</f>
        <v>3.9000000000000004</v>
      </c>
      <c r="F1024" s="2665"/>
      <c r="G1024" s="2215"/>
      <c r="H1024" s="2561"/>
      <c r="I1024" s="2561"/>
      <c r="J1024" s="2607"/>
    </row>
    <row r="1025" spans="1:10">
      <c r="A1025" s="2610"/>
      <c r="B1025" s="2611"/>
      <c r="C1025" s="2611"/>
      <c r="D1025" s="2372"/>
      <c r="E1025" s="2612"/>
      <c r="F1025" s="2611"/>
      <c r="G1025" s="2372"/>
      <c r="H1025" s="2611"/>
      <c r="I1025" s="2221" t="s">
        <v>2479</v>
      </c>
      <c r="J1025" s="2613"/>
    </row>
    <row r="1026" spans="1:10" ht="63.75">
      <c r="A1026" s="2660" t="s">
        <v>2291</v>
      </c>
      <c r="B1026" s="2661" t="s">
        <v>2118</v>
      </c>
      <c r="C1026" s="2662" t="s">
        <v>2119</v>
      </c>
      <c r="D1026" s="2663" t="s">
        <v>31</v>
      </c>
      <c r="E1026" s="2664" t="s">
        <v>241</v>
      </c>
      <c r="F1026" s="2665"/>
      <c r="G1026" s="2215"/>
      <c r="H1026" s="2561"/>
      <c r="I1026" s="2561"/>
      <c r="J1026" s="2607"/>
    </row>
    <row r="1027" spans="1:10">
      <c r="A1027" s="2610"/>
      <c r="B1027" s="2611"/>
      <c r="C1027" s="2611"/>
      <c r="D1027" s="2372"/>
      <c r="E1027" s="2612"/>
      <c r="F1027" s="2611"/>
      <c r="G1027" s="2372"/>
      <c r="H1027" s="2611"/>
      <c r="I1027" s="2221" t="s">
        <v>2480</v>
      </c>
      <c r="J1027" s="2613"/>
    </row>
    <row r="1028" spans="1:10" ht="63.75">
      <c r="A1028" s="2660" t="s">
        <v>2294</v>
      </c>
      <c r="B1028" s="2662" t="s">
        <v>2120</v>
      </c>
      <c r="C1028" s="2662" t="s">
        <v>2121</v>
      </c>
      <c r="D1028" s="2663" t="s">
        <v>31</v>
      </c>
      <c r="E1028" s="2664">
        <f>2*1.3</f>
        <v>2.6</v>
      </c>
      <c r="F1028" s="2668"/>
      <c r="G1028" s="2215"/>
      <c r="H1028" s="2561"/>
      <c r="I1028" s="2561"/>
      <c r="J1028" s="2607"/>
    </row>
    <row r="1029" spans="1:10">
      <c r="A1029" s="2610"/>
      <c r="B1029" s="2611"/>
      <c r="C1029" s="2611"/>
      <c r="D1029" s="2372"/>
      <c r="E1029" s="2612"/>
      <c r="F1029" s="2611"/>
      <c r="G1029" s="2372"/>
      <c r="H1029" s="2611"/>
      <c r="I1029" s="2221" t="s">
        <v>2481</v>
      </c>
      <c r="J1029" s="2613"/>
    </row>
    <row r="1030" spans="1:10" ht="63.75">
      <c r="A1030" s="2660" t="s">
        <v>2297</v>
      </c>
      <c r="B1030" s="2662" t="s">
        <v>2122</v>
      </c>
      <c r="C1030" s="2662" t="s">
        <v>2123</v>
      </c>
      <c r="D1030" s="2663" t="s">
        <v>31</v>
      </c>
      <c r="E1030" s="2664" t="s">
        <v>11</v>
      </c>
      <c r="F1030" s="2665"/>
      <c r="G1030" s="2215"/>
      <c r="H1030" s="2561"/>
      <c r="I1030" s="2561"/>
      <c r="J1030" s="2607"/>
    </row>
    <row r="1031" spans="1:10">
      <c r="A1031" s="2610"/>
      <c r="B1031" s="2611"/>
      <c r="C1031" s="2611"/>
      <c r="D1031" s="2372"/>
      <c r="E1031" s="2612"/>
      <c r="F1031" s="2611"/>
      <c r="G1031" s="2372"/>
      <c r="H1031" s="2611"/>
      <c r="I1031" s="2221" t="s">
        <v>2482</v>
      </c>
      <c r="J1031" s="2613"/>
    </row>
    <row r="1032" spans="1:10" ht="63.75">
      <c r="A1032" s="2660" t="s">
        <v>2300</v>
      </c>
      <c r="B1032" s="2662" t="s">
        <v>2124</v>
      </c>
      <c r="C1032" s="2662" t="s">
        <v>2125</v>
      </c>
      <c r="D1032" s="2663" t="s">
        <v>31</v>
      </c>
      <c r="E1032" s="2664">
        <f>2*1.3</f>
        <v>2.6</v>
      </c>
      <c r="F1032" s="2668"/>
      <c r="G1032" s="2215"/>
      <c r="H1032" s="2561"/>
      <c r="I1032" s="2561"/>
      <c r="J1032" s="2607"/>
    </row>
    <row r="1033" spans="1:10">
      <c r="A1033" s="2610"/>
      <c r="B1033" s="2611"/>
      <c r="C1033" s="2611"/>
      <c r="D1033" s="2372"/>
      <c r="E1033" s="2612"/>
      <c r="F1033" s="2611"/>
      <c r="G1033" s="2372"/>
      <c r="H1033" s="2611"/>
      <c r="I1033" s="2221" t="s">
        <v>2483</v>
      </c>
      <c r="J1033" s="2613"/>
    </row>
    <row r="1034" spans="1:10" ht="63.75">
      <c r="A1034" s="2660" t="s">
        <v>2303</v>
      </c>
      <c r="B1034" s="2662" t="s">
        <v>2126</v>
      </c>
      <c r="C1034" s="2662" t="s">
        <v>2127</v>
      </c>
      <c r="D1034" s="2663" t="s">
        <v>31</v>
      </c>
      <c r="E1034" s="2664">
        <f>1*1.3</f>
        <v>1.3</v>
      </c>
      <c r="F1034" s="2665"/>
      <c r="G1034" s="2215"/>
      <c r="H1034" s="2561"/>
      <c r="I1034" s="2561"/>
      <c r="J1034" s="2607"/>
    </row>
    <row r="1035" spans="1:10">
      <c r="A1035" s="2610"/>
      <c r="B1035" s="2611"/>
      <c r="C1035" s="2611"/>
      <c r="D1035" s="2372"/>
      <c r="E1035" s="2612"/>
      <c r="F1035" s="2611"/>
      <c r="G1035" s="2372"/>
      <c r="H1035" s="2611"/>
      <c r="I1035" s="2221" t="s">
        <v>2484</v>
      </c>
      <c r="J1035" s="2613"/>
    </row>
    <row r="1036" spans="1:10" ht="51">
      <c r="A1036" s="2660" t="s">
        <v>2306</v>
      </c>
      <c r="B1036" s="2662" t="s">
        <v>2128</v>
      </c>
      <c r="C1036" s="2662" t="s">
        <v>2129</v>
      </c>
      <c r="D1036" s="2663" t="s">
        <v>31</v>
      </c>
      <c r="E1036" s="2664">
        <f>1*1.3</f>
        <v>1.3</v>
      </c>
      <c r="F1036" s="2665"/>
      <c r="G1036" s="2215"/>
      <c r="H1036" s="2561"/>
      <c r="I1036" s="2561"/>
      <c r="J1036" s="2607"/>
    </row>
    <row r="1037" spans="1:10">
      <c r="A1037" s="2610"/>
      <c r="B1037" s="2611"/>
      <c r="C1037" s="2611"/>
      <c r="D1037" s="2372"/>
      <c r="E1037" s="2612"/>
      <c r="F1037" s="2611"/>
      <c r="G1037" s="2372"/>
      <c r="H1037" s="2611"/>
      <c r="I1037" s="2221" t="s">
        <v>2485</v>
      </c>
      <c r="J1037" s="2613"/>
    </row>
    <row r="1038" spans="1:10" ht="76.5">
      <c r="A1038" s="2660" t="s">
        <v>2309</v>
      </c>
      <c r="B1038" s="2662" t="s">
        <v>2130</v>
      </c>
      <c r="C1038" s="2662" t="s">
        <v>2131</v>
      </c>
      <c r="D1038" s="2663" t="s">
        <v>31</v>
      </c>
      <c r="E1038" s="2664">
        <f>1*1.3</f>
        <v>1.3</v>
      </c>
      <c r="F1038" s="2665"/>
      <c r="G1038" s="2215"/>
      <c r="H1038" s="2561"/>
      <c r="I1038" s="2561"/>
      <c r="J1038" s="2607"/>
    </row>
    <row r="1039" spans="1:10">
      <c r="A1039" s="2610"/>
      <c r="B1039" s="2611"/>
      <c r="C1039" s="2611"/>
      <c r="D1039" s="2372"/>
      <c r="E1039" s="2612"/>
      <c r="F1039" s="2611"/>
      <c r="G1039" s="2372"/>
      <c r="H1039" s="2611"/>
      <c r="I1039" s="2221" t="s">
        <v>2486</v>
      </c>
      <c r="J1039" s="2613"/>
    </row>
    <row r="1040" spans="1:10" ht="76.5">
      <c r="A1040" s="2660" t="s">
        <v>2312</v>
      </c>
      <c r="B1040" s="2662" t="s">
        <v>2132</v>
      </c>
      <c r="C1040" s="2662" t="s">
        <v>2133</v>
      </c>
      <c r="D1040" s="2663" t="s">
        <v>31</v>
      </c>
      <c r="E1040" s="2664">
        <f>1*1.3</f>
        <v>1.3</v>
      </c>
      <c r="F1040" s="2665"/>
      <c r="G1040" s="2215"/>
      <c r="H1040" s="2561"/>
      <c r="I1040" s="2561"/>
      <c r="J1040" s="2607"/>
    </row>
    <row r="1041" spans="1:10">
      <c r="A1041" s="2610"/>
      <c r="B1041" s="2611"/>
      <c r="C1041" s="2611"/>
      <c r="D1041" s="2372"/>
      <c r="E1041" s="2612"/>
      <c r="F1041" s="2611"/>
      <c r="G1041" s="2372"/>
      <c r="H1041" s="2611"/>
      <c r="I1041" s="2221" t="s">
        <v>2487</v>
      </c>
      <c r="J1041" s="2613"/>
    </row>
    <row r="1042" spans="1:10" ht="76.5">
      <c r="A1042" s="2660" t="s">
        <v>2315</v>
      </c>
      <c r="B1042" s="2662" t="s">
        <v>2134</v>
      </c>
      <c r="C1042" s="2662" t="s">
        <v>2135</v>
      </c>
      <c r="D1042" s="2663" t="s">
        <v>31</v>
      </c>
      <c r="E1042" s="2664">
        <f>1*1.3</f>
        <v>1.3</v>
      </c>
      <c r="F1042" s="2665"/>
      <c r="G1042" s="2215"/>
      <c r="H1042" s="2561"/>
      <c r="I1042" s="2561"/>
      <c r="J1042" s="2607"/>
    </row>
    <row r="1043" spans="1:10">
      <c r="A1043" s="2610"/>
      <c r="B1043" s="2611"/>
      <c r="C1043" s="2611"/>
      <c r="D1043" s="2372"/>
      <c r="E1043" s="2612"/>
      <c r="F1043" s="2611"/>
      <c r="G1043" s="2372"/>
      <c r="H1043" s="2611"/>
      <c r="I1043" s="2221" t="s">
        <v>2488</v>
      </c>
      <c r="J1043" s="2613"/>
    </row>
    <row r="1044" spans="1:10" ht="63.75">
      <c r="A1044" s="2660" t="s">
        <v>2334</v>
      </c>
      <c r="B1044" s="2662" t="s">
        <v>2136</v>
      </c>
      <c r="C1044" s="2662" t="s">
        <v>2137</v>
      </c>
      <c r="D1044" s="2663" t="s">
        <v>31</v>
      </c>
      <c r="E1044" s="2664" t="s">
        <v>162</v>
      </c>
      <c r="F1044" s="2665"/>
      <c r="G1044" s="2215"/>
      <c r="H1044" s="2561"/>
      <c r="I1044" s="2561"/>
      <c r="J1044" s="2607"/>
    </row>
    <row r="1045" spans="1:10">
      <c r="A1045" s="2610"/>
      <c r="B1045" s="2611"/>
      <c r="C1045" s="2611"/>
      <c r="D1045" s="2372"/>
      <c r="E1045" s="2612"/>
      <c r="F1045" s="2611"/>
      <c r="G1045" s="2372"/>
      <c r="H1045" s="2611"/>
      <c r="I1045" s="2221" t="s">
        <v>2489</v>
      </c>
      <c r="J1045" s="2613"/>
    </row>
    <row r="1046" spans="1:10" ht="76.5">
      <c r="A1046" s="2660" t="s">
        <v>2390</v>
      </c>
      <c r="B1046" s="2662" t="s">
        <v>2138</v>
      </c>
      <c r="C1046" s="2662" t="s">
        <v>2139</v>
      </c>
      <c r="D1046" s="2663" t="s">
        <v>31</v>
      </c>
      <c r="E1046" s="2664">
        <f>1*1.3</f>
        <v>1.3</v>
      </c>
      <c r="F1046" s="2665"/>
      <c r="G1046" s="2215"/>
      <c r="H1046" s="2561"/>
      <c r="I1046" s="2561"/>
      <c r="J1046" s="2607"/>
    </row>
    <row r="1047" spans="1:10">
      <c r="A1047" s="2610"/>
      <c r="B1047" s="2611"/>
      <c r="C1047" s="2611"/>
      <c r="D1047" s="2372"/>
      <c r="E1047" s="2612"/>
      <c r="F1047" s="2611"/>
      <c r="G1047" s="2372"/>
      <c r="H1047" s="2611"/>
      <c r="I1047" s="2221" t="s">
        <v>2490</v>
      </c>
      <c r="J1047" s="2613"/>
    </row>
    <row r="1048" spans="1:10" ht="63.75">
      <c r="A1048" s="2660" t="s">
        <v>2391</v>
      </c>
      <c r="B1048" s="2662" t="s">
        <v>2140</v>
      </c>
      <c r="C1048" s="2662" t="s">
        <v>2141</v>
      </c>
      <c r="D1048" s="2663" t="s">
        <v>31</v>
      </c>
      <c r="E1048" s="2664">
        <f>3*1.3</f>
        <v>3.9000000000000004</v>
      </c>
      <c r="F1048" s="2668"/>
      <c r="G1048" s="2215"/>
      <c r="H1048" s="2561"/>
      <c r="I1048" s="2561"/>
      <c r="J1048" s="2607"/>
    </row>
    <row r="1049" spans="1:10">
      <c r="A1049" s="2610"/>
      <c r="B1049" s="2611"/>
      <c r="C1049" s="2611"/>
      <c r="D1049" s="2372"/>
      <c r="E1049" s="2612"/>
      <c r="F1049" s="2611"/>
      <c r="G1049" s="2372"/>
      <c r="H1049" s="2611"/>
      <c r="I1049" s="2221" t="s">
        <v>2491</v>
      </c>
      <c r="J1049" s="2613"/>
    </row>
    <row r="1050" spans="1:10" ht="76.5">
      <c r="A1050" s="2660" t="s">
        <v>2392</v>
      </c>
      <c r="B1050" s="2662" t="s">
        <v>2142</v>
      </c>
      <c r="C1050" s="2662" t="s">
        <v>2143</v>
      </c>
      <c r="D1050" s="2663" t="s">
        <v>31</v>
      </c>
      <c r="E1050" s="2664">
        <f>1*1.3</f>
        <v>1.3</v>
      </c>
      <c r="F1050" s="2665"/>
      <c r="G1050" s="2215"/>
      <c r="H1050" s="2561"/>
      <c r="I1050" s="2561"/>
      <c r="J1050" s="2607"/>
    </row>
    <row r="1051" spans="1:10">
      <c r="A1051" s="2610"/>
      <c r="B1051" s="2611"/>
      <c r="C1051" s="2611"/>
      <c r="D1051" s="2372"/>
      <c r="E1051" s="2612"/>
      <c r="F1051" s="2611"/>
      <c r="G1051" s="2372"/>
      <c r="H1051" s="2611"/>
      <c r="I1051" s="2221" t="s">
        <v>2492</v>
      </c>
      <c r="J1051" s="2613"/>
    </row>
    <row r="1052" spans="1:10" ht="63.75">
      <c r="A1052" s="2660" t="s">
        <v>2393</v>
      </c>
      <c r="B1052" s="2662" t="s">
        <v>2144</v>
      </c>
      <c r="C1052" s="2662" t="s">
        <v>2145</v>
      </c>
      <c r="D1052" s="2663" t="s">
        <v>31</v>
      </c>
      <c r="E1052" s="2664">
        <f>2*1.3</f>
        <v>2.6</v>
      </c>
      <c r="F1052" s="2665"/>
      <c r="G1052" s="2215"/>
      <c r="H1052" s="2561"/>
      <c r="I1052" s="2561"/>
      <c r="J1052" s="2607"/>
    </row>
    <row r="1053" spans="1:10">
      <c r="A1053" s="2610"/>
      <c r="B1053" s="2611"/>
      <c r="C1053" s="2611"/>
      <c r="D1053" s="2372"/>
      <c r="E1053" s="2612"/>
      <c r="F1053" s="2611"/>
      <c r="G1053" s="2372"/>
      <c r="H1053" s="2611"/>
      <c r="I1053" s="2221" t="s">
        <v>2493</v>
      </c>
      <c r="J1053" s="2613"/>
    </row>
    <row r="1054" spans="1:10" ht="51">
      <c r="A1054" s="2660" t="s">
        <v>2394</v>
      </c>
      <c r="B1054" s="2662" t="s">
        <v>2146</v>
      </c>
      <c r="C1054" s="2662" t="s">
        <v>2147</v>
      </c>
      <c r="D1054" s="2663" t="s">
        <v>31</v>
      </c>
      <c r="E1054" s="2664">
        <f>3*1.3</f>
        <v>3.9000000000000004</v>
      </c>
      <c r="F1054" s="2665"/>
      <c r="G1054" s="2215"/>
      <c r="H1054" s="2561"/>
      <c r="I1054" s="2561"/>
      <c r="J1054" s="2607"/>
    </row>
    <row r="1055" spans="1:10">
      <c r="A1055" s="2610"/>
      <c r="B1055" s="2611"/>
      <c r="C1055" s="2611"/>
      <c r="D1055" s="2372"/>
      <c r="E1055" s="2612"/>
      <c r="F1055" s="2611"/>
      <c r="G1055" s="2372"/>
      <c r="H1055" s="2611"/>
      <c r="I1055" s="2221" t="s">
        <v>2494</v>
      </c>
      <c r="J1055" s="2613"/>
    </row>
    <row r="1056" spans="1:10" ht="63.75">
      <c r="A1056" s="2660" t="s">
        <v>2395</v>
      </c>
      <c r="B1056" s="2662" t="s">
        <v>2148</v>
      </c>
      <c r="C1056" s="2662" t="s">
        <v>2149</v>
      </c>
      <c r="D1056" s="2663" t="s">
        <v>2150</v>
      </c>
      <c r="E1056" s="2664">
        <f>2*1.3</f>
        <v>2.6</v>
      </c>
      <c r="F1056" s="2665"/>
      <c r="G1056" s="2215"/>
      <c r="H1056" s="2561"/>
      <c r="I1056" s="2561"/>
      <c r="J1056" s="2607"/>
    </row>
    <row r="1057" spans="1:10">
      <c r="A1057" s="2610"/>
      <c r="B1057" s="2611"/>
      <c r="C1057" s="2611"/>
      <c r="D1057" s="2372"/>
      <c r="E1057" s="2612"/>
      <c r="F1057" s="2611"/>
      <c r="G1057" s="2372"/>
      <c r="H1057" s="2611"/>
      <c r="I1057" s="2221" t="s">
        <v>2495</v>
      </c>
      <c r="J1057" s="2613"/>
    </row>
    <row r="1058" spans="1:10" ht="76.5">
      <c r="A1058" s="2660" t="s">
        <v>2396</v>
      </c>
      <c r="B1058" s="2662" t="s">
        <v>2151</v>
      </c>
      <c r="C1058" s="2662" t="s">
        <v>2152</v>
      </c>
      <c r="D1058" s="2663" t="s">
        <v>31</v>
      </c>
      <c r="E1058" s="2664">
        <f>2*1.3</f>
        <v>2.6</v>
      </c>
      <c r="F1058" s="2665"/>
      <c r="G1058" s="2215"/>
      <c r="H1058" s="2561"/>
      <c r="I1058" s="2561"/>
      <c r="J1058" s="2607"/>
    </row>
    <row r="1059" spans="1:10">
      <c r="A1059" s="2610"/>
      <c r="B1059" s="2611"/>
      <c r="C1059" s="2611"/>
      <c r="D1059" s="2372"/>
      <c r="E1059" s="2612"/>
      <c r="F1059" s="2611"/>
      <c r="G1059" s="2372"/>
      <c r="H1059" s="2611"/>
      <c r="I1059" s="2221" t="s">
        <v>2496</v>
      </c>
      <c r="J1059" s="2613"/>
    </row>
    <row r="1060" spans="1:10" ht="63.75">
      <c r="A1060" s="2660" t="s">
        <v>2397</v>
      </c>
      <c r="B1060" s="2662" t="s">
        <v>2153</v>
      </c>
      <c r="C1060" s="2662" t="s">
        <v>2154</v>
      </c>
      <c r="D1060" s="2663" t="s">
        <v>31</v>
      </c>
      <c r="E1060" s="2664">
        <f>1*1.3</f>
        <v>1.3</v>
      </c>
      <c r="F1060" s="2665"/>
      <c r="G1060" s="2215"/>
      <c r="H1060" s="2561"/>
      <c r="I1060" s="2561"/>
      <c r="J1060" s="2607"/>
    </row>
    <row r="1061" spans="1:10">
      <c r="A1061" s="2610"/>
      <c r="B1061" s="2611"/>
      <c r="C1061" s="2611"/>
      <c r="D1061" s="2372"/>
      <c r="E1061" s="2612"/>
      <c r="F1061" s="2611"/>
      <c r="G1061" s="2372"/>
      <c r="H1061" s="2611"/>
      <c r="I1061" s="2221" t="s">
        <v>2497</v>
      </c>
      <c r="J1061" s="2613"/>
    </row>
    <row r="1062" spans="1:10" ht="63.75">
      <c r="A1062" s="2660" t="s">
        <v>2398</v>
      </c>
      <c r="B1062" s="2662" t="s">
        <v>2155</v>
      </c>
      <c r="C1062" s="2662" t="s">
        <v>2156</v>
      </c>
      <c r="D1062" s="2663" t="s">
        <v>31</v>
      </c>
      <c r="E1062" s="2664">
        <f>1*1.3</f>
        <v>1.3</v>
      </c>
      <c r="F1062" s="2665"/>
      <c r="G1062" s="2215"/>
      <c r="H1062" s="2561"/>
      <c r="I1062" s="2561"/>
      <c r="J1062" s="2607"/>
    </row>
    <row r="1063" spans="1:10">
      <c r="A1063" s="2610"/>
      <c r="B1063" s="2611"/>
      <c r="C1063" s="2611"/>
      <c r="D1063" s="2372"/>
      <c r="E1063" s="2612"/>
      <c r="F1063" s="2611"/>
      <c r="G1063" s="2372"/>
      <c r="H1063" s="2611"/>
      <c r="I1063" s="2221" t="s">
        <v>2498</v>
      </c>
      <c r="J1063" s="2613"/>
    </row>
    <row r="1064" spans="1:10" ht="51">
      <c r="A1064" s="2660" t="s">
        <v>2399</v>
      </c>
      <c r="B1064" s="2662" t="s">
        <v>2157</v>
      </c>
      <c r="C1064" s="2662" t="s">
        <v>2158</v>
      </c>
      <c r="D1064" s="2663" t="s">
        <v>31</v>
      </c>
      <c r="E1064" s="2664">
        <f>5*1.3</f>
        <v>6.5</v>
      </c>
      <c r="F1064" s="2665"/>
      <c r="G1064" s="2215"/>
      <c r="H1064" s="2561"/>
      <c r="I1064" s="2561"/>
      <c r="J1064" s="2607"/>
    </row>
    <row r="1065" spans="1:10">
      <c r="A1065" s="2610"/>
      <c r="B1065" s="2611"/>
      <c r="C1065" s="2611"/>
      <c r="D1065" s="2372"/>
      <c r="E1065" s="2612"/>
      <c r="F1065" s="2611"/>
      <c r="G1065" s="2372"/>
      <c r="H1065" s="2611"/>
      <c r="I1065" s="2221" t="s">
        <v>2499</v>
      </c>
      <c r="J1065" s="2613"/>
    </row>
    <row r="1066" spans="1:10" ht="63.75">
      <c r="A1066" s="2660" t="s">
        <v>2400</v>
      </c>
      <c r="B1066" s="2662" t="s">
        <v>2159</v>
      </c>
      <c r="C1066" s="2662" t="s">
        <v>2160</v>
      </c>
      <c r="D1066" s="2663" t="s">
        <v>31</v>
      </c>
      <c r="E1066" s="2664">
        <f>2*1.3</f>
        <v>2.6</v>
      </c>
      <c r="F1066" s="2665"/>
      <c r="G1066" s="2215"/>
      <c r="H1066" s="2561"/>
      <c r="I1066" s="2561"/>
      <c r="J1066" s="2607"/>
    </row>
    <row r="1067" spans="1:10">
      <c r="A1067" s="2610"/>
      <c r="B1067" s="2611"/>
      <c r="C1067" s="2611"/>
      <c r="D1067" s="2372"/>
      <c r="E1067" s="2612"/>
      <c r="F1067" s="2611"/>
      <c r="G1067" s="2372"/>
      <c r="H1067" s="2611"/>
      <c r="I1067" s="2221" t="s">
        <v>2500</v>
      </c>
      <c r="J1067" s="2613"/>
    </row>
    <row r="1068" spans="1:10" ht="63.75">
      <c r="A1068" s="2660" t="s">
        <v>2401</v>
      </c>
      <c r="B1068" s="2662" t="s">
        <v>2161</v>
      </c>
      <c r="C1068" s="2662" t="s">
        <v>2162</v>
      </c>
      <c r="D1068" s="2663" t="s">
        <v>31</v>
      </c>
      <c r="E1068" s="2664">
        <f>1*1.3</f>
        <v>1.3</v>
      </c>
      <c r="F1068" s="2665"/>
      <c r="G1068" s="2215"/>
      <c r="H1068" s="2561"/>
      <c r="I1068" s="2561"/>
      <c r="J1068" s="2607"/>
    </row>
    <row r="1069" spans="1:10">
      <c r="A1069" s="2610"/>
      <c r="B1069" s="2611"/>
      <c r="C1069" s="2611"/>
      <c r="D1069" s="2372"/>
      <c r="E1069" s="2612"/>
      <c r="F1069" s="2611"/>
      <c r="G1069" s="2372"/>
      <c r="H1069" s="2611"/>
      <c r="I1069" s="2221" t="s">
        <v>2501</v>
      </c>
      <c r="J1069" s="2613"/>
    </row>
    <row r="1070" spans="1:10" ht="63.75">
      <c r="A1070" s="2660" t="s">
        <v>2402</v>
      </c>
      <c r="B1070" s="2662" t="s">
        <v>2163</v>
      </c>
      <c r="C1070" s="2662" t="s">
        <v>2164</v>
      </c>
      <c r="D1070" s="2663" t="s">
        <v>31</v>
      </c>
      <c r="E1070" s="2664">
        <f>2*1.3</f>
        <v>2.6</v>
      </c>
      <c r="F1070" s="2665"/>
      <c r="G1070" s="2215"/>
      <c r="H1070" s="2561"/>
      <c r="I1070" s="2561"/>
      <c r="J1070" s="2607"/>
    </row>
    <row r="1071" spans="1:10">
      <c r="A1071" s="2610"/>
      <c r="B1071" s="2611"/>
      <c r="C1071" s="2611"/>
      <c r="D1071" s="2372"/>
      <c r="E1071" s="2612"/>
      <c r="F1071" s="2611"/>
      <c r="G1071" s="2372"/>
      <c r="H1071" s="2611"/>
      <c r="I1071" s="2221" t="s">
        <v>2502</v>
      </c>
      <c r="J1071" s="2613"/>
    </row>
    <row r="1072" spans="1:10" ht="51">
      <c r="A1072" s="2660" t="s">
        <v>2403</v>
      </c>
      <c r="B1072" s="2661" t="s">
        <v>2165</v>
      </c>
      <c r="C1072" s="2662" t="s">
        <v>2166</v>
      </c>
      <c r="D1072" s="2663" t="s">
        <v>31</v>
      </c>
      <c r="E1072" s="2664">
        <f>2*1.3</f>
        <v>2.6</v>
      </c>
      <c r="F1072" s="2665"/>
      <c r="G1072" s="2215"/>
      <c r="H1072" s="2561"/>
      <c r="I1072" s="2561"/>
      <c r="J1072" s="2607"/>
    </row>
    <row r="1073" spans="1:10">
      <c r="A1073" s="2610"/>
      <c r="B1073" s="2611"/>
      <c r="C1073" s="2611"/>
      <c r="D1073" s="2372"/>
      <c r="E1073" s="2612"/>
      <c r="F1073" s="2611"/>
      <c r="G1073" s="2372"/>
      <c r="H1073" s="2611"/>
      <c r="I1073" s="2221" t="s">
        <v>2503</v>
      </c>
      <c r="J1073" s="2613"/>
    </row>
    <row r="1074" spans="1:10" ht="63.75">
      <c r="A1074" s="2660" t="s">
        <v>2404</v>
      </c>
      <c r="B1074" s="2661" t="s">
        <v>2167</v>
      </c>
      <c r="C1074" s="2662" t="s">
        <v>2168</v>
      </c>
      <c r="D1074" s="2663" t="s">
        <v>31</v>
      </c>
      <c r="E1074" s="2664">
        <f>3*1.3</f>
        <v>3.9000000000000004</v>
      </c>
      <c r="F1074" s="2665"/>
      <c r="G1074" s="2215"/>
      <c r="H1074" s="2561"/>
      <c r="I1074" s="2561"/>
      <c r="J1074" s="2607"/>
    </row>
    <row r="1075" spans="1:10">
      <c r="A1075" s="2610"/>
      <c r="B1075" s="2611"/>
      <c r="C1075" s="2611"/>
      <c r="D1075" s="2372"/>
      <c r="E1075" s="2612"/>
      <c r="F1075" s="2611"/>
      <c r="G1075" s="2372"/>
      <c r="H1075" s="2611"/>
      <c r="I1075" s="2221" t="s">
        <v>2504</v>
      </c>
      <c r="J1075" s="2613"/>
    </row>
    <row r="1076" spans="1:10" ht="63.75">
      <c r="A1076" s="2660" t="s">
        <v>2405</v>
      </c>
      <c r="B1076" s="2661" t="s">
        <v>2169</v>
      </c>
      <c r="C1076" s="2662" t="s">
        <v>2170</v>
      </c>
      <c r="D1076" s="2663" t="s">
        <v>31</v>
      </c>
      <c r="E1076" s="2664">
        <f>2*1.3</f>
        <v>2.6</v>
      </c>
      <c r="F1076" s="2665"/>
      <c r="G1076" s="2215"/>
      <c r="H1076" s="2561"/>
      <c r="I1076" s="2561"/>
      <c r="J1076" s="2607"/>
    </row>
    <row r="1077" spans="1:10">
      <c r="A1077" s="2610"/>
      <c r="B1077" s="2611"/>
      <c r="C1077" s="2611"/>
      <c r="D1077" s="2372"/>
      <c r="E1077" s="2612"/>
      <c r="F1077" s="2611"/>
      <c r="G1077" s="2372"/>
      <c r="H1077" s="2611"/>
      <c r="I1077" s="2221" t="s">
        <v>2505</v>
      </c>
      <c r="J1077" s="2613"/>
    </row>
    <row r="1078" spans="1:10" ht="63.75">
      <c r="A1078" s="2660" t="s">
        <v>2406</v>
      </c>
      <c r="B1078" s="2669" t="s">
        <v>2171</v>
      </c>
      <c r="C1078" s="2662" t="s">
        <v>2172</v>
      </c>
      <c r="D1078" s="2663"/>
      <c r="E1078" s="2664">
        <f>2*1.3</f>
        <v>2.6</v>
      </c>
      <c r="F1078" s="2665"/>
      <c r="G1078" s="2215"/>
      <c r="H1078" s="2561"/>
      <c r="I1078" s="2561"/>
      <c r="J1078" s="2607"/>
    </row>
    <row r="1079" spans="1:10">
      <c r="A1079" s="2610"/>
      <c r="B1079" s="2611"/>
      <c r="C1079" s="2611"/>
      <c r="D1079" s="2372"/>
      <c r="E1079" s="2612"/>
      <c r="F1079" s="2611"/>
      <c r="G1079" s="2372"/>
      <c r="H1079" s="2611"/>
      <c r="I1079" s="2221" t="s">
        <v>2506</v>
      </c>
      <c r="J1079" s="2613"/>
    </row>
    <row r="1080" spans="1:10" ht="63.75">
      <c r="A1080" s="2660" t="s">
        <v>2407</v>
      </c>
      <c r="B1080" s="2661" t="s">
        <v>2173</v>
      </c>
      <c r="C1080" s="2662" t="s">
        <v>2174</v>
      </c>
      <c r="D1080" s="2663" t="s">
        <v>31</v>
      </c>
      <c r="E1080" s="2664">
        <f>2*1.3</f>
        <v>2.6</v>
      </c>
      <c r="F1080" s="2665"/>
      <c r="G1080" s="2215"/>
      <c r="H1080" s="2561"/>
      <c r="I1080" s="2561"/>
      <c r="J1080" s="2607"/>
    </row>
    <row r="1081" spans="1:10">
      <c r="A1081" s="2610"/>
      <c r="B1081" s="2611"/>
      <c r="C1081" s="2611"/>
      <c r="D1081" s="2372"/>
      <c r="E1081" s="2612"/>
      <c r="F1081" s="2611"/>
      <c r="G1081" s="2372"/>
      <c r="H1081" s="2611"/>
      <c r="I1081" s="2221" t="s">
        <v>2507</v>
      </c>
      <c r="J1081" s="2613"/>
    </row>
    <row r="1082" spans="1:10" ht="76.5">
      <c r="A1082" s="2660" t="s">
        <v>2408</v>
      </c>
      <c r="B1082" s="2661" t="s">
        <v>2175</v>
      </c>
      <c r="C1082" s="2662" t="s">
        <v>2176</v>
      </c>
      <c r="D1082" s="2663" t="s">
        <v>31</v>
      </c>
      <c r="E1082" s="2664">
        <f>3*1.3</f>
        <v>3.9000000000000004</v>
      </c>
      <c r="F1082" s="2665"/>
      <c r="G1082" s="2215"/>
      <c r="H1082" s="2561"/>
      <c r="I1082" s="2561"/>
      <c r="J1082" s="2607"/>
    </row>
    <row r="1083" spans="1:10">
      <c r="A1083" s="2610"/>
      <c r="B1083" s="2611"/>
      <c r="C1083" s="2611"/>
      <c r="D1083" s="2372"/>
      <c r="E1083" s="2612"/>
      <c r="F1083" s="2611"/>
      <c r="G1083" s="2372"/>
      <c r="H1083" s="2611"/>
      <c r="I1083" s="2221" t="s">
        <v>2508</v>
      </c>
      <c r="J1083" s="2613"/>
    </row>
    <row r="1084" spans="1:10" ht="89.25">
      <c r="A1084" s="2660" t="s">
        <v>50</v>
      </c>
      <c r="B1084" s="2661" t="s">
        <v>2177</v>
      </c>
      <c r="C1084" s="2662" t="s">
        <v>2178</v>
      </c>
      <c r="D1084" s="2663" t="s">
        <v>31</v>
      </c>
      <c r="E1084" s="2664">
        <f>2*1.3</f>
        <v>2.6</v>
      </c>
      <c r="F1084" s="2665"/>
      <c r="G1084" s="2215"/>
      <c r="H1084" s="2561"/>
      <c r="I1084" s="2561"/>
      <c r="J1084" s="2607"/>
    </row>
    <row r="1085" spans="1:10">
      <c r="A1085" s="2610"/>
      <c r="B1085" s="2611"/>
      <c r="C1085" s="2611"/>
      <c r="D1085" s="2372"/>
      <c r="E1085" s="2612"/>
      <c r="F1085" s="2611"/>
      <c r="G1085" s="2372"/>
      <c r="H1085" s="2611"/>
      <c r="I1085" s="2221" t="s">
        <v>2509</v>
      </c>
      <c r="J1085" s="2613"/>
    </row>
    <row r="1086" spans="1:10" ht="76.5">
      <c r="A1086" s="2660" t="s">
        <v>2409</v>
      </c>
      <c r="B1086" s="2661" t="s">
        <v>2179</v>
      </c>
      <c r="C1086" s="2662" t="s">
        <v>2180</v>
      </c>
      <c r="D1086" s="2663" t="s">
        <v>31</v>
      </c>
      <c r="E1086" s="2664">
        <f>2*1.3</f>
        <v>2.6</v>
      </c>
      <c r="F1086" s="2665"/>
      <c r="G1086" s="2215"/>
      <c r="H1086" s="2561"/>
      <c r="I1086" s="2561"/>
      <c r="J1086" s="2607"/>
    </row>
    <row r="1087" spans="1:10">
      <c r="A1087" s="2610"/>
      <c r="B1087" s="2611"/>
      <c r="C1087" s="2611"/>
      <c r="D1087" s="2372"/>
      <c r="E1087" s="2612"/>
      <c r="F1087" s="2611"/>
      <c r="G1087" s="2372"/>
      <c r="H1087" s="2611"/>
      <c r="I1087" s="2221" t="s">
        <v>2510</v>
      </c>
      <c r="J1087" s="2613"/>
    </row>
    <row r="1088" spans="1:10" ht="63.75">
      <c r="A1088" s="2660" t="s">
        <v>2410</v>
      </c>
      <c r="B1088" s="2661" t="s">
        <v>2181</v>
      </c>
      <c r="C1088" s="2662" t="s">
        <v>2182</v>
      </c>
      <c r="D1088" s="2663" t="s">
        <v>31</v>
      </c>
      <c r="E1088" s="2664">
        <f>2*1.3</f>
        <v>2.6</v>
      </c>
      <c r="F1088" s="2665"/>
      <c r="G1088" s="2215"/>
      <c r="H1088" s="2561"/>
      <c r="I1088" s="2561"/>
      <c r="J1088" s="2607"/>
    </row>
    <row r="1089" spans="1:10">
      <c r="A1089" s="2610"/>
      <c r="B1089" s="2611"/>
      <c r="C1089" s="2611"/>
      <c r="D1089" s="2372"/>
      <c r="E1089" s="2612"/>
      <c r="F1089" s="2611"/>
      <c r="G1089" s="2372"/>
      <c r="H1089" s="2611"/>
      <c r="I1089" s="2221" t="s">
        <v>2511</v>
      </c>
      <c r="J1089" s="2613"/>
    </row>
    <row r="1090" spans="1:10" ht="63.75">
      <c r="A1090" s="2660" t="s">
        <v>2411</v>
      </c>
      <c r="B1090" s="2661" t="s">
        <v>2184</v>
      </c>
      <c r="C1090" s="2662" t="s">
        <v>2185</v>
      </c>
      <c r="D1090" s="2663" t="s">
        <v>31</v>
      </c>
      <c r="E1090" s="2664">
        <f>3*1.3</f>
        <v>3.9000000000000004</v>
      </c>
      <c r="F1090" s="2665"/>
      <c r="G1090" s="2215"/>
      <c r="H1090" s="2561"/>
      <c r="I1090" s="2561"/>
      <c r="J1090" s="2607"/>
    </row>
    <row r="1091" spans="1:10">
      <c r="A1091" s="2610"/>
      <c r="B1091" s="2611"/>
      <c r="C1091" s="2611"/>
      <c r="D1091" s="2372"/>
      <c r="E1091" s="2612"/>
      <c r="F1091" s="2611"/>
      <c r="G1091" s="2372"/>
      <c r="H1091" s="2611"/>
      <c r="I1091" s="2221" t="s">
        <v>2512</v>
      </c>
      <c r="J1091" s="2613"/>
    </row>
    <row r="1092" spans="1:10" ht="76.5">
      <c r="A1092" s="2660" t="s">
        <v>2412</v>
      </c>
      <c r="B1092" s="2661" t="s">
        <v>2187</v>
      </c>
      <c r="C1092" s="2662" t="s">
        <v>2188</v>
      </c>
      <c r="D1092" s="2663" t="s">
        <v>31</v>
      </c>
      <c r="E1092" s="2664">
        <f>4*1.3</f>
        <v>5.2</v>
      </c>
      <c r="F1092" s="2665"/>
      <c r="G1092" s="2215"/>
      <c r="H1092" s="2561"/>
      <c r="I1092" s="2561"/>
      <c r="J1092" s="2607"/>
    </row>
    <row r="1093" spans="1:10">
      <c r="A1093" s="2610"/>
      <c r="B1093" s="2611"/>
      <c r="C1093" s="2611"/>
      <c r="D1093" s="2372"/>
      <c r="E1093" s="2612"/>
      <c r="F1093" s="2611"/>
      <c r="G1093" s="2372"/>
      <c r="H1093" s="2611"/>
      <c r="I1093" s="2221" t="s">
        <v>2513</v>
      </c>
      <c r="J1093" s="2613"/>
    </row>
    <row r="1094" spans="1:10" ht="63.75">
      <c r="A1094" s="2660" t="s">
        <v>2413</v>
      </c>
      <c r="B1094" s="2661" t="s">
        <v>2190</v>
      </c>
      <c r="C1094" s="2662" t="s">
        <v>2191</v>
      </c>
      <c r="D1094" s="2663" t="s">
        <v>31</v>
      </c>
      <c r="E1094" s="2664">
        <f>1*1.3</f>
        <v>1.3</v>
      </c>
      <c r="F1094" s="2665"/>
      <c r="G1094" s="2215"/>
      <c r="H1094" s="2561"/>
      <c r="I1094" s="2561"/>
      <c r="J1094" s="2607"/>
    </row>
    <row r="1095" spans="1:10">
      <c r="A1095" s="2610"/>
      <c r="B1095" s="2611"/>
      <c r="C1095" s="2611"/>
      <c r="D1095" s="2372"/>
      <c r="E1095" s="2612"/>
      <c r="F1095" s="2611"/>
      <c r="G1095" s="2372"/>
      <c r="H1095" s="2611"/>
      <c r="I1095" s="2221" t="s">
        <v>2514</v>
      </c>
      <c r="J1095" s="2613"/>
    </row>
    <row r="1096" spans="1:10" ht="76.5">
      <c r="A1096" s="2660" t="s">
        <v>2414</v>
      </c>
      <c r="B1096" s="2661" t="s">
        <v>2193</v>
      </c>
      <c r="C1096" s="2662" t="s">
        <v>2194</v>
      </c>
      <c r="D1096" s="2663" t="s">
        <v>31</v>
      </c>
      <c r="E1096" s="2664">
        <f>3*1.3</f>
        <v>3.9000000000000004</v>
      </c>
      <c r="F1096" s="2665"/>
      <c r="G1096" s="2215"/>
      <c r="H1096" s="2561"/>
      <c r="I1096" s="2561"/>
      <c r="J1096" s="2607"/>
    </row>
    <row r="1097" spans="1:10">
      <c r="A1097" s="2610"/>
      <c r="B1097" s="2611"/>
      <c r="C1097" s="2611"/>
      <c r="D1097" s="2372"/>
      <c r="E1097" s="2612"/>
      <c r="F1097" s="2611"/>
      <c r="G1097" s="2372"/>
      <c r="H1097" s="2611"/>
      <c r="I1097" s="2221" t="s">
        <v>2515</v>
      </c>
      <c r="J1097" s="2613"/>
    </row>
    <row r="1098" spans="1:10" ht="89.25">
      <c r="A1098" s="2660" t="s">
        <v>2415</v>
      </c>
      <c r="B1098" s="2661" t="s">
        <v>2196</v>
      </c>
      <c r="C1098" s="2662" t="s">
        <v>2197</v>
      </c>
      <c r="D1098" s="2663" t="s">
        <v>31</v>
      </c>
      <c r="E1098" s="2664">
        <f>2*1.3</f>
        <v>2.6</v>
      </c>
      <c r="F1098" s="2665"/>
      <c r="G1098" s="2215"/>
      <c r="H1098" s="2561"/>
      <c r="I1098" s="2561"/>
      <c r="J1098" s="2607"/>
    </row>
    <row r="1099" spans="1:10">
      <c r="A1099" s="2610"/>
      <c r="B1099" s="2611"/>
      <c r="C1099" s="2611"/>
      <c r="D1099" s="2372"/>
      <c r="E1099" s="2612"/>
      <c r="F1099" s="2611"/>
      <c r="G1099" s="2372"/>
      <c r="H1099" s="2611"/>
      <c r="I1099" s="2221" t="s">
        <v>2516</v>
      </c>
      <c r="J1099" s="2613"/>
    </row>
    <row r="1100" spans="1:10" ht="76.5">
      <c r="A1100" s="2660" t="s">
        <v>2416</v>
      </c>
      <c r="B1100" s="2661" t="s">
        <v>2199</v>
      </c>
      <c r="C1100" s="2662" t="s">
        <v>2200</v>
      </c>
      <c r="D1100" s="2663" t="s">
        <v>2150</v>
      </c>
      <c r="E1100" s="2664">
        <f>2*1.3</f>
        <v>2.6</v>
      </c>
      <c r="F1100" s="2665"/>
      <c r="G1100" s="2215"/>
      <c r="H1100" s="2561"/>
      <c r="I1100" s="2561"/>
      <c r="J1100" s="2607"/>
    </row>
    <row r="1101" spans="1:10">
      <c r="A1101" s="2610"/>
      <c r="B1101" s="2611"/>
      <c r="C1101" s="2611"/>
      <c r="D1101" s="2372"/>
      <c r="E1101" s="2612"/>
      <c r="F1101" s="2611"/>
      <c r="G1101" s="2372"/>
      <c r="H1101" s="2611"/>
      <c r="I1101" s="2221" t="s">
        <v>2517</v>
      </c>
      <c r="J1101" s="2613"/>
    </row>
    <row r="1102" spans="1:10" ht="63.75">
      <c r="A1102" s="2660" t="s">
        <v>2417</v>
      </c>
      <c r="B1102" s="2661" t="s">
        <v>2202</v>
      </c>
      <c r="C1102" s="2662" t="s">
        <v>2203</v>
      </c>
      <c r="D1102" s="2663" t="s">
        <v>2150</v>
      </c>
      <c r="E1102" s="2664">
        <f>3*1.3</f>
        <v>3.9000000000000004</v>
      </c>
      <c r="F1102" s="2665"/>
      <c r="G1102" s="2215"/>
      <c r="H1102" s="2561"/>
      <c r="I1102" s="2561"/>
      <c r="J1102" s="2607"/>
    </row>
    <row r="1103" spans="1:10">
      <c r="A1103" s="2610"/>
      <c r="B1103" s="2611"/>
      <c r="C1103" s="2611"/>
      <c r="D1103" s="2372"/>
      <c r="E1103" s="2612"/>
      <c r="F1103" s="2611"/>
      <c r="G1103" s="2372"/>
      <c r="H1103" s="2611"/>
      <c r="I1103" s="2221" t="s">
        <v>2518</v>
      </c>
      <c r="J1103" s="2613"/>
    </row>
    <row r="1104" spans="1:10" ht="76.5">
      <c r="A1104" s="2660" t="s">
        <v>2418</v>
      </c>
      <c r="B1104" s="2661" t="s">
        <v>2205</v>
      </c>
      <c r="C1104" s="2662" t="s">
        <v>2206</v>
      </c>
      <c r="D1104" s="2663" t="s">
        <v>31</v>
      </c>
      <c r="E1104" s="2664">
        <f>1*1.3</f>
        <v>1.3</v>
      </c>
      <c r="F1104" s="2665"/>
      <c r="G1104" s="2215"/>
      <c r="H1104" s="2561"/>
      <c r="I1104" s="2561"/>
      <c r="J1104" s="2607"/>
    </row>
    <row r="1105" spans="1:10">
      <c r="A1105" s="2610"/>
      <c r="B1105" s="2611"/>
      <c r="C1105" s="2611"/>
      <c r="D1105" s="2372"/>
      <c r="E1105" s="2612"/>
      <c r="F1105" s="2611"/>
      <c r="G1105" s="2372"/>
      <c r="H1105" s="2611"/>
      <c r="I1105" s="2221" t="s">
        <v>2519</v>
      </c>
      <c r="J1105" s="2613"/>
    </row>
    <row r="1106" spans="1:10" ht="76.5">
      <c r="A1106" s="2660" t="s">
        <v>2419</v>
      </c>
      <c r="B1106" s="2661" t="s">
        <v>2208</v>
      </c>
      <c r="C1106" s="2662" t="s">
        <v>2209</v>
      </c>
      <c r="D1106" s="2663" t="s">
        <v>31</v>
      </c>
      <c r="E1106" s="2664">
        <f>2*1.3</f>
        <v>2.6</v>
      </c>
      <c r="F1106" s="2665"/>
      <c r="G1106" s="2215"/>
      <c r="H1106" s="2561"/>
      <c r="I1106" s="2561"/>
      <c r="J1106" s="2607"/>
    </row>
    <row r="1107" spans="1:10">
      <c r="A1107" s="2610"/>
      <c r="B1107" s="2611"/>
      <c r="C1107" s="2611"/>
      <c r="D1107" s="2372"/>
      <c r="E1107" s="2612"/>
      <c r="F1107" s="2611"/>
      <c r="G1107" s="2372"/>
      <c r="H1107" s="2611"/>
      <c r="I1107" s="2221" t="s">
        <v>2520</v>
      </c>
      <c r="J1107" s="2613"/>
    </row>
    <row r="1108" spans="1:10" ht="76.5">
      <c r="A1108" s="2660" t="s">
        <v>2420</v>
      </c>
      <c r="B1108" s="2661" t="s">
        <v>2211</v>
      </c>
      <c r="C1108" s="2662" t="s">
        <v>2212</v>
      </c>
      <c r="D1108" s="2663" t="s">
        <v>31</v>
      </c>
      <c r="E1108" s="2664">
        <f>4*1.3</f>
        <v>5.2</v>
      </c>
      <c r="F1108" s="2665"/>
      <c r="G1108" s="2215"/>
      <c r="H1108" s="2561"/>
      <c r="I1108" s="2561"/>
      <c r="J1108" s="2607"/>
    </row>
    <row r="1109" spans="1:10">
      <c r="A1109" s="2610"/>
      <c r="B1109" s="2611"/>
      <c r="C1109" s="2611"/>
      <c r="D1109" s="2372"/>
      <c r="E1109" s="2612"/>
      <c r="F1109" s="2611"/>
      <c r="G1109" s="2372"/>
      <c r="H1109" s="2611"/>
      <c r="I1109" s="2221" t="s">
        <v>2521</v>
      </c>
      <c r="J1109" s="2613"/>
    </row>
    <row r="1110" spans="1:10" ht="89.25">
      <c r="A1110" s="2660" t="s">
        <v>2421</v>
      </c>
      <c r="B1110" s="2662" t="s">
        <v>2214</v>
      </c>
      <c r="C1110" s="2662" t="s">
        <v>2215</v>
      </c>
      <c r="D1110" s="2663" t="s">
        <v>31</v>
      </c>
      <c r="E1110" s="2664">
        <f>2*1.3</f>
        <v>2.6</v>
      </c>
      <c r="F1110" s="2665"/>
      <c r="G1110" s="2215"/>
      <c r="H1110" s="2561"/>
      <c r="I1110" s="2561"/>
      <c r="J1110" s="2607"/>
    </row>
    <row r="1111" spans="1:10">
      <c r="A1111" s="2610"/>
      <c r="B1111" s="2611"/>
      <c r="C1111" s="2611"/>
      <c r="D1111" s="2372"/>
      <c r="E1111" s="2612"/>
      <c r="F1111" s="2611"/>
      <c r="G1111" s="2372"/>
      <c r="H1111" s="2611"/>
      <c r="I1111" s="2221" t="s">
        <v>2522</v>
      </c>
      <c r="J1111" s="2613"/>
    </row>
    <row r="1112" spans="1:10" ht="76.5">
      <c r="A1112" s="2660" t="s">
        <v>2422</v>
      </c>
      <c r="B1112" s="2662" t="s">
        <v>2217</v>
      </c>
      <c r="C1112" s="2662" t="s">
        <v>2218</v>
      </c>
      <c r="D1112" s="2663" t="s">
        <v>31</v>
      </c>
      <c r="E1112" s="2664">
        <f>3*1.3</f>
        <v>3.9000000000000004</v>
      </c>
      <c r="F1112" s="2665"/>
      <c r="G1112" s="2215"/>
      <c r="H1112" s="2561"/>
      <c r="I1112" s="2561"/>
      <c r="J1112" s="2607"/>
    </row>
    <row r="1113" spans="1:10">
      <c r="A1113" s="2610"/>
      <c r="B1113" s="2611"/>
      <c r="C1113" s="2611"/>
      <c r="D1113" s="2372"/>
      <c r="E1113" s="2612"/>
      <c r="F1113" s="2611"/>
      <c r="G1113" s="2372"/>
      <c r="H1113" s="2611"/>
      <c r="I1113" s="2221" t="s">
        <v>2523</v>
      </c>
      <c r="J1113" s="2613"/>
    </row>
    <row r="1114" spans="1:10" ht="89.25">
      <c r="A1114" s="2660" t="s">
        <v>2423</v>
      </c>
      <c r="B1114" s="2662" t="s">
        <v>2220</v>
      </c>
      <c r="C1114" s="2662" t="s">
        <v>2221</v>
      </c>
      <c r="D1114" s="2663" t="s">
        <v>31</v>
      </c>
      <c r="E1114" s="2664">
        <f>1*1.3</f>
        <v>1.3</v>
      </c>
      <c r="F1114" s="2665"/>
      <c r="G1114" s="2215"/>
      <c r="H1114" s="2561"/>
      <c r="I1114" s="2561"/>
      <c r="J1114" s="2607"/>
    </row>
    <row r="1115" spans="1:10">
      <c r="A1115" s="2610"/>
      <c r="B1115" s="2611"/>
      <c r="C1115" s="2611"/>
      <c r="D1115" s="2372"/>
      <c r="E1115" s="2612"/>
      <c r="F1115" s="2611"/>
      <c r="G1115" s="2372"/>
      <c r="H1115" s="2611"/>
      <c r="I1115" s="2221" t="s">
        <v>2524</v>
      </c>
      <c r="J1115" s="2613"/>
    </row>
    <row r="1116" spans="1:10" ht="51">
      <c r="A1116" s="2660" t="s">
        <v>2424</v>
      </c>
      <c r="B1116" s="2662" t="s">
        <v>2223</v>
      </c>
      <c r="C1116" s="2662" t="s">
        <v>2224</v>
      </c>
      <c r="D1116" s="2663" t="s">
        <v>31</v>
      </c>
      <c r="E1116" s="2664">
        <f>2*1.3</f>
        <v>2.6</v>
      </c>
      <c r="F1116" s="2665"/>
      <c r="G1116" s="2215"/>
      <c r="H1116" s="2561"/>
      <c r="I1116" s="2561"/>
      <c r="J1116" s="2607"/>
    </row>
    <row r="1117" spans="1:10">
      <c r="A1117" s="2610"/>
      <c r="B1117" s="2611"/>
      <c r="C1117" s="2611"/>
      <c r="D1117" s="2372"/>
      <c r="E1117" s="2612"/>
      <c r="F1117" s="2611"/>
      <c r="G1117" s="2372"/>
      <c r="H1117" s="2611"/>
      <c r="I1117" s="2221" t="s">
        <v>2525</v>
      </c>
      <c r="J1117" s="2613"/>
    </row>
    <row r="1118" spans="1:10" ht="63.75">
      <c r="A1118" s="2660" t="s">
        <v>2425</v>
      </c>
      <c r="B1118" s="2662" t="s">
        <v>2226</v>
      </c>
      <c r="C1118" s="2662" t="s">
        <v>2227</v>
      </c>
      <c r="D1118" s="2663" t="s">
        <v>31</v>
      </c>
      <c r="E1118" s="2664">
        <f>2*1.3</f>
        <v>2.6</v>
      </c>
      <c r="F1118" s="2665"/>
      <c r="G1118" s="2215"/>
      <c r="H1118" s="2561"/>
      <c r="I1118" s="2561"/>
      <c r="J1118" s="2607"/>
    </row>
    <row r="1119" spans="1:10">
      <c r="A1119" s="2610"/>
      <c r="B1119" s="2611"/>
      <c r="C1119" s="2611"/>
      <c r="D1119" s="2372"/>
      <c r="E1119" s="2612"/>
      <c r="F1119" s="2611"/>
      <c r="G1119" s="2372"/>
      <c r="H1119" s="2611"/>
      <c r="I1119" s="2221" t="s">
        <v>2526</v>
      </c>
      <c r="J1119" s="2613"/>
    </row>
    <row r="1120" spans="1:10" ht="63.75">
      <c r="A1120" s="2660" t="s">
        <v>2426</v>
      </c>
      <c r="B1120" s="2662" t="s">
        <v>2229</v>
      </c>
      <c r="C1120" s="2662" t="s">
        <v>2230</v>
      </c>
      <c r="D1120" s="2663" t="s">
        <v>31</v>
      </c>
      <c r="E1120" s="2664">
        <f>1*1.3</f>
        <v>1.3</v>
      </c>
      <c r="F1120" s="2665"/>
      <c r="G1120" s="2215"/>
      <c r="H1120" s="2561"/>
      <c r="I1120" s="2561"/>
      <c r="J1120" s="2607"/>
    </row>
    <row r="1121" spans="1:10">
      <c r="A1121" s="2610"/>
      <c r="B1121" s="2611"/>
      <c r="C1121" s="2611"/>
      <c r="D1121" s="2372"/>
      <c r="E1121" s="2612"/>
      <c r="F1121" s="2611"/>
      <c r="G1121" s="2372"/>
      <c r="H1121" s="2611"/>
      <c r="I1121" s="2221" t="s">
        <v>2527</v>
      </c>
      <c r="J1121" s="2613"/>
    </row>
    <row r="1122" spans="1:10" ht="63.75">
      <c r="A1122" s="2660" t="s">
        <v>2427</v>
      </c>
      <c r="B1122" s="2662" t="s">
        <v>2232</v>
      </c>
      <c r="C1122" s="2662" t="s">
        <v>2233</v>
      </c>
      <c r="D1122" s="2663" t="s">
        <v>31</v>
      </c>
      <c r="E1122" s="2664">
        <f>1*1.3</f>
        <v>1.3</v>
      </c>
      <c r="F1122" s="2665"/>
      <c r="G1122" s="2215"/>
      <c r="H1122" s="2561"/>
      <c r="I1122" s="2561"/>
      <c r="J1122" s="2607"/>
    </row>
    <row r="1123" spans="1:10">
      <c r="A1123" s="2610"/>
      <c r="B1123" s="2611"/>
      <c r="C1123" s="2611"/>
      <c r="D1123" s="2372"/>
      <c r="E1123" s="2612"/>
      <c r="F1123" s="2611"/>
      <c r="G1123" s="2372"/>
      <c r="H1123" s="2611"/>
      <c r="I1123" s="2221" t="s">
        <v>2528</v>
      </c>
      <c r="J1123" s="2613"/>
    </row>
    <row r="1124" spans="1:10" ht="63.75">
      <c r="A1124" s="2660" t="s">
        <v>2428</v>
      </c>
      <c r="B1124" s="2662" t="s">
        <v>2235</v>
      </c>
      <c r="C1124" s="2662" t="s">
        <v>2236</v>
      </c>
      <c r="D1124" s="2663" t="s">
        <v>31</v>
      </c>
      <c r="E1124" s="2664">
        <f>2*1.3</f>
        <v>2.6</v>
      </c>
      <c r="F1124" s="2665"/>
      <c r="G1124" s="2215"/>
      <c r="H1124" s="2561"/>
      <c r="I1124" s="2561"/>
      <c r="J1124" s="2607"/>
    </row>
    <row r="1125" spans="1:10">
      <c r="A1125" s="2610"/>
      <c r="B1125" s="2611"/>
      <c r="C1125" s="2611"/>
      <c r="D1125" s="2372"/>
      <c r="E1125" s="2612"/>
      <c r="F1125" s="2611"/>
      <c r="G1125" s="2372"/>
      <c r="H1125" s="2611"/>
      <c r="I1125" s="2221" t="s">
        <v>2529</v>
      </c>
      <c r="J1125" s="2613"/>
    </row>
    <row r="1126" spans="1:10" ht="63.75">
      <c r="A1126" s="2660" t="s">
        <v>2429</v>
      </c>
      <c r="B1126" s="2662" t="s">
        <v>2238</v>
      </c>
      <c r="C1126" s="2662" t="s">
        <v>2239</v>
      </c>
      <c r="D1126" s="2663" t="s">
        <v>31</v>
      </c>
      <c r="E1126" s="2664">
        <f>2*1.3</f>
        <v>2.6</v>
      </c>
      <c r="F1126" s="2665"/>
      <c r="G1126" s="2215"/>
      <c r="H1126" s="2561"/>
      <c r="I1126" s="2561"/>
      <c r="J1126" s="2607"/>
    </row>
    <row r="1127" spans="1:10">
      <c r="A1127" s="2610"/>
      <c r="B1127" s="2611"/>
      <c r="C1127" s="2611"/>
      <c r="D1127" s="2372"/>
      <c r="E1127" s="2612"/>
      <c r="F1127" s="2611"/>
      <c r="G1127" s="2372"/>
      <c r="H1127" s="2611"/>
      <c r="I1127" s="2221" t="s">
        <v>2530</v>
      </c>
      <c r="J1127" s="2613"/>
    </row>
    <row r="1128" spans="1:10" ht="76.5">
      <c r="A1128" s="2660" t="s">
        <v>2430</v>
      </c>
      <c r="B1128" s="2662" t="s">
        <v>2241</v>
      </c>
      <c r="C1128" s="2662" t="s">
        <v>2242</v>
      </c>
      <c r="D1128" s="2663" t="s">
        <v>31</v>
      </c>
      <c r="E1128" s="2664">
        <f>2*1.3</f>
        <v>2.6</v>
      </c>
      <c r="F1128" s="2665"/>
      <c r="G1128" s="2215"/>
      <c r="H1128" s="2561"/>
      <c r="I1128" s="2561"/>
      <c r="J1128" s="2607"/>
    </row>
    <row r="1129" spans="1:10">
      <c r="A1129" s="2610"/>
      <c r="B1129" s="2611"/>
      <c r="C1129" s="2611"/>
      <c r="D1129" s="2372"/>
      <c r="E1129" s="2612"/>
      <c r="F1129" s="2611"/>
      <c r="G1129" s="2372"/>
      <c r="H1129" s="2611"/>
      <c r="I1129" s="2221" t="s">
        <v>2531</v>
      </c>
      <c r="J1129" s="2613"/>
    </row>
    <row r="1130" spans="1:10" ht="63.75">
      <c r="A1130" s="2660" t="s">
        <v>2431</v>
      </c>
      <c r="B1130" s="2662" t="s">
        <v>2244</v>
      </c>
      <c r="C1130" s="2662" t="s">
        <v>2245</v>
      </c>
      <c r="D1130" s="2663" t="s">
        <v>31</v>
      </c>
      <c r="E1130" s="2664">
        <f>4*1.3</f>
        <v>5.2</v>
      </c>
      <c r="F1130" s="2665"/>
      <c r="G1130" s="2215"/>
      <c r="H1130" s="2561"/>
      <c r="I1130" s="2561"/>
      <c r="J1130" s="2607"/>
    </row>
    <row r="1131" spans="1:10">
      <c r="A1131" s="2610"/>
      <c r="B1131" s="2611"/>
      <c r="C1131" s="2611"/>
      <c r="D1131" s="2372"/>
      <c r="E1131" s="2612"/>
      <c r="F1131" s="2611"/>
      <c r="G1131" s="2372"/>
      <c r="H1131" s="2611"/>
      <c r="I1131" s="2221" t="s">
        <v>2532</v>
      </c>
      <c r="J1131" s="2613"/>
    </row>
    <row r="1132" spans="1:10" ht="63.75">
      <c r="A1132" s="2660" t="s">
        <v>2432</v>
      </c>
      <c r="B1132" s="2662" t="s">
        <v>2247</v>
      </c>
      <c r="C1132" s="2662" t="s">
        <v>2248</v>
      </c>
      <c r="D1132" s="2663" t="s">
        <v>31</v>
      </c>
      <c r="E1132" s="2664">
        <f>4*1.3</f>
        <v>5.2</v>
      </c>
      <c r="F1132" s="2665"/>
      <c r="G1132" s="2215"/>
      <c r="H1132" s="2561"/>
      <c r="I1132" s="2561"/>
      <c r="J1132" s="2607"/>
    </row>
    <row r="1133" spans="1:10">
      <c r="A1133" s="2610"/>
      <c r="B1133" s="2611"/>
      <c r="C1133" s="2611"/>
      <c r="D1133" s="2372"/>
      <c r="E1133" s="2612"/>
      <c r="F1133" s="2611"/>
      <c r="G1133" s="2372"/>
      <c r="H1133" s="2611"/>
      <c r="I1133" s="2221" t="s">
        <v>2533</v>
      </c>
      <c r="J1133" s="2613"/>
    </row>
    <row r="1134" spans="1:10" ht="63.75">
      <c r="A1134" s="2660" t="s">
        <v>2433</v>
      </c>
      <c r="B1134" s="2662" t="s">
        <v>2250</v>
      </c>
      <c r="C1134" s="2662" t="s">
        <v>2251</v>
      </c>
      <c r="D1134" s="2663" t="s">
        <v>31</v>
      </c>
      <c r="E1134" s="2664">
        <f>2*1.3</f>
        <v>2.6</v>
      </c>
      <c r="F1134" s="2665"/>
      <c r="G1134" s="2215"/>
      <c r="H1134" s="2561"/>
      <c r="I1134" s="2561"/>
      <c r="J1134" s="2607"/>
    </row>
    <row r="1135" spans="1:10">
      <c r="A1135" s="2610"/>
      <c r="B1135" s="2611"/>
      <c r="C1135" s="2611"/>
      <c r="D1135" s="2372"/>
      <c r="E1135" s="2612"/>
      <c r="F1135" s="2611"/>
      <c r="G1135" s="2372"/>
      <c r="H1135" s="2611"/>
      <c r="I1135" s="2221" t="s">
        <v>2534</v>
      </c>
      <c r="J1135" s="2613"/>
    </row>
    <row r="1136" spans="1:10" ht="63.75">
      <c r="A1136" s="2660" t="s">
        <v>2434</v>
      </c>
      <c r="B1136" s="2662" t="s">
        <v>2253</v>
      </c>
      <c r="C1136" s="2662" t="s">
        <v>2254</v>
      </c>
      <c r="D1136" s="2663" t="s">
        <v>31</v>
      </c>
      <c r="E1136" s="2664">
        <f>4*1.3</f>
        <v>5.2</v>
      </c>
      <c r="F1136" s="2665"/>
      <c r="G1136" s="2215"/>
      <c r="H1136" s="2561"/>
      <c r="I1136" s="2561"/>
      <c r="J1136" s="2607"/>
    </row>
    <row r="1137" spans="1:10">
      <c r="A1137" s="2610"/>
      <c r="B1137" s="2611"/>
      <c r="C1137" s="2611"/>
      <c r="D1137" s="2372"/>
      <c r="E1137" s="2612"/>
      <c r="F1137" s="2611"/>
      <c r="G1137" s="2372"/>
      <c r="H1137" s="2611"/>
      <c r="I1137" s="2221" t="s">
        <v>2535</v>
      </c>
      <c r="J1137" s="2613"/>
    </row>
    <row r="1138" spans="1:10" ht="63.75">
      <c r="A1138" s="2660" t="s">
        <v>2435</v>
      </c>
      <c r="B1138" s="2662" t="s">
        <v>2256</v>
      </c>
      <c r="C1138" s="2662" t="s">
        <v>2257</v>
      </c>
      <c r="D1138" s="2663" t="s">
        <v>31</v>
      </c>
      <c r="E1138" s="2664">
        <f>3*1.3</f>
        <v>3.9000000000000004</v>
      </c>
      <c r="F1138" s="2665"/>
      <c r="G1138" s="2215"/>
      <c r="H1138" s="2561"/>
      <c r="I1138" s="2561"/>
      <c r="J1138" s="2607"/>
    </row>
    <row r="1139" spans="1:10">
      <c r="A1139" s="2610"/>
      <c r="B1139" s="2611"/>
      <c r="C1139" s="2611"/>
      <c r="D1139" s="2372"/>
      <c r="E1139" s="2612"/>
      <c r="F1139" s="2611"/>
      <c r="G1139" s="2372"/>
      <c r="H1139" s="2611"/>
      <c r="I1139" s="2221" t="s">
        <v>2536</v>
      </c>
      <c r="J1139" s="2613"/>
    </row>
    <row r="1140" spans="1:10" ht="63.75">
      <c r="A1140" s="2660" t="s">
        <v>2436</v>
      </c>
      <c r="B1140" s="2662" t="s">
        <v>2259</v>
      </c>
      <c r="C1140" s="2662" t="s">
        <v>2260</v>
      </c>
      <c r="D1140" s="2663" t="s">
        <v>31</v>
      </c>
      <c r="E1140" s="2664">
        <f>3*1.3</f>
        <v>3.9000000000000004</v>
      </c>
      <c r="F1140" s="2665"/>
      <c r="G1140" s="2215"/>
      <c r="H1140" s="2561"/>
      <c r="I1140" s="2561"/>
      <c r="J1140" s="2607"/>
    </row>
    <row r="1141" spans="1:10">
      <c r="A1141" s="2610"/>
      <c r="B1141" s="2611"/>
      <c r="C1141" s="2611"/>
      <c r="D1141" s="2372"/>
      <c r="E1141" s="2612"/>
      <c r="F1141" s="2611"/>
      <c r="G1141" s="2372"/>
      <c r="H1141" s="2611"/>
      <c r="I1141" s="2221" t="s">
        <v>2537</v>
      </c>
      <c r="J1141" s="2613"/>
    </row>
    <row r="1142" spans="1:10" ht="63.75">
      <c r="A1142" s="2660" t="s">
        <v>2437</v>
      </c>
      <c r="B1142" s="2662" t="s">
        <v>2262</v>
      </c>
      <c r="C1142" s="2662" t="s">
        <v>2263</v>
      </c>
      <c r="D1142" s="2663" t="s">
        <v>31</v>
      </c>
      <c r="E1142" s="2664">
        <f>2*1.3</f>
        <v>2.6</v>
      </c>
      <c r="F1142" s="2665"/>
      <c r="G1142" s="2215"/>
      <c r="H1142" s="2561"/>
      <c r="I1142" s="2561"/>
      <c r="J1142" s="2607"/>
    </row>
    <row r="1143" spans="1:10">
      <c r="A1143" s="2610"/>
      <c r="B1143" s="2611"/>
      <c r="C1143" s="2611"/>
      <c r="D1143" s="2372"/>
      <c r="E1143" s="2612"/>
      <c r="F1143" s="2611"/>
      <c r="G1143" s="2372"/>
      <c r="H1143" s="2611"/>
      <c r="I1143" s="2221" t="s">
        <v>2538</v>
      </c>
      <c r="J1143" s="2613"/>
    </row>
    <row r="1144" spans="1:10" ht="63.75">
      <c r="A1144" s="2660" t="s">
        <v>2438</v>
      </c>
      <c r="B1144" s="2662" t="s">
        <v>2265</v>
      </c>
      <c r="C1144" s="2662" t="s">
        <v>2266</v>
      </c>
      <c r="D1144" s="2663" t="s">
        <v>31</v>
      </c>
      <c r="E1144" s="2664">
        <f>4*1.3</f>
        <v>5.2</v>
      </c>
      <c r="F1144" s="2665"/>
      <c r="G1144" s="2215"/>
      <c r="H1144" s="2561"/>
      <c r="I1144" s="2561"/>
      <c r="J1144" s="2607"/>
    </row>
    <row r="1145" spans="1:10">
      <c r="A1145" s="2610"/>
      <c r="B1145" s="2611"/>
      <c r="C1145" s="2611"/>
      <c r="D1145" s="2372"/>
      <c r="E1145" s="2612"/>
      <c r="F1145" s="2611"/>
      <c r="G1145" s="2372"/>
      <c r="H1145" s="2611"/>
      <c r="I1145" s="2221" t="s">
        <v>2539</v>
      </c>
      <c r="J1145" s="2613"/>
    </row>
    <row r="1146" spans="1:10" ht="63.75">
      <c r="A1146" s="2660" t="s">
        <v>2439</v>
      </c>
      <c r="B1146" s="2662" t="s">
        <v>2268</v>
      </c>
      <c r="C1146" s="2662" t="s">
        <v>2269</v>
      </c>
      <c r="D1146" s="2663" t="s">
        <v>31</v>
      </c>
      <c r="E1146" s="2664">
        <f>5*1.3</f>
        <v>6.5</v>
      </c>
      <c r="F1146" s="2665"/>
      <c r="G1146" s="2215"/>
      <c r="H1146" s="2561"/>
      <c r="I1146" s="2561"/>
      <c r="J1146" s="2607"/>
    </row>
    <row r="1147" spans="1:10">
      <c r="A1147" s="2610"/>
      <c r="B1147" s="2611"/>
      <c r="C1147" s="2611"/>
      <c r="D1147" s="2372"/>
      <c r="E1147" s="2612"/>
      <c r="F1147" s="2611"/>
      <c r="G1147" s="2372"/>
      <c r="H1147" s="2611"/>
      <c r="I1147" s="2221" t="s">
        <v>2540</v>
      </c>
      <c r="J1147" s="2613"/>
    </row>
    <row r="1148" spans="1:10" ht="63.75">
      <c r="A1148" s="2660" t="s">
        <v>2440</v>
      </c>
      <c r="B1148" s="2662" t="s">
        <v>2271</v>
      </c>
      <c r="C1148" s="2662" t="s">
        <v>2272</v>
      </c>
      <c r="D1148" s="2663" t="s">
        <v>31</v>
      </c>
      <c r="E1148" s="2664">
        <f>5*1.3</f>
        <v>6.5</v>
      </c>
      <c r="F1148" s="2665"/>
      <c r="G1148" s="2215"/>
      <c r="H1148" s="2561"/>
      <c r="I1148" s="2561"/>
      <c r="J1148" s="2607"/>
    </row>
    <row r="1149" spans="1:10">
      <c r="A1149" s="2610"/>
      <c r="B1149" s="2611"/>
      <c r="C1149" s="2611"/>
      <c r="D1149" s="2372"/>
      <c r="E1149" s="2612"/>
      <c r="F1149" s="2611"/>
      <c r="G1149" s="2372"/>
      <c r="H1149" s="2611"/>
      <c r="I1149" s="2221" t="s">
        <v>2541</v>
      </c>
      <c r="J1149" s="2613"/>
    </row>
    <row r="1150" spans="1:10" ht="63.75">
      <c r="A1150" s="2660" t="s">
        <v>2441</v>
      </c>
      <c r="B1150" s="2662" t="s">
        <v>2274</v>
      </c>
      <c r="C1150" s="2662" t="s">
        <v>2275</v>
      </c>
      <c r="D1150" s="2663" t="s">
        <v>31</v>
      </c>
      <c r="E1150" s="2664">
        <f>5*1.3</f>
        <v>6.5</v>
      </c>
      <c r="F1150" s="2665"/>
      <c r="G1150" s="2215"/>
      <c r="H1150" s="2561"/>
      <c r="I1150" s="2561"/>
      <c r="J1150" s="2607"/>
    </row>
    <row r="1151" spans="1:10">
      <c r="A1151" s="2610"/>
      <c r="B1151" s="2611"/>
      <c r="C1151" s="2611"/>
      <c r="D1151" s="2372"/>
      <c r="E1151" s="2612"/>
      <c r="F1151" s="2611"/>
      <c r="G1151" s="2372"/>
      <c r="H1151" s="2611"/>
      <c r="I1151" s="2221" t="s">
        <v>2542</v>
      </c>
      <c r="J1151" s="2613"/>
    </row>
    <row r="1152" spans="1:10" ht="76.5">
      <c r="A1152" s="2660" t="s">
        <v>2442</v>
      </c>
      <c r="B1152" s="2662" t="s">
        <v>2277</v>
      </c>
      <c r="C1152" s="2662" t="s">
        <v>2278</v>
      </c>
      <c r="D1152" s="2663" t="s">
        <v>31</v>
      </c>
      <c r="E1152" s="2664">
        <f>3*1.3</f>
        <v>3.9000000000000004</v>
      </c>
      <c r="F1152" s="2665"/>
      <c r="G1152" s="2215"/>
      <c r="H1152" s="2561"/>
      <c r="I1152" s="2561"/>
      <c r="J1152" s="2607"/>
    </row>
    <row r="1153" spans="1:10">
      <c r="A1153" s="2610"/>
      <c r="B1153" s="2611"/>
      <c r="C1153" s="2611"/>
      <c r="D1153" s="2372"/>
      <c r="E1153" s="2612"/>
      <c r="F1153" s="2611"/>
      <c r="G1153" s="2372"/>
      <c r="H1153" s="2611"/>
      <c r="I1153" s="2221" t="s">
        <v>2543</v>
      </c>
      <c r="J1153" s="2613"/>
    </row>
    <row r="1154" spans="1:10" ht="76.5">
      <c r="A1154" s="2660" t="s">
        <v>2443</v>
      </c>
      <c r="B1154" s="2662" t="s">
        <v>2280</v>
      </c>
      <c r="C1154" s="2662" t="s">
        <v>2281</v>
      </c>
      <c r="D1154" s="2663" t="s">
        <v>31</v>
      </c>
      <c r="E1154" s="2664">
        <f>3*1.3</f>
        <v>3.9000000000000004</v>
      </c>
      <c r="F1154" s="2665"/>
      <c r="G1154" s="2215"/>
      <c r="H1154" s="2561"/>
      <c r="I1154" s="2561"/>
      <c r="J1154" s="2607"/>
    </row>
    <row r="1155" spans="1:10">
      <c r="A1155" s="2610"/>
      <c r="B1155" s="2611"/>
      <c r="C1155" s="2611"/>
      <c r="D1155" s="2372"/>
      <c r="E1155" s="2612"/>
      <c r="F1155" s="2611"/>
      <c r="G1155" s="2372"/>
      <c r="H1155" s="2611"/>
      <c r="I1155" s="2221" t="s">
        <v>2544</v>
      </c>
      <c r="J1155" s="2613"/>
    </row>
    <row r="1156" spans="1:10" ht="76.5">
      <c r="A1156" s="2660" t="s">
        <v>2444</v>
      </c>
      <c r="B1156" s="2662" t="s">
        <v>2283</v>
      </c>
      <c r="C1156" s="2662" t="s">
        <v>2284</v>
      </c>
      <c r="D1156" s="2663" t="s">
        <v>31</v>
      </c>
      <c r="E1156" s="2664">
        <f>1*1.3</f>
        <v>1.3</v>
      </c>
      <c r="F1156" s="2665"/>
      <c r="G1156" s="2215"/>
      <c r="H1156" s="2561"/>
      <c r="I1156" s="2561"/>
      <c r="J1156" s="2607"/>
    </row>
    <row r="1157" spans="1:10">
      <c r="A1157" s="2610"/>
      <c r="B1157" s="2611"/>
      <c r="C1157" s="2611"/>
      <c r="D1157" s="2372"/>
      <c r="E1157" s="2612"/>
      <c r="F1157" s="2611"/>
      <c r="G1157" s="2372"/>
      <c r="H1157" s="2611"/>
      <c r="I1157" s="2221" t="s">
        <v>2545</v>
      </c>
      <c r="J1157" s="2613"/>
    </row>
    <row r="1158" spans="1:10" ht="76.5">
      <c r="A1158" s="2660" t="s">
        <v>2445</v>
      </c>
      <c r="B1158" s="2662" t="s">
        <v>2286</v>
      </c>
      <c r="C1158" s="2662" t="s">
        <v>2287</v>
      </c>
      <c r="D1158" s="2663" t="s">
        <v>31</v>
      </c>
      <c r="E1158" s="2664">
        <f>3*1.3</f>
        <v>3.9000000000000004</v>
      </c>
      <c r="F1158" s="2665"/>
      <c r="G1158" s="2215"/>
      <c r="H1158" s="2561"/>
      <c r="I1158" s="2561"/>
      <c r="J1158" s="2607"/>
    </row>
    <row r="1159" spans="1:10">
      <c r="A1159" s="2610"/>
      <c r="B1159" s="2611"/>
      <c r="C1159" s="2611"/>
      <c r="D1159" s="2372"/>
      <c r="E1159" s="2612"/>
      <c r="F1159" s="2611"/>
      <c r="G1159" s="2372"/>
      <c r="H1159" s="2611"/>
      <c r="I1159" s="2221" t="s">
        <v>2546</v>
      </c>
      <c r="J1159" s="2613"/>
    </row>
    <row r="1160" spans="1:10" ht="76.5">
      <c r="A1160" s="2660" t="s">
        <v>2446</v>
      </c>
      <c r="B1160" s="2662" t="s">
        <v>2289</v>
      </c>
      <c r="C1160" s="2662" t="s">
        <v>2290</v>
      </c>
      <c r="D1160" s="2663" t="s">
        <v>31</v>
      </c>
      <c r="E1160" s="2664">
        <f>4*1.3</f>
        <v>5.2</v>
      </c>
      <c r="F1160" s="2665"/>
      <c r="G1160" s="2215"/>
      <c r="H1160" s="2561"/>
      <c r="I1160" s="2561"/>
      <c r="J1160" s="2607"/>
    </row>
    <row r="1161" spans="1:10">
      <c r="A1161" s="2610"/>
      <c r="B1161" s="2611"/>
      <c r="C1161" s="2611"/>
      <c r="D1161" s="2372"/>
      <c r="E1161" s="2612"/>
      <c r="F1161" s="2611"/>
      <c r="G1161" s="2372"/>
      <c r="H1161" s="2611"/>
      <c r="I1161" s="2221" t="s">
        <v>2547</v>
      </c>
      <c r="J1161" s="2613"/>
    </row>
    <row r="1162" spans="1:10" ht="51">
      <c r="A1162" s="2660" t="s">
        <v>2447</v>
      </c>
      <c r="B1162" s="2662" t="s">
        <v>2292</v>
      </c>
      <c r="C1162" s="2662" t="s">
        <v>2293</v>
      </c>
      <c r="D1162" s="2663" t="s">
        <v>31</v>
      </c>
      <c r="E1162" s="2664">
        <f>3*1.3</f>
        <v>3.9000000000000004</v>
      </c>
      <c r="F1162" s="2665"/>
      <c r="G1162" s="2215"/>
      <c r="H1162" s="2561"/>
      <c r="I1162" s="2561"/>
      <c r="J1162" s="2607"/>
    </row>
    <row r="1163" spans="1:10">
      <c r="A1163" s="2610"/>
      <c r="B1163" s="2611"/>
      <c r="C1163" s="2611"/>
      <c r="D1163" s="2372"/>
      <c r="E1163" s="2612"/>
      <c r="F1163" s="2611"/>
      <c r="G1163" s="2372"/>
      <c r="H1163" s="2611"/>
      <c r="I1163" s="2221" t="s">
        <v>2548</v>
      </c>
      <c r="J1163" s="2613"/>
    </row>
    <row r="1164" spans="1:10" ht="76.5">
      <c r="A1164" s="2660" t="s">
        <v>2448</v>
      </c>
      <c r="B1164" s="2662" t="s">
        <v>2295</v>
      </c>
      <c r="C1164" s="2662" t="s">
        <v>2296</v>
      </c>
      <c r="D1164" s="2663" t="s">
        <v>31</v>
      </c>
      <c r="E1164" s="2664">
        <f>5*1.3</f>
        <v>6.5</v>
      </c>
      <c r="F1164" s="2665"/>
      <c r="G1164" s="2215"/>
      <c r="H1164" s="2561"/>
      <c r="I1164" s="2561"/>
      <c r="J1164" s="2607"/>
    </row>
    <row r="1165" spans="1:10">
      <c r="A1165" s="2610"/>
      <c r="B1165" s="2611"/>
      <c r="C1165" s="2611"/>
      <c r="D1165" s="2372"/>
      <c r="E1165" s="2612"/>
      <c r="F1165" s="2611"/>
      <c r="G1165" s="2372"/>
      <c r="H1165" s="2611"/>
      <c r="I1165" s="2221" t="s">
        <v>2549</v>
      </c>
      <c r="J1165" s="2613"/>
    </row>
    <row r="1166" spans="1:10" ht="63.75">
      <c r="A1166" s="2660" t="s">
        <v>2449</v>
      </c>
      <c r="B1166" s="2662" t="s">
        <v>2298</v>
      </c>
      <c r="C1166" s="2662" t="s">
        <v>2299</v>
      </c>
      <c r="D1166" s="2663" t="s">
        <v>31</v>
      </c>
      <c r="E1166" s="2664">
        <f>5*1.3</f>
        <v>6.5</v>
      </c>
      <c r="F1166" s="2665"/>
      <c r="G1166" s="2215"/>
      <c r="H1166" s="2561"/>
      <c r="I1166" s="2561"/>
      <c r="J1166" s="2607"/>
    </row>
    <row r="1167" spans="1:10">
      <c r="A1167" s="2610"/>
      <c r="B1167" s="2611"/>
      <c r="C1167" s="2611"/>
      <c r="D1167" s="2372"/>
      <c r="E1167" s="2612"/>
      <c r="F1167" s="2611"/>
      <c r="G1167" s="2372"/>
      <c r="H1167" s="2611"/>
      <c r="I1167" s="2221" t="s">
        <v>2550</v>
      </c>
      <c r="J1167" s="2613"/>
    </row>
    <row r="1168" spans="1:10" ht="76.5">
      <c r="A1168" s="2660" t="s">
        <v>2450</v>
      </c>
      <c r="B1168" s="2662" t="s">
        <v>2301</v>
      </c>
      <c r="C1168" s="2662" t="s">
        <v>2302</v>
      </c>
      <c r="D1168" s="2663" t="s">
        <v>31</v>
      </c>
      <c r="E1168" s="2664">
        <f>5*1.3</f>
        <v>6.5</v>
      </c>
      <c r="F1168" s="2665"/>
      <c r="G1168" s="2215"/>
      <c r="H1168" s="2561"/>
      <c r="I1168" s="2561"/>
      <c r="J1168" s="2607"/>
    </row>
    <row r="1169" spans="1:10">
      <c r="A1169" s="2610"/>
      <c r="B1169" s="2611"/>
      <c r="C1169" s="2611"/>
      <c r="D1169" s="2372"/>
      <c r="E1169" s="2612"/>
      <c r="F1169" s="2611"/>
      <c r="G1169" s="2372"/>
      <c r="H1169" s="2611"/>
      <c r="I1169" s="2221" t="s">
        <v>2551</v>
      </c>
      <c r="J1169" s="2613"/>
    </row>
    <row r="1170" spans="1:10" ht="63.75">
      <c r="A1170" s="2660" t="s">
        <v>2451</v>
      </c>
      <c r="B1170" s="2662" t="s">
        <v>2304</v>
      </c>
      <c r="C1170" s="2662" t="s">
        <v>2305</v>
      </c>
      <c r="D1170" s="2663" t="s">
        <v>31</v>
      </c>
      <c r="E1170" s="2664">
        <f>5*1.3</f>
        <v>6.5</v>
      </c>
      <c r="F1170" s="2665"/>
      <c r="G1170" s="2215"/>
      <c r="H1170" s="2561"/>
      <c r="I1170" s="2561"/>
      <c r="J1170" s="2607"/>
    </row>
    <row r="1171" spans="1:10">
      <c r="A1171" s="2610"/>
      <c r="B1171" s="2611"/>
      <c r="C1171" s="2611"/>
      <c r="D1171" s="2372"/>
      <c r="E1171" s="2612"/>
      <c r="F1171" s="2611"/>
      <c r="G1171" s="2372"/>
      <c r="H1171" s="2611"/>
      <c r="I1171" s="2221" t="s">
        <v>2552</v>
      </c>
      <c r="J1171" s="2613"/>
    </row>
    <row r="1172" spans="1:10" ht="63.75">
      <c r="A1172" s="2660" t="s">
        <v>2452</v>
      </c>
      <c r="B1172" s="2662" t="s">
        <v>2307</v>
      </c>
      <c r="C1172" s="2662" t="s">
        <v>2308</v>
      </c>
      <c r="D1172" s="2663" t="s">
        <v>31</v>
      </c>
      <c r="E1172" s="2664">
        <f>5*1.3</f>
        <v>6.5</v>
      </c>
      <c r="F1172" s="2665"/>
      <c r="G1172" s="2215"/>
      <c r="H1172" s="2561"/>
      <c r="I1172" s="2561"/>
      <c r="J1172" s="2607"/>
    </row>
    <row r="1173" spans="1:10">
      <c r="A1173" s="2610"/>
      <c r="B1173" s="2611"/>
      <c r="C1173" s="2611"/>
      <c r="D1173" s="2372"/>
      <c r="E1173" s="2612"/>
      <c r="F1173" s="2611"/>
      <c r="G1173" s="2372"/>
      <c r="H1173" s="2611"/>
      <c r="I1173" s="2221" t="s">
        <v>2553</v>
      </c>
      <c r="J1173" s="2613"/>
    </row>
    <row r="1174" spans="1:10" ht="25.5">
      <c r="A1174" s="2614" t="s">
        <v>2453</v>
      </c>
      <c r="B1174" s="2662" t="s">
        <v>2310</v>
      </c>
      <c r="C1174" s="2662" t="s">
        <v>2311</v>
      </c>
      <c r="D1174" s="2663" t="s">
        <v>31</v>
      </c>
      <c r="E1174" s="2664">
        <f>30*1.3</f>
        <v>39</v>
      </c>
      <c r="F1174" s="2665"/>
      <c r="G1174" s="2218"/>
      <c r="H1174" s="2562"/>
      <c r="I1174" s="2562"/>
      <c r="J1174" s="2617"/>
    </row>
    <row r="1175" spans="1:10">
      <c r="A1175" s="2610"/>
      <c r="B1175" s="2611"/>
      <c r="C1175" s="2611"/>
      <c r="D1175" s="2372"/>
      <c r="E1175" s="2612"/>
      <c r="F1175" s="2611"/>
      <c r="G1175" s="2372"/>
      <c r="H1175" s="2611"/>
      <c r="I1175" s="2221" t="s">
        <v>2554</v>
      </c>
      <c r="J1175" s="2613"/>
    </row>
    <row r="1176" spans="1:10" ht="89.25">
      <c r="A1176" s="2614" t="s">
        <v>2454</v>
      </c>
      <c r="B1176" s="2661" t="s">
        <v>2313</v>
      </c>
      <c r="C1176" s="2662" t="s">
        <v>2314</v>
      </c>
      <c r="D1176" s="2663" t="s">
        <v>31</v>
      </c>
      <c r="E1176" s="2664">
        <f>12*1.3</f>
        <v>15.600000000000001</v>
      </c>
      <c r="F1176" s="2665"/>
      <c r="G1176" s="2215"/>
      <c r="H1176" s="2561"/>
      <c r="I1176" s="2561"/>
      <c r="J1176" s="2607"/>
    </row>
    <row r="1177" spans="1:10">
      <c r="A1177" s="2610"/>
      <c r="B1177" s="2611"/>
      <c r="C1177" s="2670"/>
      <c r="D1177" s="2372"/>
      <c r="E1177" s="2612"/>
      <c r="F1177" s="2224"/>
      <c r="G1177" s="2372"/>
      <c r="H1177" s="2224"/>
      <c r="I1177" s="2221" t="s">
        <v>2555</v>
      </c>
      <c r="J1177" s="2671"/>
    </row>
    <row r="1178" spans="1:10">
      <c r="A1178" s="2672" t="s">
        <v>2558</v>
      </c>
      <c r="B1178" s="2673" t="s">
        <v>2316</v>
      </c>
      <c r="C1178" s="2674"/>
      <c r="D1178" s="2235"/>
      <c r="E1178" s="2675"/>
      <c r="F1178" s="2379"/>
      <c r="G1178" s="2235"/>
      <c r="H1178" s="2380"/>
      <c r="I1178" s="2233"/>
      <c r="J1178" s="2676"/>
    </row>
    <row r="1179" spans="1:10">
      <c r="A1179" s="2677" t="s">
        <v>2559</v>
      </c>
      <c r="B1179" s="2662" t="s">
        <v>2317</v>
      </c>
      <c r="C1179" s="2662" t="s">
        <v>2318</v>
      </c>
      <c r="D1179" s="2663" t="s">
        <v>31</v>
      </c>
      <c r="E1179" s="2664">
        <f>30*1.3</f>
        <v>39</v>
      </c>
      <c r="F1179" s="2665"/>
      <c r="G1179" s="2218"/>
      <c r="H1179" s="2562"/>
      <c r="I1179" s="2562"/>
      <c r="J1179" s="2617"/>
    </row>
    <row r="1180" spans="1:10" ht="38.25">
      <c r="A1180" s="2677" t="s">
        <v>2560</v>
      </c>
      <c r="B1180" s="2661" t="s">
        <v>2310</v>
      </c>
      <c r="C1180" s="2662" t="s">
        <v>2319</v>
      </c>
      <c r="D1180" s="2663" t="s">
        <v>31</v>
      </c>
      <c r="E1180" s="2664">
        <f>15*1.3</f>
        <v>19.5</v>
      </c>
      <c r="F1180" s="2665"/>
      <c r="G1180" s="2218"/>
      <c r="H1180" s="2562"/>
      <c r="I1180" s="2562"/>
      <c r="J1180" s="2617"/>
    </row>
    <row r="1181" spans="1:10" ht="38.25">
      <c r="A1181" s="2677" t="s">
        <v>2561</v>
      </c>
      <c r="B1181" s="2661" t="s">
        <v>2320</v>
      </c>
      <c r="C1181" s="2662" t="s">
        <v>2321</v>
      </c>
      <c r="D1181" s="2663" t="s">
        <v>31</v>
      </c>
      <c r="E1181" s="2664">
        <f>7*1.3</f>
        <v>9.1</v>
      </c>
      <c r="F1181" s="2665"/>
      <c r="G1181" s="2218"/>
      <c r="H1181" s="2562"/>
      <c r="I1181" s="2562"/>
      <c r="J1181" s="2617"/>
    </row>
    <row r="1182" spans="1:10" ht="25.5">
      <c r="A1182" s="2677" t="s">
        <v>2562</v>
      </c>
      <c r="B1182" s="2661" t="s">
        <v>2322</v>
      </c>
      <c r="C1182" s="2662" t="s">
        <v>2323</v>
      </c>
      <c r="D1182" s="2663" t="s">
        <v>31</v>
      </c>
      <c r="E1182" s="2664">
        <f>30*1.3</f>
        <v>39</v>
      </c>
      <c r="F1182" s="2665"/>
      <c r="G1182" s="2218"/>
      <c r="H1182" s="2562"/>
      <c r="I1182" s="2562"/>
      <c r="J1182" s="2617"/>
    </row>
    <row r="1183" spans="1:10" ht="51">
      <c r="A1183" s="2677" t="s">
        <v>2563</v>
      </c>
      <c r="B1183" s="2661" t="s">
        <v>2324</v>
      </c>
      <c r="C1183" s="2662" t="s">
        <v>2325</v>
      </c>
      <c r="D1183" s="2663" t="s">
        <v>31</v>
      </c>
      <c r="E1183" s="2664">
        <f>20*1.3</f>
        <v>26</v>
      </c>
      <c r="F1183" s="2665"/>
      <c r="G1183" s="2218"/>
      <c r="H1183" s="2562"/>
      <c r="I1183" s="2562"/>
      <c r="J1183" s="2617"/>
    </row>
    <row r="1184" spans="1:10" ht="25.5">
      <c r="A1184" s="2677" t="s">
        <v>2564</v>
      </c>
      <c r="B1184" s="2661" t="s">
        <v>2326</v>
      </c>
      <c r="C1184" s="2662" t="s">
        <v>2327</v>
      </c>
      <c r="D1184" s="2663" t="s">
        <v>31</v>
      </c>
      <c r="E1184" s="2664">
        <f>18*1.3</f>
        <v>23.400000000000002</v>
      </c>
      <c r="F1184" s="2665"/>
      <c r="G1184" s="2218"/>
      <c r="H1184" s="2562"/>
      <c r="I1184" s="2562"/>
      <c r="J1184" s="2617"/>
    </row>
    <row r="1185" spans="1:10" ht="38.25">
      <c r="A1185" s="2677" t="s">
        <v>2565</v>
      </c>
      <c r="B1185" s="2661" t="s">
        <v>2328</v>
      </c>
      <c r="C1185" s="2662" t="s">
        <v>2329</v>
      </c>
      <c r="D1185" s="2663" t="s">
        <v>31</v>
      </c>
      <c r="E1185" s="2664">
        <f>27*1.3</f>
        <v>35.1</v>
      </c>
      <c r="F1185" s="2665"/>
      <c r="G1185" s="2218"/>
      <c r="H1185" s="2562"/>
      <c r="I1185" s="2562"/>
      <c r="J1185" s="2617"/>
    </row>
    <row r="1186" spans="1:10" ht="38.25">
      <c r="A1186" s="2677" t="s">
        <v>2566</v>
      </c>
      <c r="B1186" s="2661" t="s">
        <v>2330</v>
      </c>
      <c r="C1186" s="2662" t="s">
        <v>2331</v>
      </c>
      <c r="D1186" s="2663" t="s">
        <v>31</v>
      </c>
      <c r="E1186" s="2664">
        <f>6*1.3</f>
        <v>7.8000000000000007</v>
      </c>
      <c r="F1186" s="2665"/>
      <c r="G1186" s="2218"/>
      <c r="H1186" s="2562"/>
      <c r="I1186" s="2562"/>
      <c r="J1186" s="2617"/>
    </row>
    <row r="1187" spans="1:10" ht="25.5">
      <c r="A1187" s="2677" t="s">
        <v>2567</v>
      </c>
      <c r="B1187" s="2661" t="s">
        <v>2332</v>
      </c>
      <c r="C1187" s="2662" t="s">
        <v>2333</v>
      </c>
      <c r="D1187" s="2663" t="s">
        <v>31</v>
      </c>
      <c r="E1187" s="2664">
        <f>40*1.3</f>
        <v>52</v>
      </c>
      <c r="F1187" s="2665"/>
      <c r="G1187" s="2218"/>
      <c r="H1187" s="2562"/>
      <c r="I1187" s="2562"/>
      <c r="J1187" s="2617"/>
    </row>
    <row r="1188" spans="1:10">
      <c r="A1188" s="2610"/>
      <c r="B1188" s="2611"/>
      <c r="C1188" s="2611"/>
      <c r="D1188" s="2372"/>
      <c r="E1188" s="2612"/>
      <c r="F1188" s="2611"/>
      <c r="G1188" s="2372"/>
      <c r="H1188" s="2611"/>
      <c r="I1188" s="2221" t="s">
        <v>2556</v>
      </c>
      <c r="J1188" s="2613"/>
    </row>
    <row r="1189" spans="1:10">
      <c r="A1189" s="2678" t="s">
        <v>2568</v>
      </c>
      <c r="B1189" s="2679" t="s">
        <v>2335</v>
      </c>
      <c r="C1189" s="2680"/>
      <c r="D1189" s="2681"/>
      <c r="E1189" s="2682"/>
      <c r="F1189" s="2683"/>
      <c r="G1189" s="2684"/>
      <c r="H1189" s="2598"/>
      <c r="I1189" s="2598"/>
      <c r="J1189" s="2598"/>
    </row>
    <row r="1190" spans="1:10" ht="38.25">
      <c r="A1190" s="2685" t="s">
        <v>2569</v>
      </c>
      <c r="B1190" s="2662" t="s">
        <v>2624</v>
      </c>
      <c r="C1190" s="2662" t="s">
        <v>2336</v>
      </c>
      <c r="D1190" s="2663" t="s">
        <v>2337</v>
      </c>
      <c r="E1190" s="2664">
        <f>3*1.3</f>
        <v>3.9000000000000004</v>
      </c>
      <c r="F1190" s="2686"/>
      <c r="G1190" s="2215"/>
      <c r="H1190" s="2561"/>
      <c r="I1190" s="2561"/>
      <c r="J1190" s="2607"/>
    </row>
    <row r="1191" spans="1:10" ht="76.5">
      <c r="A1191" s="2685" t="s">
        <v>2570</v>
      </c>
      <c r="B1191" s="2662" t="s">
        <v>2625</v>
      </c>
      <c r="C1191" s="2662" t="s">
        <v>2338</v>
      </c>
      <c r="D1191" s="2663" t="s">
        <v>2337</v>
      </c>
      <c r="E1191" s="2664">
        <f>3*1.3</f>
        <v>3.9000000000000004</v>
      </c>
      <c r="F1191" s="2686"/>
      <c r="G1191" s="2215"/>
      <c r="H1191" s="2561"/>
      <c r="I1191" s="2561"/>
      <c r="J1191" s="2607"/>
    </row>
    <row r="1192" spans="1:10" ht="51">
      <c r="A1192" s="2685" t="s">
        <v>2571</v>
      </c>
      <c r="B1192" s="2662" t="s">
        <v>2626</v>
      </c>
      <c r="C1192" s="2662" t="s">
        <v>2339</v>
      </c>
      <c r="D1192" s="2663" t="s">
        <v>2337</v>
      </c>
      <c r="E1192" s="2687">
        <f>4*1.3</f>
        <v>5.2</v>
      </c>
      <c r="F1192" s="2605"/>
      <c r="G1192" s="2215"/>
      <c r="H1192" s="2561"/>
      <c r="I1192" s="2561"/>
      <c r="J1192" s="2607"/>
    </row>
    <row r="1193" spans="1:10">
      <c r="A1193" s="2610"/>
      <c r="B1193" s="2611"/>
      <c r="C1193" s="2611"/>
      <c r="D1193" s="2372"/>
      <c r="E1193" s="2612"/>
      <c r="F1193" s="2611"/>
      <c r="G1193" s="2372"/>
      <c r="H1193" s="2611"/>
      <c r="I1193" s="2221" t="s">
        <v>2557</v>
      </c>
      <c r="J1193" s="2613"/>
    </row>
    <row r="1194" spans="1:10">
      <c r="A1194" s="2644" t="s">
        <v>2609</v>
      </c>
      <c r="B1194" s="2651" t="s">
        <v>2639</v>
      </c>
      <c r="C1194" s="2645"/>
      <c r="D1194" s="2646"/>
      <c r="E1194" s="2628"/>
      <c r="F1194" s="2647"/>
      <c r="G1194" s="2630"/>
      <c r="H1194" s="2631"/>
      <c r="I1194" s="2631"/>
      <c r="J1194" s="2632"/>
    </row>
    <row r="1195" spans="1:10" ht="51">
      <c r="A1195" s="2652" t="s">
        <v>2640</v>
      </c>
      <c r="B1195" s="2609" t="s">
        <v>3377</v>
      </c>
      <c r="C1195" s="2602" t="s">
        <v>2063</v>
      </c>
      <c r="D1195" s="2603" t="s">
        <v>31</v>
      </c>
      <c r="E1195" s="2280">
        <f>240000*1.3</f>
        <v>312000</v>
      </c>
      <c r="F1195" s="2605">
        <v>500</v>
      </c>
      <c r="G1195" s="2688">
        <v>4.3000000000000003E-2</v>
      </c>
      <c r="H1195" s="2620">
        <v>21.5</v>
      </c>
      <c r="I1195" s="2561">
        <v>12</v>
      </c>
      <c r="J1195" s="2621">
        <v>15025.92</v>
      </c>
    </row>
    <row r="1196" spans="1:10" ht="51">
      <c r="A1196" s="2652" t="s">
        <v>2641</v>
      </c>
      <c r="B1196" s="2609" t="s">
        <v>3378</v>
      </c>
      <c r="C1196" s="2602" t="s">
        <v>2064</v>
      </c>
      <c r="D1196" s="2603" t="s">
        <v>31</v>
      </c>
      <c r="E1196" s="2280">
        <f>35000*1.3</f>
        <v>45500</v>
      </c>
      <c r="F1196" s="2605">
        <v>500</v>
      </c>
      <c r="G1196" s="2688">
        <v>5.6000000000000001E-2</v>
      </c>
      <c r="H1196" s="2620">
        <v>28</v>
      </c>
      <c r="I1196" s="2561">
        <v>12</v>
      </c>
      <c r="J1196" s="2621">
        <v>2853.76</v>
      </c>
    </row>
    <row r="1197" spans="1:10">
      <c r="A1197" s="2610"/>
      <c r="B1197" s="2611"/>
      <c r="C1197" s="2611"/>
      <c r="D1197" s="2372"/>
      <c r="E1197" s="2612"/>
      <c r="F1197" s="2611"/>
      <c r="G1197" s="2372"/>
      <c r="H1197" s="2611"/>
      <c r="I1197" s="2221" t="s">
        <v>2642</v>
      </c>
      <c r="J1197" s="2622">
        <v>15964</v>
      </c>
    </row>
    <row r="1198" spans="1:10">
      <c r="A1198" s="2644" t="s">
        <v>2643</v>
      </c>
      <c r="B1198" s="2651" t="s">
        <v>2645</v>
      </c>
      <c r="C1198" s="2645"/>
      <c r="D1198" s="2646"/>
      <c r="E1198" s="2628"/>
      <c r="F1198" s="2647"/>
      <c r="G1198" s="2630"/>
      <c r="H1198" s="2631"/>
      <c r="I1198" s="2631"/>
      <c r="J1198" s="2632"/>
    </row>
    <row r="1199" spans="1:10" ht="63.75">
      <c r="A1199" s="2652" t="s">
        <v>2644</v>
      </c>
      <c r="B1199" s="2602" t="s">
        <v>2065</v>
      </c>
      <c r="C1199" s="2602" t="s">
        <v>2066</v>
      </c>
      <c r="D1199" s="2603" t="s">
        <v>31</v>
      </c>
      <c r="E1199" s="2280">
        <f>80000*1.3</f>
        <v>104000</v>
      </c>
      <c r="F1199" s="2605"/>
      <c r="G1199" s="2688"/>
      <c r="H1199" s="2561"/>
      <c r="I1199" s="2561"/>
      <c r="J1199" s="2607"/>
    </row>
    <row r="1200" spans="1:10">
      <c r="A1200" s="2610"/>
      <c r="B1200" s="2611"/>
      <c r="C1200" s="2611"/>
      <c r="D1200" s="2372"/>
      <c r="E1200" s="2612"/>
      <c r="F1200" s="2611"/>
      <c r="G1200" s="2372"/>
      <c r="H1200" s="2611"/>
      <c r="I1200" s="2221" t="s">
        <v>2646</v>
      </c>
      <c r="J1200" s="2613"/>
    </row>
    <row r="1201" spans="1:10">
      <c r="A1201" s="2146" t="s">
        <v>2647</v>
      </c>
      <c r="B1201" s="2520" t="s">
        <v>2756</v>
      </c>
      <c r="C1201" s="2521"/>
      <c r="D1201" s="2298"/>
      <c r="E1201" s="2150"/>
      <c r="F1201" s="2299"/>
      <c r="G1201" s="2300"/>
      <c r="H1201" s="2298"/>
      <c r="I1201" s="2299"/>
      <c r="J1201" s="2299"/>
    </row>
    <row r="1202" spans="1:10">
      <c r="A1202" s="2689" t="s">
        <v>3379</v>
      </c>
      <c r="B1202" s="2689"/>
      <c r="C1202" s="2689"/>
      <c r="D1202" s="2689"/>
      <c r="E1202" s="2689"/>
      <c r="F1202" s="2689"/>
      <c r="G1202" s="2689"/>
      <c r="H1202" s="2689"/>
      <c r="I1202" s="2689"/>
      <c r="J1202" s="2689"/>
    </row>
    <row r="1203" spans="1:10" ht="141">
      <c r="A1203" s="2685" t="s">
        <v>2648</v>
      </c>
      <c r="B1203" s="2690" t="s">
        <v>2610</v>
      </c>
      <c r="C1203" s="2691" t="s">
        <v>2618</v>
      </c>
      <c r="D1203" s="2215" t="s">
        <v>31</v>
      </c>
      <c r="E1203" s="2692">
        <v>60000</v>
      </c>
      <c r="F1203" s="2685" t="s">
        <v>234</v>
      </c>
      <c r="G1203" s="2685" t="s">
        <v>3380</v>
      </c>
      <c r="H1203" s="2685" t="s">
        <v>3381</v>
      </c>
      <c r="I1203" s="2685" t="s">
        <v>3247</v>
      </c>
      <c r="J1203" s="2685" t="s">
        <v>3382</v>
      </c>
    </row>
    <row r="1204" spans="1:10">
      <c r="A1204" s="2610"/>
      <c r="B1204" s="2611"/>
      <c r="C1204" s="2611"/>
      <c r="D1204" s="2372"/>
      <c r="E1204" s="2612"/>
      <c r="F1204" s="2611"/>
      <c r="G1204" s="2372"/>
      <c r="H1204" s="2611"/>
      <c r="I1204" s="2221" t="s">
        <v>2651</v>
      </c>
      <c r="J1204" s="2693">
        <v>25200</v>
      </c>
    </row>
    <row r="1208" spans="1:10" ht="15.75">
      <c r="B1208" s="2694" t="s">
        <v>3383</v>
      </c>
    </row>
    <row r="1209" spans="1:10" ht="15.75">
      <c r="B1209" s="2694" t="s">
        <v>3384</v>
      </c>
    </row>
  </sheetData>
  <mergeCells count="12">
    <mergeCell ref="B12:H12"/>
    <mergeCell ref="B13:H13"/>
    <mergeCell ref="B14:H14"/>
    <mergeCell ref="A760:J760"/>
    <mergeCell ref="A772:J772"/>
    <mergeCell ref="A1202:J1202"/>
    <mergeCell ref="A2:J2"/>
    <mergeCell ref="A4:J4"/>
    <mergeCell ref="B8:H8"/>
    <mergeCell ref="B9:H9"/>
    <mergeCell ref="B10:H10"/>
    <mergeCell ref="B11:H11"/>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66"/>
  </sheetPr>
  <dimension ref="A1:J1204"/>
  <sheetViews>
    <sheetView workbookViewId="0">
      <selection activeCell="M32" sqref="M32"/>
    </sheetView>
  </sheetViews>
  <sheetFormatPr defaultRowHeight="15"/>
  <cols>
    <col min="1" max="1" width="9.140625" style="502"/>
    <col min="2" max="2" width="27.85546875" style="401" customWidth="1"/>
    <col min="3" max="3" width="66.85546875" style="401" customWidth="1"/>
    <col min="4" max="4" width="9.85546875" style="401" customWidth="1"/>
    <col min="5" max="5" width="9.140625" style="502"/>
    <col min="6" max="10" width="9.140625" style="401"/>
  </cols>
  <sheetData>
    <row r="1" spans="1:10">
      <c r="A1" s="606"/>
      <c r="B1" s="136"/>
      <c r="C1" s="136"/>
      <c r="D1" s="136"/>
      <c r="E1" s="495"/>
      <c r="F1" s="136"/>
      <c r="G1" s="136"/>
      <c r="H1" s="136"/>
      <c r="I1" s="136"/>
      <c r="J1" s="136"/>
    </row>
    <row r="2" spans="1:10">
      <c r="A2"/>
      <c r="B2"/>
      <c r="C2"/>
      <c r="D2"/>
      <c r="E2"/>
      <c r="F2"/>
      <c r="G2"/>
      <c r="H2"/>
      <c r="I2"/>
      <c r="J2"/>
    </row>
    <row r="3" spans="1:10">
      <c r="A3" s="606"/>
      <c r="B3" s="136"/>
      <c r="C3" s="136"/>
      <c r="D3" s="136"/>
      <c r="E3" s="495"/>
      <c r="F3" s="136"/>
      <c r="G3" s="136"/>
      <c r="H3" s="136"/>
      <c r="I3" s="136"/>
      <c r="J3" s="136"/>
    </row>
    <row r="4" spans="1:10">
      <c r="A4"/>
      <c r="B4"/>
      <c r="C4"/>
      <c r="D4"/>
      <c r="E4"/>
      <c r="F4"/>
      <c r="G4"/>
      <c r="H4"/>
      <c r="I4"/>
      <c r="J4"/>
    </row>
    <row r="5" spans="1:10" ht="15.75">
      <c r="A5" s="640"/>
      <c r="B5" s="640"/>
      <c r="C5" s="64"/>
      <c r="D5" s="640"/>
      <c r="E5" s="96"/>
      <c r="F5" s="640"/>
      <c r="G5" s="82"/>
      <c r="H5" s="640"/>
      <c r="I5" s="640"/>
      <c r="J5" s="640"/>
    </row>
    <row r="6" spans="1:10" ht="15.75">
      <c r="A6" s="640"/>
      <c r="B6" s="114" t="s">
        <v>2</v>
      </c>
      <c r="C6" s="115"/>
      <c r="D6" s="640"/>
      <c r="E6" s="96"/>
      <c r="F6" s="640"/>
      <c r="G6" s="82"/>
      <c r="H6" s="640"/>
      <c r="I6" s="640"/>
      <c r="J6" s="640"/>
    </row>
    <row r="7" spans="1:10" ht="15.75">
      <c r="A7" s="640"/>
      <c r="B7" s="640"/>
      <c r="C7" s="64"/>
      <c r="D7" s="640"/>
      <c r="E7" s="96"/>
      <c r="F7" s="640"/>
      <c r="G7" s="82"/>
      <c r="H7" s="640"/>
      <c r="I7" s="640"/>
      <c r="J7" s="640"/>
    </row>
    <row r="8" spans="1:10">
      <c r="A8" s="630" t="s">
        <v>3</v>
      </c>
      <c r="B8" s="646" t="s">
        <v>4</v>
      </c>
      <c r="C8" s="646"/>
      <c r="D8" s="646"/>
      <c r="E8" s="646"/>
      <c r="F8" s="646"/>
      <c r="G8" s="646"/>
      <c r="H8" s="646"/>
      <c r="I8" s="75"/>
      <c r="J8" s="75"/>
    </row>
    <row r="9" spans="1:10">
      <c r="A9" s="630" t="s">
        <v>5</v>
      </c>
      <c r="B9" s="647" t="s">
        <v>6</v>
      </c>
      <c r="C9" s="648"/>
      <c r="D9" s="648"/>
      <c r="E9" s="648"/>
      <c r="F9" s="648"/>
      <c r="G9" s="648"/>
      <c r="H9" s="648"/>
      <c r="I9" s="632"/>
      <c r="J9" s="632"/>
    </row>
    <row r="10" spans="1:10">
      <c r="A10" s="630" t="s">
        <v>7</v>
      </c>
      <c r="B10" s="653" t="s">
        <v>8</v>
      </c>
      <c r="C10" s="646"/>
      <c r="D10" s="646"/>
      <c r="E10" s="646"/>
      <c r="F10" s="646"/>
      <c r="G10" s="646"/>
      <c r="H10" s="646"/>
      <c r="I10" s="75"/>
      <c r="J10" s="75"/>
    </row>
    <row r="11" spans="1:10">
      <c r="A11" s="630" t="s">
        <v>9</v>
      </c>
      <c r="B11" s="654" t="s">
        <v>10</v>
      </c>
      <c r="C11" s="655"/>
      <c r="D11" s="655"/>
      <c r="E11" s="655"/>
      <c r="F11" s="655"/>
      <c r="G11" s="655"/>
      <c r="H11" s="655"/>
      <c r="I11" s="75"/>
      <c r="J11" s="75"/>
    </row>
    <row r="12" spans="1:10">
      <c r="A12" s="630" t="s">
        <v>11</v>
      </c>
      <c r="B12" s="656" t="s">
        <v>12</v>
      </c>
      <c r="C12" s="657"/>
      <c r="D12" s="657"/>
      <c r="E12" s="657"/>
      <c r="F12" s="657"/>
      <c r="G12" s="657"/>
      <c r="H12" s="657"/>
      <c r="I12" s="75"/>
      <c r="J12" s="75"/>
    </row>
    <row r="13" spans="1:10">
      <c r="A13" s="630" t="s">
        <v>13</v>
      </c>
      <c r="B13" s="658" t="s">
        <v>2797</v>
      </c>
      <c r="C13" s="657"/>
      <c r="D13" s="657"/>
      <c r="E13" s="657"/>
      <c r="F13" s="657"/>
      <c r="G13" s="657"/>
      <c r="H13" s="657"/>
      <c r="I13" s="75"/>
      <c r="J13" s="75"/>
    </row>
    <row r="14" spans="1:10" ht="15.75">
      <c r="A14" s="630" t="s">
        <v>1410</v>
      </c>
      <c r="B14" s="651" t="s">
        <v>2652</v>
      </c>
      <c r="C14" s="652"/>
      <c r="D14" s="652"/>
      <c r="E14" s="652"/>
      <c r="F14" s="652"/>
      <c r="G14" s="652"/>
      <c r="H14" s="652"/>
      <c r="I14" s="640"/>
      <c r="J14" s="640"/>
    </row>
    <row r="15" spans="1:10" ht="15.75">
      <c r="A15" s="640"/>
      <c r="B15" s="640"/>
      <c r="C15" s="64"/>
      <c r="D15" s="640"/>
      <c r="E15" s="96"/>
      <c r="F15" s="640"/>
      <c r="G15" s="82"/>
      <c r="H15" s="640"/>
      <c r="I15" s="640"/>
      <c r="J15" s="640"/>
    </row>
    <row r="16" spans="1:10">
      <c r="B16" s="2695"/>
    </row>
    <row r="17" spans="1:10" ht="63.75">
      <c r="A17" s="46" t="s">
        <v>14</v>
      </c>
      <c r="B17" s="14" t="s">
        <v>15</v>
      </c>
      <c r="C17" s="14" t="s">
        <v>16</v>
      </c>
      <c r="D17" s="14" t="s">
        <v>17</v>
      </c>
      <c r="E17" s="67" t="s">
        <v>18</v>
      </c>
      <c r="F17" s="90" t="s">
        <v>20</v>
      </c>
      <c r="G17" s="91" t="s">
        <v>21</v>
      </c>
      <c r="H17" s="92" t="s">
        <v>22</v>
      </c>
      <c r="I17" s="13" t="s">
        <v>23</v>
      </c>
      <c r="J17" s="13" t="s">
        <v>24</v>
      </c>
    </row>
    <row r="18" spans="1:10">
      <c r="A18" s="46" t="s">
        <v>26</v>
      </c>
      <c r="B18" s="14">
        <v>2</v>
      </c>
      <c r="C18" s="14">
        <v>3</v>
      </c>
      <c r="D18" s="14">
        <v>4</v>
      </c>
      <c r="E18" s="67">
        <v>5</v>
      </c>
      <c r="F18" s="93">
        <v>7</v>
      </c>
      <c r="G18" s="94">
        <v>8</v>
      </c>
      <c r="H18" s="95">
        <v>9</v>
      </c>
      <c r="I18" s="13">
        <v>10</v>
      </c>
      <c r="J18" s="13">
        <v>11</v>
      </c>
    </row>
    <row r="19" spans="1:10">
      <c r="A19" s="330">
        <v>1</v>
      </c>
      <c r="B19" s="51" t="s">
        <v>27</v>
      </c>
      <c r="C19" s="99"/>
      <c r="D19" s="333"/>
      <c r="E19" s="357"/>
      <c r="F19" s="65"/>
      <c r="G19" s="83"/>
      <c r="H19" s="76"/>
      <c r="I19" s="320"/>
      <c r="J19" s="320"/>
    </row>
    <row r="20" spans="1:10" ht="26.25">
      <c r="A20" s="331" t="s">
        <v>28</v>
      </c>
      <c r="B20" s="339" t="s">
        <v>29</v>
      </c>
      <c r="C20" s="100" t="s">
        <v>30</v>
      </c>
      <c r="D20" s="16" t="s">
        <v>31</v>
      </c>
      <c r="E20" s="68" t="s">
        <v>32</v>
      </c>
      <c r="F20" s="304"/>
      <c r="G20" s="374"/>
      <c r="H20" s="334"/>
      <c r="I20" s="304"/>
      <c r="J20" s="304"/>
    </row>
    <row r="21" spans="1:10" ht="26.25">
      <c r="A21" s="331" t="s">
        <v>33</v>
      </c>
      <c r="B21" s="339" t="s">
        <v>34</v>
      </c>
      <c r="C21" s="100" t="s">
        <v>30</v>
      </c>
      <c r="D21" s="16" t="s">
        <v>31</v>
      </c>
      <c r="E21" s="68" t="s">
        <v>32</v>
      </c>
      <c r="F21" s="304"/>
      <c r="G21" s="374"/>
      <c r="H21" s="334"/>
      <c r="I21" s="304"/>
      <c r="J21" s="304"/>
    </row>
    <row r="22" spans="1:10">
      <c r="A22" s="331" t="s">
        <v>35</v>
      </c>
      <c r="B22" s="339" t="s">
        <v>36</v>
      </c>
      <c r="C22" s="100" t="s">
        <v>37</v>
      </c>
      <c r="D22" s="16" t="s">
        <v>31</v>
      </c>
      <c r="E22" s="69" t="s">
        <v>38</v>
      </c>
      <c r="F22" s="304"/>
      <c r="G22" s="374"/>
      <c r="H22" s="334"/>
      <c r="I22" s="304"/>
      <c r="J22" s="304"/>
    </row>
    <row r="23" spans="1:10">
      <c r="A23" s="331" t="s">
        <v>39</v>
      </c>
      <c r="B23" s="339" t="s">
        <v>40</v>
      </c>
      <c r="C23" s="100" t="s">
        <v>37</v>
      </c>
      <c r="D23" s="16" t="s">
        <v>31</v>
      </c>
      <c r="E23" s="69" t="s">
        <v>38</v>
      </c>
      <c r="F23" s="304"/>
      <c r="G23" s="374"/>
      <c r="H23" s="334"/>
      <c r="I23" s="304"/>
      <c r="J23" s="304"/>
    </row>
    <row r="24" spans="1:10" ht="25.5">
      <c r="A24" s="331" t="s">
        <v>41</v>
      </c>
      <c r="B24" s="52" t="s">
        <v>42</v>
      </c>
      <c r="C24" s="52" t="s">
        <v>43</v>
      </c>
      <c r="D24" s="19" t="s">
        <v>31</v>
      </c>
      <c r="E24" s="70" t="s">
        <v>44</v>
      </c>
      <c r="F24" s="304"/>
      <c r="G24" s="374"/>
      <c r="H24" s="371"/>
      <c r="I24" s="318"/>
      <c r="J24" s="304"/>
    </row>
    <row r="25" spans="1:10">
      <c r="A25" s="332"/>
      <c r="B25" s="53"/>
      <c r="C25" s="101"/>
      <c r="D25" s="36"/>
      <c r="E25" s="71"/>
      <c r="F25" s="329"/>
      <c r="G25" s="378"/>
      <c r="H25" s="87"/>
      <c r="I25" s="373" t="s">
        <v>45</v>
      </c>
      <c r="J25" s="319"/>
    </row>
    <row r="26" spans="1:10">
      <c r="A26" s="330">
        <v>2</v>
      </c>
      <c r="B26" s="54" t="s">
        <v>46</v>
      </c>
      <c r="C26" s="102"/>
      <c r="D26" s="27"/>
      <c r="E26" s="97"/>
      <c r="F26" s="320"/>
      <c r="G26" s="375"/>
      <c r="H26" s="333"/>
      <c r="I26" s="320"/>
      <c r="J26" s="320"/>
    </row>
    <row r="27" spans="1:10" ht="26.25">
      <c r="A27" s="331" t="s">
        <v>47</v>
      </c>
      <c r="B27" s="52" t="s">
        <v>48</v>
      </c>
      <c r="C27" s="103" t="s">
        <v>2654</v>
      </c>
      <c r="D27" s="19" t="s">
        <v>49</v>
      </c>
      <c r="E27" s="70" t="s">
        <v>50</v>
      </c>
      <c r="F27" s="304"/>
      <c r="G27" s="374"/>
      <c r="H27" s="304"/>
      <c r="I27" s="304"/>
      <c r="J27" s="304"/>
    </row>
    <row r="28" spans="1:10" ht="25.5">
      <c r="A28" s="331" t="s">
        <v>51</v>
      </c>
      <c r="B28" s="55" t="s">
        <v>52</v>
      </c>
      <c r="C28" s="104" t="s">
        <v>2653</v>
      </c>
      <c r="D28" s="19" t="s">
        <v>49</v>
      </c>
      <c r="E28" s="70" t="s">
        <v>50</v>
      </c>
      <c r="F28" s="304"/>
      <c r="G28" s="374"/>
      <c r="H28" s="304"/>
      <c r="I28" s="318"/>
      <c r="J28" s="304"/>
    </row>
    <row r="29" spans="1:10">
      <c r="A29" s="332"/>
      <c r="B29" s="53"/>
      <c r="C29" s="101"/>
      <c r="D29" s="36"/>
      <c r="E29" s="98"/>
      <c r="F29" s="329"/>
      <c r="G29" s="373"/>
      <c r="H29" s="87"/>
      <c r="I29" s="373" t="s">
        <v>53</v>
      </c>
      <c r="J29" s="319"/>
    </row>
    <row r="30" spans="1:10">
      <c r="A30" s="330">
        <v>3</v>
      </c>
      <c r="B30" s="31" t="s">
        <v>54</v>
      </c>
      <c r="C30" s="105"/>
      <c r="D30" s="30"/>
      <c r="E30" s="357"/>
      <c r="F30" s="322"/>
      <c r="G30" s="375"/>
      <c r="H30" s="333"/>
      <c r="I30" s="322"/>
      <c r="J30" s="322"/>
    </row>
    <row r="31" spans="1:10" ht="38.25">
      <c r="A31" s="331" t="s">
        <v>55</v>
      </c>
      <c r="B31" s="56" t="s">
        <v>56</v>
      </c>
      <c r="C31" s="106" t="s">
        <v>57</v>
      </c>
      <c r="D31" s="16" t="s">
        <v>31</v>
      </c>
      <c r="E31" s="72" t="s">
        <v>58</v>
      </c>
      <c r="F31" s="304"/>
      <c r="G31" s="374"/>
      <c r="H31" s="78"/>
      <c r="I31" s="22"/>
      <c r="J31" s="22"/>
    </row>
    <row r="32" spans="1:10" ht="38.25">
      <c r="A32" s="331" t="s">
        <v>59</v>
      </c>
      <c r="B32" s="57" t="s">
        <v>60</v>
      </c>
      <c r="C32" s="56" t="s">
        <v>61</v>
      </c>
      <c r="D32" s="16" t="s">
        <v>31</v>
      </c>
      <c r="E32" s="72" t="s">
        <v>62</v>
      </c>
      <c r="F32" s="304"/>
      <c r="G32" s="374"/>
      <c r="H32" s="79"/>
      <c r="I32" s="24"/>
      <c r="J32" s="22"/>
    </row>
    <row r="33" spans="1:10" ht="25.5">
      <c r="A33" s="331" t="s">
        <v>63</v>
      </c>
      <c r="B33" s="56" t="s">
        <v>64</v>
      </c>
      <c r="C33" s="106" t="s">
        <v>65</v>
      </c>
      <c r="D33" s="16" t="s">
        <v>31</v>
      </c>
      <c r="E33" s="72" t="s">
        <v>66</v>
      </c>
      <c r="F33" s="304"/>
      <c r="G33" s="374"/>
      <c r="H33" s="78"/>
      <c r="I33" s="22"/>
      <c r="J33" s="22"/>
    </row>
    <row r="34" spans="1:10" ht="38.25">
      <c r="A34" s="331" t="s">
        <v>67</v>
      </c>
      <c r="B34" s="56" t="s">
        <v>68</v>
      </c>
      <c r="C34" s="106" t="s">
        <v>69</v>
      </c>
      <c r="D34" s="16" t="s">
        <v>31</v>
      </c>
      <c r="E34" s="72" t="s">
        <v>50</v>
      </c>
      <c r="F34" s="304"/>
      <c r="G34" s="374"/>
      <c r="H34" s="78"/>
      <c r="I34" s="22"/>
      <c r="J34" s="22"/>
    </row>
    <row r="35" spans="1:10">
      <c r="A35" s="331" t="s">
        <v>70</v>
      </c>
      <c r="B35" s="56" t="s">
        <v>71</v>
      </c>
      <c r="C35" s="106" t="s">
        <v>2655</v>
      </c>
      <c r="D35" s="16" t="s">
        <v>31</v>
      </c>
      <c r="E35" s="72" t="s">
        <v>72</v>
      </c>
      <c r="F35" s="304"/>
      <c r="G35" s="374"/>
      <c r="H35" s="78"/>
      <c r="I35" s="22"/>
      <c r="J35" s="22"/>
    </row>
    <row r="36" spans="1:10" ht="25.5">
      <c r="A36" s="331" t="s">
        <v>73</v>
      </c>
      <c r="B36" s="56" t="s">
        <v>74</v>
      </c>
      <c r="C36" s="106" t="s">
        <v>2656</v>
      </c>
      <c r="D36" s="16" t="s">
        <v>31</v>
      </c>
      <c r="E36" s="72" t="s">
        <v>75</v>
      </c>
      <c r="F36" s="304"/>
      <c r="G36" s="374"/>
      <c r="H36" s="78"/>
      <c r="I36" s="22"/>
      <c r="J36" s="22"/>
    </row>
    <row r="37" spans="1:10" ht="51">
      <c r="A37" s="331" t="s">
        <v>76</v>
      </c>
      <c r="B37" s="56" t="s">
        <v>77</v>
      </c>
      <c r="C37" s="106" t="s">
        <v>2657</v>
      </c>
      <c r="D37" s="16" t="s">
        <v>31</v>
      </c>
      <c r="E37" s="72" t="s">
        <v>38</v>
      </c>
      <c r="F37" s="304"/>
      <c r="G37" s="374"/>
      <c r="H37" s="78"/>
      <c r="I37" s="22"/>
      <c r="J37" s="22"/>
    </row>
    <row r="38" spans="1:10" ht="25.5">
      <c r="A38" s="331" t="s">
        <v>78</v>
      </c>
      <c r="B38" s="56" t="s">
        <v>79</v>
      </c>
      <c r="C38" s="106" t="s">
        <v>80</v>
      </c>
      <c r="D38" s="334" t="s">
        <v>31</v>
      </c>
      <c r="E38" s="72" t="s">
        <v>81</v>
      </c>
      <c r="F38" s="304"/>
      <c r="G38" s="374"/>
      <c r="H38" s="78"/>
      <c r="I38" s="22"/>
      <c r="J38" s="22"/>
    </row>
    <row r="39" spans="1:10" ht="38.25">
      <c r="A39" s="331" t="s">
        <v>82</v>
      </c>
      <c r="B39" s="56" t="s">
        <v>83</v>
      </c>
      <c r="C39" s="106" t="s">
        <v>2658</v>
      </c>
      <c r="D39" s="334" t="s">
        <v>49</v>
      </c>
      <c r="E39" s="72" t="s">
        <v>84</v>
      </c>
      <c r="F39" s="304"/>
      <c r="G39" s="374"/>
      <c r="H39" s="78"/>
      <c r="I39" s="22"/>
      <c r="J39" s="22"/>
    </row>
    <row r="40" spans="1:10" ht="51">
      <c r="A40" s="331" t="s">
        <v>85</v>
      </c>
      <c r="B40" s="56" t="s">
        <v>86</v>
      </c>
      <c r="C40" s="106" t="s">
        <v>2659</v>
      </c>
      <c r="D40" s="334" t="s">
        <v>87</v>
      </c>
      <c r="E40" s="72" t="s">
        <v>88</v>
      </c>
      <c r="F40" s="304"/>
      <c r="G40" s="374"/>
      <c r="H40" s="80"/>
      <c r="I40" s="44"/>
      <c r="J40" s="22"/>
    </row>
    <row r="41" spans="1:10">
      <c r="A41" s="332"/>
      <c r="B41" s="341"/>
      <c r="C41" s="385"/>
      <c r="D41" s="335"/>
      <c r="E41" s="358"/>
      <c r="F41" s="329"/>
      <c r="G41" s="88"/>
      <c r="H41" s="87"/>
      <c r="I41" s="373" t="s">
        <v>89</v>
      </c>
      <c r="J41" s="319"/>
    </row>
    <row r="42" spans="1:10">
      <c r="A42" s="330" t="s">
        <v>38</v>
      </c>
      <c r="B42" s="410" t="s">
        <v>90</v>
      </c>
      <c r="C42" s="108"/>
      <c r="D42" s="333"/>
      <c r="E42" s="357"/>
      <c r="F42" s="320"/>
      <c r="G42" s="375"/>
      <c r="H42" s="333"/>
      <c r="I42" s="320"/>
      <c r="J42" s="320"/>
    </row>
    <row r="43" spans="1:10" ht="38.25">
      <c r="A43" s="331" t="s">
        <v>91</v>
      </c>
      <c r="B43" s="293" t="s">
        <v>2636</v>
      </c>
      <c r="C43" s="293" t="s">
        <v>2660</v>
      </c>
      <c r="D43" s="334" t="s">
        <v>31</v>
      </c>
      <c r="E43" s="360">
        <v>300</v>
      </c>
      <c r="F43" s="304"/>
      <c r="G43" s="374"/>
      <c r="H43" s="334"/>
      <c r="I43" s="304"/>
      <c r="J43" s="304"/>
    </row>
    <row r="44" spans="1:10" ht="38.25">
      <c r="A44" s="331" t="s">
        <v>92</v>
      </c>
      <c r="B44" s="293" t="s">
        <v>2637</v>
      </c>
      <c r="C44" s="293" t="s">
        <v>2661</v>
      </c>
      <c r="D44" s="334" t="s">
        <v>31</v>
      </c>
      <c r="E44" s="360">
        <v>300</v>
      </c>
      <c r="F44" s="304"/>
      <c r="G44" s="374"/>
      <c r="H44" s="371"/>
      <c r="I44" s="318"/>
      <c r="J44" s="304"/>
    </row>
    <row r="45" spans="1:10">
      <c r="A45" s="332"/>
      <c r="B45" s="341"/>
      <c r="C45" s="385"/>
      <c r="D45" s="335"/>
      <c r="E45" s="358"/>
      <c r="F45" s="329"/>
      <c r="G45" s="88"/>
      <c r="H45" s="87"/>
      <c r="I45" s="373" t="s">
        <v>93</v>
      </c>
      <c r="J45" s="319"/>
    </row>
    <row r="46" spans="1:10">
      <c r="A46" s="330" t="s">
        <v>11</v>
      </c>
      <c r="B46" s="410" t="s">
        <v>94</v>
      </c>
      <c r="C46" s="108"/>
      <c r="D46" s="333"/>
      <c r="E46" s="357"/>
      <c r="F46" s="320"/>
      <c r="G46" s="375"/>
      <c r="H46" s="333"/>
      <c r="I46" s="320"/>
      <c r="J46" s="320"/>
    </row>
    <row r="47" spans="1:10" ht="25.5">
      <c r="A47" s="331" t="s">
        <v>95</v>
      </c>
      <c r="B47" s="293" t="s">
        <v>96</v>
      </c>
      <c r="C47" s="298" t="s">
        <v>97</v>
      </c>
      <c r="D47" s="334" t="s">
        <v>31</v>
      </c>
      <c r="E47" s="360">
        <v>4000</v>
      </c>
      <c r="F47" s="304"/>
      <c r="G47" s="374"/>
      <c r="H47" s="334"/>
      <c r="I47" s="304"/>
      <c r="J47" s="304"/>
    </row>
    <row r="48" spans="1:10" ht="25.5">
      <c r="A48" s="331" t="s">
        <v>98</v>
      </c>
      <c r="B48" s="293" t="s">
        <v>96</v>
      </c>
      <c r="C48" s="293" t="s">
        <v>99</v>
      </c>
      <c r="D48" s="334" t="s">
        <v>31</v>
      </c>
      <c r="E48" s="360">
        <v>500</v>
      </c>
      <c r="F48" s="304"/>
      <c r="G48" s="374"/>
      <c r="H48" s="371"/>
      <c r="I48" s="318"/>
      <c r="J48" s="304"/>
    </row>
    <row r="49" spans="1:10">
      <c r="A49" s="332"/>
      <c r="B49" s="341"/>
      <c r="C49" s="385"/>
      <c r="D49" s="335"/>
      <c r="E49" s="358"/>
      <c r="F49" s="329"/>
      <c r="G49" s="373"/>
      <c r="H49" s="87"/>
      <c r="I49" s="373" t="s">
        <v>100</v>
      </c>
      <c r="J49" s="319"/>
    </row>
    <row r="50" spans="1:10">
      <c r="A50" s="330" t="s">
        <v>88</v>
      </c>
      <c r="B50" s="342" t="s">
        <v>101</v>
      </c>
      <c r="C50" s="109"/>
      <c r="D50" s="333"/>
      <c r="E50" s="357"/>
      <c r="F50" s="320"/>
      <c r="G50" s="375"/>
      <c r="H50" s="333"/>
      <c r="I50" s="320"/>
      <c r="J50" s="320"/>
    </row>
    <row r="51" spans="1:10" ht="25.5">
      <c r="A51" s="331" t="s">
        <v>102</v>
      </c>
      <c r="B51" s="293" t="s">
        <v>103</v>
      </c>
      <c r="C51" s="293" t="s">
        <v>2577</v>
      </c>
      <c r="D51" s="334" t="s">
        <v>31</v>
      </c>
      <c r="E51" s="73">
        <v>240</v>
      </c>
      <c r="F51" s="304"/>
      <c r="G51" s="374"/>
      <c r="H51" s="334"/>
      <c r="I51" s="304"/>
      <c r="J51" s="304"/>
    </row>
    <row r="52" spans="1:10" ht="25.5">
      <c r="A52" s="331" t="s">
        <v>104</v>
      </c>
      <c r="B52" s="298" t="s">
        <v>105</v>
      </c>
      <c r="C52" s="298" t="s">
        <v>106</v>
      </c>
      <c r="D52" s="334" t="s">
        <v>31</v>
      </c>
      <c r="E52" s="73">
        <v>90</v>
      </c>
      <c r="F52" s="304"/>
      <c r="G52" s="374"/>
      <c r="H52" s="334"/>
      <c r="I52" s="304"/>
      <c r="J52" s="304"/>
    </row>
    <row r="53" spans="1:10">
      <c r="A53" s="331" t="s">
        <v>107</v>
      </c>
      <c r="B53" s="60" t="s">
        <v>108</v>
      </c>
      <c r="C53" s="293" t="s">
        <v>109</v>
      </c>
      <c r="D53" s="334" t="s">
        <v>31</v>
      </c>
      <c r="E53" s="73">
        <v>90</v>
      </c>
      <c r="F53" s="304"/>
      <c r="G53" s="374"/>
      <c r="H53" s="334"/>
      <c r="I53" s="304"/>
      <c r="J53" s="304"/>
    </row>
    <row r="54" spans="1:10" ht="25.5">
      <c r="A54" s="331" t="s">
        <v>110</v>
      </c>
      <c r="B54" s="60" t="s">
        <v>111</v>
      </c>
      <c r="C54" s="293" t="s">
        <v>112</v>
      </c>
      <c r="D54" s="334" t="s">
        <v>31</v>
      </c>
      <c r="E54" s="73">
        <v>90</v>
      </c>
      <c r="F54" s="304"/>
      <c r="G54" s="374"/>
      <c r="H54" s="371"/>
      <c r="I54" s="318"/>
      <c r="J54" s="304"/>
    </row>
    <row r="55" spans="1:10">
      <c r="A55" s="332"/>
      <c r="B55" s="341"/>
      <c r="C55" s="385"/>
      <c r="D55" s="335"/>
      <c r="E55" s="358"/>
      <c r="F55" s="329"/>
      <c r="G55" s="373"/>
      <c r="H55" s="87"/>
      <c r="I55" s="373" t="s">
        <v>113</v>
      </c>
      <c r="J55" s="89"/>
    </row>
    <row r="56" spans="1:10">
      <c r="A56" s="330" t="s">
        <v>114</v>
      </c>
      <c r="B56" s="411" t="s">
        <v>115</v>
      </c>
      <c r="C56" s="110"/>
      <c r="D56" s="333"/>
      <c r="E56" s="357"/>
      <c r="F56" s="320"/>
      <c r="G56" s="375"/>
      <c r="H56" s="333"/>
      <c r="I56" s="320"/>
      <c r="J56" s="320"/>
    </row>
    <row r="57" spans="1:10" ht="25.5">
      <c r="A57" s="331" t="s">
        <v>116</v>
      </c>
      <c r="B57" s="3" t="s">
        <v>117</v>
      </c>
      <c r="C57" s="3" t="s">
        <v>118</v>
      </c>
      <c r="D57" s="334" t="s">
        <v>87</v>
      </c>
      <c r="E57" s="360">
        <v>9</v>
      </c>
      <c r="F57" s="304"/>
      <c r="G57" s="374"/>
      <c r="H57" s="334"/>
      <c r="I57" s="304"/>
      <c r="J57" s="304"/>
    </row>
    <row r="58" spans="1:10" ht="25.5">
      <c r="A58" s="331" t="s">
        <v>119</v>
      </c>
      <c r="B58" s="3" t="s">
        <v>120</v>
      </c>
      <c r="C58" s="3" t="s">
        <v>121</v>
      </c>
      <c r="D58" s="334" t="s">
        <v>87</v>
      </c>
      <c r="E58" s="360">
        <v>6</v>
      </c>
      <c r="F58" s="304"/>
      <c r="G58" s="374"/>
      <c r="H58" s="371"/>
      <c r="I58" s="318"/>
      <c r="J58" s="304"/>
    </row>
    <row r="59" spans="1:10">
      <c r="A59" s="332"/>
      <c r="B59" s="341"/>
      <c r="C59" s="385"/>
      <c r="D59" s="335"/>
      <c r="E59" s="358"/>
      <c r="F59" s="329"/>
      <c r="G59" s="88"/>
      <c r="H59" s="87"/>
      <c r="I59" s="373" t="s">
        <v>122</v>
      </c>
      <c r="J59" s="319"/>
    </row>
    <row r="60" spans="1:10">
      <c r="A60" s="330" t="s">
        <v>123</v>
      </c>
      <c r="B60" s="342" t="s">
        <v>1411</v>
      </c>
      <c r="C60" s="109"/>
      <c r="D60" s="333"/>
      <c r="E60" s="357"/>
      <c r="F60" s="320"/>
      <c r="G60" s="375"/>
      <c r="H60" s="333"/>
      <c r="I60" s="320"/>
      <c r="J60" s="320"/>
    </row>
    <row r="61" spans="1:10" ht="25.5">
      <c r="A61" s="331" t="s">
        <v>124</v>
      </c>
      <c r="B61" s="61" t="s">
        <v>125</v>
      </c>
      <c r="C61" s="3" t="s">
        <v>126</v>
      </c>
      <c r="D61" s="294" t="s">
        <v>87</v>
      </c>
      <c r="E61" s="359">
        <v>16</v>
      </c>
      <c r="F61" s="304"/>
      <c r="G61" s="374"/>
      <c r="H61" s="334"/>
      <c r="I61" s="304"/>
      <c r="J61" s="304"/>
    </row>
    <row r="62" spans="1:10" ht="25.5">
      <c r="A62" s="331" t="s">
        <v>127</v>
      </c>
      <c r="B62" s="3" t="s">
        <v>128</v>
      </c>
      <c r="C62" s="3" t="s">
        <v>129</v>
      </c>
      <c r="D62" s="294" t="s">
        <v>87</v>
      </c>
      <c r="E62" s="359">
        <v>8</v>
      </c>
      <c r="F62" s="304"/>
      <c r="G62" s="374"/>
      <c r="H62" s="334"/>
      <c r="I62" s="304"/>
      <c r="J62" s="304"/>
    </row>
    <row r="63" spans="1:10" ht="25.5">
      <c r="A63" s="331" t="s">
        <v>130</v>
      </c>
      <c r="B63" s="3" t="s">
        <v>131</v>
      </c>
      <c r="C63" s="3" t="s">
        <v>132</v>
      </c>
      <c r="D63" s="294" t="s">
        <v>87</v>
      </c>
      <c r="E63" s="359">
        <v>6</v>
      </c>
      <c r="F63" s="304"/>
      <c r="G63" s="374"/>
      <c r="H63" s="334"/>
      <c r="I63" s="304"/>
      <c r="J63" s="304"/>
    </row>
    <row r="64" spans="1:10" ht="25.5">
      <c r="A64" s="331" t="s">
        <v>133</v>
      </c>
      <c r="B64" s="61" t="s">
        <v>131</v>
      </c>
      <c r="C64" s="61" t="s">
        <v>134</v>
      </c>
      <c r="D64" s="412" t="s">
        <v>87</v>
      </c>
      <c r="E64" s="413">
        <v>6</v>
      </c>
      <c r="F64" s="304"/>
      <c r="G64" s="374"/>
      <c r="H64" s="334"/>
      <c r="I64" s="304"/>
      <c r="J64" s="304"/>
    </row>
    <row r="65" spans="1:10">
      <c r="A65" s="331" t="s">
        <v>135</v>
      </c>
      <c r="B65" s="3" t="s">
        <v>136</v>
      </c>
      <c r="C65" s="3" t="s">
        <v>137</v>
      </c>
      <c r="D65" s="294" t="s">
        <v>31</v>
      </c>
      <c r="E65" s="359">
        <v>6</v>
      </c>
      <c r="F65" s="304"/>
      <c r="G65" s="374"/>
      <c r="H65" s="334"/>
      <c r="I65" s="304"/>
      <c r="J65" s="304"/>
    </row>
    <row r="66" spans="1:10" ht="25.5">
      <c r="A66" s="331" t="s">
        <v>138</v>
      </c>
      <c r="B66" s="3" t="s">
        <v>139</v>
      </c>
      <c r="C66" s="3" t="s">
        <v>140</v>
      </c>
      <c r="D66" s="294" t="s">
        <v>31</v>
      </c>
      <c r="E66" s="359">
        <v>30</v>
      </c>
      <c r="F66" s="304"/>
      <c r="G66" s="374"/>
      <c r="H66" s="334"/>
      <c r="I66" s="304"/>
      <c r="J66" s="304"/>
    </row>
    <row r="67" spans="1:10">
      <c r="A67" s="331" t="s">
        <v>141</v>
      </c>
      <c r="B67" s="61" t="s">
        <v>142</v>
      </c>
      <c r="C67" s="3" t="s">
        <v>143</v>
      </c>
      <c r="D67" s="294" t="s">
        <v>87</v>
      </c>
      <c r="E67" s="359">
        <v>14</v>
      </c>
      <c r="F67" s="304"/>
      <c r="G67" s="374"/>
      <c r="H67" s="334"/>
      <c r="I67" s="304"/>
      <c r="J67" s="304"/>
    </row>
    <row r="68" spans="1:10" ht="25.5">
      <c r="A68" s="331" t="s">
        <v>144</v>
      </c>
      <c r="B68" s="414" t="s">
        <v>145</v>
      </c>
      <c r="C68" s="415" t="s">
        <v>2578</v>
      </c>
      <c r="D68" s="416" t="s">
        <v>31</v>
      </c>
      <c r="E68" s="417" t="s">
        <v>88</v>
      </c>
      <c r="F68" s="304"/>
      <c r="G68" s="374"/>
      <c r="H68" s="334"/>
      <c r="I68" s="304"/>
      <c r="J68" s="304"/>
    </row>
    <row r="69" spans="1:10" ht="25.5">
      <c r="A69" s="331" t="s">
        <v>146</v>
      </c>
      <c r="B69" s="3" t="s">
        <v>147</v>
      </c>
      <c r="C69" s="3" t="s">
        <v>148</v>
      </c>
      <c r="D69" s="294" t="s">
        <v>31</v>
      </c>
      <c r="E69" s="359">
        <v>8</v>
      </c>
      <c r="F69" s="304"/>
      <c r="G69" s="374"/>
      <c r="H69" s="334"/>
      <c r="I69" s="304"/>
      <c r="J69" s="304"/>
    </row>
    <row r="70" spans="1:10" ht="25.5">
      <c r="A70" s="331" t="s">
        <v>149</v>
      </c>
      <c r="B70" s="3" t="s">
        <v>150</v>
      </c>
      <c r="C70" s="3" t="s">
        <v>151</v>
      </c>
      <c r="D70" s="294" t="s">
        <v>31</v>
      </c>
      <c r="E70" s="359">
        <v>20</v>
      </c>
      <c r="F70" s="304"/>
      <c r="G70" s="374"/>
      <c r="H70" s="371"/>
      <c r="I70" s="318"/>
      <c r="J70" s="304"/>
    </row>
    <row r="71" spans="1:10">
      <c r="A71" s="332"/>
      <c r="B71" s="341"/>
      <c r="C71" s="385"/>
      <c r="D71" s="335"/>
      <c r="E71" s="358"/>
      <c r="F71" s="329"/>
      <c r="G71" s="88"/>
      <c r="H71" s="87"/>
      <c r="I71" s="373" t="s">
        <v>152</v>
      </c>
      <c r="J71" s="319"/>
    </row>
    <row r="72" spans="1:10">
      <c r="A72" s="330" t="s">
        <v>153</v>
      </c>
      <c r="B72" s="342" t="s">
        <v>154</v>
      </c>
      <c r="C72" s="109"/>
      <c r="D72" s="333"/>
      <c r="E72" s="357"/>
      <c r="F72" s="320"/>
      <c r="G72" s="375"/>
      <c r="H72" s="333"/>
      <c r="I72" s="320"/>
      <c r="J72" s="320"/>
    </row>
    <row r="73" spans="1:10" ht="38.25">
      <c r="A73" s="331" t="s">
        <v>155</v>
      </c>
      <c r="B73" s="61" t="s">
        <v>156</v>
      </c>
      <c r="C73" s="3" t="s">
        <v>2662</v>
      </c>
      <c r="D73" s="294" t="s">
        <v>31</v>
      </c>
      <c r="E73" s="359">
        <v>4</v>
      </c>
      <c r="F73" s="304"/>
      <c r="G73" s="374"/>
      <c r="H73" s="334"/>
      <c r="I73" s="304"/>
      <c r="J73" s="304"/>
    </row>
    <row r="74" spans="1:10" ht="25.5">
      <c r="A74" s="331" t="s">
        <v>160</v>
      </c>
      <c r="B74" s="61" t="s">
        <v>161</v>
      </c>
      <c r="C74" s="3" t="s">
        <v>2663</v>
      </c>
      <c r="D74" s="294" t="s">
        <v>87</v>
      </c>
      <c r="E74" s="359" t="s">
        <v>162</v>
      </c>
      <c r="F74" s="304"/>
      <c r="G74" s="374"/>
      <c r="H74" s="334"/>
      <c r="I74" s="304"/>
      <c r="J74" s="304"/>
    </row>
    <row r="75" spans="1:10" ht="25.5">
      <c r="A75" s="331" t="s">
        <v>165</v>
      </c>
      <c r="B75" s="61" t="s">
        <v>166</v>
      </c>
      <c r="C75" s="3" t="s">
        <v>2664</v>
      </c>
      <c r="D75" s="294" t="s">
        <v>87</v>
      </c>
      <c r="E75" s="359" t="s">
        <v>162</v>
      </c>
      <c r="F75" s="304"/>
      <c r="G75" s="374"/>
      <c r="H75" s="334"/>
      <c r="I75" s="304"/>
      <c r="J75" s="304"/>
    </row>
    <row r="76" spans="1:10" ht="25.5">
      <c r="A76" s="331" t="s">
        <v>176</v>
      </c>
      <c r="B76" s="61" t="s">
        <v>177</v>
      </c>
      <c r="C76" s="3" t="s">
        <v>178</v>
      </c>
      <c r="D76" s="294" t="s">
        <v>174</v>
      </c>
      <c r="E76" s="359">
        <v>3</v>
      </c>
      <c r="F76" s="304"/>
      <c r="G76" s="374"/>
      <c r="H76" s="334"/>
      <c r="I76" s="304"/>
      <c r="J76" s="304"/>
    </row>
    <row r="77" spans="1:10" ht="51">
      <c r="A77" s="331" t="s">
        <v>179</v>
      </c>
      <c r="B77" s="61" t="s">
        <v>180</v>
      </c>
      <c r="C77" s="3" t="s">
        <v>2665</v>
      </c>
      <c r="D77" s="294" t="s">
        <v>31</v>
      </c>
      <c r="E77" s="359">
        <v>10</v>
      </c>
      <c r="F77" s="304"/>
      <c r="G77" s="374"/>
      <c r="H77" s="371"/>
      <c r="I77" s="318"/>
      <c r="J77" s="304"/>
    </row>
    <row r="78" spans="1:10">
      <c r="A78" s="332"/>
      <c r="B78" s="341"/>
      <c r="C78" s="385"/>
      <c r="D78" s="335"/>
      <c r="E78" s="358"/>
      <c r="F78" s="329"/>
      <c r="G78" s="88"/>
      <c r="H78" s="335"/>
      <c r="I78" s="373" t="s">
        <v>181</v>
      </c>
      <c r="J78" s="319"/>
    </row>
    <row r="79" spans="1:10">
      <c r="A79" s="330" t="s">
        <v>182</v>
      </c>
      <c r="B79" s="342" t="s">
        <v>1124</v>
      </c>
      <c r="C79" s="129"/>
      <c r="D79" s="130"/>
      <c r="E79" s="187"/>
      <c r="F79" s="320"/>
      <c r="G79" s="375"/>
      <c r="H79" s="333"/>
      <c r="I79" s="320"/>
      <c r="J79" s="320"/>
    </row>
    <row r="80" spans="1:10" ht="38.25">
      <c r="A80" s="331" t="s">
        <v>183</v>
      </c>
      <c r="B80" s="61" t="s">
        <v>157</v>
      </c>
      <c r="C80" s="3" t="s">
        <v>158</v>
      </c>
      <c r="D80" s="294" t="s">
        <v>87</v>
      </c>
      <c r="E80" s="359">
        <v>4</v>
      </c>
      <c r="F80" s="304"/>
      <c r="G80" s="374"/>
      <c r="H80" s="334"/>
      <c r="I80" s="304"/>
      <c r="J80" s="304"/>
    </row>
    <row r="81" spans="1:10" ht="38.25">
      <c r="A81" s="331" t="s">
        <v>186</v>
      </c>
      <c r="B81" s="61" t="s">
        <v>157</v>
      </c>
      <c r="C81" s="3" t="s">
        <v>159</v>
      </c>
      <c r="D81" s="294" t="s">
        <v>87</v>
      </c>
      <c r="E81" s="359">
        <v>3</v>
      </c>
      <c r="F81" s="304"/>
      <c r="G81" s="374"/>
      <c r="H81" s="334"/>
      <c r="I81" s="304"/>
      <c r="J81" s="304"/>
    </row>
    <row r="82" spans="1:10">
      <c r="A82" s="332"/>
      <c r="B82" s="341"/>
      <c r="C82" s="385"/>
      <c r="D82" s="335"/>
      <c r="E82" s="358"/>
      <c r="F82" s="329"/>
      <c r="G82" s="88"/>
      <c r="H82" s="335"/>
      <c r="I82" s="373" t="s">
        <v>230</v>
      </c>
      <c r="J82" s="319"/>
    </row>
    <row r="83" spans="1:10">
      <c r="A83" s="330">
        <v>11</v>
      </c>
      <c r="B83" s="342" t="s">
        <v>1125</v>
      </c>
      <c r="C83" s="131"/>
      <c r="D83" s="131"/>
      <c r="E83" s="496"/>
      <c r="F83" s="131"/>
      <c r="G83" s="131"/>
      <c r="H83" s="131"/>
      <c r="I83" s="131"/>
      <c r="J83" s="131"/>
    </row>
    <row r="84" spans="1:10" ht="25.5">
      <c r="A84" s="331" t="s">
        <v>231</v>
      </c>
      <c r="B84" s="61" t="s">
        <v>163</v>
      </c>
      <c r="C84" s="3" t="s">
        <v>164</v>
      </c>
      <c r="D84" s="294" t="s">
        <v>87</v>
      </c>
      <c r="E84" s="359" t="s">
        <v>162</v>
      </c>
      <c r="F84" s="304"/>
      <c r="G84" s="374"/>
      <c r="H84" s="334"/>
      <c r="I84" s="304"/>
      <c r="J84" s="304"/>
    </row>
    <row r="85" spans="1:10">
      <c r="A85" s="332"/>
      <c r="B85" s="341"/>
      <c r="C85" s="385"/>
      <c r="D85" s="335"/>
      <c r="E85" s="358"/>
      <c r="F85" s="329"/>
      <c r="G85" s="88"/>
      <c r="H85" s="335"/>
      <c r="I85" s="373" t="s">
        <v>245</v>
      </c>
      <c r="J85" s="319"/>
    </row>
    <row r="86" spans="1:10">
      <c r="A86" s="330" t="s">
        <v>246</v>
      </c>
      <c r="B86" s="342" t="s">
        <v>1412</v>
      </c>
      <c r="C86" s="131"/>
      <c r="D86" s="131"/>
      <c r="E86" s="496"/>
      <c r="F86" s="131"/>
      <c r="G86" s="131"/>
      <c r="H86" s="131"/>
      <c r="I86" s="131"/>
      <c r="J86" s="131"/>
    </row>
    <row r="87" spans="1:10" ht="25.5">
      <c r="A87" s="331" t="s">
        <v>247</v>
      </c>
      <c r="B87" s="61" t="s">
        <v>167</v>
      </c>
      <c r="C87" s="3" t="s">
        <v>168</v>
      </c>
      <c r="D87" s="294" t="s">
        <v>87</v>
      </c>
      <c r="E87" s="359">
        <v>6</v>
      </c>
      <c r="F87" s="304"/>
      <c r="G87" s="374"/>
      <c r="H87" s="334"/>
      <c r="I87" s="304"/>
      <c r="J87" s="304"/>
    </row>
    <row r="88" spans="1:10">
      <c r="A88" s="332"/>
      <c r="B88" s="341"/>
      <c r="C88" s="385"/>
      <c r="D88" s="335"/>
      <c r="E88" s="358"/>
      <c r="F88" s="329"/>
      <c r="G88" s="88"/>
      <c r="H88" s="335"/>
      <c r="I88" s="373" t="s">
        <v>266</v>
      </c>
      <c r="J88" s="319"/>
    </row>
    <row r="89" spans="1:10">
      <c r="A89" s="330" t="s">
        <v>267</v>
      </c>
      <c r="B89" s="342" t="s">
        <v>1413</v>
      </c>
      <c r="C89" s="131"/>
      <c r="D89" s="131"/>
      <c r="E89" s="496"/>
      <c r="F89" s="131"/>
      <c r="G89" s="131"/>
      <c r="H89" s="131"/>
      <c r="I89" s="131"/>
      <c r="J89" s="131"/>
    </row>
    <row r="90" spans="1:10" ht="25.5">
      <c r="A90" s="331" t="s">
        <v>268</v>
      </c>
      <c r="B90" s="61" t="s">
        <v>169</v>
      </c>
      <c r="C90" s="3" t="s">
        <v>170</v>
      </c>
      <c r="D90" s="294" t="s">
        <v>87</v>
      </c>
      <c r="E90" s="359">
        <v>4</v>
      </c>
      <c r="F90" s="304"/>
      <c r="G90" s="374"/>
      <c r="H90" s="334"/>
      <c r="I90" s="304"/>
      <c r="J90" s="304"/>
    </row>
    <row r="91" spans="1:10">
      <c r="A91" s="332"/>
      <c r="B91" s="341"/>
      <c r="C91" s="385"/>
      <c r="D91" s="335"/>
      <c r="E91" s="358"/>
      <c r="F91" s="329"/>
      <c r="G91" s="88"/>
      <c r="H91" s="335"/>
      <c r="I91" s="373" t="s">
        <v>271</v>
      </c>
      <c r="J91" s="319"/>
    </row>
    <row r="92" spans="1:10">
      <c r="A92" s="330" t="s">
        <v>272</v>
      </c>
      <c r="B92" s="342" t="s">
        <v>1414</v>
      </c>
      <c r="C92" s="131"/>
      <c r="D92" s="131"/>
      <c r="E92" s="496"/>
      <c r="F92" s="131"/>
      <c r="G92" s="131"/>
      <c r="H92" s="131"/>
      <c r="I92" s="131"/>
      <c r="J92" s="131"/>
    </row>
    <row r="93" spans="1:10" ht="25.5">
      <c r="A93" s="331" t="s">
        <v>273</v>
      </c>
      <c r="B93" s="61" t="s">
        <v>171</v>
      </c>
      <c r="C93" s="3" t="s">
        <v>172</v>
      </c>
      <c r="D93" s="294" t="s">
        <v>87</v>
      </c>
      <c r="E93" s="359">
        <v>10</v>
      </c>
      <c r="F93" s="304"/>
      <c r="G93" s="374"/>
      <c r="H93" s="334"/>
      <c r="I93" s="304"/>
      <c r="J93" s="304"/>
    </row>
    <row r="94" spans="1:10">
      <c r="A94" s="332"/>
      <c r="B94" s="341"/>
      <c r="C94" s="385"/>
      <c r="D94" s="335"/>
      <c r="E94" s="358"/>
      <c r="F94" s="329"/>
      <c r="G94" s="88"/>
      <c r="H94" s="335"/>
      <c r="I94" s="373" t="s">
        <v>283</v>
      </c>
      <c r="J94" s="319"/>
    </row>
    <row r="95" spans="1:10">
      <c r="A95" s="330" t="s">
        <v>284</v>
      </c>
      <c r="B95" s="342" t="s">
        <v>1415</v>
      </c>
      <c r="C95" s="131"/>
      <c r="D95" s="131"/>
      <c r="E95" s="496"/>
      <c r="F95" s="131"/>
      <c r="G95" s="131"/>
      <c r="H95" s="131"/>
      <c r="I95" s="131"/>
      <c r="J95" s="131"/>
    </row>
    <row r="96" spans="1:10" ht="25.5">
      <c r="A96" s="331" t="s">
        <v>285</v>
      </c>
      <c r="B96" s="61" t="s">
        <v>173</v>
      </c>
      <c r="C96" s="3" t="s">
        <v>2666</v>
      </c>
      <c r="D96" s="294" t="s">
        <v>174</v>
      </c>
      <c r="E96" s="359">
        <v>3</v>
      </c>
      <c r="F96" s="304"/>
      <c r="G96" s="374"/>
      <c r="H96" s="334"/>
      <c r="I96" s="304"/>
      <c r="J96" s="304"/>
    </row>
    <row r="97" spans="1:10">
      <c r="A97" s="332"/>
      <c r="B97" s="341"/>
      <c r="C97" s="385"/>
      <c r="D97" s="335"/>
      <c r="E97" s="358"/>
      <c r="F97" s="329"/>
      <c r="G97" s="88"/>
      <c r="H97" s="335"/>
      <c r="I97" s="373" t="s">
        <v>308</v>
      </c>
      <c r="J97" s="319"/>
    </row>
    <row r="98" spans="1:10">
      <c r="A98" s="330" t="s">
        <v>309</v>
      </c>
      <c r="B98" s="342" t="s">
        <v>1416</v>
      </c>
      <c r="C98" s="131"/>
      <c r="D98" s="131"/>
      <c r="E98" s="496"/>
      <c r="F98" s="131"/>
      <c r="G98" s="131"/>
      <c r="H98" s="131"/>
      <c r="I98" s="131"/>
      <c r="J98" s="131"/>
    </row>
    <row r="99" spans="1:10" ht="25.5">
      <c r="A99" s="331" t="s">
        <v>310</v>
      </c>
      <c r="B99" s="61" t="s">
        <v>175</v>
      </c>
      <c r="C99" s="3" t="s">
        <v>2667</v>
      </c>
      <c r="D99" s="294" t="s">
        <v>174</v>
      </c>
      <c r="E99" s="359">
        <v>3</v>
      </c>
      <c r="F99" s="304"/>
      <c r="G99" s="374"/>
      <c r="H99" s="334"/>
      <c r="I99" s="304"/>
      <c r="J99" s="304"/>
    </row>
    <row r="100" spans="1:10">
      <c r="A100" s="332"/>
      <c r="B100" s="39"/>
      <c r="C100" s="39"/>
      <c r="D100" s="40"/>
      <c r="E100" s="176"/>
      <c r="F100" s="329"/>
      <c r="G100" s="88"/>
      <c r="H100" s="335"/>
      <c r="I100" s="373" t="s">
        <v>319</v>
      </c>
      <c r="J100" s="319"/>
    </row>
    <row r="101" spans="1:10">
      <c r="A101" s="330" t="s">
        <v>320</v>
      </c>
      <c r="B101" s="62" t="s">
        <v>2579</v>
      </c>
      <c r="C101" s="111"/>
      <c r="D101" s="32"/>
      <c r="E101" s="74"/>
      <c r="F101" s="320"/>
      <c r="G101" s="375"/>
      <c r="H101" s="333"/>
      <c r="I101" s="320"/>
      <c r="J101" s="320"/>
    </row>
    <row r="102" spans="1:10" ht="25.5">
      <c r="A102" s="331" t="s">
        <v>321</v>
      </c>
      <c r="B102" s="418" t="s">
        <v>184</v>
      </c>
      <c r="C102" s="419" t="s">
        <v>185</v>
      </c>
      <c r="D102" s="134" t="s">
        <v>31</v>
      </c>
      <c r="E102" s="420">
        <v>150</v>
      </c>
      <c r="F102" s="304"/>
      <c r="G102" s="374"/>
      <c r="H102" s="334"/>
      <c r="I102" s="304"/>
      <c r="J102" s="304"/>
    </row>
    <row r="103" spans="1:10" ht="38.25">
      <c r="A103" s="331" t="s">
        <v>324</v>
      </c>
      <c r="B103" s="418" t="s">
        <v>187</v>
      </c>
      <c r="C103" s="419" t="s">
        <v>185</v>
      </c>
      <c r="D103" s="134" t="s">
        <v>31</v>
      </c>
      <c r="E103" s="420">
        <v>150</v>
      </c>
      <c r="F103" s="304"/>
      <c r="G103" s="374"/>
      <c r="H103" s="334"/>
      <c r="I103" s="304"/>
      <c r="J103" s="304"/>
    </row>
    <row r="104" spans="1:10" ht="38.25">
      <c r="A104" s="331" t="s">
        <v>326</v>
      </c>
      <c r="B104" s="418" t="s">
        <v>188</v>
      </c>
      <c r="C104" s="419" t="s">
        <v>185</v>
      </c>
      <c r="D104" s="134" t="s">
        <v>31</v>
      </c>
      <c r="E104" s="420">
        <v>150</v>
      </c>
      <c r="F104" s="304"/>
      <c r="G104" s="374"/>
      <c r="H104" s="334"/>
      <c r="I104" s="304"/>
      <c r="J104" s="304"/>
    </row>
    <row r="105" spans="1:10">
      <c r="A105" s="332"/>
      <c r="B105" s="39"/>
      <c r="C105" s="39"/>
      <c r="D105" s="40"/>
      <c r="E105" s="176"/>
      <c r="F105" s="329"/>
      <c r="G105" s="88"/>
      <c r="H105" s="335"/>
      <c r="I105" s="373" t="s">
        <v>1417</v>
      </c>
      <c r="J105" s="319"/>
    </row>
    <row r="106" spans="1:10">
      <c r="A106" s="330" t="s">
        <v>335</v>
      </c>
      <c r="B106" s="62" t="s">
        <v>1418</v>
      </c>
      <c r="C106" s="111"/>
      <c r="D106" s="32"/>
      <c r="E106" s="74"/>
      <c r="F106" s="320"/>
      <c r="G106" s="375"/>
      <c r="H106" s="333"/>
      <c r="I106" s="320"/>
      <c r="J106" s="320"/>
    </row>
    <row r="107" spans="1:10" ht="25.5">
      <c r="A107" s="331" t="s">
        <v>336</v>
      </c>
      <c r="B107" s="297" t="s">
        <v>189</v>
      </c>
      <c r="C107" s="419" t="s">
        <v>190</v>
      </c>
      <c r="D107" s="134" t="s">
        <v>31</v>
      </c>
      <c r="E107" s="139">
        <v>330</v>
      </c>
      <c r="F107" s="304"/>
      <c r="G107" s="374"/>
      <c r="H107" s="334"/>
      <c r="I107" s="304"/>
      <c r="J107" s="304"/>
    </row>
    <row r="108" spans="1:10" ht="25.5">
      <c r="A108" s="331" t="s">
        <v>338</v>
      </c>
      <c r="B108" s="297" t="s">
        <v>191</v>
      </c>
      <c r="C108" s="419" t="s">
        <v>190</v>
      </c>
      <c r="D108" s="134" t="s">
        <v>31</v>
      </c>
      <c r="E108" s="139">
        <v>150</v>
      </c>
      <c r="F108" s="304"/>
      <c r="G108" s="374"/>
      <c r="H108" s="334"/>
      <c r="I108" s="304"/>
      <c r="J108" s="304"/>
    </row>
    <row r="109" spans="1:10" ht="25.5">
      <c r="A109" s="331" t="s">
        <v>340</v>
      </c>
      <c r="B109" s="132" t="s">
        <v>222</v>
      </c>
      <c r="C109" s="421" t="s">
        <v>223</v>
      </c>
      <c r="D109" s="134" t="s">
        <v>87</v>
      </c>
      <c r="E109" s="422" t="s">
        <v>162</v>
      </c>
      <c r="F109" s="304"/>
      <c r="G109" s="374"/>
      <c r="H109" s="334"/>
      <c r="I109" s="304"/>
      <c r="J109" s="304"/>
    </row>
    <row r="110" spans="1:10" ht="25.5">
      <c r="A110" s="331" t="s">
        <v>342</v>
      </c>
      <c r="B110" s="132" t="s">
        <v>224</v>
      </c>
      <c r="C110" s="421" t="s">
        <v>225</v>
      </c>
      <c r="D110" s="134" t="s">
        <v>87</v>
      </c>
      <c r="E110" s="422" t="s">
        <v>162</v>
      </c>
      <c r="F110" s="304"/>
      <c r="G110" s="374"/>
      <c r="H110" s="334"/>
      <c r="I110" s="304"/>
      <c r="J110" s="304"/>
    </row>
    <row r="111" spans="1:10" ht="25.5">
      <c r="A111" s="331" t="s">
        <v>345</v>
      </c>
      <c r="B111" s="132" t="s">
        <v>192</v>
      </c>
      <c r="C111" s="133" t="s">
        <v>193</v>
      </c>
      <c r="D111" s="134" t="s">
        <v>87</v>
      </c>
      <c r="E111" s="11">
        <v>12</v>
      </c>
      <c r="F111" s="304"/>
      <c r="G111" s="374"/>
      <c r="H111" s="334"/>
      <c r="I111" s="304"/>
      <c r="J111" s="304"/>
    </row>
    <row r="112" spans="1:10" ht="25.5">
      <c r="A112" s="331" t="s">
        <v>348</v>
      </c>
      <c r="B112" s="132" t="s">
        <v>194</v>
      </c>
      <c r="C112" s="133" t="s">
        <v>195</v>
      </c>
      <c r="D112" s="134" t="s">
        <v>87</v>
      </c>
      <c r="E112" s="11">
        <v>2</v>
      </c>
      <c r="F112" s="304"/>
      <c r="G112" s="374"/>
      <c r="H112" s="334"/>
      <c r="I112" s="304"/>
      <c r="J112" s="304"/>
    </row>
    <row r="113" spans="1:10" ht="25.5">
      <c r="A113" s="331" t="s">
        <v>350</v>
      </c>
      <c r="B113" s="132" t="s">
        <v>196</v>
      </c>
      <c r="C113" s="133" t="s">
        <v>197</v>
      </c>
      <c r="D113" s="134" t="s">
        <v>87</v>
      </c>
      <c r="E113" s="11">
        <v>2</v>
      </c>
      <c r="F113" s="304"/>
      <c r="G113" s="374"/>
      <c r="H113" s="334"/>
      <c r="I113" s="304"/>
      <c r="J113" s="304"/>
    </row>
    <row r="114" spans="1:10" ht="38.25">
      <c r="A114" s="331" t="s">
        <v>1419</v>
      </c>
      <c r="B114" s="132" t="s">
        <v>226</v>
      </c>
      <c r="C114" s="133" t="s">
        <v>227</v>
      </c>
      <c r="D114" s="134" t="s">
        <v>87</v>
      </c>
      <c r="E114" s="139">
        <v>2</v>
      </c>
      <c r="F114" s="304"/>
      <c r="G114" s="374"/>
      <c r="H114" s="334"/>
      <c r="I114" s="304"/>
      <c r="J114" s="304"/>
    </row>
    <row r="115" spans="1:10" ht="38.25">
      <c r="A115" s="331" t="s">
        <v>1420</v>
      </c>
      <c r="B115" s="132" t="s">
        <v>228</v>
      </c>
      <c r="C115" s="133" t="s">
        <v>229</v>
      </c>
      <c r="D115" s="134" t="s">
        <v>87</v>
      </c>
      <c r="E115" s="139">
        <v>2</v>
      </c>
      <c r="F115" s="304"/>
      <c r="G115" s="374"/>
      <c r="H115" s="334"/>
      <c r="I115" s="304"/>
      <c r="J115" s="304"/>
    </row>
    <row r="116" spans="1:10">
      <c r="A116" s="332"/>
      <c r="B116" s="39"/>
      <c r="C116" s="39"/>
      <c r="D116" s="40"/>
      <c r="E116" s="176"/>
      <c r="F116" s="329"/>
      <c r="G116" s="88"/>
      <c r="H116" s="335"/>
      <c r="I116" s="373" t="s">
        <v>352</v>
      </c>
      <c r="J116" s="319"/>
    </row>
    <row r="117" spans="1:10">
      <c r="A117" s="330" t="s">
        <v>353</v>
      </c>
      <c r="B117" s="62" t="s">
        <v>1421</v>
      </c>
      <c r="C117" s="111"/>
      <c r="D117" s="32"/>
      <c r="E117" s="74"/>
      <c r="F117" s="320"/>
      <c r="G117" s="375"/>
      <c r="H117" s="333"/>
      <c r="I117" s="320"/>
      <c r="J117" s="320"/>
    </row>
    <row r="118" spans="1:10" ht="25.5">
      <c r="A118" s="267" t="s">
        <v>354</v>
      </c>
      <c r="B118" s="132" t="s">
        <v>202</v>
      </c>
      <c r="C118" s="133" t="s">
        <v>203</v>
      </c>
      <c r="D118" s="134" t="s">
        <v>87</v>
      </c>
      <c r="E118" s="11">
        <v>3</v>
      </c>
      <c r="F118" s="304"/>
      <c r="G118" s="374"/>
      <c r="H118" s="334"/>
      <c r="I118" s="304"/>
      <c r="J118" s="304"/>
    </row>
    <row r="119" spans="1:10" ht="25.5">
      <c r="A119" s="267" t="s">
        <v>357</v>
      </c>
      <c r="B119" s="132" t="s">
        <v>208</v>
      </c>
      <c r="C119" s="133" t="s">
        <v>209</v>
      </c>
      <c r="D119" s="134" t="s">
        <v>87</v>
      </c>
      <c r="E119" s="11">
        <v>3</v>
      </c>
      <c r="F119" s="304"/>
      <c r="G119" s="374"/>
      <c r="H119" s="334"/>
      <c r="I119" s="304"/>
      <c r="J119" s="304"/>
    </row>
    <row r="120" spans="1:10" ht="25.5">
      <c r="A120" s="267" t="s">
        <v>397</v>
      </c>
      <c r="B120" s="132" t="s">
        <v>212</v>
      </c>
      <c r="C120" s="133" t="s">
        <v>213</v>
      </c>
      <c r="D120" s="134" t="s">
        <v>87</v>
      </c>
      <c r="E120" s="11">
        <v>3</v>
      </c>
      <c r="F120" s="304"/>
      <c r="G120" s="374"/>
      <c r="H120" s="334"/>
      <c r="I120" s="304"/>
      <c r="J120" s="304"/>
    </row>
    <row r="121" spans="1:10" ht="25.5">
      <c r="A121" s="267" t="s">
        <v>1422</v>
      </c>
      <c r="B121" s="132" t="s">
        <v>214</v>
      </c>
      <c r="C121" s="133" t="s">
        <v>215</v>
      </c>
      <c r="D121" s="134" t="s">
        <v>87</v>
      </c>
      <c r="E121" s="11">
        <v>12</v>
      </c>
      <c r="F121" s="304"/>
      <c r="G121" s="374"/>
      <c r="H121" s="334"/>
      <c r="I121" s="304"/>
      <c r="J121" s="304"/>
    </row>
    <row r="122" spans="1:10" ht="25.5">
      <c r="A122" s="267" t="s">
        <v>1423</v>
      </c>
      <c r="B122" s="132" t="s">
        <v>216</v>
      </c>
      <c r="C122" s="421" t="s">
        <v>217</v>
      </c>
      <c r="D122" s="134" t="s">
        <v>87</v>
      </c>
      <c r="E122" s="422">
        <v>20</v>
      </c>
      <c r="F122" s="304"/>
      <c r="G122" s="374"/>
      <c r="H122" s="334"/>
      <c r="I122" s="304"/>
      <c r="J122" s="304"/>
    </row>
    <row r="123" spans="1:10">
      <c r="A123" s="332"/>
      <c r="B123" s="39"/>
      <c r="C123" s="39"/>
      <c r="D123" s="40"/>
      <c r="E123" s="176"/>
      <c r="F123" s="329"/>
      <c r="G123" s="88"/>
      <c r="H123" s="335"/>
      <c r="I123" s="373" t="s">
        <v>359</v>
      </c>
      <c r="J123" s="319"/>
    </row>
    <row r="124" spans="1:10">
      <c r="A124" s="330" t="s">
        <v>360</v>
      </c>
      <c r="B124" s="62" t="s">
        <v>1424</v>
      </c>
      <c r="C124" s="111"/>
      <c r="D124" s="32"/>
      <c r="E124" s="74"/>
      <c r="F124" s="320"/>
      <c r="G124" s="375"/>
      <c r="H124" s="333"/>
      <c r="I124" s="320"/>
      <c r="J124" s="320"/>
    </row>
    <row r="125" spans="1:10" ht="25.5">
      <c r="A125" s="331" t="s">
        <v>362</v>
      </c>
      <c r="B125" s="132" t="s">
        <v>218</v>
      </c>
      <c r="C125" s="421" t="s">
        <v>219</v>
      </c>
      <c r="D125" s="134" t="s">
        <v>87</v>
      </c>
      <c r="E125" s="422" t="s">
        <v>162</v>
      </c>
      <c r="F125" s="304"/>
      <c r="G125" s="374"/>
      <c r="H125" s="334"/>
      <c r="I125" s="304"/>
      <c r="J125" s="304"/>
    </row>
    <row r="126" spans="1:10" ht="38.25">
      <c r="A126" s="331" t="s">
        <v>365</v>
      </c>
      <c r="B126" s="132" t="s">
        <v>220</v>
      </c>
      <c r="C126" s="421" t="s">
        <v>221</v>
      </c>
      <c r="D126" s="134" t="s">
        <v>87</v>
      </c>
      <c r="E126" s="422" t="s">
        <v>162</v>
      </c>
      <c r="F126" s="304"/>
      <c r="G126" s="374"/>
      <c r="H126" s="334"/>
      <c r="I126" s="304"/>
      <c r="J126" s="304"/>
    </row>
    <row r="127" spans="1:10">
      <c r="A127" s="332"/>
      <c r="B127" s="39"/>
      <c r="C127" s="39"/>
      <c r="D127" s="40"/>
      <c r="E127" s="176"/>
      <c r="F127" s="329"/>
      <c r="G127" s="88"/>
      <c r="H127" s="335"/>
      <c r="I127" s="373" t="s">
        <v>370</v>
      </c>
      <c r="J127" s="319"/>
    </row>
    <row r="128" spans="1:10">
      <c r="A128" s="330" t="s">
        <v>371</v>
      </c>
      <c r="B128" s="62" t="s">
        <v>1428</v>
      </c>
      <c r="C128" s="111"/>
      <c r="D128" s="32"/>
      <c r="E128" s="74"/>
      <c r="F128" s="320"/>
      <c r="G128" s="375"/>
      <c r="H128" s="333"/>
      <c r="I128" s="320"/>
      <c r="J128" s="320"/>
    </row>
    <row r="129" spans="1:10" ht="38.25">
      <c r="A129" s="331" t="s">
        <v>1425</v>
      </c>
      <c r="B129" s="132" t="s">
        <v>198</v>
      </c>
      <c r="C129" s="133" t="s">
        <v>199</v>
      </c>
      <c r="D129" s="134" t="s">
        <v>87</v>
      </c>
      <c r="E129" s="11">
        <v>3</v>
      </c>
      <c r="F129" s="304"/>
      <c r="G129" s="374"/>
      <c r="H129" s="334"/>
      <c r="I129" s="304"/>
      <c r="J129" s="304"/>
    </row>
    <row r="130" spans="1:10" ht="38.25">
      <c r="A130" s="331" t="s">
        <v>1426</v>
      </c>
      <c r="B130" s="132" t="s">
        <v>200</v>
      </c>
      <c r="C130" s="133" t="s">
        <v>201</v>
      </c>
      <c r="D130" s="134" t="s">
        <v>87</v>
      </c>
      <c r="E130" s="11" t="s">
        <v>162</v>
      </c>
      <c r="F130" s="304"/>
      <c r="G130" s="374"/>
      <c r="H130" s="334"/>
      <c r="I130" s="304"/>
      <c r="J130" s="304"/>
    </row>
    <row r="131" spans="1:10">
      <c r="A131" s="332"/>
      <c r="B131" s="39"/>
      <c r="C131" s="39"/>
      <c r="D131" s="40"/>
      <c r="E131" s="176"/>
      <c r="F131" s="329"/>
      <c r="G131" s="88"/>
      <c r="H131" s="335"/>
      <c r="I131" s="373" t="s">
        <v>378</v>
      </c>
      <c r="J131" s="319"/>
    </row>
    <row r="132" spans="1:10">
      <c r="A132" s="330" t="s">
        <v>379</v>
      </c>
      <c r="B132" s="62" t="s">
        <v>1427</v>
      </c>
      <c r="C132" s="111"/>
      <c r="D132" s="32"/>
      <c r="E132" s="74"/>
      <c r="F132" s="320"/>
      <c r="G132" s="375"/>
      <c r="H132" s="333"/>
      <c r="I132" s="320"/>
      <c r="J132" s="320"/>
    </row>
    <row r="133" spans="1:10" ht="25.5">
      <c r="A133" s="331" t="s">
        <v>372</v>
      </c>
      <c r="B133" s="132" t="s">
        <v>204</v>
      </c>
      <c r="C133" s="133" t="s">
        <v>205</v>
      </c>
      <c r="D133" s="134" t="s">
        <v>87</v>
      </c>
      <c r="E133" s="11">
        <v>3</v>
      </c>
      <c r="F133" s="304"/>
      <c r="G133" s="374"/>
      <c r="H133" s="334"/>
      <c r="I133" s="304"/>
      <c r="J133" s="304"/>
    </row>
    <row r="134" spans="1:10" ht="25.5">
      <c r="A134" s="331" t="s">
        <v>375</v>
      </c>
      <c r="B134" s="132" t="s">
        <v>206</v>
      </c>
      <c r="C134" s="133" t="s">
        <v>207</v>
      </c>
      <c r="D134" s="134" t="s">
        <v>87</v>
      </c>
      <c r="E134" s="11">
        <v>3</v>
      </c>
      <c r="F134" s="304"/>
      <c r="G134" s="374"/>
      <c r="H134" s="334"/>
      <c r="I134" s="304"/>
      <c r="J134" s="304"/>
    </row>
    <row r="135" spans="1:10">
      <c r="A135" s="332"/>
      <c r="B135" s="39"/>
      <c r="C135" s="39"/>
      <c r="D135" s="40"/>
      <c r="E135" s="176"/>
      <c r="F135" s="329"/>
      <c r="G135" s="88"/>
      <c r="H135" s="335"/>
      <c r="I135" s="373" t="s">
        <v>400</v>
      </c>
      <c r="J135" s="319"/>
    </row>
    <row r="136" spans="1:10">
      <c r="A136" s="330" t="s">
        <v>404</v>
      </c>
      <c r="B136" s="62" t="s">
        <v>2580</v>
      </c>
      <c r="C136" s="111"/>
      <c r="D136" s="32"/>
      <c r="E136" s="74"/>
      <c r="F136" s="320"/>
      <c r="G136" s="375"/>
      <c r="H136" s="333"/>
      <c r="I136" s="320"/>
      <c r="J136" s="320"/>
    </row>
    <row r="137" spans="1:10" ht="25.5">
      <c r="A137" s="331" t="s">
        <v>405</v>
      </c>
      <c r="B137" s="132" t="s">
        <v>210</v>
      </c>
      <c r="C137" s="133" t="s">
        <v>211</v>
      </c>
      <c r="D137" s="134" t="s">
        <v>87</v>
      </c>
      <c r="E137" s="11">
        <v>8</v>
      </c>
      <c r="F137" s="304"/>
      <c r="G137" s="374"/>
      <c r="H137" s="334"/>
      <c r="I137" s="304"/>
      <c r="J137" s="304"/>
    </row>
    <row r="138" spans="1:10">
      <c r="A138" s="332"/>
      <c r="B138" s="42"/>
      <c r="C138" s="112"/>
      <c r="D138" s="34"/>
      <c r="E138" s="176"/>
      <c r="F138" s="329"/>
      <c r="G138" s="373"/>
      <c r="H138" s="335"/>
      <c r="I138" s="373" t="s">
        <v>410</v>
      </c>
      <c r="J138" s="319"/>
    </row>
    <row r="139" spans="1:10">
      <c r="A139" s="330" t="s">
        <v>411</v>
      </c>
      <c r="B139" s="342" t="s">
        <v>2581</v>
      </c>
      <c r="C139" s="386"/>
      <c r="D139" s="333"/>
      <c r="E139" s="357"/>
      <c r="F139" s="320"/>
      <c r="G139" s="375"/>
      <c r="H139" s="333"/>
      <c r="I139" s="320"/>
      <c r="J139" s="320"/>
    </row>
    <row r="140" spans="1:10">
      <c r="A140" s="331" t="s">
        <v>2583</v>
      </c>
      <c r="B140" s="293" t="s">
        <v>232</v>
      </c>
      <c r="C140" s="293" t="s">
        <v>233</v>
      </c>
      <c r="D140" s="296" t="s">
        <v>31</v>
      </c>
      <c r="E140" s="361" t="s">
        <v>234</v>
      </c>
      <c r="F140" s="304"/>
      <c r="G140" s="374"/>
      <c r="H140" s="334"/>
      <c r="I140" s="304"/>
      <c r="J140" s="304"/>
    </row>
    <row r="141" spans="1:10">
      <c r="A141" s="331" t="s">
        <v>2582</v>
      </c>
      <c r="B141" s="293" t="s">
        <v>235</v>
      </c>
      <c r="C141" s="293" t="s">
        <v>236</v>
      </c>
      <c r="D141" s="296" t="s">
        <v>31</v>
      </c>
      <c r="E141" s="361" t="s">
        <v>88</v>
      </c>
      <c r="F141" s="304"/>
      <c r="G141" s="374"/>
      <c r="H141" s="334"/>
      <c r="I141" s="304"/>
      <c r="J141" s="304"/>
    </row>
    <row r="142" spans="1:10" ht="25.5">
      <c r="A142" s="331" t="s">
        <v>2584</v>
      </c>
      <c r="B142" s="293" t="s">
        <v>237</v>
      </c>
      <c r="C142" s="293" t="s">
        <v>238</v>
      </c>
      <c r="D142" s="294" t="s">
        <v>87</v>
      </c>
      <c r="E142" s="361" t="s">
        <v>88</v>
      </c>
      <c r="F142" s="304"/>
      <c r="G142" s="374"/>
      <c r="H142" s="334"/>
      <c r="I142" s="304"/>
      <c r="J142" s="304"/>
    </row>
    <row r="143" spans="1:10">
      <c r="A143" s="331" t="s">
        <v>2585</v>
      </c>
      <c r="B143" s="7" t="s">
        <v>239</v>
      </c>
      <c r="C143" s="7" t="s">
        <v>240</v>
      </c>
      <c r="D143" s="296" t="s">
        <v>31</v>
      </c>
      <c r="E143" s="362" t="s">
        <v>241</v>
      </c>
      <c r="F143" s="304"/>
      <c r="G143" s="374"/>
      <c r="H143" s="334"/>
      <c r="I143" s="304"/>
      <c r="J143" s="304"/>
    </row>
    <row r="144" spans="1:10">
      <c r="A144" s="331" t="s">
        <v>2586</v>
      </c>
      <c r="B144" s="7" t="s">
        <v>242</v>
      </c>
      <c r="C144" s="7" t="s">
        <v>243</v>
      </c>
      <c r="D144" s="296" t="s">
        <v>31</v>
      </c>
      <c r="E144" s="362" t="s">
        <v>234</v>
      </c>
      <c r="F144" s="304"/>
      <c r="G144" s="374"/>
      <c r="H144" s="334"/>
      <c r="I144" s="304"/>
      <c r="J144" s="304"/>
    </row>
    <row r="145" spans="1:10">
      <c r="A145" s="331" t="s">
        <v>2587</v>
      </c>
      <c r="B145" s="7" t="s">
        <v>244</v>
      </c>
      <c r="C145" s="7" t="s">
        <v>243</v>
      </c>
      <c r="D145" s="296" t="s">
        <v>31</v>
      </c>
      <c r="E145" s="362" t="s">
        <v>234</v>
      </c>
      <c r="F145" s="304"/>
      <c r="G145" s="374"/>
      <c r="H145" s="371"/>
      <c r="I145" s="318"/>
      <c r="J145" s="304"/>
    </row>
    <row r="146" spans="1:10">
      <c r="A146" s="332"/>
      <c r="B146" s="341"/>
      <c r="C146" s="385"/>
      <c r="D146" s="335"/>
      <c r="E146" s="358"/>
      <c r="F146" s="329"/>
      <c r="G146" s="378"/>
      <c r="H146" s="335"/>
      <c r="I146" s="373" t="s">
        <v>1429</v>
      </c>
      <c r="J146" s="319"/>
    </row>
    <row r="147" spans="1:10">
      <c r="A147" s="330" t="s">
        <v>434</v>
      </c>
      <c r="B147" s="217" t="s">
        <v>1126</v>
      </c>
      <c r="C147" s="230"/>
      <c r="D147" s="202"/>
      <c r="E147" s="227"/>
      <c r="F147" s="320"/>
      <c r="G147" s="375"/>
      <c r="H147" s="333"/>
      <c r="I147" s="320"/>
      <c r="J147" s="320"/>
    </row>
    <row r="148" spans="1:10" ht="102">
      <c r="A148" s="331" t="s">
        <v>435</v>
      </c>
      <c r="B148" s="162" t="s">
        <v>248</v>
      </c>
      <c r="C148" s="305" t="s">
        <v>2668</v>
      </c>
      <c r="D148" s="141" t="s">
        <v>31</v>
      </c>
      <c r="E148" s="299">
        <v>6</v>
      </c>
      <c r="F148" s="304"/>
      <c r="G148" s="374"/>
      <c r="H148" s="334"/>
      <c r="I148" s="304"/>
      <c r="J148" s="304"/>
    </row>
    <row r="149" spans="1:10" ht="89.25">
      <c r="A149" s="331" t="s">
        <v>438</v>
      </c>
      <c r="B149" s="302" t="s">
        <v>250</v>
      </c>
      <c r="C149" s="305" t="s">
        <v>2669</v>
      </c>
      <c r="D149" s="141" t="s">
        <v>31</v>
      </c>
      <c r="E149" s="299">
        <v>3</v>
      </c>
      <c r="F149" s="304"/>
      <c r="G149" s="374"/>
      <c r="H149" s="334"/>
      <c r="I149" s="304"/>
      <c r="J149" s="304"/>
    </row>
    <row r="150" spans="1:10" ht="140.25">
      <c r="A150" s="331" t="s">
        <v>441</v>
      </c>
      <c r="B150" s="302" t="s">
        <v>251</v>
      </c>
      <c r="C150" s="305" t="s">
        <v>2670</v>
      </c>
      <c r="D150" s="141" t="s">
        <v>31</v>
      </c>
      <c r="E150" s="300">
        <v>9</v>
      </c>
      <c r="F150" s="304"/>
      <c r="G150" s="374"/>
      <c r="H150" s="334"/>
      <c r="I150" s="304"/>
      <c r="J150" s="304"/>
    </row>
    <row r="151" spans="1:10" ht="76.5">
      <c r="A151" s="331" t="s">
        <v>443</v>
      </c>
      <c r="B151" s="302" t="s">
        <v>252</v>
      </c>
      <c r="C151" s="305" t="s">
        <v>2671</v>
      </c>
      <c r="D151" s="141" t="s">
        <v>31</v>
      </c>
      <c r="E151" s="300">
        <v>6</v>
      </c>
      <c r="F151" s="304"/>
      <c r="G151" s="374"/>
      <c r="H151" s="334"/>
      <c r="I151" s="304"/>
      <c r="J151" s="304"/>
    </row>
    <row r="152" spans="1:10" ht="89.25">
      <c r="A152" s="331" t="s">
        <v>446</v>
      </c>
      <c r="B152" s="302" t="s">
        <v>253</v>
      </c>
      <c r="C152" s="305" t="s">
        <v>254</v>
      </c>
      <c r="D152" s="141" t="s">
        <v>31</v>
      </c>
      <c r="E152" s="300">
        <v>12</v>
      </c>
      <c r="F152" s="304"/>
      <c r="G152" s="374"/>
      <c r="H152" s="334"/>
      <c r="I152" s="304"/>
      <c r="J152" s="304"/>
    </row>
    <row r="153" spans="1:10" ht="102">
      <c r="A153" s="331" t="s">
        <v>1430</v>
      </c>
      <c r="B153" s="302" t="s">
        <v>255</v>
      </c>
      <c r="C153" s="305" t="s">
        <v>2675</v>
      </c>
      <c r="D153" s="141" t="s">
        <v>31</v>
      </c>
      <c r="E153" s="299">
        <v>6</v>
      </c>
      <c r="F153" s="304"/>
      <c r="G153" s="374"/>
      <c r="H153" s="334"/>
      <c r="I153" s="304"/>
      <c r="J153" s="304"/>
    </row>
    <row r="154" spans="1:10" ht="114.75">
      <c r="A154" s="331" t="s">
        <v>1431</v>
      </c>
      <c r="B154" s="302" t="s">
        <v>256</v>
      </c>
      <c r="C154" s="305" t="s">
        <v>2672</v>
      </c>
      <c r="D154" s="141" t="s">
        <v>31</v>
      </c>
      <c r="E154" s="300">
        <v>120</v>
      </c>
      <c r="F154" s="304"/>
      <c r="G154" s="374"/>
      <c r="H154" s="334"/>
      <c r="I154" s="304"/>
      <c r="J154" s="304"/>
    </row>
    <row r="155" spans="1:10" ht="25.5">
      <c r="A155" s="331" t="s">
        <v>1432</v>
      </c>
      <c r="B155" s="302" t="s">
        <v>257</v>
      </c>
      <c r="C155" s="305" t="s">
        <v>2673</v>
      </c>
      <c r="D155" s="141" t="s">
        <v>31</v>
      </c>
      <c r="E155" s="300">
        <v>3</v>
      </c>
      <c r="F155" s="304"/>
      <c r="G155" s="374"/>
      <c r="H155" s="334"/>
      <c r="I155" s="304"/>
      <c r="J155" s="304"/>
    </row>
    <row r="156" spans="1:10" ht="102">
      <c r="A156" s="331" t="s">
        <v>1433</v>
      </c>
      <c r="B156" s="302" t="s">
        <v>258</v>
      </c>
      <c r="C156" s="305" t="s">
        <v>2674</v>
      </c>
      <c r="D156" s="141" t="s">
        <v>31</v>
      </c>
      <c r="E156" s="300">
        <v>3</v>
      </c>
      <c r="F156" s="304"/>
      <c r="G156" s="374"/>
      <c r="H156" s="334"/>
      <c r="I156" s="304"/>
      <c r="J156" s="304"/>
    </row>
    <row r="157" spans="1:10" ht="51">
      <c r="A157" s="331" t="s">
        <v>1434</v>
      </c>
      <c r="B157" s="302" t="s">
        <v>259</v>
      </c>
      <c r="C157" s="305" t="s">
        <v>2676</v>
      </c>
      <c r="D157" s="141" t="s">
        <v>31</v>
      </c>
      <c r="E157" s="300">
        <v>12</v>
      </c>
      <c r="F157" s="304"/>
      <c r="G157" s="374"/>
      <c r="H157" s="334"/>
      <c r="I157" s="304"/>
      <c r="J157" s="304"/>
    </row>
    <row r="158" spans="1:10" ht="25.5">
      <c r="A158" s="331" t="s">
        <v>1435</v>
      </c>
      <c r="B158" s="302" t="s">
        <v>260</v>
      </c>
      <c r="C158" s="305" t="s">
        <v>261</v>
      </c>
      <c r="D158" s="141" t="s">
        <v>249</v>
      </c>
      <c r="E158" s="300">
        <v>12</v>
      </c>
      <c r="F158" s="304"/>
      <c r="G158" s="374"/>
      <c r="H158" s="334"/>
      <c r="I158" s="304"/>
      <c r="J158" s="304"/>
    </row>
    <row r="159" spans="1:10" ht="25.5">
      <c r="A159" s="331" t="s">
        <v>1436</v>
      </c>
      <c r="B159" s="302" t="s">
        <v>262</v>
      </c>
      <c r="C159" s="305" t="s">
        <v>263</v>
      </c>
      <c r="D159" s="141" t="s">
        <v>249</v>
      </c>
      <c r="E159" s="299">
        <v>24</v>
      </c>
      <c r="F159" s="304"/>
      <c r="G159" s="374"/>
      <c r="H159" s="334"/>
      <c r="I159" s="304"/>
      <c r="J159" s="304"/>
    </row>
    <row r="160" spans="1:10" ht="63.75">
      <c r="A160" s="331" t="s">
        <v>1437</v>
      </c>
      <c r="B160" s="302" t="s">
        <v>264</v>
      </c>
      <c r="C160" s="305" t="s">
        <v>2677</v>
      </c>
      <c r="D160" s="141" t="s">
        <v>31</v>
      </c>
      <c r="E160" s="300">
        <v>30</v>
      </c>
      <c r="F160" s="304"/>
      <c r="G160" s="374"/>
      <c r="H160" s="334"/>
      <c r="I160" s="304"/>
      <c r="J160" s="304"/>
    </row>
    <row r="161" spans="1:10" ht="38.25">
      <c r="A161" s="331" t="s">
        <v>1438</v>
      </c>
      <c r="B161" s="302" t="s">
        <v>265</v>
      </c>
      <c r="C161" s="305" t="s">
        <v>2678</v>
      </c>
      <c r="D161" s="141" t="s">
        <v>31</v>
      </c>
      <c r="E161" s="300">
        <v>6</v>
      </c>
      <c r="F161" s="304"/>
      <c r="G161" s="374"/>
      <c r="H161" s="334"/>
      <c r="I161" s="304"/>
      <c r="J161" s="304"/>
    </row>
    <row r="162" spans="1:10">
      <c r="A162" s="332"/>
      <c r="B162" s="341"/>
      <c r="C162" s="385"/>
      <c r="D162" s="335"/>
      <c r="E162" s="358"/>
      <c r="F162" s="329"/>
      <c r="G162" s="378"/>
      <c r="H162" s="378"/>
      <c r="I162" s="373" t="s">
        <v>448</v>
      </c>
      <c r="J162" s="319"/>
    </row>
    <row r="163" spans="1:10">
      <c r="A163" s="330" t="s">
        <v>449</v>
      </c>
      <c r="B163" s="177" t="s">
        <v>2796</v>
      </c>
      <c r="C163" s="231"/>
      <c r="D163" s="333"/>
      <c r="E163" s="357"/>
      <c r="F163" s="320"/>
      <c r="G163" s="375"/>
      <c r="H163" s="333"/>
      <c r="I163" s="320"/>
      <c r="J163" s="320"/>
    </row>
    <row r="164" spans="1:10" ht="51">
      <c r="A164" s="331" t="s">
        <v>450</v>
      </c>
      <c r="B164" s="148" t="s">
        <v>269</v>
      </c>
      <c r="C164" s="305" t="s">
        <v>1127</v>
      </c>
      <c r="D164" s="141" t="s">
        <v>31</v>
      </c>
      <c r="E164" s="360">
        <v>3</v>
      </c>
      <c r="F164" s="304"/>
      <c r="G164" s="374"/>
      <c r="H164" s="334"/>
      <c r="I164" s="304"/>
      <c r="J164" s="304"/>
    </row>
    <row r="165" spans="1:10" ht="25.5">
      <c r="A165" s="331" t="s">
        <v>452</v>
      </c>
      <c r="B165" s="148" t="s">
        <v>270</v>
      </c>
      <c r="C165" s="305" t="s">
        <v>1128</v>
      </c>
      <c r="D165" s="141" t="s">
        <v>1129</v>
      </c>
      <c r="E165" s="360">
        <v>3</v>
      </c>
      <c r="F165" s="304"/>
      <c r="G165" s="374"/>
      <c r="H165" s="334"/>
      <c r="I165" s="304"/>
      <c r="J165" s="304"/>
    </row>
    <row r="166" spans="1:10">
      <c r="A166" s="332"/>
      <c r="B166" s="341"/>
      <c r="C166" s="385"/>
      <c r="D166" s="335"/>
      <c r="E166" s="358"/>
      <c r="F166" s="329"/>
      <c r="G166" s="378"/>
      <c r="H166" s="335"/>
      <c r="I166" s="373" t="s">
        <v>1439</v>
      </c>
      <c r="J166" s="319"/>
    </row>
    <row r="167" spans="1:10">
      <c r="A167" s="330" t="s">
        <v>454</v>
      </c>
      <c r="B167" s="177" t="s">
        <v>2795</v>
      </c>
      <c r="C167" s="232"/>
      <c r="D167" s="333"/>
      <c r="E167" s="357"/>
      <c r="F167" s="320"/>
      <c r="G167" s="375"/>
      <c r="H167" s="333"/>
      <c r="I167" s="320"/>
      <c r="J167" s="320"/>
    </row>
    <row r="168" spans="1:10" ht="25.5">
      <c r="A168" s="331" t="s">
        <v>456</v>
      </c>
      <c r="B168" s="148" t="s">
        <v>274</v>
      </c>
      <c r="C168" s="305" t="s">
        <v>2679</v>
      </c>
      <c r="D168" s="334" t="s">
        <v>31</v>
      </c>
      <c r="E168" s="300">
        <v>12</v>
      </c>
      <c r="F168" s="304"/>
      <c r="G168" s="374"/>
      <c r="H168" s="334"/>
      <c r="I168" s="304"/>
      <c r="J168" s="304"/>
    </row>
    <row r="169" spans="1:10" ht="38.25">
      <c r="A169" s="331" t="s">
        <v>459</v>
      </c>
      <c r="B169" s="148" t="s">
        <v>275</v>
      </c>
      <c r="C169" s="305" t="s">
        <v>276</v>
      </c>
      <c r="D169" s="334" t="s">
        <v>31</v>
      </c>
      <c r="E169" s="300">
        <v>18</v>
      </c>
      <c r="F169" s="304"/>
      <c r="G169" s="374"/>
      <c r="H169" s="334"/>
      <c r="I169" s="304"/>
      <c r="J169" s="304"/>
    </row>
    <row r="170" spans="1:10">
      <c r="A170" s="331" t="s">
        <v>461</v>
      </c>
      <c r="B170" s="302" t="s">
        <v>277</v>
      </c>
      <c r="C170" s="305" t="s">
        <v>2680</v>
      </c>
      <c r="D170" s="334" t="s">
        <v>31</v>
      </c>
      <c r="E170" s="144">
        <v>18</v>
      </c>
      <c r="F170" s="304"/>
      <c r="G170" s="374"/>
      <c r="H170" s="334"/>
      <c r="I170" s="304"/>
      <c r="J170" s="304"/>
    </row>
    <row r="171" spans="1:10" ht="25.5">
      <c r="A171" s="331" t="s">
        <v>1440</v>
      </c>
      <c r="B171" s="302" t="s">
        <v>278</v>
      </c>
      <c r="C171" s="305" t="s">
        <v>2681</v>
      </c>
      <c r="D171" s="384" t="s">
        <v>31</v>
      </c>
      <c r="E171" s="144">
        <v>12</v>
      </c>
      <c r="F171" s="304"/>
      <c r="G171" s="374"/>
      <c r="H171" s="334"/>
      <c r="I171" s="304"/>
      <c r="J171" s="304"/>
    </row>
    <row r="172" spans="1:10" ht="25.5">
      <c r="A172" s="331" t="s">
        <v>1441</v>
      </c>
      <c r="B172" s="148" t="s">
        <v>279</v>
      </c>
      <c r="C172" s="305" t="s">
        <v>280</v>
      </c>
      <c r="D172" s="334" t="s">
        <v>249</v>
      </c>
      <c r="E172" s="300">
        <v>30</v>
      </c>
      <c r="F172" s="304"/>
      <c r="G172" s="374"/>
      <c r="H172" s="334"/>
      <c r="I172" s="304"/>
      <c r="J172" s="304"/>
    </row>
    <row r="173" spans="1:10" ht="25.5">
      <c r="A173" s="331" t="s">
        <v>1442</v>
      </c>
      <c r="B173" s="148" t="s">
        <v>281</v>
      </c>
      <c r="C173" s="305" t="s">
        <v>282</v>
      </c>
      <c r="D173" s="334" t="s">
        <v>249</v>
      </c>
      <c r="E173" s="300">
        <v>30</v>
      </c>
      <c r="F173" s="304"/>
      <c r="G173" s="374"/>
      <c r="H173" s="334"/>
      <c r="I173" s="304"/>
      <c r="J173" s="304"/>
    </row>
    <row r="174" spans="1:10">
      <c r="A174" s="332"/>
      <c r="B174" s="341"/>
      <c r="C174" s="385"/>
      <c r="D174" s="335"/>
      <c r="E174" s="358"/>
      <c r="F174" s="329"/>
      <c r="G174" s="378"/>
      <c r="H174" s="335"/>
      <c r="I174" s="373" t="s">
        <v>463</v>
      </c>
      <c r="J174" s="319"/>
    </row>
    <row r="175" spans="1:10">
      <c r="A175" s="330" t="s">
        <v>464</v>
      </c>
      <c r="B175" s="177" t="s">
        <v>1130</v>
      </c>
      <c r="C175" s="233"/>
      <c r="D175" s="333"/>
      <c r="E175" s="357"/>
      <c r="F175" s="320"/>
      <c r="G175" s="375"/>
      <c r="H175" s="333"/>
      <c r="I175" s="320"/>
      <c r="J175" s="320"/>
    </row>
    <row r="176" spans="1:10" ht="51">
      <c r="A176" s="331" t="s">
        <v>465</v>
      </c>
      <c r="B176" s="148" t="s">
        <v>286</v>
      </c>
      <c r="C176" s="305" t="s">
        <v>2682</v>
      </c>
      <c r="D176" s="334" t="s">
        <v>31</v>
      </c>
      <c r="E176" s="300">
        <v>9</v>
      </c>
      <c r="F176" s="304"/>
      <c r="G176" s="374"/>
      <c r="H176" s="334"/>
      <c r="I176" s="304"/>
      <c r="J176" s="304"/>
    </row>
    <row r="177" spans="1:10" ht="89.25">
      <c r="A177" s="331" t="s">
        <v>1443</v>
      </c>
      <c r="B177" s="148" t="s">
        <v>287</v>
      </c>
      <c r="C177" s="305" t="s">
        <v>2683</v>
      </c>
      <c r="D177" s="334" t="s">
        <v>31</v>
      </c>
      <c r="E177" s="300">
        <v>3</v>
      </c>
      <c r="F177" s="304"/>
      <c r="G177" s="374"/>
      <c r="H177" s="334"/>
      <c r="I177" s="304"/>
      <c r="J177" s="304"/>
    </row>
    <row r="178" spans="1:10" ht="114.75">
      <c r="A178" s="331" t="s">
        <v>468</v>
      </c>
      <c r="B178" s="148" t="s">
        <v>288</v>
      </c>
      <c r="C178" s="305" t="s">
        <v>289</v>
      </c>
      <c r="D178" s="334" t="s">
        <v>31</v>
      </c>
      <c r="E178" s="299">
        <v>3</v>
      </c>
      <c r="F178" s="304"/>
      <c r="G178" s="374"/>
      <c r="H178" s="334"/>
      <c r="I178" s="304"/>
      <c r="J178" s="304"/>
    </row>
    <row r="179" spans="1:10" ht="51">
      <c r="A179" s="331" t="s">
        <v>471</v>
      </c>
      <c r="B179" s="148" t="s">
        <v>290</v>
      </c>
      <c r="C179" s="305" t="s">
        <v>291</v>
      </c>
      <c r="D179" s="334" t="s">
        <v>31</v>
      </c>
      <c r="E179" s="300">
        <v>36</v>
      </c>
      <c r="F179" s="304"/>
      <c r="G179" s="374"/>
      <c r="H179" s="334"/>
      <c r="I179" s="304"/>
      <c r="J179" s="304"/>
    </row>
    <row r="180" spans="1:10" ht="102">
      <c r="A180" s="331" t="s">
        <v>474</v>
      </c>
      <c r="B180" s="148" t="s">
        <v>292</v>
      </c>
      <c r="C180" s="305" t="s">
        <v>293</v>
      </c>
      <c r="D180" s="334" t="s">
        <v>31</v>
      </c>
      <c r="E180" s="300">
        <v>24</v>
      </c>
      <c r="F180" s="304"/>
      <c r="G180" s="374"/>
      <c r="H180" s="334"/>
      <c r="I180" s="304"/>
      <c r="J180" s="304"/>
    </row>
    <row r="181" spans="1:10" ht="89.25">
      <c r="A181" s="331" t="s">
        <v>477</v>
      </c>
      <c r="B181" s="148" t="s">
        <v>294</v>
      </c>
      <c r="C181" s="305" t="s">
        <v>295</v>
      </c>
      <c r="D181" s="334" t="s">
        <v>31</v>
      </c>
      <c r="E181" s="299">
        <v>3</v>
      </c>
      <c r="F181" s="304"/>
      <c r="G181" s="374"/>
      <c r="H181" s="334"/>
      <c r="I181" s="304"/>
      <c r="J181" s="304"/>
    </row>
    <row r="182" spans="1:10" ht="38.25">
      <c r="A182" s="331" t="s">
        <v>480</v>
      </c>
      <c r="B182" s="148" t="s">
        <v>296</v>
      </c>
      <c r="C182" s="305" t="s">
        <v>297</v>
      </c>
      <c r="D182" s="334" t="s">
        <v>31</v>
      </c>
      <c r="E182" s="299">
        <v>15</v>
      </c>
      <c r="F182" s="304"/>
      <c r="G182" s="374"/>
      <c r="H182" s="334"/>
      <c r="I182" s="304"/>
      <c r="J182" s="304"/>
    </row>
    <row r="183" spans="1:10" ht="38.25">
      <c r="A183" s="331" t="s">
        <v>482</v>
      </c>
      <c r="B183" s="148" t="s">
        <v>298</v>
      </c>
      <c r="C183" s="305" t="s">
        <v>299</v>
      </c>
      <c r="D183" s="334" t="s">
        <v>31</v>
      </c>
      <c r="E183" s="299">
        <v>24</v>
      </c>
      <c r="F183" s="304"/>
      <c r="G183" s="374"/>
      <c r="H183" s="334"/>
      <c r="I183" s="304"/>
      <c r="J183" s="304"/>
    </row>
    <row r="184" spans="1:10" ht="102">
      <c r="A184" s="331" t="s">
        <v>485</v>
      </c>
      <c r="B184" s="148" t="s">
        <v>300</v>
      </c>
      <c r="C184" s="305" t="s">
        <v>301</v>
      </c>
      <c r="D184" s="334" t="s">
        <v>31</v>
      </c>
      <c r="E184" s="300">
        <v>18</v>
      </c>
      <c r="F184" s="304"/>
      <c r="G184" s="374"/>
      <c r="H184" s="334"/>
      <c r="I184" s="304"/>
      <c r="J184" s="304"/>
    </row>
    <row r="185" spans="1:10" ht="51">
      <c r="A185" s="331" t="s">
        <v>488</v>
      </c>
      <c r="B185" s="148" t="s">
        <v>302</v>
      </c>
      <c r="C185" s="305" t="s">
        <v>1131</v>
      </c>
      <c r="D185" s="334" t="s">
        <v>31</v>
      </c>
      <c r="E185" s="299">
        <v>9</v>
      </c>
      <c r="F185" s="304"/>
      <c r="G185" s="374"/>
      <c r="H185" s="334"/>
      <c r="I185" s="304"/>
      <c r="J185" s="304"/>
    </row>
    <row r="186" spans="1:10" ht="51">
      <c r="A186" s="331" t="s">
        <v>491</v>
      </c>
      <c r="B186" s="148" t="s">
        <v>303</v>
      </c>
      <c r="C186" s="305" t="s">
        <v>304</v>
      </c>
      <c r="D186" s="334" t="s">
        <v>31</v>
      </c>
      <c r="E186" s="299">
        <v>9</v>
      </c>
      <c r="F186" s="304"/>
      <c r="G186" s="374"/>
      <c r="H186" s="334"/>
      <c r="I186" s="304"/>
      <c r="J186" s="304"/>
    </row>
    <row r="187" spans="1:10" ht="102">
      <c r="A187" s="331" t="s">
        <v>494</v>
      </c>
      <c r="B187" s="148" t="s">
        <v>305</v>
      </c>
      <c r="C187" s="305" t="s">
        <v>1132</v>
      </c>
      <c r="D187" s="334" t="s">
        <v>31</v>
      </c>
      <c r="E187" s="299">
        <v>9</v>
      </c>
      <c r="F187" s="304"/>
      <c r="G187" s="374"/>
      <c r="H187" s="334"/>
      <c r="I187" s="304"/>
      <c r="J187" s="304"/>
    </row>
    <row r="188" spans="1:10" ht="89.25">
      <c r="A188" s="331" t="s">
        <v>496</v>
      </c>
      <c r="B188" s="148" t="s">
        <v>306</v>
      </c>
      <c r="C188" s="305" t="s">
        <v>307</v>
      </c>
      <c r="D188" s="334" t="s">
        <v>31</v>
      </c>
      <c r="E188" s="299">
        <v>24</v>
      </c>
      <c r="F188" s="304"/>
      <c r="G188" s="374"/>
      <c r="H188" s="334"/>
      <c r="I188" s="304"/>
      <c r="J188" s="304"/>
    </row>
    <row r="189" spans="1:10">
      <c r="A189" s="332"/>
      <c r="B189" s="341"/>
      <c r="C189" s="385"/>
      <c r="D189" s="335"/>
      <c r="E189" s="358"/>
      <c r="F189" s="329"/>
      <c r="G189" s="378"/>
      <c r="H189" s="335"/>
      <c r="I189" s="373" t="s">
        <v>519</v>
      </c>
      <c r="J189" s="319"/>
    </row>
    <row r="190" spans="1:10">
      <c r="A190" s="330" t="s">
        <v>520</v>
      </c>
      <c r="B190" s="177" t="s">
        <v>1444</v>
      </c>
      <c r="C190" s="234"/>
      <c r="D190" s="336"/>
      <c r="E190" s="357"/>
      <c r="F190" s="324"/>
      <c r="G190" s="376"/>
      <c r="H190" s="336"/>
      <c r="I190" s="324"/>
      <c r="J190" s="324"/>
    </row>
    <row r="191" spans="1:10" ht="76.5">
      <c r="A191" s="331" t="s">
        <v>521</v>
      </c>
      <c r="B191" s="148" t="s">
        <v>311</v>
      </c>
      <c r="C191" s="305" t="s">
        <v>312</v>
      </c>
      <c r="D191" s="334" t="s">
        <v>31</v>
      </c>
      <c r="E191" s="299">
        <v>12</v>
      </c>
      <c r="F191" s="304"/>
      <c r="G191" s="374"/>
      <c r="H191" s="334"/>
      <c r="I191" s="304"/>
      <c r="J191" s="304"/>
    </row>
    <row r="192" spans="1:10" ht="51">
      <c r="A192" s="331" t="s">
        <v>524</v>
      </c>
      <c r="B192" s="148" t="s">
        <v>313</v>
      </c>
      <c r="C192" s="305" t="s">
        <v>314</v>
      </c>
      <c r="D192" s="334" t="s">
        <v>87</v>
      </c>
      <c r="E192" s="299">
        <v>12</v>
      </c>
      <c r="F192" s="304"/>
      <c r="G192" s="374"/>
      <c r="H192" s="334"/>
      <c r="I192" s="304"/>
      <c r="J192" s="304"/>
    </row>
    <row r="193" spans="1:10" ht="51">
      <c r="A193" s="331" t="s">
        <v>527</v>
      </c>
      <c r="B193" s="148" t="s">
        <v>315</v>
      </c>
      <c r="C193" s="305" t="s">
        <v>316</v>
      </c>
      <c r="D193" s="334" t="s">
        <v>87</v>
      </c>
      <c r="E193" s="299">
        <v>36</v>
      </c>
      <c r="F193" s="304"/>
      <c r="G193" s="374"/>
      <c r="H193" s="334"/>
      <c r="I193" s="304"/>
      <c r="J193" s="304"/>
    </row>
    <row r="194" spans="1:10">
      <c r="A194" s="331" t="s">
        <v>530</v>
      </c>
      <c r="B194" s="148" t="s">
        <v>317</v>
      </c>
      <c r="C194" s="305" t="s">
        <v>318</v>
      </c>
      <c r="D194" s="334" t="s">
        <v>87</v>
      </c>
      <c r="E194" s="299">
        <v>12</v>
      </c>
      <c r="F194" s="304"/>
      <c r="G194" s="374"/>
      <c r="H194" s="334"/>
      <c r="I194" s="304"/>
      <c r="J194" s="304"/>
    </row>
    <row r="195" spans="1:10">
      <c r="A195" s="332"/>
      <c r="B195" s="341"/>
      <c r="C195" s="385"/>
      <c r="D195" s="335"/>
      <c r="E195" s="358"/>
      <c r="F195" s="329"/>
      <c r="G195" s="378"/>
      <c r="H195" s="335"/>
      <c r="I195" s="373" t="s">
        <v>557</v>
      </c>
      <c r="J195" s="319"/>
    </row>
    <row r="196" spans="1:10">
      <c r="A196" s="330" t="s">
        <v>558</v>
      </c>
      <c r="B196" s="177" t="s">
        <v>1446</v>
      </c>
      <c r="C196" s="235"/>
      <c r="D196" s="333"/>
      <c r="E196" s="357"/>
      <c r="F196" s="320"/>
      <c r="G196" s="375"/>
      <c r="H196" s="333"/>
      <c r="I196" s="320"/>
      <c r="J196" s="320"/>
    </row>
    <row r="197" spans="1:10" ht="25.5">
      <c r="A197" s="331" t="s">
        <v>559</v>
      </c>
      <c r="B197" s="148" t="s">
        <v>322</v>
      </c>
      <c r="C197" s="305" t="s">
        <v>323</v>
      </c>
      <c r="D197" s="141" t="s">
        <v>31</v>
      </c>
      <c r="E197" s="300">
        <v>3</v>
      </c>
      <c r="F197" s="304"/>
      <c r="G197" s="374"/>
      <c r="H197" s="334"/>
      <c r="I197" s="304"/>
      <c r="J197" s="304"/>
    </row>
    <row r="198" spans="1:10">
      <c r="A198" s="332"/>
      <c r="B198" s="341"/>
      <c r="C198" s="385"/>
      <c r="D198" s="335"/>
      <c r="E198" s="358"/>
      <c r="F198" s="329"/>
      <c r="G198" s="378"/>
      <c r="H198" s="335"/>
      <c r="I198" s="373" t="s">
        <v>565</v>
      </c>
      <c r="J198" s="319"/>
    </row>
    <row r="199" spans="1:10">
      <c r="A199" s="330" t="s">
        <v>566</v>
      </c>
      <c r="B199" s="177" t="s">
        <v>1447</v>
      </c>
      <c r="C199" s="235"/>
      <c r="D199" s="333"/>
      <c r="E199" s="357"/>
      <c r="F199" s="320"/>
      <c r="G199" s="375"/>
      <c r="H199" s="333"/>
      <c r="I199" s="320"/>
      <c r="J199" s="320"/>
    </row>
    <row r="200" spans="1:10">
      <c r="A200" s="331" t="s">
        <v>567</v>
      </c>
      <c r="B200" s="423" t="s">
        <v>1445</v>
      </c>
      <c r="C200" s="305" t="s">
        <v>325</v>
      </c>
      <c r="D200" s="141" t="s">
        <v>49</v>
      </c>
      <c r="E200" s="300">
        <v>12</v>
      </c>
      <c r="F200" s="304"/>
      <c r="G200" s="374"/>
      <c r="H200" s="334"/>
      <c r="I200" s="304"/>
      <c r="J200" s="304"/>
    </row>
    <row r="201" spans="1:10">
      <c r="A201" s="332"/>
      <c r="B201" s="341"/>
      <c r="C201" s="385"/>
      <c r="D201" s="335"/>
      <c r="E201" s="358"/>
      <c r="F201" s="329"/>
      <c r="G201" s="378"/>
      <c r="H201" s="335"/>
      <c r="I201" s="373" t="s">
        <v>571</v>
      </c>
      <c r="J201" s="319"/>
    </row>
    <row r="202" spans="1:10">
      <c r="A202" s="330" t="s">
        <v>572</v>
      </c>
      <c r="B202" s="177" t="s">
        <v>1448</v>
      </c>
      <c r="C202" s="235"/>
      <c r="D202" s="333"/>
      <c r="E202" s="357"/>
      <c r="F202" s="320"/>
      <c r="G202" s="375"/>
      <c r="H202" s="333"/>
      <c r="I202" s="320"/>
      <c r="J202" s="320"/>
    </row>
    <row r="203" spans="1:10" ht="25.5">
      <c r="A203" s="331" t="s">
        <v>573</v>
      </c>
      <c r="B203" s="148" t="s">
        <v>327</v>
      </c>
      <c r="C203" s="305" t="s">
        <v>2684</v>
      </c>
      <c r="D203" s="141" t="s">
        <v>31</v>
      </c>
      <c r="E203" s="300">
        <v>6</v>
      </c>
      <c r="F203" s="304"/>
      <c r="G203" s="374"/>
      <c r="H203" s="334"/>
      <c r="I203" s="304"/>
      <c r="J203" s="304"/>
    </row>
    <row r="204" spans="1:10">
      <c r="A204" s="332"/>
      <c r="B204" s="341"/>
      <c r="C204" s="385"/>
      <c r="D204" s="335"/>
      <c r="E204" s="358"/>
      <c r="F204" s="329"/>
      <c r="G204" s="378"/>
      <c r="H204" s="335"/>
      <c r="I204" s="373" t="s">
        <v>582</v>
      </c>
      <c r="J204" s="319"/>
    </row>
    <row r="205" spans="1:10">
      <c r="A205" s="262" t="s">
        <v>583</v>
      </c>
      <c r="B205" s="424" t="s">
        <v>2792</v>
      </c>
      <c r="C205" s="322"/>
      <c r="D205" s="333"/>
      <c r="E205" s="357"/>
      <c r="F205" s="249"/>
      <c r="G205" s="205"/>
      <c r="H205" s="333"/>
      <c r="I205" s="250"/>
      <c r="J205" s="320"/>
    </row>
    <row r="206" spans="1:10" ht="25.5">
      <c r="A206" s="331" t="s">
        <v>584</v>
      </c>
      <c r="B206" s="148" t="s">
        <v>328</v>
      </c>
      <c r="C206" s="305" t="s">
        <v>2685</v>
      </c>
      <c r="D206" s="141" t="s">
        <v>31</v>
      </c>
      <c r="E206" s="300">
        <v>3</v>
      </c>
      <c r="F206" s="304"/>
      <c r="G206" s="374"/>
      <c r="H206" s="334"/>
      <c r="I206" s="304"/>
      <c r="J206" s="304"/>
    </row>
    <row r="207" spans="1:10">
      <c r="A207" s="331" t="s">
        <v>586</v>
      </c>
      <c r="B207" s="148" t="s">
        <v>329</v>
      </c>
      <c r="C207" s="305" t="s">
        <v>330</v>
      </c>
      <c r="D207" s="141" t="s">
        <v>249</v>
      </c>
      <c r="E207" s="300">
        <v>3</v>
      </c>
      <c r="F207" s="304"/>
      <c r="G207" s="374"/>
      <c r="H207" s="334"/>
      <c r="I207" s="304"/>
      <c r="J207" s="304"/>
    </row>
    <row r="208" spans="1:10">
      <c r="A208" s="332"/>
      <c r="B208" s="341"/>
      <c r="C208" s="385"/>
      <c r="D208" s="335"/>
      <c r="E208" s="358"/>
      <c r="F208" s="329"/>
      <c r="G208" s="378"/>
      <c r="H208" s="335"/>
      <c r="I208" s="373" t="s">
        <v>620</v>
      </c>
      <c r="J208" s="319"/>
    </row>
    <row r="209" spans="1:10">
      <c r="A209" s="262" t="s">
        <v>621</v>
      </c>
      <c r="B209" s="424" t="s">
        <v>2793</v>
      </c>
      <c r="C209" s="322"/>
      <c r="D209" s="333"/>
      <c r="E209" s="357"/>
      <c r="F209" s="249"/>
      <c r="G209" s="205"/>
      <c r="H209" s="333"/>
      <c r="I209" s="250"/>
      <c r="J209" s="320"/>
    </row>
    <row r="210" spans="1:10">
      <c r="A210" s="331" t="s">
        <v>622</v>
      </c>
      <c r="B210" s="148" t="s">
        <v>331</v>
      </c>
      <c r="C210" s="236" t="s">
        <v>332</v>
      </c>
      <c r="D210" s="141" t="s">
        <v>87</v>
      </c>
      <c r="E210" s="300">
        <v>6</v>
      </c>
      <c r="F210" s="304"/>
      <c r="G210" s="374"/>
      <c r="H210" s="334"/>
      <c r="I210" s="304"/>
      <c r="J210" s="304"/>
    </row>
    <row r="211" spans="1:10">
      <c r="A211" s="332"/>
      <c r="B211" s="341"/>
      <c r="C211" s="385"/>
      <c r="D211" s="335"/>
      <c r="E211" s="358"/>
      <c r="F211" s="329"/>
      <c r="G211" s="378"/>
      <c r="H211" s="335"/>
      <c r="I211" s="373" t="s">
        <v>726</v>
      </c>
      <c r="J211" s="319"/>
    </row>
    <row r="212" spans="1:10">
      <c r="A212" s="262" t="s">
        <v>727</v>
      </c>
      <c r="B212" s="424" t="s">
        <v>2794</v>
      </c>
      <c r="C212" s="322"/>
      <c r="D212" s="333"/>
      <c r="E212" s="357"/>
      <c r="F212" s="249"/>
      <c r="G212" s="205"/>
      <c r="H212" s="333"/>
      <c r="I212" s="250"/>
      <c r="J212" s="320"/>
    </row>
    <row r="213" spans="1:10">
      <c r="A213" s="331" t="s">
        <v>728</v>
      </c>
      <c r="B213" s="148" t="s">
        <v>333</v>
      </c>
      <c r="C213" s="305" t="s">
        <v>334</v>
      </c>
      <c r="D213" s="141" t="s">
        <v>31</v>
      </c>
      <c r="E213" s="299">
        <v>3</v>
      </c>
      <c r="F213" s="304"/>
      <c r="G213" s="374"/>
      <c r="H213" s="334"/>
      <c r="I213" s="304"/>
      <c r="J213" s="304"/>
    </row>
    <row r="214" spans="1:10">
      <c r="A214" s="332"/>
      <c r="B214" s="341"/>
      <c r="C214" s="385"/>
      <c r="D214" s="335"/>
      <c r="E214" s="358"/>
      <c r="F214" s="329"/>
      <c r="G214" s="378"/>
      <c r="H214" s="335"/>
      <c r="I214" s="373" t="s">
        <v>731</v>
      </c>
      <c r="J214" s="319"/>
    </row>
    <row r="215" spans="1:10">
      <c r="A215" s="330" t="s">
        <v>736</v>
      </c>
      <c r="B215" s="177" t="s">
        <v>2791</v>
      </c>
      <c r="C215" s="233"/>
      <c r="D215" s="333"/>
      <c r="E215" s="357"/>
      <c r="F215" s="320"/>
      <c r="G215" s="375"/>
      <c r="H215" s="333"/>
      <c r="I215" s="320"/>
      <c r="J215" s="320"/>
    </row>
    <row r="216" spans="1:10" ht="51">
      <c r="A216" s="331" t="s">
        <v>738</v>
      </c>
      <c r="B216" s="148" t="s">
        <v>337</v>
      </c>
      <c r="C216" s="305" t="s">
        <v>2686</v>
      </c>
      <c r="D216" s="334" t="s">
        <v>31</v>
      </c>
      <c r="E216" s="300">
        <v>6</v>
      </c>
      <c r="F216" s="304"/>
      <c r="G216" s="374"/>
      <c r="H216" s="334"/>
      <c r="I216" s="304"/>
      <c r="J216" s="304"/>
    </row>
    <row r="217" spans="1:10" ht="38.25">
      <c r="A217" s="331" t="s">
        <v>742</v>
      </c>
      <c r="B217" s="148" t="s">
        <v>339</v>
      </c>
      <c r="C217" s="305" t="s">
        <v>2688</v>
      </c>
      <c r="D217" s="334" t="s">
        <v>249</v>
      </c>
      <c r="E217" s="299">
        <v>3</v>
      </c>
      <c r="F217" s="304"/>
      <c r="G217" s="374"/>
      <c r="H217" s="334"/>
      <c r="I217" s="304"/>
      <c r="J217" s="304"/>
    </row>
    <row r="218" spans="1:10" ht="38.25">
      <c r="A218" s="331" t="s">
        <v>745</v>
      </c>
      <c r="B218" s="148" t="s">
        <v>341</v>
      </c>
      <c r="C218" s="305" t="s">
        <v>2687</v>
      </c>
      <c r="D218" s="334" t="s">
        <v>249</v>
      </c>
      <c r="E218" s="300">
        <v>6</v>
      </c>
      <c r="F218" s="304"/>
      <c r="G218" s="374"/>
      <c r="H218" s="334"/>
      <c r="I218" s="304"/>
      <c r="J218" s="304"/>
    </row>
    <row r="219" spans="1:10" ht="51">
      <c r="A219" s="331" t="s">
        <v>747</v>
      </c>
      <c r="B219" s="148" t="s">
        <v>343</v>
      </c>
      <c r="C219" s="305" t="s">
        <v>344</v>
      </c>
      <c r="D219" s="334" t="s">
        <v>249</v>
      </c>
      <c r="E219" s="300">
        <v>3</v>
      </c>
      <c r="F219" s="304"/>
      <c r="G219" s="374"/>
      <c r="H219" s="334"/>
      <c r="I219" s="304"/>
      <c r="J219" s="304"/>
    </row>
    <row r="220" spans="1:10" ht="51">
      <c r="A220" s="331" t="s">
        <v>751</v>
      </c>
      <c r="B220" s="148" t="s">
        <v>346</v>
      </c>
      <c r="C220" s="305" t="s">
        <v>347</v>
      </c>
      <c r="D220" s="334" t="s">
        <v>249</v>
      </c>
      <c r="E220" s="300">
        <v>3</v>
      </c>
      <c r="F220" s="304"/>
      <c r="G220" s="374"/>
      <c r="H220" s="334"/>
      <c r="I220" s="304"/>
      <c r="J220" s="304"/>
    </row>
    <row r="221" spans="1:10" ht="51">
      <c r="A221" s="331" t="s">
        <v>755</v>
      </c>
      <c r="B221" s="148" t="s">
        <v>349</v>
      </c>
      <c r="C221" s="380" t="s">
        <v>2689</v>
      </c>
      <c r="D221" s="334" t="s">
        <v>31</v>
      </c>
      <c r="E221" s="300">
        <v>3</v>
      </c>
      <c r="F221" s="304"/>
      <c r="G221" s="374"/>
      <c r="H221" s="334"/>
      <c r="I221" s="304"/>
      <c r="J221" s="304"/>
    </row>
    <row r="222" spans="1:10">
      <c r="A222" s="332"/>
      <c r="B222" s="341"/>
      <c r="C222" s="385"/>
      <c r="D222" s="335"/>
      <c r="E222" s="358"/>
      <c r="F222" s="329"/>
      <c r="G222" s="378"/>
      <c r="H222" s="335"/>
      <c r="I222" s="373" t="s">
        <v>802</v>
      </c>
      <c r="J222" s="319"/>
    </row>
    <row r="223" spans="1:10">
      <c r="A223" s="330" t="s">
        <v>803</v>
      </c>
      <c r="B223" s="343" t="s">
        <v>1133</v>
      </c>
      <c r="C223" s="322"/>
      <c r="D223" s="333"/>
      <c r="E223" s="357"/>
      <c r="F223" s="249"/>
      <c r="G223" s="205"/>
      <c r="H223" s="333"/>
      <c r="I223" s="250"/>
      <c r="J223" s="320"/>
    </row>
    <row r="224" spans="1:10" ht="39">
      <c r="A224" s="331" t="s">
        <v>805</v>
      </c>
      <c r="B224" s="192" t="s">
        <v>351</v>
      </c>
      <c r="C224" s="237" t="s">
        <v>1134</v>
      </c>
      <c r="D224" s="334" t="s">
        <v>31</v>
      </c>
      <c r="E224" s="300">
        <v>9</v>
      </c>
      <c r="F224" s="304"/>
      <c r="G224" s="374"/>
      <c r="H224" s="334"/>
      <c r="I224" s="304"/>
      <c r="J224" s="304"/>
    </row>
    <row r="225" spans="1:10">
      <c r="A225" s="332"/>
      <c r="B225" s="341"/>
      <c r="C225" s="385"/>
      <c r="D225" s="335"/>
      <c r="E225" s="358"/>
      <c r="F225" s="329"/>
      <c r="G225" s="378"/>
      <c r="H225" s="335"/>
      <c r="I225" s="373" t="s">
        <v>749</v>
      </c>
      <c r="J225" s="319"/>
    </row>
    <row r="226" spans="1:10">
      <c r="A226" s="330" t="s">
        <v>859</v>
      </c>
      <c r="B226" s="180" t="s">
        <v>2790</v>
      </c>
      <c r="C226" s="189"/>
      <c r="D226" s="336"/>
      <c r="E226" s="185"/>
      <c r="F226" s="324"/>
      <c r="G226" s="376"/>
      <c r="H226" s="336"/>
      <c r="I226" s="324"/>
      <c r="J226" s="324"/>
    </row>
    <row r="227" spans="1:10">
      <c r="A227" s="331" t="s">
        <v>860</v>
      </c>
      <c r="B227" s="192" t="s">
        <v>355</v>
      </c>
      <c r="C227" s="237" t="s">
        <v>356</v>
      </c>
      <c r="D227" s="334" t="s">
        <v>31</v>
      </c>
      <c r="E227" s="300">
        <v>9</v>
      </c>
      <c r="F227" s="304"/>
      <c r="G227" s="374"/>
      <c r="H227" s="334"/>
      <c r="I227" s="304"/>
      <c r="J227" s="304"/>
    </row>
    <row r="228" spans="1:10">
      <c r="A228" s="331" t="s">
        <v>863</v>
      </c>
      <c r="B228" s="148" t="s">
        <v>358</v>
      </c>
      <c r="C228" s="305" t="s">
        <v>2690</v>
      </c>
      <c r="D228" s="334" t="s">
        <v>249</v>
      </c>
      <c r="E228" s="300">
        <v>9</v>
      </c>
      <c r="F228" s="304"/>
      <c r="G228" s="374"/>
      <c r="H228" s="334"/>
      <c r="I228" s="304"/>
      <c r="J228" s="304"/>
    </row>
    <row r="229" spans="1:10">
      <c r="A229" s="332"/>
      <c r="B229" s="341"/>
      <c r="C229" s="385"/>
      <c r="D229" s="335"/>
      <c r="E229" s="358"/>
      <c r="F229" s="329"/>
      <c r="G229" s="219"/>
      <c r="H229" s="220"/>
      <c r="I229" s="210" t="s">
        <v>870</v>
      </c>
      <c r="J229" s="319"/>
    </row>
    <row r="230" spans="1:10">
      <c r="A230" s="330" t="s">
        <v>871</v>
      </c>
      <c r="B230" s="180" t="s">
        <v>361</v>
      </c>
      <c r="C230" s="235"/>
      <c r="D230" s="333"/>
      <c r="E230" s="357"/>
      <c r="F230" s="320"/>
      <c r="G230" s="375"/>
      <c r="H230" s="333"/>
      <c r="I230" s="320"/>
      <c r="J230" s="320"/>
    </row>
    <row r="231" spans="1:10" ht="114.75">
      <c r="A231" s="331" t="s">
        <v>873</v>
      </c>
      <c r="B231" s="148" t="s">
        <v>363</v>
      </c>
      <c r="C231" s="305" t="s">
        <v>364</v>
      </c>
      <c r="D231" s="334" t="s">
        <v>31</v>
      </c>
      <c r="E231" s="300">
        <v>6</v>
      </c>
      <c r="F231" s="304"/>
      <c r="G231" s="374"/>
      <c r="H231" s="334"/>
      <c r="I231" s="304"/>
      <c r="J231" s="304"/>
    </row>
    <row r="232" spans="1:10" ht="51">
      <c r="A232" s="331" t="s">
        <v>876</v>
      </c>
      <c r="B232" s="148" t="s">
        <v>366</v>
      </c>
      <c r="C232" s="305" t="s">
        <v>2691</v>
      </c>
      <c r="D232" s="334" t="s">
        <v>31</v>
      </c>
      <c r="E232" s="300">
        <v>9</v>
      </c>
      <c r="F232" s="304"/>
      <c r="G232" s="374"/>
      <c r="H232" s="334"/>
      <c r="I232" s="304"/>
      <c r="J232" s="304"/>
    </row>
    <row r="233" spans="1:10">
      <c r="A233" s="331" t="s">
        <v>878</v>
      </c>
      <c r="B233" s="148" t="s">
        <v>367</v>
      </c>
      <c r="C233" s="305" t="s">
        <v>368</v>
      </c>
      <c r="D233" s="334" t="s">
        <v>31</v>
      </c>
      <c r="E233" s="300">
        <v>12</v>
      </c>
      <c r="F233" s="304"/>
      <c r="G233" s="374"/>
      <c r="H233" s="334"/>
      <c r="I233" s="304"/>
      <c r="J233" s="304"/>
    </row>
    <row r="234" spans="1:10" ht="51">
      <c r="A234" s="331" t="s">
        <v>880</v>
      </c>
      <c r="B234" s="148" t="s">
        <v>369</v>
      </c>
      <c r="C234" s="348" t="s">
        <v>2692</v>
      </c>
      <c r="D234" s="334" t="s">
        <v>31</v>
      </c>
      <c r="E234" s="300">
        <v>12</v>
      </c>
      <c r="F234" s="304"/>
      <c r="G234" s="374"/>
      <c r="H234" s="334"/>
      <c r="I234" s="304"/>
      <c r="J234" s="304"/>
    </row>
    <row r="235" spans="1:10">
      <c r="A235" s="332"/>
      <c r="B235" s="341"/>
      <c r="C235" s="385"/>
      <c r="D235" s="335"/>
      <c r="E235" s="358"/>
      <c r="F235" s="329"/>
      <c r="G235" s="378"/>
      <c r="H235" s="335"/>
      <c r="I235" s="373" t="s">
        <v>901</v>
      </c>
      <c r="J235" s="319"/>
    </row>
    <row r="236" spans="1:10">
      <c r="A236" s="330" t="s">
        <v>902</v>
      </c>
      <c r="B236" s="180" t="s">
        <v>2789</v>
      </c>
      <c r="C236" s="189"/>
      <c r="D236" s="336"/>
      <c r="E236" s="357"/>
      <c r="F236" s="324"/>
      <c r="G236" s="376"/>
      <c r="H236" s="336"/>
      <c r="I236" s="324"/>
      <c r="J236" s="324"/>
    </row>
    <row r="237" spans="1:10">
      <c r="A237" s="331" t="s">
        <v>903</v>
      </c>
      <c r="B237" s="302" t="s">
        <v>373</v>
      </c>
      <c r="C237" s="236" t="s">
        <v>374</v>
      </c>
      <c r="D237" s="334" t="s">
        <v>249</v>
      </c>
      <c r="E237" s="360">
        <v>12</v>
      </c>
      <c r="F237" s="304"/>
      <c r="G237" s="374"/>
      <c r="H237" s="334"/>
      <c r="I237" s="304"/>
      <c r="J237" s="304"/>
    </row>
    <row r="238" spans="1:10" ht="25.5">
      <c r="A238" s="331" t="s">
        <v>906</v>
      </c>
      <c r="B238" s="302" t="s">
        <v>376</v>
      </c>
      <c r="C238" s="305" t="s">
        <v>377</v>
      </c>
      <c r="D238" s="334" t="s">
        <v>249</v>
      </c>
      <c r="E238" s="360">
        <v>12</v>
      </c>
      <c r="F238" s="304"/>
      <c r="G238" s="374"/>
      <c r="H238" s="334"/>
      <c r="I238" s="304"/>
      <c r="J238" s="304"/>
    </row>
    <row r="239" spans="1:10">
      <c r="A239" s="332"/>
      <c r="B239" s="341"/>
      <c r="C239" s="385"/>
      <c r="D239" s="335"/>
      <c r="E239" s="358"/>
      <c r="F239" s="329"/>
      <c r="G239" s="378"/>
      <c r="H239" s="335"/>
      <c r="I239" s="373" t="s">
        <v>913</v>
      </c>
      <c r="J239" s="319"/>
    </row>
    <row r="240" spans="1:10">
      <c r="A240" s="330" t="s">
        <v>914</v>
      </c>
      <c r="B240" s="181" t="s">
        <v>2788</v>
      </c>
      <c r="C240" s="189"/>
      <c r="D240" s="336"/>
      <c r="E240" s="357"/>
      <c r="F240" s="324"/>
      <c r="G240" s="376"/>
      <c r="H240" s="336"/>
      <c r="I240" s="324"/>
      <c r="J240" s="324"/>
    </row>
    <row r="241" spans="1:10" ht="38.25">
      <c r="A241" s="331" t="s">
        <v>915</v>
      </c>
      <c r="B241" s="302" t="s">
        <v>380</v>
      </c>
      <c r="C241" s="305" t="s">
        <v>381</v>
      </c>
      <c r="D241" s="144" t="s">
        <v>31</v>
      </c>
      <c r="E241" s="299">
        <v>1080</v>
      </c>
      <c r="F241" s="304"/>
      <c r="G241" s="374"/>
      <c r="H241" s="334"/>
      <c r="I241" s="304"/>
      <c r="J241" s="304"/>
    </row>
    <row r="242" spans="1:10" ht="127.5">
      <c r="A242" s="331" t="s">
        <v>917</v>
      </c>
      <c r="B242" s="302" t="s">
        <v>382</v>
      </c>
      <c r="C242" s="305" t="s">
        <v>383</v>
      </c>
      <c r="D242" s="144" t="s">
        <v>31</v>
      </c>
      <c r="E242" s="299">
        <v>1440</v>
      </c>
      <c r="F242" s="304"/>
      <c r="G242" s="374"/>
      <c r="H242" s="334"/>
      <c r="I242" s="304"/>
      <c r="J242" s="304"/>
    </row>
    <row r="243" spans="1:10" ht="38.25">
      <c r="A243" s="331" t="s">
        <v>918</v>
      </c>
      <c r="B243" s="302" t="s">
        <v>384</v>
      </c>
      <c r="C243" s="305" t="s">
        <v>385</v>
      </c>
      <c r="D243" s="144" t="s">
        <v>31</v>
      </c>
      <c r="E243" s="299">
        <v>720</v>
      </c>
      <c r="F243" s="304"/>
      <c r="G243" s="374"/>
      <c r="H243" s="334"/>
      <c r="I243" s="304"/>
      <c r="J243" s="304"/>
    </row>
    <row r="244" spans="1:10" ht="51">
      <c r="A244" s="331" t="s">
        <v>919</v>
      </c>
      <c r="B244" s="302" t="s">
        <v>386</v>
      </c>
      <c r="C244" s="305" t="s">
        <v>387</v>
      </c>
      <c r="D244" s="144" t="s">
        <v>31</v>
      </c>
      <c r="E244" s="299">
        <v>1800</v>
      </c>
      <c r="F244" s="304"/>
      <c r="G244" s="374"/>
      <c r="H244" s="334"/>
      <c r="I244" s="304"/>
      <c r="J244" s="304"/>
    </row>
    <row r="245" spans="1:10" ht="38.25">
      <c r="A245" s="331" t="s">
        <v>921</v>
      </c>
      <c r="B245" s="302" t="s">
        <v>388</v>
      </c>
      <c r="C245" s="305" t="s">
        <v>389</v>
      </c>
      <c r="D245" s="144" t="s">
        <v>31</v>
      </c>
      <c r="E245" s="299">
        <v>1080</v>
      </c>
      <c r="F245" s="304"/>
      <c r="G245" s="374"/>
      <c r="H245" s="334"/>
      <c r="I245" s="304"/>
      <c r="J245" s="304"/>
    </row>
    <row r="246" spans="1:10" ht="38.25">
      <c r="A246" s="331" t="s">
        <v>924</v>
      </c>
      <c r="B246" s="302" t="s">
        <v>390</v>
      </c>
      <c r="C246" s="305" t="s">
        <v>391</v>
      </c>
      <c r="D246" s="144" t="s">
        <v>31</v>
      </c>
      <c r="E246" s="299">
        <v>1080</v>
      </c>
      <c r="F246" s="304"/>
      <c r="G246" s="374"/>
      <c r="H246" s="334"/>
      <c r="I246" s="304"/>
      <c r="J246" s="304"/>
    </row>
    <row r="247" spans="1:10">
      <c r="A247" s="332"/>
      <c r="B247" s="341"/>
      <c r="C247" s="385"/>
      <c r="D247" s="335"/>
      <c r="E247" s="358"/>
      <c r="F247" s="404"/>
      <c r="G247" s="327"/>
      <c r="H247" s="405"/>
      <c r="I247" s="406" t="s">
        <v>920</v>
      </c>
      <c r="J247" s="407"/>
    </row>
    <row r="248" spans="1:10">
      <c r="A248" s="430">
        <v>42</v>
      </c>
      <c r="B248" s="343" t="s">
        <v>2787</v>
      </c>
      <c r="C248" s="322"/>
      <c r="D248" s="333"/>
      <c r="E248" s="445"/>
      <c r="F248" s="320"/>
      <c r="G248" s="426"/>
      <c r="H248" s="333"/>
      <c r="I248" s="320"/>
      <c r="J248" s="320"/>
    </row>
    <row r="249" spans="1:10" ht="25.5">
      <c r="A249" s="331" t="s">
        <v>956</v>
      </c>
      <c r="B249" s="302" t="s">
        <v>392</v>
      </c>
      <c r="C249" s="305" t="s">
        <v>2693</v>
      </c>
      <c r="D249" s="144" t="s">
        <v>49</v>
      </c>
      <c r="E249" s="299">
        <v>36</v>
      </c>
      <c r="F249" s="304"/>
      <c r="G249" s="374"/>
      <c r="H249" s="334"/>
      <c r="I249" s="304"/>
      <c r="J249" s="304"/>
    </row>
    <row r="250" spans="1:10" ht="25.5">
      <c r="A250" s="331" t="s">
        <v>959</v>
      </c>
      <c r="B250" s="302" t="s">
        <v>393</v>
      </c>
      <c r="C250" s="305" t="s">
        <v>2694</v>
      </c>
      <c r="D250" s="144" t="s">
        <v>49</v>
      </c>
      <c r="E250" s="299">
        <v>15</v>
      </c>
      <c r="F250" s="304"/>
      <c r="G250" s="374"/>
      <c r="H250" s="334"/>
      <c r="I250" s="304"/>
      <c r="J250" s="304"/>
    </row>
    <row r="251" spans="1:10" ht="25.5">
      <c r="A251" s="331" t="s">
        <v>962</v>
      </c>
      <c r="B251" s="302" t="s">
        <v>394</v>
      </c>
      <c r="C251" s="305" t="s">
        <v>2695</v>
      </c>
      <c r="D251" s="144" t="s">
        <v>49</v>
      </c>
      <c r="E251" s="299">
        <v>12</v>
      </c>
      <c r="F251" s="304"/>
      <c r="G251" s="374"/>
      <c r="H251" s="334"/>
      <c r="I251" s="304"/>
      <c r="J251" s="304"/>
    </row>
    <row r="252" spans="1:10" ht="38.25">
      <c r="A252" s="331" t="s">
        <v>965</v>
      </c>
      <c r="B252" s="302" t="s">
        <v>395</v>
      </c>
      <c r="C252" s="305" t="s">
        <v>2696</v>
      </c>
      <c r="D252" s="144" t="s">
        <v>49</v>
      </c>
      <c r="E252" s="299">
        <v>12</v>
      </c>
      <c r="F252" s="304"/>
      <c r="G252" s="374"/>
      <c r="H252" s="334"/>
      <c r="I252" s="304"/>
      <c r="J252" s="304"/>
    </row>
    <row r="253" spans="1:10" ht="38.25">
      <c r="A253" s="331" t="s">
        <v>968</v>
      </c>
      <c r="B253" s="302" t="s">
        <v>396</v>
      </c>
      <c r="C253" s="305" t="s">
        <v>2697</v>
      </c>
      <c r="D253" s="144" t="s">
        <v>49</v>
      </c>
      <c r="E253" s="299">
        <v>12</v>
      </c>
      <c r="F253" s="304"/>
      <c r="G253" s="374"/>
      <c r="H253" s="334"/>
      <c r="I253" s="304"/>
      <c r="J253" s="304"/>
    </row>
    <row r="254" spans="1:10" ht="25.5">
      <c r="A254" s="331" t="s">
        <v>971</v>
      </c>
      <c r="B254" s="279" t="s">
        <v>398</v>
      </c>
      <c r="C254" s="279" t="s">
        <v>2698</v>
      </c>
      <c r="D254" s="384" t="s">
        <v>31</v>
      </c>
      <c r="E254" s="300">
        <v>9</v>
      </c>
      <c r="F254" s="268"/>
      <c r="G254" s="276"/>
      <c r="H254" s="384"/>
      <c r="I254" s="268"/>
      <c r="J254" s="268"/>
    </row>
    <row r="255" spans="1:10" ht="38.25">
      <c r="A255" s="331" t="s">
        <v>974</v>
      </c>
      <c r="B255" s="302" t="s">
        <v>399</v>
      </c>
      <c r="C255" s="305" t="s">
        <v>2699</v>
      </c>
      <c r="D255" s="144" t="s">
        <v>49</v>
      </c>
      <c r="E255" s="299">
        <v>36</v>
      </c>
      <c r="F255" s="304"/>
      <c r="G255" s="374"/>
      <c r="H255" s="334"/>
      <c r="I255" s="304"/>
      <c r="J255" s="304"/>
    </row>
    <row r="256" spans="1:10">
      <c r="A256" s="335"/>
      <c r="B256" s="341"/>
      <c r="C256" s="385"/>
      <c r="D256" s="335"/>
      <c r="E256" s="358"/>
      <c r="F256" s="329"/>
      <c r="G256" s="327"/>
      <c r="H256" s="327"/>
      <c r="I256" s="373" t="s">
        <v>981</v>
      </c>
      <c r="J256" s="208"/>
    </row>
    <row r="257" spans="1:10">
      <c r="A257" s="336">
        <v>43</v>
      </c>
      <c r="B257" s="429" t="s">
        <v>401</v>
      </c>
      <c r="C257" s="247"/>
      <c r="D257" s="431"/>
      <c r="E257" s="497"/>
      <c r="F257" s="431"/>
      <c r="G257" s="431"/>
      <c r="H257" s="431"/>
      <c r="I257" s="431"/>
      <c r="J257" s="431"/>
    </row>
    <row r="258" spans="1:10" ht="38.25">
      <c r="A258" s="331" t="s">
        <v>1449</v>
      </c>
      <c r="B258" s="302" t="s">
        <v>402</v>
      </c>
      <c r="C258" s="305" t="s">
        <v>403</v>
      </c>
      <c r="D258" s="144" t="s">
        <v>31</v>
      </c>
      <c r="E258" s="299">
        <v>720</v>
      </c>
      <c r="F258" s="304"/>
      <c r="G258" s="374"/>
      <c r="H258" s="334"/>
      <c r="I258" s="304"/>
      <c r="J258" s="304"/>
    </row>
    <row r="259" spans="1:10">
      <c r="A259" s="332"/>
      <c r="B259" s="341"/>
      <c r="C259" s="385"/>
      <c r="D259" s="335"/>
      <c r="E259" s="358"/>
      <c r="F259" s="329"/>
      <c r="G259" s="378"/>
      <c r="H259" s="378"/>
      <c r="I259" s="373" t="s">
        <v>987</v>
      </c>
      <c r="J259" s="208"/>
    </row>
    <row r="260" spans="1:10" ht="15.75">
      <c r="A260" s="330" t="s">
        <v>988</v>
      </c>
      <c r="B260" s="181" t="s">
        <v>2786</v>
      </c>
      <c r="C260" s="233"/>
      <c r="D260" s="182"/>
      <c r="E260" s="357"/>
      <c r="F260" s="320"/>
      <c r="G260" s="375"/>
      <c r="H260" s="333"/>
      <c r="I260" s="320"/>
      <c r="J260" s="320"/>
    </row>
    <row r="261" spans="1:10" ht="51">
      <c r="A261" s="331" t="s">
        <v>982</v>
      </c>
      <c r="B261" s="302" t="s">
        <v>406</v>
      </c>
      <c r="C261" s="305" t="s">
        <v>407</v>
      </c>
      <c r="D261" s="334" t="s">
        <v>49</v>
      </c>
      <c r="E261" s="360">
        <v>36</v>
      </c>
      <c r="F261" s="304"/>
      <c r="G261" s="374"/>
      <c r="H261" s="334"/>
      <c r="I261" s="304"/>
      <c r="J261" s="304"/>
    </row>
    <row r="262" spans="1:10" ht="51">
      <c r="A262" s="331" t="s">
        <v>985</v>
      </c>
      <c r="B262" s="302" t="s">
        <v>408</v>
      </c>
      <c r="C262" s="305" t="s">
        <v>409</v>
      </c>
      <c r="D262" s="334" t="s">
        <v>49</v>
      </c>
      <c r="E262" s="360">
        <v>36</v>
      </c>
      <c r="F262" s="304"/>
      <c r="G262" s="374"/>
      <c r="H262" s="334"/>
      <c r="I262" s="304"/>
      <c r="J262" s="304"/>
    </row>
    <row r="263" spans="1:10">
      <c r="A263" s="332"/>
      <c r="B263" s="341"/>
      <c r="C263" s="385"/>
      <c r="D263" s="335"/>
      <c r="E263" s="358"/>
      <c r="F263" s="329"/>
      <c r="G263" s="378"/>
      <c r="H263" s="335"/>
      <c r="I263" s="373" t="s">
        <v>991</v>
      </c>
      <c r="J263" s="319"/>
    </row>
    <row r="264" spans="1:10">
      <c r="A264" s="330" t="s">
        <v>992</v>
      </c>
      <c r="B264" s="181" t="s">
        <v>2785</v>
      </c>
      <c r="C264" s="233"/>
      <c r="D264" s="333"/>
      <c r="E264" s="357"/>
      <c r="F264" s="320"/>
      <c r="G264" s="375"/>
      <c r="H264" s="333"/>
      <c r="I264" s="320"/>
      <c r="J264" s="320"/>
    </row>
    <row r="265" spans="1:10">
      <c r="A265" s="331" t="s">
        <v>994</v>
      </c>
      <c r="B265" s="302" t="s">
        <v>298</v>
      </c>
      <c r="C265" s="305" t="s">
        <v>412</v>
      </c>
      <c r="D265" s="144" t="s">
        <v>49</v>
      </c>
      <c r="E265" s="299">
        <v>3000</v>
      </c>
      <c r="F265" s="304"/>
      <c r="G265" s="374"/>
      <c r="H265" s="334"/>
      <c r="I265" s="304"/>
      <c r="J265" s="304"/>
    </row>
    <row r="266" spans="1:10" ht="127.5">
      <c r="A266" s="331" t="s">
        <v>997</v>
      </c>
      <c r="B266" s="302" t="s">
        <v>413</v>
      </c>
      <c r="C266" s="305" t="s">
        <v>2700</v>
      </c>
      <c r="D266" s="144" t="s">
        <v>31</v>
      </c>
      <c r="E266" s="300">
        <v>720</v>
      </c>
      <c r="F266" s="304"/>
      <c r="G266" s="374"/>
      <c r="H266" s="334"/>
      <c r="I266" s="304"/>
      <c r="J266" s="304"/>
    </row>
    <row r="267" spans="1:10" ht="25.5">
      <c r="A267" s="331" t="s">
        <v>1000</v>
      </c>
      <c r="B267" s="302" t="s">
        <v>414</v>
      </c>
      <c r="C267" s="305" t="s">
        <v>415</v>
      </c>
      <c r="D267" s="144" t="s">
        <v>31</v>
      </c>
      <c r="E267" s="300">
        <v>720</v>
      </c>
      <c r="F267" s="304"/>
      <c r="G267" s="374"/>
      <c r="H267" s="334"/>
      <c r="I267" s="304"/>
      <c r="J267" s="304"/>
    </row>
    <row r="268" spans="1:10" ht="114.75">
      <c r="A268" s="331" t="s">
        <v>1002</v>
      </c>
      <c r="B268" s="302" t="s">
        <v>416</v>
      </c>
      <c r="C268" s="305" t="s">
        <v>417</v>
      </c>
      <c r="D268" s="144" t="s">
        <v>31</v>
      </c>
      <c r="E268" s="300">
        <v>720</v>
      </c>
      <c r="F268" s="304"/>
      <c r="G268" s="374"/>
      <c r="H268" s="334"/>
      <c r="I268" s="304"/>
      <c r="J268" s="304"/>
    </row>
    <row r="269" spans="1:10" ht="127.5">
      <c r="A269" s="331" t="s">
        <v>1450</v>
      </c>
      <c r="B269" s="302" t="s">
        <v>418</v>
      </c>
      <c r="C269" s="305" t="s">
        <v>419</v>
      </c>
      <c r="D269" s="144" t="s">
        <v>31</v>
      </c>
      <c r="E269" s="300">
        <v>720</v>
      </c>
      <c r="F269" s="304"/>
      <c r="G269" s="374"/>
      <c r="H269" s="334"/>
      <c r="I269" s="304"/>
      <c r="J269" s="304"/>
    </row>
    <row r="270" spans="1:10" ht="165.75">
      <c r="A270" s="331" t="s">
        <v>1451</v>
      </c>
      <c r="B270" s="302" t="s">
        <v>420</v>
      </c>
      <c r="C270" s="305" t="s">
        <v>421</v>
      </c>
      <c r="D270" s="144" t="s">
        <v>31</v>
      </c>
      <c r="E270" s="300">
        <v>1440</v>
      </c>
      <c r="F270" s="304"/>
      <c r="G270" s="374"/>
      <c r="H270" s="334"/>
      <c r="I270" s="304"/>
      <c r="J270" s="304"/>
    </row>
    <row r="271" spans="1:10" ht="153">
      <c r="A271" s="331" t="s">
        <v>1452</v>
      </c>
      <c r="B271" s="302" t="s">
        <v>422</v>
      </c>
      <c r="C271" s="380" t="s">
        <v>2784</v>
      </c>
      <c r="D271" s="144" t="s">
        <v>31</v>
      </c>
      <c r="E271" s="299">
        <v>180</v>
      </c>
      <c r="F271" s="304"/>
      <c r="G271" s="374"/>
      <c r="H271" s="334"/>
      <c r="I271" s="304"/>
      <c r="J271" s="304"/>
    </row>
    <row r="272" spans="1:10" ht="165.75">
      <c r="A272" s="331" t="s">
        <v>1453</v>
      </c>
      <c r="B272" s="302" t="s">
        <v>423</v>
      </c>
      <c r="C272" s="305" t="s">
        <v>424</v>
      </c>
      <c r="D272" s="144" t="s">
        <v>31</v>
      </c>
      <c r="E272" s="300">
        <v>1440</v>
      </c>
      <c r="F272" s="304"/>
      <c r="G272" s="374"/>
      <c r="H272" s="334"/>
      <c r="I272" s="304"/>
      <c r="J272" s="304"/>
    </row>
    <row r="273" spans="1:10" ht="25.5">
      <c r="A273" s="331" t="s">
        <v>1454</v>
      </c>
      <c r="B273" s="302" t="s">
        <v>425</v>
      </c>
      <c r="C273" s="305" t="s">
        <v>426</v>
      </c>
      <c r="D273" s="144" t="s">
        <v>31</v>
      </c>
      <c r="E273" s="300">
        <v>720</v>
      </c>
      <c r="F273" s="304"/>
      <c r="G273" s="374"/>
      <c r="H273" s="334"/>
      <c r="I273" s="304"/>
      <c r="J273" s="304"/>
    </row>
    <row r="274" spans="1:10" ht="165.75">
      <c r="A274" s="331" t="s">
        <v>1455</v>
      </c>
      <c r="B274" s="302" t="s">
        <v>427</v>
      </c>
      <c r="C274" s="305" t="s">
        <v>428</v>
      </c>
      <c r="D274" s="144" t="s">
        <v>31</v>
      </c>
      <c r="E274" s="300">
        <v>1600</v>
      </c>
      <c r="F274" s="304"/>
      <c r="G274" s="374"/>
      <c r="H274" s="334"/>
      <c r="I274" s="304"/>
      <c r="J274" s="304"/>
    </row>
    <row r="275" spans="1:10" ht="25.5">
      <c r="A275" s="331" t="s">
        <v>1456</v>
      </c>
      <c r="B275" s="302" t="s">
        <v>429</v>
      </c>
      <c r="C275" s="305" t="s">
        <v>430</v>
      </c>
      <c r="D275" s="141" t="s">
        <v>49</v>
      </c>
      <c r="E275" s="299">
        <v>36</v>
      </c>
      <c r="F275" s="304"/>
      <c r="G275" s="374"/>
      <c r="H275" s="334"/>
      <c r="I275" s="304"/>
      <c r="J275" s="304"/>
    </row>
    <row r="276" spans="1:10" ht="51">
      <c r="A276" s="331" t="s">
        <v>1457</v>
      </c>
      <c r="B276" s="302" t="s">
        <v>431</v>
      </c>
      <c r="C276" s="305" t="s">
        <v>2701</v>
      </c>
      <c r="D276" s="144" t="s">
        <v>31</v>
      </c>
      <c r="E276" s="300">
        <v>240</v>
      </c>
      <c r="F276" s="304"/>
      <c r="G276" s="374"/>
      <c r="H276" s="334"/>
      <c r="I276" s="304"/>
      <c r="J276" s="304"/>
    </row>
    <row r="277" spans="1:10" ht="25.5">
      <c r="A277" s="331" t="s">
        <v>1458</v>
      </c>
      <c r="B277" s="302" t="s">
        <v>432</v>
      </c>
      <c r="C277" s="305" t="s">
        <v>433</v>
      </c>
      <c r="D277" s="141" t="s">
        <v>49</v>
      </c>
      <c r="E277" s="299">
        <v>360</v>
      </c>
      <c r="F277" s="304"/>
      <c r="G277" s="374"/>
      <c r="H277" s="334"/>
      <c r="I277" s="304"/>
      <c r="J277" s="304"/>
    </row>
    <row r="278" spans="1:10">
      <c r="A278" s="332"/>
      <c r="B278" s="341"/>
      <c r="C278" s="385"/>
      <c r="D278" s="335"/>
      <c r="E278" s="358"/>
      <c r="F278" s="329"/>
      <c r="G278" s="378"/>
      <c r="H278" s="335"/>
      <c r="I278" s="373" t="s">
        <v>1005</v>
      </c>
      <c r="J278" s="319"/>
    </row>
    <row r="279" spans="1:10">
      <c r="A279" s="330" t="s">
        <v>1006</v>
      </c>
      <c r="B279" s="181" t="s">
        <v>2783</v>
      </c>
      <c r="C279" s="189"/>
      <c r="D279" s="336"/>
      <c r="E279" s="357"/>
      <c r="F279" s="324"/>
      <c r="G279" s="376"/>
      <c r="H279" s="336"/>
      <c r="I279" s="324"/>
      <c r="J279" s="324"/>
    </row>
    <row r="280" spans="1:10" ht="25.5">
      <c r="A280" s="331" t="s">
        <v>1008</v>
      </c>
      <c r="B280" s="302" t="s">
        <v>436</v>
      </c>
      <c r="C280" s="305" t="s">
        <v>437</v>
      </c>
      <c r="D280" s="334" t="s">
        <v>49</v>
      </c>
      <c r="E280" s="299">
        <v>120</v>
      </c>
      <c r="F280" s="304"/>
      <c r="G280" s="374"/>
      <c r="H280" s="334"/>
      <c r="I280" s="304"/>
      <c r="J280" s="304"/>
    </row>
    <row r="281" spans="1:10" ht="25.5">
      <c r="A281" s="331" t="s">
        <v>1011</v>
      </c>
      <c r="B281" s="302" t="s">
        <v>439</v>
      </c>
      <c r="C281" s="305" t="s">
        <v>440</v>
      </c>
      <c r="D281" s="334" t="s">
        <v>49</v>
      </c>
      <c r="E281" s="299">
        <v>18</v>
      </c>
      <c r="F281" s="304"/>
      <c r="G281" s="374"/>
      <c r="H281" s="334"/>
      <c r="I281" s="304"/>
      <c r="J281" s="304"/>
    </row>
    <row r="282" spans="1:10" ht="25.5">
      <c r="A282" s="331" t="s">
        <v>1014</v>
      </c>
      <c r="B282" s="302" t="s">
        <v>442</v>
      </c>
      <c r="C282" s="305" t="s">
        <v>2702</v>
      </c>
      <c r="D282" s="334" t="s">
        <v>49</v>
      </c>
      <c r="E282" s="299">
        <v>90</v>
      </c>
      <c r="F282" s="304"/>
      <c r="G282" s="374"/>
      <c r="H282" s="334"/>
      <c r="I282" s="304"/>
      <c r="J282" s="304"/>
    </row>
    <row r="283" spans="1:10" ht="25.5">
      <c r="A283" s="331" t="s">
        <v>1017</v>
      </c>
      <c r="B283" s="302" t="s">
        <v>444</v>
      </c>
      <c r="C283" s="305" t="s">
        <v>445</v>
      </c>
      <c r="D283" s="334" t="s">
        <v>49</v>
      </c>
      <c r="E283" s="299">
        <v>18</v>
      </c>
      <c r="F283" s="304"/>
      <c r="G283" s="374"/>
      <c r="H283" s="334"/>
      <c r="I283" s="304"/>
      <c r="J283" s="304"/>
    </row>
    <row r="284" spans="1:10" ht="38.25">
      <c r="A284" s="331" t="s">
        <v>1020</v>
      </c>
      <c r="B284" s="302" t="s">
        <v>447</v>
      </c>
      <c r="C284" s="305" t="s">
        <v>2703</v>
      </c>
      <c r="D284" s="334" t="s">
        <v>49</v>
      </c>
      <c r="E284" s="299">
        <v>18</v>
      </c>
      <c r="F284" s="304"/>
      <c r="G284" s="374"/>
      <c r="H284" s="334"/>
      <c r="I284" s="304"/>
      <c r="J284" s="304"/>
    </row>
    <row r="285" spans="1:10">
      <c r="A285" s="332"/>
      <c r="B285" s="341"/>
      <c r="C285" s="385"/>
      <c r="D285" s="335"/>
      <c r="E285" s="358"/>
      <c r="F285" s="329"/>
      <c r="G285" s="378"/>
      <c r="H285" s="335"/>
      <c r="I285" s="373" t="s">
        <v>1022</v>
      </c>
      <c r="J285" s="319"/>
    </row>
    <row r="286" spans="1:10">
      <c r="A286" s="330" t="s">
        <v>1023</v>
      </c>
      <c r="B286" s="181" t="s">
        <v>2782</v>
      </c>
      <c r="C286" s="189"/>
      <c r="D286" s="336"/>
      <c r="E286" s="357"/>
      <c r="F286" s="324"/>
      <c r="G286" s="376"/>
      <c r="H286" s="336"/>
      <c r="I286" s="324"/>
      <c r="J286" s="324"/>
    </row>
    <row r="287" spans="1:10" ht="51">
      <c r="A287" s="331" t="s">
        <v>1024</v>
      </c>
      <c r="B287" s="302" t="s">
        <v>451</v>
      </c>
      <c r="C287" s="305" t="s">
        <v>2704</v>
      </c>
      <c r="D287" s="334" t="s">
        <v>31</v>
      </c>
      <c r="E287" s="299">
        <v>3</v>
      </c>
      <c r="F287" s="304"/>
      <c r="G287" s="374"/>
      <c r="H287" s="334"/>
      <c r="I287" s="304"/>
      <c r="J287" s="304"/>
    </row>
    <row r="288" spans="1:10" ht="63.75">
      <c r="A288" s="331" t="s">
        <v>1026</v>
      </c>
      <c r="B288" s="302" t="s">
        <v>420</v>
      </c>
      <c r="C288" s="305" t="s">
        <v>2705</v>
      </c>
      <c r="D288" s="334" t="s">
        <v>31</v>
      </c>
      <c r="E288" s="300">
        <v>150</v>
      </c>
      <c r="F288" s="304"/>
      <c r="G288" s="374"/>
      <c r="H288" s="334"/>
      <c r="I288" s="304"/>
      <c r="J288" s="304"/>
    </row>
    <row r="289" spans="1:10" ht="38.25">
      <c r="A289" s="331" t="s">
        <v>1027</v>
      </c>
      <c r="B289" s="302" t="s">
        <v>453</v>
      </c>
      <c r="C289" s="305" t="s">
        <v>2706</v>
      </c>
      <c r="D289" s="384" t="s">
        <v>49</v>
      </c>
      <c r="E289" s="300">
        <v>9000</v>
      </c>
      <c r="F289" s="304"/>
      <c r="G289" s="374"/>
      <c r="H289" s="334"/>
      <c r="I289" s="304"/>
      <c r="J289" s="304"/>
    </row>
    <row r="290" spans="1:10">
      <c r="A290" s="335"/>
      <c r="B290" s="341"/>
      <c r="C290" s="341"/>
      <c r="D290" s="341"/>
      <c r="E290" s="335"/>
      <c r="F290" s="341"/>
      <c r="G290" s="341"/>
      <c r="H290" s="341"/>
      <c r="I290" s="373" t="s">
        <v>1029</v>
      </c>
      <c r="J290" s="341"/>
    </row>
    <row r="291" spans="1:10">
      <c r="A291" s="330" t="s">
        <v>1030</v>
      </c>
      <c r="B291" s="181" t="s">
        <v>455</v>
      </c>
      <c r="C291" s="189"/>
      <c r="D291" s="336"/>
      <c r="E291" s="187"/>
      <c r="F291" s="324"/>
      <c r="G291" s="376"/>
      <c r="H291" s="336"/>
      <c r="I291" s="324"/>
      <c r="J291" s="324"/>
    </row>
    <row r="292" spans="1:10">
      <c r="A292" s="331" t="s">
        <v>1031</v>
      </c>
      <c r="B292" s="302" t="s">
        <v>457</v>
      </c>
      <c r="C292" s="305" t="s">
        <v>458</v>
      </c>
      <c r="D292" s="334" t="s">
        <v>49</v>
      </c>
      <c r="E292" s="300">
        <v>6</v>
      </c>
      <c r="F292" s="304"/>
      <c r="G292" s="374"/>
      <c r="H292" s="334"/>
      <c r="I292" s="304"/>
      <c r="J292" s="304"/>
    </row>
    <row r="293" spans="1:10">
      <c r="A293" s="331" t="s">
        <v>1033</v>
      </c>
      <c r="B293" s="302" t="s">
        <v>460</v>
      </c>
      <c r="C293" s="305" t="s">
        <v>458</v>
      </c>
      <c r="D293" s="334" t="s">
        <v>49</v>
      </c>
      <c r="E293" s="300">
        <v>6</v>
      </c>
      <c r="F293" s="304"/>
      <c r="G293" s="374"/>
      <c r="H293" s="334"/>
      <c r="I293" s="304"/>
      <c r="J293" s="304"/>
    </row>
    <row r="294" spans="1:10">
      <c r="A294" s="331" t="s">
        <v>1036</v>
      </c>
      <c r="B294" s="302" t="s">
        <v>462</v>
      </c>
      <c r="C294" s="305" t="s">
        <v>458</v>
      </c>
      <c r="D294" s="334" t="s">
        <v>49</v>
      </c>
      <c r="E294" s="299">
        <v>6</v>
      </c>
      <c r="F294" s="304"/>
      <c r="G294" s="374"/>
      <c r="H294" s="334"/>
      <c r="I294" s="304"/>
      <c r="J294" s="304"/>
    </row>
    <row r="295" spans="1:10">
      <c r="A295" s="332"/>
      <c r="B295" s="341"/>
      <c r="C295" s="385"/>
      <c r="D295" s="335"/>
      <c r="E295" s="358"/>
      <c r="F295" s="329"/>
      <c r="G295" s="378"/>
      <c r="H295" s="335"/>
      <c r="I295" s="373" t="s">
        <v>1046</v>
      </c>
      <c r="J295" s="319"/>
    </row>
    <row r="296" spans="1:10">
      <c r="A296" s="330" t="s">
        <v>1047</v>
      </c>
      <c r="B296" s="181" t="s">
        <v>2781</v>
      </c>
      <c r="C296" s="233"/>
      <c r="D296" s="333"/>
      <c r="E296" s="357"/>
      <c r="F296" s="320"/>
      <c r="G296" s="375"/>
      <c r="H296" s="333"/>
      <c r="I296" s="320"/>
      <c r="J296" s="320"/>
    </row>
    <row r="297" spans="1:10" ht="25.5">
      <c r="A297" s="331" t="s">
        <v>1049</v>
      </c>
      <c r="B297" s="639" t="s">
        <v>466</v>
      </c>
      <c r="C297" s="168" t="s">
        <v>467</v>
      </c>
      <c r="D297" s="144" t="s">
        <v>49</v>
      </c>
      <c r="E297" s="146">
        <v>36</v>
      </c>
      <c r="F297" s="304"/>
      <c r="G297" s="374"/>
      <c r="H297" s="334"/>
      <c r="I297" s="304"/>
      <c r="J297" s="304"/>
    </row>
    <row r="298" spans="1:10" ht="25.5">
      <c r="A298" s="331" t="s">
        <v>1459</v>
      </c>
      <c r="B298" s="639" t="s">
        <v>469</v>
      </c>
      <c r="C298" s="168" t="s">
        <v>470</v>
      </c>
      <c r="D298" s="144" t="s">
        <v>49</v>
      </c>
      <c r="E298" s="146">
        <v>36</v>
      </c>
      <c r="F298" s="304"/>
      <c r="G298" s="374"/>
      <c r="H298" s="334"/>
      <c r="I298" s="304"/>
      <c r="J298" s="304"/>
    </row>
    <row r="299" spans="1:10" ht="25.5">
      <c r="A299" s="331" t="s">
        <v>1460</v>
      </c>
      <c r="B299" s="639" t="s">
        <v>472</v>
      </c>
      <c r="C299" s="168" t="s">
        <v>473</v>
      </c>
      <c r="D299" s="141" t="s">
        <v>49</v>
      </c>
      <c r="E299" s="146">
        <v>45</v>
      </c>
      <c r="F299" s="304"/>
      <c r="G299" s="374"/>
      <c r="H299" s="334"/>
      <c r="I299" s="304"/>
      <c r="J299" s="304"/>
    </row>
    <row r="300" spans="1:10" ht="25.5">
      <c r="A300" s="331" t="s">
        <v>1461</v>
      </c>
      <c r="B300" s="639" t="s">
        <v>475</v>
      </c>
      <c r="C300" s="168" t="s">
        <v>476</v>
      </c>
      <c r="D300" s="141" t="s">
        <v>49</v>
      </c>
      <c r="E300" s="146">
        <v>36</v>
      </c>
      <c r="F300" s="304"/>
      <c r="G300" s="374"/>
      <c r="H300" s="334"/>
      <c r="I300" s="304"/>
      <c r="J300" s="304"/>
    </row>
    <row r="301" spans="1:10" ht="25.5">
      <c r="A301" s="331" t="s">
        <v>1462</v>
      </c>
      <c r="B301" s="639" t="s">
        <v>478</v>
      </c>
      <c r="C301" s="168" t="s">
        <v>479</v>
      </c>
      <c r="D301" s="141" t="s">
        <v>49</v>
      </c>
      <c r="E301" s="146">
        <v>36</v>
      </c>
      <c r="F301" s="304"/>
      <c r="G301" s="374"/>
      <c r="H301" s="334"/>
      <c r="I301" s="304"/>
      <c r="J301" s="304"/>
    </row>
    <row r="302" spans="1:10" ht="25.5">
      <c r="A302" s="331" t="s">
        <v>1463</v>
      </c>
      <c r="B302" s="639" t="s">
        <v>481</v>
      </c>
      <c r="C302" s="168" t="s">
        <v>467</v>
      </c>
      <c r="D302" s="141" t="s">
        <v>49</v>
      </c>
      <c r="E302" s="146">
        <v>36</v>
      </c>
      <c r="F302" s="304"/>
      <c r="G302" s="374"/>
      <c r="H302" s="334"/>
      <c r="I302" s="304"/>
      <c r="J302" s="304"/>
    </row>
    <row r="303" spans="1:10" ht="25.5">
      <c r="A303" s="331" t="s">
        <v>1464</v>
      </c>
      <c r="B303" s="639" t="s">
        <v>483</v>
      </c>
      <c r="C303" s="168" t="s">
        <v>484</v>
      </c>
      <c r="D303" s="141" t="s">
        <v>49</v>
      </c>
      <c r="E303" s="146">
        <v>36</v>
      </c>
      <c r="F303" s="304"/>
      <c r="G303" s="374"/>
      <c r="H303" s="334"/>
      <c r="I303" s="304"/>
      <c r="J303" s="304"/>
    </row>
    <row r="304" spans="1:10" ht="25.5">
      <c r="A304" s="331" t="s">
        <v>1465</v>
      </c>
      <c r="B304" s="639" t="s">
        <v>486</v>
      </c>
      <c r="C304" s="168" t="s">
        <v>487</v>
      </c>
      <c r="D304" s="141" t="s">
        <v>49</v>
      </c>
      <c r="E304" s="146">
        <v>36</v>
      </c>
      <c r="F304" s="304"/>
      <c r="G304" s="374"/>
      <c r="H304" s="334"/>
      <c r="I304" s="304"/>
      <c r="J304" s="304"/>
    </row>
    <row r="305" spans="1:10">
      <c r="A305" s="331" t="s">
        <v>1466</v>
      </c>
      <c r="B305" s="639" t="s">
        <v>489</v>
      </c>
      <c r="C305" s="305" t="s">
        <v>490</v>
      </c>
      <c r="D305" s="141" t="s">
        <v>49</v>
      </c>
      <c r="E305" s="299">
        <v>6</v>
      </c>
      <c r="F305" s="304"/>
      <c r="G305" s="374"/>
      <c r="H305" s="334"/>
      <c r="I305" s="304"/>
      <c r="J305" s="304"/>
    </row>
    <row r="306" spans="1:10">
      <c r="A306" s="331" t="s">
        <v>1467</v>
      </c>
      <c r="B306" s="302" t="s">
        <v>492</v>
      </c>
      <c r="C306" s="305" t="s">
        <v>493</v>
      </c>
      <c r="D306" s="141" t="s">
        <v>49</v>
      </c>
      <c r="E306" s="299">
        <v>24</v>
      </c>
      <c r="F306" s="304"/>
      <c r="G306" s="374"/>
      <c r="H306" s="334"/>
      <c r="I306" s="304"/>
      <c r="J306" s="304"/>
    </row>
    <row r="307" spans="1:10">
      <c r="A307" s="331" t="s">
        <v>1468</v>
      </c>
      <c r="B307" s="302" t="s">
        <v>495</v>
      </c>
      <c r="C307" s="305" t="s">
        <v>493</v>
      </c>
      <c r="D307" s="141" t="s">
        <v>49</v>
      </c>
      <c r="E307" s="146">
        <v>24</v>
      </c>
      <c r="F307" s="304"/>
      <c r="G307" s="374"/>
      <c r="H307" s="334"/>
      <c r="I307" s="304"/>
      <c r="J307" s="304"/>
    </row>
    <row r="308" spans="1:10">
      <c r="A308" s="331" t="s">
        <v>1469</v>
      </c>
      <c r="B308" s="639" t="s">
        <v>497</v>
      </c>
      <c r="C308" s="305" t="s">
        <v>493</v>
      </c>
      <c r="D308" s="141" t="s">
        <v>49</v>
      </c>
      <c r="E308" s="146">
        <v>24</v>
      </c>
      <c r="F308" s="304"/>
      <c r="G308" s="374"/>
      <c r="H308" s="334"/>
      <c r="I308" s="304"/>
      <c r="J308" s="304"/>
    </row>
    <row r="309" spans="1:10">
      <c r="A309" s="331" t="s">
        <v>1470</v>
      </c>
      <c r="B309" s="639" t="s">
        <v>498</v>
      </c>
      <c r="C309" s="305" t="s">
        <v>499</v>
      </c>
      <c r="D309" s="141" t="s">
        <v>49</v>
      </c>
      <c r="E309" s="146">
        <v>24</v>
      </c>
      <c r="F309" s="304"/>
      <c r="G309" s="374"/>
      <c r="H309" s="334"/>
      <c r="I309" s="304"/>
      <c r="J309" s="304"/>
    </row>
    <row r="310" spans="1:10">
      <c r="A310" s="331" t="s">
        <v>1471</v>
      </c>
      <c r="B310" s="639" t="s">
        <v>500</v>
      </c>
      <c r="C310" s="305" t="s">
        <v>493</v>
      </c>
      <c r="D310" s="141" t="s">
        <v>49</v>
      </c>
      <c r="E310" s="146">
        <v>24</v>
      </c>
      <c r="F310" s="304"/>
      <c r="G310" s="374"/>
      <c r="H310" s="334"/>
      <c r="I310" s="304"/>
      <c r="J310" s="304"/>
    </row>
    <row r="311" spans="1:10">
      <c r="A311" s="331" t="s">
        <v>1472</v>
      </c>
      <c r="B311" s="639" t="s">
        <v>501</v>
      </c>
      <c r="C311" s="305" t="s">
        <v>493</v>
      </c>
      <c r="D311" s="141" t="s">
        <v>49</v>
      </c>
      <c r="E311" s="146">
        <v>24</v>
      </c>
      <c r="F311" s="304"/>
      <c r="G311" s="374"/>
      <c r="H311" s="334"/>
      <c r="I311" s="304"/>
      <c r="J311" s="304"/>
    </row>
    <row r="312" spans="1:10">
      <c r="A312" s="331" t="s">
        <v>1473</v>
      </c>
      <c r="B312" s="639" t="s">
        <v>502</v>
      </c>
      <c r="C312" s="305" t="s">
        <v>493</v>
      </c>
      <c r="D312" s="141" t="s">
        <v>49</v>
      </c>
      <c r="E312" s="146">
        <v>60</v>
      </c>
      <c r="F312" s="304"/>
      <c r="G312" s="374"/>
      <c r="H312" s="334"/>
      <c r="I312" s="304"/>
      <c r="J312" s="304"/>
    </row>
    <row r="313" spans="1:10">
      <c r="A313" s="331" t="s">
        <v>1474</v>
      </c>
      <c r="B313" s="302" t="s">
        <v>503</v>
      </c>
      <c r="C313" s="305" t="s">
        <v>493</v>
      </c>
      <c r="D313" s="141" t="s">
        <v>49</v>
      </c>
      <c r="E313" s="146">
        <v>60</v>
      </c>
      <c r="F313" s="304"/>
      <c r="G313" s="374"/>
      <c r="H313" s="334"/>
      <c r="I313" s="304"/>
      <c r="J313" s="304"/>
    </row>
    <row r="314" spans="1:10">
      <c r="A314" s="331" t="s">
        <v>1475</v>
      </c>
      <c r="B314" s="639" t="s">
        <v>504</v>
      </c>
      <c r="C314" s="305" t="s">
        <v>493</v>
      </c>
      <c r="D314" s="141" t="s">
        <v>49</v>
      </c>
      <c r="E314" s="146">
        <v>60</v>
      </c>
      <c r="F314" s="304"/>
      <c r="G314" s="374"/>
      <c r="H314" s="334"/>
      <c r="I314" s="304"/>
      <c r="J314" s="304"/>
    </row>
    <row r="315" spans="1:10">
      <c r="A315" s="331" t="s">
        <v>1476</v>
      </c>
      <c r="B315" s="302" t="s">
        <v>505</v>
      </c>
      <c r="C315" s="305" t="s">
        <v>493</v>
      </c>
      <c r="D315" s="141" t="s">
        <v>49</v>
      </c>
      <c r="E315" s="146">
        <v>60</v>
      </c>
      <c r="F315" s="304"/>
      <c r="G315" s="374"/>
      <c r="H315" s="334"/>
      <c r="I315" s="304"/>
      <c r="J315" s="304"/>
    </row>
    <row r="316" spans="1:10">
      <c r="A316" s="331" t="s">
        <v>1477</v>
      </c>
      <c r="B316" s="302" t="s">
        <v>506</v>
      </c>
      <c r="C316" s="305" t="s">
        <v>493</v>
      </c>
      <c r="D316" s="141" t="s">
        <v>49</v>
      </c>
      <c r="E316" s="146">
        <v>60</v>
      </c>
      <c r="F316" s="304"/>
      <c r="G316" s="374"/>
      <c r="H316" s="334"/>
      <c r="I316" s="304"/>
      <c r="J316" s="304"/>
    </row>
    <row r="317" spans="1:10">
      <c r="A317" s="331" t="s">
        <v>1478</v>
      </c>
      <c r="B317" s="302" t="s">
        <v>507</v>
      </c>
      <c r="C317" s="305" t="s">
        <v>493</v>
      </c>
      <c r="D317" s="141" t="s">
        <v>49</v>
      </c>
      <c r="E317" s="146">
        <v>60</v>
      </c>
      <c r="F317" s="304"/>
      <c r="G317" s="374"/>
      <c r="H317" s="334"/>
      <c r="I317" s="304"/>
      <c r="J317" s="304"/>
    </row>
    <row r="318" spans="1:10">
      <c r="A318" s="331" t="s">
        <v>1479</v>
      </c>
      <c r="B318" s="302" t="s">
        <v>508</v>
      </c>
      <c r="C318" s="305" t="s">
        <v>493</v>
      </c>
      <c r="D318" s="141" t="s">
        <v>49</v>
      </c>
      <c r="E318" s="146">
        <v>60</v>
      </c>
      <c r="F318" s="304"/>
      <c r="G318" s="374"/>
      <c r="H318" s="334"/>
      <c r="I318" s="304"/>
      <c r="J318" s="304"/>
    </row>
    <row r="319" spans="1:10">
      <c r="A319" s="331" t="s">
        <v>1480</v>
      </c>
      <c r="B319" s="302" t="s">
        <v>509</v>
      </c>
      <c r="C319" s="305" t="s">
        <v>493</v>
      </c>
      <c r="D319" s="141" t="s">
        <v>49</v>
      </c>
      <c r="E319" s="146">
        <v>60</v>
      </c>
      <c r="F319" s="304"/>
      <c r="G319" s="374"/>
      <c r="H319" s="334"/>
      <c r="I319" s="304"/>
      <c r="J319" s="304"/>
    </row>
    <row r="320" spans="1:10">
      <c r="A320" s="331" t="s">
        <v>1481</v>
      </c>
      <c r="B320" s="302" t="s">
        <v>510</v>
      </c>
      <c r="C320" s="305" t="s">
        <v>493</v>
      </c>
      <c r="D320" s="141" t="s">
        <v>49</v>
      </c>
      <c r="E320" s="146">
        <v>60</v>
      </c>
      <c r="F320" s="304"/>
      <c r="G320" s="374"/>
      <c r="H320" s="334"/>
      <c r="I320" s="304"/>
      <c r="J320" s="304"/>
    </row>
    <row r="321" spans="1:10">
      <c r="A321" s="331" t="s">
        <v>1482</v>
      </c>
      <c r="B321" s="302" t="s">
        <v>469</v>
      </c>
      <c r="C321" s="305" t="s">
        <v>493</v>
      </c>
      <c r="D321" s="141" t="s">
        <v>49</v>
      </c>
      <c r="E321" s="146">
        <v>60</v>
      </c>
      <c r="F321" s="304"/>
      <c r="G321" s="374"/>
      <c r="H321" s="334"/>
      <c r="I321" s="304"/>
      <c r="J321" s="304"/>
    </row>
    <row r="322" spans="1:10" ht="25.5">
      <c r="A322" s="331" t="s">
        <v>1483</v>
      </c>
      <c r="B322" s="302" t="s">
        <v>511</v>
      </c>
      <c r="C322" s="305" t="s">
        <v>493</v>
      </c>
      <c r="D322" s="141" t="s">
        <v>49</v>
      </c>
      <c r="E322" s="299">
        <v>45</v>
      </c>
      <c r="F322" s="304"/>
      <c r="G322" s="374"/>
      <c r="H322" s="334"/>
      <c r="I322" s="304"/>
      <c r="J322" s="304"/>
    </row>
    <row r="323" spans="1:10">
      <c r="A323" s="331" t="s">
        <v>1484</v>
      </c>
      <c r="B323" s="302" t="s">
        <v>512</v>
      </c>
      <c r="C323" s="305" t="s">
        <v>493</v>
      </c>
      <c r="D323" s="141" t="s">
        <v>49</v>
      </c>
      <c r="E323" s="299">
        <v>45</v>
      </c>
      <c r="F323" s="304"/>
      <c r="G323" s="374"/>
      <c r="H323" s="334"/>
      <c r="I323" s="304"/>
      <c r="J323" s="304"/>
    </row>
    <row r="324" spans="1:10">
      <c r="A324" s="331" t="s">
        <v>1485</v>
      </c>
      <c r="B324" s="302" t="s">
        <v>513</v>
      </c>
      <c r="C324" s="305" t="s">
        <v>493</v>
      </c>
      <c r="D324" s="141" t="s">
        <v>49</v>
      </c>
      <c r="E324" s="299">
        <v>45</v>
      </c>
      <c r="F324" s="304"/>
      <c r="G324" s="374"/>
      <c r="H324" s="334"/>
      <c r="I324" s="304"/>
      <c r="J324" s="304"/>
    </row>
    <row r="325" spans="1:10" ht="25.5">
      <c r="A325" s="331" t="s">
        <v>1486</v>
      </c>
      <c r="B325" s="302" t="s">
        <v>514</v>
      </c>
      <c r="C325" s="305" t="s">
        <v>515</v>
      </c>
      <c r="D325" s="334" t="s">
        <v>87</v>
      </c>
      <c r="E325" s="299">
        <v>36</v>
      </c>
      <c r="F325" s="304"/>
      <c r="G325" s="374"/>
      <c r="H325" s="334"/>
      <c r="I325" s="304"/>
      <c r="J325" s="304"/>
    </row>
    <row r="326" spans="1:10" ht="25.5">
      <c r="A326" s="331" t="s">
        <v>1487</v>
      </c>
      <c r="B326" s="302" t="s">
        <v>516</v>
      </c>
      <c r="C326" s="305" t="s">
        <v>517</v>
      </c>
      <c r="D326" s="334" t="s">
        <v>87</v>
      </c>
      <c r="E326" s="299">
        <v>30</v>
      </c>
      <c r="F326" s="304"/>
      <c r="G326" s="374"/>
      <c r="H326" s="334"/>
      <c r="I326" s="304"/>
      <c r="J326" s="304"/>
    </row>
    <row r="327" spans="1:10" ht="25.5">
      <c r="A327" s="331" t="s">
        <v>1488</v>
      </c>
      <c r="B327" s="302" t="s">
        <v>518</v>
      </c>
      <c r="C327" s="305" t="s">
        <v>517</v>
      </c>
      <c r="D327" s="334" t="s">
        <v>49</v>
      </c>
      <c r="E327" s="163">
        <v>30</v>
      </c>
      <c r="F327" s="167"/>
      <c r="G327" s="409"/>
      <c r="H327" s="409"/>
      <c r="I327" s="409"/>
      <c r="J327" s="409"/>
    </row>
    <row r="328" spans="1:10">
      <c r="A328" s="332"/>
      <c r="B328" s="385"/>
      <c r="C328" s="385"/>
      <c r="D328" s="335"/>
      <c r="E328" s="358"/>
      <c r="F328" s="329"/>
      <c r="G328" s="378"/>
      <c r="H328" s="405"/>
      <c r="I328" s="406" t="s">
        <v>1052</v>
      </c>
      <c r="J328" s="407"/>
    </row>
    <row r="329" spans="1:10">
      <c r="A329" s="330" t="s">
        <v>1053</v>
      </c>
      <c r="B329" s="181" t="s">
        <v>2780</v>
      </c>
      <c r="C329" s="233"/>
      <c r="D329" s="333"/>
      <c r="E329" s="357"/>
      <c r="F329" s="320"/>
      <c r="G329" s="375"/>
      <c r="H329" s="333"/>
      <c r="I329" s="320"/>
      <c r="J329" s="320"/>
    </row>
    <row r="330" spans="1:10" ht="25.5">
      <c r="A330" s="331" t="s">
        <v>1055</v>
      </c>
      <c r="B330" s="302" t="s">
        <v>522</v>
      </c>
      <c r="C330" s="305" t="s">
        <v>523</v>
      </c>
      <c r="D330" s="144" t="s">
        <v>49</v>
      </c>
      <c r="E330" s="299">
        <v>12</v>
      </c>
      <c r="F330" s="304"/>
      <c r="G330" s="374"/>
      <c r="H330" s="334"/>
      <c r="I330" s="304"/>
      <c r="J330" s="304"/>
    </row>
    <row r="331" spans="1:10" ht="25.5">
      <c r="A331" s="331" t="s">
        <v>1057</v>
      </c>
      <c r="B331" s="302" t="s">
        <v>525</v>
      </c>
      <c r="C331" s="305" t="s">
        <v>526</v>
      </c>
      <c r="D331" s="144" t="s">
        <v>49</v>
      </c>
      <c r="E331" s="299">
        <v>9</v>
      </c>
      <c r="F331" s="304"/>
      <c r="G331" s="374"/>
      <c r="H331" s="334"/>
      <c r="I331" s="304"/>
      <c r="J331" s="304"/>
    </row>
    <row r="332" spans="1:10" ht="25.5">
      <c r="A332" s="331" t="s">
        <v>1058</v>
      </c>
      <c r="B332" s="302" t="s">
        <v>528</v>
      </c>
      <c r="C332" s="305" t="s">
        <v>529</v>
      </c>
      <c r="D332" s="144" t="s">
        <v>49</v>
      </c>
      <c r="E332" s="299">
        <v>12</v>
      </c>
      <c r="F332" s="304"/>
      <c r="G332" s="374"/>
      <c r="H332" s="334"/>
      <c r="I332" s="304"/>
      <c r="J332" s="304"/>
    </row>
    <row r="333" spans="1:10" ht="25.5">
      <c r="A333" s="331" t="s">
        <v>1489</v>
      </c>
      <c r="B333" s="302" t="s">
        <v>531</v>
      </c>
      <c r="C333" s="305" t="s">
        <v>532</v>
      </c>
      <c r="D333" s="144" t="s">
        <v>49</v>
      </c>
      <c r="E333" s="299">
        <v>6</v>
      </c>
      <c r="F333" s="304"/>
      <c r="G333" s="374"/>
      <c r="H333" s="334"/>
      <c r="I333" s="304"/>
      <c r="J333" s="304"/>
    </row>
    <row r="334" spans="1:10" ht="25.5">
      <c r="A334" s="331" t="s">
        <v>1490</v>
      </c>
      <c r="B334" s="302" t="s">
        <v>533</v>
      </c>
      <c r="C334" s="305" t="s">
        <v>534</v>
      </c>
      <c r="D334" s="144" t="s">
        <v>49</v>
      </c>
      <c r="E334" s="299">
        <v>9</v>
      </c>
      <c r="F334" s="304"/>
      <c r="G334" s="374"/>
      <c r="H334" s="334"/>
      <c r="I334" s="304"/>
      <c r="J334" s="304"/>
    </row>
    <row r="335" spans="1:10" ht="25.5">
      <c r="A335" s="331" t="s">
        <v>1491</v>
      </c>
      <c r="B335" s="302" t="s">
        <v>535</v>
      </c>
      <c r="C335" s="305" t="s">
        <v>536</v>
      </c>
      <c r="D335" s="144" t="s">
        <v>49</v>
      </c>
      <c r="E335" s="299">
        <v>6</v>
      </c>
      <c r="F335" s="304"/>
      <c r="G335" s="374"/>
      <c r="H335" s="334"/>
      <c r="I335" s="304"/>
      <c r="J335" s="304"/>
    </row>
    <row r="336" spans="1:10" ht="25.5">
      <c r="A336" s="331" t="s">
        <v>1492</v>
      </c>
      <c r="B336" s="302" t="s">
        <v>537</v>
      </c>
      <c r="C336" s="305" t="s">
        <v>538</v>
      </c>
      <c r="D336" s="144" t="s">
        <v>49</v>
      </c>
      <c r="E336" s="299">
        <v>12</v>
      </c>
      <c r="F336" s="304"/>
      <c r="G336" s="374"/>
      <c r="H336" s="334"/>
      <c r="I336" s="304"/>
      <c r="J336" s="304"/>
    </row>
    <row r="337" spans="1:10" ht="25.5">
      <c r="A337" s="331" t="s">
        <v>1493</v>
      </c>
      <c r="B337" s="302" t="s">
        <v>539</v>
      </c>
      <c r="C337" s="305" t="s">
        <v>540</v>
      </c>
      <c r="D337" s="144" t="s">
        <v>49</v>
      </c>
      <c r="E337" s="299">
        <v>12</v>
      </c>
      <c r="F337" s="304"/>
      <c r="G337" s="374"/>
      <c r="H337" s="334"/>
      <c r="I337" s="304"/>
      <c r="J337" s="304"/>
    </row>
    <row r="338" spans="1:10" ht="25.5">
      <c r="A338" s="331" t="s">
        <v>1494</v>
      </c>
      <c r="B338" s="302" t="s">
        <v>541</v>
      </c>
      <c r="C338" s="305" t="s">
        <v>542</v>
      </c>
      <c r="D338" s="144" t="s">
        <v>49</v>
      </c>
      <c r="E338" s="299">
        <v>12</v>
      </c>
      <c r="F338" s="304"/>
      <c r="G338" s="374"/>
      <c r="H338" s="334"/>
      <c r="I338" s="304"/>
      <c r="J338" s="304"/>
    </row>
    <row r="339" spans="1:10" ht="25.5">
      <c r="A339" s="331" t="s">
        <v>1495</v>
      </c>
      <c r="B339" s="302" t="s">
        <v>543</v>
      </c>
      <c r="C339" s="305" t="s">
        <v>544</v>
      </c>
      <c r="D339" s="144" t="s">
        <v>49</v>
      </c>
      <c r="E339" s="299">
        <v>36</v>
      </c>
      <c r="F339" s="304"/>
      <c r="G339" s="374"/>
      <c r="H339" s="334"/>
      <c r="I339" s="304"/>
      <c r="J339" s="304"/>
    </row>
    <row r="340" spans="1:10" ht="25.5">
      <c r="A340" s="331" t="s">
        <v>1496</v>
      </c>
      <c r="B340" s="302" t="s">
        <v>545</v>
      </c>
      <c r="C340" s="305" t="s">
        <v>546</v>
      </c>
      <c r="D340" s="144" t="s">
        <v>49</v>
      </c>
      <c r="E340" s="299">
        <v>12</v>
      </c>
      <c r="F340" s="304"/>
      <c r="G340" s="374"/>
      <c r="H340" s="334"/>
      <c r="I340" s="304"/>
      <c r="J340" s="304"/>
    </row>
    <row r="341" spans="1:10" ht="25.5">
      <c r="A341" s="331" t="s">
        <v>1497</v>
      </c>
      <c r="B341" s="302" t="s">
        <v>547</v>
      </c>
      <c r="C341" s="305" t="s">
        <v>548</v>
      </c>
      <c r="D341" s="144" t="s">
        <v>49</v>
      </c>
      <c r="E341" s="299">
        <v>12</v>
      </c>
      <c r="F341" s="304"/>
      <c r="G341" s="374"/>
      <c r="H341" s="334"/>
      <c r="I341" s="304"/>
      <c r="J341" s="304"/>
    </row>
    <row r="342" spans="1:10" ht="25.5">
      <c r="A342" s="331" t="s">
        <v>1498</v>
      </c>
      <c r="B342" s="302" t="s">
        <v>549</v>
      </c>
      <c r="C342" s="305" t="s">
        <v>550</v>
      </c>
      <c r="D342" s="144" t="s">
        <v>49</v>
      </c>
      <c r="E342" s="299">
        <v>6</v>
      </c>
      <c r="F342" s="304"/>
      <c r="G342" s="374"/>
      <c r="H342" s="334"/>
      <c r="I342" s="304"/>
      <c r="J342" s="304"/>
    </row>
    <row r="343" spans="1:10" ht="25.5">
      <c r="A343" s="331" t="s">
        <v>1499</v>
      </c>
      <c r="B343" s="302" t="s">
        <v>551</v>
      </c>
      <c r="C343" s="305" t="s">
        <v>552</v>
      </c>
      <c r="D343" s="144" t="s">
        <v>49</v>
      </c>
      <c r="E343" s="299">
        <v>12</v>
      </c>
      <c r="F343" s="304"/>
      <c r="G343" s="374"/>
      <c r="H343" s="334"/>
      <c r="I343" s="304"/>
      <c r="J343" s="304"/>
    </row>
    <row r="344" spans="1:10" ht="25.5">
      <c r="A344" s="331" t="s">
        <v>1500</v>
      </c>
      <c r="B344" s="302" t="s">
        <v>553</v>
      </c>
      <c r="C344" s="305" t="s">
        <v>554</v>
      </c>
      <c r="D344" s="144" t="s">
        <v>49</v>
      </c>
      <c r="E344" s="299">
        <v>6</v>
      </c>
      <c r="F344" s="304"/>
      <c r="G344" s="374"/>
      <c r="H344" s="334"/>
      <c r="I344" s="304"/>
      <c r="J344" s="304"/>
    </row>
    <row r="345" spans="1:10" ht="25.5">
      <c r="A345" s="331" t="s">
        <v>1501</v>
      </c>
      <c r="B345" s="302" t="s">
        <v>555</v>
      </c>
      <c r="C345" s="305" t="s">
        <v>556</v>
      </c>
      <c r="D345" s="144" t="s">
        <v>49</v>
      </c>
      <c r="E345" s="299">
        <v>6</v>
      </c>
      <c r="F345" s="304"/>
      <c r="G345" s="374"/>
      <c r="H345" s="334"/>
      <c r="I345" s="304"/>
      <c r="J345" s="304"/>
    </row>
    <row r="346" spans="1:10">
      <c r="A346" s="332"/>
      <c r="B346" s="378"/>
      <c r="C346" s="385"/>
      <c r="D346" s="335"/>
      <c r="E346" s="358"/>
      <c r="F346" s="329"/>
      <c r="G346" s="378"/>
      <c r="H346" s="335"/>
      <c r="I346" s="373" t="s">
        <v>1059</v>
      </c>
      <c r="J346" s="319"/>
    </row>
    <row r="347" spans="1:10">
      <c r="A347" s="330" t="s">
        <v>1060</v>
      </c>
      <c r="B347" s="181" t="s">
        <v>2779</v>
      </c>
      <c r="C347" s="233"/>
      <c r="D347" s="333"/>
      <c r="E347" s="357"/>
      <c r="F347" s="320"/>
      <c r="G347" s="375"/>
      <c r="H347" s="333"/>
      <c r="I347" s="320"/>
      <c r="J347" s="320"/>
    </row>
    <row r="348" spans="1:10">
      <c r="A348" s="331" t="s">
        <v>1062</v>
      </c>
      <c r="B348" s="302" t="s">
        <v>560</v>
      </c>
      <c r="C348" s="305" t="s">
        <v>561</v>
      </c>
      <c r="D348" s="144" t="s">
        <v>49</v>
      </c>
      <c r="E348" s="299">
        <v>60</v>
      </c>
      <c r="F348" s="304"/>
      <c r="G348" s="374"/>
      <c r="H348" s="334"/>
      <c r="I348" s="304"/>
      <c r="J348" s="304"/>
    </row>
    <row r="349" spans="1:10">
      <c r="A349" s="331" t="s">
        <v>1065</v>
      </c>
      <c r="B349" s="302" t="s">
        <v>562</v>
      </c>
      <c r="C349" s="305" t="s">
        <v>561</v>
      </c>
      <c r="D349" s="144" t="s">
        <v>49</v>
      </c>
      <c r="E349" s="299">
        <v>240</v>
      </c>
      <c r="F349" s="304"/>
      <c r="G349" s="374"/>
      <c r="H349" s="334"/>
      <c r="I349" s="304"/>
      <c r="J349" s="304"/>
    </row>
    <row r="350" spans="1:10">
      <c r="A350" s="331" t="s">
        <v>1067</v>
      </c>
      <c r="B350" s="302" t="s">
        <v>563</v>
      </c>
      <c r="C350" s="305" t="s">
        <v>561</v>
      </c>
      <c r="D350" s="144" t="s">
        <v>49</v>
      </c>
      <c r="E350" s="299">
        <v>12</v>
      </c>
      <c r="F350" s="304"/>
      <c r="G350" s="374"/>
      <c r="H350" s="334"/>
      <c r="I350" s="304"/>
      <c r="J350" s="304"/>
    </row>
    <row r="351" spans="1:10">
      <c r="A351" s="331" t="s">
        <v>1068</v>
      </c>
      <c r="B351" s="302" t="s">
        <v>564</v>
      </c>
      <c r="C351" s="305" t="s">
        <v>561</v>
      </c>
      <c r="D351" s="144" t="s">
        <v>49</v>
      </c>
      <c r="E351" s="299">
        <v>6</v>
      </c>
      <c r="F351" s="304"/>
      <c r="G351" s="374"/>
      <c r="H351" s="334"/>
      <c r="I351" s="304"/>
      <c r="J351" s="304"/>
    </row>
    <row r="352" spans="1:10">
      <c r="A352" s="332"/>
      <c r="B352" s="341"/>
      <c r="C352" s="385"/>
      <c r="D352" s="335"/>
      <c r="E352" s="358"/>
      <c r="F352" s="329"/>
      <c r="G352" s="378"/>
      <c r="H352" s="335"/>
      <c r="I352" s="373" t="s">
        <v>1083</v>
      </c>
      <c r="J352" s="319"/>
    </row>
    <row r="353" spans="1:10">
      <c r="A353" s="330" t="s">
        <v>1135</v>
      </c>
      <c r="B353" s="181" t="s">
        <v>2778</v>
      </c>
      <c r="C353" s="233"/>
      <c r="D353" s="184"/>
      <c r="E353" s="185"/>
      <c r="F353" s="320"/>
      <c r="G353" s="375"/>
      <c r="H353" s="333"/>
      <c r="I353" s="320"/>
      <c r="J353" s="320"/>
    </row>
    <row r="354" spans="1:10">
      <c r="A354" s="331" t="s">
        <v>1136</v>
      </c>
      <c r="B354" s="302" t="s">
        <v>568</v>
      </c>
      <c r="C354" s="305" t="s">
        <v>2707</v>
      </c>
      <c r="D354" s="144" t="s">
        <v>49</v>
      </c>
      <c r="E354" s="299">
        <v>150</v>
      </c>
      <c r="F354" s="304"/>
      <c r="G354" s="374"/>
      <c r="H354" s="334"/>
      <c r="I354" s="304"/>
      <c r="J354" s="304"/>
    </row>
    <row r="355" spans="1:10" ht="51">
      <c r="A355" s="331" t="s">
        <v>1139</v>
      </c>
      <c r="B355" s="302" t="s">
        <v>569</v>
      </c>
      <c r="C355" s="305" t="s">
        <v>570</v>
      </c>
      <c r="D355" s="144" t="s">
        <v>49</v>
      </c>
      <c r="E355" s="299">
        <v>90</v>
      </c>
      <c r="F355" s="304"/>
      <c r="G355" s="374"/>
      <c r="H355" s="334"/>
      <c r="I355" s="304"/>
      <c r="J355" s="304"/>
    </row>
    <row r="356" spans="1:10">
      <c r="A356" s="332"/>
      <c r="B356" s="341"/>
      <c r="C356" s="385"/>
      <c r="D356" s="335"/>
      <c r="E356" s="358"/>
      <c r="F356" s="329"/>
      <c r="G356" s="378"/>
      <c r="H356" s="378"/>
      <c r="I356" s="373" t="s">
        <v>1146</v>
      </c>
      <c r="J356" s="208"/>
    </row>
    <row r="357" spans="1:10">
      <c r="A357" s="330" t="s">
        <v>1147</v>
      </c>
      <c r="B357" s="181" t="s">
        <v>2777</v>
      </c>
      <c r="C357" s="235"/>
      <c r="D357" s="333"/>
      <c r="E357" s="357"/>
      <c r="F357" s="320"/>
      <c r="G357" s="375"/>
      <c r="H357" s="333"/>
      <c r="I357" s="320"/>
      <c r="J357" s="320"/>
    </row>
    <row r="358" spans="1:10">
      <c r="A358" s="331" t="s">
        <v>1148</v>
      </c>
      <c r="B358" s="302" t="s">
        <v>574</v>
      </c>
      <c r="C358" s="305" t="s">
        <v>574</v>
      </c>
      <c r="D358" s="141" t="s">
        <v>31</v>
      </c>
      <c r="E358" s="299">
        <v>3</v>
      </c>
      <c r="F358" s="304"/>
      <c r="G358" s="374"/>
      <c r="H358" s="334"/>
      <c r="I358" s="304"/>
      <c r="J358" s="304"/>
    </row>
    <row r="359" spans="1:10">
      <c r="A359" s="331" t="s">
        <v>1151</v>
      </c>
      <c r="B359" s="302" t="s">
        <v>575</v>
      </c>
      <c r="C359" s="305" t="s">
        <v>576</v>
      </c>
      <c r="D359" s="141" t="s">
        <v>31</v>
      </c>
      <c r="E359" s="299">
        <v>3</v>
      </c>
      <c r="F359" s="304"/>
      <c r="G359" s="374"/>
      <c r="H359" s="334"/>
      <c r="I359" s="304"/>
      <c r="J359" s="304"/>
    </row>
    <row r="360" spans="1:10" ht="25.5">
      <c r="A360" s="331" t="s">
        <v>1154</v>
      </c>
      <c r="B360" s="302" t="s">
        <v>577</v>
      </c>
      <c r="C360" s="305" t="s">
        <v>2708</v>
      </c>
      <c r="D360" s="141" t="s">
        <v>31</v>
      </c>
      <c r="E360" s="299">
        <v>9</v>
      </c>
      <c r="F360" s="304"/>
      <c r="G360" s="374"/>
      <c r="H360" s="334"/>
      <c r="I360" s="304"/>
      <c r="J360" s="304"/>
    </row>
    <row r="361" spans="1:10" ht="25.5">
      <c r="A361" s="331" t="s">
        <v>1502</v>
      </c>
      <c r="B361" s="302" t="s">
        <v>578</v>
      </c>
      <c r="C361" s="305" t="s">
        <v>2709</v>
      </c>
      <c r="D361" s="141" t="s">
        <v>31</v>
      </c>
      <c r="E361" s="299">
        <v>9</v>
      </c>
      <c r="F361" s="304"/>
      <c r="G361" s="374"/>
      <c r="H361" s="334"/>
      <c r="I361" s="304"/>
      <c r="J361" s="304"/>
    </row>
    <row r="362" spans="1:10" ht="25.5">
      <c r="A362" s="331" t="s">
        <v>1503</v>
      </c>
      <c r="B362" s="302" t="s">
        <v>579</v>
      </c>
      <c r="C362" s="305" t="s">
        <v>2710</v>
      </c>
      <c r="D362" s="141" t="s">
        <v>31</v>
      </c>
      <c r="E362" s="299">
        <v>9</v>
      </c>
      <c r="F362" s="304"/>
      <c r="G362" s="374"/>
      <c r="H362" s="334"/>
      <c r="I362" s="304"/>
      <c r="J362" s="304"/>
    </row>
    <row r="363" spans="1:10" ht="25.5">
      <c r="A363" s="331" t="s">
        <v>1504</v>
      </c>
      <c r="B363" s="302" t="s">
        <v>580</v>
      </c>
      <c r="C363" s="305" t="s">
        <v>2712</v>
      </c>
      <c r="D363" s="141" t="s">
        <v>31</v>
      </c>
      <c r="E363" s="299">
        <v>18</v>
      </c>
      <c r="F363" s="304"/>
      <c r="G363" s="374"/>
      <c r="H363" s="334"/>
      <c r="I363" s="304"/>
      <c r="J363" s="304"/>
    </row>
    <row r="364" spans="1:10" ht="38.25">
      <c r="A364" s="331" t="s">
        <v>1505</v>
      </c>
      <c r="B364" s="302" t="s">
        <v>581</v>
      </c>
      <c r="C364" s="305" t="s">
        <v>2711</v>
      </c>
      <c r="D364" s="141" t="s">
        <v>31</v>
      </c>
      <c r="E364" s="299">
        <v>30</v>
      </c>
      <c r="F364" s="304"/>
      <c r="G364" s="374"/>
      <c r="H364" s="334"/>
      <c r="I364" s="304"/>
      <c r="J364" s="304"/>
    </row>
    <row r="365" spans="1:10">
      <c r="A365" s="332"/>
      <c r="B365" s="341"/>
      <c r="C365" s="385"/>
      <c r="D365" s="335"/>
      <c r="E365" s="358"/>
      <c r="F365" s="329"/>
      <c r="G365" s="378"/>
      <c r="H365" s="335"/>
      <c r="I365" s="373" t="s">
        <v>1157</v>
      </c>
      <c r="J365" s="319"/>
    </row>
    <row r="366" spans="1:10">
      <c r="A366" s="330" t="s">
        <v>1158</v>
      </c>
      <c r="B366" s="181" t="s">
        <v>2776</v>
      </c>
      <c r="C366" s="235"/>
      <c r="D366" s="333"/>
      <c r="E366" s="357"/>
      <c r="F366" s="320"/>
      <c r="G366" s="375"/>
      <c r="H366" s="333"/>
      <c r="I366" s="320"/>
      <c r="J366" s="320"/>
    </row>
    <row r="367" spans="1:10" ht="25.5">
      <c r="A367" s="267" t="s">
        <v>1506</v>
      </c>
      <c r="B367" s="302" t="s">
        <v>585</v>
      </c>
      <c r="C367" s="305" t="s">
        <v>2713</v>
      </c>
      <c r="D367" s="384" t="s">
        <v>31</v>
      </c>
      <c r="E367" s="287">
        <v>3</v>
      </c>
      <c r="F367" s="304"/>
      <c r="G367" s="374"/>
      <c r="H367" s="334"/>
      <c r="I367" s="304"/>
      <c r="J367" s="304"/>
    </row>
    <row r="368" spans="1:10" ht="25.5">
      <c r="A368" s="267" t="s">
        <v>1508</v>
      </c>
      <c r="B368" s="302" t="s">
        <v>587</v>
      </c>
      <c r="C368" s="305" t="s">
        <v>588</v>
      </c>
      <c r="D368" s="384" t="s">
        <v>31</v>
      </c>
      <c r="E368" s="287">
        <v>3</v>
      </c>
      <c r="F368" s="304"/>
      <c r="G368" s="374"/>
      <c r="H368" s="334"/>
      <c r="I368" s="304"/>
      <c r="J368" s="304"/>
    </row>
    <row r="369" spans="1:10" ht="25.5">
      <c r="A369" s="267" t="s">
        <v>1509</v>
      </c>
      <c r="B369" s="302" t="s">
        <v>589</v>
      </c>
      <c r="C369" s="305" t="s">
        <v>590</v>
      </c>
      <c r="D369" s="384" t="s">
        <v>31</v>
      </c>
      <c r="E369" s="287">
        <v>3</v>
      </c>
      <c r="F369" s="304"/>
      <c r="G369" s="374"/>
      <c r="H369" s="334"/>
      <c r="I369" s="304"/>
      <c r="J369" s="304"/>
    </row>
    <row r="370" spans="1:10" ht="25.5">
      <c r="A370" s="267" t="s">
        <v>1160</v>
      </c>
      <c r="B370" s="302" t="s">
        <v>591</v>
      </c>
      <c r="C370" s="305" t="s">
        <v>592</v>
      </c>
      <c r="D370" s="384" t="s">
        <v>31</v>
      </c>
      <c r="E370" s="287">
        <v>3</v>
      </c>
      <c r="F370" s="304"/>
      <c r="G370" s="374"/>
      <c r="H370" s="334"/>
      <c r="I370" s="304"/>
      <c r="J370" s="304"/>
    </row>
    <row r="371" spans="1:10" ht="25.5">
      <c r="A371" s="267" t="s">
        <v>1163</v>
      </c>
      <c r="B371" s="302" t="s">
        <v>1507</v>
      </c>
      <c r="C371" s="305" t="s">
        <v>593</v>
      </c>
      <c r="D371" s="384" t="s">
        <v>31</v>
      </c>
      <c r="E371" s="287">
        <v>3</v>
      </c>
      <c r="F371" s="304"/>
      <c r="G371" s="374"/>
      <c r="H371" s="334"/>
      <c r="I371" s="304"/>
      <c r="J371" s="304"/>
    </row>
    <row r="372" spans="1:10" ht="25.5">
      <c r="A372" s="267" t="s">
        <v>1166</v>
      </c>
      <c r="B372" s="302" t="s">
        <v>594</v>
      </c>
      <c r="C372" s="305" t="s">
        <v>595</v>
      </c>
      <c r="D372" s="384" t="s">
        <v>31</v>
      </c>
      <c r="E372" s="287">
        <v>3</v>
      </c>
      <c r="F372" s="304"/>
      <c r="G372" s="374"/>
      <c r="H372" s="334"/>
      <c r="I372" s="304"/>
      <c r="J372" s="304"/>
    </row>
    <row r="373" spans="1:10" ht="25.5">
      <c r="A373" s="267" t="s">
        <v>1168</v>
      </c>
      <c r="B373" s="302" t="s">
        <v>596</v>
      </c>
      <c r="C373" s="305" t="s">
        <v>597</v>
      </c>
      <c r="D373" s="384" t="s">
        <v>31</v>
      </c>
      <c r="E373" s="287">
        <v>3</v>
      </c>
      <c r="F373" s="304"/>
      <c r="G373" s="374"/>
      <c r="H373" s="334"/>
      <c r="I373" s="304"/>
      <c r="J373" s="304"/>
    </row>
    <row r="374" spans="1:10" ht="25.5">
      <c r="A374" s="267" t="s">
        <v>1171</v>
      </c>
      <c r="B374" s="302" t="s">
        <v>598</v>
      </c>
      <c r="C374" s="305" t="s">
        <v>599</v>
      </c>
      <c r="D374" s="384" t="s">
        <v>31</v>
      </c>
      <c r="E374" s="287">
        <v>3</v>
      </c>
      <c r="F374" s="304"/>
      <c r="G374" s="374"/>
      <c r="H374" s="334"/>
      <c r="I374" s="304"/>
      <c r="J374" s="304"/>
    </row>
    <row r="375" spans="1:10" ht="25.5">
      <c r="A375" s="267" t="s">
        <v>1173</v>
      </c>
      <c r="B375" s="302" t="s">
        <v>600</v>
      </c>
      <c r="C375" s="434" t="s">
        <v>601</v>
      </c>
      <c r="D375" s="384" t="s">
        <v>31</v>
      </c>
      <c r="E375" s="287">
        <v>3</v>
      </c>
      <c r="F375" s="304"/>
      <c r="G375" s="374"/>
      <c r="H375" s="334"/>
      <c r="I375" s="304"/>
      <c r="J375" s="304"/>
    </row>
    <row r="376" spans="1:10" ht="25.5">
      <c r="A376" s="267" t="s">
        <v>1510</v>
      </c>
      <c r="B376" s="302" t="s">
        <v>602</v>
      </c>
      <c r="C376" s="305" t="s">
        <v>603</v>
      </c>
      <c r="D376" s="384" t="s">
        <v>31</v>
      </c>
      <c r="E376" s="287">
        <v>3</v>
      </c>
      <c r="F376" s="304"/>
      <c r="G376" s="374"/>
      <c r="H376" s="334"/>
      <c r="I376" s="304"/>
      <c r="J376" s="304"/>
    </row>
    <row r="377" spans="1:10" ht="25.5">
      <c r="A377" s="267" t="s">
        <v>1511</v>
      </c>
      <c r="B377" s="302" t="s">
        <v>604</v>
      </c>
      <c r="C377" s="305" t="s">
        <v>605</v>
      </c>
      <c r="D377" s="384" t="s">
        <v>31</v>
      </c>
      <c r="E377" s="287">
        <v>3</v>
      </c>
      <c r="F377" s="304"/>
      <c r="G377" s="374"/>
      <c r="H377" s="334"/>
      <c r="I377" s="304"/>
      <c r="J377" s="304"/>
    </row>
    <row r="378" spans="1:10" ht="25.5">
      <c r="A378" s="267" t="s">
        <v>1512</v>
      </c>
      <c r="B378" s="302" t="s">
        <v>606</v>
      </c>
      <c r="C378" s="305" t="s">
        <v>607</v>
      </c>
      <c r="D378" s="384" t="s">
        <v>31</v>
      </c>
      <c r="E378" s="287">
        <v>3</v>
      </c>
      <c r="F378" s="304"/>
      <c r="G378" s="374"/>
      <c r="H378" s="334"/>
      <c r="I378" s="304"/>
      <c r="J378" s="304"/>
    </row>
    <row r="379" spans="1:10" ht="25.5">
      <c r="A379" s="267" t="s">
        <v>1513</v>
      </c>
      <c r="B379" s="302" t="s">
        <v>608</v>
      </c>
      <c r="C379" s="305" t="s">
        <v>609</v>
      </c>
      <c r="D379" s="384" t="s">
        <v>31</v>
      </c>
      <c r="E379" s="287">
        <v>3</v>
      </c>
      <c r="F379" s="304"/>
      <c r="G379" s="374"/>
      <c r="H379" s="334"/>
      <c r="I379" s="304"/>
      <c r="J379" s="304"/>
    </row>
    <row r="380" spans="1:10" ht="25.5">
      <c r="A380" s="267" t="s">
        <v>1514</v>
      </c>
      <c r="B380" s="302" t="s">
        <v>610</v>
      </c>
      <c r="C380" s="305" t="s">
        <v>611</v>
      </c>
      <c r="D380" s="384" t="s">
        <v>31</v>
      </c>
      <c r="E380" s="287">
        <v>3</v>
      </c>
      <c r="F380" s="304"/>
      <c r="G380" s="374"/>
      <c r="H380" s="334"/>
      <c r="I380" s="304"/>
      <c r="J380" s="304"/>
    </row>
    <row r="381" spans="1:10" ht="25.5">
      <c r="A381" s="267" t="s">
        <v>1515</v>
      </c>
      <c r="B381" s="302" t="s">
        <v>612</v>
      </c>
      <c r="C381" s="305" t="s">
        <v>613</v>
      </c>
      <c r="D381" s="384" t="s">
        <v>31</v>
      </c>
      <c r="E381" s="287">
        <v>3</v>
      </c>
      <c r="F381" s="304"/>
      <c r="G381" s="374"/>
      <c r="H381" s="334"/>
      <c r="I381" s="304"/>
      <c r="J381" s="304"/>
    </row>
    <row r="382" spans="1:10" ht="25.5">
      <c r="A382" s="267" t="s">
        <v>1516</v>
      </c>
      <c r="B382" s="302" t="s">
        <v>614</v>
      </c>
      <c r="C382" s="305" t="s">
        <v>615</v>
      </c>
      <c r="D382" s="384" t="s">
        <v>31</v>
      </c>
      <c r="E382" s="287">
        <v>3</v>
      </c>
      <c r="F382" s="304"/>
      <c r="G382" s="374"/>
      <c r="H382" s="334"/>
      <c r="I382" s="304"/>
      <c r="J382" s="304"/>
    </row>
    <row r="383" spans="1:10" ht="25.5">
      <c r="A383" s="267" t="s">
        <v>1517</v>
      </c>
      <c r="B383" s="302" t="s">
        <v>616</v>
      </c>
      <c r="C383" s="305" t="s">
        <v>617</v>
      </c>
      <c r="D383" s="384" t="s">
        <v>31</v>
      </c>
      <c r="E383" s="287">
        <v>3</v>
      </c>
      <c r="F383" s="304"/>
      <c r="G383" s="374"/>
      <c r="H383" s="334"/>
      <c r="I383" s="304"/>
      <c r="J383" s="304"/>
    </row>
    <row r="384" spans="1:10" ht="25.5">
      <c r="A384" s="267" t="s">
        <v>1518</v>
      </c>
      <c r="B384" s="302" t="s">
        <v>618</v>
      </c>
      <c r="C384" s="305" t="s">
        <v>619</v>
      </c>
      <c r="D384" s="384" t="s">
        <v>31</v>
      </c>
      <c r="E384" s="287">
        <v>3</v>
      </c>
      <c r="F384" s="304"/>
      <c r="G384" s="374"/>
      <c r="H384" s="334"/>
      <c r="I384" s="304"/>
      <c r="J384" s="304"/>
    </row>
    <row r="385" spans="1:10">
      <c r="A385" s="332"/>
      <c r="B385" s="341"/>
      <c r="C385" s="385"/>
      <c r="D385" s="335"/>
      <c r="E385" s="358"/>
      <c r="F385" s="329"/>
      <c r="G385" s="378"/>
      <c r="H385" s="335"/>
      <c r="I385" s="373" t="s">
        <v>1176</v>
      </c>
      <c r="J385" s="319"/>
    </row>
    <row r="386" spans="1:10">
      <c r="A386" s="330" t="s">
        <v>1177</v>
      </c>
      <c r="B386" s="181" t="s">
        <v>2775</v>
      </c>
      <c r="C386" s="233"/>
      <c r="D386" s="333"/>
      <c r="E386" s="357"/>
      <c r="F386" s="320"/>
      <c r="G386" s="375"/>
      <c r="H386" s="333"/>
      <c r="I386" s="320"/>
      <c r="J386" s="320"/>
    </row>
    <row r="387" spans="1:10">
      <c r="A387" s="331" t="s">
        <v>1178</v>
      </c>
      <c r="B387" s="148" t="s">
        <v>623</v>
      </c>
      <c r="C387" s="238" t="s">
        <v>624</v>
      </c>
      <c r="D387" s="334" t="s">
        <v>87</v>
      </c>
      <c r="E387" s="360">
        <v>3</v>
      </c>
      <c r="F387" s="304"/>
      <c r="G387" s="374"/>
      <c r="H387" s="334"/>
      <c r="I387" s="304"/>
      <c r="J387" s="304"/>
    </row>
    <row r="388" spans="1:10">
      <c r="A388" s="331" t="s">
        <v>1179</v>
      </c>
      <c r="B388" s="148" t="s">
        <v>625</v>
      </c>
      <c r="C388" s="305" t="s">
        <v>626</v>
      </c>
      <c r="D388" s="334" t="s">
        <v>87</v>
      </c>
      <c r="E388" s="360">
        <v>3</v>
      </c>
      <c r="F388" s="304"/>
      <c r="G388" s="374"/>
      <c r="H388" s="334"/>
      <c r="I388" s="304"/>
      <c r="J388" s="304"/>
    </row>
    <row r="389" spans="1:10" ht="25.5">
      <c r="A389" s="331" t="s">
        <v>1180</v>
      </c>
      <c r="B389" s="148" t="s">
        <v>627</v>
      </c>
      <c r="C389" s="305" t="s">
        <v>628</v>
      </c>
      <c r="D389" s="334" t="s">
        <v>87</v>
      </c>
      <c r="E389" s="360">
        <v>3</v>
      </c>
      <c r="F389" s="304"/>
      <c r="G389" s="374"/>
      <c r="H389" s="334"/>
      <c r="I389" s="304"/>
      <c r="J389" s="304"/>
    </row>
    <row r="390" spans="1:10" ht="25.5">
      <c r="A390" s="331" t="s">
        <v>1181</v>
      </c>
      <c r="B390" s="148" t="s">
        <v>629</v>
      </c>
      <c r="C390" s="305" t="s">
        <v>630</v>
      </c>
      <c r="D390" s="334" t="s">
        <v>87</v>
      </c>
      <c r="E390" s="360">
        <v>3</v>
      </c>
      <c r="F390" s="304"/>
      <c r="G390" s="374"/>
      <c r="H390" s="334"/>
      <c r="I390" s="304"/>
      <c r="J390" s="304"/>
    </row>
    <row r="391" spans="1:10" ht="25.5">
      <c r="A391" s="331" t="s">
        <v>1519</v>
      </c>
      <c r="B391" s="148" t="s">
        <v>631</v>
      </c>
      <c r="C391" s="305" t="s">
        <v>632</v>
      </c>
      <c r="D391" s="334" t="s">
        <v>87</v>
      </c>
      <c r="E391" s="360">
        <v>3</v>
      </c>
      <c r="F391" s="304"/>
      <c r="G391" s="374"/>
      <c r="H391" s="334"/>
      <c r="I391" s="304"/>
      <c r="J391" s="304"/>
    </row>
    <row r="392" spans="1:10">
      <c r="A392" s="331" t="s">
        <v>1182</v>
      </c>
      <c r="B392" s="148" t="s">
        <v>633</v>
      </c>
      <c r="C392" s="305" t="s">
        <v>634</v>
      </c>
      <c r="D392" s="334" t="s">
        <v>87</v>
      </c>
      <c r="E392" s="360">
        <v>3</v>
      </c>
      <c r="F392" s="304"/>
      <c r="G392" s="374"/>
      <c r="H392" s="334"/>
      <c r="I392" s="304"/>
      <c r="J392" s="304"/>
    </row>
    <row r="393" spans="1:10">
      <c r="A393" s="331" t="s">
        <v>1183</v>
      </c>
      <c r="B393" s="148" t="s">
        <v>635</v>
      </c>
      <c r="C393" s="305" t="s">
        <v>636</v>
      </c>
      <c r="D393" s="334" t="s">
        <v>87</v>
      </c>
      <c r="E393" s="360">
        <v>3</v>
      </c>
      <c r="F393" s="304"/>
      <c r="G393" s="374"/>
      <c r="H393" s="334"/>
      <c r="I393" s="304"/>
      <c r="J393" s="304"/>
    </row>
    <row r="394" spans="1:10">
      <c r="A394" s="331" t="s">
        <v>1184</v>
      </c>
      <c r="B394" s="148" t="s">
        <v>637</v>
      </c>
      <c r="C394" s="305" t="s">
        <v>638</v>
      </c>
      <c r="D394" s="334" t="s">
        <v>87</v>
      </c>
      <c r="E394" s="360">
        <v>3</v>
      </c>
      <c r="F394" s="304"/>
      <c r="G394" s="374"/>
      <c r="H394" s="334"/>
      <c r="I394" s="304"/>
      <c r="J394" s="304"/>
    </row>
    <row r="395" spans="1:10">
      <c r="A395" s="331" t="s">
        <v>1185</v>
      </c>
      <c r="B395" s="148" t="s">
        <v>639</v>
      </c>
      <c r="C395" s="305" t="s">
        <v>640</v>
      </c>
      <c r="D395" s="334" t="s">
        <v>87</v>
      </c>
      <c r="E395" s="360">
        <v>3</v>
      </c>
      <c r="F395" s="304"/>
      <c r="G395" s="374"/>
      <c r="H395" s="334"/>
      <c r="I395" s="304"/>
      <c r="J395" s="304"/>
    </row>
    <row r="396" spans="1:10" ht="25.5">
      <c r="A396" s="331" t="s">
        <v>1186</v>
      </c>
      <c r="B396" s="148" t="s">
        <v>641</v>
      </c>
      <c r="C396" s="305" t="s">
        <v>642</v>
      </c>
      <c r="D396" s="334" t="s">
        <v>87</v>
      </c>
      <c r="E396" s="360">
        <v>3</v>
      </c>
      <c r="F396" s="304"/>
      <c r="G396" s="374"/>
      <c r="H396" s="334"/>
      <c r="I396" s="304"/>
      <c r="J396" s="304"/>
    </row>
    <row r="397" spans="1:10" ht="25.5">
      <c r="A397" s="331" t="s">
        <v>1187</v>
      </c>
      <c r="B397" s="148" t="s">
        <v>643</v>
      </c>
      <c r="C397" s="305" t="s">
        <v>644</v>
      </c>
      <c r="D397" s="334" t="s">
        <v>87</v>
      </c>
      <c r="E397" s="360">
        <v>3</v>
      </c>
      <c r="F397" s="304"/>
      <c r="G397" s="374"/>
      <c r="H397" s="334"/>
      <c r="I397" s="304"/>
      <c r="J397" s="304"/>
    </row>
    <row r="398" spans="1:10" ht="25.5">
      <c r="A398" s="331" t="s">
        <v>1188</v>
      </c>
      <c r="B398" s="148" t="s">
        <v>645</v>
      </c>
      <c r="C398" s="305" t="s">
        <v>646</v>
      </c>
      <c r="D398" s="334" t="s">
        <v>87</v>
      </c>
      <c r="E398" s="360">
        <v>3</v>
      </c>
      <c r="F398" s="304"/>
      <c r="G398" s="374"/>
      <c r="H398" s="334"/>
      <c r="I398" s="304"/>
      <c r="J398" s="304"/>
    </row>
    <row r="399" spans="1:10">
      <c r="A399" s="331" t="s">
        <v>1189</v>
      </c>
      <c r="B399" s="148" t="s">
        <v>647</v>
      </c>
      <c r="C399" s="305" t="s">
        <v>648</v>
      </c>
      <c r="D399" s="334" t="s">
        <v>87</v>
      </c>
      <c r="E399" s="360">
        <v>3</v>
      </c>
      <c r="F399" s="304"/>
      <c r="G399" s="374"/>
      <c r="H399" s="334"/>
      <c r="I399" s="304"/>
      <c r="J399" s="304"/>
    </row>
    <row r="400" spans="1:10">
      <c r="A400" s="331" t="s">
        <v>1191</v>
      </c>
      <c r="B400" s="148" t="s">
        <v>649</v>
      </c>
      <c r="C400" s="305" t="s">
        <v>650</v>
      </c>
      <c r="D400" s="334" t="s">
        <v>87</v>
      </c>
      <c r="E400" s="360">
        <v>3</v>
      </c>
      <c r="F400" s="304"/>
      <c r="G400" s="374"/>
      <c r="H400" s="334"/>
      <c r="I400" s="304"/>
      <c r="J400" s="304"/>
    </row>
    <row r="401" spans="1:10" ht="25.5">
      <c r="A401" s="331" t="s">
        <v>1192</v>
      </c>
      <c r="B401" s="148" t="s">
        <v>651</v>
      </c>
      <c r="C401" s="305" t="s">
        <v>652</v>
      </c>
      <c r="D401" s="334" t="s">
        <v>87</v>
      </c>
      <c r="E401" s="360">
        <v>3</v>
      </c>
      <c r="F401" s="304"/>
      <c r="G401" s="374"/>
      <c r="H401" s="334"/>
      <c r="I401" s="304"/>
      <c r="J401" s="304"/>
    </row>
    <row r="402" spans="1:10" ht="25.5">
      <c r="A402" s="331" t="s">
        <v>1193</v>
      </c>
      <c r="B402" s="148" t="s">
        <v>653</v>
      </c>
      <c r="C402" s="305" t="s">
        <v>654</v>
      </c>
      <c r="D402" s="334" t="s">
        <v>87</v>
      </c>
      <c r="E402" s="360">
        <v>3</v>
      </c>
      <c r="F402" s="304"/>
      <c r="G402" s="374"/>
      <c r="H402" s="334"/>
      <c r="I402" s="304"/>
      <c r="J402" s="304"/>
    </row>
    <row r="403" spans="1:10" ht="25.5">
      <c r="A403" s="331" t="s">
        <v>1194</v>
      </c>
      <c r="B403" s="148" t="s">
        <v>655</v>
      </c>
      <c r="C403" s="305" t="s">
        <v>656</v>
      </c>
      <c r="D403" s="334" t="s">
        <v>87</v>
      </c>
      <c r="E403" s="360">
        <v>3</v>
      </c>
      <c r="F403" s="304"/>
      <c r="G403" s="374"/>
      <c r="H403" s="334"/>
      <c r="I403" s="304"/>
      <c r="J403" s="304"/>
    </row>
    <row r="404" spans="1:10" ht="25.5">
      <c r="A404" s="331" t="s">
        <v>1197</v>
      </c>
      <c r="B404" s="148" t="s">
        <v>657</v>
      </c>
      <c r="C404" s="305" t="s">
        <v>658</v>
      </c>
      <c r="D404" s="334" t="s">
        <v>87</v>
      </c>
      <c r="E404" s="360">
        <v>3</v>
      </c>
      <c r="F404" s="304"/>
      <c r="G404" s="374"/>
      <c r="H404" s="334"/>
      <c r="I404" s="304"/>
      <c r="J404" s="304"/>
    </row>
    <row r="405" spans="1:10">
      <c r="A405" s="331" t="s">
        <v>1520</v>
      </c>
      <c r="B405" s="148" t="s">
        <v>659</v>
      </c>
      <c r="C405" s="305" t="s">
        <v>660</v>
      </c>
      <c r="D405" s="334" t="s">
        <v>87</v>
      </c>
      <c r="E405" s="360">
        <v>3</v>
      </c>
      <c r="F405" s="304"/>
      <c r="G405" s="374"/>
      <c r="H405" s="334"/>
      <c r="I405" s="304"/>
      <c r="J405" s="304"/>
    </row>
    <row r="406" spans="1:10">
      <c r="A406" s="331" t="s">
        <v>1521</v>
      </c>
      <c r="B406" s="148" t="s">
        <v>661</v>
      </c>
      <c r="C406" s="305" t="s">
        <v>662</v>
      </c>
      <c r="D406" s="334" t="s">
        <v>87</v>
      </c>
      <c r="E406" s="360">
        <v>3</v>
      </c>
      <c r="F406" s="304"/>
      <c r="G406" s="374"/>
      <c r="H406" s="334"/>
      <c r="I406" s="304"/>
      <c r="J406" s="304"/>
    </row>
    <row r="407" spans="1:10" ht="25.5">
      <c r="A407" s="331" t="s">
        <v>1522</v>
      </c>
      <c r="B407" s="148" t="s">
        <v>663</v>
      </c>
      <c r="C407" s="305" t="s">
        <v>664</v>
      </c>
      <c r="D407" s="334" t="s">
        <v>87</v>
      </c>
      <c r="E407" s="360">
        <v>3</v>
      </c>
      <c r="F407" s="304"/>
      <c r="G407" s="374"/>
      <c r="H407" s="334"/>
      <c r="I407" s="304"/>
      <c r="J407" s="304"/>
    </row>
    <row r="408" spans="1:10" ht="25.5">
      <c r="A408" s="331" t="s">
        <v>1523</v>
      </c>
      <c r="B408" s="148" t="s">
        <v>665</v>
      </c>
      <c r="C408" s="305" t="s">
        <v>666</v>
      </c>
      <c r="D408" s="334" t="s">
        <v>87</v>
      </c>
      <c r="E408" s="360">
        <v>3</v>
      </c>
      <c r="F408" s="304"/>
      <c r="G408" s="374"/>
      <c r="H408" s="334"/>
      <c r="I408" s="304"/>
      <c r="J408" s="304"/>
    </row>
    <row r="409" spans="1:10">
      <c r="A409" s="331" t="s">
        <v>1524</v>
      </c>
      <c r="B409" s="148" t="s">
        <v>667</v>
      </c>
      <c r="C409" s="305" t="s">
        <v>668</v>
      </c>
      <c r="D409" s="334" t="s">
        <v>87</v>
      </c>
      <c r="E409" s="360">
        <v>3</v>
      </c>
      <c r="F409" s="304"/>
      <c r="G409" s="374"/>
      <c r="H409" s="334"/>
      <c r="I409" s="304"/>
      <c r="J409" s="304"/>
    </row>
    <row r="410" spans="1:10">
      <c r="A410" s="331" t="s">
        <v>1525</v>
      </c>
      <c r="B410" s="148" t="s">
        <v>669</v>
      </c>
      <c r="C410" s="305" t="s">
        <v>670</v>
      </c>
      <c r="D410" s="334" t="s">
        <v>87</v>
      </c>
      <c r="E410" s="360">
        <v>3</v>
      </c>
      <c r="F410" s="304"/>
      <c r="G410" s="374"/>
      <c r="H410" s="334"/>
      <c r="I410" s="304"/>
      <c r="J410" s="304"/>
    </row>
    <row r="411" spans="1:10">
      <c r="A411" s="331" t="s">
        <v>1526</v>
      </c>
      <c r="B411" s="148" t="s">
        <v>671</v>
      </c>
      <c r="C411" s="305" t="s">
        <v>672</v>
      </c>
      <c r="D411" s="334" t="s">
        <v>87</v>
      </c>
      <c r="E411" s="360">
        <v>3</v>
      </c>
      <c r="F411" s="304"/>
      <c r="G411" s="374"/>
      <c r="H411" s="334"/>
      <c r="I411" s="304"/>
      <c r="J411" s="304"/>
    </row>
    <row r="412" spans="1:10" ht="25.5">
      <c r="A412" s="331" t="s">
        <v>1527</v>
      </c>
      <c r="B412" s="148" t="s">
        <v>673</v>
      </c>
      <c r="C412" s="305" t="s">
        <v>674</v>
      </c>
      <c r="D412" s="334" t="s">
        <v>87</v>
      </c>
      <c r="E412" s="360">
        <v>3</v>
      </c>
      <c r="F412" s="304"/>
      <c r="G412" s="374"/>
      <c r="H412" s="334"/>
      <c r="I412" s="304"/>
      <c r="J412" s="304"/>
    </row>
    <row r="413" spans="1:10">
      <c r="A413" s="331" t="s">
        <v>1528</v>
      </c>
      <c r="B413" s="148" t="s">
        <v>675</v>
      </c>
      <c r="C413" s="305" t="s">
        <v>676</v>
      </c>
      <c r="D413" s="334" t="s">
        <v>87</v>
      </c>
      <c r="E413" s="360">
        <v>3</v>
      </c>
      <c r="F413" s="304"/>
      <c r="G413" s="374"/>
      <c r="H413" s="334"/>
      <c r="I413" s="304"/>
      <c r="J413" s="304"/>
    </row>
    <row r="414" spans="1:10" ht="25.5">
      <c r="A414" s="331" t="s">
        <v>1529</v>
      </c>
      <c r="B414" s="148" t="s">
        <v>677</v>
      </c>
      <c r="C414" s="305" t="s">
        <v>678</v>
      </c>
      <c r="D414" s="334" t="s">
        <v>87</v>
      </c>
      <c r="E414" s="360">
        <v>3</v>
      </c>
      <c r="F414" s="304"/>
      <c r="G414" s="374"/>
      <c r="H414" s="334"/>
      <c r="I414" s="304"/>
      <c r="J414" s="304"/>
    </row>
    <row r="415" spans="1:10" ht="25.5">
      <c r="A415" s="331" t="s">
        <v>1530</v>
      </c>
      <c r="B415" s="148" t="s">
        <v>679</v>
      </c>
      <c r="C415" s="305" t="s">
        <v>680</v>
      </c>
      <c r="D415" s="334" t="s">
        <v>87</v>
      </c>
      <c r="E415" s="360">
        <v>3</v>
      </c>
      <c r="F415" s="304"/>
      <c r="G415" s="374"/>
      <c r="H415" s="334"/>
      <c r="I415" s="304"/>
      <c r="J415" s="304"/>
    </row>
    <row r="416" spans="1:10" ht="25.5">
      <c r="A416" s="331" t="s">
        <v>1531</v>
      </c>
      <c r="B416" s="148" t="s">
        <v>681</v>
      </c>
      <c r="C416" s="305" t="s">
        <v>682</v>
      </c>
      <c r="D416" s="334" t="s">
        <v>87</v>
      </c>
      <c r="E416" s="360">
        <v>3</v>
      </c>
      <c r="F416" s="304"/>
      <c r="G416" s="374"/>
      <c r="H416" s="334"/>
      <c r="I416" s="304"/>
      <c r="J416" s="304"/>
    </row>
    <row r="417" spans="1:10" ht="25.5">
      <c r="A417" s="331" t="s">
        <v>1532</v>
      </c>
      <c r="B417" s="148" t="s">
        <v>683</v>
      </c>
      <c r="C417" s="305" t="s">
        <v>684</v>
      </c>
      <c r="D417" s="334" t="s">
        <v>87</v>
      </c>
      <c r="E417" s="360">
        <v>3</v>
      </c>
      <c r="F417" s="304"/>
      <c r="G417" s="374"/>
      <c r="H417" s="334"/>
      <c r="I417" s="304"/>
      <c r="J417" s="304"/>
    </row>
    <row r="418" spans="1:10" ht="25.5">
      <c r="A418" s="331" t="s">
        <v>1533</v>
      </c>
      <c r="B418" s="148" t="s">
        <v>685</v>
      </c>
      <c r="C418" s="305" t="s">
        <v>686</v>
      </c>
      <c r="D418" s="334" t="s">
        <v>87</v>
      </c>
      <c r="E418" s="360">
        <v>3</v>
      </c>
      <c r="F418" s="304"/>
      <c r="G418" s="374"/>
      <c r="H418" s="334"/>
      <c r="I418" s="304"/>
      <c r="J418" s="304"/>
    </row>
    <row r="419" spans="1:10" ht="25.5">
      <c r="A419" s="331" t="s">
        <v>1534</v>
      </c>
      <c r="B419" s="148" t="s">
        <v>687</v>
      </c>
      <c r="C419" s="305" t="s">
        <v>688</v>
      </c>
      <c r="D419" s="334" t="s">
        <v>87</v>
      </c>
      <c r="E419" s="360">
        <v>3</v>
      </c>
      <c r="F419" s="304"/>
      <c r="G419" s="374"/>
      <c r="H419" s="334"/>
      <c r="I419" s="304"/>
      <c r="J419" s="304"/>
    </row>
    <row r="420" spans="1:10">
      <c r="A420" s="331" t="s">
        <v>1535</v>
      </c>
      <c r="B420" s="148" t="s">
        <v>689</v>
      </c>
      <c r="C420" s="305" t="s">
        <v>690</v>
      </c>
      <c r="D420" s="334" t="s">
        <v>87</v>
      </c>
      <c r="E420" s="360">
        <v>3</v>
      </c>
      <c r="F420" s="304"/>
      <c r="G420" s="374"/>
      <c r="H420" s="334"/>
      <c r="I420" s="304"/>
      <c r="J420" s="304"/>
    </row>
    <row r="421" spans="1:10">
      <c r="A421" s="331" t="s">
        <v>1536</v>
      </c>
      <c r="B421" s="148" t="s">
        <v>691</v>
      </c>
      <c r="C421" s="305" t="s">
        <v>692</v>
      </c>
      <c r="D421" s="334" t="s">
        <v>87</v>
      </c>
      <c r="E421" s="360">
        <v>3</v>
      </c>
      <c r="F421" s="304"/>
      <c r="G421" s="374"/>
      <c r="H421" s="334"/>
      <c r="I421" s="304"/>
      <c r="J421" s="304"/>
    </row>
    <row r="422" spans="1:10" ht="25.5">
      <c r="A422" s="331" t="s">
        <v>1537</v>
      </c>
      <c r="B422" s="148" t="s">
        <v>693</v>
      </c>
      <c r="C422" s="305" t="s">
        <v>694</v>
      </c>
      <c r="D422" s="334" t="s">
        <v>87</v>
      </c>
      <c r="E422" s="360">
        <v>3</v>
      </c>
      <c r="F422" s="304"/>
      <c r="G422" s="374"/>
      <c r="H422" s="334"/>
      <c r="I422" s="304"/>
      <c r="J422" s="304"/>
    </row>
    <row r="423" spans="1:10" ht="25.5">
      <c r="A423" s="331" t="s">
        <v>1538</v>
      </c>
      <c r="B423" s="148" t="s">
        <v>695</v>
      </c>
      <c r="C423" s="305" t="s">
        <v>696</v>
      </c>
      <c r="D423" s="334" t="s">
        <v>87</v>
      </c>
      <c r="E423" s="360">
        <v>3</v>
      </c>
      <c r="F423" s="304"/>
      <c r="G423" s="374"/>
      <c r="H423" s="334"/>
      <c r="I423" s="304"/>
      <c r="J423" s="304"/>
    </row>
    <row r="424" spans="1:10">
      <c r="A424" s="331" t="s">
        <v>1539</v>
      </c>
      <c r="B424" s="148" t="s">
        <v>697</v>
      </c>
      <c r="C424" s="305" t="s">
        <v>698</v>
      </c>
      <c r="D424" s="334" t="s">
        <v>87</v>
      </c>
      <c r="E424" s="360">
        <v>3</v>
      </c>
      <c r="F424" s="304"/>
      <c r="G424" s="374"/>
      <c r="H424" s="334"/>
      <c r="I424" s="304"/>
      <c r="J424" s="304"/>
    </row>
    <row r="425" spans="1:10">
      <c r="A425" s="331" t="s">
        <v>1540</v>
      </c>
      <c r="B425" s="148" t="s">
        <v>699</v>
      </c>
      <c r="C425" s="305" t="s">
        <v>700</v>
      </c>
      <c r="D425" s="334" t="s">
        <v>87</v>
      </c>
      <c r="E425" s="360">
        <v>3</v>
      </c>
      <c r="F425" s="304"/>
      <c r="G425" s="374"/>
      <c r="H425" s="334"/>
      <c r="I425" s="304"/>
      <c r="J425" s="304"/>
    </row>
    <row r="426" spans="1:10" ht="25.5">
      <c r="A426" s="331" t="s">
        <v>1541</v>
      </c>
      <c r="B426" s="148" t="s">
        <v>701</v>
      </c>
      <c r="C426" s="305" t="s">
        <v>702</v>
      </c>
      <c r="D426" s="334" t="s">
        <v>87</v>
      </c>
      <c r="E426" s="360">
        <v>3</v>
      </c>
      <c r="F426" s="304"/>
      <c r="G426" s="374"/>
      <c r="H426" s="334"/>
      <c r="I426" s="304"/>
      <c r="J426" s="304"/>
    </row>
    <row r="427" spans="1:10" ht="25.5">
      <c r="A427" s="331" t="s">
        <v>1542</v>
      </c>
      <c r="B427" s="148" t="s">
        <v>703</v>
      </c>
      <c r="C427" s="305" t="s">
        <v>704</v>
      </c>
      <c r="D427" s="334" t="s">
        <v>87</v>
      </c>
      <c r="E427" s="360">
        <v>3</v>
      </c>
      <c r="F427" s="304"/>
      <c r="G427" s="374"/>
      <c r="H427" s="334"/>
      <c r="I427" s="304"/>
      <c r="J427" s="304"/>
    </row>
    <row r="428" spans="1:10">
      <c r="A428" s="331" t="s">
        <v>1543</v>
      </c>
      <c r="B428" s="148" t="s">
        <v>705</v>
      </c>
      <c r="C428" s="305" t="s">
        <v>706</v>
      </c>
      <c r="D428" s="334" t="s">
        <v>87</v>
      </c>
      <c r="E428" s="360">
        <v>3</v>
      </c>
      <c r="F428" s="304"/>
      <c r="G428" s="374"/>
      <c r="H428" s="334"/>
      <c r="I428" s="304"/>
      <c r="J428" s="304"/>
    </row>
    <row r="429" spans="1:10" ht="25.5">
      <c r="A429" s="331" t="s">
        <v>1544</v>
      </c>
      <c r="B429" s="148" t="s">
        <v>707</v>
      </c>
      <c r="C429" s="305" t="s">
        <v>708</v>
      </c>
      <c r="D429" s="334" t="s">
        <v>87</v>
      </c>
      <c r="E429" s="360">
        <v>3</v>
      </c>
      <c r="F429" s="304"/>
      <c r="G429" s="374"/>
      <c r="H429" s="334"/>
      <c r="I429" s="304"/>
      <c r="J429" s="304"/>
    </row>
    <row r="430" spans="1:10">
      <c r="A430" s="331" t="s">
        <v>1545</v>
      </c>
      <c r="B430" s="148" t="s">
        <v>709</v>
      </c>
      <c r="C430" s="305" t="s">
        <v>710</v>
      </c>
      <c r="D430" s="334" t="s">
        <v>87</v>
      </c>
      <c r="E430" s="360">
        <v>3</v>
      </c>
      <c r="F430" s="304"/>
      <c r="G430" s="374"/>
      <c r="H430" s="334"/>
      <c r="I430" s="304"/>
      <c r="J430" s="304"/>
    </row>
    <row r="431" spans="1:10" ht="25.5">
      <c r="A431" s="331" t="s">
        <v>1546</v>
      </c>
      <c r="B431" s="148" t="s">
        <v>711</v>
      </c>
      <c r="C431" s="305" t="s">
        <v>712</v>
      </c>
      <c r="D431" s="334" t="s">
        <v>87</v>
      </c>
      <c r="E431" s="360">
        <v>3</v>
      </c>
      <c r="F431" s="304"/>
      <c r="G431" s="374"/>
      <c r="H431" s="334"/>
      <c r="I431" s="304"/>
      <c r="J431" s="304"/>
    </row>
    <row r="432" spans="1:10" ht="25.5">
      <c r="A432" s="331" t="s">
        <v>1547</v>
      </c>
      <c r="B432" s="148" t="s">
        <v>713</v>
      </c>
      <c r="C432" s="305" t="s">
        <v>714</v>
      </c>
      <c r="D432" s="334" t="s">
        <v>87</v>
      </c>
      <c r="E432" s="360">
        <v>3</v>
      </c>
      <c r="F432" s="304"/>
      <c r="G432" s="374"/>
      <c r="H432" s="334"/>
      <c r="I432" s="304"/>
      <c r="J432" s="304"/>
    </row>
    <row r="433" spans="1:10" ht="25.5">
      <c r="A433" s="331" t="s">
        <v>1548</v>
      </c>
      <c r="B433" s="148" t="s">
        <v>715</v>
      </c>
      <c r="C433" s="305" t="s">
        <v>716</v>
      </c>
      <c r="D433" s="334" t="s">
        <v>87</v>
      </c>
      <c r="E433" s="360">
        <v>3</v>
      </c>
      <c r="F433" s="304"/>
      <c r="G433" s="374"/>
      <c r="H433" s="334"/>
      <c r="I433" s="304"/>
      <c r="J433" s="304"/>
    </row>
    <row r="434" spans="1:10" ht="25.5">
      <c r="A434" s="331" t="s">
        <v>1549</v>
      </c>
      <c r="B434" s="148" t="s">
        <v>717</v>
      </c>
      <c r="C434" s="305" t="s">
        <v>718</v>
      </c>
      <c r="D434" s="334" t="s">
        <v>87</v>
      </c>
      <c r="E434" s="360">
        <v>3</v>
      </c>
      <c r="F434" s="304"/>
      <c r="G434" s="374"/>
      <c r="H434" s="334"/>
      <c r="I434" s="304"/>
      <c r="J434" s="304"/>
    </row>
    <row r="435" spans="1:10" ht="25.5">
      <c r="A435" s="331" t="s">
        <v>1550</v>
      </c>
      <c r="B435" s="148" t="s">
        <v>719</v>
      </c>
      <c r="C435" s="305" t="s">
        <v>720</v>
      </c>
      <c r="D435" s="334" t="s">
        <v>87</v>
      </c>
      <c r="E435" s="360">
        <v>3</v>
      </c>
      <c r="F435" s="304"/>
      <c r="G435" s="374"/>
      <c r="H435" s="334"/>
      <c r="I435" s="304"/>
      <c r="J435" s="304"/>
    </row>
    <row r="436" spans="1:10" ht="25.5">
      <c r="A436" s="331" t="s">
        <v>1551</v>
      </c>
      <c r="B436" s="148" t="s">
        <v>721</v>
      </c>
      <c r="C436" s="305" t="s">
        <v>722</v>
      </c>
      <c r="D436" s="334" t="s">
        <v>87</v>
      </c>
      <c r="E436" s="360">
        <v>3</v>
      </c>
      <c r="F436" s="304"/>
      <c r="G436" s="374"/>
      <c r="H436" s="334"/>
      <c r="I436" s="304"/>
      <c r="J436" s="304"/>
    </row>
    <row r="437" spans="1:10" ht="25.5">
      <c r="A437" s="331" t="s">
        <v>1552</v>
      </c>
      <c r="B437" s="148" t="s">
        <v>723</v>
      </c>
      <c r="C437" s="305" t="s">
        <v>2714</v>
      </c>
      <c r="D437" s="334" t="s">
        <v>87</v>
      </c>
      <c r="E437" s="360">
        <v>3</v>
      </c>
      <c r="F437" s="304"/>
      <c r="G437" s="374"/>
      <c r="H437" s="334"/>
      <c r="I437" s="304"/>
      <c r="J437" s="304"/>
    </row>
    <row r="438" spans="1:10">
      <c r="A438" s="331" t="s">
        <v>1553</v>
      </c>
      <c r="B438" s="339" t="s">
        <v>724</v>
      </c>
      <c r="C438" s="100" t="s">
        <v>725</v>
      </c>
      <c r="D438" s="334" t="s">
        <v>87</v>
      </c>
      <c r="E438" s="360">
        <v>3</v>
      </c>
      <c r="F438" s="409"/>
      <c r="G438" s="409"/>
      <c r="H438" s="409"/>
      <c r="I438" s="409"/>
      <c r="J438" s="409"/>
    </row>
    <row r="439" spans="1:10">
      <c r="A439" s="332"/>
      <c r="B439" s="435"/>
      <c r="C439" s="436"/>
      <c r="D439" s="405"/>
      <c r="E439" s="437"/>
      <c r="F439" s="404"/>
      <c r="G439" s="378"/>
      <c r="H439" s="405"/>
      <c r="I439" s="406" t="s">
        <v>1199</v>
      </c>
      <c r="J439" s="407"/>
    </row>
    <row r="440" spans="1:10">
      <c r="A440" s="330" t="s">
        <v>1200</v>
      </c>
      <c r="B440" s="278" t="s">
        <v>2771</v>
      </c>
      <c r="C440" s="235"/>
      <c r="D440" s="333"/>
      <c r="E440" s="357"/>
      <c r="F440" s="320"/>
      <c r="G440" s="375"/>
      <c r="H440" s="333"/>
      <c r="I440" s="320"/>
      <c r="J440" s="320"/>
    </row>
    <row r="441" spans="1:10" ht="51">
      <c r="A441" s="331" t="s">
        <v>1202</v>
      </c>
      <c r="B441" s="302" t="s">
        <v>729</v>
      </c>
      <c r="C441" s="168" t="s">
        <v>2715</v>
      </c>
      <c r="D441" s="334" t="s">
        <v>31</v>
      </c>
      <c r="E441" s="300">
        <v>3000</v>
      </c>
      <c r="F441" s="304"/>
      <c r="G441" s="374"/>
      <c r="H441" s="334"/>
      <c r="I441" s="304"/>
      <c r="J441" s="304"/>
    </row>
    <row r="442" spans="1:10">
      <c r="A442" s="332"/>
      <c r="B442" s="341"/>
      <c r="C442" s="385"/>
      <c r="D442" s="335"/>
      <c r="E442" s="358"/>
      <c r="F442" s="329"/>
      <c r="G442" s="327"/>
      <c r="H442" s="335"/>
      <c r="I442" s="373" t="s">
        <v>1205</v>
      </c>
      <c r="J442" s="319"/>
    </row>
    <row r="443" spans="1:10">
      <c r="A443" s="330" t="s">
        <v>1206</v>
      </c>
      <c r="B443" s="278" t="s">
        <v>2772</v>
      </c>
      <c r="C443" s="255"/>
      <c r="D443" s="333"/>
      <c r="E443" s="185"/>
      <c r="F443" s="320"/>
      <c r="G443" s="426"/>
      <c r="H443" s="76"/>
      <c r="I443" s="320"/>
      <c r="J443" s="320"/>
    </row>
    <row r="444" spans="1:10" ht="25.5">
      <c r="A444" s="331" t="s">
        <v>1207</v>
      </c>
      <c r="B444" s="302" t="s">
        <v>730</v>
      </c>
      <c r="C444" s="168" t="s">
        <v>2716</v>
      </c>
      <c r="D444" s="334" t="s">
        <v>31</v>
      </c>
      <c r="E444" s="300">
        <v>30000</v>
      </c>
      <c r="F444" s="304"/>
      <c r="G444" s="374"/>
      <c r="H444" s="334"/>
      <c r="I444" s="304"/>
      <c r="J444" s="304"/>
    </row>
    <row r="445" spans="1:10">
      <c r="A445" s="332"/>
      <c r="B445" s="341"/>
      <c r="C445" s="385"/>
      <c r="D445" s="335"/>
      <c r="E445" s="358"/>
      <c r="F445" s="329"/>
      <c r="G445" s="378"/>
      <c r="H445" s="335"/>
      <c r="I445" s="373" t="s">
        <v>1209</v>
      </c>
      <c r="J445" s="319"/>
    </row>
    <row r="446" spans="1:10">
      <c r="A446" s="330" t="s">
        <v>1210</v>
      </c>
      <c r="B446" s="278" t="s">
        <v>2773</v>
      </c>
      <c r="C446" s="255"/>
      <c r="D446" s="333"/>
      <c r="E446" s="185"/>
      <c r="F446" s="320"/>
      <c r="G446" s="426"/>
      <c r="H446" s="333"/>
      <c r="I446" s="320"/>
      <c r="J446" s="320"/>
    </row>
    <row r="447" spans="1:10" ht="38.25">
      <c r="A447" s="331" t="s">
        <v>1211</v>
      </c>
      <c r="B447" s="302" t="s">
        <v>732</v>
      </c>
      <c r="C447" s="239" t="s">
        <v>733</v>
      </c>
      <c r="D447" s="334" t="s">
        <v>31</v>
      </c>
      <c r="E447" s="300">
        <v>864</v>
      </c>
      <c r="F447" s="304"/>
      <c r="G447" s="374"/>
      <c r="H447" s="334"/>
      <c r="I447" s="304"/>
      <c r="J447" s="304"/>
    </row>
    <row r="448" spans="1:10">
      <c r="A448" s="332"/>
      <c r="B448" s="341"/>
      <c r="C448" s="385"/>
      <c r="D448" s="335"/>
      <c r="E448" s="358"/>
      <c r="F448" s="329"/>
      <c r="G448" s="327"/>
      <c r="H448" s="335"/>
      <c r="I448" s="373" t="s">
        <v>1216</v>
      </c>
      <c r="J448" s="319"/>
    </row>
    <row r="449" spans="1:10">
      <c r="A449" s="330" t="s">
        <v>1217</v>
      </c>
      <c r="B449" s="278" t="s">
        <v>2774</v>
      </c>
      <c r="C449" s="322"/>
      <c r="D449" s="333"/>
      <c r="E449" s="357"/>
      <c r="F449" s="249"/>
      <c r="G449" s="205"/>
      <c r="H449" s="333"/>
      <c r="I449" s="250"/>
      <c r="J449" s="320"/>
    </row>
    <row r="450" spans="1:10" ht="38.25">
      <c r="A450" s="331" t="s">
        <v>1219</v>
      </c>
      <c r="B450" s="302" t="s">
        <v>734</v>
      </c>
      <c r="C450" s="239" t="s">
        <v>735</v>
      </c>
      <c r="D450" s="334" t="s">
        <v>31</v>
      </c>
      <c r="E450" s="300">
        <v>40000</v>
      </c>
      <c r="F450" s="304"/>
      <c r="G450" s="374"/>
      <c r="H450" s="334"/>
      <c r="I450" s="304"/>
      <c r="J450" s="304"/>
    </row>
    <row r="451" spans="1:10">
      <c r="A451" s="332"/>
      <c r="B451" s="341"/>
      <c r="C451" s="385"/>
      <c r="D451" s="335"/>
      <c r="E451" s="358"/>
      <c r="F451" s="329"/>
      <c r="G451" s="378"/>
      <c r="H451" s="335"/>
      <c r="I451" s="373" t="s">
        <v>1223</v>
      </c>
      <c r="J451" s="319"/>
    </row>
    <row r="452" spans="1:10">
      <c r="A452" s="330" t="s">
        <v>1224</v>
      </c>
      <c r="B452" s="277" t="s">
        <v>737</v>
      </c>
      <c r="C452" s="240"/>
      <c r="D452" s="336"/>
      <c r="E452" s="357"/>
      <c r="F452" s="324"/>
      <c r="G452" s="376"/>
      <c r="H452" s="336"/>
      <c r="I452" s="324"/>
      <c r="J452" s="324"/>
    </row>
    <row r="453" spans="1:10">
      <c r="A453" s="331" t="s">
        <v>1225</v>
      </c>
      <c r="B453" s="297" t="s">
        <v>739</v>
      </c>
      <c r="C453" s="380" t="s">
        <v>740</v>
      </c>
      <c r="D453" s="152" t="s">
        <v>49</v>
      </c>
      <c r="E453" s="150">
        <v>24</v>
      </c>
      <c r="F453" s="304"/>
      <c r="G453" s="374"/>
      <c r="H453" s="334"/>
      <c r="I453" s="304"/>
      <c r="J453" s="304"/>
    </row>
    <row r="454" spans="1:10">
      <c r="A454" s="332"/>
      <c r="B454" s="341"/>
      <c r="C454" s="385"/>
      <c r="D454" s="335"/>
      <c r="E454" s="358"/>
      <c r="F454" s="329"/>
      <c r="G454" s="378"/>
      <c r="H454" s="335"/>
      <c r="I454" s="373" t="s">
        <v>1237</v>
      </c>
      <c r="J454" s="319"/>
    </row>
    <row r="455" spans="1:10">
      <c r="A455" s="330" t="s">
        <v>1238</v>
      </c>
      <c r="B455" s="343" t="s">
        <v>741</v>
      </c>
      <c r="C455" s="235"/>
      <c r="D455" s="178"/>
      <c r="E455" s="185"/>
      <c r="F455" s="320"/>
      <c r="G455" s="375"/>
      <c r="H455" s="333"/>
      <c r="I455" s="320"/>
      <c r="J455" s="320"/>
    </row>
    <row r="456" spans="1:10" ht="38.25">
      <c r="A456" s="331" t="s">
        <v>1240</v>
      </c>
      <c r="B456" s="297" t="s">
        <v>743</v>
      </c>
      <c r="C456" s="380" t="s">
        <v>744</v>
      </c>
      <c r="D456" s="152" t="s">
        <v>87</v>
      </c>
      <c r="E456" s="150">
        <v>18</v>
      </c>
      <c r="F456" s="304"/>
      <c r="G456" s="374"/>
      <c r="H456" s="334"/>
      <c r="I456" s="304"/>
      <c r="J456" s="304"/>
    </row>
    <row r="457" spans="1:10">
      <c r="A457" s="332"/>
      <c r="B457" s="341"/>
      <c r="C457" s="385"/>
      <c r="D457" s="335"/>
      <c r="E457" s="358"/>
      <c r="F457" s="329"/>
      <c r="G457" s="378"/>
      <c r="H457" s="335"/>
      <c r="I457" s="373" t="s">
        <v>1250</v>
      </c>
      <c r="J457" s="319"/>
    </row>
    <row r="458" spans="1:10">
      <c r="A458" s="330" t="s">
        <v>1251</v>
      </c>
      <c r="B458" s="278" t="s">
        <v>2770</v>
      </c>
      <c r="C458" s="322"/>
      <c r="D458" s="333"/>
      <c r="E458" s="357"/>
      <c r="F458" s="249"/>
      <c r="G458" s="320"/>
      <c r="H458" s="333"/>
      <c r="I458" s="250"/>
      <c r="J458" s="320"/>
    </row>
    <row r="459" spans="1:10">
      <c r="A459" s="331" t="s">
        <v>1252</v>
      </c>
      <c r="B459" s="297" t="s">
        <v>746</v>
      </c>
      <c r="C459" s="380" t="s">
        <v>2717</v>
      </c>
      <c r="D459" s="152" t="s">
        <v>49</v>
      </c>
      <c r="E459" s="303">
        <v>18</v>
      </c>
      <c r="F459" s="304"/>
      <c r="G459" s="374"/>
      <c r="H459" s="334"/>
      <c r="I459" s="304"/>
      <c r="J459" s="304"/>
    </row>
    <row r="460" spans="1:10" ht="25.5">
      <c r="A460" s="331" t="s">
        <v>1253</v>
      </c>
      <c r="B460" s="297" t="s">
        <v>748</v>
      </c>
      <c r="C460" s="380" t="s">
        <v>2718</v>
      </c>
      <c r="D460" s="152" t="s">
        <v>49</v>
      </c>
      <c r="E460" s="303">
        <v>18</v>
      </c>
      <c r="F460" s="304"/>
      <c r="G460" s="374"/>
      <c r="H460" s="334"/>
      <c r="I460" s="304"/>
      <c r="J460" s="304"/>
    </row>
    <row r="461" spans="1:10">
      <c r="A461" s="332"/>
      <c r="B461" s="341"/>
      <c r="C461" s="385"/>
      <c r="D461" s="335"/>
      <c r="E461" s="358"/>
      <c r="F461" s="329"/>
      <c r="G461" s="378"/>
      <c r="H461" s="335"/>
      <c r="I461" s="373" t="s">
        <v>1259</v>
      </c>
      <c r="J461" s="319"/>
    </row>
    <row r="462" spans="1:10">
      <c r="A462" s="330" t="s">
        <v>1260</v>
      </c>
      <c r="B462" s="438" t="s">
        <v>750</v>
      </c>
      <c r="C462" s="235"/>
      <c r="D462" s="178"/>
      <c r="E462" s="187"/>
      <c r="F462" s="320"/>
      <c r="G462" s="375"/>
      <c r="H462" s="333"/>
      <c r="I462" s="320"/>
      <c r="J462" s="320"/>
    </row>
    <row r="463" spans="1:10">
      <c r="A463" s="331" t="s">
        <v>1261</v>
      </c>
      <c r="B463" s="297" t="s">
        <v>752</v>
      </c>
      <c r="C463" s="380" t="s">
        <v>753</v>
      </c>
      <c r="D463" s="152" t="s">
        <v>49</v>
      </c>
      <c r="E463" s="303">
        <v>63</v>
      </c>
      <c r="F463" s="304"/>
      <c r="G463" s="374"/>
      <c r="H463" s="334"/>
      <c r="I463" s="304"/>
      <c r="J463" s="304"/>
    </row>
    <row r="464" spans="1:10">
      <c r="A464" s="332"/>
      <c r="B464" s="341"/>
      <c r="C464" s="385"/>
      <c r="D464" s="335"/>
      <c r="E464" s="358"/>
      <c r="F464" s="329"/>
      <c r="G464" s="378"/>
      <c r="H464" s="335"/>
      <c r="I464" s="373" t="s">
        <v>1276</v>
      </c>
      <c r="J464" s="319"/>
    </row>
    <row r="465" spans="1:10">
      <c r="A465" s="330" t="s">
        <v>1277</v>
      </c>
      <c r="B465" s="181" t="s">
        <v>754</v>
      </c>
      <c r="C465" s="235"/>
      <c r="D465" s="178"/>
      <c r="E465" s="187"/>
      <c r="F465" s="320"/>
      <c r="G465" s="375"/>
      <c r="H465" s="333"/>
      <c r="I465" s="320"/>
      <c r="J465" s="320"/>
    </row>
    <row r="466" spans="1:10" ht="38.25">
      <c r="A466" s="331" t="s">
        <v>1278</v>
      </c>
      <c r="B466" s="379" t="s">
        <v>756</v>
      </c>
      <c r="C466" s="380" t="s">
        <v>2719</v>
      </c>
      <c r="D466" s="197" t="s">
        <v>249</v>
      </c>
      <c r="E466" s="303">
        <v>72</v>
      </c>
      <c r="F466" s="304"/>
      <c r="G466" s="374"/>
      <c r="H466" s="334"/>
      <c r="I466" s="304"/>
      <c r="J466" s="304"/>
    </row>
    <row r="467" spans="1:10">
      <c r="A467" s="332"/>
      <c r="B467" s="341"/>
      <c r="C467" s="385"/>
      <c r="D467" s="335"/>
      <c r="E467" s="358"/>
      <c r="F467" s="329"/>
      <c r="G467" s="378"/>
      <c r="H467" s="335"/>
      <c r="I467" s="373" t="s">
        <v>1290</v>
      </c>
      <c r="J467" s="319"/>
    </row>
    <row r="468" spans="1:10">
      <c r="A468" s="330" t="s">
        <v>1291</v>
      </c>
      <c r="B468" s="439" t="s">
        <v>2588</v>
      </c>
      <c r="C468" s="235"/>
      <c r="D468" s="440"/>
      <c r="E468" s="187"/>
      <c r="F468" s="320"/>
      <c r="G468" s="375"/>
      <c r="H468" s="333"/>
      <c r="I468" s="320"/>
      <c r="J468" s="320"/>
    </row>
    <row r="469" spans="1:10" ht="38.25">
      <c r="A469" s="331" t="s">
        <v>1293</v>
      </c>
      <c r="B469" s="149" t="s">
        <v>757</v>
      </c>
      <c r="C469" s="241" t="s">
        <v>758</v>
      </c>
      <c r="D469" s="152" t="s">
        <v>87</v>
      </c>
      <c r="E469" s="303">
        <v>12</v>
      </c>
      <c r="F469" s="304"/>
      <c r="G469" s="374"/>
      <c r="H469" s="334"/>
      <c r="I469" s="304"/>
      <c r="J469" s="304"/>
    </row>
    <row r="470" spans="1:10">
      <c r="A470" s="332"/>
      <c r="B470" s="341"/>
      <c r="C470" s="385"/>
      <c r="D470" s="335"/>
      <c r="E470" s="358"/>
      <c r="F470" s="329"/>
      <c r="G470" s="378"/>
      <c r="H470" s="335"/>
      <c r="I470" s="373" t="s">
        <v>1303</v>
      </c>
      <c r="J470" s="319"/>
    </row>
    <row r="471" spans="1:10">
      <c r="A471" s="330" t="s">
        <v>1304</v>
      </c>
      <c r="B471" s="441" t="s">
        <v>2589</v>
      </c>
      <c r="C471" s="255"/>
      <c r="D471" s="178"/>
      <c r="E471" s="187"/>
      <c r="F471" s="320"/>
      <c r="G471" s="375"/>
      <c r="H471" s="333"/>
      <c r="I471" s="320"/>
      <c r="J471" s="320"/>
    </row>
    <row r="472" spans="1:10" ht="38.25">
      <c r="A472" s="331" t="s">
        <v>1306</v>
      </c>
      <c r="B472" s="297" t="s">
        <v>759</v>
      </c>
      <c r="C472" s="380" t="s">
        <v>2720</v>
      </c>
      <c r="D472" s="152" t="s">
        <v>87</v>
      </c>
      <c r="E472" s="303">
        <v>30</v>
      </c>
      <c r="F472" s="304"/>
      <c r="G472" s="374"/>
      <c r="H472" s="334"/>
      <c r="I472" s="304"/>
      <c r="J472" s="304"/>
    </row>
    <row r="473" spans="1:10">
      <c r="A473" s="332"/>
      <c r="B473" s="341"/>
      <c r="C473" s="385"/>
      <c r="D473" s="335"/>
      <c r="E473" s="358"/>
      <c r="F473" s="329"/>
      <c r="G473" s="327"/>
      <c r="H473" s="335"/>
      <c r="I473" s="373" t="s">
        <v>1327</v>
      </c>
      <c r="J473" s="319"/>
    </row>
    <row r="474" spans="1:10">
      <c r="A474" s="330" t="s">
        <v>1328</v>
      </c>
      <c r="B474" s="429" t="s">
        <v>2769</v>
      </c>
      <c r="C474" s="247"/>
      <c r="D474" s="443"/>
      <c r="E474" s="444"/>
      <c r="F474" s="205"/>
      <c r="G474" s="446"/>
      <c r="H474" s="443"/>
      <c r="I474" s="205"/>
      <c r="J474" s="205"/>
    </row>
    <row r="475" spans="1:10" ht="25.5">
      <c r="A475" s="331" t="s">
        <v>1330</v>
      </c>
      <c r="B475" s="297" t="s">
        <v>760</v>
      </c>
      <c r="C475" s="380" t="s">
        <v>2721</v>
      </c>
      <c r="D475" s="152" t="s">
        <v>87</v>
      </c>
      <c r="E475" s="303">
        <v>18</v>
      </c>
      <c r="F475" s="304"/>
      <c r="G475" s="374"/>
      <c r="H475" s="334"/>
      <c r="I475" s="304"/>
      <c r="J475" s="304"/>
    </row>
    <row r="476" spans="1:10" ht="25.5">
      <c r="A476" s="331" t="s">
        <v>1333</v>
      </c>
      <c r="B476" s="297" t="s">
        <v>760</v>
      </c>
      <c r="C476" s="380" t="s">
        <v>761</v>
      </c>
      <c r="D476" s="152" t="s">
        <v>87</v>
      </c>
      <c r="E476" s="150">
        <v>18</v>
      </c>
      <c r="F476" s="304"/>
      <c r="G476" s="374"/>
      <c r="H476" s="334"/>
      <c r="I476" s="304"/>
      <c r="J476" s="304"/>
    </row>
    <row r="477" spans="1:10">
      <c r="A477" s="332"/>
      <c r="B477" s="341"/>
      <c r="C477" s="385"/>
      <c r="D477" s="335"/>
      <c r="E477" s="358"/>
      <c r="F477" s="329"/>
      <c r="G477" s="378"/>
      <c r="H477" s="335"/>
      <c r="I477" s="373" t="s">
        <v>1554</v>
      </c>
      <c r="J477" s="319"/>
    </row>
    <row r="478" spans="1:10">
      <c r="A478" s="330" t="s">
        <v>1555</v>
      </c>
      <c r="B478" s="438" t="s">
        <v>2768</v>
      </c>
      <c r="C478" s="235"/>
      <c r="D478" s="178"/>
      <c r="E478" s="185"/>
      <c r="F478" s="320"/>
      <c r="G478" s="375"/>
      <c r="H478" s="333"/>
      <c r="I478" s="320"/>
      <c r="J478" s="320"/>
    </row>
    <row r="479" spans="1:10" ht="25.5">
      <c r="A479" s="331" t="s">
        <v>1088</v>
      </c>
      <c r="B479" s="297" t="s">
        <v>762</v>
      </c>
      <c r="C479" s="380" t="s">
        <v>2722</v>
      </c>
      <c r="D479" s="152" t="s">
        <v>87</v>
      </c>
      <c r="E479" s="150">
        <v>24</v>
      </c>
      <c r="F479" s="304"/>
      <c r="G479" s="374"/>
      <c r="H479" s="334"/>
      <c r="I479" s="304"/>
      <c r="J479" s="304"/>
    </row>
    <row r="480" spans="1:10" ht="25.5">
      <c r="A480" s="331" t="s">
        <v>1091</v>
      </c>
      <c r="B480" s="297" t="s">
        <v>763</v>
      </c>
      <c r="C480" s="380" t="s">
        <v>764</v>
      </c>
      <c r="D480" s="152" t="s">
        <v>31</v>
      </c>
      <c r="E480" s="150">
        <v>12</v>
      </c>
      <c r="F480" s="304"/>
      <c r="G480" s="374"/>
      <c r="H480" s="334"/>
      <c r="I480" s="304"/>
      <c r="J480" s="304"/>
    </row>
    <row r="481" spans="1:10" ht="25.5">
      <c r="A481" s="331" t="s">
        <v>1094</v>
      </c>
      <c r="B481" s="297" t="s">
        <v>765</v>
      </c>
      <c r="C481" s="380" t="s">
        <v>766</v>
      </c>
      <c r="D481" s="152" t="s">
        <v>31</v>
      </c>
      <c r="E481" s="150">
        <v>24</v>
      </c>
      <c r="F481" s="304"/>
      <c r="G481" s="374"/>
      <c r="H481" s="334"/>
      <c r="I481" s="304"/>
      <c r="J481" s="304"/>
    </row>
    <row r="482" spans="1:10" ht="25.5">
      <c r="A482" s="331" t="s">
        <v>1097</v>
      </c>
      <c r="B482" s="297" t="s">
        <v>2724</v>
      </c>
      <c r="C482" s="380" t="s">
        <v>2723</v>
      </c>
      <c r="D482" s="152" t="s">
        <v>31</v>
      </c>
      <c r="E482" s="303">
        <v>12</v>
      </c>
      <c r="F482" s="304"/>
      <c r="G482" s="374"/>
      <c r="H482" s="334"/>
      <c r="I482" s="304"/>
      <c r="J482" s="304"/>
    </row>
    <row r="483" spans="1:10" ht="25.5">
      <c r="A483" s="331" t="s">
        <v>1100</v>
      </c>
      <c r="B483" s="297" t="s">
        <v>767</v>
      </c>
      <c r="C483" s="380" t="s">
        <v>768</v>
      </c>
      <c r="D483" s="152" t="s">
        <v>87</v>
      </c>
      <c r="E483" s="150">
        <v>12</v>
      </c>
      <c r="F483" s="304"/>
      <c r="G483" s="374"/>
      <c r="H483" s="334"/>
      <c r="I483" s="304"/>
      <c r="J483" s="304"/>
    </row>
    <row r="484" spans="1:10" ht="38.25">
      <c r="A484" s="331" t="s">
        <v>1103</v>
      </c>
      <c r="B484" s="297" t="s">
        <v>769</v>
      </c>
      <c r="C484" s="380" t="s">
        <v>770</v>
      </c>
      <c r="D484" s="152" t="s">
        <v>87</v>
      </c>
      <c r="E484" s="150">
        <v>12</v>
      </c>
      <c r="F484" s="304"/>
      <c r="G484" s="374"/>
      <c r="H484" s="334"/>
      <c r="I484" s="304"/>
      <c r="J484" s="304"/>
    </row>
    <row r="485" spans="1:10" ht="25.5">
      <c r="A485" s="331" t="s">
        <v>1106</v>
      </c>
      <c r="B485" s="447" t="s">
        <v>771</v>
      </c>
      <c r="C485" s="380" t="s">
        <v>772</v>
      </c>
      <c r="D485" s="152" t="s">
        <v>87</v>
      </c>
      <c r="E485" s="303">
        <v>144</v>
      </c>
      <c r="F485" s="304"/>
      <c r="G485" s="374"/>
      <c r="H485" s="334"/>
      <c r="I485" s="304"/>
      <c r="J485" s="304"/>
    </row>
    <row r="486" spans="1:10" ht="38.25">
      <c r="A486" s="331" t="s">
        <v>1109</v>
      </c>
      <c r="B486" s="297" t="s">
        <v>773</v>
      </c>
      <c r="C486" s="380" t="s">
        <v>774</v>
      </c>
      <c r="D486" s="152" t="s">
        <v>31</v>
      </c>
      <c r="E486" s="150">
        <v>12</v>
      </c>
      <c r="F486" s="304"/>
      <c r="G486" s="374"/>
      <c r="H486" s="334"/>
      <c r="I486" s="304"/>
      <c r="J486" s="304"/>
    </row>
    <row r="487" spans="1:10">
      <c r="A487" s="332"/>
      <c r="B487" s="341"/>
      <c r="C487" s="385"/>
      <c r="D487" s="335"/>
      <c r="E487" s="358"/>
      <c r="F487" s="329"/>
      <c r="G487" s="378"/>
      <c r="H487" s="335"/>
      <c r="I487" s="373" t="s">
        <v>1556</v>
      </c>
      <c r="J487" s="319"/>
    </row>
    <row r="488" spans="1:10">
      <c r="A488" s="330" t="s">
        <v>1557</v>
      </c>
      <c r="B488" s="438" t="s">
        <v>2590</v>
      </c>
      <c r="C488" s="235"/>
      <c r="D488" s="178"/>
      <c r="E488" s="185"/>
      <c r="F488" s="320"/>
      <c r="G488" s="375"/>
      <c r="H488" s="333"/>
      <c r="I488" s="320"/>
      <c r="J488" s="320"/>
    </row>
    <row r="489" spans="1:10" ht="25.5">
      <c r="A489" s="331" t="s">
        <v>1559</v>
      </c>
      <c r="B489" s="297" t="s">
        <v>775</v>
      </c>
      <c r="C489" s="380" t="s">
        <v>776</v>
      </c>
      <c r="D489" s="152" t="s">
        <v>87</v>
      </c>
      <c r="E489" s="303">
        <v>30</v>
      </c>
      <c r="F489" s="304"/>
      <c r="G489" s="374"/>
      <c r="H489" s="334"/>
      <c r="I489" s="304"/>
      <c r="J489" s="304"/>
    </row>
    <row r="490" spans="1:10">
      <c r="A490" s="332"/>
      <c r="B490" s="341"/>
      <c r="C490" s="385"/>
      <c r="D490" s="335"/>
      <c r="E490" s="358"/>
      <c r="F490" s="329"/>
      <c r="G490" s="378"/>
      <c r="H490" s="335"/>
      <c r="I490" s="373" t="s">
        <v>1558</v>
      </c>
      <c r="J490" s="319"/>
    </row>
    <row r="491" spans="1:10">
      <c r="A491" s="330">
        <v>70</v>
      </c>
      <c r="B491" s="277" t="s">
        <v>2591</v>
      </c>
      <c r="C491" s="205"/>
      <c r="D491" s="205"/>
      <c r="E491" s="445"/>
      <c r="F491" s="320"/>
      <c r="G491" s="375"/>
      <c r="H491" s="333"/>
      <c r="I491" s="320"/>
      <c r="J491" s="320"/>
    </row>
    <row r="492" spans="1:10">
      <c r="A492" s="331" t="s">
        <v>1563</v>
      </c>
      <c r="B492" s="297" t="s">
        <v>777</v>
      </c>
      <c r="C492" s="380" t="s">
        <v>778</v>
      </c>
      <c r="D492" s="152" t="s">
        <v>87</v>
      </c>
      <c r="E492" s="303">
        <v>3</v>
      </c>
      <c r="F492" s="304"/>
      <c r="G492" s="374"/>
      <c r="H492" s="334"/>
      <c r="I492" s="304"/>
      <c r="J492" s="304"/>
    </row>
    <row r="493" spans="1:10">
      <c r="A493" s="331" t="s">
        <v>1564</v>
      </c>
      <c r="B493" s="297" t="s">
        <v>779</v>
      </c>
      <c r="C493" s="380" t="s">
        <v>780</v>
      </c>
      <c r="D493" s="152" t="s">
        <v>49</v>
      </c>
      <c r="E493" s="303">
        <v>6</v>
      </c>
      <c r="F493" s="304"/>
      <c r="G493" s="374"/>
      <c r="H493" s="334"/>
      <c r="I493" s="304"/>
      <c r="J493" s="304"/>
    </row>
    <row r="494" spans="1:10">
      <c r="A494" s="331" t="s">
        <v>1565</v>
      </c>
      <c r="B494" s="297" t="s">
        <v>781</v>
      </c>
      <c r="C494" s="380" t="s">
        <v>2616</v>
      </c>
      <c r="D494" s="152" t="s">
        <v>49</v>
      </c>
      <c r="E494" s="303">
        <v>36</v>
      </c>
      <c r="F494" s="304"/>
      <c r="G494" s="374"/>
      <c r="H494" s="334"/>
      <c r="I494" s="304"/>
      <c r="J494" s="304"/>
    </row>
    <row r="495" spans="1:10">
      <c r="A495" s="332"/>
      <c r="B495" s="341"/>
      <c r="C495" s="385"/>
      <c r="D495" s="335"/>
      <c r="E495" s="358"/>
      <c r="F495" s="329"/>
      <c r="G495" s="378"/>
      <c r="H495" s="335"/>
      <c r="I495" s="373" t="s">
        <v>1560</v>
      </c>
      <c r="J495" s="319"/>
    </row>
    <row r="496" spans="1:10">
      <c r="A496" s="330" t="s">
        <v>1566</v>
      </c>
      <c r="B496" s="429" t="s">
        <v>782</v>
      </c>
      <c r="C496" s="448"/>
      <c r="D496" s="430"/>
      <c r="E496" s="449"/>
      <c r="F496" s="427"/>
      <c r="G496" s="450"/>
      <c r="H496" s="430"/>
      <c r="I496" s="427"/>
      <c r="J496" s="427"/>
    </row>
    <row r="497" spans="1:10" ht="25.5">
      <c r="A497" s="331" t="s">
        <v>1567</v>
      </c>
      <c r="B497" s="297" t="s">
        <v>783</v>
      </c>
      <c r="C497" s="380" t="s">
        <v>2726</v>
      </c>
      <c r="D497" s="152" t="s">
        <v>49</v>
      </c>
      <c r="E497" s="303">
        <v>90</v>
      </c>
      <c r="F497" s="304"/>
      <c r="G497" s="374"/>
      <c r="H497" s="334"/>
      <c r="I497" s="304"/>
      <c r="J497" s="304"/>
    </row>
    <row r="498" spans="1:10">
      <c r="A498" s="332"/>
      <c r="B498" s="341"/>
      <c r="C498" s="385"/>
      <c r="D498" s="335"/>
      <c r="E498" s="358"/>
      <c r="F498" s="329"/>
      <c r="G498" s="378"/>
      <c r="H498" s="335"/>
      <c r="I498" s="373" t="s">
        <v>1561</v>
      </c>
      <c r="J498" s="319"/>
    </row>
    <row r="499" spans="1:10">
      <c r="A499" s="330" t="s">
        <v>1568</v>
      </c>
      <c r="B499" s="438" t="s">
        <v>2592</v>
      </c>
      <c r="C499" s="235"/>
      <c r="D499" s="178"/>
      <c r="E499" s="187"/>
      <c r="F499" s="320"/>
      <c r="G499" s="375"/>
      <c r="H499" s="333"/>
      <c r="I499" s="320"/>
      <c r="J499" s="320"/>
    </row>
    <row r="500" spans="1:10" ht="25.5">
      <c r="A500" s="331" t="s">
        <v>1569</v>
      </c>
      <c r="B500" s="297" t="s">
        <v>784</v>
      </c>
      <c r="C500" s="380" t="s">
        <v>2725</v>
      </c>
      <c r="D500" s="152" t="s">
        <v>49</v>
      </c>
      <c r="E500" s="303">
        <v>12</v>
      </c>
      <c r="F500" s="304"/>
      <c r="G500" s="374"/>
      <c r="H500" s="334"/>
      <c r="I500" s="304"/>
      <c r="J500" s="409"/>
    </row>
    <row r="501" spans="1:10">
      <c r="A501" s="332"/>
      <c r="B501" s="341"/>
      <c r="C501" s="385"/>
      <c r="D501" s="335"/>
      <c r="E501" s="358"/>
      <c r="F501" s="329"/>
      <c r="G501" s="378"/>
      <c r="H501" s="335"/>
      <c r="I501" s="373" t="s">
        <v>1562</v>
      </c>
      <c r="J501" s="319"/>
    </row>
    <row r="502" spans="1:10">
      <c r="A502" s="330" t="s">
        <v>1570</v>
      </c>
      <c r="B502" s="451" t="s">
        <v>785</v>
      </c>
      <c r="C502" s="235"/>
      <c r="D502" s="178"/>
      <c r="E502" s="187"/>
      <c r="F502" s="320"/>
      <c r="G502" s="375"/>
      <c r="H502" s="333"/>
      <c r="I502" s="320"/>
      <c r="J502" s="320"/>
    </row>
    <row r="503" spans="1:10">
      <c r="A503" s="331" t="s">
        <v>1571</v>
      </c>
      <c r="B503" s="297" t="s">
        <v>786</v>
      </c>
      <c r="C503" s="380" t="s">
        <v>787</v>
      </c>
      <c r="D503" s="152" t="s">
        <v>49</v>
      </c>
      <c r="E503" s="303">
        <v>6</v>
      </c>
      <c r="F503" s="304"/>
      <c r="G503" s="374"/>
      <c r="H503" s="334"/>
      <c r="I503" s="304"/>
      <c r="J503" s="304"/>
    </row>
    <row r="504" spans="1:10">
      <c r="A504" s="331" t="s">
        <v>1572</v>
      </c>
      <c r="B504" s="297" t="s">
        <v>788</v>
      </c>
      <c r="C504" s="380" t="s">
        <v>789</v>
      </c>
      <c r="D504" s="152" t="s">
        <v>49</v>
      </c>
      <c r="E504" s="303">
        <v>6</v>
      </c>
      <c r="F504" s="304"/>
      <c r="G504" s="374"/>
      <c r="H504" s="334"/>
      <c r="I504" s="304"/>
      <c r="J504" s="304"/>
    </row>
    <row r="505" spans="1:10">
      <c r="A505" s="331" t="s">
        <v>1573</v>
      </c>
      <c r="B505" s="297" t="s">
        <v>790</v>
      </c>
      <c r="C505" s="380" t="s">
        <v>791</v>
      </c>
      <c r="D505" s="152" t="s">
        <v>49</v>
      </c>
      <c r="E505" s="303">
        <v>6</v>
      </c>
      <c r="F505" s="304"/>
      <c r="G505" s="374"/>
      <c r="H505" s="334"/>
      <c r="I505" s="304"/>
      <c r="J505" s="304"/>
    </row>
    <row r="506" spans="1:10">
      <c r="A506" s="332"/>
      <c r="B506" s="341"/>
      <c r="C506" s="385"/>
      <c r="D506" s="335"/>
      <c r="E506" s="358"/>
      <c r="F506" s="329"/>
      <c r="G506" s="378"/>
      <c r="H506" s="335"/>
      <c r="I506" s="373" t="s">
        <v>1574</v>
      </c>
      <c r="J506" s="319"/>
    </row>
    <row r="507" spans="1:10">
      <c r="A507" s="330" t="s">
        <v>1575</v>
      </c>
      <c r="B507" s="427" t="s">
        <v>792</v>
      </c>
      <c r="C507" s="235"/>
      <c r="D507" s="178"/>
      <c r="E507" s="187"/>
      <c r="F507" s="320"/>
      <c r="G507" s="375"/>
      <c r="H507" s="333"/>
      <c r="I507" s="320"/>
      <c r="J507" s="320"/>
    </row>
    <row r="508" spans="1:10" ht="25.5">
      <c r="A508" s="267" t="s">
        <v>1576</v>
      </c>
      <c r="B508" s="297" t="s">
        <v>793</v>
      </c>
      <c r="C508" s="380" t="s">
        <v>794</v>
      </c>
      <c r="D508" s="152" t="s">
        <v>87</v>
      </c>
      <c r="E508" s="303">
        <v>24</v>
      </c>
      <c r="F508" s="304"/>
      <c r="G508" s="374"/>
      <c r="H508" s="334"/>
      <c r="I508" s="304"/>
      <c r="J508" s="304"/>
    </row>
    <row r="509" spans="1:10">
      <c r="A509" s="256"/>
      <c r="B509" s="378"/>
      <c r="C509" s="257"/>
      <c r="D509" s="258"/>
      <c r="E509" s="176"/>
      <c r="F509" s="327"/>
      <c r="G509" s="259"/>
      <c r="H509" s="335"/>
      <c r="I509" s="373" t="s">
        <v>1579</v>
      </c>
      <c r="J509" s="319"/>
    </row>
    <row r="510" spans="1:10">
      <c r="A510" s="330" t="s">
        <v>1577</v>
      </c>
      <c r="B510" s="181" t="s">
        <v>795</v>
      </c>
      <c r="C510" s="235"/>
      <c r="D510" s="178"/>
      <c r="E510" s="187"/>
      <c r="F510" s="320"/>
      <c r="G510" s="375"/>
      <c r="H510" s="333"/>
      <c r="I510" s="320"/>
      <c r="J510" s="320"/>
    </row>
    <row r="511" spans="1:10" ht="38.25">
      <c r="A511" s="267" t="s">
        <v>1578</v>
      </c>
      <c r="B511" s="297" t="s">
        <v>796</v>
      </c>
      <c r="C511" s="380" t="s">
        <v>2593</v>
      </c>
      <c r="D511" s="152" t="s">
        <v>87</v>
      </c>
      <c r="E511" s="150">
        <v>72</v>
      </c>
      <c r="F511" s="304"/>
      <c r="G511" s="374"/>
      <c r="H511" s="334"/>
      <c r="I511" s="304"/>
      <c r="J511" s="304"/>
    </row>
    <row r="512" spans="1:10">
      <c r="A512" s="332"/>
      <c r="B512" s="341"/>
      <c r="C512" s="385"/>
      <c r="D512" s="335"/>
      <c r="E512" s="358"/>
      <c r="F512" s="329"/>
      <c r="G512" s="378"/>
      <c r="H512" s="335"/>
      <c r="I512" s="373" t="s">
        <v>1580</v>
      </c>
      <c r="J512" s="319"/>
    </row>
    <row r="513" spans="1:10">
      <c r="A513" s="330" t="s">
        <v>1581</v>
      </c>
      <c r="B513" s="438" t="s">
        <v>2595</v>
      </c>
      <c r="C513" s="235"/>
      <c r="D513" s="178"/>
      <c r="E513" s="185"/>
      <c r="F513" s="320"/>
      <c r="G513" s="375"/>
      <c r="H513" s="333"/>
      <c r="I513" s="320"/>
      <c r="J513" s="320"/>
    </row>
    <row r="514" spans="1:10" ht="38.25">
      <c r="A514" s="331" t="s">
        <v>1582</v>
      </c>
      <c r="B514" s="297" t="s">
        <v>797</v>
      </c>
      <c r="C514" s="380" t="s">
        <v>798</v>
      </c>
      <c r="D514" s="152" t="s">
        <v>49</v>
      </c>
      <c r="E514" s="150">
        <v>600</v>
      </c>
      <c r="F514" s="304"/>
      <c r="G514" s="374"/>
      <c r="H514" s="334"/>
      <c r="I514" s="304"/>
      <c r="J514" s="304"/>
    </row>
    <row r="515" spans="1:10" ht="38.25">
      <c r="A515" s="331" t="s">
        <v>1583</v>
      </c>
      <c r="B515" s="297" t="s">
        <v>799</v>
      </c>
      <c r="C515" s="380" t="s">
        <v>2594</v>
      </c>
      <c r="D515" s="152" t="s">
        <v>49</v>
      </c>
      <c r="E515" s="150">
        <v>108</v>
      </c>
      <c r="F515" s="304"/>
      <c r="G515" s="374"/>
      <c r="H515" s="334"/>
      <c r="I515" s="304"/>
      <c r="J515" s="304"/>
    </row>
    <row r="516" spans="1:10" ht="38.25">
      <c r="A516" s="331" t="s">
        <v>1584</v>
      </c>
      <c r="B516" s="302" t="s">
        <v>800</v>
      </c>
      <c r="C516" s="380" t="s">
        <v>2594</v>
      </c>
      <c r="D516" s="152" t="s">
        <v>49</v>
      </c>
      <c r="E516" s="150">
        <v>15</v>
      </c>
      <c r="F516" s="304"/>
      <c r="G516" s="374"/>
      <c r="H516" s="334"/>
      <c r="I516" s="304"/>
      <c r="J516" s="304"/>
    </row>
    <row r="517" spans="1:10" ht="38.25">
      <c r="A517" s="331" t="s">
        <v>1585</v>
      </c>
      <c r="B517" s="297" t="s">
        <v>801</v>
      </c>
      <c r="C517" s="380" t="s">
        <v>2594</v>
      </c>
      <c r="D517" s="152" t="s">
        <v>49</v>
      </c>
      <c r="E517" s="150">
        <v>24</v>
      </c>
      <c r="F517" s="304"/>
      <c r="G517" s="374"/>
      <c r="H517" s="334"/>
      <c r="I517" s="304"/>
      <c r="J517" s="304"/>
    </row>
    <row r="518" spans="1:10">
      <c r="A518" s="332"/>
      <c r="B518" s="341"/>
      <c r="C518" s="385"/>
      <c r="D518" s="335"/>
      <c r="E518" s="358"/>
      <c r="F518" s="329"/>
      <c r="G518" s="378"/>
      <c r="H518" s="335"/>
      <c r="I518" s="373" t="s">
        <v>1586</v>
      </c>
      <c r="J518" s="319"/>
    </row>
    <row r="519" spans="1:10">
      <c r="A519" s="330" t="s">
        <v>1587</v>
      </c>
      <c r="B519" s="189" t="s">
        <v>804</v>
      </c>
      <c r="C519" s="242"/>
      <c r="D519" s="333"/>
      <c r="E519" s="357"/>
      <c r="F519" s="320"/>
      <c r="G519" s="375"/>
      <c r="H519" s="333"/>
      <c r="I519" s="320"/>
      <c r="J519" s="320"/>
    </row>
    <row r="520" spans="1:10" ht="25.5">
      <c r="A520" s="331" t="s">
        <v>1588</v>
      </c>
      <c r="B520" s="302" t="s">
        <v>806</v>
      </c>
      <c r="C520" s="305" t="s">
        <v>807</v>
      </c>
      <c r="D520" s="144" t="s">
        <v>31</v>
      </c>
      <c r="E520" s="300">
        <v>24</v>
      </c>
      <c r="F520" s="304"/>
      <c r="G520" s="374"/>
      <c r="H520" s="334"/>
      <c r="I520" s="304"/>
      <c r="J520" s="304"/>
    </row>
    <row r="521" spans="1:10">
      <c r="A521" s="331" t="s">
        <v>1589</v>
      </c>
      <c r="B521" s="302" t="s">
        <v>808</v>
      </c>
      <c r="C521" s="305" t="s">
        <v>809</v>
      </c>
      <c r="D521" s="144" t="s">
        <v>31</v>
      </c>
      <c r="E521" s="300">
        <v>30</v>
      </c>
      <c r="F521" s="304"/>
      <c r="G521" s="374"/>
      <c r="H521" s="334"/>
      <c r="I521" s="304"/>
      <c r="J521" s="304"/>
    </row>
    <row r="522" spans="1:10">
      <c r="A522" s="331" t="s">
        <v>1590</v>
      </c>
      <c r="B522" s="302" t="s">
        <v>810</v>
      </c>
      <c r="C522" s="305" t="s">
        <v>811</v>
      </c>
      <c r="D522" s="144" t="s">
        <v>31</v>
      </c>
      <c r="E522" s="300">
        <v>3</v>
      </c>
      <c r="F522" s="304"/>
      <c r="G522" s="374"/>
      <c r="H522" s="334"/>
      <c r="I522" s="304"/>
      <c r="J522" s="304"/>
    </row>
    <row r="523" spans="1:10">
      <c r="A523" s="331" t="s">
        <v>1591</v>
      </c>
      <c r="B523" s="302" t="s">
        <v>812</v>
      </c>
      <c r="C523" s="305" t="s">
        <v>813</v>
      </c>
      <c r="D523" s="144" t="s">
        <v>31</v>
      </c>
      <c r="E523" s="300">
        <v>18</v>
      </c>
      <c r="F523" s="304"/>
      <c r="G523" s="374"/>
      <c r="H523" s="334"/>
      <c r="I523" s="304"/>
      <c r="J523" s="304"/>
    </row>
    <row r="524" spans="1:10">
      <c r="A524" s="331" t="s">
        <v>1592</v>
      </c>
      <c r="B524" s="302" t="s">
        <v>814</v>
      </c>
      <c r="C524" s="305" t="s">
        <v>815</v>
      </c>
      <c r="D524" s="144" t="s">
        <v>31</v>
      </c>
      <c r="E524" s="300">
        <v>36</v>
      </c>
      <c r="F524" s="304"/>
      <c r="G524" s="374"/>
      <c r="H524" s="334"/>
      <c r="I524" s="304"/>
      <c r="J524" s="304"/>
    </row>
    <row r="525" spans="1:10">
      <c r="A525" s="331" t="s">
        <v>1593</v>
      </c>
      <c r="B525" s="302" t="s">
        <v>816</v>
      </c>
      <c r="C525" s="305" t="s">
        <v>817</v>
      </c>
      <c r="D525" s="144" t="s">
        <v>31</v>
      </c>
      <c r="E525" s="300">
        <v>30</v>
      </c>
      <c r="F525" s="304"/>
      <c r="G525" s="374"/>
      <c r="H525" s="334"/>
      <c r="I525" s="304"/>
      <c r="J525" s="304"/>
    </row>
    <row r="526" spans="1:10">
      <c r="A526" s="331" t="s">
        <v>1594</v>
      </c>
      <c r="B526" s="302" t="s">
        <v>818</v>
      </c>
      <c r="C526" s="305" t="s">
        <v>819</v>
      </c>
      <c r="D526" s="144" t="s">
        <v>31</v>
      </c>
      <c r="E526" s="300">
        <v>6</v>
      </c>
      <c r="F526" s="304"/>
      <c r="G526" s="374"/>
      <c r="H526" s="334"/>
      <c r="I526" s="304"/>
      <c r="J526" s="304"/>
    </row>
    <row r="527" spans="1:10">
      <c r="A527" s="331" t="s">
        <v>1595</v>
      </c>
      <c r="B527" s="302" t="s">
        <v>820</v>
      </c>
      <c r="C527" s="305" t="s">
        <v>821</v>
      </c>
      <c r="D527" s="144" t="s">
        <v>49</v>
      </c>
      <c r="E527" s="300">
        <v>18</v>
      </c>
      <c r="F527" s="304"/>
      <c r="G527" s="374"/>
      <c r="H527" s="334"/>
      <c r="I527" s="304"/>
      <c r="J527" s="304"/>
    </row>
    <row r="528" spans="1:10">
      <c r="A528" s="331" t="s">
        <v>1596</v>
      </c>
      <c r="B528" s="302" t="s">
        <v>822</v>
      </c>
      <c r="C528" s="305" t="s">
        <v>823</v>
      </c>
      <c r="D528" s="144" t="s">
        <v>49</v>
      </c>
      <c r="E528" s="300">
        <v>18</v>
      </c>
      <c r="F528" s="304"/>
      <c r="G528" s="374"/>
      <c r="H528" s="334"/>
      <c r="I528" s="304"/>
      <c r="J528" s="304"/>
    </row>
    <row r="529" spans="1:10">
      <c r="A529" s="331" t="s">
        <v>1597</v>
      </c>
      <c r="B529" s="302" t="s">
        <v>824</v>
      </c>
      <c r="C529" s="305" t="s">
        <v>825</v>
      </c>
      <c r="D529" s="144" t="s">
        <v>49</v>
      </c>
      <c r="E529" s="300">
        <v>18</v>
      </c>
      <c r="F529" s="304"/>
      <c r="G529" s="374"/>
      <c r="H529" s="334"/>
      <c r="I529" s="304"/>
      <c r="J529" s="304"/>
    </row>
    <row r="530" spans="1:10">
      <c r="A530" s="331" t="s">
        <v>1598</v>
      </c>
      <c r="B530" s="302" t="s">
        <v>826</v>
      </c>
      <c r="C530" s="305" t="s">
        <v>827</v>
      </c>
      <c r="D530" s="144" t="s">
        <v>49</v>
      </c>
      <c r="E530" s="300">
        <v>6</v>
      </c>
      <c r="F530" s="304"/>
      <c r="G530" s="374"/>
      <c r="H530" s="334"/>
      <c r="I530" s="304"/>
      <c r="J530" s="304"/>
    </row>
    <row r="531" spans="1:10" ht="25.5">
      <c r="A531" s="331" t="s">
        <v>1599</v>
      </c>
      <c r="B531" s="302" t="s">
        <v>828</v>
      </c>
      <c r="C531" s="305" t="s">
        <v>829</v>
      </c>
      <c r="D531" s="144" t="s">
        <v>49</v>
      </c>
      <c r="E531" s="299">
        <v>3</v>
      </c>
      <c r="F531" s="304"/>
      <c r="G531" s="374"/>
      <c r="H531" s="334"/>
      <c r="I531" s="304"/>
      <c r="J531" s="304"/>
    </row>
    <row r="532" spans="1:10">
      <c r="A532" s="331" t="s">
        <v>1600</v>
      </c>
      <c r="B532" s="302" t="s">
        <v>830</v>
      </c>
      <c r="C532" s="305" t="s">
        <v>831</v>
      </c>
      <c r="D532" s="144" t="s">
        <v>49</v>
      </c>
      <c r="E532" s="300">
        <v>3</v>
      </c>
      <c r="F532" s="304"/>
      <c r="G532" s="374"/>
      <c r="H532" s="334"/>
      <c r="I532" s="304"/>
      <c r="J532" s="304"/>
    </row>
    <row r="533" spans="1:10">
      <c r="A533" s="331" t="s">
        <v>1601</v>
      </c>
      <c r="B533" s="302" t="s">
        <v>832</v>
      </c>
      <c r="C533" s="305" t="s">
        <v>2596</v>
      </c>
      <c r="D533" s="144" t="s">
        <v>31</v>
      </c>
      <c r="E533" s="300">
        <v>3</v>
      </c>
      <c r="F533" s="304"/>
      <c r="G533" s="374"/>
      <c r="H533" s="334"/>
      <c r="I533" s="304"/>
      <c r="J533" s="304"/>
    </row>
    <row r="534" spans="1:10">
      <c r="A534" s="331" t="s">
        <v>1602</v>
      </c>
      <c r="B534" s="302" t="s">
        <v>833</v>
      </c>
      <c r="C534" s="305" t="s">
        <v>2596</v>
      </c>
      <c r="D534" s="144" t="s">
        <v>31</v>
      </c>
      <c r="E534" s="300">
        <v>15</v>
      </c>
      <c r="F534" s="304"/>
      <c r="G534" s="374"/>
      <c r="H534" s="334"/>
      <c r="I534" s="304"/>
      <c r="J534" s="304"/>
    </row>
    <row r="535" spans="1:10">
      <c r="A535" s="331" t="s">
        <v>1603</v>
      </c>
      <c r="B535" s="302" t="s">
        <v>834</v>
      </c>
      <c r="C535" s="305" t="s">
        <v>835</v>
      </c>
      <c r="D535" s="141" t="s">
        <v>31</v>
      </c>
      <c r="E535" s="299">
        <v>3</v>
      </c>
      <c r="F535" s="304"/>
      <c r="G535" s="374"/>
      <c r="H535" s="334"/>
      <c r="I535" s="304"/>
      <c r="J535" s="304"/>
    </row>
    <row r="536" spans="1:10">
      <c r="A536" s="331" t="s">
        <v>1604</v>
      </c>
      <c r="B536" s="302" t="s">
        <v>836</v>
      </c>
      <c r="C536" s="305" t="s">
        <v>837</v>
      </c>
      <c r="D536" s="141" t="s">
        <v>31</v>
      </c>
      <c r="E536" s="299">
        <v>3</v>
      </c>
      <c r="F536" s="304"/>
      <c r="G536" s="374"/>
      <c r="H536" s="334"/>
      <c r="I536" s="304"/>
      <c r="J536" s="304"/>
    </row>
    <row r="537" spans="1:10" ht="25.5">
      <c r="A537" s="331" t="s">
        <v>1605</v>
      </c>
      <c r="B537" s="302" t="s">
        <v>838</v>
      </c>
      <c r="C537" s="305" t="s">
        <v>839</v>
      </c>
      <c r="D537" s="141" t="s">
        <v>31</v>
      </c>
      <c r="E537" s="299">
        <v>6</v>
      </c>
      <c r="F537" s="304"/>
      <c r="G537" s="374"/>
      <c r="H537" s="334"/>
      <c r="I537" s="304"/>
      <c r="J537" s="304"/>
    </row>
    <row r="538" spans="1:10">
      <c r="A538" s="331" t="s">
        <v>1606</v>
      </c>
      <c r="B538" s="302" t="s">
        <v>840</v>
      </c>
      <c r="C538" s="305" t="s">
        <v>841</v>
      </c>
      <c r="D538" s="141" t="s">
        <v>31</v>
      </c>
      <c r="E538" s="299">
        <v>3</v>
      </c>
      <c r="F538" s="304"/>
      <c r="G538" s="374"/>
      <c r="H538" s="334"/>
      <c r="I538" s="304"/>
      <c r="J538" s="304"/>
    </row>
    <row r="539" spans="1:10" ht="38.25">
      <c r="A539" s="331" t="s">
        <v>1607</v>
      </c>
      <c r="B539" s="302" t="s">
        <v>842</v>
      </c>
      <c r="C539" s="305" t="s">
        <v>2597</v>
      </c>
      <c r="D539" s="141" t="s">
        <v>31</v>
      </c>
      <c r="E539" s="299">
        <v>3</v>
      </c>
      <c r="F539" s="304"/>
      <c r="G539" s="374"/>
      <c r="H539" s="334"/>
      <c r="I539" s="304"/>
      <c r="J539" s="304"/>
    </row>
    <row r="540" spans="1:10" ht="25.5">
      <c r="A540" s="331" t="s">
        <v>1608</v>
      </c>
      <c r="B540" s="302" t="s">
        <v>1611</v>
      </c>
      <c r="C540" s="305" t="s">
        <v>2597</v>
      </c>
      <c r="D540" s="141" t="s">
        <v>31</v>
      </c>
      <c r="E540" s="299">
        <v>3</v>
      </c>
      <c r="F540" s="304"/>
      <c r="G540" s="374"/>
      <c r="H540" s="334"/>
      <c r="I540" s="304"/>
      <c r="J540" s="304"/>
    </row>
    <row r="541" spans="1:10" ht="25.5">
      <c r="A541" s="331" t="s">
        <v>1609</v>
      </c>
      <c r="B541" s="453" t="s">
        <v>843</v>
      </c>
      <c r="C541" s="305" t="s">
        <v>2598</v>
      </c>
      <c r="D541" s="283" t="s">
        <v>31</v>
      </c>
      <c r="E541" s="299">
        <v>3</v>
      </c>
      <c r="F541" s="304"/>
      <c r="G541" s="374"/>
      <c r="H541" s="334"/>
      <c r="I541" s="304"/>
      <c r="J541" s="304"/>
    </row>
    <row r="542" spans="1:10" ht="25.5">
      <c r="A542" s="331" t="s">
        <v>1610</v>
      </c>
      <c r="B542" s="302" t="s">
        <v>844</v>
      </c>
      <c r="C542" s="305" t="s">
        <v>2599</v>
      </c>
      <c r="D542" s="141" t="s">
        <v>31</v>
      </c>
      <c r="E542" s="299">
        <v>3</v>
      </c>
      <c r="F542" s="304"/>
      <c r="G542" s="374"/>
      <c r="H542" s="334"/>
      <c r="I542" s="304"/>
      <c r="J542" s="304"/>
    </row>
    <row r="543" spans="1:10">
      <c r="A543" s="332"/>
      <c r="B543" s="341"/>
      <c r="C543" s="385"/>
      <c r="D543" s="335"/>
      <c r="E543" s="358"/>
      <c r="F543" s="329"/>
      <c r="G543" s="378"/>
      <c r="H543" s="335"/>
      <c r="I543" s="373" t="s">
        <v>1614</v>
      </c>
      <c r="J543" s="319"/>
    </row>
    <row r="544" spans="1:10">
      <c r="A544" s="442" t="s">
        <v>1612</v>
      </c>
      <c r="B544" s="429" t="s">
        <v>845</v>
      </c>
      <c r="C544" s="247"/>
      <c r="D544" s="443"/>
      <c r="E544" s="444"/>
      <c r="F544" s="205"/>
      <c r="G544" s="446"/>
      <c r="H544" s="443"/>
      <c r="I544" s="205"/>
      <c r="J544" s="205"/>
    </row>
    <row r="545" spans="1:10" ht="38.25">
      <c r="A545" s="251" t="s">
        <v>1613</v>
      </c>
      <c r="B545" s="302" t="s">
        <v>846</v>
      </c>
      <c r="C545" s="302" t="s">
        <v>2728</v>
      </c>
      <c r="D545" s="141" t="s">
        <v>87</v>
      </c>
      <c r="E545" s="292">
        <v>16</v>
      </c>
      <c r="F545" s="254"/>
      <c r="G545" s="281"/>
      <c r="H545" s="251"/>
      <c r="I545" s="254"/>
      <c r="J545" s="254"/>
    </row>
    <row r="546" spans="1:10">
      <c r="A546" s="332"/>
      <c r="B546" s="341"/>
      <c r="C546" s="385"/>
      <c r="D546" s="335"/>
      <c r="E546" s="358"/>
      <c r="F546" s="329"/>
      <c r="G546" s="378"/>
      <c r="H546" s="335"/>
      <c r="I546" s="373" t="s">
        <v>1615</v>
      </c>
      <c r="J546" s="319"/>
    </row>
    <row r="547" spans="1:10" ht="15.75">
      <c r="A547" s="330" t="s">
        <v>1616</v>
      </c>
      <c r="B547" s="181" t="s">
        <v>847</v>
      </c>
      <c r="C547" s="235"/>
      <c r="D547" s="179"/>
      <c r="E547" s="455"/>
      <c r="F547" s="456"/>
      <c r="G547" s="426"/>
      <c r="H547" s="457"/>
      <c r="I547" s="458"/>
      <c r="J547" s="458"/>
    </row>
    <row r="548" spans="1:10" ht="38.25">
      <c r="A548" s="280" t="s">
        <v>1620</v>
      </c>
      <c r="B548" s="305" t="s">
        <v>849</v>
      </c>
      <c r="C548" s="302" t="s">
        <v>2727</v>
      </c>
      <c r="D548" s="141" t="s">
        <v>848</v>
      </c>
      <c r="E548" s="251">
        <v>10</v>
      </c>
      <c r="F548" s="254"/>
      <c r="G548" s="254"/>
      <c r="H548" s="254"/>
      <c r="I548" s="254"/>
      <c r="J548" s="254"/>
    </row>
    <row r="549" spans="1:10">
      <c r="A549" s="335"/>
      <c r="B549" s="341"/>
      <c r="C549" s="341"/>
      <c r="D549" s="341"/>
      <c r="E549" s="335"/>
      <c r="F549" s="341"/>
      <c r="G549" s="341"/>
      <c r="H549" s="341"/>
      <c r="I549" s="373" t="s">
        <v>1617</v>
      </c>
      <c r="J549" s="433"/>
    </row>
    <row r="550" spans="1:10">
      <c r="A550" s="330" t="s">
        <v>1618</v>
      </c>
      <c r="B550" s="189" t="s">
        <v>1619</v>
      </c>
      <c r="C550" s="235"/>
      <c r="D550" s="179"/>
      <c r="E550" s="185"/>
      <c r="F550" s="320"/>
      <c r="G550" s="375"/>
      <c r="H550" s="333"/>
      <c r="I550" s="320"/>
      <c r="J550" s="320"/>
    </row>
    <row r="551" spans="1:10" ht="25.5">
      <c r="A551" s="331" t="s">
        <v>1621</v>
      </c>
      <c r="B551" s="305" t="s">
        <v>850</v>
      </c>
      <c r="C551" s="305" t="s">
        <v>851</v>
      </c>
      <c r="D551" s="141" t="s">
        <v>848</v>
      </c>
      <c r="E551" s="300">
        <v>24</v>
      </c>
      <c r="F551" s="409"/>
      <c r="G551" s="304"/>
      <c r="H551" s="304"/>
      <c r="I551" s="409"/>
      <c r="J551" s="409"/>
    </row>
    <row r="552" spans="1:10">
      <c r="A552" s="332"/>
      <c r="B552" s="341"/>
      <c r="C552" s="385"/>
      <c r="D552" s="335"/>
      <c r="E552" s="358"/>
      <c r="F552" s="404"/>
      <c r="G552" s="378"/>
      <c r="H552" s="405"/>
      <c r="I552" s="406" t="s">
        <v>1622</v>
      </c>
      <c r="J552" s="407"/>
    </row>
    <row r="553" spans="1:10">
      <c r="A553" s="330" t="s">
        <v>1623</v>
      </c>
      <c r="B553" s="189" t="s">
        <v>852</v>
      </c>
      <c r="C553" s="234"/>
      <c r="D553" s="186"/>
      <c r="E553" s="190"/>
      <c r="F553" s="324"/>
      <c r="G553" s="376"/>
      <c r="H553" s="336"/>
      <c r="I553" s="324"/>
      <c r="J553" s="324"/>
    </row>
    <row r="554" spans="1:10" ht="38.25">
      <c r="A554" s="331" t="s">
        <v>1624</v>
      </c>
      <c r="B554" s="305" t="s">
        <v>853</v>
      </c>
      <c r="C554" s="305" t="s">
        <v>2729</v>
      </c>
      <c r="D554" s="141" t="s">
        <v>848</v>
      </c>
      <c r="E554" s="300">
        <v>60</v>
      </c>
      <c r="F554" s="409"/>
      <c r="G554" s="304"/>
      <c r="H554" s="304"/>
      <c r="I554" s="409"/>
      <c r="J554" s="409"/>
    </row>
    <row r="555" spans="1:10">
      <c r="A555" s="332"/>
      <c r="B555" s="341"/>
      <c r="C555" s="385"/>
      <c r="D555" s="335"/>
      <c r="E555" s="358"/>
      <c r="F555" s="404"/>
      <c r="G555" s="378"/>
      <c r="H555" s="405"/>
      <c r="I555" s="406" t="s">
        <v>1625</v>
      </c>
      <c r="J555" s="407"/>
    </row>
    <row r="556" spans="1:10">
      <c r="A556" s="330" t="s">
        <v>1626</v>
      </c>
      <c r="B556" s="189" t="s">
        <v>854</v>
      </c>
      <c r="C556" s="235"/>
      <c r="D556" s="179"/>
      <c r="E556" s="185"/>
      <c r="F556" s="320"/>
      <c r="G556" s="375"/>
      <c r="H556" s="333"/>
      <c r="I556" s="320"/>
      <c r="J556" s="320"/>
    </row>
    <row r="557" spans="1:10" ht="38.25">
      <c r="A557" s="331" t="s">
        <v>855</v>
      </c>
      <c r="B557" s="302" t="s">
        <v>856</v>
      </c>
      <c r="C557" s="305" t="s">
        <v>857</v>
      </c>
      <c r="D557" s="141" t="s">
        <v>858</v>
      </c>
      <c r="E557" s="300">
        <v>36</v>
      </c>
      <c r="F557" s="409"/>
      <c r="G557" s="304"/>
      <c r="H557" s="304"/>
      <c r="I557" s="409"/>
      <c r="J557" s="409"/>
    </row>
    <row r="558" spans="1:10">
      <c r="A558" s="332"/>
      <c r="B558" s="341"/>
      <c r="C558" s="385"/>
      <c r="D558" s="335"/>
      <c r="E558" s="358"/>
      <c r="F558" s="404"/>
      <c r="G558" s="378"/>
      <c r="H558" s="405"/>
      <c r="I558" s="406" t="s">
        <v>1627</v>
      </c>
      <c r="J558" s="407"/>
    </row>
    <row r="559" spans="1:10">
      <c r="A559" s="262" t="s">
        <v>1628</v>
      </c>
      <c r="B559" s="181" t="s">
        <v>2767</v>
      </c>
      <c r="C559" s="235"/>
      <c r="D559" s="179"/>
      <c r="E559" s="185"/>
      <c r="F559" s="263"/>
      <c r="G559" s="264"/>
      <c r="H559" s="265"/>
      <c r="I559" s="263"/>
      <c r="J559" s="263"/>
    </row>
    <row r="560" spans="1:10" ht="114.75">
      <c r="A560" s="267" t="s">
        <v>1629</v>
      </c>
      <c r="B560" s="302" t="s">
        <v>861</v>
      </c>
      <c r="C560" s="261" t="s">
        <v>862</v>
      </c>
      <c r="D560" s="141" t="s">
        <v>87</v>
      </c>
      <c r="E560" s="299">
        <v>18</v>
      </c>
      <c r="F560" s="167"/>
      <c r="G560" s="214"/>
      <c r="H560" s="384"/>
      <c r="I560" s="268"/>
      <c r="J560" s="268"/>
    </row>
    <row r="561" spans="1:10" ht="76.5">
      <c r="A561" s="267" t="s">
        <v>1630</v>
      </c>
      <c r="B561" s="302" t="s">
        <v>864</v>
      </c>
      <c r="C561" s="261" t="s">
        <v>865</v>
      </c>
      <c r="D561" s="141" t="s">
        <v>87</v>
      </c>
      <c r="E561" s="299">
        <v>12</v>
      </c>
      <c r="F561" s="167"/>
      <c r="G561" s="214"/>
      <c r="H561" s="384"/>
      <c r="I561" s="268"/>
      <c r="J561" s="268"/>
    </row>
    <row r="562" spans="1:10" ht="76.5">
      <c r="A562" s="267" t="s">
        <v>1631</v>
      </c>
      <c r="B562" s="302" t="s">
        <v>866</v>
      </c>
      <c r="C562" s="305" t="s">
        <v>1634</v>
      </c>
      <c r="D562" s="141" t="s">
        <v>87</v>
      </c>
      <c r="E562" s="299">
        <v>30</v>
      </c>
      <c r="F562" s="167"/>
      <c r="G562" s="214"/>
      <c r="H562" s="384"/>
      <c r="I562" s="268"/>
      <c r="J562" s="268"/>
    </row>
    <row r="563" spans="1:10" ht="102">
      <c r="A563" s="267" t="s">
        <v>1632</v>
      </c>
      <c r="B563" s="302" t="s">
        <v>867</v>
      </c>
      <c r="C563" s="305" t="s">
        <v>868</v>
      </c>
      <c r="D563" s="141" t="s">
        <v>87</v>
      </c>
      <c r="E563" s="299">
        <v>39</v>
      </c>
      <c r="F563" s="167"/>
      <c r="G563" s="214"/>
      <c r="H563" s="384"/>
      <c r="I563" s="268"/>
      <c r="J563" s="268"/>
    </row>
    <row r="564" spans="1:10" ht="89.25">
      <c r="A564" s="267" t="s">
        <v>1633</v>
      </c>
      <c r="B564" s="302" t="s">
        <v>869</v>
      </c>
      <c r="C564" s="305" t="s">
        <v>2638</v>
      </c>
      <c r="D564" s="141" t="s">
        <v>87</v>
      </c>
      <c r="E564" s="299">
        <v>18</v>
      </c>
      <c r="F564" s="409"/>
      <c r="G564" s="304"/>
      <c r="H564" s="304"/>
      <c r="I564" s="409"/>
      <c r="J564" s="409"/>
    </row>
    <row r="565" spans="1:10">
      <c r="A565" s="332"/>
      <c r="B565" s="341"/>
      <c r="C565" s="385"/>
      <c r="D565" s="335"/>
      <c r="E565" s="358"/>
      <c r="F565" s="404"/>
      <c r="G565" s="378"/>
      <c r="H565" s="405"/>
      <c r="I565" s="406" t="s">
        <v>1635</v>
      </c>
      <c r="J565" s="407"/>
    </row>
    <row r="566" spans="1:10">
      <c r="A566" s="330" t="s">
        <v>1636</v>
      </c>
      <c r="B566" s="181" t="s">
        <v>872</v>
      </c>
      <c r="C566" s="233"/>
      <c r="D566" s="178"/>
      <c r="E566" s="185"/>
      <c r="F566" s="322"/>
      <c r="G566" s="375"/>
      <c r="H566" s="333"/>
      <c r="I566" s="322"/>
      <c r="J566" s="322"/>
    </row>
    <row r="567" spans="1:10" ht="25.5">
      <c r="A567" s="331" t="s">
        <v>1637</v>
      </c>
      <c r="B567" s="302" t="s">
        <v>874</v>
      </c>
      <c r="C567" s="305" t="s">
        <v>875</v>
      </c>
      <c r="D567" s="141" t="s">
        <v>87</v>
      </c>
      <c r="E567" s="299">
        <v>24</v>
      </c>
      <c r="F567" s="167"/>
      <c r="G567" s="214"/>
      <c r="H567" s="334"/>
      <c r="I567" s="304"/>
      <c r="J567" s="304"/>
    </row>
    <row r="568" spans="1:10" ht="165.75">
      <c r="A568" s="331" t="s">
        <v>1639</v>
      </c>
      <c r="B568" s="302" t="s">
        <v>877</v>
      </c>
      <c r="C568" s="305" t="s">
        <v>1638</v>
      </c>
      <c r="D568" s="141" t="s">
        <v>87</v>
      </c>
      <c r="E568" s="299">
        <v>24</v>
      </c>
      <c r="F568" s="167"/>
      <c r="G568" s="214"/>
      <c r="H568" s="334"/>
      <c r="I568" s="304"/>
      <c r="J568" s="304"/>
    </row>
    <row r="569" spans="1:10" ht="25.5">
      <c r="A569" s="331" t="s">
        <v>1640</v>
      </c>
      <c r="B569" s="302" t="s">
        <v>879</v>
      </c>
      <c r="C569" s="305" t="s">
        <v>1409</v>
      </c>
      <c r="D569" s="141" t="s">
        <v>49</v>
      </c>
      <c r="E569" s="299">
        <v>45</v>
      </c>
      <c r="F569" s="167"/>
      <c r="G569" s="214"/>
      <c r="H569" s="334"/>
      <c r="I569" s="304"/>
      <c r="J569" s="304"/>
    </row>
    <row r="570" spans="1:10" ht="51">
      <c r="A570" s="331" t="s">
        <v>1641</v>
      </c>
      <c r="B570" s="302" t="s">
        <v>881</v>
      </c>
      <c r="C570" s="305" t="s">
        <v>882</v>
      </c>
      <c r="D570" s="141" t="s">
        <v>87</v>
      </c>
      <c r="E570" s="299">
        <v>9</v>
      </c>
      <c r="F570" s="141"/>
      <c r="G570" s="215"/>
      <c r="H570" s="334"/>
      <c r="I570" s="304"/>
      <c r="J570" s="304"/>
    </row>
    <row r="571" spans="1:10" ht="38.25">
      <c r="A571" s="331" t="s">
        <v>1642</v>
      </c>
      <c r="B571" s="302" t="s">
        <v>883</v>
      </c>
      <c r="C571" s="305" t="s">
        <v>884</v>
      </c>
      <c r="D571" s="141" t="s">
        <v>87</v>
      </c>
      <c r="E571" s="299">
        <v>30</v>
      </c>
      <c r="F571" s="141"/>
      <c r="G571" s="215"/>
      <c r="H571" s="334"/>
      <c r="I571" s="304"/>
      <c r="J571" s="304"/>
    </row>
    <row r="572" spans="1:10" ht="51">
      <c r="A572" s="331" t="s">
        <v>1643</v>
      </c>
      <c r="B572" s="302" t="s">
        <v>885</v>
      </c>
      <c r="C572" s="305" t="s">
        <v>886</v>
      </c>
      <c r="D572" s="141" t="s">
        <v>87</v>
      </c>
      <c r="E572" s="299">
        <v>30</v>
      </c>
      <c r="F572" s="141"/>
      <c r="G572" s="215"/>
      <c r="H572" s="334"/>
      <c r="I572" s="304"/>
      <c r="J572" s="304"/>
    </row>
    <row r="573" spans="1:10" ht="38.25">
      <c r="A573" s="331" t="s">
        <v>1644</v>
      </c>
      <c r="B573" s="168" t="s">
        <v>887</v>
      </c>
      <c r="C573" s="168" t="s">
        <v>2627</v>
      </c>
      <c r="D573" s="141" t="s">
        <v>87</v>
      </c>
      <c r="E573" s="299">
        <v>180</v>
      </c>
      <c r="F573" s="167"/>
      <c r="G573" s="214"/>
      <c r="H573" s="334"/>
      <c r="I573" s="304"/>
      <c r="J573" s="304"/>
    </row>
    <row r="574" spans="1:10" ht="38.25">
      <c r="A574" s="331" t="s">
        <v>1645</v>
      </c>
      <c r="B574" s="302" t="s">
        <v>888</v>
      </c>
      <c r="C574" s="305" t="s">
        <v>889</v>
      </c>
      <c r="D574" s="141" t="s">
        <v>49</v>
      </c>
      <c r="E574" s="299">
        <v>24</v>
      </c>
      <c r="F574" s="141"/>
      <c r="G574" s="215"/>
      <c r="H574" s="334"/>
      <c r="I574" s="304"/>
      <c r="J574" s="304"/>
    </row>
    <row r="575" spans="1:10" ht="38.25">
      <c r="A575" s="331" t="s">
        <v>1646</v>
      </c>
      <c r="B575" s="302" t="s">
        <v>890</v>
      </c>
      <c r="C575" s="305" t="s">
        <v>891</v>
      </c>
      <c r="D575" s="141" t="s">
        <v>49</v>
      </c>
      <c r="E575" s="299">
        <v>9</v>
      </c>
      <c r="F575" s="141"/>
      <c r="G575" s="215"/>
      <c r="H575" s="334"/>
      <c r="I575" s="304"/>
      <c r="J575" s="304"/>
    </row>
    <row r="576" spans="1:10" ht="25.5">
      <c r="A576" s="331" t="s">
        <v>1647</v>
      </c>
      <c r="B576" s="302" t="s">
        <v>892</v>
      </c>
      <c r="C576" s="305" t="s">
        <v>1408</v>
      </c>
      <c r="D576" s="141" t="s">
        <v>49</v>
      </c>
      <c r="E576" s="299">
        <v>60</v>
      </c>
      <c r="F576" s="167"/>
      <c r="G576" s="214"/>
      <c r="H576" s="334"/>
      <c r="I576" s="304"/>
      <c r="J576" s="304"/>
    </row>
    <row r="577" spans="1:10" ht="38.25">
      <c r="A577" s="331" t="s">
        <v>1648</v>
      </c>
      <c r="B577" s="302" t="s">
        <v>893</v>
      </c>
      <c r="C577" s="305" t="s">
        <v>894</v>
      </c>
      <c r="D577" s="141" t="s">
        <v>49</v>
      </c>
      <c r="E577" s="299">
        <v>18</v>
      </c>
      <c r="F577" s="167"/>
      <c r="G577" s="214"/>
      <c r="H577" s="334"/>
      <c r="I577" s="304"/>
      <c r="J577" s="304"/>
    </row>
    <row r="578" spans="1:10" ht="25.5">
      <c r="A578" s="331" t="s">
        <v>1649</v>
      </c>
      <c r="B578" s="302" t="s">
        <v>895</v>
      </c>
      <c r="C578" s="305" t="s">
        <v>896</v>
      </c>
      <c r="D578" s="141" t="s">
        <v>49</v>
      </c>
      <c r="E578" s="299">
        <v>18</v>
      </c>
      <c r="F578" s="167"/>
      <c r="G578" s="214"/>
      <c r="H578" s="334"/>
      <c r="I578" s="304"/>
      <c r="J578" s="304"/>
    </row>
    <row r="579" spans="1:10" ht="15.75">
      <c r="A579" s="331" t="s">
        <v>1650</v>
      </c>
      <c r="B579" s="302" t="s">
        <v>2604</v>
      </c>
      <c r="C579" s="305" t="s">
        <v>2603</v>
      </c>
      <c r="D579" s="141" t="s">
        <v>31</v>
      </c>
      <c r="E579" s="299">
        <v>12</v>
      </c>
      <c r="F579" s="167"/>
      <c r="G579" s="214"/>
      <c r="H579" s="334"/>
      <c r="I579" s="304"/>
      <c r="J579" s="304"/>
    </row>
    <row r="580" spans="1:10" ht="15.75">
      <c r="A580" s="331" t="s">
        <v>1651</v>
      </c>
      <c r="B580" s="302" t="s">
        <v>897</v>
      </c>
      <c r="C580" s="305" t="s">
        <v>898</v>
      </c>
      <c r="D580" s="141" t="s">
        <v>31</v>
      </c>
      <c r="E580" s="299">
        <v>3</v>
      </c>
      <c r="F580" s="167"/>
      <c r="G580" s="214"/>
      <c r="H580" s="334"/>
      <c r="I580" s="304"/>
      <c r="J580" s="304"/>
    </row>
    <row r="581" spans="1:10">
      <c r="A581" s="331" t="s">
        <v>1652</v>
      </c>
      <c r="B581" s="302" t="s">
        <v>899</v>
      </c>
      <c r="C581" s="305" t="s">
        <v>900</v>
      </c>
      <c r="D581" s="141" t="s">
        <v>31</v>
      </c>
      <c r="E581" s="299">
        <v>6</v>
      </c>
      <c r="F581" s="409"/>
      <c r="G581" s="304"/>
      <c r="H581" s="304"/>
      <c r="I581" s="409"/>
      <c r="J581" s="409"/>
    </row>
    <row r="582" spans="1:10">
      <c r="A582" s="331" t="s">
        <v>2602</v>
      </c>
      <c r="B582" s="302" t="s">
        <v>2600</v>
      </c>
      <c r="C582" s="305" t="s">
        <v>2601</v>
      </c>
      <c r="D582" s="141" t="s">
        <v>31</v>
      </c>
      <c r="E582" s="299">
        <v>30</v>
      </c>
      <c r="F582" s="615"/>
      <c r="G582" s="616"/>
      <c r="H582" s="617"/>
      <c r="I582" s="615"/>
      <c r="J582" s="615"/>
    </row>
    <row r="583" spans="1:10">
      <c r="A583" s="332"/>
      <c r="B583" s="341"/>
      <c r="C583" s="385"/>
      <c r="D583" s="335"/>
      <c r="E583" s="358"/>
      <c r="F583" s="404"/>
      <c r="G583" s="378"/>
      <c r="H583" s="405"/>
      <c r="I583" s="406" t="s">
        <v>1660</v>
      </c>
      <c r="J583" s="407"/>
    </row>
    <row r="584" spans="1:10">
      <c r="A584" s="330" t="s">
        <v>1653</v>
      </c>
      <c r="B584" s="181" t="s">
        <v>2766</v>
      </c>
      <c r="C584" s="234"/>
      <c r="D584" s="336"/>
      <c r="E584" s="357"/>
      <c r="F584" s="324"/>
      <c r="G584" s="376"/>
      <c r="H584" s="336"/>
      <c r="I584" s="324"/>
      <c r="J584" s="324"/>
    </row>
    <row r="585" spans="1:10" ht="51">
      <c r="A585" s="331" t="s">
        <v>1654</v>
      </c>
      <c r="B585" s="305" t="s">
        <v>904</v>
      </c>
      <c r="C585" s="244" t="s">
        <v>905</v>
      </c>
      <c r="D585" s="334" t="s">
        <v>31</v>
      </c>
      <c r="E585" s="300">
        <v>12</v>
      </c>
      <c r="F585" s="304"/>
      <c r="G585" s="374"/>
      <c r="H585" s="334"/>
      <c r="I585" s="304"/>
      <c r="J585" s="304"/>
    </row>
    <row r="586" spans="1:10" ht="25.5">
      <c r="A586" s="331" t="s">
        <v>1655</v>
      </c>
      <c r="B586" s="302" t="s">
        <v>907</v>
      </c>
      <c r="C586" s="305" t="s">
        <v>908</v>
      </c>
      <c r="D586" s="334" t="s">
        <v>31</v>
      </c>
      <c r="E586" s="300">
        <v>16</v>
      </c>
      <c r="F586" s="304"/>
      <c r="G586" s="374"/>
      <c r="H586" s="334"/>
      <c r="I586" s="304"/>
      <c r="J586" s="304"/>
    </row>
    <row r="587" spans="1:10">
      <c r="A587" s="331" t="s">
        <v>1656</v>
      </c>
      <c r="B587" s="305" t="s">
        <v>909</v>
      </c>
      <c r="C587" s="305" t="s">
        <v>910</v>
      </c>
      <c r="D587" s="334" t="s">
        <v>31</v>
      </c>
      <c r="E587" s="300">
        <v>16</v>
      </c>
      <c r="F587" s="304"/>
      <c r="G587" s="374"/>
      <c r="H587" s="334"/>
      <c r="I587" s="304"/>
      <c r="J587" s="304"/>
    </row>
    <row r="588" spans="1:10">
      <c r="A588" s="331" t="s">
        <v>1657</v>
      </c>
      <c r="B588" s="305" t="s">
        <v>911</v>
      </c>
      <c r="C588" s="305" t="s">
        <v>910</v>
      </c>
      <c r="D588" s="334" t="s">
        <v>31</v>
      </c>
      <c r="E588" s="300">
        <v>16</v>
      </c>
      <c r="F588" s="304"/>
      <c r="G588" s="374"/>
      <c r="H588" s="334"/>
      <c r="I588" s="304"/>
      <c r="J588" s="304"/>
    </row>
    <row r="589" spans="1:10">
      <c r="A589" s="331" t="s">
        <v>1658</v>
      </c>
      <c r="B589" s="305" t="s">
        <v>912</v>
      </c>
      <c r="C589" s="305" t="s">
        <v>910</v>
      </c>
      <c r="D589" s="334" t="s">
        <v>31</v>
      </c>
      <c r="E589" s="300">
        <v>16</v>
      </c>
      <c r="F589" s="304"/>
      <c r="G589" s="374"/>
      <c r="H589" s="334"/>
      <c r="I589" s="304"/>
      <c r="J589" s="304"/>
    </row>
    <row r="590" spans="1:10">
      <c r="A590" s="332"/>
      <c r="B590" s="341"/>
      <c r="C590" s="385"/>
      <c r="D590" s="335"/>
      <c r="E590" s="358"/>
      <c r="F590" s="329"/>
      <c r="G590" s="378"/>
      <c r="H590" s="335"/>
      <c r="I590" s="373" t="s">
        <v>1661</v>
      </c>
      <c r="J590" s="319"/>
    </row>
    <row r="591" spans="1:10">
      <c r="A591" s="330" t="s">
        <v>1659</v>
      </c>
      <c r="B591" s="181" t="s">
        <v>2605</v>
      </c>
      <c r="C591" s="235"/>
      <c r="D591" s="333"/>
      <c r="E591" s="357"/>
      <c r="F591" s="320"/>
      <c r="G591" s="375"/>
      <c r="H591" s="333"/>
      <c r="I591" s="320"/>
      <c r="J591" s="320"/>
    </row>
    <row r="592" spans="1:10" ht="69.75">
      <c r="A592" s="331" t="s">
        <v>1662</v>
      </c>
      <c r="B592" s="302" t="s">
        <v>916</v>
      </c>
      <c r="C592" s="305" t="s">
        <v>2732</v>
      </c>
      <c r="D592" s="141" t="s">
        <v>848</v>
      </c>
      <c r="E592" s="299">
        <v>24</v>
      </c>
      <c r="F592" s="334">
        <v>1000</v>
      </c>
      <c r="G592" s="771">
        <f>H592/F592</f>
        <v>5.67E-2</v>
      </c>
      <c r="H592" s="749">
        <v>56.7</v>
      </c>
      <c r="I592" s="334">
        <v>21</v>
      </c>
      <c r="J592" s="749">
        <f>H592*1.21</f>
        <v>68.606999999999999</v>
      </c>
    </row>
    <row r="593" spans="1:10" ht="51">
      <c r="A593" s="331" t="s">
        <v>1663</v>
      </c>
      <c r="B593" s="302" t="s">
        <v>916</v>
      </c>
      <c r="C593" s="305" t="s">
        <v>2731</v>
      </c>
      <c r="D593" s="141" t="s">
        <v>848</v>
      </c>
      <c r="E593" s="299">
        <v>40</v>
      </c>
      <c r="F593" s="334">
        <v>1000</v>
      </c>
      <c r="G593" s="771">
        <f>H593/F593</f>
        <v>5.67E-2</v>
      </c>
      <c r="H593" s="749">
        <v>56.7</v>
      </c>
      <c r="I593" s="334">
        <v>21</v>
      </c>
      <c r="J593" s="749">
        <f t="shared" ref="J593:J595" si="0">H593*1.21</f>
        <v>68.606999999999999</v>
      </c>
    </row>
    <row r="594" spans="1:10" ht="51">
      <c r="A594" s="331" t="s">
        <v>1664</v>
      </c>
      <c r="B594" s="302" t="s">
        <v>916</v>
      </c>
      <c r="C594" s="305" t="s">
        <v>2730</v>
      </c>
      <c r="D594" s="141" t="s">
        <v>848</v>
      </c>
      <c r="E594" s="300">
        <v>40</v>
      </c>
      <c r="F594" s="334">
        <v>1000</v>
      </c>
      <c r="G594" s="771">
        <f t="shared" ref="G594:G595" si="1">H594/F594</f>
        <v>3.49E-2</v>
      </c>
      <c r="H594" s="749">
        <v>34.9</v>
      </c>
      <c r="I594" s="334">
        <v>21</v>
      </c>
      <c r="J594" s="749">
        <f t="shared" si="0"/>
        <v>42.228999999999999</v>
      </c>
    </row>
    <row r="595" spans="1:10" ht="51">
      <c r="A595" s="331" t="s">
        <v>1665</v>
      </c>
      <c r="B595" s="302" t="s">
        <v>916</v>
      </c>
      <c r="C595" s="305" t="s">
        <v>2733</v>
      </c>
      <c r="D595" s="141" t="s">
        <v>848</v>
      </c>
      <c r="E595" s="300">
        <v>40</v>
      </c>
      <c r="F595" s="334">
        <v>1000</v>
      </c>
      <c r="G595" s="771">
        <f t="shared" si="1"/>
        <v>3.49E-2</v>
      </c>
      <c r="H595" s="749">
        <v>34.9</v>
      </c>
      <c r="I595" s="334">
        <v>21</v>
      </c>
      <c r="J595" s="749">
        <f t="shared" si="0"/>
        <v>42.228999999999999</v>
      </c>
    </row>
    <row r="596" spans="1:10">
      <c r="A596" s="332"/>
      <c r="B596" s="341"/>
      <c r="C596" s="385"/>
      <c r="D596" s="335"/>
      <c r="E596" s="358"/>
      <c r="F596" s="329"/>
      <c r="G596" s="327"/>
      <c r="H596" s="335"/>
      <c r="I596" s="373" t="s">
        <v>1667</v>
      </c>
      <c r="J596" s="1146">
        <f>SUM(J592:J595)</f>
        <v>221.67199999999997</v>
      </c>
    </row>
    <row r="597" spans="1:10">
      <c r="A597" s="462" t="s">
        <v>1666</v>
      </c>
      <c r="B597" s="181" t="s">
        <v>2606</v>
      </c>
      <c r="C597" s="235"/>
      <c r="D597" s="333"/>
      <c r="E597" s="463"/>
      <c r="F597" s="464"/>
      <c r="G597" s="426"/>
      <c r="H597" s="465"/>
      <c r="I597" s="464"/>
      <c r="J597" s="464"/>
    </row>
    <row r="598" spans="1:10" ht="25.5">
      <c r="A598" s="331" t="s">
        <v>1668</v>
      </c>
      <c r="B598" s="302" t="s">
        <v>922</v>
      </c>
      <c r="C598" s="305" t="s">
        <v>923</v>
      </c>
      <c r="D598" s="141" t="s">
        <v>848</v>
      </c>
      <c r="E598" s="300">
        <v>6</v>
      </c>
      <c r="F598" s="334">
        <v>960</v>
      </c>
      <c r="G598" s="771">
        <f t="shared" ref="G598:G602" si="2">H598/F598</f>
        <v>5.9062500000000004E-2</v>
      </c>
      <c r="H598" s="749">
        <v>56.7</v>
      </c>
      <c r="I598" s="334">
        <v>21</v>
      </c>
      <c r="J598" s="749">
        <f t="shared" ref="J598:J607" si="3">1.21*H598</f>
        <v>68.606999999999999</v>
      </c>
    </row>
    <row r="599" spans="1:10" ht="25.5">
      <c r="A599" s="331" t="s">
        <v>1669</v>
      </c>
      <c r="B599" s="302" t="s">
        <v>922</v>
      </c>
      <c r="C599" s="305" t="s">
        <v>925</v>
      </c>
      <c r="D599" s="141" t="s">
        <v>848</v>
      </c>
      <c r="E599" s="300">
        <v>6</v>
      </c>
      <c r="F599" s="334">
        <v>960</v>
      </c>
      <c r="G599" s="771">
        <f t="shared" si="2"/>
        <v>5.3333333333333337E-2</v>
      </c>
      <c r="H599" s="749">
        <v>51.2</v>
      </c>
      <c r="I599" s="334">
        <v>21</v>
      </c>
      <c r="J599" s="749">
        <f t="shared" si="3"/>
        <v>61.951999999999998</v>
      </c>
    </row>
    <row r="600" spans="1:10" ht="25.5">
      <c r="A600" s="331" t="s">
        <v>1670</v>
      </c>
      <c r="B600" s="302" t="s">
        <v>922</v>
      </c>
      <c r="C600" s="305" t="s">
        <v>926</v>
      </c>
      <c r="D600" s="141" t="s">
        <v>848</v>
      </c>
      <c r="E600" s="300">
        <v>6</v>
      </c>
      <c r="F600" s="334">
        <v>960</v>
      </c>
      <c r="G600" s="771">
        <f t="shared" si="2"/>
        <v>5.3333333333333337E-2</v>
      </c>
      <c r="H600" s="749">
        <v>51.2</v>
      </c>
      <c r="I600" s="334">
        <v>21</v>
      </c>
      <c r="J600" s="749">
        <f t="shared" si="3"/>
        <v>61.951999999999998</v>
      </c>
    </row>
    <row r="601" spans="1:10" ht="25.5">
      <c r="A601" s="331" t="s">
        <v>1671</v>
      </c>
      <c r="B601" s="302" t="s">
        <v>927</v>
      </c>
      <c r="C601" s="305" t="s">
        <v>928</v>
      </c>
      <c r="D601" s="141" t="s">
        <v>848</v>
      </c>
      <c r="E601" s="300">
        <v>6</v>
      </c>
      <c r="F601" s="334">
        <v>960</v>
      </c>
      <c r="G601" s="771">
        <f t="shared" si="2"/>
        <v>5.6875000000000002E-2</v>
      </c>
      <c r="H601" s="749">
        <v>54.6</v>
      </c>
      <c r="I601" s="334">
        <v>21</v>
      </c>
      <c r="J601" s="749">
        <f t="shared" si="3"/>
        <v>66.066000000000003</v>
      </c>
    </row>
    <row r="602" spans="1:10">
      <c r="A602" s="331" t="s">
        <v>1672</v>
      </c>
      <c r="B602" s="297" t="s">
        <v>929</v>
      </c>
      <c r="C602" s="380" t="s">
        <v>930</v>
      </c>
      <c r="D602" s="139" t="s">
        <v>848</v>
      </c>
      <c r="E602" s="150">
        <v>6</v>
      </c>
      <c r="F602" s="334">
        <v>960</v>
      </c>
      <c r="G602" s="771">
        <f t="shared" si="2"/>
        <v>5.6875000000000002E-2</v>
      </c>
      <c r="H602" s="749">
        <v>54.6</v>
      </c>
      <c r="I602" s="334">
        <v>21</v>
      </c>
      <c r="J602" s="749">
        <f t="shared" si="3"/>
        <v>66.066000000000003</v>
      </c>
    </row>
    <row r="603" spans="1:10">
      <c r="A603" s="331" t="s">
        <v>1673</v>
      </c>
      <c r="B603" s="297" t="s">
        <v>931</v>
      </c>
      <c r="C603" s="380" t="s">
        <v>932</v>
      </c>
      <c r="D603" s="139" t="s">
        <v>848</v>
      </c>
      <c r="E603" s="150">
        <v>6</v>
      </c>
      <c r="F603" s="334">
        <v>270</v>
      </c>
      <c r="G603" s="771">
        <f>H603/F603</f>
        <v>0.19333333333333336</v>
      </c>
      <c r="H603" s="749">
        <v>52.2</v>
      </c>
      <c r="I603" s="334">
        <v>21</v>
      </c>
      <c r="J603" s="749">
        <f t="shared" si="3"/>
        <v>63.161999999999999</v>
      </c>
    </row>
    <row r="604" spans="1:10">
      <c r="A604" s="331" t="s">
        <v>1674</v>
      </c>
      <c r="B604" s="297" t="s">
        <v>933</v>
      </c>
      <c r="C604" s="380" t="s">
        <v>934</v>
      </c>
      <c r="D604" s="139" t="s">
        <v>848</v>
      </c>
      <c r="E604" s="150">
        <v>6</v>
      </c>
      <c r="F604" s="334">
        <v>75</v>
      </c>
      <c r="G604" s="771">
        <f t="shared" ref="G604:G607" si="4">H604/F604</f>
        <v>0.15333333333333332</v>
      </c>
      <c r="H604" s="749">
        <v>11.5</v>
      </c>
      <c r="I604" s="334">
        <v>21</v>
      </c>
      <c r="J604" s="749">
        <f t="shared" si="3"/>
        <v>13.914999999999999</v>
      </c>
    </row>
    <row r="605" spans="1:10">
      <c r="A605" s="331" t="s">
        <v>1675</v>
      </c>
      <c r="B605" s="297" t="s">
        <v>931</v>
      </c>
      <c r="C605" s="380" t="s">
        <v>935</v>
      </c>
      <c r="D605" s="139" t="s">
        <v>848</v>
      </c>
      <c r="E605" s="150">
        <v>6</v>
      </c>
      <c r="F605" s="334">
        <v>120</v>
      </c>
      <c r="G605" s="771">
        <f t="shared" si="4"/>
        <v>0.29499999999999998</v>
      </c>
      <c r="H605" s="749">
        <v>35.4</v>
      </c>
      <c r="I605" s="334">
        <v>21</v>
      </c>
      <c r="J605" s="749">
        <f t="shared" si="3"/>
        <v>42.833999999999996</v>
      </c>
    </row>
    <row r="606" spans="1:10">
      <c r="A606" s="331" t="s">
        <v>1676</v>
      </c>
      <c r="B606" s="297" t="s">
        <v>933</v>
      </c>
      <c r="C606" s="380" t="s">
        <v>936</v>
      </c>
      <c r="D606" s="139" t="s">
        <v>848</v>
      </c>
      <c r="E606" s="150">
        <v>6</v>
      </c>
      <c r="F606" s="334">
        <v>40</v>
      </c>
      <c r="G606" s="771">
        <f t="shared" si="4"/>
        <v>0.16250000000000001</v>
      </c>
      <c r="H606" s="749">
        <v>6.5</v>
      </c>
      <c r="I606" s="334">
        <v>21</v>
      </c>
      <c r="J606" s="749">
        <f t="shared" si="3"/>
        <v>7.8650000000000002</v>
      </c>
    </row>
    <row r="607" spans="1:10">
      <c r="A607" s="331" t="s">
        <v>1677</v>
      </c>
      <c r="B607" s="302" t="s">
        <v>937</v>
      </c>
      <c r="C607" s="305" t="s">
        <v>938</v>
      </c>
      <c r="D607" s="141" t="s">
        <v>848</v>
      </c>
      <c r="E607" s="300">
        <v>6</v>
      </c>
      <c r="F607" s="334">
        <v>960</v>
      </c>
      <c r="G607" s="771">
        <f t="shared" si="4"/>
        <v>5.3333333333333337E-2</v>
      </c>
      <c r="H607" s="749">
        <v>51.2</v>
      </c>
      <c r="I607" s="334">
        <v>21</v>
      </c>
      <c r="J607" s="749">
        <f t="shared" si="3"/>
        <v>61.951999999999998</v>
      </c>
    </row>
    <row r="608" spans="1:10">
      <c r="A608" s="332"/>
      <c r="B608" s="341"/>
      <c r="C608" s="385"/>
      <c r="D608" s="335"/>
      <c r="E608" s="358"/>
      <c r="F608" s="329"/>
      <c r="G608" s="378"/>
      <c r="H608" s="335"/>
      <c r="I608" s="373" t="s">
        <v>1678</v>
      </c>
      <c r="J608" s="1146">
        <f>SUM(J598:J607)</f>
        <v>514.37100000000009</v>
      </c>
    </row>
    <row r="609" spans="1:10">
      <c r="A609" s="330" t="s">
        <v>1679</v>
      </c>
      <c r="B609" s="181" t="s">
        <v>2765</v>
      </c>
      <c r="C609" s="466"/>
      <c r="D609" s="467"/>
      <c r="E609" s="468"/>
      <c r="F609" s="320"/>
      <c r="G609" s="375"/>
      <c r="H609" s="333"/>
      <c r="I609" s="320"/>
      <c r="J609" s="320"/>
    </row>
    <row r="610" spans="1:10" ht="25.5">
      <c r="A610" s="331" t="s">
        <v>1680</v>
      </c>
      <c r="B610" s="302" t="s">
        <v>939</v>
      </c>
      <c r="C610" s="380" t="s">
        <v>940</v>
      </c>
      <c r="D610" s="141" t="s">
        <v>49</v>
      </c>
      <c r="E610" s="300">
        <v>90</v>
      </c>
      <c r="F610" s="334">
        <v>100</v>
      </c>
      <c r="G610" s="771">
        <f>H610/F610</f>
        <v>0.39600000000000002</v>
      </c>
      <c r="H610" s="749">
        <v>39.6</v>
      </c>
      <c r="I610" s="334">
        <v>21</v>
      </c>
      <c r="J610" s="749">
        <f>1.21*H610</f>
        <v>47.915999999999997</v>
      </c>
    </row>
    <row r="611" spans="1:10" ht="25.5">
      <c r="A611" s="331" t="s">
        <v>1681</v>
      </c>
      <c r="B611" s="302" t="s">
        <v>939</v>
      </c>
      <c r="C611" s="380" t="s">
        <v>941</v>
      </c>
      <c r="D611" s="141" t="s">
        <v>49</v>
      </c>
      <c r="E611" s="300">
        <v>300</v>
      </c>
      <c r="F611" s="334">
        <v>50</v>
      </c>
      <c r="G611" s="771">
        <f t="shared" ref="G611:G612" si="5">H611/F611</f>
        <v>0.56000000000000005</v>
      </c>
      <c r="H611" s="749">
        <v>28</v>
      </c>
      <c r="I611" s="334">
        <v>21</v>
      </c>
      <c r="J611" s="749">
        <f>1.21*H611</f>
        <v>33.879999999999995</v>
      </c>
    </row>
    <row r="612" spans="1:10" ht="25.5">
      <c r="A612" s="331" t="s">
        <v>1682</v>
      </c>
      <c r="B612" s="302" t="s">
        <v>939</v>
      </c>
      <c r="C612" s="380" t="s">
        <v>942</v>
      </c>
      <c r="D612" s="141" t="s">
        <v>49</v>
      </c>
      <c r="E612" s="300">
        <v>300</v>
      </c>
      <c r="F612" s="762">
        <v>50</v>
      </c>
      <c r="G612" s="771">
        <f t="shared" si="5"/>
        <v>0.51800000000000002</v>
      </c>
      <c r="H612" s="749">
        <v>25.9</v>
      </c>
      <c r="I612" s="762">
        <v>21</v>
      </c>
      <c r="J612" s="749">
        <f>1.21*H612</f>
        <v>31.338999999999999</v>
      </c>
    </row>
    <row r="613" spans="1:10">
      <c r="A613" s="332"/>
      <c r="B613" s="341"/>
      <c r="C613" s="385"/>
      <c r="D613" s="335"/>
      <c r="E613" s="358"/>
      <c r="F613" s="404"/>
      <c r="G613" s="327"/>
      <c r="H613" s="405"/>
      <c r="I613" s="406" t="s">
        <v>1683</v>
      </c>
      <c r="J613" s="1149">
        <f>SUM(J610:J612)</f>
        <v>113.13499999999999</v>
      </c>
    </row>
    <row r="614" spans="1:10">
      <c r="A614" s="330" t="s">
        <v>1684</v>
      </c>
      <c r="B614" s="343" t="s">
        <v>2764</v>
      </c>
      <c r="C614" s="322"/>
      <c r="D614" s="333"/>
      <c r="E614" s="357"/>
      <c r="F614" s="249"/>
      <c r="G614" s="205"/>
      <c r="H614" s="333"/>
      <c r="I614" s="250"/>
      <c r="J614" s="320"/>
    </row>
    <row r="615" spans="1:10" ht="25.5">
      <c r="A615" s="331" t="s">
        <v>1685</v>
      </c>
      <c r="B615" s="302" t="s">
        <v>943</v>
      </c>
      <c r="C615" s="305" t="s">
        <v>944</v>
      </c>
      <c r="D615" s="141" t="s">
        <v>49</v>
      </c>
      <c r="E615" s="300">
        <v>144</v>
      </c>
      <c r="F615" s="334">
        <v>1</v>
      </c>
      <c r="G615" s="771">
        <v>7.1</v>
      </c>
      <c r="H615" s="749">
        <v>7.1</v>
      </c>
      <c r="I615" s="334">
        <v>21</v>
      </c>
      <c r="J615" s="749">
        <f>1.21*H615</f>
        <v>8.5909999999999993</v>
      </c>
    </row>
    <row r="616" spans="1:10" ht="57">
      <c r="A616" s="331" t="s">
        <v>1686</v>
      </c>
      <c r="B616" s="302" t="s">
        <v>945</v>
      </c>
      <c r="C616" s="305" t="s">
        <v>946</v>
      </c>
      <c r="D616" s="141" t="s">
        <v>49</v>
      </c>
      <c r="E616" s="141">
        <v>60</v>
      </c>
      <c r="F616" s="334">
        <v>300</v>
      </c>
      <c r="G616" s="771">
        <f>H616/300</f>
        <v>0.27199999999999996</v>
      </c>
      <c r="H616" s="749">
        <v>81.599999999999994</v>
      </c>
      <c r="I616" s="334">
        <v>21</v>
      </c>
      <c r="J616" s="749">
        <f t="shared" ref="J616:J623" si="6">1.21*H616</f>
        <v>98.73599999999999</v>
      </c>
    </row>
    <row r="617" spans="1:10" ht="72.75">
      <c r="A617" s="331" t="s">
        <v>1687</v>
      </c>
      <c r="B617" s="302" t="s">
        <v>947</v>
      </c>
      <c r="C617" s="305" t="s">
        <v>2734</v>
      </c>
      <c r="D617" s="141" t="s">
        <v>49</v>
      </c>
      <c r="E617" s="141">
        <v>9</v>
      </c>
      <c r="F617" s="334">
        <v>1000</v>
      </c>
      <c r="G617" s="771">
        <f t="shared" ref="G617:G623" si="7">H617/300</f>
        <v>0.52066666666666661</v>
      </c>
      <c r="H617" s="749">
        <v>156.19999999999999</v>
      </c>
      <c r="I617" s="334">
        <v>21</v>
      </c>
      <c r="J617" s="749">
        <f t="shared" si="6"/>
        <v>189.00199999999998</v>
      </c>
    </row>
    <row r="618" spans="1:10" ht="72.75">
      <c r="A618" s="331" t="s">
        <v>1688</v>
      </c>
      <c r="B618" s="302" t="s">
        <v>948</v>
      </c>
      <c r="C618" s="305" t="s">
        <v>2734</v>
      </c>
      <c r="D618" s="141" t="s">
        <v>49</v>
      </c>
      <c r="E618" s="141">
        <v>9</v>
      </c>
      <c r="F618" s="334">
        <v>1000</v>
      </c>
      <c r="G618" s="771">
        <f t="shared" si="7"/>
        <v>0.11833333333333333</v>
      </c>
      <c r="H618" s="749">
        <v>35.5</v>
      </c>
      <c r="I618" s="334">
        <v>21</v>
      </c>
      <c r="J618" s="749">
        <f t="shared" si="6"/>
        <v>42.954999999999998</v>
      </c>
    </row>
    <row r="619" spans="1:10" ht="44.25">
      <c r="A619" s="331" t="s">
        <v>1689</v>
      </c>
      <c r="B619" s="302" t="s">
        <v>949</v>
      </c>
      <c r="C619" s="305" t="s">
        <v>2735</v>
      </c>
      <c r="D619" s="141" t="s">
        <v>49</v>
      </c>
      <c r="E619" s="141">
        <v>30</v>
      </c>
      <c r="F619" s="334">
        <v>500</v>
      </c>
      <c r="G619" s="771">
        <f t="shared" si="7"/>
        <v>0.71439999999999992</v>
      </c>
      <c r="H619" s="749">
        <v>214.32</v>
      </c>
      <c r="I619" s="334">
        <v>21</v>
      </c>
      <c r="J619" s="749">
        <f t="shared" si="6"/>
        <v>259.3272</v>
      </c>
    </row>
    <row r="620" spans="1:10" ht="44.25">
      <c r="A620" s="331" t="s">
        <v>1690</v>
      </c>
      <c r="B620" s="302" t="s">
        <v>950</v>
      </c>
      <c r="C620" s="305" t="s">
        <v>951</v>
      </c>
      <c r="D620" s="141" t="s">
        <v>49</v>
      </c>
      <c r="E620" s="141">
        <v>30</v>
      </c>
      <c r="F620" s="334">
        <v>1000</v>
      </c>
      <c r="G620" s="771">
        <f t="shared" si="7"/>
        <v>0.10233333333333333</v>
      </c>
      <c r="H620" s="749">
        <v>30.7</v>
      </c>
      <c r="I620" s="334">
        <v>21</v>
      </c>
      <c r="J620" s="749">
        <f t="shared" si="6"/>
        <v>37.146999999999998</v>
      </c>
    </row>
    <row r="621" spans="1:10">
      <c r="A621" s="331" t="s">
        <v>1691</v>
      </c>
      <c r="B621" s="302" t="s">
        <v>2607</v>
      </c>
      <c r="C621" s="305" t="s">
        <v>2608</v>
      </c>
      <c r="D621" s="141" t="s">
        <v>49</v>
      </c>
      <c r="E621" s="141">
        <v>30</v>
      </c>
      <c r="F621" s="334">
        <v>500</v>
      </c>
      <c r="G621" s="771">
        <f t="shared" si="7"/>
        <v>0.308</v>
      </c>
      <c r="H621" s="749">
        <v>92.4</v>
      </c>
      <c r="I621" s="334">
        <v>21</v>
      </c>
      <c r="J621" s="749">
        <f t="shared" si="6"/>
        <v>111.804</v>
      </c>
    </row>
    <row r="622" spans="1:10" ht="25.5">
      <c r="A622" s="331" t="s">
        <v>1692</v>
      </c>
      <c r="B622" s="285" t="s">
        <v>952</v>
      </c>
      <c r="C622" s="168" t="s">
        <v>953</v>
      </c>
      <c r="D622" s="141" t="s">
        <v>49</v>
      </c>
      <c r="E622" s="141">
        <v>9</v>
      </c>
      <c r="F622" s="334">
        <v>1000</v>
      </c>
      <c r="G622" s="771">
        <f t="shared" si="7"/>
        <v>0.13099999999999998</v>
      </c>
      <c r="H622" s="749">
        <v>39.299999999999997</v>
      </c>
      <c r="I622" s="334">
        <v>21</v>
      </c>
      <c r="J622" s="749">
        <f t="shared" si="6"/>
        <v>47.552999999999997</v>
      </c>
    </row>
    <row r="623" spans="1:10" ht="25.5">
      <c r="A623" s="331" t="s">
        <v>1693</v>
      </c>
      <c r="B623" s="302" t="s">
        <v>954</v>
      </c>
      <c r="C623" s="305" t="s">
        <v>955</v>
      </c>
      <c r="D623" s="141" t="s">
        <v>31</v>
      </c>
      <c r="E623" s="141">
        <v>600</v>
      </c>
      <c r="F623" s="2696">
        <v>1</v>
      </c>
      <c r="G623" s="771">
        <f t="shared" si="7"/>
        <v>3.4566666666666662E-2</v>
      </c>
      <c r="H623" s="749">
        <v>10.37</v>
      </c>
      <c r="I623" s="315">
        <v>21</v>
      </c>
      <c r="J623" s="749">
        <f t="shared" si="6"/>
        <v>12.547699999999999</v>
      </c>
    </row>
    <row r="624" spans="1:10">
      <c r="A624" s="332"/>
      <c r="B624" s="378"/>
      <c r="C624" s="385"/>
      <c r="D624" s="335"/>
      <c r="E624" s="358"/>
      <c r="F624" s="329"/>
      <c r="G624" s="378"/>
      <c r="H624" s="405"/>
      <c r="I624" s="406" t="s">
        <v>1694</v>
      </c>
      <c r="J624" s="1149">
        <f>SUM(J615:J623)</f>
        <v>807.66289999999992</v>
      </c>
    </row>
    <row r="625" spans="1:10">
      <c r="A625" s="330" t="s">
        <v>1695</v>
      </c>
      <c r="B625" s="181" t="s">
        <v>2763</v>
      </c>
      <c r="C625" s="235"/>
      <c r="D625" s="333"/>
      <c r="E625" s="357"/>
      <c r="F625" s="320"/>
      <c r="G625" s="375"/>
      <c r="H625" s="333"/>
      <c r="I625" s="320"/>
      <c r="J625" s="320"/>
    </row>
    <row r="626" spans="1:10" ht="63.75">
      <c r="A626" s="331" t="s">
        <v>1696</v>
      </c>
      <c r="B626" s="302" t="s">
        <v>957</v>
      </c>
      <c r="C626" s="305" t="s">
        <v>958</v>
      </c>
      <c r="D626" s="141" t="s">
        <v>31</v>
      </c>
      <c r="E626" s="299">
        <v>3</v>
      </c>
      <c r="F626" s="334">
        <v>1</v>
      </c>
      <c r="G626" s="749">
        <v>242</v>
      </c>
      <c r="H626" s="749">
        <v>242</v>
      </c>
      <c r="I626" s="334">
        <v>21</v>
      </c>
      <c r="J626" s="334">
        <f>1.21*H626</f>
        <v>292.82</v>
      </c>
    </row>
    <row r="627" spans="1:10" ht="51">
      <c r="A627" s="331" t="s">
        <v>1697</v>
      </c>
      <c r="B627" s="302" t="s">
        <v>960</v>
      </c>
      <c r="C627" s="305" t="s">
        <v>961</v>
      </c>
      <c r="D627" s="141" t="s">
        <v>31</v>
      </c>
      <c r="E627" s="299">
        <v>3</v>
      </c>
      <c r="F627" s="334">
        <v>1</v>
      </c>
      <c r="G627" s="749">
        <v>242</v>
      </c>
      <c r="H627" s="749">
        <v>242</v>
      </c>
      <c r="I627" s="334">
        <v>21</v>
      </c>
      <c r="J627" s="334">
        <f t="shared" ref="J627:J634" si="8">1.21*H627</f>
        <v>292.82</v>
      </c>
    </row>
    <row r="628" spans="1:10" ht="51">
      <c r="A628" s="331" t="s">
        <v>1698</v>
      </c>
      <c r="B628" s="302" t="s">
        <v>963</v>
      </c>
      <c r="C628" s="305" t="s">
        <v>964</v>
      </c>
      <c r="D628" s="141" t="s">
        <v>31</v>
      </c>
      <c r="E628" s="299">
        <v>3</v>
      </c>
      <c r="F628" s="334">
        <v>1</v>
      </c>
      <c r="G628" s="749">
        <v>242</v>
      </c>
      <c r="H628" s="749">
        <v>242</v>
      </c>
      <c r="I628" s="334">
        <v>21</v>
      </c>
      <c r="J628" s="334">
        <f t="shared" si="8"/>
        <v>292.82</v>
      </c>
    </row>
    <row r="629" spans="1:10" ht="51">
      <c r="A629" s="331" t="s">
        <v>1699</v>
      </c>
      <c r="B629" s="302" t="s">
        <v>966</v>
      </c>
      <c r="C629" s="305" t="s">
        <v>967</v>
      </c>
      <c r="D629" s="141" t="s">
        <v>31</v>
      </c>
      <c r="E629" s="299">
        <v>3</v>
      </c>
      <c r="F629" s="334">
        <v>1</v>
      </c>
      <c r="G629" s="749">
        <v>242</v>
      </c>
      <c r="H629" s="749">
        <v>242</v>
      </c>
      <c r="I629" s="334">
        <v>21</v>
      </c>
      <c r="J629" s="334">
        <f t="shared" si="8"/>
        <v>292.82</v>
      </c>
    </row>
    <row r="630" spans="1:10" ht="51">
      <c r="A630" s="331" t="s">
        <v>1700</v>
      </c>
      <c r="B630" s="302" t="s">
        <v>969</v>
      </c>
      <c r="C630" s="305" t="s">
        <v>970</v>
      </c>
      <c r="D630" s="141" t="s">
        <v>31</v>
      </c>
      <c r="E630" s="299">
        <v>3</v>
      </c>
      <c r="F630" s="334">
        <v>1</v>
      </c>
      <c r="G630" s="749">
        <v>242</v>
      </c>
      <c r="H630" s="749">
        <v>242</v>
      </c>
      <c r="I630" s="334">
        <v>21</v>
      </c>
      <c r="J630" s="334">
        <f t="shared" si="8"/>
        <v>292.82</v>
      </c>
    </row>
    <row r="631" spans="1:10" ht="51">
      <c r="A631" s="331" t="s">
        <v>1701</v>
      </c>
      <c r="B631" s="302" t="s">
        <v>972</v>
      </c>
      <c r="C631" s="305" t="s">
        <v>973</v>
      </c>
      <c r="D631" s="141" t="s">
        <v>31</v>
      </c>
      <c r="E631" s="299">
        <v>4</v>
      </c>
      <c r="F631" s="334">
        <v>1</v>
      </c>
      <c r="G631" s="749">
        <v>242</v>
      </c>
      <c r="H631" s="749">
        <v>242</v>
      </c>
      <c r="I631" s="334">
        <v>21</v>
      </c>
      <c r="J631" s="334">
        <f t="shared" si="8"/>
        <v>292.82</v>
      </c>
    </row>
    <row r="632" spans="1:10" ht="25.5">
      <c r="A632" s="331" t="s">
        <v>1702</v>
      </c>
      <c r="B632" s="302" t="s">
        <v>975</v>
      </c>
      <c r="C632" s="305" t="s">
        <v>976</v>
      </c>
      <c r="D632" s="141" t="s">
        <v>31</v>
      </c>
      <c r="E632" s="299">
        <v>3</v>
      </c>
      <c r="F632" s="334">
        <v>1</v>
      </c>
      <c r="G632" s="749">
        <v>242</v>
      </c>
      <c r="H632" s="749">
        <v>242</v>
      </c>
      <c r="I632" s="334">
        <v>21</v>
      </c>
      <c r="J632" s="334">
        <f t="shared" si="8"/>
        <v>292.82</v>
      </c>
    </row>
    <row r="633" spans="1:10" ht="38.25">
      <c r="A633" s="331" t="s">
        <v>1703</v>
      </c>
      <c r="B633" s="302" t="s">
        <v>977</v>
      </c>
      <c r="C633" s="305" t="s">
        <v>978</v>
      </c>
      <c r="D633" s="141" t="s">
        <v>31</v>
      </c>
      <c r="E633" s="299">
        <v>3</v>
      </c>
      <c r="F633" s="334">
        <v>1</v>
      </c>
      <c r="G633" s="749">
        <v>703</v>
      </c>
      <c r="H633" s="749">
        <v>703</v>
      </c>
      <c r="I633" s="334">
        <v>21</v>
      </c>
      <c r="J633" s="334">
        <f t="shared" si="8"/>
        <v>850.63</v>
      </c>
    </row>
    <row r="634" spans="1:10" ht="25.5">
      <c r="A634" s="331" t="s">
        <v>1704</v>
      </c>
      <c r="B634" s="302" t="s">
        <v>979</v>
      </c>
      <c r="C634" s="305" t="s">
        <v>980</v>
      </c>
      <c r="D634" s="141" t="s">
        <v>31</v>
      </c>
      <c r="E634" s="299">
        <v>3</v>
      </c>
      <c r="F634" s="762">
        <v>1</v>
      </c>
      <c r="G634" s="749">
        <v>120</v>
      </c>
      <c r="H634" s="749">
        <v>120</v>
      </c>
      <c r="I634" s="762">
        <v>21</v>
      </c>
      <c r="J634" s="749">
        <f t="shared" si="8"/>
        <v>145.19999999999999</v>
      </c>
    </row>
    <row r="635" spans="1:10">
      <c r="A635" s="332"/>
      <c r="B635" s="341"/>
      <c r="C635" s="385"/>
      <c r="D635" s="335"/>
      <c r="E635" s="358"/>
      <c r="F635" s="404"/>
      <c r="G635" s="378"/>
      <c r="H635" s="405"/>
      <c r="I635" s="406" t="s">
        <v>1705</v>
      </c>
      <c r="J635" s="1152">
        <f>SUM(J626:J634)</f>
        <v>3045.5699999999997</v>
      </c>
    </row>
    <row r="636" spans="1:10">
      <c r="A636" s="330" t="s">
        <v>1706</v>
      </c>
      <c r="B636" s="181" t="s">
        <v>2762</v>
      </c>
      <c r="C636" s="234"/>
      <c r="D636" s="186"/>
      <c r="E636" s="187"/>
      <c r="F636" s="320"/>
      <c r="G636" s="375"/>
      <c r="H636" s="333"/>
      <c r="I636" s="320"/>
      <c r="J636" s="320"/>
    </row>
    <row r="637" spans="1:10" ht="25.5">
      <c r="A637" s="331" t="s">
        <v>1707</v>
      </c>
      <c r="B637" s="302" t="s">
        <v>983</v>
      </c>
      <c r="C637" s="305" t="s">
        <v>984</v>
      </c>
      <c r="D637" s="141" t="s">
        <v>49</v>
      </c>
      <c r="E637" s="299">
        <v>240</v>
      </c>
      <c r="F637" s="334">
        <v>1000</v>
      </c>
      <c r="G637" s="771">
        <f>H637/F637</f>
        <v>3.6400000000000002E-2</v>
      </c>
      <c r="H637" s="749">
        <v>36.4</v>
      </c>
      <c r="I637" s="334">
        <v>21</v>
      </c>
      <c r="J637" s="749">
        <f>1.21*H637</f>
        <v>44.043999999999997</v>
      </c>
    </row>
    <row r="638" spans="1:10" ht="25.5">
      <c r="A638" s="331" t="s">
        <v>1708</v>
      </c>
      <c r="B638" s="302" t="s">
        <v>983</v>
      </c>
      <c r="C638" s="305" t="s">
        <v>986</v>
      </c>
      <c r="D638" s="141" t="s">
        <v>49</v>
      </c>
      <c r="E638" s="299">
        <v>180</v>
      </c>
      <c r="F638" s="315">
        <v>1000</v>
      </c>
      <c r="G638" s="771">
        <f>H638/F638</f>
        <v>3.6400000000000002E-2</v>
      </c>
      <c r="H638" s="749">
        <v>36.4</v>
      </c>
      <c r="I638" s="315">
        <v>21</v>
      </c>
      <c r="J638" s="749">
        <f>1.21*H638</f>
        <v>44.043999999999997</v>
      </c>
    </row>
    <row r="639" spans="1:10">
      <c r="A639" s="332"/>
      <c r="B639" s="341"/>
      <c r="C639" s="385"/>
      <c r="D639" s="335"/>
      <c r="E639" s="358"/>
      <c r="F639" s="404"/>
      <c r="G639" s="327"/>
      <c r="H639" s="405"/>
      <c r="I639" s="406" t="s">
        <v>1709</v>
      </c>
      <c r="J639" s="1149">
        <f>SUM(J637:J638)</f>
        <v>88.087999999999994</v>
      </c>
    </row>
    <row r="640" spans="1:10">
      <c r="A640" s="330" t="s">
        <v>1710</v>
      </c>
      <c r="B640" s="181" t="s">
        <v>2761</v>
      </c>
      <c r="C640" s="235"/>
      <c r="D640" s="179"/>
      <c r="E640" s="187"/>
      <c r="F640" s="431"/>
      <c r="G640" s="205"/>
      <c r="H640" s="205"/>
      <c r="I640" s="431"/>
      <c r="J640" s="431"/>
    </row>
    <row r="641" spans="1:10" ht="38.25">
      <c r="A641" s="267" t="s">
        <v>1717</v>
      </c>
      <c r="B641" s="305" t="s">
        <v>989</v>
      </c>
      <c r="C641" s="305" t="s">
        <v>2738</v>
      </c>
      <c r="D641" s="198" t="s">
        <v>49</v>
      </c>
      <c r="E641" s="300">
        <v>600</v>
      </c>
      <c r="F641" s="304"/>
      <c r="G641" s="374"/>
      <c r="H641" s="334"/>
      <c r="I641" s="304"/>
      <c r="J641" s="304"/>
    </row>
    <row r="642" spans="1:10" ht="25.5">
      <c r="A642" s="267" t="s">
        <v>1718</v>
      </c>
      <c r="B642" s="302" t="s">
        <v>990</v>
      </c>
      <c r="C642" s="305" t="s">
        <v>2737</v>
      </c>
      <c r="D642" s="141" t="s">
        <v>49</v>
      </c>
      <c r="E642" s="299">
        <v>450</v>
      </c>
      <c r="F642" s="304"/>
      <c r="G642" s="374"/>
      <c r="H642" s="334"/>
      <c r="I642" s="304"/>
      <c r="J642" s="304"/>
    </row>
    <row r="643" spans="1:10">
      <c r="A643" s="267" t="s">
        <v>1719</v>
      </c>
      <c r="B643" s="302" t="s">
        <v>990</v>
      </c>
      <c r="C643" s="305" t="s">
        <v>2736</v>
      </c>
      <c r="D643" s="141" t="s">
        <v>49</v>
      </c>
      <c r="E643" s="299">
        <v>108</v>
      </c>
      <c r="F643" s="304"/>
      <c r="G643" s="374"/>
      <c r="H643" s="334"/>
      <c r="I643" s="304"/>
      <c r="J643" s="304"/>
    </row>
    <row r="644" spans="1:10">
      <c r="A644" s="267" t="s">
        <v>1720</v>
      </c>
      <c r="B644" s="302" t="s">
        <v>990</v>
      </c>
      <c r="C644" s="305" t="s">
        <v>2739</v>
      </c>
      <c r="D644" s="141" t="s">
        <v>31</v>
      </c>
      <c r="E644" s="299">
        <v>150</v>
      </c>
      <c r="F644" s="409"/>
      <c r="G644" s="304"/>
      <c r="H644" s="304"/>
      <c r="I644" s="409"/>
      <c r="J644" s="409"/>
    </row>
    <row r="645" spans="1:10">
      <c r="A645" s="332"/>
      <c r="B645" s="378"/>
      <c r="C645" s="385"/>
      <c r="D645" s="335"/>
      <c r="E645" s="358"/>
      <c r="F645" s="404"/>
      <c r="G645" s="378"/>
      <c r="H645" s="405"/>
      <c r="I645" s="406" t="s">
        <v>1711</v>
      </c>
      <c r="J645" s="407"/>
    </row>
    <row r="646" spans="1:10">
      <c r="A646" s="330" t="s">
        <v>1712</v>
      </c>
      <c r="B646" s="181" t="s">
        <v>993</v>
      </c>
      <c r="C646" s="235"/>
      <c r="D646" s="333"/>
      <c r="E646" s="357"/>
      <c r="F646" s="320"/>
      <c r="G646" s="375"/>
      <c r="H646" s="333"/>
      <c r="I646" s="320"/>
      <c r="J646" s="320"/>
    </row>
    <row r="647" spans="1:10" ht="25.5">
      <c r="A647" s="331" t="s">
        <v>1713</v>
      </c>
      <c r="B647" s="204" t="s">
        <v>995</v>
      </c>
      <c r="C647" s="243" t="s">
        <v>996</v>
      </c>
      <c r="D647" s="141" t="s">
        <v>49</v>
      </c>
      <c r="E647" s="299">
        <v>60</v>
      </c>
      <c r="F647" s="304"/>
      <c r="G647" s="374"/>
      <c r="H647" s="334"/>
      <c r="I647" s="304"/>
      <c r="J647" s="304"/>
    </row>
    <row r="648" spans="1:10">
      <c r="A648" s="331" t="s">
        <v>1714</v>
      </c>
      <c r="B648" s="302" t="s">
        <v>998</v>
      </c>
      <c r="C648" s="305" t="s">
        <v>999</v>
      </c>
      <c r="D648" s="141" t="s">
        <v>49</v>
      </c>
      <c r="E648" s="299">
        <v>120</v>
      </c>
      <c r="F648" s="304"/>
      <c r="G648" s="374"/>
      <c r="H648" s="334"/>
      <c r="I648" s="304"/>
      <c r="J648" s="304"/>
    </row>
    <row r="649" spans="1:10" ht="25.5">
      <c r="A649" s="331" t="s">
        <v>1715</v>
      </c>
      <c r="B649" s="302" t="s">
        <v>2799</v>
      </c>
      <c r="C649" s="305" t="s">
        <v>1001</v>
      </c>
      <c r="D649" s="141" t="s">
        <v>49</v>
      </c>
      <c r="E649" s="299">
        <v>60</v>
      </c>
      <c r="F649" s="304"/>
      <c r="G649" s="374"/>
      <c r="H649" s="334"/>
      <c r="I649" s="304"/>
      <c r="J649" s="304"/>
    </row>
    <row r="650" spans="1:10" ht="25.5">
      <c r="A650" s="331" t="s">
        <v>1716</v>
      </c>
      <c r="B650" s="302" t="s">
        <v>1003</v>
      </c>
      <c r="C650" s="305" t="s">
        <v>1004</v>
      </c>
      <c r="D650" s="141" t="s">
        <v>49</v>
      </c>
      <c r="E650" s="299">
        <v>60</v>
      </c>
      <c r="F650" s="409"/>
      <c r="G650" s="304"/>
      <c r="H650" s="304"/>
      <c r="I650" s="409"/>
      <c r="J650" s="409"/>
    </row>
    <row r="651" spans="1:10">
      <c r="A651" s="332"/>
      <c r="B651" s="341"/>
      <c r="C651" s="385"/>
      <c r="D651" s="335"/>
      <c r="E651" s="358"/>
      <c r="F651" s="404"/>
      <c r="G651" s="378"/>
      <c r="H651" s="405"/>
      <c r="I651" s="406" t="s">
        <v>1721</v>
      </c>
      <c r="J651" s="407"/>
    </row>
    <row r="652" spans="1:10">
      <c r="A652" s="330" t="s">
        <v>1722</v>
      </c>
      <c r="B652" s="181" t="s">
        <v>1007</v>
      </c>
      <c r="C652" s="235"/>
      <c r="D652" s="179"/>
      <c r="E652" s="187"/>
      <c r="F652" s="320"/>
      <c r="G652" s="375"/>
      <c r="H652" s="333"/>
      <c r="I652" s="320"/>
      <c r="J652" s="320"/>
    </row>
    <row r="653" spans="1:10" ht="25.5">
      <c r="A653" s="331" t="s">
        <v>1724</v>
      </c>
      <c r="B653" s="302" t="s">
        <v>1009</v>
      </c>
      <c r="C653" s="305" t="s">
        <v>1010</v>
      </c>
      <c r="D653" s="141" t="s">
        <v>49</v>
      </c>
      <c r="E653" s="299">
        <v>72</v>
      </c>
      <c r="F653" s="371">
        <v>50</v>
      </c>
      <c r="G653" s="2697">
        <f>H653/F653</f>
        <v>5.5999999999999994E-2</v>
      </c>
      <c r="H653" s="749">
        <v>2.8</v>
      </c>
      <c r="I653" s="334">
        <v>21</v>
      </c>
      <c r="J653" s="749">
        <f>1.21*H653</f>
        <v>3.3879999999999999</v>
      </c>
    </row>
    <row r="654" spans="1:10">
      <c r="A654" s="331" t="s">
        <v>1725</v>
      </c>
      <c r="B654" s="302" t="s">
        <v>1012</v>
      </c>
      <c r="C654" s="305" t="s">
        <v>1013</v>
      </c>
      <c r="D654" s="141" t="s">
        <v>31</v>
      </c>
      <c r="E654" s="299">
        <v>3000</v>
      </c>
      <c r="F654" s="371">
        <v>1</v>
      </c>
      <c r="G654" s="2697">
        <f t="shared" ref="G654:G657" si="9">H654/F654</f>
        <v>2.13</v>
      </c>
      <c r="H654" s="749">
        <v>2.13</v>
      </c>
      <c r="I654" s="334">
        <v>21</v>
      </c>
      <c r="J654" s="749">
        <f t="shared" ref="J654:J657" si="10">1.21*H654</f>
        <v>2.5772999999999997</v>
      </c>
    </row>
    <row r="655" spans="1:10" ht="25.5">
      <c r="A655" s="331" t="s">
        <v>1726</v>
      </c>
      <c r="B655" s="302" t="s">
        <v>1015</v>
      </c>
      <c r="C655" s="305" t="s">
        <v>1016</v>
      </c>
      <c r="D655" s="141" t="s">
        <v>31</v>
      </c>
      <c r="E655" s="299">
        <v>30</v>
      </c>
      <c r="F655" s="371">
        <v>10</v>
      </c>
      <c r="G655" s="2697">
        <f t="shared" si="9"/>
        <v>1.3900000000000001</v>
      </c>
      <c r="H655" s="749">
        <v>13.9</v>
      </c>
      <c r="I655" s="334">
        <v>21</v>
      </c>
      <c r="J655" s="749">
        <f t="shared" si="10"/>
        <v>16.818999999999999</v>
      </c>
    </row>
    <row r="656" spans="1:10" ht="25.5">
      <c r="A656" s="331" t="s">
        <v>1727</v>
      </c>
      <c r="B656" s="302" t="s">
        <v>1018</v>
      </c>
      <c r="C656" s="305" t="s">
        <v>1019</v>
      </c>
      <c r="D656" s="141" t="s">
        <v>31</v>
      </c>
      <c r="E656" s="299">
        <v>60</v>
      </c>
      <c r="F656" s="371">
        <v>10</v>
      </c>
      <c r="G656" s="2697">
        <f t="shared" si="9"/>
        <v>1.89</v>
      </c>
      <c r="H656" s="749">
        <v>18.899999999999999</v>
      </c>
      <c r="I656" s="334">
        <v>21</v>
      </c>
      <c r="J656" s="749">
        <f t="shared" si="10"/>
        <v>22.868999999999996</v>
      </c>
    </row>
    <row r="657" spans="1:10">
      <c r="A657" s="331" t="s">
        <v>1728</v>
      </c>
      <c r="B657" s="302" t="s">
        <v>1021</v>
      </c>
      <c r="C657" s="305" t="s">
        <v>2740</v>
      </c>
      <c r="D657" s="141" t="s">
        <v>49</v>
      </c>
      <c r="E657" s="299">
        <v>75</v>
      </c>
      <c r="F657" s="315">
        <v>200</v>
      </c>
      <c r="G657" s="2697">
        <f t="shared" si="9"/>
        <v>1.585E-2</v>
      </c>
      <c r="H657" s="749">
        <v>3.17</v>
      </c>
      <c r="I657" s="315">
        <v>21</v>
      </c>
      <c r="J657" s="749">
        <f t="shared" si="10"/>
        <v>3.8356999999999997</v>
      </c>
    </row>
    <row r="658" spans="1:10">
      <c r="A658" s="332"/>
      <c r="B658" s="341"/>
      <c r="C658" s="385"/>
      <c r="D658" s="335"/>
      <c r="E658" s="358"/>
      <c r="F658" s="404"/>
      <c r="G658" s="378"/>
      <c r="H658" s="405"/>
      <c r="I658" s="406" t="s">
        <v>1723</v>
      </c>
      <c r="J658" s="1149">
        <f>SUM(J653:J657)</f>
        <v>49.488999999999997</v>
      </c>
    </row>
    <row r="659" spans="1:10">
      <c r="A659" s="330" t="s">
        <v>1729</v>
      </c>
      <c r="B659" s="181" t="s">
        <v>2759</v>
      </c>
      <c r="C659" s="235"/>
      <c r="D659" s="179"/>
      <c r="E659" s="187"/>
      <c r="F659" s="320"/>
      <c r="G659" s="375"/>
      <c r="H659" s="333"/>
      <c r="I659" s="320"/>
      <c r="J659" s="320"/>
    </row>
    <row r="660" spans="1:10" ht="25.5">
      <c r="A660" s="381" t="s">
        <v>1734</v>
      </c>
      <c r="B660" s="297" t="s">
        <v>1025</v>
      </c>
      <c r="C660" s="380" t="s">
        <v>1730</v>
      </c>
      <c r="D660" s="139" t="s">
        <v>31</v>
      </c>
      <c r="E660" s="150">
        <v>15</v>
      </c>
      <c r="F660" s="371">
        <v>10</v>
      </c>
      <c r="G660" s="748">
        <v>4.5999999999999996</v>
      </c>
      <c r="H660" s="748">
        <f>G660*F660</f>
        <v>46</v>
      </c>
      <c r="I660" s="371">
        <v>21</v>
      </c>
      <c r="J660" s="371">
        <f>1.21*H660</f>
        <v>55.66</v>
      </c>
    </row>
    <row r="661" spans="1:10" ht="25.5">
      <c r="A661" s="381" t="s">
        <v>1735</v>
      </c>
      <c r="B661" s="297" t="s">
        <v>1025</v>
      </c>
      <c r="C661" s="380" t="s">
        <v>1731</v>
      </c>
      <c r="D661" s="139" t="s">
        <v>31</v>
      </c>
      <c r="E661" s="150">
        <v>30</v>
      </c>
      <c r="F661" s="371">
        <v>10</v>
      </c>
      <c r="G661" s="748">
        <v>5.2</v>
      </c>
      <c r="H661" s="748">
        <f t="shared" ref="H661:H662" si="11">G661*F661</f>
        <v>52</v>
      </c>
      <c r="I661" s="371">
        <v>21</v>
      </c>
      <c r="J661" s="371">
        <f t="shared" ref="J661:J663" si="12">1.21*H661</f>
        <v>62.92</v>
      </c>
    </row>
    <row r="662" spans="1:10" ht="25.5">
      <c r="A662" s="381" t="s">
        <v>1736</v>
      </c>
      <c r="B662" s="297" t="s">
        <v>1025</v>
      </c>
      <c r="C662" s="380" t="s">
        <v>1732</v>
      </c>
      <c r="D662" s="139" t="s">
        <v>31</v>
      </c>
      <c r="E662" s="150">
        <v>30</v>
      </c>
      <c r="F662" s="371">
        <v>10</v>
      </c>
      <c r="G662" s="748">
        <v>6.4</v>
      </c>
      <c r="H662" s="748">
        <f t="shared" si="11"/>
        <v>64</v>
      </c>
      <c r="I662" s="371">
        <v>21</v>
      </c>
      <c r="J662" s="371">
        <f t="shared" si="12"/>
        <v>77.44</v>
      </c>
    </row>
    <row r="663" spans="1:10" ht="25.5">
      <c r="A663" s="381" t="s">
        <v>1737</v>
      </c>
      <c r="B663" s="302" t="s">
        <v>1028</v>
      </c>
      <c r="C663" s="305" t="s">
        <v>1733</v>
      </c>
      <c r="D663" s="139" t="s">
        <v>31</v>
      </c>
      <c r="E663" s="150">
        <v>60</v>
      </c>
      <c r="F663" s="315">
        <v>1</v>
      </c>
      <c r="G663" s="749">
        <v>22</v>
      </c>
      <c r="H663" s="748">
        <v>22</v>
      </c>
      <c r="I663" s="315">
        <v>21</v>
      </c>
      <c r="J663" s="371">
        <f t="shared" si="12"/>
        <v>26.619999999999997</v>
      </c>
    </row>
    <row r="664" spans="1:10">
      <c r="A664" s="332"/>
      <c r="B664" s="341"/>
      <c r="C664" s="385"/>
      <c r="D664" s="335"/>
      <c r="E664" s="358"/>
      <c r="F664" s="404"/>
      <c r="G664" s="378"/>
      <c r="H664" s="405"/>
      <c r="I664" s="406" t="s">
        <v>1738</v>
      </c>
      <c r="J664" s="1152">
        <f>SUM(J660:J663)</f>
        <v>222.64</v>
      </c>
    </row>
    <row r="665" spans="1:10">
      <c r="A665" s="330" t="s">
        <v>81</v>
      </c>
      <c r="B665" s="181" t="s">
        <v>2760</v>
      </c>
      <c r="C665" s="245"/>
      <c r="D665" s="188"/>
      <c r="E665" s="206"/>
      <c r="F665" s="320"/>
      <c r="G665" s="375"/>
      <c r="H665" s="333"/>
      <c r="I665" s="320"/>
      <c r="J665" s="320"/>
    </row>
    <row r="666" spans="1:10" ht="25.5">
      <c r="A666" s="331" t="s">
        <v>1739</v>
      </c>
      <c r="B666" s="302" t="s">
        <v>1032</v>
      </c>
      <c r="C666" s="305" t="s">
        <v>2744</v>
      </c>
      <c r="D666" s="141" t="s">
        <v>31</v>
      </c>
      <c r="E666" s="300">
        <v>105000</v>
      </c>
      <c r="F666" s="304"/>
      <c r="G666" s="374"/>
      <c r="H666" s="334"/>
      <c r="I666" s="304"/>
      <c r="J666" s="304"/>
    </row>
    <row r="667" spans="1:10" ht="25.5">
      <c r="A667" s="331" t="s">
        <v>1740</v>
      </c>
      <c r="B667" s="302" t="s">
        <v>1034</v>
      </c>
      <c r="C667" s="305" t="s">
        <v>1035</v>
      </c>
      <c r="D667" s="141" t="s">
        <v>31</v>
      </c>
      <c r="E667" s="300">
        <v>3000</v>
      </c>
      <c r="F667" s="304"/>
      <c r="G667" s="374"/>
      <c r="H667" s="334"/>
      <c r="I667" s="304"/>
      <c r="J667" s="304"/>
    </row>
    <row r="668" spans="1:10">
      <c r="A668" s="331" t="s">
        <v>1741</v>
      </c>
      <c r="B668" s="302" t="s">
        <v>1037</v>
      </c>
      <c r="C668" s="305" t="s">
        <v>1038</v>
      </c>
      <c r="D668" s="141" t="s">
        <v>31</v>
      </c>
      <c r="E668" s="300">
        <v>600</v>
      </c>
      <c r="F668" s="304"/>
      <c r="G668" s="374"/>
      <c r="H668" s="334"/>
      <c r="I668" s="304"/>
      <c r="J668" s="304"/>
    </row>
    <row r="669" spans="1:10" ht="25.5">
      <c r="A669" s="331" t="s">
        <v>1742</v>
      </c>
      <c r="B669" s="302" t="s">
        <v>1039</v>
      </c>
      <c r="C669" s="305" t="s">
        <v>2743</v>
      </c>
      <c r="D669" s="141" t="s">
        <v>31</v>
      </c>
      <c r="E669" s="300">
        <v>1500</v>
      </c>
      <c r="F669" s="304"/>
      <c r="G669" s="374"/>
      <c r="H669" s="334"/>
      <c r="I669" s="304"/>
      <c r="J669" s="304"/>
    </row>
    <row r="670" spans="1:10" ht="25.5">
      <c r="A670" s="331" t="s">
        <v>1743</v>
      </c>
      <c r="B670" s="302" t="s">
        <v>1040</v>
      </c>
      <c r="C670" s="246" t="s">
        <v>2742</v>
      </c>
      <c r="D670" s="141" t="s">
        <v>31</v>
      </c>
      <c r="E670" s="300">
        <v>3000</v>
      </c>
      <c r="F670" s="304"/>
      <c r="G670" s="374"/>
      <c r="H670" s="334"/>
      <c r="I670" s="304"/>
      <c r="J670" s="304"/>
    </row>
    <row r="671" spans="1:10" ht="25.5">
      <c r="A671" s="331" t="s">
        <v>1744</v>
      </c>
      <c r="B671" s="302" t="s">
        <v>1041</v>
      </c>
      <c r="C671" s="246" t="s">
        <v>2741</v>
      </c>
      <c r="D671" s="141" t="s">
        <v>31</v>
      </c>
      <c r="E671" s="300">
        <v>15000</v>
      </c>
      <c r="F671" s="304"/>
      <c r="G671" s="374"/>
      <c r="H671" s="334"/>
      <c r="I671" s="304"/>
      <c r="J671" s="304"/>
    </row>
    <row r="672" spans="1:10" ht="38.25">
      <c r="A672" s="331" t="s">
        <v>1745</v>
      </c>
      <c r="B672" s="302" t="s">
        <v>1042</v>
      </c>
      <c r="C672" s="305" t="s">
        <v>1043</v>
      </c>
      <c r="D672" s="141" t="s">
        <v>31</v>
      </c>
      <c r="E672" s="300">
        <v>900</v>
      </c>
      <c r="F672" s="304"/>
      <c r="G672" s="374"/>
      <c r="H672" s="334"/>
      <c r="I672" s="304"/>
      <c r="J672" s="304"/>
    </row>
    <row r="673" spans="1:10" ht="25.5">
      <c r="A673" s="331" t="s">
        <v>1746</v>
      </c>
      <c r="B673" s="302" t="s">
        <v>1044</v>
      </c>
      <c r="C673" s="305" t="s">
        <v>1045</v>
      </c>
      <c r="D673" s="141" t="s">
        <v>31</v>
      </c>
      <c r="E673" s="300">
        <v>900</v>
      </c>
      <c r="F673" s="304"/>
      <c r="G673" s="374"/>
      <c r="H673" s="334"/>
      <c r="I673" s="304"/>
      <c r="J673" s="304"/>
    </row>
    <row r="674" spans="1:10">
      <c r="A674" s="332"/>
      <c r="B674" s="341"/>
      <c r="C674" s="385"/>
      <c r="D674" s="335"/>
      <c r="E674" s="358"/>
      <c r="F674" s="329"/>
      <c r="G674" s="378"/>
      <c r="H674" s="335"/>
      <c r="I674" s="373" t="s">
        <v>1747</v>
      </c>
      <c r="J674" s="319"/>
    </row>
    <row r="675" spans="1:10">
      <c r="A675" s="330" t="s">
        <v>1748</v>
      </c>
      <c r="B675" s="181" t="s">
        <v>1048</v>
      </c>
      <c r="C675" s="245"/>
      <c r="D675" s="188"/>
      <c r="E675" s="206"/>
      <c r="F675" s="320"/>
      <c r="G675" s="375"/>
      <c r="H675" s="333"/>
      <c r="I675" s="320"/>
      <c r="J675" s="320"/>
    </row>
    <row r="676" spans="1:10" ht="38.25">
      <c r="A676" s="331" t="s">
        <v>1749</v>
      </c>
      <c r="B676" s="302" t="s">
        <v>1050</v>
      </c>
      <c r="C676" s="246" t="s">
        <v>1051</v>
      </c>
      <c r="D676" s="144" t="s">
        <v>49</v>
      </c>
      <c r="E676" s="300">
        <v>120</v>
      </c>
      <c r="F676" s="409"/>
      <c r="G676" s="304"/>
      <c r="H676" s="304"/>
      <c r="I676" s="409"/>
      <c r="J676" s="409"/>
    </row>
    <row r="677" spans="1:10">
      <c r="A677" s="332"/>
      <c r="B677" s="341"/>
      <c r="C677" s="385"/>
      <c r="D677" s="335"/>
      <c r="E677" s="358"/>
      <c r="F677" s="404"/>
      <c r="G677" s="378"/>
      <c r="H677" s="405"/>
      <c r="I677" s="406" t="s">
        <v>1754</v>
      </c>
      <c r="J677" s="407"/>
    </row>
    <row r="678" spans="1:10">
      <c r="A678" s="330" t="s">
        <v>1750</v>
      </c>
      <c r="B678" s="181" t="s">
        <v>1054</v>
      </c>
      <c r="C678" s="234"/>
      <c r="D678" s="178"/>
      <c r="E678" s="185"/>
      <c r="F678" s="320"/>
      <c r="G678" s="375"/>
      <c r="H678" s="333"/>
      <c r="I678" s="320"/>
      <c r="J678" s="320"/>
    </row>
    <row r="679" spans="1:10">
      <c r="A679" s="331" t="s">
        <v>1751</v>
      </c>
      <c r="B679" s="160" t="s">
        <v>1056</v>
      </c>
      <c r="C679" s="243" t="s">
        <v>2613</v>
      </c>
      <c r="D679" s="141" t="s">
        <v>49</v>
      </c>
      <c r="E679" s="299">
        <v>18</v>
      </c>
      <c r="F679" s="371">
        <v>500</v>
      </c>
      <c r="G679" s="2697">
        <f>H679/F679</f>
        <v>0.28539999999999999</v>
      </c>
      <c r="H679" s="749">
        <v>142.69999999999999</v>
      </c>
      <c r="I679" s="334">
        <v>21</v>
      </c>
      <c r="J679" s="749">
        <f>1.21*H679</f>
        <v>172.66699999999997</v>
      </c>
    </row>
    <row r="680" spans="1:10">
      <c r="A680" s="331" t="s">
        <v>1752</v>
      </c>
      <c r="B680" s="160" t="s">
        <v>1056</v>
      </c>
      <c r="C680" s="243" t="s">
        <v>2614</v>
      </c>
      <c r="D680" s="153" t="s">
        <v>49</v>
      </c>
      <c r="E680" s="154">
        <v>36</v>
      </c>
      <c r="F680" s="371">
        <v>500</v>
      </c>
      <c r="G680" s="2697">
        <f t="shared" ref="G680:G681" si="13">H680/F680</f>
        <v>0.20619999999999999</v>
      </c>
      <c r="H680" s="749">
        <v>103.1</v>
      </c>
      <c r="I680" s="334">
        <v>21</v>
      </c>
      <c r="J680" s="749">
        <f t="shared" ref="J680:J681" si="14">1.21*H680</f>
        <v>124.75099999999999</v>
      </c>
    </row>
    <row r="681" spans="1:10" ht="25.5">
      <c r="A681" s="331" t="s">
        <v>1753</v>
      </c>
      <c r="B681" s="160" t="s">
        <v>1056</v>
      </c>
      <c r="C681" s="243" t="s">
        <v>2615</v>
      </c>
      <c r="D681" s="153" t="s">
        <v>49</v>
      </c>
      <c r="E681" s="154">
        <v>450</v>
      </c>
      <c r="F681" s="770">
        <v>100</v>
      </c>
      <c r="G681" s="2697">
        <f t="shared" si="13"/>
        <v>6.3E-2</v>
      </c>
      <c r="H681" s="749">
        <v>6.3</v>
      </c>
      <c r="I681" s="762">
        <v>21</v>
      </c>
      <c r="J681" s="749">
        <f t="shared" si="14"/>
        <v>7.6229999999999993</v>
      </c>
    </row>
    <row r="682" spans="1:10">
      <c r="A682" s="332"/>
      <c r="B682" s="341"/>
      <c r="C682" s="385"/>
      <c r="D682" s="335"/>
      <c r="E682" s="358"/>
      <c r="F682" s="329"/>
      <c r="G682" s="378"/>
      <c r="H682" s="405"/>
      <c r="I682" s="406" t="s">
        <v>1755</v>
      </c>
      <c r="J682" s="1149">
        <f>SUM(J679:J681)</f>
        <v>305.04099999999994</v>
      </c>
    </row>
    <row r="683" spans="1:10">
      <c r="A683" s="330" t="s">
        <v>1756</v>
      </c>
      <c r="B683" s="181" t="s">
        <v>1061</v>
      </c>
      <c r="C683" s="234"/>
      <c r="D683" s="178"/>
      <c r="E683" s="185"/>
      <c r="F683" s="320"/>
      <c r="G683" s="375"/>
      <c r="H683" s="333"/>
      <c r="I683" s="320"/>
      <c r="J683" s="320"/>
    </row>
    <row r="684" spans="1:10">
      <c r="A684" s="331" t="s">
        <v>1757</v>
      </c>
      <c r="B684" s="160" t="s">
        <v>1063</v>
      </c>
      <c r="C684" s="243" t="s">
        <v>1064</v>
      </c>
      <c r="D684" s="154" t="s">
        <v>31</v>
      </c>
      <c r="E684" s="154">
        <v>15</v>
      </c>
      <c r="F684" s="304"/>
      <c r="G684" s="374"/>
      <c r="H684" s="334"/>
      <c r="I684" s="304"/>
      <c r="J684" s="304"/>
    </row>
    <row r="685" spans="1:10">
      <c r="A685" s="331" t="s">
        <v>1758</v>
      </c>
      <c r="B685" s="160" t="s">
        <v>1063</v>
      </c>
      <c r="C685" s="243" t="s">
        <v>1066</v>
      </c>
      <c r="D685" s="154" t="s">
        <v>31</v>
      </c>
      <c r="E685" s="154">
        <v>15</v>
      </c>
      <c r="F685" s="304"/>
      <c r="G685" s="374"/>
      <c r="H685" s="334"/>
      <c r="I685" s="304"/>
      <c r="J685" s="304"/>
    </row>
    <row r="686" spans="1:10">
      <c r="A686" s="331" t="s">
        <v>1759</v>
      </c>
      <c r="B686" s="160" t="s">
        <v>1063</v>
      </c>
      <c r="C686" s="243" t="s">
        <v>2745</v>
      </c>
      <c r="D686" s="154" t="s">
        <v>31</v>
      </c>
      <c r="E686" s="299">
        <v>6</v>
      </c>
      <c r="F686" s="304"/>
      <c r="G686" s="374"/>
      <c r="H686" s="334"/>
      <c r="I686" s="304"/>
      <c r="J686" s="304"/>
    </row>
    <row r="687" spans="1:10">
      <c r="A687" s="331" t="s">
        <v>1760</v>
      </c>
      <c r="B687" s="302" t="s">
        <v>1069</v>
      </c>
      <c r="C687" s="305" t="s">
        <v>1070</v>
      </c>
      <c r="D687" s="141" t="s">
        <v>31</v>
      </c>
      <c r="E687" s="299">
        <v>12</v>
      </c>
      <c r="F687" s="304"/>
      <c r="G687" s="374"/>
      <c r="H687" s="334"/>
      <c r="I687" s="304"/>
      <c r="J687" s="304"/>
    </row>
    <row r="688" spans="1:10" ht="25.5">
      <c r="A688" s="331" t="s">
        <v>1761</v>
      </c>
      <c r="B688" s="302" t="s">
        <v>1071</v>
      </c>
      <c r="C688" s="305" t="s">
        <v>1072</v>
      </c>
      <c r="D688" s="141" t="s">
        <v>31</v>
      </c>
      <c r="E688" s="299">
        <v>3000</v>
      </c>
      <c r="F688" s="304"/>
      <c r="G688" s="374"/>
      <c r="H688" s="334"/>
      <c r="I688" s="304"/>
      <c r="J688" s="304"/>
    </row>
    <row r="689" spans="1:10" ht="25.5">
      <c r="A689" s="331" t="s">
        <v>1762</v>
      </c>
      <c r="B689" s="302" t="s">
        <v>1071</v>
      </c>
      <c r="C689" s="305" t="s">
        <v>1073</v>
      </c>
      <c r="D689" s="141" t="s">
        <v>31</v>
      </c>
      <c r="E689" s="299">
        <v>6000</v>
      </c>
      <c r="F689" s="304"/>
      <c r="G689" s="374"/>
      <c r="H689" s="334"/>
      <c r="I689" s="304"/>
      <c r="J689" s="304"/>
    </row>
    <row r="690" spans="1:10" ht="25.5">
      <c r="A690" s="331" t="s">
        <v>1763</v>
      </c>
      <c r="B690" s="302" t="s">
        <v>1071</v>
      </c>
      <c r="C690" s="305" t="s">
        <v>1074</v>
      </c>
      <c r="D690" s="141" t="s">
        <v>31</v>
      </c>
      <c r="E690" s="299">
        <v>3000</v>
      </c>
      <c r="F690" s="304"/>
      <c r="G690" s="374"/>
      <c r="H690" s="334"/>
      <c r="I690" s="304"/>
      <c r="J690" s="304"/>
    </row>
    <row r="691" spans="1:10" ht="25.5">
      <c r="A691" s="331" t="s">
        <v>1764</v>
      </c>
      <c r="B691" s="302" t="s">
        <v>1071</v>
      </c>
      <c r="C691" s="305" t="s">
        <v>1765</v>
      </c>
      <c r="D691" s="141" t="s">
        <v>31</v>
      </c>
      <c r="E691" s="299">
        <v>6000</v>
      </c>
      <c r="F691" s="268"/>
      <c r="G691" s="276"/>
      <c r="H691" s="384"/>
      <c r="I691" s="268"/>
      <c r="J691" s="268"/>
    </row>
    <row r="692" spans="1:10">
      <c r="A692" s="332"/>
      <c r="B692" s="341"/>
      <c r="C692" s="385"/>
      <c r="D692" s="335"/>
      <c r="E692" s="358"/>
      <c r="F692" s="329"/>
      <c r="G692" s="378"/>
      <c r="H692" s="405"/>
      <c r="I692" s="406" t="s">
        <v>1771</v>
      </c>
      <c r="J692" s="407"/>
    </row>
    <row r="693" spans="1:10">
      <c r="A693" s="469" t="s">
        <v>234</v>
      </c>
      <c r="B693" s="424" t="s">
        <v>1766</v>
      </c>
      <c r="C693" s="459"/>
      <c r="D693" s="470"/>
      <c r="E693" s="471"/>
      <c r="F693" s="263"/>
      <c r="G693" s="264"/>
      <c r="H693" s="265"/>
      <c r="I693" s="263"/>
      <c r="J693" s="263"/>
    </row>
    <row r="694" spans="1:10" ht="25.5">
      <c r="A694" s="267" t="s">
        <v>1767</v>
      </c>
      <c r="B694" s="639" t="s">
        <v>1075</v>
      </c>
      <c r="C694" s="168" t="s">
        <v>1076</v>
      </c>
      <c r="D694" s="141" t="s">
        <v>31</v>
      </c>
      <c r="E694" s="299">
        <v>36</v>
      </c>
      <c r="F694" s="409"/>
      <c r="G694" s="304"/>
      <c r="H694" s="304"/>
      <c r="I694" s="409"/>
      <c r="J694" s="409"/>
    </row>
    <row r="695" spans="1:10">
      <c r="A695" s="332"/>
      <c r="B695" s="341"/>
      <c r="C695" s="385"/>
      <c r="D695" s="335"/>
      <c r="E695" s="358"/>
      <c r="F695" s="404"/>
      <c r="G695" s="378"/>
      <c r="H695" s="405"/>
      <c r="I695" s="406" t="s">
        <v>1772</v>
      </c>
      <c r="J695" s="407"/>
    </row>
    <row r="696" spans="1:10">
      <c r="A696" s="330" t="s">
        <v>1768</v>
      </c>
      <c r="B696" s="181" t="s">
        <v>1077</v>
      </c>
      <c r="C696" s="473"/>
      <c r="D696" s="474"/>
      <c r="E696" s="475"/>
      <c r="F696" s="320"/>
      <c r="G696" s="375"/>
      <c r="H696" s="333"/>
      <c r="I696" s="320"/>
      <c r="J696" s="320"/>
    </row>
    <row r="697" spans="1:10">
      <c r="A697" s="267" t="s">
        <v>1769</v>
      </c>
      <c r="B697" s="302" t="s">
        <v>1078</v>
      </c>
      <c r="C697" s="305" t="s">
        <v>1079</v>
      </c>
      <c r="D697" s="141" t="s">
        <v>31</v>
      </c>
      <c r="E697" s="299">
        <v>30</v>
      </c>
      <c r="F697" s="304"/>
      <c r="G697" s="374"/>
      <c r="H697" s="334"/>
      <c r="I697" s="304"/>
      <c r="J697" s="304"/>
    </row>
    <row r="698" spans="1:10" ht="25.5">
      <c r="A698" s="267" t="s">
        <v>1770</v>
      </c>
      <c r="B698" s="302" t="s">
        <v>1080</v>
      </c>
      <c r="C698" s="305" t="s">
        <v>1777</v>
      </c>
      <c r="D698" s="144" t="s">
        <v>31</v>
      </c>
      <c r="E698" s="300">
        <v>36</v>
      </c>
      <c r="F698" s="304"/>
      <c r="G698" s="374"/>
      <c r="H698" s="334"/>
      <c r="I698" s="304"/>
      <c r="J698" s="304"/>
    </row>
    <row r="699" spans="1:10">
      <c r="A699" s="332"/>
      <c r="B699" s="341"/>
      <c r="C699" s="385"/>
      <c r="D699" s="335"/>
      <c r="E699" s="358"/>
      <c r="F699" s="329"/>
      <c r="G699" s="378"/>
      <c r="H699" s="335"/>
      <c r="I699" s="373" t="s">
        <v>1773</v>
      </c>
      <c r="J699" s="319"/>
    </row>
    <row r="700" spans="1:10">
      <c r="A700" s="330" t="s">
        <v>1774</v>
      </c>
      <c r="B700" s="181" t="s">
        <v>1081</v>
      </c>
      <c r="C700" s="322"/>
      <c r="D700" s="333"/>
      <c r="E700" s="357"/>
      <c r="F700" s="320"/>
      <c r="G700" s="375"/>
      <c r="H700" s="333"/>
      <c r="I700" s="320"/>
      <c r="J700" s="320"/>
    </row>
    <row r="701" spans="1:10" ht="25.5">
      <c r="A701" s="331" t="s">
        <v>1775</v>
      </c>
      <c r="B701" s="148" t="s">
        <v>1082</v>
      </c>
      <c r="C701" s="192" t="s">
        <v>1776</v>
      </c>
      <c r="D701" s="156" t="s">
        <v>87</v>
      </c>
      <c r="E701" s="291">
        <v>72</v>
      </c>
      <c r="F701" s="409"/>
      <c r="G701" s="304"/>
      <c r="H701" s="304"/>
      <c r="I701" s="409"/>
      <c r="J701" s="409"/>
    </row>
    <row r="702" spans="1:10">
      <c r="A702" s="332"/>
      <c r="B702" s="341"/>
      <c r="C702" s="385"/>
      <c r="D702" s="335"/>
      <c r="E702" s="358"/>
      <c r="F702" s="404"/>
      <c r="G702" s="378"/>
      <c r="H702" s="405"/>
      <c r="I702" s="406" t="s">
        <v>1778</v>
      </c>
      <c r="J702" s="407"/>
    </row>
    <row r="703" spans="1:10">
      <c r="A703" s="330" t="s">
        <v>1781</v>
      </c>
      <c r="B703" s="278" t="s">
        <v>1084</v>
      </c>
      <c r="C703" s="322"/>
      <c r="D703" s="333"/>
      <c r="E703" s="357"/>
      <c r="F703" s="320"/>
      <c r="G703" s="375"/>
      <c r="H703" s="333"/>
      <c r="I703" s="320"/>
      <c r="J703" s="320"/>
    </row>
    <row r="704" spans="1:10">
      <c r="A704" s="331" t="s">
        <v>1782</v>
      </c>
      <c r="B704" s="302" t="s">
        <v>1085</v>
      </c>
      <c r="C704" s="305" t="s">
        <v>1086</v>
      </c>
      <c r="D704" s="141" t="s">
        <v>31</v>
      </c>
      <c r="E704" s="299">
        <v>24</v>
      </c>
      <c r="F704" s="304"/>
      <c r="G704" s="374"/>
      <c r="H704" s="371"/>
      <c r="I704" s="318"/>
      <c r="J704" s="304"/>
    </row>
    <row r="705" spans="1:10">
      <c r="A705" s="331" t="s">
        <v>1783</v>
      </c>
      <c r="B705" s="302" t="s">
        <v>1085</v>
      </c>
      <c r="C705" s="305" t="s">
        <v>1780</v>
      </c>
      <c r="D705" s="141" t="s">
        <v>31</v>
      </c>
      <c r="E705" s="299">
        <v>12</v>
      </c>
      <c r="F705" s="136"/>
      <c r="G705" s="304"/>
      <c r="H705" s="304"/>
      <c r="I705" s="409"/>
      <c r="J705" s="409"/>
    </row>
    <row r="706" spans="1:10">
      <c r="A706" s="332"/>
      <c r="B706" s="341"/>
      <c r="C706" s="385"/>
      <c r="D706" s="335"/>
      <c r="E706" s="358"/>
      <c r="F706" s="329"/>
      <c r="G706" s="327"/>
      <c r="H706" s="405"/>
      <c r="I706" s="406" t="s">
        <v>1779</v>
      </c>
      <c r="J706" s="407"/>
    </row>
    <row r="707" spans="1:10">
      <c r="A707" s="330" t="s">
        <v>1784</v>
      </c>
      <c r="B707" s="135" t="s">
        <v>1087</v>
      </c>
      <c r="C707" s="322"/>
      <c r="D707" s="333"/>
      <c r="E707" s="357"/>
      <c r="F707" s="249"/>
      <c r="G707" s="205"/>
      <c r="H707" s="333"/>
      <c r="I707" s="250"/>
      <c r="J707" s="320"/>
    </row>
    <row r="708" spans="1:10" ht="89.25">
      <c r="A708" s="381" t="s">
        <v>1785</v>
      </c>
      <c r="B708" s="297" t="s">
        <v>1089</v>
      </c>
      <c r="C708" s="305" t="s">
        <v>1090</v>
      </c>
      <c r="D708" s="334" t="s">
        <v>858</v>
      </c>
      <c r="E708" s="334">
        <v>10</v>
      </c>
      <c r="F708" s="225"/>
      <c r="G708" s="318"/>
      <c r="H708" s="371"/>
      <c r="I708" s="226"/>
      <c r="J708" s="318"/>
    </row>
    <row r="709" spans="1:10" ht="76.5">
      <c r="A709" s="381" t="s">
        <v>1786</v>
      </c>
      <c r="B709" s="297" t="s">
        <v>1092</v>
      </c>
      <c r="C709" s="305" t="s">
        <v>1093</v>
      </c>
      <c r="D709" s="334" t="s">
        <v>858</v>
      </c>
      <c r="E709" s="334">
        <v>10</v>
      </c>
      <c r="F709" s="225"/>
      <c r="G709" s="318"/>
      <c r="H709" s="371"/>
      <c r="I709" s="226"/>
      <c r="J709" s="318"/>
    </row>
    <row r="710" spans="1:10" ht="89.25">
      <c r="A710" s="381" t="s">
        <v>1787</v>
      </c>
      <c r="B710" s="297" t="s">
        <v>1095</v>
      </c>
      <c r="C710" s="305" t="s">
        <v>1096</v>
      </c>
      <c r="D710" s="334" t="s">
        <v>858</v>
      </c>
      <c r="E710" s="334">
        <v>10</v>
      </c>
      <c r="F710" s="225"/>
      <c r="G710" s="318"/>
      <c r="H710" s="371"/>
      <c r="I710" s="226"/>
      <c r="J710" s="318"/>
    </row>
    <row r="711" spans="1:10" ht="76.5">
      <c r="A711" s="381" t="s">
        <v>1788</v>
      </c>
      <c r="B711" s="297" t="s">
        <v>1098</v>
      </c>
      <c r="C711" s="305" t="s">
        <v>1099</v>
      </c>
      <c r="D711" s="334" t="s">
        <v>858</v>
      </c>
      <c r="E711" s="334">
        <v>10</v>
      </c>
      <c r="F711" s="225"/>
      <c r="G711" s="318"/>
      <c r="H711" s="371"/>
      <c r="I711" s="226"/>
      <c r="J711" s="318"/>
    </row>
    <row r="712" spans="1:10" ht="38.25">
      <c r="A712" s="381" t="s">
        <v>1789</v>
      </c>
      <c r="B712" s="297" t="s">
        <v>1101</v>
      </c>
      <c r="C712" s="305" t="s">
        <v>1102</v>
      </c>
      <c r="D712" s="334" t="s">
        <v>858</v>
      </c>
      <c r="E712" s="334">
        <v>9</v>
      </c>
      <c r="F712" s="225"/>
      <c r="G712" s="318"/>
      <c r="H712" s="371"/>
      <c r="I712" s="226"/>
      <c r="J712" s="318"/>
    </row>
    <row r="713" spans="1:10" ht="51">
      <c r="A713" s="381" t="s">
        <v>1790</v>
      </c>
      <c r="B713" s="222" t="s">
        <v>1104</v>
      </c>
      <c r="C713" s="353" t="s">
        <v>1105</v>
      </c>
      <c r="D713" s="334" t="s">
        <v>858</v>
      </c>
      <c r="E713" s="334">
        <v>9</v>
      </c>
      <c r="F713" s="225"/>
      <c r="G713" s="318"/>
      <c r="H713" s="371"/>
      <c r="I713" s="226"/>
      <c r="J713" s="318"/>
    </row>
    <row r="714" spans="1:10" ht="38.25">
      <c r="A714" s="381" t="s">
        <v>1791</v>
      </c>
      <c r="B714" s="380" t="s">
        <v>1107</v>
      </c>
      <c r="C714" s="353" t="s">
        <v>1108</v>
      </c>
      <c r="D714" s="334" t="s">
        <v>858</v>
      </c>
      <c r="E714" s="334">
        <v>9</v>
      </c>
      <c r="F714" s="225"/>
      <c r="G714" s="318"/>
      <c r="H714" s="371"/>
      <c r="I714" s="226"/>
      <c r="J714" s="318"/>
    </row>
    <row r="715" spans="1:10" ht="76.5">
      <c r="A715" s="381" t="s">
        <v>1792</v>
      </c>
      <c r="B715" s="297" t="s">
        <v>1110</v>
      </c>
      <c r="C715" s="305" t="s">
        <v>1111</v>
      </c>
      <c r="D715" s="334" t="s">
        <v>858</v>
      </c>
      <c r="E715" s="334">
        <v>9</v>
      </c>
      <c r="F715" s="225"/>
      <c r="G715" s="318"/>
      <c r="H715" s="371"/>
      <c r="I715" s="226"/>
      <c r="J715" s="318"/>
    </row>
    <row r="716" spans="1:10" ht="63.75">
      <c r="A716" s="381" t="s">
        <v>1793</v>
      </c>
      <c r="B716" s="380" t="s">
        <v>1112</v>
      </c>
      <c r="C716" s="168" t="s">
        <v>1113</v>
      </c>
      <c r="D716" s="334" t="s">
        <v>858</v>
      </c>
      <c r="E716" s="334">
        <v>9</v>
      </c>
      <c r="F716" s="225"/>
      <c r="G716" s="318"/>
      <c r="H716" s="371"/>
      <c r="I716" s="226"/>
      <c r="J716" s="318"/>
    </row>
    <row r="717" spans="1:10" ht="76.5">
      <c r="A717" s="381" t="s">
        <v>1794</v>
      </c>
      <c r="B717" s="297" t="s">
        <v>1114</v>
      </c>
      <c r="C717" s="305" t="s">
        <v>1115</v>
      </c>
      <c r="D717" s="334" t="s">
        <v>858</v>
      </c>
      <c r="E717" s="334">
        <v>9</v>
      </c>
      <c r="F717" s="409"/>
      <c r="G717" s="409"/>
      <c r="H717" s="409"/>
      <c r="I717" s="409"/>
      <c r="J717" s="409"/>
    </row>
    <row r="718" spans="1:10" ht="25.5">
      <c r="A718" s="381" t="s">
        <v>1795</v>
      </c>
      <c r="B718" s="297" t="s">
        <v>1116</v>
      </c>
      <c r="C718" s="305" t="s">
        <v>2747</v>
      </c>
      <c r="D718" s="334" t="s">
        <v>858</v>
      </c>
      <c r="E718" s="334">
        <v>9</v>
      </c>
      <c r="F718" s="225"/>
      <c r="G718" s="318"/>
      <c r="H718" s="371"/>
      <c r="I718" s="226"/>
      <c r="J718" s="318"/>
    </row>
    <row r="719" spans="1:10" ht="25.5">
      <c r="A719" s="381" t="s">
        <v>1796</v>
      </c>
      <c r="B719" s="297" t="s">
        <v>1117</v>
      </c>
      <c r="C719" s="305" t="s">
        <v>1118</v>
      </c>
      <c r="D719" s="334" t="s">
        <v>858</v>
      </c>
      <c r="E719" s="334">
        <v>9</v>
      </c>
      <c r="F719" s="409"/>
      <c r="G719" s="304"/>
      <c r="H719" s="304"/>
      <c r="I719" s="409"/>
      <c r="J719" s="409"/>
    </row>
    <row r="720" spans="1:10">
      <c r="A720" s="332"/>
      <c r="B720" s="378"/>
      <c r="C720" s="385"/>
      <c r="D720" s="335"/>
      <c r="E720" s="358"/>
      <c r="F720" s="404"/>
      <c r="G720" s="327"/>
      <c r="H720" s="405"/>
      <c r="I720" s="406" t="s">
        <v>1797</v>
      </c>
      <c r="J720" s="407"/>
    </row>
    <row r="721" spans="1:10">
      <c r="A721" s="476" t="s">
        <v>1798</v>
      </c>
      <c r="B721" s="477" t="s">
        <v>1119</v>
      </c>
      <c r="C721" s="478"/>
      <c r="D721" s="479"/>
      <c r="E721" s="480"/>
      <c r="F721" s="482"/>
      <c r="G721" s="205"/>
      <c r="H721" s="457"/>
      <c r="I721" s="483"/>
      <c r="J721" s="458"/>
    </row>
    <row r="722" spans="1:10" ht="25.5">
      <c r="A722" s="269" t="s">
        <v>1801</v>
      </c>
      <c r="B722" s="288" t="s">
        <v>1120</v>
      </c>
      <c r="C722" s="289" t="s">
        <v>1121</v>
      </c>
      <c r="D722" s="290" t="s">
        <v>858</v>
      </c>
      <c r="E722" s="290">
        <v>6</v>
      </c>
      <c r="F722" s="225"/>
      <c r="G722" s="318"/>
      <c r="H722" s="371"/>
      <c r="I722" s="226"/>
      <c r="J722" s="318"/>
    </row>
    <row r="723" spans="1:10">
      <c r="A723" s="332"/>
      <c r="B723" s="341"/>
      <c r="C723" s="385"/>
      <c r="D723" s="335"/>
      <c r="E723" s="358"/>
      <c r="F723" s="329"/>
      <c r="G723" s="378"/>
      <c r="H723" s="335"/>
      <c r="I723" s="373" t="s">
        <v>1809</v>
      </c>
      <c r="J723" s="319"/>
    </row>
    <row r="724" spans="1:10">
      <c r="A724" s="330" t="s">
        <v>1799</v>
      </c>
      <c r="B724" s="324" t="s">
        <v>1122</v>
      </c>
      <c r="C724" s="484"/>
      <c r="D724" s="457"/>
      <c r="E724" s="457"/>
      <c r="F724" s="460"/>
      <c r="G724" s="65"/>
      <c r="H724" s="76"/>
      <c r="I724" s="461"/>
      <c r="J724" s="65"/>
    </row>
    <row r="725" spans="1:10" ht="25.5">
      <c r="A725" s="271" t="s">
        <v>1800</v>
      </c>
      <c r="B725" s="272" t="s">
        <v>1123</v>
      </c>
      <c r="C725" s="273" t="s">
        <v>2746</v>
      </c>
      <c r="D725" s="274" t="s">
        <v>858</v>
      </c>
      <c r="E725" s="274">
        <v>9</v>
      </c>
      <c r="F725" s="252"/>
      <c r="G725" s="254"/>
      <c r="H725" s="251"/>
      <c r="I725" s="253"/>
      <c r="J725" s="254"/>
    </row>
    <row r="726" spans="1:10">
      <c r="A726" s="332"/>
      <c r="B726" s="341"/>
      <c r="C726" s="385"/>
      <c r="D726" s="335"/>
      <c r="E726" s="358"/>
      <c r="F726" s="329"/>
      <c r="G726" s="378"/>
      <c r="H726" s="335"/>
      <c r="I726" s="373" t="s">
        <v>1810</v>
      </c>
      <c r="J726" s="319"/>
    </row>
    <row r="727" spans="1:10">
      <c r="A727" s="330" t="s">
        <v>1802</v>
      </c>
      <c r="B727" s="343" t="s">
        <v>1339</v>
      </c>
      <c r="C727" s="322"/>
      <c r="D727" s="333"/>
      <c r="E727" s="357"/>
      <c r="F727" s="320"/>
      <c r="G727" s="375"/>
      <c r="H727" s="333"/>
      <c r="I727" s="320"/>
      <c r="J727" s="320"/>
    </row>
    <row r="728" spans="1:10" ht="25.5">
      <c r="A728" s="331" t="s">
        <v>1803</v>
      </c>
      <c r="B728" s="297" t="s">
        <v>1137</v>
      </c>
      <c r="C728" s="387" t="s">
        <v>1138</v>
      </c>
      <c r="D728" s="334" t="s">
        <v>31</v>
      </c>
      <c r="E728" s="303">
        <v>30</v>
      </c>
      <c r="F728" s="304"/>
      <c r="G728" s="374"/>
      <c r="H728" s="334"/>
      <c r="I728" s="304"/>
      <c r="J728" s="304"/>
    </row>
    <row r="729" spans="1:10">
      <c r="A729" s="331" t="s">
        <v>1804</v>
      </c>
      <c r="B729" s="297" t="s">
        <v>1140</v>
      </c>
      <c r="C729" s="387" t="s">
        <v>1141</v>
      </c>
      <c r="D729" s="334" t="s">
        <v>31</v>
      </c>
      <c r="E729" s="303">
        <v>6</v>
      </c>
      <c r="F729" s="304"/>
      <c r="G729" s="374"/>
      <c r="H729" s="334"/>
      <c r="I729" s="304"/>
      <c r="J729" s="304"/>
    </row>
    <row r="730" spans="1:10">
      <c r="A730" s="331" t="s">
        <v>1805</v>
      </c>
      <c r="B730" s="297" t="s">
        <v>1142</v>
      </c>
      <c r="C730" s="387" t="s">
        <v>1143</v>
      </c>
      <c r="D730" s="334" t="s">
        <v>31</v>
      </c>
      <c r="E730" s="303">
        <v>18</v>
      </c>
      <c r="F730" s="304"/>
      <c r="G730" s="374"/>
      <c r="H730" s="334"/>
      <c r="I730" s="304"/>
      <c r="J730" s="304"/>
    </row>
    <row r="731" spans="1:10">
      <c r="A731" s="332"/>
      <c r="B731" s="341"/>
      <c r="C731" s="385"/>
      <c r="D731" s="335"/>
      <c r="E731" s="358"/>
      <c r="F731" s="329"/>
      <c r="G731" s="378"/>
      <c r="H731" s="335"/>
      <c r="I731" s="373" t="s">
        <v>1811</v>
      </c>
      <c r="J731" s="319"/>
    </row>
    <row r="732" spans="1:10">
      <c r="A732" s="330" t="s">
        <v>1806</v>
      </c>
      <c r="B732" s="343" t="s">
        <v>1340</v>
      </c>
      <c r="C732" s="322"/>
      <c r="D732" s="333"/>
      <c r="E732" s="357"/>
      <c r="F732" s="320"/>
      <c r="G732" s="375"/>
      <c r="H732" s="333"/>
      <c r="I732" s="320"/>
      <c r="J732" s="320"/>
    </row>
    <row r="733" spans="1:10">
      <c r="A733" s="331" t="s">
        <v>1807</v>
      </c>
      <c r="B733" s="297" t="s">
        <v>1144</v>
      </c>
      <c r="C733" s="387" t="s">
        <v>2628</v>
      </c>
      <c r="D733" s="334" t="s">
        <v>31</v>
      </c>
      <c r="E733" s="303">
        <v>6</v>
      </c>
      <c r="F733" s="304"/>
      <c r="G733" s="374"/>
      <c r="H733" s="334"/>
      <c r="I733" s="304"/>
      <c r="J733" s="304"/>
    </row>
    <row r="734" spans="1:10">
      <c r="A734" s="331" t="s">
        <v>1808</v>
      </c>
      <c r="B734" s="297" t="s">
        <v>1145</v>
      </c>
      <c r="C734" s="387" t="s">
        <v>2629</v>
      </c>
      <c r="D734" s="334" t="s">
        <v>31</v>
      </c>
      <c r="E734" s="303">
        <v>6</v>
      </c>
      <c r="F734" s="304"/>
      <c r="G734" s="374"/>
      <c r="H734" s="334"/>
      <c r="I734" s="304"/>
      <c r="J734" s="304"/>
    </row>
    <row r="735" spans="1:10">
      <c r="A735" s="332"/>
      <c r="B735" s="341"/>
      <c r="C735" s="385"/>
      <c r="D735" s="335"/>
      <c r="E735" s="358"/>
      <c r="F735" s="329"/>
      <c r="G735" s="378"/>
      <c r="H735" s="335"/>
      <c r="I735" s="373" t="s">
        <v>1812</v>
      </c>
      <c r="J735" s="319"/>
    </row>
    <row r="736" spans="1:10">
      <c r="A736" s="330" t="s">
        <v>1813</v>
      </c>
      <c r="B736" s="343" t="s">
        <v>1341</v>
      </c>
      <c r="C736" s="388"/>
      <c r="D736" s="336"/>
      <c r="E736" s="357"/>
      <c r="F736" s="324"/>
      <c r="G736" s="376"/>
      <c r="H736" s="336"/>
      <c r="I736" s="324"/>
      <c r="J736" s="324"/>
    </row>
    <row r="737" spans="1:10">
      <c r="A737" s="331" t="s">
        <v>1814</v>
      </c>
      <c r="B737" s="297" t="s">
        <v>1149</v>
      </c>
      <c r="C737" s="387" t="s">
        <v>1150</v>
      </c>
      <c r="D737" s="334" t="s">
        <v>31</v>
      </c>
      <c r="E737" s="360">
        <v>3</v>
      </c>
      <c r="F737" s="304"/>
      <c r="G737" s="374"/>
      <c r="H737" s="334"/>
      <c r="I737" s="304"/>
      <c r="J737" s="304"/>
    </row>
    <row r="738" spans="1:10">
      <c r="A738" s="332"/>
      <c r="B738" s="341"/>
      <c r="C738" s="385"/>
      <c r="D738" s="335"/>
      <c r="E738" s="358"/>
      <c r="F738" s="329"/>
      <c r="G738" s="378"/>
      <c r="H738" s="335"/>
      <c r="I738" s="373" t="s">
        <v>1819</v>
      </c>
      <c r="J738" s="319"/>
    </row>
    <row r="739" spans="1:10">
      <c r="A739" s="330" t="s">
        <v>1815</v>
      </c>
      <c r="B739" s="343" t="s">
        <v>1152</v>
      </c>
      <c r="C739" s="388"/>
      <c r="D739" s="336"/>
      <c r="E739" s="357"/>
      <c r="F739" s="324"/>
      <c r="G739" s="376"/>
      <c r="H739" s="336"/>
      <c r="I739" s="324"/>
      <c r="J739" s="324"/>
    </row>
    <row r="740" spans="1:10" ht="38.25">
      <c r="A740" s="331" t="s">
        <v>1816</v>
      </c>
      <c r="B740" s="297" t="s">
        <v>1152</v>
      </c>
      <c r="C740" s="387" t="s">
        <v>1153</v>
      </c>
      <c r="D740" s="334" t="s">
        <v>31</v>
      </c>
      <c r="E740" s="360">
        <v>6</v>
      </c>
      <c r="F740" s="304"/>
      <c r="G740" s="374"/>
      <c r="H740" s="334"/>
      <c r="I740" s="304"/>
      <c r="J740" s="304"/>
    </row>
    <row r="741" spans="1:10">
      <c r="A741" s="331" t="s">
        <v>1817</v>
      </c>
      <c r="B741" s="293" t="s">
        <v>1078</v>
      </c>
      <c r="C741" s="293" t="s">
        <v>1307</v>
      </c>
      <c r="D741" s="294" t="s">
        <v>31</v>
      </c>
      <c r="E741" s="361" t="s">
        <v>558</v>
      </c>
      <c r="F741" s="304"/>
      <c r="G741" s="374"/>
      <c r="H741" s="334"/>
      <c r="I741" s="304"/>
      <c r="J741" s="304"/>
    </row>
    <row r="742" spans="1:10" ht="51.75">
      <c r="A742" s="331" t="s">
        <v>1818</v>
      </c>
      <c r="B742" s="419" t="s">
        <v>1308</v>
      </c>
      <c r="C742" s="485" t="s">
        <v>1309</v>
      </c>
      <c r="D742" s="384" t="s">
        <v>31</v>
      </c>
      <c r="E742" s="384">
        <v>24</v>
      </c>
      <c r="F742" s="304"/>
      <c r="G742" s="374"/>
      <c r="H742" s="334"/>
      <c r="I742" s="304"/>
      <c r="J742" s="304"/>
    </row>
    <row r="743" spans="1:10">
      <c r="A743" s="332"/>
      <c r="B743" s="341"/>
      <c r="C743" s="385"/>
      <c r="D743" s="335"/>
      <c r="E743" s="358"/>
      <c r="F743" s="329"/>
      <c r="G743" s="378"/>
      <c r="H743" s="335"/>
      <c r="I743" s="373" t="s">
        <v>1822</v>
      </c>
      <c r="J743" s="319"/>
    </row>
    <row r="744" spans="1:10">
      <c r="A744" s="330" t="s">
        <v>1820</v>
      </c>
      <c r="B744" s="343" t="s">
        <v>1342</v>
      </c>
      <c r="C744" s="388"/>
      <c r="D744" s="336"/>
      <c r="E744" s="357"/>
      <c r="F744" s="324"/>
      <c r="G744" s="376"/>
      <c r="H744" s="336"/>
      <c r="I744" s="324"/>
      <c r="J744" s="324"/>
    </row>
    <row r="745" spans="1:10">
      <c r="A745" s="331" t="s">
        <v>1821</v>
      </c>
      <c r="B745" s="297" t="s">
        <v>1155</v>
      </c>
      <c r="C745" s="380" t="s">
        <v>1156</v>
      </c>
      <c r="D745" s="334" t="s">
        <v>31</v>
      </c>
      <c r="E745" s="360">
        <v>3</v>
      </c>
      <c r="F745" s="304"/>
      <c r="G745" s="374"/>
      <c r="H745" s="334"/>
      <c r="I745" s="304"/>
      <c r="J745" s="304"/>
    </row>
    <row r="746" spans="1:10">
      <c r="A746" s="332"/>
      <c r="B746" s="341"/>
      <c r="C746" s="385"/>
      <c r="D746" s="335"/>
      <c r="E746" s="358"/>
      <c r="F746" s="329"/>
      <c r="G746" s="378"/>
      <c r="H746" s="335"/>
      <c r="I746" s="373" t="s">
        <v>1823</v>
      </c>
      <c r="J746" s="319"/>
    </row>
    <row r="747" spans="1:10">
      <c r="A747" s="330" t="s">
        <v>1827</v>
      </c>
      <c r="B747" s="343" t="s">
        <v>1343</v>
      </c>
      <c r="C747" s="388"/>
      <c r="D747" s="336"/>
      <c r="E747" s="357"/>
      <c r="F747" s="324"/>
      <c r="G747" s="376"/>
      <c r="H747" s="336"/>
      <c r="I747" s="324"/>
      <c r="J747" s="324"/>
    </row>
    <row r="748" spans="1:10">
      <c r="A748" s="331" t="s">
        <v>1828</v>
      </c>
      <c r="B748" s="354" t="s">
        <v>1161</v>
      </c>
      <c r="C748" s="379" t="s">
        <v>1162</v>
      </c>
      <c r="D748" s="334" t="s">
        <v>31</v>
      </c>
      <c r="E748" s="363">
        <v>120000</v>
      </c>
      <c r="F748" s="371">
        <v>50</v>
      </c>
      <c r="G748" s="2697">
        <f>H748/F748</f>
        <v>5.5999999999999994E-2</v>
      </c>
      <c r="H748" s="749">
        <v>2.8</v>
      </c>
      <c r="I748" s="334">
        <v>21</v>
      </c>
      <c r="J748" s="749">
        <f>1.21*H748</f>
        <v>3.3879999999999999</v>
      </c>
    </row>
    <row r="749" spans="1:10">
      <c r="A749" s="331" t="s">
        <v>1829</v>
      </c>
      <c r="B749" s="354" t="s">
        <v>1164</v>
      </c>
      <c r="C749" s="389" t="s">
        <v>1165</v>
      </c>
      <c r="D749" s="334" t="s">
        <v>31</v>
      </c>
      <c r="E749" s="364">
        <v>6000</v>
      </c>
      <c r="F749" s="334">
        <v>200</v>
      </c>
      <c r="G749" s="2697">
        <f t="shared" ref="G749:G751" si="15">H749/F749</f>
        <v>2.9350000000000001E-2</v>
      </c>
      <c r="H749" s="334">
        <v>5.87</v>
      </c>
      <c r="I749" s="334">
        <v>21</v>
      </c>
      <c r="J749" s="749">
        <f t="shared" ref="J749:J751" si="16">1.21*H749</f>
        <v>7.1026999999999996</v>
      </c>
    </row>
    <row r="750" spans="1:10">
      <c r="A750" s="331" t="s">
        <v>1830</v>
      </c>
      <c r="B750" s="354" t="s">
        <v>1164</v>
      </c>
      <c r="C750" s="389" t="s">
        <v>1167</v>
      </c>
      <c r="D750" s="334" t="s">
        <v>31</v>
      </c>
      <c r="E750" s="364">
        <v>6000</v>
      </c>
      <c r="F750" s="334">
        <v>100</v>
      </c>
      <c r="G750" s="2697">
        <f t="shared" si="15"/>
        <v>5.3899999999999997E-2</v>
      </c>
      <c r="H750" s="334">
        <v>5.39</v>
      </c>
      <c r="I750" s="334">
        <v>21</v>
      </c>
      <c r="J750" s="749">
        <f t="shared" si="16"/>
        <v>6.5218999999999996</v>
      </c>
    </row>
    <row r="751" spans="1:10">
      <c r="A751" s="331" t="s">
        <v>1831</v>
      </c>
      <c r="B751" s="354" t="s">
        <v>1169</v>
      </c>
      <c r="C751" s="379" t="s">
        <v>1170</v>
      </c>
      <c r="D751" s="334" t="s">
        <v>31</v>
      </c>
      <c r="E751" s="363">
        <v>18</v>
      </c>
      <c r="F751" s="334">
        <v>1</v>
      </c>
      <c r="G751" s="2697">
        <f t="shared" si="15"/>
        <v>5.9</v>
      </c>
      <c r="H751" s="749">
        <v>5.9</v>
      </c>
      <c r="I751" s="334">
        <v>21</v>
      </c>
      <c r="J751" s="749">
        <f t="shared" si="16"/>
        <v>7.1390000000000002</v>
      </c>
    </row>
    <row r="752" spans="1:10">
      <c r="A752" s="332"/>
      <c r="B752" s="341"/>
      <c r="C752" s="385"/>
      <c r="D752" s="335"/>
      <c r="E752" s="358"/>
      <c r="F752" s="329"/>
      <c r="G752" s="378"/>
      <c r="H752" s="335"/>
      <c r="I752" s="373" t="s">
        <v>1824</v>
      </c>
      <c r="J752" s="1146">
        <f>SUM(J748:J751)</f>
        <v>24.151599999999998</v>
      </c>
    </row>
    <row r="753" spans="1:10">
      <c r="A753" s="330" t="s">
        <v>1832</v>
      </c>
      <c r="B753" s="343" t="s">
        <v>1344</v>
      </c>
      <c r="C753" s="388"/>
      <c r="D753" s="336"/>
      <c r="E753" s="357"/>
      <c r="F753" s="324"/>
      <c r="G753" s="376"/>
      <c r="H753" s="336"/>
      <c r="I753" s="324"/>
      <c r="J753" s="324"/>
    </row>
    <row r="754" spans="1:10" ht="38.25">
      <c r="A754" s="331" t="s">
        <v>1833</v>
      </c>
      <c r="B754" s="354" t="s">
        <v>1172</v>
      </c>
      <c r="C754" s="379" t="s">
        <v>1170</v>
      </c>
      <c r="D754" s="334" t="s">
        <v>31</v>
      </c>
      <c r="E754" s="363">
        <v>3</v>
      </c>
      <c r="F754" s="304"/>
      <c r="G754" s="374"/>
      <c r="H754" s="334"/>
      <c r="I754" s="304"/>
      <c r="J754" s="304"/>
    </row>
    <row r="755" spans="1:10">
      <c r="A755" s="332"/>
      <c r="B755" s="341"/>
      <c r="C755" s="385"/>
      <c r="D755" s="335"/>
      <c r="E755" s="358"/>
      <c r="F755" s="329"/>
      <c r="G755" s="378"/>
      <c r="H755" s="335"/>
      <c r="I755" s="373" t="s">
        <v>1825</v>
      </c>
      <c r="J755" s="319"/>
    </row>
    <row r="756" spans="1:10">
      <c r="A756" s="330" t="s">
        <v>1834</v>
      </c>
      <c r="B756" s="343" t="s">
        <v>1345</v>
      </c>
      <c r="C756" s="388"/>
      <c r="D756" s="336"/>
      <c r="E756" s="357"/>
      <c r="F756" s="324"/>
      <c r="G756" s="376"/>
      <c r="H756" s="336"/>
      <c r="I756" s="324"/>
      <c r="J756" s="324"/>
    </row>
    <row r="757" spans="1:10" ht="38.25">
      <c r="A757" s="331" t="s">
        <v>1835</v>
      </c>
      <c r="B757" s="297" t="s">
        <v>1174</v>
      </c>
      <c r="C757" s="387" t="s">
        <v>1175</v>
      </c>
      <c r="D757" s="334" t="s">
        <v>31</v>
      </c>
      <c r="E757" s="360">
        <v>3</v>
      </c>
      <c r="F757" s="304"/>
      <c r="G757" s="374"/>
      <c r="H757" s="371"/>
      <c r="I757" s="318"/>
      <c r="J757" s="304"/>
    </row>
    <row r="758" spans="1:10">
      <c r="A758" s="332"/>
      <c r="B758" s="341"/>
      <c r="C758" s="385"/>
      <c r="D758" s="335"/>
      <c r="E758" s="358"/>
      <c r="F758" s="329"/>
      <c r="G758" s="378"/>
      <c r="H758" s="335"/>
      <c r="I758" s="373" t="s">
        <v>1826</v>
      </c>
      <c r="J758" s="319"/>
    </row>
    <row r="759" spans="1:10">
      <c r="A759" s="330" t="s">
        <v>1836</v>
      </c>
      <c r="B759" s="355" t="s">
        <v>1346</v>
      </c>
      <c r="C759" s="390"/>
      <c r="D759" s="336"/>
      <c r="E759" s="357"/>
      <c r="F759" s="324"/>
      <c r="G759" s="376"/>
      <c r="H759" s="336"/>
      <c r="I759" s="324"/>
      <c r="J759" s="324"/>
    </row>
    <row r="760" spans="1:10">
      <c r="A760" s="642" t="s">
        <v>2612</v>
      </c>
      <c r="B760" s="642"/>
      <c r="C760" s="642"/>
      <c r="D760" s="642"/>
      <c r="E760" s="642"/>
      <c r="F760" s="642"/>
      <c r="G760" s="642"/>
      <c r="H760" s="642"/>
      <c r="I760" s="642"/>
      <c r="J760" s="642"/>
    </row>
    <row r="761" spans="1:10" ht="51.75">
      <c r="A761" s="331" t="s">
        <v>1837</v>
      </c>
      <c r="B761" s="337" t="s">
        <v>995</v>
      </c>
      <c r="C761" s="391" t="s">
        <v>1347</v>
      </c>
      <c r="D761" s="334" t="s">
        <v>31</v>
      </c>
      <c r="E761" s="360">
        <v>950000</v>
      </c>
      <c r="F761" s="304"/>
      <c r="G761" s="374"/>
      <c r="H761" s="334"/>
      <c r="I761" s="304"/>
      <c r="J761" s="304"/>
    </row>
    <row r="762" spans="1:10" ht="90">
      <c r="A762" s="331" t="s">
        <v>1838</v>
      </c>
      <c r="B762" s="337" t="s">
        <v>995</v>
      </c>
      <c r="C762" s="391" t="s">
        <v>1348</v>
      </c>
      <c r="D762" s="334" t="s">
        <v>31</v>
      </c>
      <c r="E762" s="360">
        <v>60000</v>
      </c>
      <c r="F762" s="304"/>
      <c r="G762" s="374"/>
      <c r="H762" s="334"/>
      <c r="I762" s="304"/>
      <c r="J762" s="304"/>
    </row>
    <row r="763" spans="1:10" ht="90">
      <c r="A763" s="331" t="s">
        <v>1839</v>
      </c>
      <c r="B763" s="337" t="s">
        <v>995</v>
      </c>
      <c r="C763" s="392" t="s">
        <v>1349</v>
      </c>
      <c r="D763" s="334" t="s">
        <v>31</v>
      </c>
      <c r="E763" s="360">
        <v>10000</v>
      </c>
      <c r="F763" s="304"/>
      <c r="G763" s="374"/>
      <c r="H763" s="334"/>
      <c r="I763" s="304"/>
      <c r="J763" s="304"/>
    </row>
    <row r="764" spans="1:10" ht="41.25">
      <c r="A764" s="634" t="s">
        <v>1840</v>
      </c>
      <c r="B764" s="635" t="s">
        <v>995</v>
      </c>
      <c r="C764" s="636" t="s">
        <v>2798</v>
      </c>
      <c r="D764" s="637" t="s">
        <v>31</v>
      </c>
      <c r="E764" s="638">
        <v>60000</v>
      </c>
      <c r="F764" s="304"/>
      <c r="G764" s="374"/>
      <c r="H764" s="334"/>
      <c r="I764" s="304"/>
      <c r="J764" s="304"/>
    </row>
    <row r="765" spans="1:10" ht="38.25">
      <c r="A765" s="331" t="s">
        <v>1841</v>
      </c>
      <c r="B765" s="337" t="s">
        <v>995</v>
      </c>
      <c r="C765" s="344" t="s">
        <v>1350</v>
      </c>
      <c r="D765" s="334" t="s">
        <v>31</v>
      </c>
      <c r="E765" s="360">
        <v>1000000</v>
      </c>
      <c r="F765" s="304"/>
      <c r="G765" s="374"/>
      <c r="H765" s="334"/>
      <c r="I765" s="304"/>
      <c r="J765" s="304"/>
    </row>
    <row r="766" spans="1:10" ht="66.75">
      <c r="A766" s="331" t="s">
        <v>1842</v>
      </c>
      <c r="B766" s="337" t="s">
        <v>995</v>
      </c>
      <c r="C766" s="391" t="s">
        <v>2752</v>
      </c>
      <c r="D766" s="334" t="s">
        <v>31</v>
      </c>
      <c r="E766" s="360">
        <v>520000</v>
      </c>
      <c r="F766" s="304"/>
      <c r="G766" s="374"/>
      <c r="H766" s="334"/>
      <c r="I766" s="304"/>
      <c r="J766" s="304"/>
    </row>
    <row r="767" spans="1:10" ht="64.5">
      <c r="A767" s="331" t="s">
        <v>1843</v>
      </c>
      <c r="B767" s="337" t="s">
        <v>995</v>
      </c>
      <c r="C767" s="391" t="s">
        <v>2748</v>
      </c>
      <c r="D767" s="334" t="s">
        <v>31</v>
      </c>
      <c r="E767" s="360">
        <v>5000</v>
      </c>
      <c r="F767" s="304"/>
      <c r="G767" s="374"/>
      <c r="H767" s="334"/>
      <c r="I767" s="304"/>
      <c r="J767" s="304"/>
    </row>
    <row r="768" spans="1:10" ht="39">
      <c r="A768" s="331" t="s">
        <v>1844</v>
      </c>
      <c r="B768" s="337" t="s">
        <v>995</v>
      </c>
      <c r="C768" s="391" t="s">
        <v>1351</v>
      </c>
      <c r="D768" s="334" t="s">
        <v>31</v>
      </c>
      <c r="E768" s="360">
        <v>20000</v>
      </c>
      <c r="F768" s="304"/>
      <c r="G768" s="374"/>
      <c r="H768" s="334"/>
      <c r="I768" s="304"/>
      <c r="J768" s="304"/>
    </row>
    <row r="769" spans="1:10" ht="15.75">
      <c r="A769" s="331" t="s">
        <v>1845</v>
      </c>
      <c r="B769" s="337" t="s">
        <v>995</v>
      </c>
      <c r="C769" s="391" t="s">
        <v>2751</v>
      </c>
      <c r="D769" s="334" t="s">
        <v>31</v>
      </c>
      <c r="E769" s="360">
        <v>9000</v>
      </c>
      <c r="F769" s="304"/>
      <c r="G769" s="374"/>
      <c r="H769" s="334"/>
      <c r="I769" s="304"/>
      <c r="J769" s="304"/>
    </row>
    <row r="770" spans="1:10" ht="28.5">
      <c r="A770" s="331" t="s">
        <v>1846</v>
      </c>
      <c r="B770" s="337" t="s">
        <v>995</v>
      </c>
      <c r="C770" s="391" t="s">
        <v>2749</v>
      </c>
      <c r="D770" s="334" t="s">
        <v>31</v>
      </c>
      <c r="E770" s="360">
        <v>30000</v>
      </c>
      <c r="F770" s="304"/>
      <c r="G770" s="374"/>
      <c r="H770" s="334"/>
      <c r="I770" s="304"/>
      <c r="J770" s="304"/>
    </row>
    <row r="771" spans="1:10" ht="105">
      <c r="A771" s="331" t="s">
        <v>1847</v>
      </c>
      <c r="B771" s="337" t="s">
        <v>995</v>
      </c>
      <c r="C771" s="391" t="s">
        <v>2750</v>
      </c>
      <c r="D771" s="334" t="s">
        <v>31</v>
      </c>
      <c r="E771" s="360">
        <v>3000</v>
      </c>
      <c r="F771" s="304"/>
      <c r="G771" s="374"/>
      <c r="H771" s="334"/>
      <c r="I771" s="304"/>
      <c r="J771" s="304"/>
    </row>
    <row r="772" spans="1:10">
      <c r="A772" s="643" t="s">
        <v>2611</v>
      </c>
      <c r="B772" s="644"/>
      <c r="C772" s="644"/>
      <c r="D772" s="644"/>
      <c r="E772" s="644"/>
      <c r="F772" s="644"/>
      <c r="G772" s="644"/>
      <c r="H772" s="644"/>
      <c r="I772" s="644"/>
      <c r="J772" s="644"/>
    </row>
    <row r="773" spans="1:10" ht="102.75">
      <c r="A773" s="331" t="s">
        <v>1848</v>
      </c>
      <c r="B773" s="339" t="s">
        <v>1190</v>
      </c>
      <c r="C773" s="391" t="s">
        <v>1352</v>
      </c>
      <c r="D773" s="334" t="s">
        <v>31</v>
      </c>
      <c r="E773" s="360">
        <v>500000</v>
      </c>
      <c r="F773" s="304"/>
      <c r="G773" s="374"/>
      <c r="H773" s="334"/>
      <c r="I773" s="304"/>
      <c r="J773" s="304"/>
    </row>
    <row r="774" spans="1:10" ht="102.75">
      <c r="A774" s="331" t="s">
        <v>1849</v>
      </c>
      <c r="B774" s="339" t="s">
        <v>1190</v>
      </c>
      <c r="C774" s="391" t="s">
        <v>1353</v>
      </c>
      <c r="D774" s="334" t="s">
        <v>31</v>
      </c>
      <c r="E774" s="360">
        <v>250000</v>
      </c>
      <c r="F774" s="304"/>
      <c r="G774" s="374"/>
      <c r="H774" s="334"/>
      <c r="I774" s="304"/>
      <c r="J774" s="304"/>
    </row>
    <row r="775" spans="1:10" ht="51.75">
      <c r="A775" s="331" t="s">
        <v>1850</v>
      </c>
      <c r="B775" s="339" t="s">
        <v>1190</v>
      </c>
      <c r="C775" s="391" t="s">
        <v>1354</v>
      </c>
      <c r="D775" s="334" t="s">
        <v>31</v>
      </c>
      <c r="E775" s="360">
        <v>15000</v>
      </c>
      <c r="F775" s="304"/>
      <c r="G775" s="374"/>
      <c r="H775" s="334"/>
      <c r="I775" s="304"/>
      <c r="J775" s="304"/>
    </row>
    <row r="776" spans="1:10" ht="51.75">
      <c r="A776" s="331" t="s">
        <v>1851</v>
      </c>
      <c r="B776" s="339" t="s">
        <v>1190</v>
      </c>
      <c r="C776" s="391" t="s">
        <v>1355</v>
      </c>
      <c r="D776" s="334" t="s">
        <v>31</v>
      </c>
      <c r="E776" s="360">
        <v>15000</v>
      </c>
      <c r="F776" s="304"/>
      <c r="G776" s="374"/>
      <c r="H776" s="334"/>
      <c r="I776" s="304"/>
      <c r="J776" s="304"/>
    </row>
    <row r="777" spans="1:10">
      <c r="A777" s="331" t="s">
        <v>1852</v>
      </c>
      <c r="B777" s="338" t="s">
        <v>1195</v>
      </c>
      <c r="C777" s="391" t="s">
        <v>1196</v>
      </c>
      <c r="D777" s="334" t="s">
        <v>31</v>
      </c>
      <c r="E777" s="360">
        <v>30000</v>
      </c>
      <c r="F777" s="304"/>
      <c r="G777" s="374"/>
      <c r="H777" s="334"/>
      <c r="I777" s="304"/>
      <c r="J777" s="304"/>
    </row>
    <row r="778" spans="1:10">
      <c r="A778" s="331" t="s">
        <v>1853</v>
      </c>
      <c r="B778" s="344" t="s">
        <v>1198</v>
      </c>
      <c r="C778" s="391" t="s">
        <v>1356</v>
      </c>
      <c r="D778" s="334" t="s">
        <v>31</v>
      </c>
      <c r="E778" s="360">
        <v>750000</v>
      </c>
      <c r="F778" s="304"/>
      <c r="G778" s="374"/>
      <c r="H778" s="371"/>
      <c r="I778" s="318"/>
      <c r="J778" s="304"/>
    </row>
    <row r="779" spans="1:10">
      <c r="A779" s="332"/>
      <c r="B779" s="341"/>
      <c r="C779" s="385"/>
      <c r="D779" s="335"/>
      <c r="E779" s="358"/>
      <c r="F779" s="329"/>
      <c r="G779" s="378"/>
      <c r="H779" s="335"/>
      <c r="I779" s="373" t="s">
        <v>1854</v>
      </c>
      <c r="J779" s="319"/>
    </row>
    <row r="780" spans="1:10">
      <c r="A780" s="330" t="s">
        <v>1856</v>
      </c>
      <c r="B780" s="343" t="s">
        <v>1201</v>
      </c>
      <c r="C780" s="322"/>
      <c r="D780" s="333"/>
      <c r="E780" s="357"/>
      <c r="F780" s="320"/>
      <c r="G780" s="375"/>
      <c r="H780" s="333"/>
      <c r="I780" s="320"/>
      <c r="J780" s="320"/>
    </row>
    <row r="781" spans="1:10">
      <c r="A781" s="331" t="s">
        <v>1857</v>
      </c>
      <c r="B781" s="309" t="s">
        <v>1203</v>
      </c>
      <c r="C781" s="298" t="s">
        <v>1204</v>
      </c>
      <c r="D781" s="334" t="s">
        <v>31</v>
      </c>
      <c r="E781" s="360">
        <v>150000</v>
      </c>
      <c r="F781" s="304"/>
      <c r="G781" s="374"/>
      <c r="H781" s="371"/>
      <c r="I781" s="318"/>
      <c r="J781" s="304"/>
    </row>
    <row r="782" spans="1:10">
      <c r="A782" s="332"/>
      <c r="B782" s="341"/>
      <c r="C782" s="385"/>
      <c r="D782" s="335"/>
      <c r="E782" s="358"/>
      <c r="F782" s="329"/>
      <c r="G782" s="378"/>
      <c r="H782" s="335"/>
      <c r="I782" s="373" t="s">
        <v>1855</v>
      </c>
      <c r="J782" s="319"/>
    </row>
    <row r="783" spans="1:10">
      <c r="A783" s="330" t="s">
        <v>1858</v>
      </c>
      <c r="B783" s="343" t="s">
        <v>1358</v>
      </c>
      <c r="C783" s="393"/>
      <c r="D783" s="333"/>
      <c r="E783" s="357"/>
      <c r="F783" s="320"/>
      <c r="G783" s="375"/>
      <c r="H783" s="333"/>
      <c r="I783" s="320"/>
      <c r="J783" s="320"/>
    </row>
    <row r="784" spans="1:10">
      <c r="A784" s="331" t="s">
        <v>1859</v>
      </c>
      <c r="B784" s="339" t="s">
        <v>1208</v>
      </c>
      <c r="C784" s="298" t="s">
        <v>2630</v>
      </c>
      <c r="D784" s="334" t="s">
        <v>31</v>
      </c>
      <c r="E784" s="359">
        <v>15000</v>
      </c>
      <c r="F784" s="304"/>
      <c r="G784" s="374"/>
      <c r="H784" s="334"/>
      <c r="I784" s="304"/>
      <c r="J784" s="304"/>
    </row>
    <row r="785" spans="1:10">
      <c r="A785" s="331" t="s">
        <v>1860</v>
      </c>
      <c r="B785" s="339" t="s">
        <v>1208</v>
      </c>
      <c r="C785" s="298" t="s">
        <v>2631</v>
      </c>
      <c r="D785" s="334" t="s">
        <v>31</v>
      </c>
      <c r="E785" s="359">
        <v>1500</v>
      </c>
      <c r="F785" s="304"/>
      <c r="G785" s="374"/>
      <c r="H785" s="334"/>
      <c r="I785" s="304"/>
      <c r="J785" s="304"/>
    </row>
    <row r="786" spans="1:10">
      <c r="A786" s="331" t="s">
        <v>1861</v>
      </c>
      <c r="B786" s="339" t="s">
        <v>1208</v>
      </c>
      <c r="C786" s="298" t="s">
        <v>2632</v>
      </c>
      <c r="D786" s="334" t="s">
        <v>31</v>
      </c>
      <c r="E786" s="359">
        <v>1200</v>
      </c>
      <c r="F786" s="304"/>
      <c r="G786" s="374"/>
      <c r="H786" s="371"/>
      <c r="I786" s="318"/>
      <c r="J786" s="304"/>
    </row>
    <row r="787" spans="1:10">
      <c r="A787" s="332"/>
      <c r="B787" s="341"/>
      <c r="C787" s="385"/>
      <c r="D787" s="335"/>
      <c r="E787" s="358"/>
      <c r="F787" s="329"/>
      <c r="G787" s="378"/>
      <c r="H787" s="335"/>
      <c r="I787" s="373" t="s">
        <v>1862</v>
      </c>
      <c r="J787" s="319"/>
    </row>
    <row r="788" spans="1:10">
      <c r="A788" s="330" t="s">
        <v>1863</v>
      </c>
      <c r="B788" s="343" t="s">
        <v>1357</v>
      </c>
      <c r="C788" s="322"/>
      <c r="D788" s="333"/>
      <c r="E788" s="357"/>
      <c r="F788" s="320"/>
      <c r="G788" s="375"/>
      <c r="H788" s="333"/>
      <c r="I788" s="320"/>
      <c r="J788" s="320"/>
    </row>
    <row r="789" spans="1:10">
      <c r="A789" s="331" t="s">
        <v>1864</v>
      </c>
      <c r="B789" s="339" t="s">
        <v>1212</v>
      </c>
      <c r="C789" s="394" t="s">
        <v>1213</v>
      </c>
      <c r="D789" s="334" t="s">
        <v>31</v>
      </c>
      <c r="E789" s="360">
        <v>40000</v>
      </c>
      <c r="F789" s="304"/>
      <c r="G789" s="374"/>
      <c r="H789" s="334"/>
      <c r="I789" s="304"/>
      <c r="J789" s="304"/>
    </row>
    <row r="790" spans="1:10">
      <c r="A790" s="331" t="s">
        <v>1865</v>
      </c>
      <c r="B790" s="339" t="s">
        <v>1212</v>
      </c>
      <c r="C790" s="395" t="s">
        <v>1214</v>
      </c>
      <c r="D790" s="334" t="s">
        <v>31</v>
      </c>
      <c r="E790" s="360">
        <v>200000</v>
      </c>
      <c r="F790" s="304"/>
      <c r="G790" s="374"/>
      <c r="H790" s="334"/>
      <c r="I790" s="304"/>
      <c r="J790" s="304"/>
    </row>
    <row r="791" spans="1:10">
      <c r="A791" s="331" t="s">
        <v>1866</v>
      </c>
      <c r="B791" s="339" t="s">
        <v>1212</v>
      </c>
      <c r="C791" s="395" t="s">
        <v>1215</v>
      </c>
      <c r="D791" s="334" t="s">
        <v>31</v>
      </c>
      <c r="E791" s="360">
        <v>13000</v>
      </c>
      <c r="F791" s="304"/>
      <c r="G791" s="374"/>
      <c r="H791" s="334"/>
      <c r="I791" s="304"/>
      <c r="J791" s="304"/>
    </row>
    <row r="792" spans="1:10">
      <c r="A792" s="331" t="s">
        <v>1867</v>
      </c>
      <c r="B792" s="339" t="s">
        <v>1212</v>
      </c>
      <c r="C792" s="396" t="s">
        <v>2617</v>
      </c>
      <c r="D792" s="334" t="s">
        <v>31</v>
      </c>
      <c r="E792" s="360">
        <v>20000</v>
      </c>
      <c r="F792" s="304"/>
      <c r="G792" s="374"/>
      <c r="H792" s="334"/>
      <c r="I792" s="304"/>
      <c r="J792" s="304"/>
    </row>
    <row r="793" spans="1:10">
      <c r="A793" s="331" t="s">
        <v>1868</v>
      </c>
      <c r="B793" s="339" t="s">
        <v>1212</v>
      </c>
      <c r="C793" s="397" t="s">
        <v>1359</v>
      </c>
      <c r="D793" s="334" t="s">
        <v>31</v>
      </c>
      <c r="E793" s="360">
        <v>13000</v>
      </c>
      <c r="F793" s="304"/>
      <c r="G793" s="374"/>
      <c r="H793" s="334"/>
      <c r="I793" s="304"/>
      <c r="J793" s="304"/>
    </row>
    <row r="794" spans="1:10" ht="25.5">
      <c r="A794" s="331" t="s">
        <v>1869</v>
      </c>
      <c r="B794" s="339" t="s">
        <v>1212</v>
      </c>
      <c r="C794" s="395" t="s">
        <v>2753</v>
      </c>
      <c r="D794" s="334" t="s">
        <v>31</v>
      </c>
      <c r="E794" s="360">
        <v>20000</v>
      </c>
      <c r="F794" s="304"/>
      <c r="G794" s="374"/>
      <c r="H794" s="334"/>
      <c r="I794" s="304"/>
      <c r="J794" s="304"/>
    </row>
    <row r="795" spans="1:10" ht="25.5">
      <c r="A795" s="331" t="s">
        <v>1870</v>
      </c>
      <c r="B795" s="339" t="s">
        <v>1212</v>
      </c>
      <c r="C795" s="395" t="s">
        <v>2754</v>
      </c>
      <c r="D795" s="334" t="s">
        <v>31</v>
      </c>
      <c r="E795" s="360">
        <v>20000</v>
      </c>
      <c r="F795" s="304"/>
      <c r="G795" s="374"/>
      <c r="H795" s="334"/>
      <c r="I795" s="304"/>
      <c r="J795" s="304"/>
    </row>
    <row r="796" spans="1:10" ht="25.5">
      <c r="A796" s="331" t="s">
        <v>1871</v>
      </c>
      <c r="B796" s="339" t="s">
        <v>1212</v>
      </c>
      <c r="C796" s="395" t="s">
        <v>1360</v>
      </c>
      <c r="D796" s="334" t="s">
        <v>31</v>
      </c>
      <c r="E796" s="360">
        <v>150</v>
      </c>
      <c r="F796" s="304"/>
      <c r="G796" s="374"/>
      <c r="H796" s="371"/>
      <c r="I796" s="318"/>
      <c r="J796" s="304"/>
    </row>
    <row r="797" spans="1:10">
      <c r="A797" s="332"/>
      <c r="B797" s="341"/>
      <c r="C797" s="385"/>
      <c r="D797" s="335"/>
      <c r="E797" s="358"/>
      <c r="F797" s="329"/>
      <c r="G797" s="378"/>
      <c r="H797" s="335"/>
      <c r="I797" s="373" t="s">
        <v>1872</v>
      </c>
      <c r="J797" s="319"/>
    </row>
    <row r="798" spans="1:10">
      <c r="A798" s="330" t="s">
        <v>1873</v>
      </c>
      <c r="B798" s="343" t="s">
        <v>1218</v>
      </c>
      <c r="C798" s="322"/>
      <c r="D798" s="333"/>
      <c r="E798" s="357"/>
      <c r="F798" s="320"/>
      <c r="G798" s="375"/>
      <c r="H798" s="333"/>
      <c r="I798" s="320"/>
      <c r="J798" s="320"/>
    </row>
    <row r="799" spans="1:10" ht="25.5">
      <c r="A799" s="331" t="s">
        <v>1874</v>
      </c>
      <c r="B799" s="298" t="s">
        <v>1220</v>
      </c>
      <c r="C799" s="298" t="s">
        <v>1221</v>
      </c>
      <c r="D799" s="334" t="s">
        <v>31</v>
      </c>
      <c r="E799" s="360">
        <v>40000</v>
      </c>
      <c r="F799" s="304"/>
      <c r="G799" s="374"/>
      <c r="H799" s="334"/>
      <c r="I799" s="304"/>
      <c r="J799" s="304"/>
    </row>
    <row r="800" spans="1:10" ht="25.5">
      <c r="A800" s="331" t="s">
        <v>1875</v>
      </c>
      <c r="B800" s="298" t="s">
        <v>1220</v>
      </c>
      <c r="C800" s="298" t="s">
        <v>1222</v>
      </c>
      <c r="D800" s="334" t="s">
        <v>31</v>
      </c>
      <c r="E800" s="360">
        <v>10000</v>
      </c>
      <c r="F800" s="304"/>
      <c r="G800" s="374"/>
      <c r="H800" s="371"/>
      <c r="I800" s="318"/>
      <c r="J800" s="304"/>
    </row>
    <row r="801" spans="1:10">
      <c r="A801" s="332"/>
      <c r="B801" s="341"/>
      <c r="C801" s="385"/>
      <c r="D801" s="335"/>
      <c r="E801" s="358"/>
      <c r="F801" s="329"/>
      <c r="G801" s="378"/>
      <c r="H801" s="335"/>
      <c r="I801" s="373" t="s">
        <v>1876</v>
      </c>
      <c r="J801" s="319"/>
    </row>
    <row r="802" spans="1:10">
      <c r="A802" s="330" t="s">
        <v>1877</v>
      </c>
      <c r="B802" s="345" t="s">
        <v>1361</v>
      </c>
      <c r="C802" s="323"/>
      <c r="D802" s="333"/>
      <c r="E802" s="357"/>
      <c r="F802" s="320"/>
      <c r="G802" s="375"/>
      <c r="H802" s="333"/>
      <c r="I802" s="320"/>
      <c r="J802" s="320"/>
    </row>
    <row r="803" spans="1:10">
      <c r="A803" s="331" t="s">
        <v>1878</v>
      </c>
      <c r="B803" s="298" t="s">
        <v>1226</v>
      </c>
      <c r="C803" s="298" t="s">
        <v>1227</v>
      </c>
      <c r="D803" s="334" t="s">
        <v>31</v>
      </c>
      <c r="E803" s="359">
        <v>10000</v>
      </c>
      <c r="F803" s="334"/>
      <c r="G803" s="334"/>
      <c r="H803" s="749"/>
      <c r="I803" s="334"/>
      <c r="J803" s="749"/>
    </row>
    <row r="804" spans="1:10">
      <c r="A804" s="331" t="s">
        <v>1879</v>
      </c>
      <c r="B804" s="298" t="s">
        <v>1226</v>
      </c>
      <c r="C804" s="298" t="s">
        <v>1228</v>
      </c>
      <c r="D804" s="334" t="s">
        <v>31</v>
      </c>
      <c r="E804" s="359">
        <v>180000</v>
      </c>
      <c r="F804" s="334"/>
      <c r="G804" s="1141"/>
      <c r="H804" s="749"/>
      <c r="I804" s="334"/>
      <c r="J804" s="749"/>
    </row>
    <row r="805" spans="1:10">
      <c r="A805" s="331" t="s">
        <v>1880</v>
      </c>
      <c r="B805" s="346" t="s">
        <v>1063</v>
      </c>
      <c r="C805" s="346" t="s">
        <v>1229</v>
      </c>
      <c r="D805" s="334" t="s">
        <v>31</v>
      </c>
      <c r="E805" s="365">
        <v>30</v>
      </c>
      <c r="F805" s="334"/>
      <c r="G805" s="334"/>
      <c r="H805" s="749"/>
      <c r="I805" s="334"/>
      <c r="J805" s="749"/>
    </row>
    <row r="806" spans="1:10" ht="25.5">
      <c r="A806" s="331" t="s">
        <v>1881</v>
      </c>
      <c r="B806" s="346" t="s">
        <v>1230</v>
      </c>
      <c r="C806" s="346" t="s">
        <v>1231</v>
      </c>
      <c r="D806" s="334" t="s">
        <v>49</v>
      </c>
      <c r="E806" s="359">
        <v>18</v>
      </c>
      <c r="F806" s="334"/>
      <c r="G806" s="334"/>
      <c r="H806" s="749"/>
      <c r="I806" s="334"/>
      <c r="J806" s="749"/>
    </row>
    <row r="807" spans="1:10" ht="38.25">
      <c r="A807" s="331" t="s">
        <v>1882</v>
      </c>
      <c r="B807" s="298" t="s">
        <v>1232</v>
      </c>
      <c r="C807" s="298" t="s">
        <v>1233</v>
      </c>
      <c r="D807" s="334" t="s">
        <v>31</v>
      </c>
      <c r="E807" s="359">
        <v>2000</v>
      </c>
      <c r="F807" s="334"/>
      <c r="G807" s="334"/>
      <c r="H807" s="749"/>
      <c r="I807" s="334"/>
      <c r="J807" s="749"/>
    </row>
    <row r="808" spans="1:10">
      <c r="A808" s="331" t="s">
        <v>1883</v>
      </c>
      <c r="B808" s="298" t="s">
        <v>1235</v>
      </c>
      <c r="C808" s="298" t="s">
        <v>1236</v>
      </c>
      <c r="D808" s="334" t="s">
        <v>49</v>
      </c>
      <c r="E808" s="359">
        <v>100</v>
      </c>
      <c r="F808" s="334"/>
      <c r="G808" s="334"/>
      <c r="H808" s="749"/>
      <c r="I808" s="371"/>
      <c r="J808" s="749"/>
    </row>
    <row r="809" spans="1:10" ht="25.5">
      <c r="A809" s="331" t="s">
        <v>1884</v>
      </c>
      <c r="B809" s="349" t="s">
        <v>1264</v>
      </c>
      <c r="C809" s="349" t="s">
        <v>1265</v>
      </c>
      <c r="D809" s="334" t="s">
        <v>31</v>
      </c>
      <c r="E809" s="367">
        <v>1700</v>
      </c>
      <c r="F809" s="334"/>
      <c r="G809" s="334"/>
      <c r="H809" s="749"/>
      <c r="I809" s="334"/>
      <c r="J809" s="749"/>
    </row>
    <row r="810" spans="1:10" ht="25.5">
      <c r="A810" s="331" t="s">
        <v>1885</v>
      </c>
      <c r="B810" s="350" t="s">
        <v>1266</v>
      </c>
      <c r="C810" s="350" t="s">
        <v>1267</v>
      </c>
      <c r="D810" s="334" t="s">
        <v>31</v>
      </c>
      <c r="E810" s="359">
        <v>24</v>
      </c>
      <c r="F810" s="334"/>
      <c r="G810" s="334"/>
      <c r="H810" s="749"/>
      <c r="I810" s="334"/>
      <c r="J810" s="749"/>
    </row>
    <row r="811" spans="1:10">
      <c r="A811" s="332"/>
      <c r="B811" s="341"/>
      <c r="C811" s="385"/>
      <c r="D811" s="335"/>
      <c r="E811" s="358"/>
      <c r="F811" s="329"/>
      <c r="G811" s="378"/>
      <c r="H811" s="335"/>
      <c r="I811" s="373" t="s">
        <v>1886</v>
      </c>
      <c r="J811" s="319"/>
    </row>
    <row r="812" spans="1:10">
      <c r="A812" s="330" t="s">
        <v>1887</v>
      </c>
      <c r="B812" s="345" t="s">
        <v>1362</v>
      </c>
      <c r="C812" s="323"/>
      <c r="D812" s="333"/>
      <c r="E812" s="357"/>
      <c r="F812" s="320"/>
      <c r="G812" s="375"/>
      <c r="H812" s="333"/>
      <c r="I812" s="320"/>
      <c r="J812" s="320"/>
    </row>
    <row r="813" spans="1:10" ht="25.5">
      <c r="A813" s="331" t="s">
        <v>1888</v>
      </c>
      <c r="B813" s="298" t="s">
        <v>1234</v>
      </c>
      <c r="C813" s="298" t="s">
        <v>1363</v>
      </c>
      <c r="D813" s="334" t="s">
        <v>31</v>
      </c>
      <c r="E813" s="359">
        <v>45000</v>
      </c>
      <c r="F813" s="304"/>
      <c r="G813" s="374"/>
      <c r="H813" s="334"/>
      <c r="I813" s="304"/>
      <c r="J813" s="304"/>
    </row>
    <row r="814" spans="1:10">
      <c r="A814" s="332"/>
      <c r="B814" s="341"/>
      <c r="C814" s="385"/>
      <c r="D814" s="335"/>
      <c r="E814" s="358"/>
      <c r="F814" s="329"/>
      <c r="G814" s="378"/>
      <c r="H814" s="335"/>
      <c r="I814" s="373" t="s">
        <v>1889</v>
      </c>
      <c r="J814" s="319"/>
    </row>
    <row r="815" spans="1:10">
      <c r="A815" s="330" t="s">
        <v>1890</v>
      </c>
      <c r="B815" s="347" t="s">
        <v>1239</v>
      </c>
      <c r="C815" s="356"/>
      <c r="D815" s="333"/>
      <c r="E815" s="357"/>
      <c r="F815" s="320"/>
      <c r="G815" s="375"/>
      <c r="H815" s="333"/>
      <c r="I815" s="320"/>
      <c r="J815" s="320"/>
    </row>
    <row r="816" spans="1:10" ht="25.5">
      <c r="A816" s="331" t="s">
        <v>1891</v>
      </c>
      <c r="B816" s="298" t="s">
        <v>1009</v>
      </c>
      <c r="C816" s="298" t="s">
        <v>1364</v>
      </c>
      <c r="D816" s="334" t="s">
        <v>49</v>
      </c>
      <c r="E816" s="359">
        <v>24</v>
      </c>
      <c r="F816" s="334">
        <v>50</v>
      </c>
      <c r="G816" s="771">
        <f>H816/F816</f>
        <v>4.4000000000000004E-2</v>
      </c>
      <c r="H816" s="749">
        <v>2.2000000000000002</v>
      </c>
      <c r="I816" s="334">
        <v>21</v>
      </c>
      <c r="J816" s="749">
        <f>1.21*H816</f>
        <v>2.6619999999999999</v>
      </c>
    </row>
    <row r="817" spans="1:10">
      <c r="A817" s="331" t="s">
        <v>1892</v>
      </c>
      <c r="B817" s="298" t="s">
        <v>1241</v>
      </c>
      <c r="C817" s="298" t="s">
        <v>1365</v>
      </c>
      <c r="D817" s="334" t="s">
        <v>49</v>
      </c>
      <c r="E817" s="359">
        <v>25</v>
      </c>
      <c r="F817" s="334">
        <v>200</v>
      </c>
      <c r="G817" s="771">
        <f t="shared" ref="G817:G824" si="17">H817/F817</f>
        <v>1.585E-2</v>
      </c>
      <c r="H817" s="749">
        <v>3.17</v>
      </c>
      <c r="I817" s="334">
        <v>21</v>
      </c>
      <c r="J817" s="749">
        <f t="shared" ref="J817:J822" si="18">1.21*H817</f>
        <v>3.8356999999999997</v>
      </c>
    </row>
    <row r="818" spans="1:10" ht="25.5">
      <c r="A818" s="331" t="s">
        <v>1893</v>
      </c>
      <c r="B818" s="298" t="s">
        <v>1242</v>
      </c>
      <c r="C818" s="298" t="s">
        <v>1366</v>
      </c>
      <c r="D818" s="334" t="s">
        <v>49</v>
      </c>
      <c r="E818" s="359">
        <v>2844</v>
      </c>
      <c r="F818" s="334">
        <v>50</v>
      </c>
      <c r="G818" s="771">
        <f>H818/F818</f>
        <v>4.4000000000000004E-2</v>
      </c>
      <c r="H818" s="749">
        <v>2.2000000000000002</v>
      </c>
      <c r="I818" s="334">
        <v>21</v>
      </c>
      <c r="J818" s="749">
        <f>1.21*H818</f>
        <v>2.6619999999999999</v>
      </c>
    </row>
    <row r="819" spans="1:10">
      <c r="A819" s="331" t="s">
        <v>1894</v>
      </c>
      <c r="B819" s="298" t="s">
        <v>1241</v>
      </c>
      <c r="C819" s="298" t="s">
        <v>1367</v>
      </c>
      <c r="D819" s="334" t="s">
        <v>49</v>
      </c>
      <c r="E819" s="359">
        <v>15</v>
      </c>
      <c r="F819" s="334">
        <v>200</v>
      </c>
      <c r="G819" s="771">
        <f t="shared" si="17"/>
        <v>1.585E-2</v>
      </c>
      <c r="H819" s="749">
        <v>3.17</v>
      </c>
      <c r="I819" s="334">
        <v>21</v>
      </c>
      <c r="J819" s="749">
        <f t="shared" ref="J819" si="19">1.21*H819</f>
        <v>3.8356999999999997</v>
      </c>
    </row>
    <row r="820" spans="1:10">
      <c r="A820" s="331" t="s">
        <v>1895</v>
      </c>
      <c r="B820" s="298" t="s">
        <v>1243</v>
      </c>
      <c r="C820" s="298" t="s">
        <v>1368</v>
      </c>
      <c r="D820" s="334" t="s">
        <v>49</v>
      </c>
      <c r="E820" s="359">
        <v>150</v>
      </c>
      <c r="F820" s="334">
        <v>200</v>
      </c>
      <c r="G820" s="771">
        <f t="shared" si="17"/>
        <v>2.9350000000000001E-2</v>
      </c>
      <c r="H820" s="749">
        <v>5.87</v>
      </c>
      <c r="I820" s="334">
        <v>21</v>
      </c>
      <c r="J820" s="749">
        <f t="shared" si="18"/>
        <v>7.1026999999999996</v>
      </c>
    </row>
    <row r="821" spans="1:10" ht="38.25">
      <c r="A821" s="331" t="s">
        <v>1896</v>
      </c>
      <c r="B821" s="298" t="s">
        <v>1244</v>
      </c>
      <c r="C821" s="298" t="s">
        <v>1245</v>
      </c>
      <c r="D821" s="334" t="s">
        <v>49</v>
      </c>
      <c r="E821" s="359">
        <v>2100</v>
      </c>
      <c r="F821" s="334">
        <v>100</v>
      </c>
      <c r="G821" s="771">
        <f t="shared" si="17"/>
        <v>5.3899999999999997E-2</v>
      </c>
      <c r="H821" s="749">
        <v>5.39</v>
      </c>
      <c r="I821" s="334">
        <v>21</v>
      </c>
      <c r="J821" s="749">
        <f t="shared" si="18"/>
        <v>6.5218999999999996</v>
      </c>
    </row>
    <row r="822" spans="1:10" ht="38.25">
      <c r="A822" s="331" t="s">
        <v>1897</v>
      </c>
      <c r="B822" s="298" t="s">
        <v>1244</v>
      </c>
      <c r="C822" s="298" t="s">
        <v>1246</v>
      </c>
      <c r="D822" s="334" t="s">
        <v>49</v>
      </c>
      <c r="E822" s="359">
        <v>1800</v>
      </c>
      <c r="F822" s="334">
        <v>100</v>
      </c>
      <c r="G822" s="771">
        <f t="shared" si="17"/>
        <v>6.2300000000000001E-2</v>
      </c>
      <c r="H822" s="749">
        <v>6.23</v>
      </c>
      <c r="I822" s="334">
        <v>21</v>
      </c>
      <c r="J822" s="749">
        <f t="shared" si="18"/>
        <v>7.5383000000000004</v>
      </c>
    </row>
    <row r="823" spans="1:10" ht="63.75">
      <c r="A823" s="331" t="s">
        <v>1898</v>
      </c>
      <c r="B823" s="298" t="s">
        <v>1247</v>
      </c>
      <c r="C823" s="298" t="s">
        <v>1248</v>
      </c>
      <c r="D823" s="334" t="s">
        <v>49</v>
      </c>
      <c r="E823" s="359">
        <v>500</v>
      </c>
      <c r="F823" s="334">
        <v>50</v>
      </c>
      <c r="G823" s="771">
        <f>H823/F823</f>
        <v>4.4000000000000004E-2</v>
      </c>
      <c r="H823" s="749">
        <v>2.2000000000000002</v>
      </c>
      <c r="I823" s="334">
        <v>21</v>
      </c>
      <c r="J823" s="749">
        <f>1.21*H823</f>
        <v>2.6619999999999999</v>
      </c>
    </row>
    <row r="824" spans="1:10">
      <c r="A824" s="331" t="s">
        <v>1899</v>
      </c>
      <c r="B824" s="298" t="s">
        <v>1249</v>
      </c>
      <c r="C824" s="298" t="s">
        <v>1369</v>
      </c>
      <c r="D824" s="334" t="s">
        <v>49</v>
      </c>
      <c r="E824" s="359">
        <v>1</v>
      </c>
      <c r="F824" s="334">
        <v>10</v>
      </c>
      <c r="G824" s="771">
        <f t="shared" si="17"/>
        <v>1.03</v>
      </c>
      <c r="H824" s="749">
        <v>10.3</v>
      </c>
      <c r="I824" s="371">
        <v>21</v>
      </c>
      <c r="J824" s="749">
        <f>1.21*H824</f>
        <v>12.463000000000001</v>
      </c>
    </row>
    <row r="825" spans="1:10">
      <c r="A825" s="332"/>
      <c r="B825" s="341"/>
      <c r="C825" s="385"/>
      <c r="D825" s="335"/>
      <c r="E825" s="358"/>
      <c r="F825" s="329"/>
      <c r="G825" s="378"/>
      <c r="H825" s="335"/>
      <c r="I825" s="373" t="s">
        <v>1900</v>
      </c>
      <c r="J825" s="1146">
        <f>SUM(J816:J824)</f>
        <v>49.283299999999997</v>
      </c>
    </row>
    <row r="826" spans="1:10">
      <c r="A826" s="330" t="s">
        <v>1901</v>
      </c>
      <c r="B826" s="326" t="s">
        <v>2758</v>
      </c>
      <c r="C826" s="322"/>
      <c r="D826" s="333"/>
      <c r="E826" s="357"/>
      <c r="F826" s="320"/>
      <c r="G826" s="375"/>
      <c r="H826" s="333"/>
      <c r="I826" s="320"/>
      <c r="J826" s="320"/>
    </row>
    <row r="827" spans="1:10" ht="25.5">
      <c r="A827" s="331" t="s">
        <v>1902</v>
      </c>
      <c r="B827" s="340" t="s">
        <v>1056</v>
      </c>
      <c r="C827" s="395" t="s">
        <v>2623</v>
      </c>
      <c r="D827" s="334" t="s">
        <v>49</v>
      </c>
      <c r="E827" s="366">
        <v>1000</v>
      </c>
      <c r="F827" s="334"/>
      <c r="G827" s="334"/>
      <c r="H827" s="749"/>
      <c r="I827" s="334"/>
      <c r="J827" s="749"/>
    </row>
    <row r="828" spans="1:10" ht="38.25">
      <c r="A828" s="331" t="s">
        <v>1903</v>
      </c>
      <c r="B828" s="340" t="s">
        <v>1056</v>
      </c>
      <c r="C828" s="395" t="s">
        <v>2619</v>
      </c>
      <c r="D828" s="334" t="s">
        <v>49</v>
      </c>
      <c r="E828" s="366">
        <v>6</v>
      </c>
      <c r="F828" s="334"/>
      <c r="G828" s="334"/>
      <c r="H828" s="749"/>
      <c r="I828" s="334"/>
      <c r="J828" s="749"/>
    </row>
    <row r="829" spans="1:10" ht="38.25">
      <c r="A829" s="331" t="s">
        <v>1904</v>
      </c>
      <c r="B829" s="340" t="s">
        <v>1056</v>
      </c>
      <c r="C829" s="395" t="s">
        <v>2620</v>
      </c>
      <c r="D829" s="334" t="s">
        <v>49</v>
      </c>
      <c r="E829" s="366">
        <v>36</v>
      </c>
      <c r="F829" s="334"/>
      <c r="G829" s="334"/>
      <c r="H829" s="749"/>
      <c r="I829" s="334"/>
      <c r="J829" s="749"/>
    </row>
    <row r="830" spans="1:10" ht="38.25">
      <c r="A830" s="331" t="s">
        <v>1905</v>
      </c>
      <c r="B830" s="340" t="s">
        <v>1056</v>
      </c>
      <c r="C830" s="395" t="s">
        <v>2621</v>
      </c>
      <c r="D830" s="334" t="s">
        <v>49</v>
      </c>
      <c r="E830" s="366">
        <v>450</v>
      </c>
      <c r="F830" s="334"/>
      <c r="G830" s="1141"/>
      <c r="H830" s="749"/>
      <c r="I830" s="334"/>
      <c r="J830" s="749"/>
    </row>
    <row r="831" spans="1:10" ht="25.5">
      <c r="A831" s="331" t="s">
        <v>1906</v>
      </c>
      <c r="B831" s="340" t="s">
        <v>1056</v>
      </c>
      <c r="C831" s="395" t="s">
        <v>2622</v>
      </c>
      <c r="D831" s="334" t="s">
        <v>49</v>
      </c>
      <c r="E831" s="366">
        <v>30</v>
      </c>
      <c r="F831" s="334"/>
      <c r="G831" s="1141"/>
      <c r="H831" s="749"/>
      <c r="I831" s="334"/>
      <c r="J831" s="749"/>
    </row>
    <row r="832" spans="1:10" ht="25.5">
      <c r="A832" s="331" t="s">
        <v>1907</v>
      </c>
      <c r="B832" s="340" t="s">
        <v>1254</v>
      </c>
      <c r="C832" s="395" t="s">
        <v>1255</v>
      </c>
      <c r="D832" s="334" t="s">
        <v>31</v>
      </c>
      <c r="E832" s="366">
        <v>180</v>
      </c>
      <c r="F832" s="334"/>
      <c r="G832" s="1141"/>
      <c r="H832" s="749"/>
      <c r="I832" s="334"/>
      <c r="J832" s="749"/>
    </row>
    <row r="833" spans="1:10" ht="25.5">
      <c r="A833" s="331" t="s">
        <v>1908</v>
      </c>
      <c r="B833" s="340" t="s">
        <v>1254</v>
      </c>
      <c r="C833" s="395" t="s">
        <v>1256</v>
      </c>
      <c r="D833" s="334" t="s">
        <v>31</v>
      </c>
      <c r="E833" s="366">
        <v>150</v>
      </c>
      <c r="F833" s="334"/>
      <c r="G833" s="1141"/>
      <c r="H833" s="749"/>
      <c r="I833" s="334"/>
      <c r="J833" s="749"/>
    </row>
    <row r="834" spans="1:10" ht="25.5">
      <c r="A834" s="331" t="s">
        <v>1909</v>
      </c>
      <c r="B834" s="340" t="s">
        <v>1254</v>
      </c>
      <c r="C834" s="395" t="s">
        <v>1257</v>
      </c>
      <c r="D834" s="334" t="s">
        <v>31</v>
      </c>
      <c r="E834" s="366">
        <v>3600</v>
      </c>
      <c r="F834" s="334"/>
      <c r="G834" s="1141"/>
      <c r="H834" s="749"/>
      <c r="I834" s="334"/>
      <c r="J834" s="749"/>
    </row>
    <row r="835" spans="1:10">
      <c r="A835" s="331" t="s">
        <v>1910</v>
      </c>
      <c r="B835" s="340" t="s">
        <v>1254</v>
      </c>
      <c r="C835" s="395" t="s">
        <v>1258</v>
      </c>
      <c r="D835" s="334" t="s">
        <v>31</v>
      </c>
      <c r="E835" s="366">
        <v>180</v>
      </c>
      <c r="F835" s="334"/>
      <c r="G835" s="1141"/>
      <c r="H835" s="748"/>
      <c r="I835" s="371"/>
      <c r="J835" s="749"/>
    </row>
    <row r="836" spans="1:10">
      <c r="A836" s="332"/>
      <c r="B836" s="341"/>
      <c r="C836" s="385"/>
      <c r="D836" s="335"/>
      <c r="E836" s="358"/>
      <c r="F836" s="329"/>
      <c r="G836" s="378"/>
      <c r="H836" s="335"/>
      <c r="I836" s="373" t="s">
        <v>1911</v>
      </c>
      <c r="J836" s="319"/>
    </row>
    <row r="837" spans="1:10">
      <c r="A837" s="330" t="s">
        <v>1912</v>
      </c>
      <c r="B837" s="347" t="s">
        <v>1370</v>
      </c>
      <c r="C837" s="323"/>
      <c r="D837" s="333"/>
      <c r="E837" s="357"/>
      <c r="F837" s="320"/>
      <c r="G837" s="375"/>
      <c r="H837" s="333"/>
      <c r="I837" s="320"/>
      <c r="J837" s="320"/>
    </row>
    <row r="838" spans="1:10">
      <c r="A838" s="331" t="s">
        <v>1913</v>
      </c>
      <c r="B838" s="348" t="s">
        <v>1262</v>
      </c>
      <c r="C838" s="348" t="s">
        <v>1263</v>
      </c>
      <c r="D838" s="334" t="s">
        <v>31</v>
      </c>
      <c r="E838" s="299">
        <v>5000</v>
      </c>
      <c r="F838" s="304"/>
      <c r="G838" s="374"/>
      <c r="H838" s="334"/>
      <c r="I838" s="304"/>
      <c r="J838" s="304"/>
    </row>
    <row r="839" spans="1:10">
      <c r="A839" s="332"/>
      <c r="B839" s="341"/>
      <c r="C839" s="385"/>
      <c r="D839" s="335"/>
      <c r="E839" s="358"/>
      <c r="F839" s="329"/>
      <c r="G839" s="378"/>
      <c r="H839" s="335"/>
      <c r="I839" s="373" t="s">
        <v>1914</v>
      </c>
      <c r="J839" s="319"/>
    </row>
    <row r="840" spans="1:10">
      <c r="A840" s="330" t="s">
        <v>1917</v>
      </c>
      <c r="B840" s="347" t="s">
        <v>1371</v>
      </c>
      <c r="C840" s="323"/>
      <c r="D840" s="333"/>
      <c r="E840" s="357"/>
      <c r="F840" s="320"/>
      <c r="G840" s="375"/>
      <c r="H840" s="333"/>
      <c r="I840" s="320"/>
      <c r="J840" s="320"/>
    </row>
    <row r="841" spans="1:10" ht="25.5">
      <c r="A841" s="331" t="s">
        <v>1921</v>
      </c>
      <c r="B841" s="351" t="s">
        <v>1268</v>
      </c>
      <c r="C841" s="351" t="s">
        <v>1269</v>
      </c>
      <c r="D841" s="334" t="s">
        <v>31</v>
      </c>
      <c r="E841" s="368">
        <v>15000</v>
      </c>
      <c r="F841" s="304"/>
      <c r="G841" s="374"/>
      <c r="H841" s="334"/>
      <c r="I841" s="304"/>
      <c r="J841" s="304"/>
    </row>
    <row r="842" spans="1:10">
      <c r="A842" s="332"/>
      <c r="B842" s="341"/>
      <c r="C842" s="385"/>
      <c r="D842" s="335"/>
      <c r="E842" s="358"/>
      <c r="F842" s="329"/>
      <c r="G842" s="378"/>
      <c r="H842" s="335"/>
      <c r="I842" s="373" t="s">
        <v>1915</v>
      </c>
      <c r="J842" s="319"/>
    </row>
    <row r="843" spans="1:10">
      <c r="A843" s="330" t="s">
        <v>1918</v>
      </c>
      <c r="B843" s="347" t="s">
        <v>1372</v>
      </c>
      <c r="C843" s="323"/>
      <c r="D843" s="333"/>
      <c r="E843" s="357"/>
      <c r="F843" s="320"/>
      <c r="G843" s="375"/>
      <c r="H843" s="333"/>
      <c r="I843" s="320"/>
      <c r="J843" s="320"/>
    </row>
    <row r="844" spans="1:10" ht="25.5">
      <c r="A844" s="331" t="s">
        <v>1922</v>
      </c>
      <c r="B844" s="350" t="s">
        <v>1270</v>
      </c>
      <c r="C844" s="350" t="s">
        <v>1270</v>
      </c>
      <c r="D844" s="334" t="s">
        <v>31</v>
      </c>
      <c r="E844" s="360">
        <v>200</v>
      </c>
      <c r="F844" s="304"/>
      <c r="G844" s="374"/>
      <c r="H844" s="371"/>
      <c r="I844" s="318"/>
      <c r="J844" s="304"/>
    </row>
    <row r="845" spans="1:10">
      <c r="A845" s="332"/>
      <c r="B845" s="341"/>
      <c r="C845" s="385"/>
      <c r="D845" s="335"/>
      <c r="E845" s="358"/>
      <c r="F845" s="329"/>
      <c r="G845" s="378"/>
      <c r="H845" s="335"/>
      <c r="I845" s="373" t="s">
        <v>1916</v>
      </c>
      <c r="J845" s="319"/>
    </row>
    <row r="846" spans="1:10">
      <c r="A846" s="330" t="s">
        <v>1919</v>
      </c>
      <c r="B846" s="347" t="s">
        <v>1373</v>
      </c>
      <c r="C846" s="323"/>
      <c r="D846" s="333"/>
      <c r="E846" s="357"/>
      <c r="F846" s="320"/>
      <c r="G846" s="375"/>
      <c r="H846" s="333"/>
      <c r="I846" s="320"/>
      <c r="J846" s="320"/>
    </row>
    <row r="847" spans="1:10" ht="51">
      <c r="A847" s="331" t="s">
        <v>1920</v>
      </c>
      <c r="B847" s="302" t="s">
        <v>1271</v>
      </c>
      <c r="C847" s="305" t="s">
        <v>1272</v>
      </c>
      <c r="D847" s="141" t="s">
        <v>31</v>
      </c>
      <c r="E847" s="299">
        <v>15000</v>
      </c>
      <c r="F847" s="334"/>
      <c r="G847" s="334"/>
      <c r="H847" s="748"/>
      <c r="I847" s="371"/>
      <c r="J847" s="334"/>
    </row>
    <row r="848" spans="1:10" ht="38.25">
      <c r="A848" s="331" t="s">
        <v>1923</v>
      </c>
      <c r="B848" s="302" t="s">
        <v>1271</v>
      </c>
      <c r="C848" s="305" t="s">
        <v>1273</v>
      </c>
      <c r="D848" s="141" t="s">
        <v>49</v>
      </c>
      <c r="E848" s="299">
        <v>1500</v>
      </c>
      <c r="F848" s="334"/>
      <c r="G848" s="334"/>
      <c r="H848" s="748"/>
      <c r="I848" s="371"/>
      <c r="J848" s="334"/>
    </row>
    <row r="849" spans="1:10" ht="25.5">
      <c r="A849" s="331" t="s">
        <v>1924</v>
      </c>
      <c r="B849" s="346" t="s">
        <v>1159</v>
      </c>
      <c r="C849" s="298" t="s">
        <v>1274</v>
      </c>
      <c r="D849" s="334" t="s">
        <v>31</v>
      </c>
      <c r="E849" s="360">
        <v>100000</v>
      </c>
      <c r="F849" s="334"/>
      <c r="G849" s="334"/>
      <c r="H849" s="748"/>
      <c r="I849" s="371"/>
      <c r="J849" s="334"/>
    </row>
    <row r="850" spans="1:10" ht="25.5">
      <c r="A850" s="331" t="s">
        <v>1925</v>
      </c>
      <c r="B850" s="346" t="s">
        <v>1159</v>
      </c>
      <c r="C850" s="298" t="s">
        <v>1275</v>
      </c>
      <c r="D850" s="334" t="s">
        <v>31</v>
      </c>
      <c r="E850" s="360">
        <v>100000</v>
      </c>
      <c r="F850" s="334"/>
      <c r="G850" s="334"/>
      <c r="H850" s="748"/>
      <c r="I850" s="371"/>
      <c r="J850" s="334"/>
    </row>
    <row r="851" spans="1:10">
      <c r="A851" s="332"/>
      <c r="B851" s="341"/>
      <c r="C851" s="385"/>
      <c r="D851" s="335"/>
      <c r="E851" s="358"/>
      <c r="F851" s="329"/>
      <c r="G851" s="378"/>
      <c r="H851" s="335"/>
      <c r="I851" s="373" t="s">
        <v>1926</v>
      </c>
      <c r="J851" s="319"/>
    </row>
    <row r="852" spans="1:10">
      <c r="A852" s="330" t="s">
        <v>1927</v>
      </c>
      <c r="B852" s="323" t="s">
        <v>1375</v>
      </c>
      <c r="C852" s="323"/>
      <c r="D852" s="333"/>
      <c r="E852" s="357"/>
      <c r="F852" s="320"/>
      <c r="G852" s="375"/>
      <c r="H852" s="333"/>
      <c r="I852" s="320"/>
      <c r="J852" s="320"/>
    </row>
    <row r="853" spans="1:10" ht="25.5">
      <c r="A853" s="331" t="s">
        <v>1929</v>
      </c>
      <c r="B853" s="346" t="s">
        <v>1279</v>
      </c>
      <c r="C853" s="346" t="s">
        <v>1280</v>
      </c>
      <c r="D853" s="334" t="s">
        <v>49</v>
      </c>
      <c r="E853" s="359">
        <v>20</v>
      </c>
      <c r="F853" s="304"/>
      <c r="G853" s="374"/>
      <c r="H853" s="334"/>
      <c r="I853" s="304"/>
      <c r="J853" s="304"/>
    </row>
    <row r="854" spans="1:10" ht="25.5">
      <c r="A854" s="331" t="s">
        <v>1930</v>
      </c>
      <c r="B854" s="352" t="s">
        <v>1279</v>
      </c>
      <c r="C854" s="346" t="s">
        <v>1374</v>
      </c>
      <c r="D854" s="334" t="s">
        <v>49</v>
      </c>
      <c r="E854" s="359">
        <v>12000</v>
      </c>
      <c r="F854" s="304"/>
      <c r="G854" s="374"/>
      <c r="H854" s="334"/>
      <c r="I854" s="304"/>
      <c r="J854" s="304"/>
    </row>
    <row r="855" spans="1:10">
      <c r="A855" s="332"/>
      <c r="B855" s="341"/>
      <c r="C855" s="385"/>
      <c r="D855" s="335"/>
      <c r="E855" s="358"/>
      <c r="F855" s="329"/>
      <c r="G855" s="378"/>
      <c r="H855" s="335"/>
      <c r="I855" s="373" t="s">
        <v>1931</v>
      </c>
      <c r="J855" s="319"/>
    </row>
    <row r="856" spans="1:10">
      <c r="A856" s="330" t="s">
        <v>1928</v>
      </c>
      <c r="B856" s="323" t="s">
        <v>1235</v>
      </c>
      <c r="C856" s="323"/>
      <c r="D856" s="333"/>
      <c r="E856" s="357"/>
      <c r="F856" s="320"/>
      <c r="G856" s="375"/>
      <c r="H856" s="333"/>
      <c r="I856" s="320"/>
      <c r="J856" s="320"/>
    </row>
    <row r="857" spans="1:10">
      <c r="A857" s="331" t="s">
        <v>1932</v>
      </c>
      <c r="B857" s="352" t="s">
        <v>1279</v>
      </c>
      <c r="C857" s="298" t="s">
        <v>1281</v>
      </c>
      <c r="D857" s="334" t="s">
        <v>31</v>
      </c>
      <c r="E857" s="359">
        <v>2000</v>
      </c>
      <c r="F857" s="304"/>
      <c r="G857" s="374"/>
      <c r="H857" s="334"/>
      <c r="I857" s="304"/>
      <c r="J857" s="304"/>
    </row>
    <row r="858" spans="1:10">
      <c r="A858" s="331" t="s">
        <v>1933</v>
      </c>
      <c r="B858" s="352" t="s">
        <v>1279</v>
      </c>
      <c r="C858" s="346" t="s">
        <v>1282</v>
      </c>
      <c r="D858" s="334" t="s">
        <v>31</v>
      </c>
      <c r="E858" s="365">
        <v>66000</v>
      </c>
      <c r="F858" s="304"/>
      <c r="G858" s="374"/>
      <c r="H858" s="334"/>
      <c r="I858" s="304"/>
      <c r="J858" s="304"/>
    </row>
    <row r="859" spans="1:10">
      <c r="A859" s="331" t="s">
        <v>1934</v>
      </c>
      <c r="B859" s="352" t="s">
        <v>1279</v>
      </c>
      <c r="C859" s="346" t="s">
        <v>1283</v>
      </c>
      <c r="D859" s="334" t="s">
        <v>31</v>
      </c>
      <c r="E859" s="359">
        <v>6000</v>
      </c>
      <c r="F859" s="304"/>
      <c r="G859" s="374"/>
      <c r="H859" s="334"/>
      <c r="I859" s="304"/>
      <c r="J859" s="304"/>
    </row>
    <row r="860" spans="1:10">
      <c r="A860" s="331" t="s">
        <v>1935</v>
      </c>
      <c r="B860" s="352" t="s">
        <v>1279</v>
      </c>
      <c r="C860" s="346" t="s">
        <v>1284</v>
      </c>
      <c r="D860" s="334" t="s">
        <v>31</v>
      </c>
      <c r="E860" s="365">
        <v>45000</v>
      </c>
      <c r="F860" s="304"/>
      <c r="G860" s="374"/>
      <c r="H860" s="334"/>
      <c r="I860" s="304"/>
      <c r="J860" s="304"/>
    </row>
    <row r="861" spans="1:10">
      <c r="A861" s="331" t="s">
        <v>1936</v>
      </c>
      <c r="B861" s="352" t="s">
        <v>1279</v>
      </c>
      <c r="C861" s="398" t="s">
        <v>1285</v>
      </c>
      <c r="D861" s="334" t="s">
        <v>31</v>
      </c>
      <c r="E861" s="359">
        <v>48000</v>
      </c>
      <c r="F861" s="304"/>
      <c r="G861" s="374"/>
      <c r="H861" s="334"/>
      <c r="I861" s="304"/>
      <c r="J861" s="304"/>
    </row>
    <row r="862" spans="1:10">
      <c r="A862" s="331" t="s">
        <v>1937</v>
      </c>
      <c r="B862" s="352" t="s">
        <v>1279</v>
      </c>
      <c r="C862" s="398" t="s">
        <v>1376</v>
      </c>
      <c r="D862" s="334" t="s">
        <v>31</v>
      </c>
      <c r="E862" s="359">
        <v>30000</v>
      </c>
      <c r="F862" s="304"/>
      <c r="G862" s="374"/>
      <c r="H862" s="334"/>
      <c r="I862" s="304"/>
      <c r="J862" s="304"/>
    </row>
    <row r="863" spans="1:10" ht="25.5">
      <c r="A863" s="331" t="s">
        <v>1938</v>
      </c>
      <c r="B863" s="352" t="s">
        <v>1279</v>
      </c>
      <c r="C863" s="298" t="s">
        <v>1286</v>
      </c>
      <c r="D863" s="334" t="s">
        <v>31</v>
      </c>
      <c r="E863" s="365">
        <v>3000</v>
      </c>
      <c r="F863" s="304"/>
      <c r="G863" s="374"/>
      <c r="H863" s="334"/>
      <c r="I863" s="304"/>
      <c r="J863" s="304"/>
    </row>
    <row r="864" spans="1:10">
      <c r="A864" s="331" t="s">
        <v>1939</v>
      </c>
      <c r="B864" s="352" t="s">
        <v>1279</v>
      </c>
      <c r="C864" s="298" t="s">
        <v>1287</v>
      </c>
      <c r="D864" s="334" t="s">
        <v>31</v>
      </c>
      <c r="E864" s="365">
        <v>2000</v>
      </c>
      <c r="F864" s="304"/>
      <c r="G864" s="374"/>
      <c r="H864" s="334"/>
      <c r="I864" s="304"/>
      <c r="J864" s="304"/>
    </row>
    <row r="865" spans="1:10">
      <c r="A865" s="332"/>
      <c r="B865" s="341"/>
      <c r="C865" s="385"/>
      <c r="D865" s="335"/>
      <c r="E865" s="358"/>
      <c r="F865" s="329"/>
      <c r="G865" s="378"/>
      <c r="H865" s="335"/>
      <c r="I865" s="373" t="s">
        <v>1940</v>
      </c>
      <c r="J865" s="319"/>
    </row>
    <row r="866" spans="1:10">
      <c r="A866" s="330" t="s">
        <v>1941</v>
      </c>
      <c r="B866" s="323" t="s">
        <v>1377</v>
      </c>
      <c r="C866" s="323"/>
      <c r="D866" s="333"/>
      <c r="E866" s="357"/>
      <c r="F866" s="320"/>
      <c r="G866" s="375"/>
      <c r="H866" s="333"/>
      <c r="I866" s="320"/>
      <c r="J866" s="320"/>
    </row>
    <row r="867" spans="1:10" ht="51">
      <c r="A867" s="331" t="s">
        <v>1942</v>
      </c>
      <c r="B867" s="352" t="s">
        <v>1279</v>
      </c>
      <c r="C867" s="298" t="s">
        <v>1288</v>
      </c>
      <c r="D867" s="334" t="s">
        <v>31</v>
      </c>
      <c r="E867" s="359">
        <v>16000</v>
      </c>
      <c r="F867" s="334">
        <v>300</v>
      </c>
      <c r="G867" s="771">
        <f>H867/F867</f>
        <v>0.27199999999999996</v>
      </c>
      <c r="H867" s="749">
        <v>81.599999999999994</v>
      </c>
      <c r="I867" s="334">
        <v>21</v>
      </c>
      <c r="J867" s="749">
        <f>1.21*H867</f>
        <v>98.73599999999999</v>
      </c>
    </row>
    <row r="868" spans="1:10" ht="51">
      <c r="A868" s="331" t="s">
        <v>1943</v>
      </c>
      <c r="B868" s="352" t="s">
        <v>1279</v>
      </c>
      <c r="C868" s="298" t="s">
        <v>1289</v>
      </c>
      <c r="D868" s="334" t="s">
        <v>31</v>
      </c>
      <c r="E868" s="359">
        <v>13000</v>
      </c>
      <c r="F868" s="334">
        <v>1000</v>
      </c>
      <c r="G868" s="771">
        <f t="shared" ref="G868" si="20">H868/F868</f>
        <v>0.15619999999999998</v>
      </c>
      <c r="H868" s="749">
        <v>156.19999999999999</v>
      </c>
      <c r="I868" s="334">
        <v>21</v>
      </c>
      <c r="J868" s="749">
        <f>1.21*H868</f>
        <v>189.00199999999998</v>
      </c>
    </row>
    <row r="869" spans="1:10" ht="69.75">
      <c r="A869" s="331" t="s">
        <v>1944</v>
      </c>
      <c r="B869" s="352" t="s">
        <v>1279</v>
      </c>
      <c r="C869" s="350" t="s">
        <v>1378</v>
      </c>
      <c r="D869" s="334" t="s">
        <v>49</v>
      </c>
      <c r="E869" s="359">
        <v>240</v>
      </c>
      <c r="F869" s="334">
        <v>300</v>
      </c>
      <c r="G869" s="771">
        <f>H869/F869</f>
        <v>0.27199999999999996</v>
      </c>
      <c r="H869" s="749">
        <v>81.599999999999994</v>
      </c>
      <c r="I869" s="334">
        <v>21</v>
      </c>
      <c r="J869" s="749">
        <f>1.21*H869</f>
        <v>98.73599999999999</v>
      </c>
    </row>
    <row r="870" spans="1:10">
      <c r="A870" s="332"/>
      <c r="B870" s="341"/>
      <c r="C870" s="385"/>
      <c r="D870" s="335"/>
      <c r="E870" s="358"/>
      <c r="F870" s="329"/>
      <c r="G870" s="378"/>
      <c r="H870" s="335"/>
      <c r="I870" s="373" t="s">
        <v>1945</v>
      </c>
      <c r="J870" s="1146">
        <f>SUM(J867:J869)</f>
        <v>386.47399999999993</v>
      </c>
    </row>
    <row r="871" spans="1:10">
      <c r="A871" s="330" t="s">
        <v>1946</v>
      </c>
      <c r="B871" s="326" t="s">
        <v>1292</v>
      </c>
      <c r="C871" s="399"/>
      <c r="D871" s="333"/>
      <c r="E871" s="357"/>
      <c r="F871" s="320"/>
      <c r="G871" s="375"/>
      <c r="H871" s="333"/>
      <c r="I871" s="320"/>
      <c r="J871" s="320"/>
    </row>
    <row r="872" spans="1:10" ht="63.75">
      <c r="A872" s="331" t="s">
        <v>1947</v>
      </c>
      <c r="B872" s="340" t="s">
        <v>1294</v>
      </c>
      <c r="C872" s="395" t="s">
        <v>1294</v>
      </c>
      <c r="D872" s="334" t="s">
        <v>31</v>
      </c>
      <c r="E872" s="366">
        <v>2</v>
      </c>
      <c r="F872" s="304"/>
      <c r="G872" s="374"/>
      <c r="H872" s="334"/>
      <c r="I872" s="304"/>
      <c r="J872" s="304"/>
    </row>
    <row r="873" spans="1:10" ht="63.75">
      <c r="A873" s="331" t="s">
        <v>1948</v>
      </c>
      <c r="B873" s="340" t="s">
        <v>1295</v>
      </c>
      <c r="C873" s="395" t="s">
        <v>1295</v>
      </c>
      <c r="D873" s="334" t="s">
        <v>31</v>
      </c>
      <c r="E873" s="366">
        <v>1</v>
      </c>
      <c r="F873" s="304"/>
      <c r="G873" s="374"/>
      <c r="H873" s="334"/>
      <c r="I873" s="304"/>
      <c r="J873" s="304"/>
    </row>
    <row r="874" spans="1:10" ht="89.25">
      <c r="A874" s="331" t="s">
        <v>1949</v>
      </c>
      <c r="B874" s="353" t="s">
        <v>1296</v>
      </c>
      <c r="C874" s="400" t="s">
        <v>1296</v>
      </c>
      <c r="D874" s="334" t="s">
        <v>31</v>
      </c>
      <c r="E874" s="369">
        <v>3</v>
      </c>
      <c r="F874" s="304"/>
      <c r="G874" s="374"/>
      <c r="H874" s="334"/>
      <c r="I874" s="304"/>
      <c r="J874" s="304"/>
    </row>
    <row r="875" spans="1:10" ht="63.75">
      <c r="A875" s="331" t="s">
        <v>1950</v>
      </c>
      <c r="B875" s="340" t="s">
        <v>1297</v>
      </c>
      <c r="C875" s="395" t="s">
        <v>1297</v>
      </c>
      <c r="D875" s="334" t="s">
        <v>31</v>
      </c>
      <c r="E875" s="369">
        <v>1</v>
      </c>
      <c r="F875" s="339"/>
      <c r="G875" s="374"/>
      <c r="H875" s="334"/>
      <c r="I875" s="339"/>
      <c r="J875" s="339"/>
    </row>
    <row r="876" spans="1:10" ht="153">
      <c r="A876" s="331" t="s">
        <v>1951</v>
      </c>
      <c r="B876" s="340" t="s">
        <v>1298</v>
      </c>
      <c r="C876" s="395" t="s">
        <v>1298</v>
      </c>
      <c r="D876" s="334" t="s">
        <v>31</v>
      </c>
      <c r="E876" s="369">
        <v>1</v>
      </c>
      <c r="F876" s="339"/>
      <c r="G876" s="374"/>
      <c r="H876" s="334"/>
      <c r="I876" s="339"/>
      <c r="J876" s="339"/>
    </row>
    <row r="877" spans="1:10" ht="63.75">
      <c r="A877" s="331" t="s">
        <v>1952</v>
      </c>
      <c r="B877" s="340" t="s">
        <v>1299</v>
      </c>
      <c r="C877" s="395" t="s">
        <v>1299</v>
      </c>
      <c r="D877" s="334" t="s">
        <v>31</v>
      </c>
      <c r="E877" s="369">
        <v>1</v>
      </c>
      <c r="F877" s="339"/>
      <c r="G877" s="374"/>
      <c r="H877" s="334"/>
      <c r="I877" s="339"/>
      <c r="J877" s="339"/>
    </row>
    <row r="878" spans="1:10" ht="63.75">
      <c r="A878" s="331" t="s">
        <v>1953</v>
      </c>
      <c r="B878" s="340" t="s">
        <v>1300</v>
      </c>
      <c r="C878" s="395" t="s">
        <v>1300</v>
      </c>
      <c r="D878" s="334" t="s">
        <v>31</v>
      </c>
      <c r="E878" s="369">
        <v>1</v>
      </c>
      <c r="F878" s="339"/>
      <c r="G878" s="374"/>
      <c r="H878" s="334"/>
      <c r="I878" s="339"/>
      <c r="J878" s="339"/>
    </row>
    <row r="879" spans="1:10" ht="76.5">
      <c r="A879" s="331" t="s">
        <v>1954</v>
      </c>
      <c r="B879" s="340" t="s">
        <v>1301</v>
      </c>
      <c r="C879" s="395" t="s">
        <v>1301</v>
      </c>
      <c r="D879" s="334" t="s">
        <v>31</v>
      </c>
      <c r="E879" s="369">
        <v>1</v>
      </c>
      <c r="F879" s="339"/>
      <c r="G879" s="374"/>
      <c r="H879" s="334"/>
      <c r="I879" s="339"/>
      <c r="J879" s="339"/>
    </row>
    <row r="880" spans="1:10" ht="140.25">
      <c r="A880" s="331" t="s">
        <v>1955</v>
      </c>
      <c r="B880" s="340" t="s">
        <v>1302</v>
      </c>
      <c r="C880" s="395" t="s">
        <v>1302</v>
      </c>
      <c r="D880" s="334" t="s">
        <v>31</v>
      </c>
      <c r="E880" s="369">
        <v>1</v>
      </c>
      <c r="F880" s="339"/>
      <c r="G880" s="374"/>
      <c r="H880" s="372"/>
      <c r="I880" s="588"/>
      <c r="J880" s="339"/>
    </row>
    <row r="881" spans="1:10">
      <c r="A881" s="332"/>
      <c r="B881" s="341"/>
      <c r="C881" s="341"/>
      <c r="D881" s="335"/>
      <c r="E881" s="358"/>
      <c r="F881" s="373"/>
      <c r="G881" s="260"/>
      <c r="H881" s="335"/>
      <c r="I881" s="373" t="s">
        <v>1956</v>
      </c>
      <c r="J881" s="433"/>
    </row>
    <row r="882" spans="1:10">
      <c r="A882" s="330" t="s">
        <v>1957</v>
      </c>
      <c r="B882" s="342" t="s">
        <v>1305</v>
      </c>
      <c r="C882" s="386"/>
      <c r="D882" s="333"/>
      <c r="E882" s="357"/>
      <c r="F882" s="248"/>
      <c r="G882" s="375"/>
      <c r="H882" s="333"/>
      <c r="I882" s="248"/>
      <c r="J882" s="248"/>
    </row>
    <row r="883" spans="1:10">
      <c r="A883" s="331" t="s">
        <v>1958</v>
      </c>
      <c r="B883" s="293" t="s">
        <v>1310</v>
      </c>
      <c r="C883" s="293" t="s">
        <v>1311</v>
      </c>
      <c r="D883" s="294" t="s">
        <v>31</v>
      </c>
      <c r="E883" s="370">
        <v>3</v>
      </c>
      <c r="F883" s="339"/>
      <c r="G883" s="374"/>
      <c r="H883" s="334"/>
      <c r="I883" s="339"/>
      <c r="J883" s="339"/>
    </row>
    <row r="884" spans="1:10">
      <c r="A884" s="331" t="s">
        <v>1959</v>
      </c>
      <c r="B884" s="293" t="s">
        <v>1312</v>
      </c>
      <c r="C884" s="293" t="s">
        <v>1313</v>
      </c>
      <c r="D884" s="294" t="s">
        <v>31</v>
      </c>
      <c r="E884" s="361">
        <v>18</v>
      </c>
      <c r="F884" s="339"/>
      <c r="G884" s="374"/>
      <c r="H884" s="334"/>
      <c r="I884" s="339"/>
      <c r="J884" s="339"/>
    </row>
    <row r="885" spans="1:10">
      <c r="A885" s="331" t="s">
        <v>1960</v>
      </c>
      <c r="B885" s="293" t="s">
        <v>1314</v>
      </c>
      <c r="C885" s="293" t="s">
        <v>1315</v>
      </c>
      <c r="D885" s="294" t="s">
        <v>31</v>
      </c>
      <c r="E885" s="361">
        <v>300</v>
      </c>
      <c r="F885" s="339"/>
      <c r="G885" s="374"/>
      <c r="H885" s="334"/>
      <c r="I885" s="339"/>
      <c r="J885" s="339"/>
    </row>
    <row r="886" spans="1:10">
      <c r="A886" s="331" t="s">
        <v>1961</v>
      </c>
      <c r="B886" s="293" t="s">
        <v>1316</v>
      </c>
      <c r="C886" s="293" t="s">
        <v>1317</v>
      </c>
      <c r="D886" s="294" t="s">
        <v>31</v>
      </c>
      <c r="E886" s="361">
        <v>300</v>
      </c>
      <c r="F886" s="339"/>
      <c r="G886" s="374"/>
      <c r="H886" s="334"/>
      <c r="I886" s="339"/>
      <c r="J886" s="339"/>
    </row>
    <row r="887" spans="1:10">
      <c r="A887" s="331" t="s">
        <v>1962</v>
      </c>
      <c r="B887" s="589" t="s">
        <v>1318</v>
      </c>
      <c r="C887" s="293" t="s">
        <v>1319</v>
      </c>
      <c r="D887" s="294" t="s">
        <v>31</v>
      </c>
      <c r="E887" s="294">
        <v>300</v>
      </c>
      <c r="F887" s="339"/>
      <c r="G887" s="374"/>
      <c r="H887" s="334"/>
      <c r="I887" s="339"/>
      <c r="J887" s="339"/>
    </row>
    <row r="888" spans="1:10">
      <c r="A888" s="331" t="s">
        <v>1963</v>
      </c>
      <c r="B888" s="293" t="s">
        <v>1320</v>
      </c>
      <c r="C888" s="293" t="s">
        <v>1321</v>
      </c>
      <c r="D888" s="294" t="s">
        <v>31</v>
      </c>
      <c r="E888" s="361" t="s">
        <v>241</v>
      </c>
      <c r="F888" s="339"/>
      <c r="G888" s="374"/>
      <c r="H888" s="334"/>
      <c r="I888" s="339"/>
      <c r="J888" s="339"/>
    </row>
    <row r="889" spans="1:10">
      <c r="A889" s="331" t="s">
        <v>1964</v>
      </c>
      <c r="B889" s="293" t="s">
        <v>1322</v>
      </c>
      <c r="C889" s="293" t="s">
        <v>1323</v>
      </c>
      <c r="D889" s="294" t="s">
        <v>31</v>
      </c>
      <c r="E889" s="361">
        <v>3</v>
      </c>
      <c r="F889" s="339"/>
      <c r="G889" s="374"/>
      <c r="H889" s="334"/>
      <c r="I889" s="339"/>
      <c r="J889" s="339"/>
    </row>
    <row r="890" spans="1:10">
      <c r="A890" s="331" t="s">
        <v>1965</v>
      </c>
      <c r="B890" s="293" t="s">
        <v>840</v>
      </c>
      <c r="C890" s="293" t="s">
        <v>1324</v>
      </c>
      <c r="D890" s="294" t="s">
        <v>31</v>
      </c>
      <c r="E890" s="361">
        <v>2</v>
      </c>
      <c r="F890" s="339"/>
      <c r="G890" s="374"/>
      <c r="H890" s="371"/>
      <c r="I890" s="590"/>
      <c r="J890" s="339"/>
    </row>
    <row r="891" spans="1:10">
      <c r="A891" s="331" t="s">
        <v>1966</v>
      </c>
      <c r="B891" s="55" t="s">
        <v>1325</v>
      </c>
      <c r="C891" s="494" t="s">
        <v>1326</v>
      </c>
      <c r="D891" s="384" t="s">
        <v>31</v>
      </c>
      <c r="E891" s="384">
        <v>2</v>
      </c>
      <c r="F891" s="339"/>
      <c r="G891" s="374"/>
      <c r="H891" s="371"/>
      <c r="I891" s="590"/>
      <c r="J891" s="339"/>
    </row>
    <row r="892" spans="1:10">
      <c r="A892" s="332"/>
      <c r="B892" s="341"/>
      <c r="C892" s="341"/>
      <c r="D892" s="335"/>
      <c r="E892" s="358"/>
      <c r="F892" s="373"/>
      <c r="G892" s="260"/>
      <c r="H892" s="335"/>
      <c r="I892" s="373" t="s">
        <v>2755</v>
      </c>
      <c r="J892" s="433"/>
    </row>
    <row r="893" spans="1:10">
      <c r="A893" s="330" t="s">
        <v>1967</v>
      </c>
      <c r="B893" s="343" t="s">
        <v>1329</v>
      </c>
      <c r="C893" s="343"/>
      <c r="D893" s="336"/>
      <c r="E893" s="357"/>
      <c r="F893" s="343"/>
      <c r="G893" s="376"/>
      <c r="H893" s="336"/>
      <c r="I893" s="343"/>
      <c r="J893" s="343"/>
    </row>
    <row r="894" spans="1:10" ht="25.5">
      <c r="A894" s="381" t="s">
        <v>1968</v>
      </c>
      <c r="B894" s="382" t="s">
        <v>1331</v>
      </c>
      <c r="C894" s="590" t="s">
        <v>1332</v>
      </c>
      <c r="D894" s="371" t="s">
        <v>31</v>
      </c>
      <c r="E894" s="383">
        <v>60000</v>
      </c>
      <c r="F894" s="371"/>
      <c r="G894" s="371"/>
      <c r="H894" s="371"/>
      <c r="I894" s="371"/>
      <c r="J894" s="371"/>
    </row>
    <row r="895" spans="1:10" ht="25.5">
      <c r="A895" s="381" t="s">
        <v>1969</v>
      </c>
      <c r="B895" s="382" t="s">
        <v>1331</v>
      </c>
      <c r="C895" s="590" t="s">
        <v>1334</v>
      </c>
      <c r="D895" s="371" t="s">
        <v>31</v>
      </c>
      <c r="E895" s="383">
        <v>15000</v>
      </c>
      <c r="F895" s="371"/>
      <c r="G895" s="371"/>
      <c r="H895" s="371"/>
      <c r="I895" s="371"/>
      <c r="J895" s="371"/>
    </row>
    <row r="896" spans="1:10" ht="25.5">
      <c r="A896" s="381" t="s">
        <v>1970</v>
      </c>
      <c r="B896" s="382" t="s">
        <v>1335</v>
      </c>
      <c r="C896" s="590" t="s">
        <v>1336</v>
      </c>
      <c r="D896" s="371" t="s">
        <v>31</v>
      </c>
      <c r="E896" s="383">
        <v>3000</v>
      </c>
      <c r="F896" s="371"/>
      <c r="G896" s="371"/>
      <c r="H896" s="371"/>
      <c r="I896" s="371"/>
      <c r="J896" s="371"/>
    </row>
    <row r="897" spans="1:10" ht="25.5">
      <c r="A897" s="381" t="s">
        <v>1971</v>
      </c>
      <c r="B897" s="382" t="s">
        <v>1337</v>
      </c>
      <c r="C897" s="382" t="s">
        <v>1338</v>
      </c>
      <c r="D897" s="371" t="s">
        <v>31</v>
      </c>
      <c r="E897" s="383">
        <v>15000</v>
      </c>
      <c r="F897" s="371"/>
      <c r="G897" s="371"/>
      <c r="H897" s="371"/>
      <c r="I897" s="371"/>
      <c r="J897" s="748"/>
    </row>
    <row r="898" spans="1:10">
      <c r="A898" s="332"/>
      <c r="B898" s="341"/>
      <c r="C898" s="341"/>
      <c r="D898" s="335"/>
      <c r="E898" s="358"/>
      <c r="F898" s="373"/>
      <c r="G898" s="341"/>
      <c r="H898" s="335"/>
      <c r="I898" s="373" t="s">
        <v>1972</v>
      </c>
      <c r="J898" s="433"/>
    </row>
    <row r="899" spans="1:10">
      <c r="A899" s="330">
        <v>134</v>
      </c>
      <c r="B899" s="591" t="s">
        <v>1379</v>
      </c>
      <c r="C899" s="592"/>
      <c r="D899" s="593"/>
      <c r="E899" s="594"/>
      <c r="F899" s="595"/>
      <c r="G899" s="595"/>
      <c r="H899" s="595"/>
      <c r="I899" s="595"/>
      <c r="J899" s="595"/>
    </row>
    <row r="900" spans="1:10" ht="51">
      <c r="A900" s="381" t="s">
        <v>1973</v>
      </c>
      <c r="B900" s="486" t="s">
        <v>1988</v>
      </c>
      <c r="C900" s="487" t="s">
        <v>1380</v>
      </c>
      <c r="D900" s="402" t="s">
        <v>249</v>
      </c>
      <c r="E900" s="498">
        <v>36</v>
      </c>
      <c r="F900" s="489"/>
      <c r="G900" s="489"/>
      <c r="H900" s="489"/>
      <c r="I900" s="489"/>
      <c r="J900" s="489"/>
    </row>
    <row r="901" spans="1:10" ht="51">
      <c r="A901" s="381" t="s">
        <v>1974</v>
      </c>
      <c r="B901" s="486" t="s">
        <v>1989</v>
      </c>
      <c r="C901" s="487" t="s">
        <v>1381</v>
      </c>
      <c r="D901" s="402" t="s">
        <v>249</v>
      </c>
      <c r="E901" s="499">
        <v>36</v>
      </c>
      <c r="F901" s="489"/>
      <c r="G901" s="489"/>
      <c r="H901" s="489"/>
      <c r="I901" s="489"/>
      <c r="J901" s="489"/>
    </row>
    <row r="902" spans="1:10" ht="25.5">
      <c r="A902" s="381" t="s">
        <v>1975</v>
      </c>
      <c r="B902" s="491" t="s">
        <v>1382</v>
      </c>
      <c r="C902" s="487" t="s">
        <v>1383</v>
      </c>
      <c r="D902" s="402" t="s">
        <v>249</v>
      </c>
      <c r="E902" s="499">
        <v>180</v>
      </c>
      <c r="F902" s="489"/>
      <c r="G902" s="489"/>
      <c r="H902" s="489"/>
      <c r="I902" s="489"/>
      <c r="J902" s="489"/>
    </row>
    <row r="903" spans="1:10" ht="25.5">
      <c r="A903" s="381" t="s">
        <v>1976</v>
      </c>
      <c r="B903" s="491" t="s">
        <v>1384</v>
      </c>
      <c r="C903" s="487" t="s">
        <v>1385</v>
      </c>
      <c r="D903" s="402" t="s">
        <v>49</v>
      </c>
      <c r="E903" s="498">
        <v>90</v>
      </c>
      <c r="F903" s="489"/>
      <c r="G903" s="489"/>
      <c r="H903" s="489"/>
      <c r="I903" s="489"/>
      <c r="J903" s="489"/>
    </row>
    <row r="904" spans="1:10" ht="38.25">
      <c r="A904" s="381" t="s">
        <v>1977</v>
      </c>
      <c r="B904" s="491" t="s">
        <v>1386</v>
      </c>
      <c r="C904" s="487" t="s">
        <v>1387</v>
      </c>
      <c r="D904" s="488" t="s">
        <v>49</v>
      </c>
      <c r="E904" s="498">
        <v>72</v>
      </c>
      <c r="F904" s="489"/>
      <c r="G904" s="489"/>
      <c r="H904" s="489"/>
      <c r="I904" s="489"/>
      <c r="J904" s="489"/>
    </row>
    <row r="905" spans="1:10" ht="38.25">
      <c r="A905" s="381" t="s">
        <v>1978</v>
      </c>
      <c r="B905" s="492" t="s">
        <v>1388</v>
      </c>
      <c r="C905" s="402" t="s">
        <v>1389</v>
      </c>
      <c r="D905" s="488" t="s">
        <v>31</v>
      </c>
      <c r="E905" s="500">
        <v>8</v>
      </c>
      <c r="F905" s="489"/>
      <c r="G905" s="489"/>
      <c r="H905" s="489"/>
      <c r="I905" s="489"/>
      <c r="J905" s="489"/>
    </row>
    <row r="906" spans="1:10" ht="38.25">
      <c r="A906" s="381" t="s">
        <v>1979</v>
      </c>
      <c r="B906" s="402" t="s">
        <v>1390</v>
      </c>
      <c r="C906" s="402" t="s">
        <v>1391</v>
      </c>
      <c r="D906" s="488" t="s">
        <v>31</v>
      </c>
      <c r="E906" s="500">
        <v>8</v>
      </c>
      <c r="F906" s="489"/>
      <c r="G906" s="489"/>
      <c r="H906" s="489"/>
      <c r="I906" s="489"/>
      <c r="J906" s="489"/>
    </row>
    <row r="907" spans="1:10" ht="25.5">
      <c r="A907" s="381" t="s">
        <v>1980</v>
      </c>
      <c r="B907" s="402" t="s">
        <v>1392</v>
      </c>
      <c r="C907" s="402" t="s">
        <v>1393</v>
      </c>
      <c r="D907" s="488" t="s">
        <v>31</v>
      </c>
      <c r="E907" s="500">
        <v>5</v>
      </c>
      <c r="F907" s="489"/>
      <c r="G907" s="489"/>
      <c r="H907" s="489"/>
      <c r="I907" s="489"/>
      <c r="J907" s="489"/>
    </row>
    <row r="908" spans="1:10" ht="38.25">
      <c r="A908" s="381" t="s">
        <v>1981</v>
      </c>
      <c r="B908" s="402" t="s">
        <v>1394</v>
      </c>
      <c r="C908" s="493" t="s">
        <v>1395</v>
      </c>
      <c r="D908" s="488" t="s">
        <v>31</v>
      </c>
      <c r="E908" s="500">
        <v>36</v>
      </c>
      <c r="F908" s="489"/>
      <c r="G908" s="489"/>
      <c r="H908" s="489"/>
      <c r="I908" s="489"/>
      <c r="J908" s="489"/>
    </row>
    <row r="909" spans="1:10" ht="25.5">
      <c r="A909" s="381" t="s">
        <v>1982</v>
      </c>
      <c r="B909" s="402" t="s">
        <v>1396</v>
      </c>
      <c r="C909" s="402" t="s">
        <v>1397</v>
      </c>
      <c r="D909" s="488" t="s">
        <v>31</v>
      </c>
      <c r="E909" s="500">
        <v>10</v>
      </c>
      <c r="F909" s="489"/>
      <c r="G909" s="489"/>
      <c r="H909" s="489"/>
      <c r="I909" s="489"/>
      <c r="J909" s="489"/>
    </row>
    <row r="910" spans="1:10" ht="38.25">
      <c r="A910" s="381" t="s">
        <v>1983</v>
      </c>
      <c r="B910" s="488" t="s">
        <v>1398</v>
      </c>
      <c r="C910" s="493" t="s">
        <v>1399</v>
      </c>
      <c r="D910" s="488" t="s">
        <v>49</v>
      </c>
      <c r="E910" s="501">
        <v>144</v>
      </c>
      <c r="F910" s="489"/>
      <c r="G910" s="489"/>
      <c r="H910" s="489"/>
      <c r="I910" s="489"/>
      <c r="J910" s="489"/>
    </row>
    <row r="911" spans="1:10" ht="38.25">
      <c r="A911" s="381" t="s">
        <v>1984</v>
      </c>
      <c r="B911" s="488" t="s">
        <v>1400</v>
      </c>
      <c r="C911" s="493" t="s">
        <v>1401</v>
      </c>
      <c r="D911" s="488" t="s">
        <v>49</v>
      </c>
      <c r="E911" s="501">
        <v>108</v>
      </c>
      <c r="F911" s="489"/>
      <c r="G911" s="489"/>
      <c r="H911" s="489"/>
      <c r="I911" s="489"/>
      <c r="J911" s="489"/>
    </row>
    <row r="912" spans="1:10" ht="25.5">
      <c r="A912" s="381" t="s">
        <v>1985</v>
      </c>
      <c r="B912" s="402" t="s">
        <v>1402</v>
      </c>
      <c r="C912" s="402" t="s">
        <v>1403</v>
      </c>
      <c r="D912" s="402" t="s">
        <v>249</v>
      </c>
      <c r="E912" s="500">
        <v>60</v>
      </c>
      <c r="F912" s="489"/>
      <c r="G912" s="489"/>
      <c r="H912" s="489"/>
      <c r="I912" s="489"/>
      <c r="J912" s="489"/>
    </row>
    <row r="913" spans="1:10" ht="51">
      <c r="A913" s="381" t="s">
        <v>1986</v>
      </c>
      <c r="B913" s="488" t="s">
        <v>274</v>
      </c>
      <c r="C913" s="402" t="s">
        <v>1404</v>
      </c>
      <c r="D913" s="402" t="s">
        <v>249</v>
      </c>
      <c r="E913" s="500">
        <v>4000</v>
      </c>
      <c r="F913" s="489"/>
      <c r="G913" s="489"/>
      <c r="H913" s="489"/>
      <c r="I913" s="489"/>
      <c r="J913" s="489"/>
    </row>
    <row r="914" spans="1:10" ht="38.25">
      <c r="A914" s="381" t="s">
        <v>1987</v>
      </c>
      <c r="B914" s="491" t="s">
        <v>1405</v>
      </c>
      <c r="C914" s="402" t="s">
        <v>1406</v>
      </c>
      <c r="D914" s="402" t="s">
        <v>858</v>
      </c>
      <c r="E914" s="500">
        <v>800</v>
      </c>
      <c r="F914" s="489"/>
      <c r="G914" s="489"/>
      <c r="H914" s="489"/>
      <c r="I914" s="489"/>
      <c r="J914" s="489"/>
    </row>
    <row r="915" spans="1:10">
      <c r="A915" s="332"/>
      <c r="B915" s="341"/>
      <c r="C915" s="341"/>
      <c r="D915" s="335"/>
      <c r="E915" s="358"/>
      <c r="F915" s="373"/>
      <c r="G915" s="341"/>
      <c r="H915" s="335"/>
      <c r="I915" s="373" t="s">
        <v>1990</v>
      </c>
      <c r="J915" s="433"/>
    </row>
    <row r="916" spans="1:10">
      <c r="A916" s="607" t="s">
        <v>2183</v>
      </c>
      <c r="B916" s="503" t="s">
        <v>1991</v>
      </c>
      <c r="C916" s="503"/>
      <c r="D916" s="504"/>
      <c r="E916" s="505"/>
      <c r="F916" s="507"/>
      <c r="G916" s="508"/>
      <c r="H916" s="584"/>
      <c r="I916" s="584"/>
      <c r="J916" s="584"/>
    </row>
    <row r="917" spans="1:10" ht="25.5">
      <c r="A917" s="608" t="s">
        <v>2340</v>
      </c>
      <c r="B917" s="528" t="s">
        <v>838</v>
      </c>
      <c r="C917" s="528" t="s">
        <v>1992</v>
      </c>
      <c r="D917" s="529" t="s">
        <v>31</v>
      </c>
      <c r="E917" s="513">
        <v>220</v>
      </c>
      <c r="F917" s="511"/>
      <c r="G917" s="512"/>
      <c r="H917" s="586"/>
      <c r="I917" s="586"/>
      <c r="J917" s="587"/>
    </row>
    <row r="918" spans="1:10" ht="25.5">
      <c r="A918" s="608" t="s">
        <v>2341</v>
      </c>
      <c r="B918" s="528" t="s">
        <v>2633</v>
      </c>
      <c r="C918" s="528" t="s">
        <v>2572</v>
      </c>
      <c r="D918" s="529" t="s">
        <v>31</v>
      </c>
      <c r="E918" s="513">
        <v>150</v>
      </c>
      <c r="F918" s="511"/>
      <c r="G918" s="512"/>
      <c r="H918" s="586"/>
      <c r="I918" s="586"/>
      <c r="J918" s="587"/>
    </row>
    <row r="919" spans="1:10" ht="25.5">
      <c r="A919" s="608" t="s">
        <v>2342</v>
      </c>
      <c r="B919" s="528" t="s">
        <v>1993</v>
      </c>
      <c r="C919" s="528" t="s">
        <v>1994</v>
      </c>
      <c r="D919" s="529" t="s">
        <v>31</v>
      </c>
      <c r="E919" s="513">
        <v>120</v>
      </c>
      <c r="F919" s="511"/>
      <c r="G919" s="512"/>
      <c r="H919" s="586"/>
      <c r="I919" s="586"/>
      <c r="J919" s="587"/>
    </row>
    <row r="920" spans="1:10">
      <c r="A920" s="608" t="s">
        <v>2343</v>
      </c>
      <c r="B920" s="528" t="s">
        <v>1995</v>
      </c>
      <c r="C920" s="528" t="s">
        <v>1996</v>
      </c>
      <c r="D920" s="529" t="s">
        <v>31</v>
      </c>
      <c r="E920" s="513">
        <v>1</v>
      </c>
      <c r="F920" s="511"/>
      <c r="G920" s="512"/>
      <c r="H920" s="586"/>
      <c r="I920" s="586"/>
      <c r="J920" s="587"/>
    </row>
    <row r="921" spans="1:10" ht="38.25">
      <c r="A921" s="608" t="s">
        <v>2344</v>
      </c>
      <c r="B921" s="528" t="s">
        <v>1997</v>
      </c>
      <c r="C921" s="528" t="s">
        <v>1998</v>
      </c>
      <c r="D921" s="529" t="s">
        <v>31</v>
      </c>
      <c r="E921" s="513">
        <v>2</v>
      </c>
      <c r="F921" s="511"/>
      <c r="G921" s="512"/>
      <c r="H921" s="586"/>
      <c r="I921" s="586"/>
      <c r="J921" s="587"/>
    </row>
    <row r="922" spans="1:10">
      <c r="A922" s="608" t="s">
        <v>2345</v>
      </c>
      <c r="B922" s="528" t="s">
        <v>1999</v>
      </c>
      <c r="C922" s="528" t="s">
        <v>2000</v>
      </c>
      <c r="D922" s="529" t="s">
        <v>2001</v>
      </c>
      <c r="E922" s="513">
        <v>60</v>
      </c>
      <c r="F922" s="511"/>
      <c r="G922" s="512"/>
      <c r="H922" s="586"/>
      <c r="I922" s="586"/>
      <c r="J922" s="587"/>
    </row>
    <row r="923" spans="1:10">
      <c r="A923" s="608" t="s">
        <v>2346</v>
      </c>
      <c r="B923" s="528" t="s">
        <v>2002</v>
      </c>
      <c r="C923" s="528" t="s">
        <v>2003</v>
      </c>
      <c r="D923" s="529" t="s">
        <v>31</v>
      </c>
      <c r="E923" s="513">
        <v>15</v>
      </c>
      <c r="F923" s="511"/>
      <c r="G923" s="512"/>
      <c r="H923" s="586"/>
      <c r="I923" s="586"/>
      <c r="J923" s="587"/>
    </row>
    <row r="924" spans="1:10" ht="25.5">
      <c r="A924" s="608" t="s">
        <v>2347</v>
      </c>
      <c r="B924" s="528" t="s">
        <v>2634</v>
      </c>
      <c r="C924" s="528" t="s">
        <v>2004</v>
      </c>
      <c r="D924" s="529" t="s">
        <v>31</v>
      </c>
      <c r="E924" s="513">
        <f>4*1.3</f>
        <v>5.2</v>
      </c>
      <c r="F924" s="511"/>
      <c r="G924" s="512"/>
      <c r="H924" s="586"/>
      <c r="I924" s="586"/>
      <c r="J924" s="587"/>
    </row>
    <row r="925" spans="1:10">
      <c r="A925" s="608" t="s">
        <v>2348</v>
      </c>
      <c r="B925" s="528" t="s">
        <v>2005</v>
      </c>
      <c r="C925" s="528" t="s">
        <v>2000</v>
      </c>
      <c r="D925" s="529" t="s">
        <v>2001</v>
      </c>
      <c r="E925" s="513">
        <v>60</v>
      </c>
      <c r="F925" s="511"/>
      <c r="G925" s="512"/>
      <c r="H925" s="586"/>
      <c r="I925" s="586"/>
      <c r="J925" s="587"/>
    </row>
    <row r="926" spans="1:10">
      <c r="A926" s="608" t="s">
        <v>2349</v>
      </c>
      <c r="B926" s="528" t="s">
        <v>2635</v>
      </c>
      <c r="C926" s="528" t="s">
        <v>2006</v>
      </c>
      <c r="D926" s="529" t="s">
        <v>31</v>
      </c>
      <c r="E926" s="513">
        <v>75</v>
      </c>
      <c r="F926" s="511"/>
      <c r="G926" s="512"/>
      <c r="H926" s="586"/>
      <c r="I926" s="586"/>
      <c r="J926" s="587"/>
    </row>
    <row r="927" spans="1:10" ht="25.5">
      <c r="A927" s="608" t="s">
        <v>2350</v>
      </c>
      <c r="B927" s="528" t="s">
        <v>2007</v>
      </c>
      <c r="C927" s="528" t="s">
        <v>2008</v>
      </c>
      <c r="D927" s="529" t="s">
        <v>31</v>
      </c>
      <c r="E927" s="513">
        <f>120*1.3</f>
        <v>156</v>
      </c>
      <c r="F927" s="511"/>
      <c r="G927" s="512"/>
      <c r="H927" s="586"/>
      <c r="I927" s="586"/>
      <c r="J927" s="587"/>
    </row>
    <row r="928" spans="1:10">
      <c r="A928" s="608" t="s">
        <v>2351</v>
      </c>
      <c r="B928" s="528" t="s">
        <v>2009</v>
      </c>
      <c r="C928" s="528" t="s">
        <v>2010</v>
      </c>
      <c r="D928" s="529" t="s">
        <v>31</v>
      </c>
      <c r="E928" s="530">
        <v>5</v>
      </c>
      <c r="F928" s="511"/>
      <c r="G928" s="512"/>
      <c r="H928" s="586"/>
      <c r="I928" s="586"/>
      <c r="J928" s="587"/>
    </row>
    <row r="929" spans="1:10">
      <c r="A929" s="608" t="s">
        <v>2352</v>
      </c>
      <c r="B929" s="528" t="s">
        <v>2011</v>
      </c>
      <c r="C929" s="528" t="s">
        <v>2010</v>
      </c>
      <c r="D929" s="529" t="s">
        <v>31</v>
      </c>
      <c r="E929" s="530">
        <v>5</v>
      </c>
      <c r="F929" s="511"/>
      <c r="G929" s="512"/>
      <c r="H929" s="586"/>
      <c r="I929" s="586"/>
      <c r="J929" s="587"/>
    </row>
    <row r="930" spans="1:10">
      <c r="A930" s="608" t="s">
        <v>2353</v>
      </c>
      <c r="B930" s="528" t="s">
        <v>2012</v>
      </c>
      <c r="C930" s="528" t="s">
        <v>2013</v>
      </c>
      <c r="D930" s="529" t="s">
        <v>2001</v>
      </c>
      <c r="E930" s="513">
        <v>30</v>
      </c>
      <c r="F930" s="511"/>
      <c r="G930" s="512"/>
      <c r="H930" s="586"/>
      <c r="I930" s="586"/>
      <c r="J930" s="587"/>
    </row>
    <row r="931" spans="1:10">
      <c r="A931" s="608" t="s">
        <v>2354</v>
      </c>
      <c r="B931" s="528" t="s">
        <v>2014</v>
      </c>
      <c r="C931" s="528" t="s">
        <v>2013</v>
      </c>
      <c r="D931" s="529" t="s">
        <v>2001</v>
      </c>
      <c r="E931" s="513">
        <v>30</v>
      </c>
      <c r="F931" s="511"/>
      <c r="G931" s="512"/>
      <c r="H931" s="586"/>
      <c r="I931" s="586"/>
      <c r="J931" s="587"/>
    </row>
    <row r="932" spans="1:10">
      <c r="A932" s="514"/>
      <c r="B932" s="515"/>
      <c r="C932" s="515"/>
      <c r="D932" s="517"/>
      <c r="E932" s="518"/>
      <c r="F932" s="515"/>
      <c r="G932" s="517"/>
      <c r="H932" s="515"/>
      <c r="I932" s="521" t="s">
        <v>2355</v>
      </c>
      <c r="J932" s="582"/>
    </row>
    <row r="933" spans="1:10">
      <c r="A933" s="574"/>
      <c r="B933" s="596" t="s">
        <v>2015</v>
      </c>
      <c r="C933" s="577"/>
      <c r="D933" s="559"/>
      <c r="E933" s="575"/>
      <c r="F933" s="577"/>
      <c r="G933" s="559"/>
      <c r="H933" s="576"/>
      <c r="I933" s="577"/>
      <c r="J933" s="578"/>
    </row>
    <row r="934" spans="1:10">
      <c r="A934" s="609" t="s">
        <v>2186</v>
      </c>
      <c r="B934" s="528" t="s">
        <v>2016</v>
      </c>
      <c r="C934" s="528" t="s">
        <v>2017</v>
      </c>
      <c r="D934" s="510" t="s">
        <v>31</v>
      </c>
      <c r="E934" s="513">
        <v>70</v>
      </c>
      <c r="F934" s="511"/>
      <c r="G934" s="512"/>
      <c r="H934" s="586"/>
      <c r="I934" s="586"/>
      <c r="J934" s="587"/>
    </row>
    <row r="935" spans="1:10">
      <c r="A935" s="514"/>
      <c r="B935" s="515"/>
      <c r="C935" s="515"/>
      <c r="D935" s="517"/>
      <c r="E935" s="518"/>
      <c r="F935" s="515"/>
      <c r="G935" s="517"/>
      <c r="H935" s="515"/>
      <c r="I935" s="521" t="s">
        <v>2356</v>
      </c>
      <c r="J935" s="582"/>
    </row>
    <row r="936" spans="1:10" ht="25.5">
      <c r="A936" s="609" t="s">
        <v>2189</v>
      </c>
      <c r="B936" s="528" t="s">
        <v>2018</v>
      </c>
      <c r="C936" s="528" t="s">
        <v>2573</v>
      </c>
      <c r="D936" s="510" t="s">
        <v>31</v>
      </c>
      <c r="E936" s="513">
        <v>150</v>
      </c>
      <c r="F936" s="511"/>
      <c r="G936" s="512"/>
      <c r="H936" s="586"/>
      <c r="I936" s="586"/>
      <c r="J936" s="587"/>
    </row>
    <row r="937" spans="1:10">
      <c r="A937" s="514"/>
      <c r="B937" s="515"/>
      <c r="C937" s="515"/>
      <c r="D937" s="517"/>
      <c r="E937" s="518"/>
      <c r="F937" s="515"/>
      <c r="G937" s="517"/>
      <c r="H937" s="515"/>
      <c r="I937" s="521" t="s">
        <v>2357</v>
      </c>
      <c r="J937" s="582"/>
    </row>
    <row r="938" spans="1:10">
      <c r="A938" s="609" t="s">
        <v>2192</v>
      </c>
      <c r="B938" s="528" t="s">
        <v>2019</v>
      </c>
      <c r="C938" s="528" t="s">
        <v>2020</v>
      </c>
      <c r="D938" s="529" t="s">
        <v>49</v>
      </c>
      <c r="E938" s="530">
        <v>600</v>
      </c>
      <c r="F938" s="511"/>
      <c r="G938" s="512"/>
      <c r="H938" s="586"/>
      <c r="I938" s="586"/>
      <c r="J938" s="587"/>
    </row>
    <row r="939" spans="1:10">
      <c r="A939" s="514"/>
      <c r="B939" s="515"/>
      <c r="C939" s="515"/>
      <c r="D939" s="517"/>
      <c r="E939" s="518"/>
      <c r="F939" s="515"/>
      <c r="G939" s="517"/>
      <c r="H939" s="515"/>
      <c r="I939" s="521" t="s">
        <v>2358</v>
      </c>
      <c r="J939" s="582"/>
    </row>
    <row r="940" spans="1:10" ht="25.5">
      <c r="A940" s="609" t="s">
        <v>2195</v>
      </c>
      <c r="B940" s="597" t="s">
        <v>2021</v>
      </c>
      <c r="C940" s="528" t="s">
        <v>2022</v>
      </c>
      <c r="D940" s="529" t="s">
        <v>49</v>
      </c>
      <c r="E940" s="530">
        <f>25*1.3</f>
        <v>32.5</v>
      </c>
      <c r="F940" s="511"/>
      <c r="G940" s="512"/>
      <c r="H940" s="586"/>
      <c r="I940" s="586"/>
      <c r="J940" s="587"/>
    </row>
    <row r="941" spans="1:10">
      <c r="A941" s="514"/>
      <c r="B941" s="515"/>
      <c r="C941" s="515"/>
      <c r="D941" s="517"/>
      <c r="E941" s="518"/>
      <c r="F941" s="515"/>
      <c r="G941" s="517"/>
      <c r="H941" s="515"/>
      <c r="I941" s="521" t="s">
        <v>2359</v>
      </c>
      <c r="J941" s="582"/>
    </row>
    <row r="942" spans="1:10">
      <c r="A942" s="609" t="s">
        <v>2198</v>
      </c>
      <c r="B942" s="528" t="s">
        <v>2023</v>
      </c>
      <c r="C942" s="528" t="s">
        <v>2024</v>
      </c>
      <c r="D942" s="529" t="s">
        <v>49</v>
      </c>
      <c r="E942" s="530">
        <f>4*1.3</f>
        <v>5.2</v>
      </c>
      <c r="F942" s="511"/>
      <c r="G942" s="512"/>
      <c r="H942" s="586"/>
      <c r="I942" s="586"/>
      <c r="J942" s="587"/>
    </row>
    <row r="943" spans="1:10">
      <c r="A943" s="514"/>
      <c r="B943" s="515"/>
      <c r="C943" s="515"/>
      <c r="D943" s="517"/>
      <c r="E943" s="518"/>
      <c r="F943" s="515"/>
      <c r="G943" s="517"/>
      <c r="H943" s="515"/>
      <c r="I943" s="521" t="s">
        <v>2360</v>
      </c>
      <c r="J943" s="582"/>
    </row>
    <row r="944" spans="1:10" ht="25.5">
      <c r="A944" s="609" t="s">
        <v>2201</v>
      </c>
      <c r="B944" s="528" t="s">
        <v>2025</v>
      </c>
      <c r="C944" s="528" t="s">
        <v>2574</v>
      </c>
      <c r="D944" s="529" t="s">
        <v>49</v>
      </c>
      <c r="E944" s="530">
        <v>22</v>
      </c>
      <c r="F944" s="511"/>
      <c r="G944" s="512"/>
      <c r="H944" s="586"/>
      <c r="I944" s="586"/>
      <c r="J944" s="587"/>
    </row>
    <row r="945" spans="1:10">
      <c r="A945" s="514"/>
      <c r="B945" s="515"/>
      <c r="C945" s="515"/>
      <c r="D945" s="517"/>
      <c r="E945" s="518"/>
      <c r="F945" s="515"/>
      <c r="G945" s="517"/>
      <c r="H945" s="515"/>
      <c r="I945" s="521" t="s">
        <v>2361</v>
      </c>
      <c r="J945" s="582"/>
    </row>
    <row r="946" spans="1:10">
      <c r="A946" s="610" t="s">
        <v>2204</v>
      </c>
      <c r="B946" s="598" t="s">
        <v>2026</v>
      </c>
      <c r="C946" s="531"/>
      <c r="D946" s="532"/>
      <c r="E946" s="533"/>
      <c r="F946" s="534"/>
      <c r="G946" s="535"/>
      <c r="H946" s="599"/>
      <c r="I946" s="599"/>
      <c r="J946" s="600"/>
    </row>
    <row r="947" spans="1:10" ht="25.5">
      <c r="A947" s="611" t="s">
        <v>2362</v>
      </c>
      <c r="B947" s="536" t="s">
        <v>2027</v>
      </c>
      <c r="C947" s="536" t="s">
        <v>2363</v>
      </c>
      <c r="D947" s="529" t="s">
        <v>2028</v>
      </c>
      <c r="E947" s="530">
        <v>100</v>
      </c>
      <c r="F947" s="537"/>
      <c r="G947" s="512"/>
      <c r="H947" s="586"/>
      <c r="I947" s="586"/>
      <c r="J947" s="587"/>
    </row>
    <row r="948" spans="1:10" ht="25.5">
      <c r="A948" s="611" t="s">
        <v>2366</v>
      </c>
      <c r="B948" s="536" t="s">
        <v>2029</v>
      </c>
      <c r="C948" s="536" t="s">
        <v>2363</v>
      </c>
      <c r="D948" s="529" t="s">
        <v>2028</v>
      </c>
      <c r="E948" s="530">
        <v>80</v>
      </c>
      <c r="F948" s="537"/>
      <c r="G948" s="512"/>
      <c r="H948" s="586"/>
      <c r="I948" s="586"/>
      <c r="J948" s="587"/>
    </row>
    <row r="949" spans="1:10" ht="51">
      <c r="A949" s="611" t="s">
        <v>2367</v>
      </c>
      <c r="B949" s="536" t="s">
        <v>2030</v>
      </c>
      <c r="C949" s="536" t="s">
        <v>2364</v>
      </c>
      <c r="D949" s="538" t="s">
        <v>87</v>
      </c>
      <c r="E949" s="530">
        <v>13</v>
      </c>
      <c r="F949" s="537"/>
      <c r="G949" s="512"/>
      <c r="H949" s="586"/>
      <c r="I949" s="586"/>
      <c r="J949" s="587"/>
    </row>
    <row r="950" spans="1:10" ht="102">
      <c r="A950" s="611" t="s">
        <v>2368</v>
      </c>
      <c r="B950" s="536" t="s">
        <v>2031</v>
      </c>
      <c r="C950" s="536" t="s">
        <v>2365</v>
      </c>
      <c r="D950" s="538" t="s">
        <v>87</v>
      </c>
      <c r="E950" s="530">
        <f>4*1.3</f>
        <v>5.2</v>
      </c>
      <c r="F950" s="537"/>
      <c r="G950" s="512"/>
      <c r="H950" s="586"/>
      <c r="I950" s="586"/>
      <c r="J950" s="587"/>
    </row>
    <row r="951" spans="1:10" ht="76.5">
      <c r="A951" s="611" t="s">
        <v>2369</v>
      </c>
      <c r="B951" s="536" t="s">
        <v>2032</v>
      </c>
      <c r="C951" s="536" t="s">
        <v>2033</v>
      </c>
      <c r="D951" s="538" t="s">
        <v>87</v>
      </c>
      <c r="E951" s="530">
        <v>10</v>
      </c>
      <c r="F951" s="537"/>
      <c r="G951" s="512"/>
      <c r="H951" s="586"/>
      <c r="I951" s="586"/>
      <c r="J951" s="587"/>
    </row>
    <row r="952" spans="1:10" ht="63.75">
      <c r="A952" s="611" t="s">
        <v>2370</v>
      </c>
      <c r="B952" s="536" t="s">
        <v>2034</v>
      </c>
      <c r="C952" s="536" t="s">
        <v>2035</v>
      </c>
      <c r="D952" s="538" t="s">
        <v>87</v>
      </c>
      <c r="E952" s="530">
        <v>3</v>
      </c>
      <c r="F952" s="539"/>
      <c r="G952" s="512"/>
      <c r="H952" s="586"/>
      <c r="I952" s="586"/>
      <c r="J952" s="587"/>
    </row>
    <row r="953" spans="1:10" ht="38.25">
      <c r="A953" s="611" t="s">
        <v>2371</v>
      </c>
      <c r="B953" s="536" t="s">
        <v>2036</v>
      </c>
      <c r="C953" s="536" t="s">
        <v>2037</v>
      </c>
      <c r="D953" s="538" t="s">
        <v>49</v>
      </c>
      <c r="E953" s="530">
        <v>3</v>
      </c>
      <c r="F953" s="539"/>
      <c r="G953" s="512"/>
      <c r="H953" s="586"/>
      <c r="I953" s="586"/>
      <c r="J953" s="587"/>
    </row>
    <row r="954" spans="1:10" ht="102">
      <c r="A954" s="611" t="s">
        <v>2372</v>
      </c>
      <c r="B954" s="536" t="s">
        <v>2038</v>
      </c>
      <c r="C954" s="536" t="s">
        <v>2039</v>
      </c>
      <c r="D954" s="538" t="s">
        <v>87</v>
      </c>
      <c r="E954" s="530">
        <v>3</v>
      </c>
      <c r="F954" s="539"/>
      <c r="G954" s="512"/>
      <c r="H954" s="586"/>
      <c r="I954" s="586"/>
      <c r="J954" s="587"/>
    </row>
    <row r="955" spans="1:10" ht="76.5">
      <c r="A955" s="611" t="s">
        <v>2373</v>
      </c>
      <c r="B955" s="536" t="s">
        <v>2040</v>
      </c>
      <c r="C955" s="536" t="s">
        <v>2041</v>
      </c>
      <c r="D955" s="538" t="s">
        <v>87</v>
      </c>
      <c r="E955" s="540">
        <f>1*1.3</f>
        <v>1.3</v>
      </c>
      <c r="F955" s="539"/>
      <c r="G955" s="512"/>
      <c r="H955" s="586"/>
      <c r="I955" s="586"/>
      <c r="J955" s="587"/>
    </row>
    <row r="956" spans="1:10" ht="89.25">
      <c r="A956" s="611" t="s">
        <v>2374</v>
      </c>
      <c r="B956" s="536" t="s">
        <v>2042</v>
      </c>
      <c r="C956" s="536" t="s">
        <v>2043</v>
      </c>
      <c r="D956" s="538" t="s">
        <v>87</v>
      </c>
      <c r="E956" s="540">
        <f>1*1.3</f>
        <v>1.3</v>
      </c>
      <c r="F956" s="539"/>
      <c r="G956" s="512"/>
      <c r="H956" s="586"/>
      <c r="I956" s="586"/>
      <c r="J956" s="587"/>
    </row>
    <row r="957" spans="1:10" ht="76.5">
      <c r="A957" s="611" t="s">
        <v>2375</v>
      </c>
      <c r="B957" s="536" t="s">
        <v>2044</v>
      </c>
      <c r="C957" s="536" t="s">
        <v>2045</v>
      </c>
      <c r="D957" s="538" t="s">
        <v>87</v>
      </c>
      <c r="E957" s="530">
        <v>3</v>
      </c>
      <c r="F957" s="539"/>
      <c r="G957" s="512"/>
      <c r="H957" s="586"/>
      <c r="I957" s="586"/>
      <c r="J957" s="587"/>
    </row>
    <row r="958" spans="1:10" ht="63.75">
      <c r="A958" s="611" t="s">
        <v>2376</v>
      </c>
      <c r="B958" s="536" t="s">
        <v>2046</v>
      </c>
      <c r="C958" s="536" t="s">
        <v>2047</v>
      </c>
      <c r="D958" s="538" t="s">
        <v>87</v>
      </c>
      <c r="E958" s="540">
        <f>1*1.3</f>
        <v>1.3</v>
      </c>
      <c r="F958" s="539"/>
      <c r="G958" s="512"/>
      <c r="H958" s="586"/>
      <c r="I958" s="586"/>
      <c r="J958" s="587"/>
    </row>
    <row r="959" spans="1:10" ht="38.25">
      <c r="A959" s="611" t="s">
        <v>2377</v>
      </c>
      <c r="B959" s="536" t="s">
        <v>2048</v>
      </c>
      <c r="C959" s="536" t="s">
        <v>2049</v>
      </c>
      <c r="D959" s="538" t="s">
        <v>2028</v>
      </c>
      <c r="E959" s="530">
        <v>6</v>
      </c>
      <c r="F959" s="539"/>
      <c r="G959" s="512"/>
      <c r="H959" s="586"/>
      <c r="I959" s="586"/>
      <c r="J959" s="587"/>
    </row>
    <row r="960" spans="1:10" ht="63.75">
      <c r="A960" s="611" t="s">
        <v>2378</v>
      </c>
      <c r="B960" s="536" t="s">
        <v>2050</v>
      </c>
      <c r="C960" s="536" t="s">
        <v>2051</v>
      </c>
      <c r="D960" s="538" t="s">
        <v>49</v>
      </c>
      <c r="E960" s="540">
        <f>7*1.3</f>
        <v>9.1</v>
      </c>
      <c r="F960" s="539"/>
      <c r="G960" s="512"/>
      <c r="H960" s="586"/>
      <c r="I960" s="586"/>
      <c r="J960" s="587"/>
    </row>
    <row r="961" spans="1:10">
      <c r="A961" s="514"/>
      <c r="B961" s="515"/>
      <c r="C961" s="515"/>
      <c r="D961" s="517"/>
      <c r="E961" s="518"/>
      <c r="F961" s="515"/>
      <c r="G961" s="517"/>
      <c r="H961" s="515"/>
      <c r="I961" s="521" t="s">
        <v>2379</v>
      </c>
      <c r="J961" s="582"/>
    </row>
    <row r="962" spans="1:10">
      <c r="A962" s="612" t="s">
        <v>2207</v>
      </c>
      <c r="B962" s="598" t="s">
        <v>2052</v>
      </c>
      <c r="C962" s="541"/>
      <c r="D962" s="542"/>
      <c r="E962" s="533"/>
      <c r="F962" s="543"/>
      <c r="G962" s="535"/>
      <c r="H962" s="599"/>
      <c r="I962" s="599"/>
      <c r="J962" s="600"/>
    </row>
    <row r="963" spans="1:10" ht="25.5">
      <c r="A963" s="613" t="s">
        <v>2381</v>
      </c>
      <c r="B963" s="601" t="s">
        <v>2053</v>
      </c>
      <c r="C963" s="544" t="s">
        <v>2054</v>
      </c>
      <c r="D963" s="545" t="s">
        <v>31</v>
      </c>
      <c r="E963" s="530">
        <f>600*1.3</f>
        <v>780</v>
      </c>
      <c r="F963" s="511"/>
      <c r="G963" s="512"/>
      <c r="H963" s="586"/>
      <c r="I963" s="586"/>
      <c r="J963" s="587"/>
    </row>
    <row r="964" spans="1:10" ht="25.5">
      <c r="A964" s="613" t="s">
        <v>2382</v>
      </c>
      <c r="B964" s="601" t="s">
        <v>2055</v>
      </c>
      <c r="C964" s="544" t="s">
        <v>2054</v>
      </c>
      <c r="D964" s="545" t="s">
        <v>31</v>
      </c>
      <c r="E964" s="530">
        <f>600*1.3</f>
        <v>780</v>
      </c>
      <c r="F964" s="511"/>
      <c r="G964" s="512"/>
      <c r="H964" s="586"/>
      <c r="I964" s="586"/>
      <c r="J964" s="587"/>
    </row>
    <row r="965" spans="1:10">
      <c r="A965" s="514"/>
      <c r="B965" s="515"/>
      <c r="C965" s="515"/>
      <c r="D965" s="517"/>
      <c r="E965" s="518"/>
      <c r="F965" s="515"/>
      <c r="G965" s="517"/>
      <c r="H965" s="515"/>
      <c r="I965" s="521" t="s">
        <v>2380</v>
      </c>
      <c r="J965" s="582"/>
    </row>
    <row r="966" spans="1:10">
      <c r="A966" s="612" t="s">
        <v>2210</v>
      </c>
      <c r="B966" s="602" t="s">
        <v>1239</v>
      </c>
      <c r="C966" s="531"/>
      <c r="D966" s="542"/>
      <c r="E966" s="533"/>
      <c r="F966" s="543"/>
      <c r="G966" s="535"/>
      <c r="H966" s="599"/>
      <c r="I966" s="599"/>
      <c r="J966" s="600"/>
    </row>
    <row r="967" spans="1:10" ht="38.25">
      <c r="A967" s="613" t="s">
        <v>2383</v>
      </c>
      <c r="B967" s="509" t="s">
        <v>1009</v>
      </c>
      <c r="C967" s="528" t="s">
        <v>2575</v>
      </c>
      <c r="D967" s="529" t="s">
        <v>49</v>
      </c>
      <c r="E967" s="530">
        <v>3000</v>
      </c>
      <c r="F967" s="1155">
        <v>50</v>
      </c>
      <c r="G967" s="2698">
        <f t="shared" ref="G967:G968" si="21">H967/F967</f>
        <v>4.4000000000000004E-2</v>
      </c>
      <c r="H967" s="785">
        <v>2.2000000000000002</v>
      </c>
      <c r="I967" s="554">
        <v>21</v>
      </c>
      <c r="J967" s="782">
        <f t="shared" ref="J967:J968" si="22">1.21*H967</f>
        <v>2.6619999999999999</v>
      </c>
    </row>
    <row r="968" spans="1:10" ht="38.25">
      <c r="A968" s="613" t="s">
        <v>2384</v>
      </c>
      <c r="B968" s="509" t="s">
        <v>2056</v>
      </c>
      <c r="C968" s="528" t="s">
        <v>2057</v>
      </c>
      <c r="D968" s="529" t="s">
        <v>49</v>
      </c>
      <c r="E968" s="530">
        <v>3900</v>
      </c>
      <c r="F968" s="1155">
        <v>100</v>
      </c>
      <c r="G968" s="2698">
        <f t="shared" si="21"/>
        <v>5.3899999999999997E-2</v>
      </c>
      <c r="H968" s="554">
        <v>5.39</v>
      </c>
      <c r="I968" s="554">
        <v>21</v>
      </c>
      <c r="J968" s="782">
        <f t="shared" si="22"/>
        <v>6.5218999999999996</v>
      </c>
    </row>
    <row r="969" spans="1:10" ht="63.75">
      <c r="A969" s="613" t="s">
        <v>2385</v>
      </c>
      <c r="B969" s="536" t="s">
        <v>2058</v>
      </c>
      <c r="C969" s="536" t="s">
        <v>2059</v>
      </c>
      <c r="D969" s="529" t="s">
        <v>49</v>
      </c>
      <c r="E969" s="530">
        <v>150</v>
      </c>
      <c r="F969" s="512">
        <v>72</v>
      </c>
      <c r="G969" s="2699">
        <f>H969/F969</f>
        <v>0.19722222222222222</v>
      </c>
      <c r="H969" s="785">
        <v>14.2</v>
      </c>
      <c r="I969" s="554">
        <v>21</v>
      </c>
      <c r="J969" s="782">
        <f>1.21*H969</f>
        <v>17.181999999999999</v>
      </c>
    </row>
    <row r="970" spans="1:10">
      <c r="A970" s="514"/>
      <c r="B970" s="515"/>
      <c r="C970" s="515"/>
      <c r="D970" s="517"/>
      <c r="E970" s="518"/>
      <c r="F970" s="515"/>
      <c r="G970" s="517"/>
      <c r="H970" s="515"/>
      <c r="I970" s="521" t="s">
        <v>2386</v>
      </c>
      <c r="J970" s="1168">
        <f>SUM(J967:J969)</f>
        <v>26.365899999999996</v>
      </c>
    </row>
    <row r="971" spans="1:10">
      <c r="A971" s="612" t="s">
        <v>2213</v>
      </c>
      <c r="B971" s="602" t="s">
        <v>2060</v>
      </c>
      <c r="C971" s="541"/>
      <c r="D971" s="542"/>
      <c r="E971" s="533"/>
      <c r="F971" s="543"/>
      <c r="G971" s="535"/>
      <c r="H971" s="599"/>
      <c r="I971" s="599"/>
      <c r="J971" s="600"/>
    </row>
    <row r="972" spans="1:10" ht="25.5">
      <c r="A972" s="614" t="s">
        <v>2387</v>
      </c>
      <c r="B972" s="536" t="s">
        <v>2061</v>
      </c>
      <c r="C972" s="536" t="s">
        <v>2062</v>
      </c>
      <c r="D972" s="538" t="s">
        <v>49</v>
      </c>
      <c r="E972" s="530">
        <v>120</v>
      </c>
      <c r="F972" s="539"/>
      <c r="G972" s="546"/>
      <c r="H972" s="586"/>
      <c r="I972" s="586"/>
      <c r="J972" s="587"/>
    </row>
    <row r="973" spans="1:10" ht="51">
      <c r="A973" s="614" t="s">
        <v>2388</v>
      </c>
      <c r="B973" s="509" t="s">
        <v>2067</v>
      </c>
      <c r="C973" s="528" t="s">
        <v>2576</v>
      </c>
      <c r="D973" s="510" t="s">
        <v>31</v>
      </c>
      <c r="E973" s="530">
        <f>35*1.3</f>
        <v>45.5</v>
      </c>
      <c r="F973" s="403"/>
      <c r="G973" s="403"/>
      <c r="H973" s="403"/>
      <c r="I973" s="403"/>
      <c r="J973" s="403"/>
    </row>
    <row r="974" spans="1:10">
      <c r="A974" s="514"/>
      <c r="B974" s="515"/>
      <c r="C974" s="515"/>
      <c r="D974" s="517"/>
      <c r="E974" s="518"/>
      <c r="F974" s="515"/>
      <c r="G974" s="517"/>
      <c r="H974" s="515"/>
      <c r="I974" s="521" t="s">
        <v>2389</v>
      </c>
      <c r="J974" s="582"/>
    </row>
    <row r="975" spans="1:10">
      <c r="A975" s="621"/>
      <c r="B975" s="622" t="s">
        <v>2068</v>
      </c>
      <c r="C975" s="623"/>
      <c r="D975" s="624"/>
      <c r="E975" s="625"/>
      <c r="F975" s="626"/>
      <c r="G975" s="624"/>
      <c r="H975" s="623"/>
      <c r="I975" s="623"/>
      <c r="J975" s="623"/>
    </row>
    <row r="976" spans="1:10" ht="51">
      <c r="A976" s="605" t="s">
        <v>2216</v>
      </c>
      <c r="B976" s="581" t="s">
        <v>2069</v>
      </c>
      <c r="C976" s="550" t="s">
        <v>2070</v>
      </c>
      <c r="D976" s="551" t="s">
        <v>31</v>
      </c>
      <c r="E976" s="552">
        <f>2*1.3</f>
        <v>2.6</v>
      </c>
      <c r="F976" s="553"/>
      <c r="G976" s="554"/>
      <c r="H976" s="586"/>
      <c r="I976" s="586"/>
      <c r="J976" s="587"/>
    </row>
    <row r="977" spans="1:10">
      <c r="A977" s="514"/>
      <c r="B977" s="515"/>
      <c r="C977" s="515"/>
      <c r="D977" s="517"/>
      <c r="E977" s="518"/>
      <c r="F977" s="515"/>
      <c r="G977" s="517"/>
      <c r="H977" s="515"/>
      <c r="I977" s="521" t="s">
        <v>2455</v>
      </c>
      <c r="J977" s="582"/>
    </row>
    <row r="978" spans="1:10" ht="51">
      <c r="A978" s="605" t="s">
        <v>2219</v>
      </c>
      <c r="B978" s="550" t="s">
        <v>2071</v>
      </c>
      <c r="C978" s="550" t="s">
        <v>2072</v>
      </c>
      <c r="D978" s="551" t="s">
        <v>31</v>
      </c>
      <c r="E978" s="552">
        <f>2*1.3</f>
        <v>2.6</v>
      </c>
      <c r="F978" s="553"/>
      <c r="G978" s="554"/>
      <c r="H978" s="586"/>
      <c r="I978" s="586"/>
      <c r="J978" s="587"/>
    </row>
    <row r="979" spans="1:10">
      <c r="A979" s="514"/>
      <c r="B979" s="515"/>
      <c r="C979" s="515"/>
      <c r="D979" s="517"/>
      <c r="E979" s="518"/>
      <c r="F979" s="515"/>
      <c r="G979" s="517"/>
      <c r="H979" s="515"/>
      <c r="I979" s="521" t="s">
        <v>2456</v>
      </c>
      <c r="J979" s="582"/>
    </row>
    <row r="980" spans="1:10" ht="51">
      <c r="A980" s="605" t="s">
        <v>2222</v>
      </c>
      <c r="B980" s="581" t="s">
        <v>2073</v>
      </c>
      <c r="C980" s="550" t="s">
        <v>2074</v>
      </c>
      <c r="D980" s="551" t="s">
        <v>31</v>
      </c>
      <c r="E980" s="552">
        <f>2*1.3</f>
        <v>2.6</v>
      </c>
      <c r="F980" s="553"/>
      <c r="G980" s="554"/>
      <c r="H980" s="586"/>
      <c r="I980" s="586"/>
      <c r="J980" s="587"/>
    </row>
    <row r="981" spans="1:10">
      <c r="A981" s="514"/>
      <c r="B981" s="515"/>
      <c r="C981" s="515"/>
      <c r="D981" s="517"/>
      <c r="E981" s="518"/>
      <c r="F981" s="515"/>
      <c r="G981" s="517"/>
      <c r="H981" s="515"/>
      <c r="I981" s="521" t="s">
        <v>2457</v>
      </c>
      <c r="J981" s="582"/>
    </row>
    <row r="982" spans="1:10" ht="51">
      <c r="A982" s="605" t="s">
        <v>2225</v>
      </c>
      <c r="B982" s="581" t="s">
        <v>2075</v>
      </c>
      <c r="C982" s="550" t="s">
        <v>2076</v>
      </c>
      <c r="D982" s="551" t="s">
        <v>31</v>
      </c>
      <c r="E982" s="552">
        <f>1*1.3</f>
        <v>1.3</v>
      </c>
      <c r="F982" s="553"/>
      <c r="G982" s="554"/>
      <c r="H982" s="586"/>
      <c r="I982" s="586"/>
      <c r="J982" s="587"/>
    </row>
    <row r="983" spans="1:10">
      <c r="A983" s="514"/>
      <c r="B983" s="515"/>
      <c r="C983" s="515"/>
      <c r="D983" s="517"/>
      <c r="E983" s="518"/>
      <c r="F983" s="515"/>
      <c r="G983" s="517"/>
      <c r="H983" s="515"/>
      <c r="I983" s="521" t="s">
        <v>2458</v>
      </c>
      <c r="J983" s="582"/>
    </row>
    <row r="984" spans="1:10" ht="51">
      <c r="A984" s="605" t="s">
        <v>2228</v>
      </c>
      <c r="B984" s="581" t="s">
        <v>2077</v>
      </c>
      <c r="C984" s="550" t="s">
        <v>2078</v>
      </c>
      <c r="D984" s="551" t="s">
        <v>31</v>
      </c>
      <c r="E984" s="552">
        <f>1*1.3</f>
        <v>1.3</v>
      </c>
      <c r="F984" s="553"/>
      <c r="G984" s="554"/>
      <c r="H984" s="586"/>
      <c r="I984" s="586"/>
      <c r="J984" s="587"/>
    </row>
    <row r="985" spans="1:10">
      <c r="A985" s="514"/>
      <c r="B985" s="515"/>
      <c r="C985" s="515"/>
      <c r="D985" s="517"/>
      <c r="E985" s="518"/>
      <c r="F985" s="515"/>
      <c r="G985" s="517"/>
      <c r="H985" s="515"/>
      <c r="I985" s="521" t="s">
        <v>2459</v>
      </c>
      <c r="J985" s="582"/>
    </row>
    <row r="986" spans="1:10" ht="51">
      <c r="A986" s="605" t="s">
        <v>2231</v>
      </c>
      <c r="B986" s="581" t="s">
        <v>2079</v>
      </c>
      <c r="C986" s="550" t="s">
        <v>2078</v>
      </c>
      <c r="D986" s="551" t="s">
        <v>31</v>
      </c>
      <c r="E986" s="552">
        <f>1*1.3</f>
        <v>1.3</v>
      </c>
      <c r="F986" s="553"/>
      <c r="G986" s="554"/>
      <c r="H986" s="586"/>
      <c r="I986" s="586"/>
      <c r="J986" s="587"/>
    </row>
    <row r="987" spans="1:10">
      <c r="A987" s="514"/>
      <c r="B987" s="515"/>
      <c r="C987" s="515"/>
      <c r="D987" s="517"/>
      <c r="E987" s="518"/>
      <c r="F987" s="515"/>
      <c r="G987" s="517"/>
      <c r="H987" s="515"/>
      <c r="I987" s="521" t="s">
        <v>2460</v>
      </c>
      <c r="J987" s="582"/>
    </row>
    <row r="988" spans="1:10" ht="51">
      <c r="A988" s="605" t="s">
        <v>2234</v>
      </c>
      <c r="B988" s="581" t="s">
        <v>2080</v>
      </c>
      <c r="C988" s="550" t="s">
        <v>2081</v>
      </c>
      <c r="D988" s="551" t="s">
        <v>31</v>
      </c>
      <c r="E988" s="552">
        <f>1*1.3</f>
        <v>1.3</v>
      </c>
      <c r="F988" s="553"/>
      <c r="G988" s="554"/>
      <c r="H988" s="586"/>
      <c r="I988" s="586"/>
      <c r="J988" s="587"/>
    </row>
    <row r="989" spans="1:10">
      <c r="A989" s="514"/>
      <c r="B989" s="515"/>
      <c r="C989" s="515"/>
      <c r="D989" s="517"/>
      <c r="E989" s="518"/>
      <c r="F989" s="515"/>
      <c r="G989" s="517"/>
      <c r="H989" s="515"/>
      <c r="I989" s="521" t="s">
        <v>2461</v>
      </c>
      <c r="J989" s="582"/>
    </row>
    <row r="990" spans="1:10" ht="63.75">
      <c r="A990" s="605" t="s">
        <v>2237</v>
      </c>
      <c r="B990" s="581" t="s">
        <v>2082</v>
      </c>
      <c r="C990" s="550" t="s">
        <v>2083</v>
      </c>
      <c r="D990" s="551" t="s">
        <v>31</v>
      </c>
      <c r="E990" s="552">
        <f>2*1.3</f>
        <v>2.6</v>
      </c>
      <c r="F990" s="553"/>
      <c r="G990" s="554"/>
      <c r="H990" s="586"/>
      <c r="I990" s="586"/>
      <c r="J990" s="587"/>
    </row>
    <row r="991" spans="1:10">
      <c r="A991" s="514"/>
      <c r="B991" s="515"/>
      <c r="C991" s="515"/>
      <c r="D991" s="517"/>
      <c r="E991" s="518"/>
      <c r="F991" s="515"/>
      <c r="G991" s="517"/>
      <c r="H991" s="515"/>
      <c r="I991" s="521" t="s">
        <v>2462</v>
      </c>
      <c r="J991" s="582"/>
    </row>
    <row r="992" spans="1:10" ht="63.75">
      <c r="A992" s="605" t="s">
        <v>2240</v>
      </c>
      <c r="B992" s="581" t="s">
        <v>2084</v>
      </c>
      <c r="C992" s="550" t="s">
        <v>2085</v>
      </c>
      <c r="D992" s="551" t="s">
        <v>31</v>
      </c>
      <c r="E992" s="552">
        <f>1*1.3</f>
        <v>1.3</v>
      </c>
      <c r="F992" s="555"/>
      <c r="G992" s="554"/>
      <c r="H992" s="586"/>
      <c r="I992" s="586"/>
      <c r="J992" s="587"/>
    </row>
    <row r="993" spans="1:10">
      <c r="A993" s="514"/>
      <c r="B993" s="515"/>
      <c r="C993" s="515"/>
      <c r="D993" s="517"/>
      <c r="E993" s="518"/>
      <c r="F993" s="515"/>
      <c r="G993" s="517"/>
      <c r="H993" s="515"/>
      <c r="I993" s="521" t="s">
        <v>2463</v>
      </c>
      <c r="J993" s="582"/>
    </row>
    <row r="994" spans="1:10" ht="63.75">
      <c r="A994" s="605" t="s">
        <v>2243</v>
      </c>
      <c r="B994" s="550" t="s">
        <v>2086</v>
      </c>
      <c r="C994" s="550" t="s">
        <v>2087</v>
      </c>
      <c r="D994" s="551" t="s">
        <v>31</v>
      </c>
      <c r="E994" s="552">
        <f>3*1.3</f>
        <v>3.9000000000000004</v>
      </c>
      <c r="F994" s="553"/>
      <c r="G994" s="554"/>
      <c r="H994" s="586"/>
      <c r="I994" s="586"/>
      <c r="J994" s="587"/>
    </row>
    <row r="995" spans="1:10">
      <c r="A995" s="514"/>
      <c r="B995" s="515"/>
      <c r="C995" s="515"/>
      <c r="D995" s="517"/>
      <c r="E995" s="518"/>
      <c r="F995" s="515"/>
      <c r="G995" s="517"/>
      <c r="H995" s="515"/>
      <c r="I995" s="521" t="s">
        <v>2464</v>
      </c>
      <c r="J995" s="582"/>
    </row>
    <row r="996" spans="1:10" ht="63.75">
      <c r="A996" s="605" t="s">
        <v>2246</v>
      </c>
      <c r="B996" s="581" t="s">
        <v>2088</v>
      </c>
      <c r="C996" s="550" t="s">
        <v>2089</v>
      </c>
      <c r="D996" s="551" t="s">
        <v>31</v>
      </c>
      <c r="E996" s="552">
        <f>3*1.3</f>
        <v>3.9000000000000004</v>
      </c>
      <c r="F996" s="553"/>
      <c r="G996" s="554"/>
      <c r="H996" s="586"/>
      <c r="I996" s="586"/>
      <c r="J996" s="587"/>
    </row>
    <row r="997" spans="1:10">
      <c r="A997" s="514"/>
      <c r="B997" s="515"/>
      <c r="C997" s="515"/>
      <c r="D997" s="517"/>
      <c r="E997" s="518"/>
      <c r="F997" s="515"/>
      <c r="G997" s="517"/>
      <c r="H997" s="515"/>
      <c r="I997" s="521" t="s">
        <v>2465</v>
      </c>
      <c r="J997" s="582"/>
    </row>
    <row r="998" spans="1:10" ht="51">
      <c r="A998" s="605" t="s">
        <v>2249</v>
      </c>
      <c r="B998" s="550" t="s">
        <v>2090</v>
      </c>
      <c r="C998" s="550" t="s">
        <v>2091</v>
      </c>
      <c r="D998" s="551" t="s">
        <v>31</v>
      </c>
      <c r="E998" s="552">
        <f>5*1.3</f>
        <v>6.5</v>
      </c>
      <c r="F998" s="553"/>
      <c r="G998" s="554"/>
      <c r="H998" s="586"/>
      <c r="I998" s="586"/>
      <c r="J998" s="587"/>
    </row>
    <row r="999" spans="1:10">
      <c r="A999" s="514"/>
      <c r="B999" s="515"/>
      <c r="C999" s="515"/>
      <c r="D999" s="517"/>
      <c r="E999" s="518"/>
      <c r="F999" s="515"/>
      <c r="G999" s="517"/>
      <c r="H999" s="515"/>
      <c r="I999" s="521" t="s">
        <v>2466</v>
      </c>
      <c r="J999" s="582"/>
    </row>
    <row r="1000" spans="1:10" ht="51">
      <c r="A1000" s="605" t="s">
        <v>2252</v>
      </c>
      <c r="B1000" s="550" t="s">
        <v>2092</v>
      </c>
      <c r="C1000" s="550" t="s">
        <v>2093</v>
      </c>
      <c r="D1000" s="551" t="s">
        <v>31</v>
      </c>
      <c r="E1000" s="552">
        <f>3*1.3</f>
        <v>3.9000000000000004</v>
      </c>
      <c r="F1000" s="553"/>
      <c r="G1000" s="554"/>
      <c r="H1000" s="586"/>
      <c r="I1000" s="586"/>
      <c r="J1000" s="587"/>
    </row>
    <row r="1001" spans="1:10">
      <c r="A1001" s="514"/>
      <c r="B1001" s="515"/>
      <c r="C1001" s="515"/>
      <c r="D1001" s="517"/>
      <c r="E1001" s="518"/>
      <c r="F1001" s="515"/>
      <c r="G1001" s="517"/>
      <c r="H1001" s="515"/>
      <c r="I1001" s="521" t="s">
        <v>2467</v>
      </c>
      <c r="J1001" s="582"/>
    </row>
    <row r="1002" spans="1:10" ht="63.75">
      <c r="A1002" s="605" t="s">
        <v>2255</v>
      </c>
      <c r="B1002" s="581" t="s">
        <v>2094</v>
      </c>
      <c r="C1002" s="550" t="s">
        <v>2095</v>
      </c>
      <c r="D1002" s="551" t="s">
        <v>31</v>
      </c>
      <c r="E1002" s="552">
        <f>3*1.3</f>
        <v>3.9000000000000004</v>
      </c>
      <c r="F1002" s="553"/>
      <c r="G1002" s="554"/>
      <c r="H1002" s="586"/>
      <c r="I1002" s="586"/>
      <c r="J1002" s="587"/>
    </row>
    <row r="1003" spans="1:10">
      <c r="A1003" s="514"/>
      <c r="B1003" s="515"/>
      <c r="C1003" s="515"/>
      <c r="D1003" s="517"/>
      <c r="E1003" s="518"/>
      <c r="F1003" s="515"/>
      <c r="G1003" s="517"/>
      <c r="H1003" s="515"/>
      <c r="I1003" s="521" t="s">
        <v>2468</v>
      </c>
      <c r="J1003" s="582"/>
    </row>
    <row r="1004" spans="1:10" ht="51">
      <c r="A1004" s="605" t="s">
        <v>2258</v>
      </c>
      <c r="B1004" s="581" t="s">
        <v>2096</v>
      </c>
      <c r="C1004" s="550" t="s">
        <v>2097</v>
      </c>
      <c r="D1004" s="551"/>
      <c r="E1004" s="556">
        <f>2*1.3</f>
        <v>2.6</v>
      </c>
      <c r="F1004" s="553"/>
      <c r="G1004" s="554"/>
      <c r="H1004" s="586"/>
      <c r="I1004" s="586"/>
      <c r="J1004" s="587"/>
    </row>
    <row r="1005" spans="1:10">
      <c r="A1005" s="514"/>
      <c r="B1005" s="515"/>
      <c r="C1005" s="515"/>
      <c r="D1005" s="517"/>
      <c r="E1005" s="518"/>
      <c r="F1005" s="515"/>
      <c r="G1005" s="517"/>
      <c r="H1005" s="515"/>
      <c r="I1005" s="521" t="s">
        <v>2469</v>
      </c>
      <c r="J1005" s="582"/>
    </row>
    <row r="1006" spans="1:10" ht="63.75">
      <c r="A1006" s="605" t="s">
        <v>2261</v>
      </c>
      <c r="B1006" s="581" t="s">
        <v>2098</v>
      </c>
      <c r="C1006" s="550" t="s">
        <v>2099</v>
      </c>
      <c r="D1006" s="551" t="s">
        <v>31</v>
      </c>
      <c r="E1006" s="552">
        <f>4*1.3</f>
        <v>5.2</v>
      </c>
      <c r="F1006" s="553"/>
      <c r="G1006" s="554"/>
      <c r="H1006" s="586"/>
      <c r="I1006" s="586"/>
      <c r="J1006" s="587"/>
    </row>
    <row r="1007" spans="1:10">
      <c r="A1007" s="514"/>
      <c r="B1007" s="515"/>
      <c r="C1007" s="515"/>
      <c r="D1007" s="517"/>
      <c r="E1007" s="518"/>
      <c r="F1007" s="515"/>
      <c r="G1007" s="517"/>
      <c r="H1007" s="515"/>
      <c r="I1007" s="521" t="s">
        <v>2470</v>
      </c>
      <c r="J1007" s="582"/>
    </row>
    <row r="1008" spans="1:10" ht="63.75">
      <c r="A1008" s="605" t="s">
        <v>2264</v>
      </c>
      <c r="B1008" s="581" t="s">
        <v>2100</v>
      </c>
      <c r="C1008" s="550" t="s">
        <v>2101</v>
      </c>
      <c r="D1008" s="551" t="s">
        <v>31</v>
      </c>
      <c r="E1008" s="552">
        <f>2*1.3</f>
        <v>2.6</v>
      </c>
      <c r="F1008" s="553"/>
      <c r="G1008" s="554"/>
      <c r="H1008" s="586"/>
      <c r="I1008" s="586"/>
      <c r="J1008" s="587"/>
    </row>
    <row r="1009" spans="1:10">
      <c r="A1009" s="514"/>
      <c r="B1009" s="515"/>
      <c r="C1009" s="515"/>
      <c r="D1009" s="517"/>
      <c r="E1009" s="518"/>
      <c r="F1009" s="515"/>
      <c r="G1009" s="517"/>
      <c r="H1009" s="515"/>
      <c r="I1009" s="521" t="s">
        <v>2471</v>
      </c>
      <c r="J1009" s="582"/>
    </row>
    <row r="1010" spans="1:10" ht="63.75">
      <c r="A1010" s="605" t="s">
        <v>2267</v>
      </c>
      <c r="B1010" s="581" t="s">
        <v>2102</v>
      </c>
      <c r="C1010" s="550" t="s">
        <v>2103</v>
      </c>
      <c r="D1010" s="551" t="s">
        <v>31</v>
      </c>
      <c r="E1010" s="552">
        <f>3*1.3</f>
        <v>3.9000000000000004</v>
      </c>
      <c r="F1010" s="553"/>
      <c r="G1010" s="554"/>
      <c r="H1010" s="586"/>
      <c r="I1010" s="586"/>
      <c r="J1010" s="587"/>
    </row>
    <row r="1011" spans="1:10">
      <c r="A1011" s="514"/>
      <c r="B1011" s="515"/>
      <c r="C1011" s="515"/>
      <c r="D1011" s="517"/>
      <c r="E1011" s="518"/>
      <c r="F1011" s="515"/>
      <c r="G1011" s="517"/>
      <c r="H1011" s="515"/>
      <c r="I1011" s="521" t="s">
        <v>2472</v>
      </c>
      <c r="J1011" s="582"/>
    </row>
    <row r="1012" spans="1:10" ht="51">
      <c r="A1012" s="605" t="s">
        <v>2270</v>
      </c>
      <c r="B1012" s="550" t="s">
        <v>2104</v>
      </c>
      <c r="C1012" s="550" t="s">
        <v>2105</v>
      </c>
      <c r="D1012" s="551" t="s">
        <v>31</v>
      </c>
      <c r="E1012" s="552">
        <f>4*1.3</f>
        <v>5.2</v>
      </c>
      <c r="F1012" s="553"/>
      <c r="G1012" s="554"/>
      <c r="H1012" s="586"/>
      <c r="I1012" s="586"/>
      <c r="J1012" s="587"/>
    </row>
    <row r="1013" spans="1:10">
      <c r="A1013" s="514"/>
      <c r="B1013" s="515"/>
      <c r="C1013" s="515"/>
      <c r="D1013" s="517"/>
      <c r="E1013" s="518"/>
      <c r="F1013" s="515"/>
      <c r="G1013" s="517"/>
      <c r="H1013" s="515"/>
      <c r="I1013" s="521" t="s">
        <v>2473</v>
      </c>
      <c r="J1013" s="582"/>
    </row>
    <row r="1014" spans="1:10" ht="51">
      <c r="A1014" s="605" t="s">
        <v>2273</v>
      </c>
      <c r="B1014" s="550" t="s">
        <v>2106</v>
      </c>
      <c r="C1014" s="550" t="s">
        <v>2107</v>
      </c>
      <c r="D1014" s="551" t="s">
        <v>31</v>
      </c>
      <c r="E1014" s="552">
        <f>4*1.3</f>
        <v>5.2</v>
      </c>
      <c r="F1014" s="553"/>
      <c r="G1014" s="554"/>
      <c r="H1014" s="586"/>
      <c r="I1014" s="586"/>
      <c r="J1014" s="587"/>
    </row>
    <row r="1015" spans="1:10">
      <c r="A1015" s="514"/>
      <c r="B1015" s="515"/>
      <c r="C1015" s="515"/>
      <c r="D1015" s="517"/>
      <c r="E1015" s="518"/>
      <c r="F1015" s="515"/>
      <c r="G1015" s="517"/>
      <c r="H1015" s="515"/>
      <c r="I1015" s="521" t="s">
        <v>2474</v>
      </c>
      <c r="J1015" s="582"/>
    </row>
    <row r="1016" spans="1:10" ht="51">
      <c r="A1016" s="605" t="s">
        <v>2276</v>
      </c>
      <c r="B1016" s="550" t="s">
        <v>2108</v>
      </c>
      <c r="C1016" s="550" t="s">
        <v>2109</v>
      </c>
      <c r="D1016" s="551" t="s">
        <v>31</v>
      </c>
      <c r="E1016" s="552">
        <f>3*1.3</f>
        <v>3.9000000000000004</v>
      </c>
      <c r="F1016" s="557"/>
      <c r="G1016" s="554"/>
      <c r="H1016" s="586"/>
      <c r="I1016" s="586"/>
      <c r="J1016" s="587"/>
    </row>
    <row r="1017" spans="1:10">
      <c r="A1017" s="514"/>
      <c r="B1017" s="515"/>
      <c r="C1017" s="515"/>
      <c r="D1017" s="517"/>
      <c r="E1017" s="518"/>
      <c r="F1017" s="515"/>
      <c r="G1017" s="517"/>
      <c r="H1017" s="515"/>
      <c r="I1017" s="521" t="s">
        <v>2475</v>
      </c>
      <c r="J1017" s="582"/>
    </row>
    <row r="1018" spans="1:10" ht="51">
      <c r="A1018" s="605" t="s">
        <v>2279</v>
      </c>
      <c r="B1018" s="550" t="s">
        <v>2110</v>
      </c>
      <c r="C1018" s="550" t="s">
        <v>2111</v>
      </c>
      <c r="D1018" s="551" t="s">
        <v>31</v>
      </c>
      <c r="E1018" s="552">
        <f>2*1.3</f>
        <v>2.6</v>
      </c>
      <c r="F1018" s="553"/>
      <c r="G1018" s="554"/>
      <c r="H1018" s="586"/>
      <c r="I1018" s="586"/>
      <c r="J1018" s="587"/>
    </row>
    <row r="1019" spans="1:10">
      <c r="A1019" s="514"/>
      <c r="B1019" s="515"/>
      <c r="C1019" s="515"/>
      <c r="D1019" s="517"/>
      <c r="E1019" s="518"/>
      <c r="F1019" s="515"/>
      <c r="G1019" s="517"/>
      <c r="H1019" s="515"/>
      <c r="I1019" s="521" t="s">
        <v>2476</v>
      </c>
      <c r="J1019" s="582"/>
    </row>
    <row r="1020" spans="1:10" ht="63.75">
      <c r="A1020" s="605" t="s">
        <v>2282</v>
      </c>
      <c r="B1020" s="550" t="s">
        <v>2112</v>
      </c>
      <c r="C1020" s="550" t="s">
        <v>2113</v>
      </c>
      <c r="D1020" s="551" t="s">
        <v>31</v>
      </c>
      <c r="E1020" s="552">
        <f>3*1.3</f>
        <v>3.9000000000000004</v>
      </c>
      <c r="F1020" s="553"/>
      <c r="G1020" s="554"/>
      <c r="H1020" s="586"/>
      <c r="I1020" s="586"/>
      <c r="J1020" s="587"/>
    </row>
    <row r="1021" spans="1:10">
      <c r="A1021" s="514"/>
      <c r="B1021" s="515"/>
      <c r="C1021" s="515"/>
      <c r="D1021" s="517"/>
      <c r="E1021" s="518"/>
      <c r="F1021" s="515"/>
      <c r="G1021" s="517"/>
      <c r="H1021" s="515"/>
      <c r="I1021" s="521" t="s">
        <v>2477</v>
      </c>
      <c r="J1021" s="582"/>
    </row>
    <row r="1022" spans="1:10" ht="51">
      <c r="A1022" s="605" t="s">
        <v>2285</v>
      </c>
      <c r="B1022" s="550" t="s">
        <v>2114</v>
      </c>
      <c r="C1022" s="550" t="s">
        <v>2115</v>
      </c>
      <c r="D1022" s="551" t="s">
        <v>31</v>
      </c>
      <c r="E1022" s="552">
        <f>2*1.3</f>
        <v>2.6</v>
      </c>
      <c r="F1022" s="553"/>
      <c r="G1022" s="554"/>
      <c r="H1022" s="586"/>
      <c r="I1022" s="586"/>
      <c r="J1022" s="587"/>
    </row>
    <row r="1023" spans="1:10">
      <c r="A1023" s="514"/>
      <c r="B1023" s="515"/>
      <c r="C1023" s="515"/>
      <c r="D1023" s="517"/>
      <c r="E1023" s="518"/>
      <c r="F1023" s="515"/>
      <c r="G1023" s="517"/>
      <c r="H1023" s="515"/>
      <c r="I1023" s="521" t="s">
        <v>2478</v>
      </c>
      <c r="J1023" s="582"/>
    </row>
    <row r="1024" spans="1:10" ht="63.75">
      <c r="A1024" s="605" t="s">
        <v>2288</v>
      </c>
      <c r="B1024" s="581" t="s">
        <v>2116</v>
      </c>
      <c r="C1024" s="550" t="s">
        <v>2117</v>
      </c>
      <c r="D1024" s="551" t="s">
        <v>31</v>
      </c>
      <c r="E1024" s="552">
        <f>3*1.3</f>
        <v>3.9000000000000004</v>
      </c>
      <c r="F1024" s="553"/>
      <c r="G1024" s="554"/>
      <c r="H1024" s="586"/>
      <c r="I1024" s="586"/>
      <c r="J1024" s="587"/>
    </row>
    <row r="1025" spans="1:10">
      <c r="A1025" s="514"/>
      <c r="B1025" s="515"/>
      <c r="C1025" s="515"/>
      <c r="D1025" s="517"/>
      <c r="E1025" s="518"/>
      <c r="F1025" s="515"/>
      <c r="G1025" s="517"/>
      <c r="H1025" s="515"/>
      <c r="I1025" s="521" t="s">
        <v>2479</v>
      </c>
      <c r="J1025" s="582"/>
    </row>
    <row r="1026" spans="1:10" ht="51">
      <c r="A1026" s="605" t="s">
        <v>2291</v>
      </c>
      <c r="B1026" s="581" t="s">
        <v>2118</v>
      </c>
      <c r="C1026" s="550" t="s">
        <v>2119</v>
      </c>
      <c r="D1026" s="551" t="s">
        <v>31</v>
      </c>
      <c r="E1026" s="552" t="s">
        <v>241</v>
      </c>
      <c r="F1026" s="553"/>
      <c r="G1026" s="554"/>
      <c r="H1026" s="586"/>
      <c r="I1026" s="586"/>
      <c r="J1026" s="587"/>
    </row>
    <row r="1027" spans="1:10">
      <c r="A1027" s="514"/>
      <c r="B1027" s="515"/>
      <c r="C1027" s="515"/>
      <c r="D1027" s="517"/>
      <c r="E1027" s="518"/>
      <c r="F1027" s="515"/>
      <c r="G1027" s="517"/>
      <c r="H1027" s="515"/>
      <c r="I1027" s="521" t="s">
        <v>2480</v>
      </c>
      <c r="J1027" s="582"/>
    </row>
    <row r="1028" spans="1:10" ht="51">
      <c r="A1028" s="605" t="s">
        <v>2294</v>
      </c>
      <c r="B1028" s="550" t="s">
        <v>2120</v>
      </c>
      <c r="C1028" s="550" t="s">
        <v>2121</v>
      </c>
      <c r="D1028" s="551" t="s">
        <v>31</v>
      </c>
      <c r="E1028" s="552">
        <f>2*1.3</f>
        <v>2.6</v>
      </c>
      <c r="F1028" s="557"/>
      <c r="G1028" s="554"/>
      <c r="H1028" s="586"/>
      <c r="I1028" s="586"/>
      <c r="J1028" s="587"/>
    </row>
    <row r="1029" spans="1:10">
      <c r="A1029" s="514"/>
      <c r="B1029" s="515"/>
      <c r="C1029" s="515"/>
      <c r="D1029" s="517"/>
      <c r="E1029" s="518"/>
      <c r="F1029" s="515"/>
      <c r="G1029" s="517"/>
      <c r="H1029" s="515"/>
      <c r="I1029" s="521" t="s">
        <v>2481</v>
      </c>
      <c r="J1029" s="582"/>
    </row>
    <row r="1030" spans="1:10" ht="51">
      <c r="A1030" s="605" t="s">
        <v>2297</v>
      </c>
      <c r="B1030" s="550" t="s">
        <v>2122</v>
      </c>
      <c r="C1030" s="550" t="s">
        <v>2123</v>
      </c>
      <c r="D1030" s="551" t="s">
        <v>31</v>
      </c>
      <c r="E1030" s="552" t="s">
        <v>11</v>
      </c>
      <c r="F1030" s="553"/>
      <c r="G1030" s="554"/>
      <c r="H1030" s="586"/>
      <c r="I1030" s="586"/>
      <c r="J1030" s="587"/>
    </row>
    <row r="1031" spans="1:10">
      <c r="A1031" s="514"/>
      <c r="B1031" s="515"/>
      <c r="C1031" s="515"/>
      <c r="D1031" s="517"/>
      <c r="E1031" s="518"/>
      <c r="F1031" s="515"/>
      <c r="G1031" s="517"/>
      <c r="H1031" s="515"/>
      <c r="I1031" s="521" t="s">
        <v>2482</v>
      </c>
      <c r="J1031" s="582"/>
    </row>
    <row r="1032" spans="1:10" ht="51">
      <c r="A1032" s="605" t="s">
        <v>2300</v>
      </c>
      <c r="B1032" s="550" t="s">
        <v>2124</v>
      </c>
      <c r="C1032" s="550" t="s">
        <v>2125</v>
      </c>
      <c r="D1032" s="551" t="s">
        <v>31</v>
      </c>
      <c r="E1032" s="552">
        <f>2*1.3</f>
        <v>2.6</v>
      </c>
      <c r="F1032" s="557"/>
      <c r="G1032" s="554"/>
      <c r="H1032" s="586"/>
      <c r="I1032" s="586"/>
      <c r="J1032" s="587"/>
    </row>
    <row r="1033" spans="1:10">
      <c r="A1033" s="514"/>
      <c r="B1033" s="515"/>
      <c r="C1033" s="515"/>
      <c r="D1033" s="517"/>
      <c r="E1033" s="518"/>
      <c r="F1033" s="515"/>
      <c r="G1033" s="517"/>
      <c r="H1033" s="515"/>
      <c r="I1033" s="521" t="s">
        <v>2483</v>
      </c>
      <c r="J1033" s="582"/>
    </row>
    <row r="1034" spans="1:10" ht="51">
      <c r="A1034" s="605" t="s">
        <v>2303</v>
      </c>
      <c r="B1034" s="550" t="s">
        <v>2126</v>
      </c>
      <c r="C1034" s="550" t="s">
        <v>2127</v>
      </c>
      <c r="D1034" s="551" t="s">
        <v>31</v>
      </c>
      <c r="E1034" s="552">
        <f>1*1.3</f>
        <v>1.3</v>
      </c>
      <c r="F1034" s="553"/>
      <c r="G1034" s="554"/>
      <c r="H1034" s="586"/>
      <c r="I1034" s="586"/>
      <c r="J1034" s="587"/>
    </row>
    <row r="1035" spans="1:10">
      <c r="A1035" s="514"/>
      <c r="B1035" s="515"/>
      <c r="C1035" s="515"/>
      <c r="D1035" s="517"/>
      <c r="E1035" s="518"/>
      <c r="F1035" s="515"/>
      <c r="G1035" s="517"/>
      <c r="H1035" s="515"/>
      <c r="I1035" s="521" t="s">
        <v>2484</v>
      </c>
      <c r="J1035" s="582"/>
    </row>
    <row r="1036" spans="1:10" ht="38.25">
      <c r="A1036" s="605" t="s">
        <v>2306</v>
      </c>
      <c r="B1036" s="550" t="s">
        <v>2128</v>
      </c>
      <c r="C1036" s="550" t="s">
        <v>2129</v>
      </c>
      <c r="D1036" s="551" t="s">
        <v>31</v>
      </c>
      <c r="E1036" s="552">
        <f>1*1.3</f>
        <v>1.3</v>
      </c>
      <c r="F1036" s="553"/>
      <c r="G1036" s="554"/>
      <c r="H1036" s="586"/>
      <c r="I1036" s="586"/>
      <c r="J1036" s="587"/>
    </row>
    <row r="1037" spans="1:10">
      <c r="A1037" s="514"/>
      <c r="B1037" s="515"/>
      <c r="C1037" s="515"/>
      <c r="D1037" s="517"/>
      <c r="E1037" s="518"/>
      <c r="F1037" s="515"/>
      <c r="G1037" s="517"/>
      <c r="H1037" s="515"/>
      <c r="I1037" s="521" t="s">
        <v>2485</v>
      </c>
      <c r="J1037" s="582"/>
    </row>
    <row r="1038" spans="1:10" ht="63.75">
      <c r="A1038" s="605" t="s">
        <v>2309</v>
      </c>
      <c r="B1038" s="550" t="s">
        <v>2130</v>
      </c>
      <c r="C1038" s="550" t="s">
        <v>2131</v>
      </c>
      <c r="D1038" s="551" t="s">
        <v>31</v>
      </c>
      <c r="E1038" s="552">
        <f>1*1.3</f>
        <v>1.3</v>
      </c>
      <c r="F1038" s="553"/>
      <c r="G1038" s="554"/>
      <c r="H1038" s="586"/>
      <c r="I1038" s="586"/>
      <c r="J1038" s="587"/>
    </row>
    <row r="1039" spans="1:10">
      <c r="A1039" s="514"/>
      <c r="B1039" s="515"/>
      <c r="C1039" s="515"/>
      <c r="D1039" s="517"/>
      <c r="E1039" s="518"/>
      <c r="F1039" s="515"/>
      <c r="G1039" s="517"/>
      <c r="H1039" s="515"/>
      <c r="I1039" s="521" t="s">
        <v>2486</v>
      </c>
      <c r="J1039" s="582"/>
    </row>
    <row r="1040" spans="1:10" ht="63.75">
      <c r="A1040" s="605" t="s">
        <v>2312</v>
      </c>
      <c r="B1040" s="550" t="s">
        <v>2132</v>
      </c>
      <c r="C1040" s="550" t="s">
        <v>2133</v>
      </c>
      <c r="D1040" s="551" t="s">
        <v>31</v>
      </c>
      <c r="E1040" s="552">
        <f>1*1.3</f>
        <v>1.3</v>
      </c>
      <c r="F1040" s="553"/>
      <c r="G1040" s="554"/>
      <c r="H1040" s="586"/>
      <c r="I1040" s="586"/>
      <c r="J1040" s="587"/>
    </row>
    <row r="1041" spans="1:10">
      <c r="A1041" s="514"/>
      <c r="B1041" s="515"/>
      <c r="C1041" s="515"/>
      <c r="D1041" s="517"/>
      <c r="E1041" s="518"/>
      <c r="F1041" s="515"/>
      <c r="G1041" s="517"/>
      <c r="H1041" s="515"/>
      <c r="I1041" s="521" t="s">
        <v>2487</v>
      </c>
      <c r="J1041" s="582"/>
    </row>
    <row r="1042" spans="1:10" ht="63.75">
      <c r="A1042" s="605" t="s">
        <v>2315</v>
      </c>
      <c r="B1042" s="550" t="s">
        <v>2134</v>
      </c>
      <c r="C1042" s="550" t="s">
        <v>2135</v>
      </c>
      <c r="D1042" s="551" t="s">
        <v>31</v>
      </c>
      <c r="E1042" s="552">
        <f>1*1.3</f>
        <v>1.3</v>
      </c>
      <c r="F1042" s="553"/>
      <c r="G1042" s="554"/>
      <c r="H1042" s="586"/>
      <c r="I1042" s="586"/>
      <c r="J1042" s="587"/>
    </row>
    <row r="1043" spans="1:10">
      <c r="A1043" s="514"/>
      <c r="B1043" s="515"/>
      <c r="C1043" s="515"/>
      <c r="D1043" s="517"/>
      <c r="E1043" s="518"/>
      <c r="F1043" s="515"/>
      <c r="G1043" s="517"/>
      <c r="H1043" s="515"/>
      <c r="I1043" s="521" t="s">
        <v>2488</v>
      </c>
      <c r="J1043" s="582"/>
    </row>
    <row r="1044" spans="1:10" ht="63.75">
      <c r="A1044" s="605" t="s">
        <v>2334</v>
      </c>
      <c r="B1044" s="550" t="s">
        <v>2136</v>
      </c>
      <c r="C1044" s="550" t="s">
        <v>2137</v>
      </c>
      <c r="D1044" s="551" t="s">
        <v>31</v>
      </c>
      <c r="E1044" s="552" t="s">
        <v>162</v>
      </c>
      <c r="F1044" s="553"/>
      <c r="G1044" s="554"/>
      <c r="H1044" s="586"/>
      <c r="I1044" s="586"/>
      <c r="J1044" s="587"/>
    </row>
    <row r="1045" spans="1:10">
      <c r="A1045" s="514"/>
      <c r="B1045" s="515"/>
      <c r="C1045" s="515"/>
      <c r="D1045" s="517"/>
      <c r="E1045" s="518"/>
      <c r="F1045" s="515"/>
      <c r="G1045" s="517"/>
      <c r="H1045" s="515"/>
      <c r="I1045" s="521" t="s">
        <v>2489</v>
      </c>
      <c r="J1045" s="582"/>
    </row>
    <row r="1046" spans="1:10" ht="63.75">
      <c r="A1046" s="605" t="s">
        <v>2390</v>
      </c>
      <c r="B1046" s="550" t="s">
        <v>2138</v>
      </c>
      <c r="C1046" s="550" t="s">
        <v>2139</v>
      </c>
      <c r="D1046" s="551" t="s">
        <v>31</v>
      </c>
      <c r="E1046" s="552">
        <f>1*1.3</f>
        <v>1.3</v>
      </c>
      <c r="F1046" s="553"/>
      <c r="G1046" s="554"/>
      <c r="H1046" s="586"/>
      <c r="I1046" s="586"/>
      <c r="J1046" s="587"/>
    </row>
    <row r="1047" spans="1:10">
      <c r="A1047" s="514"/>
      <c r="B1047" s="515"/>
      <c r="C1047" s="515"/>
      <c r="D1047" s="517"/>
      <c r="E1047" s="518"/>
      <c r="F1047" s="515"/>
      <c r="G1047" s="517"/>
      <c r="H1047" s="515"/>
      <c r="I1047" s="521" t="s">
        <v>2490</v>
      </c>
      <c r="J1047" s="582"/>
    </row>
    <row r="1048" spans="1:10" ht="51">
      <c r="A1048" s="605" t="s">
        <v>2391</v>
      </c>
      <c r="B1048" s="550" t="s">
        <v>2140</v>
      </c>
      <c r="C1048" s="550" t="s">
        <v>2141</v>
      </c>
      <c r="D1048" s="551" t="s">
        <v>31</v>
      </c>
      <c r="E1048" s="552">
        <f>3*1.3</f>
        <v>3.9000000000000004</v>
      </c>
      <c r="F1048" s="557"/>
      <c r="G1048" s="554"/>
      <c r="H1048" s="586"/>
      <c r="I1048" s="586"/>
      <c r="J1048" s="587"/>
    </row>
    <row r="1049" spans="1:10">
      <c r="A1049" s="514"/>
      <c r="B1049" s="515"/>
      <c r="C1049" s="515"/>
      <c r="D1049" s="517"/>
      <c r="E1049" s="518"/>
      <c r="F1049" s="515"/>
      <c r="G1049" s="517"/>
      <c r="H1049" s="515"/>
      <c r="I1049" s="521" t="s">
        <v>2491</v>
      </c>
      <c r="J1049" s="582"/>
    </row>
    <row r="1050" spans="1:10" ht="63.75">
      <c r="A1050" s="605" t="s">
        <v>2392</v>
      </c>
      <c r="B1050" s="550" t="s">
        <v>2142</v>
      </c>
      <c r="C1050" s="550" t="s">
        <v>2143</v>
      </c>
      <c r="D1050" s="551" t="s">
        <v>31</v>
      </c>
      <c r="E1050" s="552">
        <f>1*1.3</f>
        <v>1.3</v>
      </c>
      <c r="F1050" s="553"/>
      <c r="G1050" s="554"/>
      <c r="H1050" s="586"/>
      <c r="I1050" s="586"/>
      <c r="J1050" s="587"/>
    </row>
    <row r="1051" spans="1:10">
      <c r="A1051" s="514"/>
      <c r="B1051" s="515"/>
      <c r="C1051" s="515"/>
      <c r="D1051" s="517"/>
      <c r="E1051" s="518"/>
      <c r="F1051" s="515"/>
      <c r="G1051" s="517"/>
      <c r="H1051" s="515"/>
      <c r="I1051" s="521" t="s">
        <v>2492</v>
      </c>
      <c r="J1051" s="582"/>
    </row>
    <row r="1052" spans="1:10" ht="51">
      <c r="A1052" s="605" t="s">
        <v>2393</v>
      </c>
      <c r="B1052" s="550" t="s">
        <v>2144</v>
      </c>
      <c r="C1052" s="550" t="s">
        <v>2145</v>
      </c>
      <c r="D1052" s="551" t="s">
        <v>31</v>
      </c>
      <c r="E1052" s="552">
        <f>2*1.3</f>
        <v>2.6</v>
      </c>
      <c r="F1052" s="553"/>
      <c r="G1052" s="554"/>
      <c r="H1052" s="586"/>
      <c r="I1052" s="586"/>
      <c r="J1052" s="587"/>
    </row>
    <row r="1053" spans="1:10">
      <c r="A1053" s="514"/>
      <c r="B1053" s="515"/>
      <c r="C1053" s="515"/>
      <c r="D1053" s="517"/>
      <c r="E1053" s="518"/>
      <c r="F1053" s="515"/>
      <c r="G1053" s="517"/>
      <c r="H1053" s="515"/>
      <c r="I1053" s="521" t="s">
        <v>2493</v>
      </c>
      <c r="J1053" s="582"/>
    </row>
    <row r="1054" spans="1:10" ht="38.25">
      <c r="A1054" s="605" t="s">
        <v>2394</v>
      </c>
      <c r="B1054" s="550" t="s">
        <v>2146</v>
      </c>
      <c r="C1054" s="550" t="s">
        <v>2147</v>
      </c>
      <c r="D1054" s="551" t="s">
        <v>31</v>
      </c>
      <c r="E1054" s="552">
        <f>3*1.3</f>
        <v>3.9000000000000004</v>
      </c>
      <c r="F1054" s="553"/>
      <c r="G1054" s="554"/>
      <c r="H1054" s="586"/>
      <c r="I1054" s="586"/>
      <c r="J1054" s="587"/>
    </row>
    <row r="1055" spans="1:10">
      <c r="A1055" s="514"/>
      <c r="B1055" s="515"/>
      <c r="C1055" s="515"/>
      <c r="D1055" s="517"/>
      <c r="E1055" s="518"/>
      <c r="F1055" s="515"/>
      <c r="G1055" s="517"/>
      <c r="H1055" s="515"/>
      <c r="I1055" s="521" t="s">
        <v>2494</v>
      </c>
      <c r="J1055" s="582"/>
    </row>
    <row r="1056" spans="1:10" ht="51">
      <c r="A1056" s="605" t="s">
        <v>2395</v>
      </c>
      <c r="B1056" s="550" t="s">
        <v>2148</v>
      </c>
      <c r="C1056" s="550" t="s">
        <v>2149</v>
      </c>
      <c r="D1056" s="551" t="s">
        <v>2150</v>
      </c>
      <c r="E1056" s="552">
        <f>2*1.3</f>
        <v>2.6</v>
      </c>
      <c r="F1056" s="553"/>
      <c r="G1056" s="554"/>
      <c r="H1056" s="586"/>
      <c r="I1056" s="586"/>
      <c r="J1056" s="587"/>
    </row>
    <row r="1057" spans="1:10">
      <c r="A1057" s="514"/>
      <c r="B1057" s="515"/>
      <c r="C1057" s="515"/>
      <c r="D1057" s="517"/>
      <c r="E1057" s="518"/>
      <c r="F1057" s="515"/>
      <c r="G1057" s="517"/>
      <c r="H1057" s="515"/>
      <c r="I1057" s="521" t="s">
        <v>2495</v>
      </c>
      <c r="J1057" s="582"/>
    </row>
    <row r="1058" spans="1:10" ht="63.75">
      <c r="A1058" s="605" t="s">
        <v>2396</v>
      </c>
      <c r="B1058" s="550" t="s">
        <v>2151</v>
      </c>
      <c r="C1058" s="550" t="s">
        <v>2152</v>
      </c>
      <c r="D1058" s="551" t="s">
        <v>31</v>
      </c>
      <c r="E1058" s="552">
        <f>2*1.3</f>
        <v>2.6</v>
      </c>
      <c r="F1058" s="553"/>
      <c r="G1058" s="554"/>
      <c r="H1058" s="586"/>
      <c r="I1058" s="586"/>
      <c r="J1058" s="587"/>
    </row>
    <row r="1059" spans="1:10">
      <c r="A1059" s="514"/>
      <c r="B1059" s="515"/>
      <c r="C1059" s="515"/>
      <c r="D1059" s="517"/>
      <c r="E1059" s="518"/>
      <c r="F1059" s="515"/>
      <c r="G1059" s="517"/>
      <c r="H1059" s="515"/>
      <c r="I1059" s="521" t="s">
        <v>2496</v>
      </c>
      <c r="J1059" s="582"/>
    </row>
    <row r="1060" spans="1:10" ht="51">
      <c r="A1060" s="605" t="s">
        <v>2397</v>
      </c>
      <c r="B1060" s="550" t="s">
        <v>2153</v>
      </c>
      <c r="C1060" s="550" t="s">
        <v>2154</v>
      </c>
      <c r="D1060" s="551" t="s">
        <v>31</v>
      </c>
      <c r="E1060" s="552">
        <f>1*1.3</f>
        <v>1.3</v>
      </c>
      <c r="F1060" s="553"/>
      <c r="G1060" s="554"/>
      <c r="H1060" s="586"/>
      <c r="I1060" s="586"/>
      <c r="J1060" s="587"/>
    </row>
    <row r="1061" spans="1:10">
      <c r="A1061" s="514"/>
      <c r="B1061" s="515"/>
      <c r="C1061" s="515"/>
      <c r="D1061" s="517"/>
      <c r="E1061" s="518"/>
      <c r="F1061" s="515"/>
      <c r="G1061" s="517"/>
      <c r="H1061" s="515"/>
      <c r="I1061" s="521" t="s">
        <v>2497</v>
      </c>
      <c r="J1061" s="582"/>
    </row>
    <row r="1062" spans="1:10" ht="51">
      <c r="A1062" s="605" t="s">
        <v>2398</v>
      </c>
      <c r="B1062" s="550" t="s">
        <v>2155</v>
      </c>
      <c r="C1062" s="550" t="s">
        <v>2156</v>
      </c>
      <c r="D1062" s="551" t="s">
        <v>31</v>
      </c>
      <c r="E1062" s="552">
        <f>1*1.3</f>
        <v>1.3</v>
      </c>
      <c r="F1062" s="553"/>
      <c r="G1062" s="554"/>
      <c r="H1062" s="586"/>
      <c r="I1062" s="586"/>
      <c r="J1062" s="587"/>
    </row>
    <row r="1063" spans="1:10">
      <c r="A1063" s="514"/>
      <c r="B1063" s="515"/>
      <c r="C1063" s="515"/>
      <c r="D1063" s="517"/>
      <c r="E1063" s="518"/>
      <c r="F1063" s="515"/>
      <c r="G1063" s="517"/>
      <c r="H1063" s="515"/>
      <c r="I1063" s="521" t="s">
        <v>2498</v>
      </c>
      <c r="J1063" s="582"/>
    </row>
    <row r="1064" spans="1:10" ht="51">
      <c r="A1064" s="605" t="s">
        <v>2399</v>
      </c>
      <c r="B1064" s="550" t="s">
        <v>2157</v>
      </c>
      <c r="C1064" s="550" t="s">
        <v>2158</v>
      </c>
      <c r="D1064" s="551" t="s">
        <v>31</v>
      </c>
      <c r="E1064" s="552">
        <f>5*1.3</f>
        <v>6.5</v>
      </c>
      <c r="F1064" s="553"/>
      <c r="G1064" s="554"/>
      <c r="H1064" s="586"/>
      <c r="I1064" s="586"/>
      <c r="J1064" s="587"/>
    </row>
    <row r="1065" spans="1:10">
      <c r="A1065" s="514"/>
      <c r="B1065" s="515"/>
      <c r="C1065" s="515"/>
      <c r="D1065" s="517"/>
      <c r="E1065" s="518"/>
      <c r="F1065" s="515"/>
      <c r="G1065" s="517"/>
      <c r="H1065" s="515"/>
      <c r="I1065" s="521" t="s">
        <v>2499</v>
      </c>
      <c r="J1065" s="582"/>
    </row>
    <row r="1066" spans="1:10" ht="51">
      <c r="A1066" s="605" t="s">
        <v>2400</v>
      </c>
      <c r="B1066" s="550" t="s">
        <v>2159</v>
      </c>
      <c r="C1066" s="550" t="s">
        <v>2160</v>
      </c>
      <c r="D1066" s="551" t="s">
        <v>31</v>
      </c>
      <c r="E1066" s="552">
        <f>2*1.3</f>
        <v>2.6</v>
      </c>
      <c r="F1066" s="553"/>
      <c r="G1066" s="554"/>
      <c r="H1066" s="586"/>
      <c r="I1066" s="586"/>
      <c r="J1066" s="587"/>
    </row>
    <row r="1067" spans="1:10">
      <c r="A1067" s="514"/>
      <c r="B1067" s="515"/>
      <c r="C1067" s="515"/>
      <c r="D1067" s="517"/>
      <c r="E1067" s="518"/>
      <c r="F1067" s="515"/>
      <c r="G1067" s="517"/>
      <c r="H1067" s="515"/>
      <c r="I1067" s="521" t="s">
        <v>2500</v>
      </c>
      <c r="J1067" s="582"/>
    </row>
    <row r="1068" spans="1:10" ht="51">
      <c r="A1068" s="605" t="s">
        <v>2401</v>
      </c>
      <c r="B1068" s="550" t="s">
        <v>2161</v>
      </c>
      <c r="C1068" s="550" t="s">
        <v>2162</v>
      </c>
      <c r="D1068" s="551" t="s">
        <v>31</v>
      </c>
      <c r="E1068" s="552">
        <f>1*1.3</f>
        <v>1.3</v>
      </c>
      <c r="F1068" s="553"/>
      <c r="G1068" s="554"/>
      <c r="H1068" s="586"/>
      <c r="I1068" s="586"/>
      <c r="J1068" s="587"/>
    </row>
    <row r="1069" spans="1:10">
      <c r="A1069" s="514"/>
      <c r="B1069" s="515"/>
      <c r="C1069" s="515"/>
      <c r="D1069" s="517"/>
      <c r="E1069" s="518"/>
      <c r="F1069" s="515"/>
      <c r="G1069" s="517"/>
      <c r="H1069" s="515"/>
      <c r="I1069" s="521" t="s">
        <v>2501</v>
      </c>
      <c r="J1069" s="582"/>
    </row>
    <row r="1070" spans="1:10" ht="51">
      <c r="A1070" s="605" t="s">
        <v>2402</v>
      </c>
      <c r="B1070" s="550" t="s">
        <v>2163</v>
      </c>
      <c r="C1070" s="550" t="s">
        <v>2164</v>
      </c>
      <c r="D1070" s="551" t="s">
        <v>31</v>
      </c>
      <c r="E1070" s="552">
        <f>2*1.3</f>
        <v>2.6</v>
      </c>
      <c r="F1070" s="553"/>
      <c r="G1070" s="554"/>
      <c r="H1070" s="586"/>
      <c r="I1070" s="586"/>
      <c r="J1070" s="587"/>
    </row>
    <row r="1071" spans="1:10">
      <c r="A1071" s="514"/>
      <c r="B1071" s="515"/>
      <c r="C1071" s="515"/>
      <c r="D1071" s="517"/>
      <c r="E1071" s="518"/>
      <c r="F1071" s="515"/>
      <c r="G1071" s="517"/>
      <c r="H1071" s="515"/>
      <c r="I1071" s="521" t="s">
        <v>2502</v>
      </c>
      <c r="J1071" s="582"/>
    </row>
    <row r="1072" spans="1:10" ht="38.25">
      <c r="A1072" s="605" t="s">
        <v>2403</v>
      </c>
      <c r="B1072" s="581" t="s">
        <v>2165</v>
      </c>
      <c r="C1072" s="550" t="s">
        <v>2166</v>
      </c>
      <c r="D1072" s="551" t="s">
        <v>31</v>
      </c>
      <c r="E1072" s="552">
        <f>2*1.3</f>
        <v>2.6</v>
      </c>
      <c r="F1072" s="553"/>
      <c r="G1072" s="554"/>
      <c r="H1072" s="586"/>
      <c r="I1072" s="586"/>
      <c r="J1072" s="587"/>
    </row>
    <row r="1073" spans="1:10">
      <c r="A1073" s="514"/>
      <c r="B1073" s="515"/>
      <c r="C1073" s="515"/>
      <c r="D1073" s="517"/>
      <c r="E1073" s="518"/>
      <c r="F1073" s="515"/>
      <c r="G1073" s="517"/>
      <c r="H1073" s="515"/>
      <c r="I1073" s="521" t="s">
        <v>2503</v>
      </c>
      <c r="J1073" s="582"/>
    </row>
    <row r="1074" spans="1:10" ht="51">
      <c r="A1074" s="605" t="s">
        <v>2404</v>
      </c>
      <c r="B1074" s="581" t="s">
        <v>2167</v>
      </c>
      <c r="C1074" s="550" t="s">
        <v>2168</v>
      </c>
      <c r="D1074" s="551" t="s">
        <v>31</v>
      </c>
      <c r="E1074" s="552">
        <f>3*1.3</f>
        <v>3.9000000000000004</v>
      </c>
      <c r="F1074" s="553"/>
      <c r="G1074" s="554"/>
      <c r="H1074" s="586"/>
      <c r="I1074" s="586"/>
      <c r="J1074" s="587"/>
    </row>
    <row r="1075" spans="1:10">
      <c r="A1075" s="514"/>
      <c r="B1075" s="515"/>
      <c r="C1075" s="515"/>
      <c r="D1075" s="517"/>
      <c r="E1075" s="518"/>
      <c r="F1075" s="515"/>
      <c r="G1075" s="517"/>
      <c r="H1075" s="515"/>
      <c r="I1075" s="521" t="s">
        <v>2504</v>
      </c>
      <c r="J1075" s="582"/>
    </row>
    <row r="1076" spans="1:10" ht="51">
      <c r="A1076" s="605" t="s">
        <v>2405</v>
      </c>
      <c r="B1076" s="581" t="s">
        <v>2169</v>
      </c>
      <c r="C1076" s="550" t="s">
        <v>2170</v>
      </c>
      <c r="D1076" s="551" t="s">
        <v>31</v>
      </c>
      <c r="E1076" s="552">
        <f>2*1.3</f>
        <v>2.6</v>
      </c>
      <c r="F1076" s="553"/>
      <c r="G1076" s="554"/>
      <c r="H1076" s="586"/>
      <c r="I1076" s="586"/>
      <c r="J1076" s="587"/>
    </row>
    <row r="1077" spans="1:10">
      <c r="A1077" s="514"/>
      <c r="B1077" s="515"/>
      <c r="C1077" s="515"/>
      <c r="D1077" s="517"/>
      <c r="E1077" s="518"/>
      <c r="F1077" s="515"/>
      <c r="G1077" s="517"/>
      <c r="H1077" s="515"/>
      <c r="I1077" s="521" t="s">
        <v>2505</v>
      </c>
      <c r="J1077" s="582"/>
    </row>
    <row r="1078" spans="1:10" ht="51">
      <c r="A1078" s="605" t="s">
        <v>2406</v>
      </c>
      <c r="B1078" s="603" t="s">
        <v>2171</v>
      </c>
      <c r="C1078" s="550" t="s">
        <v>2172</v>
      </c>
      <c r="D1078" s="551"/>
      <c r="E1078" s="552">
        <f>2*1.3</f>
        <v>2.6</v>
      </c>
      <c r="F1078" s="553"/>
      <c r="G1078" s="554"/>
      <c r="H1078" s="586"/>
      <c r="I1078" s="586"/>
      <c r="J1078" s="587"/>
    </row>
    <row r="1079" spans="1:10">
      <c r="A1079" s="514"/>
      <c r="B1079" s="515"/>
      <c r="C1079" s="515"/>
      <c r="D1079" s="517"/>
      <c r="E1079" s="518"/>
      <c r="F1079" s="515"/>
      <c r="G1079" s="517"/>
      <c r="H1079" s="515"/>
      <c r="I1079" s="521" t="s">
        <v>2506</v>
      </c>
      <c r="J1079" s="582"/>
    </row>
    <row r="1080" spans="1:10" ht="51">
      <c r="A1080" s="605" t="s">
        <v>2407</v>
      </c>
      <c r="B1080" s="581" t="s">
        <v>2173</v>
      </c>
      <c r="C1080" s="550" t="s">
        <v>2174</v>
      </c>
      <c r="D1080" s="551" t="s">
        <v>31</v>
      </c>
      <c r="E1080" s="552">
        <f>2*1.3</f>
        <v>2.6</v>
      </c>
      <c r="F1080" s="553"/>
      <c r="G1080" s="554"/>
      <c r="H1080" s="586"/>
      <c r="I1080" s="586"/>
      <c r="J1080" s="587"/>
    </row>
    <row r="1081" spans="1:10">
      <c r="A1081" s="514"/>
      <c r="B1081" s="515"/>
      <c r="C1081" s="515"/>
      <c r="D1081" s="517"/>
      <c r="E1081" s="518"/>
      <c r="F1081" s="515"/>
      <c r="G1081" s="517"/>
      <c r="H1081" s="515"/>
      <c r="I1081" s="521" t="s">
        <v>2507</v>
      </c>
      <c r="J1081" s="582"/>
    </row>
    <row r="1082" spans="1:10" ht="63.75">
      <c r="A1082" s="605" t="s">
        <v>2408</v>
      </c>
      <c r="B1082" s="581" t="s">
        <v>2175</v>
      </c>
      <c r="C1082" s="550" t="s">
        <v>2176</v>
      </c>
      <c r="D1082" s="551" t="s">
        <v>31</v>
      </c>
      <c r="E1082" s="552">
        <f>3*1.3</f>
        <v>3.9000000000000004</v>
      </c>
      <c r="F1082" s="553"/>
      <c r="G1082" s="554"/>
      <c r="H1082" s="586"/>
      <c r="I1082" s="586"/>
      <c r="J1082" s="587"/>
    </row>
    <row r="1083" spans="1:10">
      <c r="A1083" s="514"/>
      <c r="B1083" s="515"/>
      <c r="C1083" s="515"/>
      <c r="D1083" s="517"/>
      <c r="E1083" s="518"/>
      <c r="F1083" s="515"/>
      <c r="G1083" s="517"/>
      <c r="H1083" s="515"/>
      <c r="I1083" s="521" t="s">
        <v>2508</v>
      </c>
      <c r="J1083" s="582"/>
    </row>
    <row r="1084" spans="1:10" ht="76.5">
      <c r="A1084" s="605" t="s">
        <v>50</v>
      </c>
      <c r="B1084" s="581" t="s">
        <v>2177</v>
      </c>
      <c r="C1084" s="550" t="s">
        <v>2178</v>
      </c>
      <c r="D1084" s="551" t="s">
        <v>31</v>
      </c>
      <c r="E1084" s="552">
        <f>2*1.3</f>
        <v>2.6</v>
      </c>
      <c r="F1084" s="553"/>
      <c r="G1084" s="554"/>
      <c r="H1084" s="586"/>
      <c r="I1084" s="586"/>
      <c r="J1084" s="587"/>
    </row>
    <row r="1085" spans="1:10">
      <c r="A1085" s="514"/>
      <c r="B1085" s="515"/>
      <c r="C1085" s="515"/>
      <c r="D1085" s="517"/>
      <c r="E1085" s="518"/>
      <c r="F1085" s="515"/>
      <c r="G1085" s="517"/>
      <c r="H1085" s="515"/>
      <c r="I1085" s="521" t="s">
        <v>2509</v>
      </c>
      <c r="J1085" s="582"/>
    </row>
    <row r="1086" spans="1:10" ht="63.75">
      <c r="A1086" s="605" t="s">
        <v>2409</v>
      </c>
      <c r="B1086" s="581" t="s">
        <v>2179</v>
      </c>
      <c r="C1086" s="550" t="s">
        <v>2180</v>
      </c>
      <c r="D1086" s="551" t="s">
        <v>31</v>
      </c>
      <c r="E1086" s="552">
        <f>2*1.3</f>
        <v>2.6</v>
      </c>
      <c r="F1086" s="553"/>
      <c r="G1086" s="554"/>
      <c r="H1086" s="586"/>
      <c r="I1086" s="586"/>
      <c r="J1086" s="587"/>
    </row>
    <row r="1087" spans="1:10">
      <c r="A1087" s="514"/>
      <c r="B1087" s="515"/>
      <c r="C1087" s="515"/>
      <c r="D1087" s="517"/>
      <c r="E1087" s="518"/>
      <c r="F1087" s="515"/>
      <c r="G1087" s="517"/>
      <c r="H1087" s="515"/>
      <c r="I1087" s="521" t="s">
        <v>2510</v>
      </c>
      <c r="J1087" s="582"/>
    </row>
    <row r="1088" spans="1:10" ht="63.75">
      <c r="A1088" s="605" t="s">
        <v>2410</v>
      </c>
      <c r="B1088" s="581" t="s">
        <v>2181</v>
      </c>
      <c r="C1088" s="550" t="s">
        <v>2182</v>
      </c>
      <c r="D1088" s="551" t="s">
        <v>31</v>
      </c>
      <c r="E1088" s="552">
        <f>2*1.3</f>
        <v>2.6</v>
      </c>
      <c r="F1088" s="553"/>
      <c r="G1088" s="554"/>
      <c r="H1088" s="586"/>
      <c r="I1088" s="586"/>
      <c r="J1088" s="587"/>
    </row>
    <row r="1089" spans="1:10">
      <c r="A1089" s="514"/>
      <c r="B1089" s="515"/>
      <c r="C1089" s="515"/>
      <c r="D1089" s="517"/>
      <c r="E1089" s="518"/>
      <c r="F1089" s="515"/>
      <c r="G1089" s="517"/>
      <c r="H1089" s="515"/>
      <c r="I1089" s="521" t="s">
        <v>2511</v>
      </c>
      <c r="J1089" s="582"/>
    </row>
    <row r="1090" spans="1:10" ht="51">
      <c r="A1090" s="605" t="s">
        <v>2411</v>
      </c>
      <c r="B1090" s="581" t="s">
        <v>2184</v>
      </c>
      <c r="C1090" s="550" t="s">
        <v>2185</v>
      </c>
      <c r="D1090" s="551" t="s">
        <v>31</v>
      </c>
      <c r="E1090" s="552">
        <f>3*1.3</f>
        <v>3.9000000000000004</v>
      </c>
      <c r="F1090" s="553"/>
      <c r="G1090" s="554"/>
      <c r="H1090" s="586"/>
      <c r="I1090" s="586"/>
      <c r="J1090" s="587"/>
    </row>
    <row r="1091" spans="1:10">
      <c r="A1091" s="514"/>
      <c r="B1091" s="515"/>
      <c r="C1091" s="515"/>
      <c r="D1091" s="517"/>
      <c r="E1091" s="518"/>
      <c r="F1091" s="515"/>
      <c r="G1091" s="517"/>
      <c r="H1091" s="515"/>
      <c r="I1091" s="521" t="s">
        <v>2512</v>
      </c>
      <c r="J1091" s="582"/>
    </row>
    <row r="1092" spans="1:10" ht="63.75">
      <c r="A1092" s="605" t="s">
        <v>2412</v>
      </c>
      <c r="B1092" s="581" t="s">
        <v>2187</v>
      </c>
      <c r="C1092" s="550" t="s">
        <v>2188</v>
      </c>
      <c r="D1092" s="551" t="s">
        <v>31</v>
      </c>
      <c r="E1092" s="552">
        <f>4*1.3</f>
        <v>5.2</v>
      </c>
      <c r="F1092" s="553"/>
      <c r="G1092" s="554"/>
      <c r="H1092" s="586"/>
      <c r="I1092" s="586"/>
      <c r="J1092" s="587"/>
    </row>
    <row r="1093" spans="1:10">
      <c r="A1093" s="514"/>
      <c r="B1093" s="515"/>
      <c r="C1093" s="515"/>
      <c r="D1093" s="517"/>
      <c r="E1093" s="518"/>
      <c r="F1093" s="515"/>
      <c r="G1093" s="517"/>
      <c r="H1093" s="515"/>
      <c r="I1093" s="521" t="s">
        <v>2513</v>
      </c>
      <c r="J1093" s="582"/>
    </row>
    <row r="1094" spans="1:10" ht="51">
      <c r="A1094" s="605" t="s">
        <v>2413</v>
      </c>
      <c r="B1094" s="581" t="s">
        <v>2190</v>
      </c>
      <c r="C1094" s="550" t="s">
        <v>2191</v>
      </c>
      <c r="D1094" s="551" t="s">
        <v>31</v>
      </c>
      <c r="E1094" s="552">
        <f>1*1.3</f>
        <v>1.3</v>
      </c>
      <c r="F1094" s="553"/>
      <c r="G1094" s="554"/>
      <c r="H1094" s="586"/>
      <c r="I1094" s="586"/>
      <c r="J1094" s="587"/>
    </row>
    <row r="1095" spans="1:10">
      <c r="A1095" s="514"/>
      <c r="B1095" s="515"/>
      <c r="C1095" s="515"/>
      <c r="D1095" s="517"/>
      <c r="E1095" s="518"/>
      <c r="F1095" s="515"/>
      <c r="G1095" s="517"/>
      <c r="H1095" s="515"/>
      <c r="I1095" s="521" t="s">
        <v>2514</v>
      </c>
      <c r="J1095" s="582"/>
    </row>
    <row r="1096" spans="1:10" ht="63.75">
      <c r="A1096" s="605" t="s">
        <v>2414</v>
      </c>
      <c r="B1096" s="581" t="s">
        <v>2193</v>
      </c>
      <c r="C1096" s="550" t="s">
        <v>2194</v>
      </c>
      <c r="D1096" s="551" t="s">
        <v>31</v>
      </c>
      <c r="E1096" s="552">
        <f>3*1.3</f>
        <v>3.9000000000000004</v>
      </c>
      <c r="F1096" s="553"/>
      <c r="G1096" s="554"/>
      <c r="H1096" s="586"/>
      <c r="I1096" s="586"/>
      <c r="J1096" s="587"/>
    </row>
    <row r="1097" spans="1:10">
      <c r="A1097" s="514"/>
      <c r="B1097" s="515"/>
      <c r="C1097" s="515"/>
      <c r="D1097" s="517"/>
      <c r="E1097" s="518"/>
      <c r="F1097" s="515"/>
      <c r="G1097" s="517"/>
      <c r="H1097" s="515"/>
      <c r="I1097" s="521" t="s">
        <v>2515</v>
      </c>
      <c r="J1097" s="582"/>
    </row>
    <row r="1098" spans="1:10" ht="63.75">
      <c r="A1098" s="605" t="s">
        <v>2415</v>
      </c>
      <c r="B1098" s="581" t="s">
        <v>2196</v>
      </c>
      <c r="C1098" s="550" t="s">
        <v>2197</v>
      </c>
      <c r="D1098" s="551" t="s">
        <v>31</v>
      </c>
      <c r="E1098" s="552">
        <f>2*1.3</f>
        <v>2.6</v>
      </c>
      <c r="F1098" s="553"/>
      <c r="G1098" s="554"/>
      <c r="H1098" s="586"/>
      <c r="I1098" s="586"/>
      <c r="J1098" s="587"/>
    </row>
    <row r="1099" spans="1:10">
      <c r="A1099" s="514"/>
      <c r="B1099" s="515"/>
      <c r="C1099" s="515"/>
      <c r="D1099" s="517"/>
      <c r="E1099" s="518"/>
      <c r="F1099" s="515"/>
      <c r="G1099" s="517"/>
      <c r="H1099" s="515"/>
      <c r="I1099" s="521" t="s">
        <v>2516</v>
      </c>
      <c r="J1099" s="582"/>
    </row>
    <row r="1100" spans="1:10" ht="63.75">
      <c r="A1100" s="605" t="s">
        <v>2416</v>
      </c>
      <c r="B1100" s="581" t="s">
        <v>2199</v>
      </c>
      <c r="C1100" s="550" t="s">
        <v>2200</v>
      </c>
      <c r="D1100" s="551" t="s">
        <v>2150</v>
      </c>
      <c r="E1100" s="552">
        <f>2*1.3</f>
        <v>2.6</v>
      </c>
      <c r="F1100" s="553"/>
      <c r="G1100" s="554"/>
      <c r="H1100" s="586"/>
      <c r="I1100" s="586"/>
      <c r="J1100" s="587"/>
    </row>
    <row r="1101" spans="1:10">
      <c r="A1101" s="514"/>
      <c r="B1101" s="515"/>
      <c r="C1101" s="515"/>
      <c r="D1101" s="517"/>
      <c r="E1101" s="518"/>
      <c r="F1101" s="515"/>
      <c r="G1101" s="517"/>
      <c r="H1101" s="515"/>
      <c r="I1101" s="521" t="s">
        <v>2517</v>
      </c>
      <c r="J1101" s="582"/>
    </row>
    <row r="1102" spans="1:10" ht="51">
      <c r="A1102" s="605" t="s">
        <v>2417</v>
      </c>
      <c r="B1102" s="581" t="s">
        <v>2202</v>
      </c>
      <c r="C1102" s="550" t="s">
        <v>2203</v>
      </c>
      <c r="D1102" s="551" t="s">
        <v>2150</v>
      </c>
      <c r="E1102" s="552">
        <f>3*1.3</f>
        <v>3.9000000000000004</v>
      </c>
      <c r="F1102" s="553"/>
      <c r="G1102" s="554"/>
      <c r="H1102" s="586"/>
      <c r="I1102" s="586"/>
      <c r="J1102" s="587"/>
    </row>
    <row r="1103" spans="1:10">
      <c r="A1103" s="514"/>
      <c r="B1103" s="515"/>
      <c r="C1103" s="515"/>
      <c r="D1103" s="517"/>
      <c r="E1103" s="518"/>
      <c r="F1103" s="515"/>
      <c r="G1103" s="517"/>
      <c r="H1103" s="515"/>
      <c r="I1103" s="521" t="s">
        <v>2518</v>
      </c>
      <c r="J1103" s="582"/>
    </row>
    <row r="1104" spans="1:10" ht="51">
      <c r="A1104" s="605" t="s">
        <v>2418</v>
      </c>
      <c r="B1104" s="581" t="s">
        <v>2205</v>
      </c>
      <c r="C1104" s="550" t="s">
        <v>2206</v>
      </c>
      <c r="D1104" s="551" t="s">
        <v>31</v>
      </c>
      <c r="E1104" s="552">
        <f>1*1.3</f>
        <v>1.3</v>
      </c>
      <c r="F1104" s="553"/>
      <c r="G1104" s="554"/>
      <c r="H1104" s="586"/>
      <c r="I1104" s="586"/>
      <c r="J1104" s="587"/>
    </row>
    <row r="1105" spans="1:10">
      <c r="A1105" s="514"/>
      <c r="B1105" s="515"/>
      <c r="C1105" s="515"/>
      <c r="D1105" s="517"/>
      <c r="E1105" s="518"/>
      <c r="F1105" s="515"/>
      <c r="G1105" s="517"/>
      <c r="H1105" s="515"/>
      <c r="I1105" s="521" t="s">
        <v>2519</v>
      </c>
      <c r="J1105" s="582"/>
    </row>
    <row r="1106" spans="1:10" ht="63.75">
      <c r="A1106" s="605" t="s">
        <v>2419</v>
      </c>
      <c r="B1106" s="581" t="s">
        <v>2208</v>
      </c>
      <c r="C1106" s="550" t="s">
        <v>2209</v>
      </c>
      <c r="D1106" s="551" t="s">
        <v>31</v>
      </c>
      <c r="E1106" s="552">
        <f>2*1.3</f>
        <v>2.6</v>
      </c>
      <c r="F1106" s="553"/>
      <c r="G1106" s="554"/>
      <c r="H1106" s="586"/>
      <c r="I1106" s="586"/>
      <c r="J1106" s="587"/>
    </row>
    <row r="1107" spans="1:10">
      <c r="A1107" s="514"/>
      <c r="B1107" s="515"/>
      <c r="C1107" s="515"/>
      <c r="D1107" s="517"/>
      <c r="E1107" s="518"/>
      <c r="F1107" s="515"/>
      <c r="G1107" s="517"/>
      <c r="H1107" s="515"/>
      <c r="I1107" s="521" t="s">
        <v>2520</v>
      </c>
      <c r="J1107" s="582"/>
    </row>
    <row r="1108" spans="1:10" ht="63.75">
      <c r="A1108" s="605" t="s">
        <v>2420</v>
      </c>
      <c r="B1108" s="581" t="s">
        <v>2211</v>
      </c>
      <c r="C1108" s="550" t="s">
        <v>2212</v>
      </c>
      <c r="D1108" s="551" t="s">
        <v>31</v>
      </c>
      <c r="E1108" s="552">
        <f>4*1.3</f>
        <v>5.2</v>
      </c>
      <c r="F1108" s="553"/>
      <c r="G1108" s="554"/>
      <c r="H1108" s="586"/>
      <c r="I1108" s="586"/>
      <c r="J1108" s="587"/>
    </row>
    <row r="1109" spans="1:10">
      <c r="A1109" s="514"/>
      <c r="B1109" s="515"/>
      <c r="C1109" s="515"/>
      <c r="D1109" s="517"/>
      <c r="E1109" s="518"/>
      <c r="F1109" s="515"/>
      <c r="G1109" s="517"/>
      <c r="H1109" s="515"/>
      <c r="I1109" s="521" t="s">
        <v>2521</v>
      </c>
      <c r="J1109" s="582"/>
    </row>
    <row r="1110" spans="1:10" ht="63.75">
      <c r="A1110" s="605" t="s">
        <v>2421</v>
      </c>
      <c r="B1110" s="550" t="s">
        <v>2214</v>
      </c>
      <c r="C1110" s="550" t="s">
        <v>2215</v>
      </c>
      <c r="D1110" s="551" t="s">
        <v>31</v>
      </c>
      <c r="E1110" s="552">
        <f>2*1.3</f>
        <v>2.6</v>
      </c>
      <c r="F1110" s="553"/>
      <c r="G1110" s="554"/>
      <c r="H1110" s="586"/>
      <c r="I1110" s="586"/>
      <c r="J1110" s="587"/>
    </row>
    <row r="1111" spans="1:10">
      <c r="A1111" s="514"/>
      <c r="B1111" s="515"/>
      <c r="C1111" s="515"/>
      <c r="D1111" s="517"/>
      <c r="E1111" s="518"/>
      <c r="F1111" s="515"/>
      <c r="G1111" s="517"/>
      <c r="H1111" s="515"/>
      <c r="I1111" s="521" t="s">
        <v>2522</v>
      </c>
      <c r="J1111" s="582"/>
    </row>
    <row r="1112" spans="1:10" ht="63.75">
      <c r="A1112" s="605" t="s">
        <v>2422</v>
      </c>
      <c r="B1112" s="550" t="s">
        <v>2217</v>
      </c>
      <c r="C1112" s="550" t="s">
        <v>2218</v>
      </c>
      <c r="D1112" s="551" t="s">
        <v>31</v>
      </c>
      <c r="E1112" s="552">
        <f>3*1.3</f>
        <v>3.9000000000000004</v>
      </c>
      <c r="F1112" s="553"/>
      <c r="G1112" s="554"/>
      <c r="H1112" s="586"/>
      <c r="I1112" s="586"/>
      <c r="J1112" s="587"/>
    </row>
    <row r="1113" spans="1:10">
      <c r="A1113" s="514"/>
      <c r="B1113" s="515"/>
      <c r="C1113" s="515"/>
      <c r="D1113" s="517"/>
      <c r="E1113" s="518"/>
      <c r="F1113" s="515"/>
      <c r="G1113" s="517"/>
      <c r="H1113" s="515"/>
      <c r="I1113" s="521" t="s">
        <v>2523</v>
      </c>
      <c r="J1113" s="582"/>
    </row>
    <row r="1114" spans="1:10" ht="63.75">
      <c r="A1114" s="605" t="s">
        <v>2423</v>
      </c>
      <c r="B1114" s="550" t="s">
        <v>2220</v>
      </c>
      <c r="C1114" s="550" t="s">
        <v>2221</v>
      </c>
      <c r="D1114" s="551" t="s">
        <v>31</v>
      </c>
      <c r="E1114" s="552">
        <f>1*1.3</f>
        <v>1.3</v>
      </c>
      <c r="F1114" s="553"/>
      <c r="G1114" s="554"/>
      <c r="H1114" s="586"/>
      <c r="I1114" s="586"/>
      <c r="J1114" s="587"/>
    </row>
    <row r="1115" spans="1:10">
      <c r="A1115" s="514"/>
      <c r="B1115" s="515"/>
      <c r="C1115" s="515"/>
      <c r="D1115" s="517"/>
      <c r="E1115" s="518"/>
      <c r="F1115" s="515"/>
      <c r="G1115" s="517"/>
      <c r="H1115" s="515"/>
      <c r="I1115" s="521" t="s">
        <v>2524</v>
      </c>
      <c r="J1115" s="582"/>
    </row>
    <row r="1116" spans="1:10" ht="38.25">
      <c r="A1116" s="605" t="s">
        <v>2424</v>
      </c>
      <c r="B1116" s="550" t="s">
        <v>2223</v>
      </c>
      <c r="C1116" s="550" t="s">
        <v>2224</v>
      </c>
      <c r="D1116" s="551" t="s">
        <v>31</v>
      </c>
      <c r="E1116" s="552">
        <f>2*1.3</f>
        <v>2.6</v>
      </c>
      <c r="F1116" s="553"/>
      <c r="G1116" s="554"/>
      <c r="H1116" s="586"/>
      <c r="I1116" s="586"/>
      <c r="J1116" s="587"/>
    </row>
    <row r="1117" spans="1:10">
      <c r="A1117" s="514"/>
      <c r="B1117" s="515"/>
      <c r="C1117" s="515"/>
      <c r="D1117" s="517"/>
      <c r="E1117" s="518"/>
      <c r="F1117" s="515"/>
      <c r="G1117" s="517"/>
      <c r="H1117" s="515"/>
      <c r="I1117" s="521" t="s">
        <v>2525</v>
      </c>
      <c r="J1117" s="582"/>
    </row>
    <row r="1118" spans="1:10" ht="51">
      <c r="A1118" s="605" t="s">
        <v>2425</v>
      </c>
      <c r="B1118" s="550" t="s">
        <v>2226</v>
      </c>
      <c r="C1118" s="550" t="s">
        <v>2227</v>
      </c>
      <c r="D1118" s="551" t="s">
        <v>31</v>
      </c>
      <c r="E1118" s="552">
        <f>2*1.3</f>
        <v>2.6</v>
      </c>
      <c r="F1118" s="553"/>
      <c r="G1118" s="554"/>
      <c r="H1118" s="586"/>
      <c r="I1118" s="586"/>
      <c r="J1118" s="587"/>
    </row>
    <row r="1119" spans="1:10">
      <c r="A1119" s="514"/>
      <c r="B1119" s="515"/>
      <c r="C1119" s="515"/>
      <c r="D1119" s="517"/>
      <c r="E1119" s="518"/>
      <c r="F1119" s="515"/>
      <c r="G1119" s="517"/>
      <c r="H1119" s="515"/>
      <c r="I1119" s="521" t="s">
        <v>2526</v>
      </c>
      <c r="J1119" s="582"/>
    </row>
    <row r="1120" spans="1:10" ht="51">
      <c r="A1120" s="605" t="s">
        <v>2426</v>
      </c>
      <c r="B1120" s="550" t="s">
        <v>2229</v>
      </c>
      <c r="C1120" s="550" t="s">
        <v>2230</v>
      </c>
      <c r="D1120" s="551" t="s">
        <v>31</v>
      </c>
      <c r="E1120" s="552">
        <f>1*1.3</f>
        <v>1.3</v>
      </c>
      <c r="F1120" s="553"/>
      <c r="G1120" s="554"/>
      <c r="H1120" s="586"/>
      <c r="I1120" s="586"/>
      <c r="J1120" s="587"/>
    </row>
    <row r="1121" spans="1:10">
      <c r="A1121" s="514"/>
      <c r="B1121" s="515"/>
      <c r="C1121" s="515"/>
      <c r="D1121" s="517"/>
      <c r="E1121" s="518"/>
      <c r="F1121" s="515"/>
      <c r="G1121" s="517"/>
      <c r="H1121" s="515"/>
      <c r="I1121" s="521" t="s">
        <v>2527</v>
      </c>
      <c r="J1121" s="582"/>
    </row>
    <row r="1122" spans="1:10" ht="51">
      <c r="A1122" s="605" t="s">
        <v>2427</v>
      </c>
      <c r="B1122" s="550" t="s">
        <v>2232</v>
      </c>
      <c r="C1122" s="550" t="s">
        <v>2233</v>
      </c>
      <c r="D1122" s="551" t="s">
        <v>31</v>
      </c>
      <c r="E1122" s="552">
        <f>1*1.3</f>
        <v>1.3</v>
      </c>
      <c r="F1122" s="553"/>
      <c r="G1122" s="554"/>
      <c r="H1122" s="586"/>
      <c r="I1122" s="586"/>
      <c r="J1122" s="587"/>
    </row>
    <row r="1123" spans="1:10">
      <c r="A1123" s="514"/>
      <c r="B1123" s="515"/>
      <c r="C1123" s="515"/>
      <c r="D1123" s="517"/>
      <c r="E1123" s="518"/>
      <c r="F1123" s="515"/>
      <c r="G1123" s="517"/>
      <c r="H1123" s="515"/>
      <c r="I1123" s="521" t="s">
        <v>2528</v>
      </c>
      <c r="J1123" s="582"/>
    </row>
    <row r="1124" spans="1:10" ht="51">
      <c r="A1124" s="605" t="s">
        <v>2428</v>
      </c>
      <c r="B1124" s="550" t="s">
        <v>2235</v>
      </c>
      <c r="C1124" s="550" t="s">
        <v>2236</v>
      </c>
      <c r="D1124" s="551" t="s">
        <v>31</v>
      </c>
      <c r="E1124" s="552">
        <f>2*1.3</f>
        <v>2.6</v>
      </c>
      <c r="F1124" s="553"/>
      <c r="G1124" s="554"/>
      <c r="H1124" s="586"/>
      <c r="I1124" s="586"/>
      <c r="J1124" s="587"/>
    </row>
    <row r="1125" spans="1:10">
      <c r="A1125" s="514"/>
      <c r="B1125" s="515"/>
      <c r="C1125" s="515"/>
      <c r="D1125" s="517"/>
      <c r="E1125" s="518"/>
      <c r="F1125" s="515"/>
      <c r="G1125" s="517"/>
      <c r="H1125" s="515"/>
      <c r="I1125" s="521" t="s">
        <v>2529</v>
      </c>
      <c r="J1125" s="582"/>
    </row>
    <row r="1126" spans="1:10" ht="51">
      <c r="A1126" s="605" t="s">
        <v>2429</v>
      </c>
      <c r="B1126" s="550" t="s">
        <v>2238</v>
      </c>
      <c r="C1126" s="550" t="s">
        <v>2239</v>
      </c>
      <c r="D1126" s="551" t="s">
        <v>31</v>
      </c>
      <c r="E1126" s="552">
        <f>2*1.3</f>
        <v>2.6</v>
      </c>
      <c r="F1126" s="553"/>
      <c r="G1126" s="554"/>
      <c r="H1126" s="586"/>
      <c r="I1126" s="586"/>
      <c r="J1126" s="587"/>
    </row>
    <row r="1127" spans="1:10">
      <c r="A1127" s="514"/>
      <c r="B1127" s="515"/>
      <c r="C1127" s="515"/>
      <c r="D1127" s="517"/>
      <c r="E1127" s="518"/>
      <c r="F1127" s="515"/>
      <c r="G1127" s="517"/>
      <c r="H1127" s="515"/>
      <c r="I1127" s="521" t="s">
        <v>2530</v>
      </c>
      <c r="J1127" s="582"/>
    </row>
    <row r="1128" spans="1:10" ht="63.75">
      <c r="A1128" s="605" t="s">
        <v>2430</v>
      </c>
      <c r="B1128" s="550" t="s">
        <v>2241</v>
      </c>
      <c r="C1128" s="550" t="s">
        <v>2242</v>
      </c>
      <c r="D1128" s="551" t="s">
        <v>31</v>
      </c>
      <c r="E1128" s="552">
        <f>2*1.3</f>
        <v>2.6</v>
      </c>
      <c r="F1128" s="553"/>
      <c r="G1128" s="554"/>
      <c r="H1128" s="586"/>
      <c r="I1128" s="586"/>
      <c r="J1128" s="587"/>
    </row>
    <row r="1129" spans="1:10">
      <c r="A1129" s="514"/>
      <c r="B1129" s="515"/>
      <c r="C1129" s="515"/>
      <c r="D1129" s="517"/>
      <c r="E1129" s="518"/>
      <c r="F1129" s="515"/>
      <c r="G1129" s="517"/>
      <c r="H1129" s="515"/>
      <c r="I1129" s="521" t="s">
        <v>2531</v>
      </c>
      <c r="J1129" s="582"/>
    </row>
    <row r="1130" spans="1:10" ht="51">
      <c r="A1130" s="605" t="s">
        <v>2431</v>
      </c>
      <c r="B1130" s="550" t="s">
        <v>2244</v>
      </c>
      <c r="C1130" s="550" t="s">
        <v>2245</v>
      </c>
      <c r="D1130" s="551" t="s">
        <v>31</v>
      </c>
      <c r="E1130" s="552">
        <f>4*1.3</f>
        <v>5.2</v>
      </c>
      <c r="F1130" s="553"/>
      <c r="G1130" s="554"/>
      <c r="H1130" s="586"/>
      <c r="I1130" s="586"/>
      <c r="J1130" s="587"/>
    </row>
    <row r="1131" spans="1:10">
      <c r="A1131" s="514"/>
      <c r="B1131" s="515"/>
      <c r="C1131" s="515"/>
      <c r="D1131" s="517"/>
      <c r="E1131" s="518"/>
      <c r="F1131" s="515"/>
      <c r="G1131" s="517"/>
      <c r="H1131" s="515"/>
      <c r="I1131" s="521" t="s">
        <v>2532</v>
      </c>
      <c r="J1131" s="582"/>
    </row>
    <row r="1132" spans="1:10" ht="51">
      <c r="A1132" s="605" t="s">
        <v>2432</v>
      </c>
      <c r="B1132" s="550" t="s">
        <v>2247</v>
      </c>
      <c r="C1132" s="550" t="s">
        <v>2248</v>
      </c>
      <c r="D1132" s="551" t="s">
        <v>31</v>
      </c>
      <c r="E1132" s="552">
        <f>4*1.3</f>
        <v>5.2</v>
      </c>
      <c r="F1132" s="553"/>
      <c r="G1132" s="554"/>
      <c r="H1132" s="586"/>
      <c r="I1132" s="586"/>
      <c r="J1132" s="587"/>
    </row>
    <row r="1133" spans="1:10">
      <c r="A1133" s="514"/>
      <c r="B1133" s="515"/>
      <c r="C1133" s="515"/>
      <c r="D1133" s="517"/>
      <c r="E1133" s="518"/>
      <c r="F1133" s="515"/>
      <c r="G1133" s="517"/>
      <c r="H1133" s="515"/>
      <c r="I1133" s="521" t="s">
        <v>2533</v>
      </c>
      <c r="J1133" s="582"/>
    </row>
    <row r="1134" spans="1:10" ht="51">
      <c r="A1134" s="605" t="s">
        <v>2433</v>
      </c>
      <c r="B1134" s="550" t="s">
        <v>2250</v>
      </c>
      <c r="C1134" s="550" t="s">
        <v>2251</v>
      </c>
      <c r="D1134" s="551" t="s">
        <v>31</v>
      </c>
      <c r="E1134" s="552">
        <f>2*1.3</f>
        <v>2.6</v>
      </c>
      <c r="F1134" s="553"/>
      <c r="G1134" s="554"/>
      <c r="H1134" s="586"/>
      <c r="I1134" s="586"/>
      <c r="J1134" s="587"/>
    </row>
    <row r="1135" spans="1:10">
      <c r="A1135" s="514"/>
      <c r="B1135" s="515"/>
      <c r="C1135" s="515"/>
      <c r="D1135" s="517"/>
      <c r="E1135" s="518"/>
      <c r="F1135" s="515"/>
      <c r="G1135" s="517"/>
      <c r="H1135" s="515"/>
      <c r="I1135" s="521" t="s">
        <v>2534</v>
      </c>
      <c r="J1135" s="582"/>
    </row>
    <row r="1136" spans="1:10" ht="51">
      <c r="A1136" s="605" t="s">
        <v>2434</v>
      </c>
      <c r="B1136" s="550" t="s">
        <v>2253</v>
      </c>
      <c r="C1136" s="550" t="s">
        <v>2254</v>
      </c>
      <c r="D1136" s="551" t="s">
        <v>31</v>
      </c>
      <c r="E1136" s="552">
        <f>4*1.3</f>
        <v>5.2</v>
      </c>
      <c r="F1136" s="553"/>
      <c r="G1136" s="554"/>
      <c r="H1136" s="586"/>
      <c r="I1136" s="586"/>
      <c r="J1136" s="587"/>
    </row>
    <row r="1137" spans="1:10">
      <c r="A1137" s="514"/>
      <c r="B1137" s="515"/>
      <c r="C1137" s="515"/>
      <c r="D1137" s="517"/>
      <c r="E1137" s="518"/>
      <c r="F1137" s="515"/>
      <c r="G1137" s="517"/>
      <c r="H1137" s="515"/>
      <c r="I1137" s="521" t="s">
        <v>2535</v>
      </c>
      <c r="J1137" s="582"/>
    </row>
    <row r="1138" spans="1:10" ht="51">
      <c r="A1138" s="605" t="s">
        <v>2435</v>
      </c>
      <c r="B1138" s="550" t="s">
        <v>2256</v>
      </c>
      <c r="C1138" s="550" t="s">
        <v>2257</v>
      </c>
      <c r="D1138" s="551" t="s">
        <v>31</v>
      </c>
      <c r="E1138" s="552">
        <f>3*1.3</f>
        <v>3.9000000000000004</v>
      </c>
      <c r="F1138" s="553"/>
      <c r="G1138" s="554"/>
      <c r="H1138" s="586"/>
      <c r="I1138" s="586"/>
      <c r="J1138" s="587"/>
    </row>
    <row r="1139" spans="1:10">
      <c r="A1139" s="514"/>
      <c r="B1139" s="515"/>
      <c r="C1139" s="515"/>
      <c r="D1139" s="517"/>
      <c r="E1139" s="518"/>
      <c r="F1139" s="515"/>
      <c r="G1139" s="517"/>
      <c r="H1139" s="515"/>
      <c r="I1139" s="521" t="s">
        <v>2536</v>
      </c>
      <c r="J1139" s="582"/>
    </row>
    <row r="1140" spans="1:10" ht="51">
      <c r="A1140" s="605" t="s">
        <v>2436</v>
      </c>
      <c r="B1140" s="550" t="s">
        <v>2259</v>
      </c>
      <c r="C1140" s="550" t="s">
        <v>2260</v>
      </c>
      <c r="D1140" s="551" t="s">
        <v>31</v>
      </c>
      <c r="E1140" s="552">
        <f>3*1.3</f>
        <v>3.9000000000000004</v>
      </c>
      <c r="F1140" s="553"/>
      <c r="G1140" s="554"/>
      <c r="H1140" s="586"/>
      <c r="I1140" s="586"/>
      <c r="J1140" s="587"/>
    </row>
    <row r="1141" spans="1:10">
      <c r="A1141" s="514"/>
      <c r="B1141" s="515"/>
      <c r="C1141" s="515"/>
      <c r="D1141" s="517"/>
      <c r="E1141" s="518"/>
      <c r="F1141" s="515"/>
      <c r="G1141" s="517"/>
      <c r="H1141" s="515"/>
      <c r="I1141" s="521" t="s">
        <v>2537</v>
      </c>
      <c r="J1141" s="582"/>
    </row>
    <row r="1142" spans="1:10" ht="51">
      <c r="A1142" s="605" t="s">
        <v>2437</v>
      </c>
      <c r="B1142" s="550" t="s">
        <v>2262</v>
      </c>
      <c r="C1142" s="550" t="s">
        <v>2263</v>
      </c>
      <c r="D1142" s="551" t="s">
        <v>31</v>
      </c>
      <c r="E1142" s="552">
        <f>2*1.3</f>
        <v>2.6</v>
      </c>
      <c r="F1142" s="553"/>
      <c r="G1142" s="554"/>
      <c r="H1142" s="586"/>
      <c r="I1142" s="586"/>
      <c r="J1142" s="587"/>
    </row>
    <row r="1143" spans="1:10">
      <c r="A1143" s="514"/>
      <c r="B1143" s="515"/>
      <c r="C1143" s="515"/>
      <c r="D1143" s="517"/>
      <c r="E1143" s="518"/>
      <c r="F1143" s="515"/>
      <c r="G1143" s="517"/>
      <c r="H1143" s="515"/>
      <c r="I1143" s="521" t="s">
        <v>2538</v>
      </c>
      <c r="J1143" s="582"/>
    </row>
    <row r="1144" spans="1:10" ht="51">
      <c r="A1144" s="605" t="s">
        <v>2438</v>
      </c>
      <c r="B1144" s="550" t="s">
        <v>2265</v>
      </c>
      <c r="C1144" s="550" t="s">
        <v>2266</v>
      </c>
      <c r="D1144" s="551" t="s">
        <v>31</v>
      </c>
      <c r="E1144" s="552">
        <f>4*1.3</f>
        <v>5.2</v>
      </c>
      <c r="F1144" s="553"/>
      <c r="G1144" s="554"/>
      <c r="H1144" s="586"/>
      <c r="I1144" s="586"/>
      <c r="J1144" s="587"/>
    </row>
    <row r="1145" spans="1:10">
      <c r="A1145" s="514"/>
      <c r="B1145" s="515"/>
      <c r="C1145" s="515"/>
      <c r="D1145" s="517"/>
      <c r="E1145" s="518"/>
      <c r="F1145" s="515"/>
      <c r="G1145" s="517"/>
      <c r="H1145" s="515"/>
      <c r="I1145" s="521" t="s">
        <v>2539</v>
      </c>
      <c r="J1145" s="582"/>
    </row>
    <row r="1146" spans="1:10" ht="51">
      <c r="A1146" s="605" t="s">
        <v>2439</v>
      </c>
      <c r="B1146" s="550" t="s">
        <v>2268</v>
      </c>
      <c r="C1146" s="550" t="s">
        <v>2269</v>
      </c>
      <c r="D1146" s="551" t="s">
        <v>31</v>
      </c>
      <c r="E1146" s="552">
        <f>5*1.3</f>
        <v>6.5</v>
      </c>
      <c r="F1146" s="553"/>
      <c r="G1146" s="554"/>
      <c r="H1146" s="586"/>
      <c r="I1146" s="586"/>
      <c r="J1146" s="587"/>
    </row>
    <row r="1147" spans="1:10">
      <c r="A1147" s="514"/>
      <c r="B1147" s="515"/>
      <c r="C1147" s="515"/>
      <c r="D1147" s="517"/>
      <c r="E1147" s="518"/>
      <c r="F1147" s="515"/>
      <c r="G1147" s="517"/>
      <c r="H1147" s="515"/>
      <c r="I1147" s="521" t="s">
        <v>2540</v>
      </c>
      <c r="J1147" s="582"/>
    </row>
    <row r="1148" spans="1:10" ht="51">
      <c r="A1148" s="605" t="s">
        <v>2440</v>
      </c>
      <c r="B1148" s="550" t="s">
        <v>2271</v>
      </c>
      <c r="C1148" s="550" t="s">
        <v>2272</v>
      </c>
      <c r="D1148" s="551" t="s">
        <v>31</v>
      </c>
      <c r="E1148" s="552">
        <f>5*1.3</f>
        <v>6.5</v>
      </c>
      <c r="F1148" s="553"/>
      <c r="G1148" s="554"/>
      <c r="H1148" s="586"/>
      <c r="I1148" s="586"/>
      <c r="J1148" s="587"/>
    </row>
    <row r="1149" spans="1:10">
      <c r="A1149" s="514"/>
      <c r="B1149" s="515"/>
      <c r="C1149" s="515"/>
      <c r="D1149" s="517"/>
      <c r="E1149" s="518"/>
      <c r="F1149" s="515"/>
      <c r="G1149" s="517"/>
      <c r="H1149" s="515"/>
      <c r="I1149" s="521" t="s">
        <v>2541</v>
      </c>
      <c r="J1149" s="582"/>
    </row>
    <row r="1150" spans="1:10" ht="51">
      <c r="A1150" s="605" t="s">
        <v>2441</v>
      </c>
      <c r="B1150" s="550" t="s">
        <v>2274</v>
      </c>
      <c r="C1150" s="550" t="s">
        <v>2275</v>
      </c>
      <c r="D1150" s="551" t="s">
        <v>31</v>
      </c>
      <c r="E1150" s="552">
        <f>5*1.3</f>
        <v>6.5</v>
      </c>
      <c r="F1150" s="553"/>
      <c r="G1150" s="554"/>
      <c r="H1150" s="586"/>
      <c r="I1150" s="586"/>
      <c r="J1150" s="587"/>
    </row>
    <row r="1151" spans="1:10">
      <c r="A1151" s="514"/>
      <c r="B1151" s="515"/>
      <c r="C1151" s="515"/>
      <c r="D1151" s="517"/>
      <c r="E1151" s="518"/>
      <c r="F1151" s="515"/>
      <c r="G1151" s="517"/>
      <c r="H1151" s="515"/>
      <c r="I1151" s="521" t="s">
        <v>2542</v>
      </c>
      <c r="J1151" s="582"/>
    </row>
    <row r="1152" spans="1:10" ht="63.75">
      <c r="A1152" s="605" t="s">
        <v>2442</v>
      </c>
      <c r="B1152" s="550" t="s">
        <v>2277</v>
      </c>
      <c r="C1152" s="550" t="s">
        <v>2278</v>
      </c>
      <c r="D1152" s="551" t="s">
        <v>31</v>
      </c>
      <c r="E1152" s="552">
        <f>3*1.3</f>
        <v>3.9000000000000004</v>
      </c>
      <c r="F1152" s="553"/>
      <c r="G1152" s="554"/>
      <c r="H1152" s="586"/>
      <c r="I1152" s="586"/>
      <c r="J1152" s="587"/>
    </row>
    <row r="1153" spans="1:10">
      <c r="A1153" s="514"/>
      <c r="B1153" s="515"/>
      <c r="C1153" s="515"/>
      <c r="D1153" s="517"/>
      <c r="E1153" s="518"/>
      <c r="F1153" s="515"/>
      <c r="G1153" s="517"/>
      <c r="H1153" s="515"/>
      <c r="I1153" s="521" t="s">
        <v>2543</v>
      </c>
      <c r="J1153" s="582"/>
    </row>
    <row r="1154" spans="1:10" ht="63.75">
      <c r="A1154" s="605" t="s">
        <v>2443</v>
      </c>
      <c r="B1154" s="550" t="s">
        <v>2280</v>
      </c>
      <c r="C1154" s="550" t="s">
        <v>2281</v>
      </c>
      <c r="D1154" s="551" t="s">
        <v>31</v>
      </c>
      <c r="E1154" s="552">
        <f>3*1.3</f>
        <v>3.9000000000000004</v>
      </c>
      <c r="F1154" s="553"/>
      <c r="G1154" s="554"/>
      <c r="H1154" s="586"/>
      <c r="I1154" s="586"/>
      <c r="J1154" s="587"/>
    </row>
    <row r="1155" spans="1:10">
      <c r="A1155" s="514"/>
      <c r="B1155" s="515"/>
      <c r="C1155" s="515"/>
      <c r="D1155" s="517"/>
      <c r="E1155" s="518"/>
      <c r="F1155" s="515"/>
      <c r="G1155" s="517"/>
      <c r="H1155" s="515"/>
      <c r="I1155" s="521" t="s">
        <v>2544</v>
      </c>
      <c r="J1155" s="582"/>
    </row>
    <row r="1156" spans="1:10" ht="63.75">
      <c r="A1156" s="605" t="s">
        <v>2444</v>
      </c>
      <c r="B1156" s="550" t="s">
        <v>2283</v>
      </c>
      <c r="C1156" s="550" t="s">
        <v>2284</v>
      </c>
      <c r="D1156" s="551" t="s">
        <v>31</v>
      </c>
      <c r="E1156" s="552">
        <f>1*1.3</f>
        <v>1.3</v>
      </c>
      <c r="F1156" s="553"/>
      <c r="G1156" s="554"/>
      <c r="H1156" s="586"/>
      <c r="I1156" s="586"/>
      <c r="J1156" s="587"/>
    </row>
    <row r="1157" spans="1:10">
      <c r="A1157" s="514"/>
      <c r="B1157" s="515"/>
      <c r="C1157" s="515"/>
      <c r="D1157" s="517"/>
      <c r="E1157" s="518"/>
      <c r="F1157" s="515"/>
      <c r="G1157" s="517"/>
      <c r="H1157" s="515"/>
      <c r="I1157" s="521" t="s">
        <v>2545</v>
      </c>
      <c r="J1157" s="582"/>
    </row>
    <row r="1158" spans="1:10" ht="63.75">
      <c r="A1158" s="605" t="s">
        <v>2445</v>
      </c>
      <c r="B1158" s="550" t="s">
        <v>2286</v>
      </c>
      <c r="C1158" s="550" t="s">
        <v>2287</v>
      </c>
      <c r="D1158" s="551" t="s">
        <v>31</v>
      </c>
      <c r="E1158" s="552">
        <f>3*1.3</f>
        <v>3.9000000000000004</v>
      </c>
      <c r="F1158" s="553"/>
      <c r="G1158" s="554"/>
      <c r="H1158" s="586"/>
      <c r="I1158" s="586"/>
      <c r="J1158" s="587"/>
    </row>
    <row r="1159" spans="1:10">
      <c r="A1159" s="514"/>
      <c r="B1159" s="515"/>
      <c r="C1159" s="515"/>
      <c r="D1159" s="517"/>
      <c r="E1159" s="518"/>
      <c r="F1159" s="515"/>
      <c r="G1159" s="517"/>
      <c r="H1159" s="515"/>
      <c r="I1159" s="521" t="s">
        <v>2546</v>
      </c>
      <c r="J1159" s="582"/>
    </row>
    <row r="1160" spans="1:10" ht="63.75">
      <c r="A1160" s="605" t="s">
        <v>2446</v>
      </c>
      <c r="B1160" s="550" t="s">
        <v>2289</v>
      </c>
      <c r="C1160" s="550" t="s">
        <v>2290</v>
      </c>
      <c r="D1160" s="551" t="s">
        <v>31</v>
      </c>
      <c r="E1160" s="552">
        <f>4*1.3</f>
        <v>5.2</v>
      </c>
      <c r="F1160" s="553"/>
      <c r="G1160" s="554"/>
      <c r="H1160" s="586"/>
      <c r="I1160" s="586"/>
      <c r="J1160" s="587"/>
    </row>
    <row r="1161" spans="1:10">
      <c r="A1161" s="514"/>
      <c r="B1161" s="515"/>
      <c r="C1161" s="515"/>
      <c r="D1161" s="517"/>
      <c r="E1161" s="518"/>
      <c r="F1161" s="515"/>
      <c r="G1161" s="517"/>
      <c r="H1161" s="515"/>
      <c r="I1161" s="521" t="s">
        <v>2547</v>
      </c>
      <c r="J1161" s="582"/>
    </row>
    <row r="1162" spans="1:10" ht="38.25">
      <c r="A1162" s="605" t="s">
        <v>2447</v>
      </c>
      <c r="B1162" s="550" t="s">
        <v>2292</v>
      </c>
      <c r="C1162" s="550" t="s">
        <v>2293</v>
      </c>
      <c r="D1162" s="551" t="s">
        <v>31</v>
      </c>
      <c r="E1162" s="552">
        <f>3*1.3</f>
        <v>3.9000000000000004</v>
      </c>
      <c r="F1162" s="553"/>
      <c r="G1162" s="554"/>
      <c r="H1162" s="586"/>
      <c r="I1162" s="586"/>
      <c r="J1162" s="587"/>
    </row>
    <row r="1163" spans="1:10">
      <c r="A1163" s="514"/>
      <c r="B1163" s="515"/>
      <c r="C1163" s="515"/>
      <c r="D1163" s="517"/>
      <c r="E1163" s="518"/>
      <c r="F1163" s="515"/>
      <c r="G1163" s="517"/>
      <c r="H1163" s="515"/>
      <c r="I1163" s="521" t="s">
        <v>2548</v>
      </c>
      <c r="J1163" s="582"/>
    </row>
    <row r="1164" spans="1:10" ht="51">
      <c r="A1164" s="605" t="s">
        <v>2448</v>
      </c>
      <c r="B1164" s="550" t="s">
        <v>2295</v>
      </c>
      <c r="C1164" s="550" t="s">
        <v>2296</v>
      </c>
      <c r="D1164" s="551" t="s">
        <v>31</v>
      </c>
      <c r="E1164" s="552">
        <f>5*1.3</f>
        <v>6.5</v>
      </c>
      <c r="F1164" s="553"/>
      <c r="G1164" s="554"/>
      <c r="H1164" s="586"/>
      <c r="I1164" s="586"/>
      <c r="J1164" s="587"/>
    </row>
    <row r="1165" spans="1:10">
      <c r="A1165" s="514"/>
      <c r="B1165" s="515"/>
      <c r="C1165" s="515"/>
      <c r="D1165" s="517"/>
      <c r="E1165" s="518"/>
      <c r="F1165" s="515"/>
      <c r="G1165" s="517"/>
      <c r="H1165" s="515"/>
      <c r="I1165" s="521" t="s">
        <v>2549</v>
      </c>
      <c r="J1165" s="582"/>
    </row>
    <row r="1166" spans="1:10" ht="51">
      <c r="A1166" s="605" t="s">
        <v>2449</v>
      </c>
      <c r="B1166" s="550" t="s">
        <v>2298</v>
      </c>
      <c r="C1166" s="550" t="s">
        <v>2299</v>
      </c>
      <c r="D1166" s="551" t="s">
        <v>31</v>
      </c>
      <c r="E1166" s="552">
        <f>5*1.3</f>
        <v>6.5</v>
      </c>
      <c r="F1166" s="553"/>
      <c r="G1166" s="554"/>
      <c r="H1166" s="586"/>
      <c r="I1166" s="586"/>
      <c r="J1166" s="587"/>
    </row>
    <row r="1167" spans="1:10">
      <c r="A1167" s="514"/>
      <c r="B1167" s="515"/>
      <c r="C1167" s="515"/>
      <c r="D1167" s="517"/>
      <c r="E1167" s="518"/>
      <c r="F1167" s="515"/>
      <c r="G1167" s="517"/>
      <c r="H1167" s="515"/>
      <c r="I1167" s="521" t="s">
        <v>2550</v>
      </c>
      <c r="J1167" s="582"/>
    </row>
    <row r="1168" spans="1:10" ht="63.75">
      <c r="A1168" s="605" t="s">
        <v>2450</v>
      </c>
      <c r="B1168" s="550" t="s">
        <v>2301</v>
      </c>
      <c r="C1168" s="550" t="s">
        <v>2302</v>
      </c>
      <c r="D1168" s="551" t="s">
        <v>31</v>
      </c>
      <c r="E1168" s="552">
        <f>5*1.3</f>
        <v>6.5</v>
      </c>
      <c r="F1168" s="553"/>
      <c r="G1168" s="554"/>
      <c r="H1168" s="586"/>
      <c r="I1168" s="586"/>
      <c r="J1168" s="587"/>
    </row>
    <row r="1169" spans="1:10">
      <c r="A1169" s="514"/>
      <c r="B1169" s="515"/>
      <c r="C1169" s="515"/>
      <c r="D1169" s="517"/>
      <c r="E1169" s="518"/>
      <c r="F1169" s="515"/>
      <c r="G1169" s="517"/>
      <c r="H1169" s="515"/>
      <c r="I1169" s="521" t="s">
        <v>2551</v>
      </c>
      <c r="J1169" s="582"/>
    </row>
    <row r="1170" spans="1:10" ht="51">
      <c r="A1170" s="605" t="s">
        <v>2451</v>
      </c>
      <c r="B1170" s="550" t="s">
        <v>2304</v>
      </c>
      <c r="C1170" s="550" t="s">
        <v>2305</v>
      </c>
      <c r="D1170" s="551" t="s">
        <v>31</v>
      </c>
      <c r="E1170" s="552">
        <f>5*1.3</f>
        <v>6.5</v>
      </c>
      <c r="F1170" s="553"/>
      <c r="G1170" s="554"/>
      <c r="H1170" s="586"/>
      <c r="I1170" s="586"/>
      <c r="J1170" s="587"/>
    </row>
    <row r="1171" spans="1:10">
      <c r="A1171" s="514"/>
      <c r="B1171" s="515"/>
      <c r="C1171" s="515"/>
      <c r="D1171" s="517"/>
      <c r="E1171" s="518"/>
      <c r="F1171" s="515"/>
      <c r="G1171" s="517"/>
      <c r="H1171" s="515"/>
      <c r="I1171" s="521" t="s">
        <v>2552</v>
      </c>
      <c r="J1171" s="582"/>
    </row>
    <row r="1172" spans="1:10" ht="51">
      <c r="A1172" s="605" t="s">
        <v>2452</v>
      </c>
      <c r="B1172" s="550" t="s">
        <v>2307</v>
      </c>
      <c r="C1172" s="550" t="s">
        <v>2308</v>
      </c>
      <c r="D1172" s="551" t="s">
        <v>31</v>
      </c>
      <c r="E1172" s="552">
        <f>5*1.3</f>
        <v>6.5</v>
      </c>
      <c r="F1172" s="553"/>
      <c r="G1172" s="554"/>
      <c r="H1172" s="586"/>
      <c r="I1172" s="586"/>
      <c r="J1172" s="587"/>
    </row>
    <row r="1173" spans="1:10">
      <c r="A1173" s="514"/>
      <c r="B1173" s="515"/>
      <c r="C1173" s="515"/>
      <c r="D1173" s="517"/>
      <c r="E1173" s="518"/>
      <c r="F1173" s="515"/>
      <c r="G1173" s="517"/>
      <c r="H1173" s="515"/>
      <c r="I1173" s="521" t="s">
        <v>2553</v>
      </c>
      <c r="J1173" s="582"/>
    </row>
    <row r="1174" spans="1:10">
      <c r="A1174" s="574" t="s">
        <v>2453</v>
      </c>
      <c r="B1174" s="550" t="s">
        <v>2310</v>
      </c>
      <c r="C1174" s="550" t="s">
        <v>2311</v>
      </c>
      <c r="D1174" s="551" t="s">
        <v>31</v>
      </c>
      <c r="E1174" s="552">
        <f>30*1.3</f>
        <v>39</v>
      </c>
      <c r="F1174" s="553"/>
      <c r="G1174" s="559"/>
      <c r="H1174" s="577"/>
      <c r="I1174" s="577"/>
      <c r="J1174" s="578"/>
    </row>
    <row r="1175" spans="1:10">
      <c r="A1175" s="514"/>
      <c r="B1175" s="515"/>
      <c r="C1175" s="515"/>
      <c r="D1175" s="517"/>
      <c r="E1175" s="518"/>
      <c r="F1175" s="515"/>
      <c r="G1175" s="517"/>
      <c r="H1175" s="515"/>
      <c r="I1175" s="521" t="s">
        <v>2554</v>
      </c>
      <c r="J1175" s="582"/>
    </row>
    <row r="1176" spans="1:10" ht="63.75">
      <c r="A1176" s="574" t="s">
        <v>2454</v>
      </c>
      <c r="B1176" s="581" t="s">
        <v>2313</v>
      </c>
      <c r="C1176" s="550" t="s">
        <v>2314</v>
      </c>
      <c r="D1176" s="551" t="s">
        <v>31</v>
      </c>
      <c r="E1176" s="552">
        <f>12*1.3</f>
        <v>15.600000000000001</v>
      </c>
      <c r="F1176" s="553"/>
      <c r="G1176" s="554"/>
      <c r="H1176" s="586"/>
      <c r="I1176" s="586"/>
      <c r="J1176" s="587"/>
    </row>
    <row r="1177" spans="1:10">
      <c r="A1177" s="514"/>
      <c r="B1177" s="515"/>
      <c r="C1177" s="516"/>
      <c r="D1177" s="517"/>
      <c r="E1177" s="518"/>
      <c r="F1177" s="520"/>
      <c r="G1177" s="517"/>
      <c r="H1177" s="520"/>
      <c r="I1177" s="521" t="s">
        <v>2555</v>
      </c>
      <c r="J1177" s="573"/>
    </row>
    <row r="1178" spans="1:10">
      <c r="A1178" s="522" t="s">
        <v>2558</v>
      </c>
      <c r="B1178" s="560" t="s">
        <v>2316</v>
      </c>
      <c r="C1178" s="523"/>
      <c r="D1178" s="524"/>
      <c r="E1178" s="525"/>
      <c r="F1178" s="506"/>
      <c r="G1178" s="524"/>
      <c r="H1178" s="527"/>
      <c r="I1178" s="526"/>
      <c r="J1178" s="572"/>
    </row>
    <row r="1179" spans="1:10">
      <c r="A1179" s="558" t="s">
        <v>2559</v>
      </c>
      <c r="B1179" s="550" t="s">
        <v>2317</v>
      </c>
      <c r="C1179" s="550" t="s">
        <v>2318</v>
      </c>
      <c r="D1179" s="551" t="s">
        <v>31</v>
      </c>
      <c r="E1179" s="552">
        <f>30*1.3</f>
        <v>39</v>
      </c>
      <c r="F1179" s="553"/>
      <c r="G1179" s="559"/>
      <c r="H1179" s="577"/>
      <c r="I1179" s="577"/>
      <c r="J1179" s="578"/>
    </row>
    <row r="1180" spans="1:10" ht="38.25">
      <c r="A1180" s="558" t="s">
        <v>2560</v>
      </c>
      <c r="B1180" s="581" t="s">
        <v>2310</v>
      </c>
      <c r="C1180" s="550" t="s">
        <v>2319</v>
      </c>
      <c r="D1180" s="551" t="s">
        <v>31</v>
      </c>
      <c r="E1180" s="552">
        <f>15*1.3</f>
        <v>19.5</v>
      </c>
      <c r="F1180" s="553"/>
      <c r="G1180" s="559"/>
      <c r="H1180" s="577"/>
      <c r="I1180" s="577"/>
      <c r="J1180" s="578"/>
    </row>
    <row r="1181" spans="1:10" ht="38.25">
      <c r="A1181" s="558" t="s">
        <v>2561</v>
      </c>
      <c r="B1181" s="581" t="s">
        <v>2320</v>
      </c>
      <c r="C1181" s="550" t="s">
        <v>2321</v>
      </c>
      <c r="D1181" s="551" t="s">
        <v>31</v>
      </c>
      <c r="E1181" s="552">
        <f>7*1.3</f>
        <v>9.1</v>
      </c>
      <c r="F1181" s="553"/>
      <c r="G1181" s="559"/>
      <c r="H1181" s="577"/>
      <c r="I1181" s="577"/>
      <c r="J1181" s="578"/>
    </row>
    <row r="1182" spans="1:10" ht="25.5">
      <c r="A1182" s="558" t="s">
        <v>2562</v>
      </c>
      <c r="B1182" s="581" t="s">
        <v>2322</v>
      </c>
      <c r="C1182" s="550" t="s">
        <v>2323</v>
      </c>
      <c r="D1182" s="551" t="s">
        <v>31</v>
      </c>
      <c r="E1182" s="552">
        <f>30*1.3</f>
        <v>39</v>
      </c>
      <c r="F1182" s="553"/>
      <c r="G1182" s="559"/>
      <c r="H1182" s="577"/>
      <c r="I1182" s="577"/>
      <c r="J1182" s="578"/>
    </row>
    <row r="1183" spans="1:10" ht="38.25">
      <c r="A1183" s="558" t="s">
        <v>2563</v>
      </c>
      <c r="B1183" s="581" t="s">
        <v>2324</v>
      </c>
      <c r="C1183" s="550" t="s">
        <v>2325</v>
      </c>
      <c r="D1183" s="551" t="s">
        <v>31</v>
      </c>
      <c r="E1183" s="552">
        <f>20*1.3</f>
        <v>26</v>
      </c>
      <c r="F1183" s="553"/>
      <c r="G1183" s="559"/>
      <c r="H1183" s="577"/>
      <c r="I1183" s="577"/>
      <c r="J1183" s="578"/>
    </row>
    <row r="1184" spans="1:10" ht="25.5">
      <c r="A1184" s="558" t="s">
        <v>2564</v>
      </c>
      <c r="B1184" s="581" t="s">
        <v>2326</v>
      </c>
      <c r="C1184" s="550" t="s">
        <v>2327</v>
      </c>
      <c r="D1184" s="551" t="s">
        <v>31</v>
      </c>
      <c r="E1184" s="552">
        <f>18*1.3</f>
        <v>23.400000000000002</v>
      </c>
      <c r="F1184" s="553"/>
      <c r="G1184" s="559"/>
      <c r="H1184" s="577"/>
      <c r="I1184" s="577"/>
      <c r="J1184" s="578"/>
    </row>
    <row r="1185" spans="1:10" ht="38.25">
      <c r="A1185" s="558" t="s">
        <v>2565</v>
      </c>
      <c r="B1185" s="581" t="s">
        <v>2328</v>
      </c>
      <c r="C1185" s="550" t="s">
        <v>2329</v>
      </c>
      <c r="D1185" s="551" t="s">
        <v>31</v>
      </c>
      <c r="E1185" s="552">
        <f>27*1.3</f>
        <v>35.1</v>
      </c>
      <c r="F1185" s="553"/>
      <c r="G1185" s="559"/>
      <c r="H1185" s="577"/>
      <c r="I1185" s="577"/>
      <c r="J1185" s="578"/>
    </row>
    <row r="1186" spans="1:10" ht="38.25">
      <c r="A1186" s="558" t="s">
        <v>2566</v>
      </c>
      <c r="B1186" s="581" t="s">
        <v>2330</v>
      </c>
      <c r="C1186" s="550" t="s">
        <v>2331</v>
      </c>
      <c r="D1186" s="551" t="s">
        <v>31</v>
      </c>
      <c r="E1186" s="552">
        <f>6*1.3</f>
        <v>7.8000000000000007</v>
      </c>
      <c r="F1186" s="553"/>
      <c r="G1186" s="559"/>
      <c r="H1186" s="577"/>
      <c r="I1186" s="577"/>
      <c r="J1186" s="578"/>
    </row>
    <row r="1187" spans="1:10" ht="25.5">
      <c r="A1187" s="558" t="s">
        <v>2567</v>
      </c>
      <c r="B1187" s="581" t="s">
        <v>2332</v>
      </c>
      <c r="C1187" s="550" t="s">
        <v>2333</v>
      </c>
      <c r="D1187" s="551" t="s">
        <v>31</v>
      </c>
      <c r="E1187" s="552">
        <f>40*1.3</f>
        <v>52</v>
      </c>
      <c r="F1187" s="553"/>
      <c r="G1187" s="559"/>
      <c r="H1187" s="577"/>
      <c r="I1187" s="577"/>
      <c r="J1187" s="578"/>
    </row>
    <row r="1188" spans="1:10">
      <c r="A1188" s="514"/>
      <c r="B1188" s="515"/>
      <c r="C1188" s="515"/>
      <c r="D1188" s="517"/>
      <c r="E1188" s="518"/>
      <c r="F1188" s="515"/>
      <c r="G1188" s="517"/>
      <c r="H1188" s="515"/>
      <c r="I1188" s="521" t="s">
        <v>2556</v>
      </c>
      <c r="J1188" s="582"/>
    </row>
    <row r="1189" spans="1:10">
      <c r="A1189" s="547" t="s">
        <v>2568</v>
      </c>
      <c r="B1189" s="583" t="s">
        <v>2335</v>
      </c>
      <c r="C1189" s="562"/>
      <c r="D1189" s="563"/>
      <c r="E1189" s="564"/>
      <c r="F1189" s="565"/>
      <c r="G1189" s="548"/>
      <c r="H1189" s="584"/>
      <c r="I1189" s="584"/>
      <c r="J1189" s="584"/>
    </row>
    <row r="1190" spans="1:10" ht="25.5">
      <c r="A1190" s="549" t="s">
        <v>2569</v>
      </c>
      <c r="B1190" s="566" t="s">
        <v>2624</v>
      </c>
      <c r="C1190" s="566" t="s">
        <v>2336</v>
      </c>
      <c r="D1190" s="567" t="s">
        <v>2337</v>
      </c>
      <c r="E1190" s="568">
        <f>3*1.3</f>
        <v>3.9000000000000004</v>
      </c>
      <c r="F1190" s="569"/>
      <c r="G1190" s="554"/>
      <c r="H1190" s="586"/>
      <c r="I1190" s="586"/>
      <c r="J1190" s="587"/>
    </row>
    <row r="1191" spans="1:10" ht="51">
      <c r="A1191" s="549" t="s">
        <v>2570</v>
      </c>
      <c r="B1191" s="566" t="s">
        <v>2625</v>
      </c>
      <c r="C1191" s="566" t="s">
        <v>2338</v>
      </c>
      <c r="D1191" s="567" t="s">
        <v>2337</v>
      </c>
      <c r="E1191" s="568">
        <f>3*1.3</f>
        <v>3.9000000000000004</v>
      </c>
      <c r="F1191" s="569"/>
      <c r="G1191" s="554"/>
      <c r="H1191" s="586"/>
      <c r="I1191" s="586"/>
      <c r="J1191" s="587"/>
    </row>
    <row r="1192" spans="1:10" ht="38.25">
      <c r="A1192" s="549" t="s">
        <v>2571</v>
      </c>
      <c r="B1192" s="566" t="s">
        <v>2626</v>
      </c>
      <c r="C1192" s="566" t="s">
        <v>2339</v>
      </c>
      <c r="D1192" s="567" t="s">
        <v>2337</v>
      </c>
      <c r="E1192" s="570">
        <f>4*1.3</f>
        <v>5.2</v>
      </c>
      <c r="F1192" s="571"/>
      <c r="G1192" s="554"/>
      <c r="H1192" s="586"/>
      <c r="I1192" s="586"/>
      <c r="J1192" s="587"/>
    </row>
    <row r="1193" spans="1:10">
      <c r="A1193" s="514"/>
      <c r="B1193" s="515"/>
      <c r="C1193" s="515"/>
      <c r="D1193" s="517"/>
      <c r="E1193" s="518"/>
      <c r="F1193" s="515"/>
      <c r="G1193" s="517"/>
      <c r="H1193" s="515"/>
      <c r="I1193" s="521" t="s">
        <v>2557</v>
      </c>
      <c r="J1193" s="582"/>
    </row>
    <row r="1194" spans="1:10">
      <c r="A1194" s="612" t="s">
        <v>2609</v>
      </c>
      <c r="B1194" s="602" t="s">
        <v>2639</v>
      </c>
      <c r="C1194" s="541"/>
      <c r="D1194" s="542"/>
      <c r="E1194" s="533"/>
      <c r="F1194" s="543"/>
      <c r="G1194" s="535"/>
      <c r="H1194" s="599"/>
      <c r="I1194" s="599"/>
      <c r="J1194" s="600"/>
    </row>
    <row r="1195" spans="1:10" ht="38.25">
      <c r="A1195" s="614" t="s">
        <v>2640</v>
      </c>
      <c r="B1195" s="528" t="s">
        <v>2649</v>
      </c>
      <c r="C1195" s="528" t="s">
        <v>2063</v>
      </c>
      <c r="D1195" s="529" t="s">
        <v>31</v>
      </c>
      <c r="E1195" s="530">
        <f>240000*1.3</f>
        <v>312000</v>
      </c>
      <c r="F1195" s="511"/>
      <c r="G1195" s="546"/>
      <c r="H1195" s="586"/>
      <c r="I1195" s="586"/>
      <c r="J1195" s="587"/>
    </row>
    <row r="1196" spans="1:10" ht="38.25">
      <c r="A1196" s="614" t="s">
        <v>2641</v>
      </c>
      <c r="B1196" s="528" t="s">
        <v>2650</v>
      </c>
      <c r="C1196" s="528" t="s">
        <v>2064</v>
      </c>
      <c r="D1196" s="529" t="s">
        <v>31</v>
      </c>
      <c r="E1196" s="530">
        <f>35000*1.3</f>
        <v>45500</v>
      </c>
      <c r="F1196" s="511"/>
      <c r="G1196" s="546"/>
      <c r="H1196" s="586"/>
      <c r="I1196" s="586"/>
      <c r="J1196" s="587"/>
    </row>
    <row r="1197" spans="1:10">
      <c r="A1197" s="514"/>
      <c r="B1197" s="515"/>
      <c r="C1197" s="515"/>
      <c r="D1197" s="517"/>
      <c r="E1197" s="518"/>
      <c r="F1197" s="515"/>
      <c r="G1197" s="517"/>
      <c r="H1197" s="515"/>
      <c r="I1197" s="521" t="s">
        <v>2642</v>
      </c>
      <c r="J1197" s="582"/>
    </row>
    <row r="1198" spans="1:10">
      <c r="A1198" s="612" t="s">
        <v>2643</v>
      </c>
      <c r="B1198" s="602" t="s">
        <v>2645</v>
      </c>
      <c r="C1198" s="541"/>
      <c r="D1198" s="542"/>
      <c r="E1198" s="533"/>
      <c r="F1198" s="543"/>
      <c r="G1198" s="535"/>
      <c r="H1198" s="599"/>
      <c r="I1198" s="599"/>
      <c r="J1198" s="600"/>
    </row>
    <row r="1199" spans="1:10" ht="51">
      <c r="A1199" s="614" t="s">
        <v>2644</v>
      </c>
      <c r="B1199" s="509" t="s">
        <v>2065</v>
      </c>
      <c r="C1199" s="509" t="s">
        <v>2066</v>
      </c>
      <c r="D1199" s="510" t="s">
        <v>31</v>
      </c>
      <c r="E1199" s="530">
        <f>80000*1.3</f>
        <v>104000</v>
      </c>
      <c r="F1199" s="511"/>
      <c r="G1199" s="546"/>
      <c r="H1199" s="586"/>
      <c r="I1199" s="586"/>
      <c r="J1199" s="587"/>
    </row>
    <row r="1200" spans="1:10">
      <c r="A1200" s="514"/>
      <c r="B1200" s="515"/>
      <c r="C1200" s="515"/>
      <c r="D1200" s="517"/>
      <c r="E1200" s="518"/>
      <c r="F1200" s="515"/>
      <c r="G1200" s="517"/>
      <c r="H1200" s="515"/>
      <c r="I1200" s="521" t="s">
        <v>2646</v>
      </c>
      <c r="J1200" s="582"/>
    </row>
    <row r="1201" spans="1:10">
      <c r="A1201" s="330" t="s">
        <v>2647</v>
      </c>
      <c r="B1201" s="355" t="s">
        <v>2756</v>
      </c>
      <c r="C1201" s="390"/>
      <c r="D1201" s="336"/>
      <c r="E1201" s="357"/>
      <c r="F1201" s="324"/>
      <c r="G1201" s="376"/>
      <c r="H1201" s="336"/>
      <c r="I1201" s="324"/>
      <c r="J1201" s="324"/>
    </row>
    <row r="1202" spans="1:10">
      <c r="A1202" s="642" t="s">
        <v>2757</v>
      </c>
      <c r="B1202" s="642"/>
      <c r="C1202" s="642"/>
      <c r="D1202" s="642"/>
      <c r="E1202" s="642"/>
      <c r="F1202" s="642"/>
      <c r="G1202" s="642"/>
      <c r="H1202" s="642"/>
      <c r="I1202" s="642"/>
      <c r="J1202" s="642"/>
    </row>
    <row r="1203" spans="1:10" ht="115.5">
      <c r="A1203" s="549" t="s">
        <v>2648</v>
      </c>
      <c r="B1203" s="618" t="s">
        <v>2610</v>
      </c>
      <c r="C1203" s="619" t="s">
        <v>2618</v>
      </c>
      <c r="D1203" s="554" t="s">
        <v>31</v>
      </c>
      <c r="E1203" s="620">
        <v>60000</v>
      </c>
      <c r="F1203" s="549"/>
      <c r="G1203" s="549"/>
      <c r="H1203" s="549"/>
      <c r="I1203" s="549"/>
      <c r="J1203" s="549"/>
    </row>
    <row r="1204" spans="1:10">
      <c r="A1204" s="514"/>
      <c r="B1204" s="515"/>
      <c r="C1204" s="515"/>
      <c r="D1204" s="517"/>
      <c r="E1204" s="518"/>
      <c r="F1204" s="515"/>
      <c r="G1204" s="517"/>
      <c r="H1204" s="515"/>
      <c r="I1204" s="521" t="s">
        <v>2651</v>
      </c>
      <c r="J1204" s="582"/>
    </row>
  </sheetData>
  <mergeCells count="10">
    <mergeCell ref="B14:H14"/>
    <mergeCell ref="A760:J760"/>
    <mergeCell ref="A772:J772"/>
    <mergeCell ref="A1202:J1202"/>
    <mergeCell ref="B8:H8"/>
    <mergeCell ref="B9:H9"/>
    <mergeCell ref="B10:H10"/>
    <mergeCell ref="B11:H11"/>
    <mergeCell ref="B12:H12"/>
    <mergeCell ref="B13:H13"/>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3399"/>
  </sheetPr>
  <dimension ref="A1:J1210"/>
  <sheetViews>
    <sheetView workbookViewId="0">
      <selection activeCell="N27" sqref="N27"/>
    </sheetView>
  </sheetViews>
  <sheetFormatPr defaultRowHeight="15"/>
  <cols>
    <col min="1" max="1" width="9.140625" style="502"/>
    <col min="2" max="2" width="27.85546875" style="401" customWidth="1"/>
    <col min="3" max="3" width="61" style="401" customWidth="1"/>
    <col min="4" max="4" width="9.85546875" style="401" customWidth="1"/>
    <col min="5" max="5" width="9.140625" style="502"/>
    <col min="6" max="10" width="9.140625" style="401"/>
  </cols>
  <sheetData>
    <row r="1" spans="1:10">
      <c r="A1" s="606"/>
      <c r="B1" s="136"/>
      <c r="C1" s="136"/>
      <c r="D1" s="136"/>
      <c r="E1" s="495"/>
      <c r="F1" s="136"/>
      <c r="G1" s="136"/>
      <c r="H1" s="136"/>
      <c r="I1" s="136"/>
      <c r="J1" s="136"/>
    </row>
    <row r="2" spans="1:10">
      <c r="A2"/>
      <c r="B2"/>
      <c r="C2"/>
      <c r="D2"/>
      <c r="E2"/>
      <c r="F2"/>
      <c r="G2"/>
      <c r="H2"/>
      <c r="I2"/>
      <c r="J2"/>
    </row>
    <row r="3" spans="1:10">
      <c r="A3" s="606"/>
      <c r="B3" s="136"/>
      <c r="C3" s="136"/>
      <c r="D3" s="136"/>
      <c r="E3" s="495"/>
      <c r="F3" s="136"/>
      <c r="G3" s="136"/>
      <c r="H3" s="136"/>
      <c r="I3" s="136"/>
      <c r="J3" s="136"/>
    </row>
    <row r="4" spans="1:10">
      <c r="A4"/>
      <c r="B4"/>
      <c r="C4"/>
      <c r="D4"/>
      <c r="E4"/>
      <c r="F4"/>
      <c r="G4"/>
      <c r="H4"/>
      <c r="I4"/>
      <c r="J4"/>
    </row>
    <row r="5" spans="1:10" ht="15.75">
      <c r="A5" s="640"/>
      <c r="B5" s="640"/>
      <c r="C5" s="64"/>
      <c r="D5" s="640"/>
      <c r="E5" s="96"/>
      <c r="F5" s="640"/>
      <c r="G5" s="82"/>
      <c r="H5" s="640"/>
      <c r="I5" s="640"/>
      <c r="J5" s="640"/>
    </row>
    <row r="6" spans="1:10" ht="15.75">
      <c r="A6" s="640"/>
      <c r="B6" s="114" t="s">
        <v>2</v>
      </c>
      <c r="C6" s="115"/>
      <c r="D6" s="640"/>
      <c r="E6" s="96"/>
      <c r="F6" s="640"/>
      <c r="G6" s="82"/>
      <c r="H6" s="640"/>
      <c r="I6" s="640"/>
      <c r="J6" s="640"/>
    </row>
    <row r="7" spans="1:10" ht="15.75">
      <c r="A7" s="640"/>
      <c r="B7" s="640"/>
      <c r="C7" s="64"/>
      <c r="D7" s="640"/>
      <c r="E7" s="96"/>
      <c r="F7" s="640"/>
      <c r="G7" s="82"/>
      <c r="H7" s="640"/>
      <c r="I7" s="640"/>
      <c r="J7" s="640"/>
    </row>
    <row r="8" spans="1:10">
      <c r="A8" s="630" t="s">
        <v>3</v>
      </c>
      <c r="B8" s="646" t="s">
        <v>4</v>
      </c>
      <c r="C8" s="646"/>
      <c r="D8" s="646"/>
      <c r="E8" s="646"/>
      <c r="F8" s="646"/>
      <c r="G8" s="646"/>
      <c r="H8" s="646"/>
      <c r="I8" s="75"/>
      <c r="J8" s="75"/>
    </row>
    <row r="9" spans="1:10">
      <c r="A9" s="630" t="s">
        <v>5</v>
      </c>
      <c r="B9" s="647" t="s">
        <v>6</v>
      </c>
      <c r="C9" s="648"/>
      <c r="D9" s="648"/>
      <c r="E9" s="648"/>
      <c r="F9" s="648"/>
      <c r="G9" s="648"/>
      <c r="H9" s="648"/>
      <c r="I9" s="632"/>
      <c r="J9" s="632"/>
    </row>
    <row r="10" spans="1:10">
      <c r="A10" s="630" t="s">
        <v>7</v>
      </c>
      <c r="B10" s="653" t="s">
        <v>8</v>
      </c>
      <c r="C10" s="646"/>
      <c r="D10" s="646"/>
      <c r="E10" s="646"/>
      <c r="F10" s="646"/>
      <c r="G10" s="646"/>
      <c r="H10" s="646"/>
      <c r="I10" s="75"/>
      <c r="J10" s="75"/>
    </row>
    <row r="11" spans="1:10">
      <c r="A11" s="630" t="s">
        <v>9</v>
      </c>
      <c r="B11" s="654" t="s">
        <v>10</v>
      </c>
      <c r="C11" s="655"/>
      <c r="D11" s="655"/>
      <c r="E11" s="655"/>
      <c r="F11" s="655"/>
      <c r="G11" s="655"/>
      <c r="H11" s="655"/>
      <c r="I11" s="75"/>
      <c r="J11" s="75"/>
    </row>
    <row r="12" spans="1:10">
      <c r="A12" s="630" t="s">
        <v>11</v>
      </c>
      <c r="B12" s="656" t="s">
        <v>12</v>
      </c>
      <c r="C12" s="657"/>
      <c r="D12" s="657"/>
      <c r="E12" s="657"/>
      <c r="F12" s="657"/>
      <c r="G12" s="657"/>
      <c r="H12" s="657"/>
      <c r="I12" s="75"/>
      <c r="J12" s="75"/>
    </row>
    <row r="13" spans="1:10">
      <c r="A13" s="630" t="s">
        <v>13</v>
      </c>
      <c r="B13" s="658" t="s">
        <v>2797</v>
      </c>
      <c r="C13" s="657"/>
      <c r="D13" s="657"/>
      <c r="E13" s="657"/>
      <c r="F13" s="657"/>
      <c r="G13" s="657"/>
      <c r="H13" s="657"/>
      <c r="I13" s="75"/>
      <c r="J13" s="75"/>
    </row>
    <row r="14" spans="1:10" ht="15.75">
      <c r="A14" s="630" t="s">
        <v>1410</v>
      </c>
      <c r="B14" s="651" t="s">
        <v>2652</v>
      </c>
      <c r="C14" s="652"/>
      <c r="D14" s="652"/>
      <c r="E14" s="652"/>
      <c r="F14" s="652"/>
      <c r="G14" s="652"/>
      <c r="H14" s="652"/>
      <c r="I14" s="640"/>
      <c r="J14" s="640"/>
    </row>
    <row r="15" spans="1:10" ht="15.75">
      <c r="A15" s="640"/>
      <c r="B15" s="640"/>
      <c r="C15" s="64"/>
      <c r="D15" s="640"/>
      <c r="E15" s="96"/>
      <c r="F15" s="640"/>
      <c r="G15" s="82"/>
      <c r="H15" s="640"/>
      <c r="I15" s="640"/>
      <c r="J15" s="640"/>
    </row>
    <row r="17" spans="1:10" ht="63.75">
      <c r="A17" s="46" t="s">
        <v>14</v>
      </c>
      <c r="B17" s="14" t="s">
        <v>15</v>
      </c>
      <c r="C17" s="14" t="s">
        <v>16</v>
      </c>
      <c r="D17" s="14" t="s">
        <v>17</v>
      </c>
      <c r="E17" s="67" t="s">
        <v>18</v>
      </c>
      <c r="F17" s="90" t="s">
        <v>20</v>
      </c>
      <c r="G17" s="91" t="s">
        <v>21</v>
      </c>
      <c r="H17" s="92" t="s">
        <v>22</v>
      </c>
      <c r="I17" s="13" t="s">
        <v>23</v>
      </c>
      <c r="J17" s="13" t="s">
        <v>24</v>
      </c>
    </row>
    <row r="18" spans="1:10">
      <c r="A18" s="46" t="s">
        <v>26</v>
      </c>
      <c r="B18" s="14">
        <v>2</v>
      </c>
      <c r="C18" s="14">
        <v>3</v>
      </c>
      <c r="D18" s="14">
        <v>4</v>
      </c>
      <c r="E18" s="67">
        <v>5</v>
      </c>
      <c r="F18" s="93">
        <v>7</v>
      </c>
      <c r="G18" s="94">
        <v>8</v>
      </c>
      <c r="H18" s="95">
        <v>9</v>
      </c>
      <c r="I18" s="13">
        <v>10</v>
      </c>
      <c r="J18" s="13">
        <v>11</v>
      </c>
    </row>
    <row r="19" spans="1:10">
      <c r="A19" s="330">
        <v>1</v>
      </c>
      <c r="B19" s="51" t="s">
        <v>27</v>
      </c>
      <c r="C19" s="99"/>
      <c r="D19" s="333"/>
      <c r="E19" s="357"/>
      <c r="F19" s="65"/>
      <c r="G19" s="83"/>
      <c r="H19" s="76"/>
      <c r="I19" s="320"/>
      <c r="J19" s="320"/>
    </row>
    <row r="20" spans="1:10" ht="26.25">
      <c r="A20" s="331" t="s">
        <v>28</v>
      </c>
      <c r="B20" s="339" t="s">
        <v>29</v>
      </c>
      <c r="C20" s="100" t="s">
        <v>30</v>
      </c>
      <c r="D20" s="16" t="s">
        <v>31</v>
      </c>
      <c r="E20" s="68" t="s">
        <v>32</v>
      </c>
      <c r="F20" s="304"/>
      <c r="G20" s="374"/>
      <c r="H20" s="334"/>
      <c r="I20" s="304"/>
      <c r="J20" s="304"/>
    </row>
    <row r="21" spans="1:10" ht="26.25">
      <c r="A21" s="331" t="s">
        <v>33</v>
      </c>
      <c r="B21" s="339" t="s">
        <v>34</v>
      </c>
      <c r="C21" s="100" t="s">
        <v>30</v>
      </c>
      <c r="D21" s="16" t="s">
        <v>31</v>
      </c>
      <c r="E21" s="68" t="s">
        <v>32</v>
      </c>
      <c r="F21" s="304"/>
      <c r="G21" s="374"/>
      <c r="H21" s="334"/>
      <c r="I21" s="304"/>
      <c r="J21" s="304"/>
    </row>
    <row r="22" spans="1:10">
      <c r="A22" s="331" t="s">
        <v>35</v>
      </c>
      <c r="B22" s="339" t="s">
        <v>36</v>
      </c>
      <c r="C22" s="100" t="s">
        <v>37</v>
      </c>
      <c r="D22" s="16" t="s">
        <v>31</v>
      </c>
      <c r="E22" s="69" t="s">
        <v>38</v>
      </c>
      <c r="F22" s="304"/>
      <c r="G22" s="374"/>
      <c r="H22" s="334"/>
      <c r="I22" s="304"/>
      <c r="J22" s="304"/>
    </row>
    <row r="23" spans="1:10">
      <c r="A23" s="331" t="s">
        <v>39</v>
      </c>
      <c r="B23" s="339" t="s">
        <v>40</v>
      </c>
      <c r="C23" s="100" t="s">
        <v>37</v>
      </c>
      <c r="D23" s="16" t="s">
        <v>31</v>
      </c>
      <c r="E23" s="69" t="s">
        <v>38</v>
      </c>
      <c r="F23" s="304"/>
      <c r="G23" s="374"/>
      <c r="H23" s="334"/>
      <c r="I23" s="304"/>
      <c r="J23" s="304"/>
    </row>
    <row r="24" spans="1:10" ht="25.5">
      <c r="A24" s="331" t="s">
        <v>41</v>
      </c>
      <c r="B24" s="52" t="s">
        <v>42</v>
      </c>
      <c r="C24" s="52" t="s">
        <v>43</v>
      </c>
      <c r="D24" s="19" t="s">
        <v>31</v>
      </c>
      <c r="E24" s="70" t="s">
        <v>44</v>
      </c>
      <c r="F24" s="304"/>
      <c r="G24" s="374"/>
      <c r="H24" s="371"/>
      <c r="I24" s="318"/>
      <c r="J24" s="304"/>
    </row>
    <row r="25" spans="1:10">
      <c r="A25" s="332"/>
      <c r="B25" s="53"/>
      <c r="C25" s="101"/>
      <c r="D25" s="36"/>
      <c r="E25" s="71"/>
      <c r="F25" s="329"/>
      <c r="G25" s="378"/>
      <c r="H25" s="87"/>
      <c r="I25" s="373" t="s">
        <v>45</v>
      </c>
      <c r="J25" s="319"/>
    </row>
    <row r="26" spans="1:10">
      <c r="A26" s="330">
        <v>2</v>
      </c>
      <c r="B26" s="54" t="s">
        <v>46</v>
      </c>
      <c r="C26" s="102"/>
      <c r="D26" s="27"/>
      <c r="E26" s="97"/>
      <c r="F26" s="320"/>
      <c r="G26" s="375"/>
      <c r="H26" s="333"/>
      <c r="I26" s="320"/>
      <c r="J26" s="320"/>
    </row>
    <row r="27" spans="1:10" ht="26.25">
      <c r="A27" s="331" t="s">
        <v>47</v>
      </c>
      <c r="B27" s="52" t="s">
        <v>48</v>
      </c>
      <c r="C27" s="103" t="s">
        <v>2654</v>
      </c>
      <c r="D27" s="19" t="s">
        <v>49</v>
      </c>
      <c r="E27" s="70" t="s">
        <v>50</v>
      </c>
      <c r="F27" s="304"/>
      <c r="G27" s="374"/>
      <c r="H27" s="304"/>
      <c r="I27" s="304"/>
      <c r="J27" s="304"/>
    </row>
    <row r="28" spans="1:10" ht="25.5">
      <c r="A28" s="331" t="s">
        <v>51</v>
      </c>
      <c r="B28" s="55" t="s">
        <v>52</v>
      </c>
      <c r="C28" s="104" t="s">
        <v>2653</v>
      </c>
      <c r="D28" s="19" t="s">
        <v>49</v>
      </c>
      <c r="E28" s="70" t="s">
        <v>50</v>
      </c>
      <c r="F28" s="304"/>
      <c r="G28" s="374"/>
      <c r="H28" s="304"/>
      <c r="I28" s="318"/>
      <c r="J28" s="304"/>
    </row>
    <row r="29" spans="1:10">
      <c r="A29" s="332"/>
      <c r="B29" s="53"/>
      <c r="C29" s="101"/>
      <c r="D29" s="36"/>
      <c r="E29" s="98"/>
      <c r="F29" s="329"/>
      <c r="G29" s="373"/>
      <c r="H29" s="87"/>
      <c r="I29" s="373" t="s">
        <v>53</v>
      </c>
      <c r="J29" s="319"/>
    </row>
    <row r="30" spans="1:10">
      <c r="A30" s="330">
        <v>3</v>
      </c>
      <c r="B30" s="31" t="s">
        <v>54</v>
      </c>
      <c r="C30" s="105"/>
      <c r="D30" s="30"/>
      <c r="E30" s="357"/>
      <c r="F30" s="322"/>
      <c r="G30" s="375"/>
      <c r="H30" s="333"/>
      <c r="I30" s="322"/>
      <c r="J30" s="322"/>
    </row>
    <row r="31" spans="1:10" ht="38.25">
      <c r="A31" s="331" t="s">
        <v>55</v>
      </c>
      <c r="B31" s="56" t="s">
        <v>56</v>
      </c>
      <c r="C31" s="106" t="s">
        <v>57</v>
      </c>
      <c r="D31" s="16" t="s">
        <v>31</v>
      </c>
      <c r="E31" s="72" t="s">
        <v>58</v>
      </c>
      <c r="F31" s="304"/>
      <c r="G31" s="374"/>
      <c r="H31" s="78"/>
      <c r="I31" s="22"/>
      <c r="J31" s="22"/>
    </row>
    <row r="32" spans="1:10" ht="38.25">
      <c r="A32" s="331" t="s">
        <v>59</v>
      </c>
      <c r="B32" s="57" t="s">
        <v>60</v>
      </c>
      <c r="C32" s="56" t="s">
        <v>61</v>
      </c>
      <c r="D32" s="16" t="s">
        <v>31</v>
      </c>
      <c r="E32" s="72" t="s">
        <v>62</v>
      </c>
      <c r="F32" s="304"/>
      <c r="G32" s="374"/>
      <c r="H32" s="79"/>
      <c r="I32" s="24"/>
      <c r="J32" s="22"/>
    </row>
    <row r="33" spans="1:10" ht="25.5">
      <c r="A33" s="331" t="s">
        <v>63</v>
      </c>
      <c r="B33" s="56" t="s">
        <v>64</v>
      </c>
      <c r="C33" s="106" t="s">
        <v>65</v>
      </c>
      <c r="D33" s="16" t="s">
        <v>31</v>
      </c>
      <c r="E33" s="72" t="s">
        <v>66</v>
      </c>
      <c r="F33" s="304"/>
      <c r="G33" s="374"/>
      <c r="H33" s="78"/>
      <c r="I33" s="22"/>
      <c r="J33" s="22"/>
    </row>
    <row r="34" spans="1:10" ht="38.25">
      <c r="A34" s="331" t="s">
        <v>67</v>
      </c>
      <c r="B34" s="56" t="s">
        <v>68</v>
      </c>
      <c r="C34" s="106" t="s">
        <v>69</v>
      </c>
      <c r="D34" s="16" t="s">
        <v>31</v>
      </c>
      <c r="E34" s="72" t="s">
        <v>50</v>
      </c>
      <c r="F34" s="304"/>
      <c r="G34" s="374"/>
      <c r="H34" s="78"/>
      <c r="I34" s="22"/>
      <c r="J34" s="22"/>
    </row>
    <row r="35" spans="1:10">
      <c r="A35" s="331" t="s">
        <v>70</v>
      </c>
      <c r="B35" s="56" t="s">
        <v>71</v>
      </c>
      <c r="C35" s="106" t="s">
        <v>2655</v>
      </c>
      <c r="D35" s="16" t="s">
        <v>31</v>
      </c>
      <c r="E35" s="72" t="s">
        <v>72</v>
      </c>
      <c r="F35" s="304"/>
      <c r="G35" s="374"/>
      <c r="H35" s="78"/>
      <c r="I35" s="22"/>
      <c r="J35" s="22"/>
    </row>
    <row r="36" spans="1:10" ht="25.5">
      <c r="A36" s="331" t="s">
        <v>73</v>
      </c>
      <c r="B36" s="56" t="s">
        <v>74</v>
      </c>
      <c r="C36" s="106" t="s">
        <v>2656</v>
      </c>
      <c r="D36" s="16" t="s">
        <v>31</v>
      </c>
      <c r="E36" s="72" t="s">
        <v>75</v>
      </c>
      <c r="F36" s="304"/>
      <c r="G36" s="374"/>
      <c r="H36" s="78"/>
      <c r="I36" s="22"/>
      <c r="J36" s="22"/>
    </row>
    <row r="37" spans="1:10" ht="51">
      <c r="A37" s="331" t="s">
        <v>76</v>
      </c>
      <c r="B37" s="56" t="s">
        <v>77</v>
      </c>
      <c r="C37" s="106" t="s">
        <v>2657</v>
      </c>
      <c r="D37" s="16" t="s">
        <v>31</v>
      </c>
      <c r="E37" s="72" t="s">
        <v>38</v>
      </c>
      <c r="F37" s="304"/>
      <c r="G37" s="374"/>
      <c r="H37" s="78"/>
      <c r="I37" s="22"/>
      <c r="J37" s="22"/>
    </row>
    <row r="38" spans="1:10" ht="25.5">
      <c r="A38" s="331" t="s">
        <v>78</v>
      </c>
      <c r="B38" s="56" t="s">
        <v>79</v>
      </c>
      <c r="C38" s="106" t="s">
        <v>80</v>
      </c>
      <c r="D38" s="334" t="s">
        <v>31</v>
      </c>
      <c r="E38" s="72" t="s">
        <v>81</v>
      </c>
      <c r="F38" s="304"/>
      <c r="G38" s="374"/>
      <c r="H38" s="78"/>
      <c r="I38" s="22"/>
      <c r="J38" s="22"/>
    </row>
    <row r="39" spans="1:10" ht="38.25">
      <c r="A39" s="331" t="s">
        <v>82</v>
      </c>
      <c r="B39" s="56" t="s">
        <v>83</v>
      </c>
      <c r="C39" s="106" t="s">
        <v>2658</v>
      </c>
      <c r="D39" s="334" t="s">
        <v>49</v>
      </c>
      <c r="E39" s="72" t="s">
        <v>84</v>
      </c>
      <c r="F39" s="304"/>
      <c r="G39" s="374"/>
      <c r="H39" s="78"/>
      <c r="I39" s="22"/>
      <c r="J39" s="22"/>
    </row>
    <row r="40" spans="1:10" ht="63.75">
      <c r="A40" s="331" t="s">
        <v>85</v>
      </c>
      <c r="B40" s="56" t="s">
        <v>86</v>
      </c>
      <c r="C40" s="106" t="s">
        <v>2659</v>
      </c>
      <c r="D40" s="334" t="s">
        <v>87</v>
      </c>
      <c r="E40" s="72" t="s">
        <v>88</v>
      </c>
      <c r="F40" s="304"/>
      <c r="G40" s="374"/>
      <c r="H40" s="80"/>
      <c r="I40" s="44"/>
      <c r="J40" s="22"/>
    </row>
    <row r="41" spans="1:10">
      <c r="A41" s="332"/>
      <c r="B41" s="341"/>
      <c r="C41" s="385"/>
      <c r="D41" s="335"/>
      <c r="E41" s="358"/>
      <c r="F41" s="329"/>
      <c r="G41" s="88"/>
      <c r="H41" s="87"/>
      <c r="I41" s="373" t="s">
        <v>89</v>
      </c>
      <c r="J41" s="319"/>
    </row>
    <row r="42" spans="1:10">
      <c r="A42" s="330" t="s">
        <v>38</v>
      </c>
      <c r="B42" s="410" t="s">
        <v>90</v>
      </c>
      <c r="C42" s="108"/>
      <c r="D42" s="333"/>
      <c r="E42" s="357"/>
      <c r="F42" s="320"/>
      <c r="G42" s="375"/>
      <c r="H42" s="333"/>
      <c r="I42" s="320"/>
      <c r="J42" s="320"/>
    </row>
    <row r="43" spans="1:10" ht="38.25">
      <c r="A43" s="331" t="s">
        <v>91</v>
      </c>
      <c r="B43" s="293" t="s">
        <v>2636</v>
      </c>
      <c r="C43" s="293" t="s">
        <v>2660</v>
      </c>
      <c r="D43" s="334" t="s">
        <v>31</v>
      </c>
      <c r="E43" s="360">
        <v>300</v>
      </c>
      <c r="F43" s="304"/>
      <c r="G43" s="374"/>
      <c r="H43" s="334"/>
      <c r="I43" s="304"/>
      <c r="J43" s="304"/>
    </row>
    <row r="44" spans="1:10" ht="38.25">
      <c r="A44" s="331" t="s">
        <v>92</v>
      </c>
      <c r="B44" s="293" t="s">
        <v>2637</v>
      </c>
      <c r="C44" s="293" t="s">
        <v>2661</v>
      </c>
      <c r="D44" s="334" t="s">
        <v>31</v>
      </c>
      <c r="E44" s="360">
        <v>300</v>
      </c>
      <c r="F44" s="304"/>
      <c r="G44" s="374"/>
      <c r="H44" s="371"/>
      <c r="I44" s="318"/>
      <c r="J44" s="304"/>
    </row>
    <row r="45" spans="1:10">
      <c r="A45" s="332"/>
      <c r="B45" s="341"/>
      <c r="C45" s="385"/>
      <c r="D45" s="335"/>
      <c r="E45" s="358"/>
      <c r="F45" s="329"/>
      <c r="G45" s="88"/>
      <c r="H45" s="87"/>
      <c r="I45" s="373" t="s">
        <v>93</v>
      </c>
      <c r="J45" s="319"/>
    </row>
    <row r="46" spans="1:10">
      <c r="A46" s="330" t="s">
        <v>11</v>
      </c>
      <c r="B46" s="410" t="s">
        <v>94</v>
      </c>
      <c r="C46" s="108"/>
      <c r="D46" s="333"/>
      <c r="E46" s="357"/>
      <c r="F46" s="320"/>
      <c r="G46" s="375"/>
      <c r="H46" s="333"/>
      <c r="I46" s="320"/>
      <c r="J46" s="320"/>
    </row>
    <row r="47" spans="1:10" ht="25.5">
      <c r="A47" s="331" t="s">
        <v>95</v>
      </c>
      <c r="B47" s="293" t="s">
        <v>96</v>
      </c>
      <c r="C47" s="298" t="s">
        <v>97</v>
      </c>
      <c r="D47" s="334" t="s">
        <v>31</v>
      </c>
      <c r="E47" s="360">
        <v>4000</v>
      </c>
      <c r="F47" s="304"/>
      <c r="G47" s="374"/>
      <c r="H47" s="334"/>
      <c r="I47" s="304"/>
      <c r="J47" s="304"/>
    </row>
    <row r="48" spans="1:10" ht="25.5">
      <c r="A48" s="331" t="s">
        <v>98</v>
      </c>
      <c r="B48" s="293" t="s">
        <v>96</v>
      </c>
      <c r="C48" s="293" t="s">
        <v>99</v>
      </c>
      <c r="D48" s="334" t="s">
        <v>31</v>
      </c>
      <c r="E48" s="360">
        <v>500</v>
      </c>
      <c r="F48" s="304"/>
      <c r="G48" s="374"/>
      <c r="H48" s="371"/>
      <c r="I48" s="318"/>
      <c r="J48" s="304"/>
    </row>
    <row r="49" spans="1:10">
      <c r="A49" s="332"/>
      <c r="B49" s="341"/>
      <c r="C49" s="385"/>
      <c r="D49" s="335"/>
      <c r="E49" s="358"/>
      <c r="F49" s="329"/>
      <c r="G49" s="373"/>
      <c r="H49" s="87"/>
      <c r="I49" s="373" t="s">
        <v>100</v>
      </c>
      <c r="J49" s="319"/>
    </row>
    <row r="50" spans="1:10">
      <c r="A50" s="330" t="s">
        <v>88</v>
      </c>
      <c r="B50" s="342" t="s">
        <v>101</v>
      </c>
      <c r="C50" s="109"/>
      <c r="D50" s="333"/>
      <c r="E50" s="357"/>
      <c r="F50" s="320"/>
      <c r="G50" s="375"/>
      <c r="H50" s="333"/>
      <c r="I50" s="320"/>
      <c r="J50" s="320"/>
    </row>
    <row r="51" spans="1:10" ht="38.25" customHeight="1">
      <c r="A51" s="331" t="s">
        <v>102</v>
      </c>
      <c r="B51" s="293" t="s">
        <v>103</v>
      </c>
      <c r="C51" s="293" t="s">
        <v>2577</v>
      </c>
      <c r="D51" s="334" t="s">
        <v>31</v>
      </c>
      <c r="E51" s="73">
        <v>240</v>
      </c>
      <c r="F51" s="554">
        <v>50</v>
      </c>
      <c r="G51" s="554">
        <v>0.45</v>
      </c>
      <c r="H51" s="554">
        <f>G51*F51</f>
        <v>22.5</v>
      </c>
      <c r="I51" s="554">
        <v>0</v>
      </c>
      <c r="J51" s="785">
        <f>G51*E51</f>
        <v>108</v>
      </c>
    </row>
    <row r="52" spans="1:10" ht="25.5">
      <c r="A52" s="331" t="s">
        <v>104</v>
      </c>
      <c r="B52" s="298" t="s">
        <v>105</v>
      </c>
      <c r="C52" s="298" t="s">
        <v>106</v>
      </c>
      <c r="D52" s="334" t="s">
        <v>31</v>
      </c>
      <c r="E52" s="73">
        <v>90</v>
      </c>
      <c r="F52" s="554">
        <v>50</v>
      </c>
      <c r="G52" s="554">
        <v>0.42</v>
      </c>
      <c r="H52" s="554">
        <f t="shared" ref="H52:H54" si="0">G52*F52</f>
        <v>21</v>
      </c>
      <c r="I52" s="554">
        <v>0</v>
      </c>
      <c r="J52" s="785">
        <f>G52*E52</f>
        <v>37.799999999999997</v>
      </c>
    </row>
    <row r="53" spans="1:10">
      <c r="A53" s="331" t="s">
        <v>107</v>
      </c>
      <c r="B53" s="60" t="s">
        <v>108</v>
      </c>
      <c r="C53" s="293" t="s">
        <v>109</v>
      </c>
      <c r="D53" s="334" t="s">
        <v>31</v>
      </c>
      <c r="E53" s="73">
        <v>90</v>
      </c>
      <c r="F53" s="554">
        <v>50</v>
      </c>
      <c r="G53" s="554">
        <v>0.18</v>
      </c>
      <c r="H53" s="554">
        <f t="shared" si="0"/>
        <v>9</v>
      </c>
      <c r="I53" s="554">
        <v>0</v>
      </c>
      <c r="J53" s="785">
        <f>G53*E53</f>
        <v>16.2</v>
      </c>
    </row>
    <row r="54" spans="1:10" ht="25.5">
      <c r="A54" s="331" t="s">
        <v>110</v>
      </c>
      <c r="B54" s="60" t="s">
        <v>111</v>
      </c>
      <c r="C54" s="293" t="s">
        <v>112</v>
      </c>
      <c r="D54" s="334" t="s">
        <v>31</v>
      </c>
      <c r="E54" s="73">
        <v>90</v>
      </c>
      <c r="F54" s="554">
        <v>50</v>
      </c>
      <c r="G54" s="554">
        <v>0.39</v>
      </c>
      <c r="H54" s="554">
        <f t="shared" si="0"/>
        <v>19.5</v>
      </c>
      <c r="I54" s="554">
        <v>0</v>
      </c>
      <c r="J54" s="785">
        <f>G54*E54</f>
        <v>35.1</v>
      </c>
    </row>
    <row r="55" spans="1:10">
      <c r="A55" s="332"/>
      <c r="B55" s="341"/>
      <c r="C55" s="385"/>
      <c r="D55" s="335"/>
      <c r="E55" s="358"/>
      <c r="F55" s="329"/>
      <c r="G55" s="373"/>
      <c r="H55" s="87"/>
      <c r="I55" s="373" t="s">
        <v>113</v>
      </c>
      <c r="J55" s="89">
        <f>SUM(J51:J54)</f>
        <v>197.1</v>
      </c>
    </row>
    <row r="56" spans="1:10">
      <c r="A56" s="330" t="s">
        <v>114</v>
      </c>
      <c r="B56" s="411" t="s">
        <v>115</v>
      </c>
      <c r="C56" s="110"/>
      <c r="D56" s="333"/>
      <c r="E56" s="357"/>
      <c r="F56" s="320"/>
      <c r="G56" s="375"/>
      <c r="H56" s="333"/>
      <c r="I56" s="320"/>
      <c r="J56" s="320"/>
    </row>
    <row r="57" spans="1:10" ht="25.5" customHeight="1">
      <c r="A57" s="331" t="s">
        <v>116</v>
      </c>
      <c r="B57" s="3" t="s">
        <v>117</v>
      </c>
      <c r="C57" s="3" t="s">
        <v>118</v>
      </c>
      <c r="D57" s="334" t="s">
        <v>87</v>
      </c>
      <c r="E57" s="360">
        <v>9</v>
      </c>
      <c r="F57" s="2701">
        <v>200</v>
      </c>
      <c r="G57" s="2702">
        <v>0.1119</v>
      </c>
      <c r="H57" s="2701">
        <v>22.38</v>
      </c>
      <c r="I57" s="2702">
        <v>0</v>
      </c>
      <c r="J57" s="2702">
        <v>201.42</v>
      </c>
    </row>
    <row r="58" spans="1:10" ht="25.5">
      <c r="A58" s="331" t="s">
        <v>119</v>
      </c>
      <c r="B58" s="3" t="s">
        <v>120</v>
      </c>
      <c r="C58" s="3" t="s">
        <v>121</v>
      </c>
      <c r="D58" s="334" t="s">
        <v>87</v>
      </c>
      <c r="E58" s="360">
        <v>6</v>
      </c>
      <c r="F58" s="2701">
        <v>500</v>
      </c>
      <c r="G58" s="2702">
        <v>4.7E-2</v>
      </c>
      <c r="H58" s="2701">
        <v>23.81</v>
      </c>
      <c r="I58" s="2702">
        <v>0</v>
      </c>
      <c r="J58" s="2702">
        <v>142.86000000000001</v>
      </c>
    </row>
    <row r="59" spans="1:10">
      <c r="A59" s="332"/>
      <c r="B59" s="341"/>
      <c r="C59" s="385"/>
      <c r="D59" s="335"/>
      <c r="E59" s="358"/>
      <c r="F59" s="329"/>
      <c r="G59" s="88"/>
      <c r="H59" s="87"/>
      <c r="I59" s="373" t="s">
        <v>122</v>
      </c>
      <c r="J59" s="319">
        <f>SUM(J57:J58)</f>
        <v>344.28</v>
      </c>
    </row>
    <row r="60" spans="1:10">
      <c r="A60" s="330" t="s">
        <v>123</v>
      </c>
      <c r="B60" s="342" t="s">
        <v>1411</v>
      </c>
      <c r="C60" s="109"/>
      <c r="D60" s="333"/>
      <c r="E60" s="357"/>
      <c r="F60" s="320"/>
      <c r="G60" s="375"/>
      <c r="H60" s="333"/>
      <c r="I60" s="320"/>
      <c r="J60" s="320"/>
    </row>
    <row r="61" spans="1:10" ht="25.5">
      <c r="A61" s="331" t="s">
        <v>124</v>
      </c>
      <c r="B61" s="61" t="s">
        <v>125</v>
      </c>
      <c r="C61" s="3" t="s">
        <v>126</v>
      </c>
      <c r="D61" s="294" t="s">
        <v>87</v>
      </c>
      <c r="E61" s="359">
        <v>16</v>
      </c>
      <c r="F61" s="304"/>
      <c r="G61" s="374"/>
      <c r="H61" s="334"/>
      <c r="I61" s="304"/>
      <c r="J61" s="304"/>
    </row>
    <row r="62" spans="1:10" ht="25.5">
      <c r="A62" s="331" t="s">
        <v>127</v>
      </c>
      <c r="B62" s="3" t="s">
        <v>128</v>
      </c>
      <c r="C62" s="3" t="s">
        <v>129</v>
      </c>
      <c r="D62" s="294" t="s">
        <v>87</v>
      </c>
      <c r="E62" s="359">
        <v>8</v>
      </c>
      <c r="F62" s="304"/>
      <c r="G62" s="374"/>
      <c r="H62" s="334"/>
      <c r="I62" s="304"/>
      <c r="J62" s="304"/>
    </row>
    <row r="63" spans="1:10" ht="25.5">
      <c r="A63" s="331" t="s">
        <v>130</v>
      </c>
      <c r="B63" s="3" t="s">
        <v>131</v>
      </c>
      <c r="C63" s="3" t="s">
        <v>132</v>
      </c>
      <c r="D63" s="294" t="s">
        <v>87</v>
      </c>
      <c r="E63" s="359">
        <v>6</v>
      </c>
      <c r="F63" s="304"/>
      <c r="G63" s="374"/>
      <c r="H63" s="334"/>
      <c r="I63" s="304"/>
      <c r="J63" s="304"/>
    </row>
    <row r="64" spans="1:10" ht="25.5">
      <c r="A64" s="331" t="s">
        <v>133</v>
      </c>
      <c r="B64" s="61" t="s">
        <v>131</v>
      </c>
      <c r="C64" s="61" t="s">
        <v>134</v>
      </c>
      <c r="D64" s="412" t="s">
        <v>87</v>
      </c>
      <c r="E64" s="413">
        <v>6</v>
      </c>
      <c r="F64" s="304"/>
      <c r="G64" s="374"/>
      <c r="H64" s="334"/>
      <c r="I64" s="304"/>
      <c r="J64" s="304"/>
    </row>
    <row r="65" spans="1:10">
      <c r="A65" s="331" t="s">
        <v>135</v>
      </c>
      <c r="B65" s="3" t="s">
        <v>136</v>
      </c>
      <c r="C65" s="3" t="s">
        <v>137</v>
      </c>
      <c r="D65" s="294" t="s">
        <v>31</v>
      </c>
      <c r="E65" s="359">
        <v>6</v>
      </c>
      <c r="F65" s="304"/>
      <c r="G65" s="374"/>
      <c r="H65" s="334"/>
      <c r="I65" s="304"/>
      <c r="J65" s="304"/>
    </row>
    <row r="66" spans="1:10" ht="25.5">
      <c r="A66" s="331" t="s">
        <v>138</v>
      </c>
      <c r="B66" s="3" t="s">
        <v>139</v>
      </c>
      <c r="C66" s="3" t="s">
        <v>140</v>
      </c>
      <c r="D66" s="294" t="s">
        <v>31</v>
      </c>
      <c r="E66" s="359">
        <v>30</v>
      </c>
      <c r="F66" s="304"/>
      <c r="G66" s="374"/>
      <c r="H66" s="334"/>
      <c r="I66" s="304"/>
      <c r="J66" s="304"/>
    </row>
    <row r="67" spans="1:10" ht="25.5">
      <c r="A67" s="331" t="s">
        <v>141</v>
      </c>
      <c r="B67" s="61" t="s">
        <v>142</v>
      </c>
      <c r="C67" s="3" t="s">
        <v>143</v>
      </c>
      <c r="D67" s="294" t="s">
        <v>87</v>
      </c>
      <c r="E67" s="359">
        <v>14</v>
      </c>
      <c r="F67" s="304"/>
      <c r="G67" s="374"/>
      <c r="H67" s="334"/>
      <c r="I67" s="304"/>
      <c r="J67" s="304"/>
    </row>
    <row r="68" spans="1:10" ht="25.5">
      <c r="A68" s="331" t="s">
        <v>144</v>
      </c>
      <c r="B68" s="414" t="s">
        <v>145</v>
      </c>
      <c r="C68" s="415" t="s">
        <v>2578</v>
      </c>
      <c r="D68" s="416" t="s">
        <v>31</v>
      </c>
      <c r="E68" s="417" t="s">
        <v>88</v>
      </c>
      <c r="F68" s="304"/>
      <c r="G68" s="374"/>
      <c r="H68" s="334"/>
      <c r="I68" s="304"/>
      <c r="J68" s="304"/>
    </row>
    <row r="69" spans="1:10" ht="25.5">
      <c r="A69" s="331" t="s">
        <v>146</v>
      </c>
      <c r="B69" s="3" t="s">
        <v>147</v>
      </c>
      <c r="C69" s="3" t="s">
        <v>148</v>
      </c>
      <c r="D69" s="294" t="s">
        <v>31</v>
      </c>
      <c r="E69" s="359">
        <v>8</v>
      </c>
      <c r="F69" s="304"/>
      <c r="G69" s="374"/>
      <c r="H69" s="334"/>
      <c r="I69" s="304"/>
      <c r="J69" s="304"/>
    </row>
    <row r="70" spans="1:10" ht="25.5">
      <c r="A70" s="331" t="s">
        <v>149</v>
      </c>
      <c r="B70" s="3" t="s">
        <v>150</v>
      </c>
      <c r="C70" s="3" t="s">
        <v>151</v>
      </c>
      <c r="D70" s="294" t="s">
        <v>31</v>
      </c>
      <c r="E70" s="359">
        <v>20</v>
      </c>
      <c r="F70" s="304"/>
      <c r="G70" s="374"/>
      <c r="H70" s="371"/>
      <c r="I70" s="318"/>
      <c r="J70" s="304"/>
    </row>
    <row r="71" spans="1:10">
      <c r="A71" s="332"/>
      <c r="B71" s="341"/>
      <c r="C71" s="385"/>
      <c r="D71" s="335"/>
      <c r="E71" s="358"/>
      <c r="F71" s="329"/>
      <c r="G71" s="88"/>
      <c r="H71" s="87"/>
      <c r="I71" s="373" t="s">
        <v>152</v>
      </c>
      <c r="J71" s="319"/>
    </row>
    <row r="72" spans="1:10">
      <c r="A72" s="330" t="s">
        <v>153</v>
      </c>
      <c r="B72" s="342" t="s">
        <v>154</v>
      </c>
      <c r="C72" s="109"/>
      <c r="D72" s="333"/>
      <c r="E72" s="357"/>
      <c r="F72" s="320"/>
      <c r="G72" s="375"/>
      <c r="H72" s="333"/>
      <c r="I72" s="320"/>
      <c r="J72" s="320"/>
    </row>
    <row r="73" spans="1:10" ht="38.25">
      <c r="A73" s="331" t="s">
        <v>155</v>
      </c>
      <c r="B73" s="61" t="s">
        <v>156</v>
      </c>
      <c r="C73" s="3" t="s">
        <v>2662</v>
      </c>
      <c r="D73" s="294" t="s">
        <v>31</v>
      </c>
      <c r="E73" s="359">
        <v>4</v>
      </c>
      <c r="F73" s="304"/>
      <c r="G73" s="374"/>
      <c r="H73" s="334"/>
      <c r="I73" s="304"/>
      <c r="J73" s="304"/>
    </row>
    <row r="74" spans="1:10" ht="25.5">
      <c r="A74" s="331" t="s">
        <v>160</v>
      </c>
      <c r="B74" s="61" t="s">
        <v>161</v>
      </c>
      <c r="C74" s="3" t="s">
        <v>2663</v>
      </c>
      <c r="D74" s="294" t="s">
        <v>87</v>
      </c>
      <c r="E74" s="359" t="s">
        <v>162</v>
      </c>
      <c r="F74" s="304"/>
      <c r="G74" s="374"/>
      <c r="H74" s="334"/>
      <c r="I74" s="304"/>
      <c r="J74" s="304"/>
    </row>
    <row r="75" spans="1:10" ht="25.5">
      <c r="A75" s="331" t="s">
        <v>165</v>
      </c>
      <c r="B75" s="61" t="s">
        <v>166</v>
      </c>
      <c r="C75" s="3" t="s">
        <v>2664</v>
      </c>
      <c r="D75" s="294" t="s">
        <v>87</v>
      </c>
      <c r="E75" s="359" t="s">
        <v>162</v>
      </c>
      <c r="F75" s="304"/>
      <c r="G75" s="374"/>
      <c r="H75" s="334"/>
      <c r="I75" s="304"/>
      <c r="J75" s="304"/>
    </row>
    <row r="76" spans="1:10" ht="25.5">
      <c r="A76" s="331" t="s">
        <v>176</v>
      </c>
      <c r="B76" s="61" t="s">
        <v>177</v>
      </c>
      <c r="C76" s="3" t="s">
        <v>178</v>
      </c>
      <c r="D76" s="294" t="s">
        <v>174</v>
      </c>
      <c r="E76" s="359">
        <v>3</v>
      </c>
      <c r="F76" s="304"/>
      <c r="G76" s="374"/>
      <c r="H76" s="334"/>
      <c r="I76" s="304"/>
      <c r="J76" s="304"/>
    </row>
    <row r="77" spans="1:10" ht="51">
      <c r="A77" s="331" t="s">
        <v>179</v>
      </c>
      <c r="B77" s="61" t="s">
        <v>180</v>
      </c>
      <c r="C77" s="3" t="s">
        <v>2665</v>
      </c>
      <c r="D77" s="294" t="s">
        <v>31</v>
      </c>
      <c r="E77" s="359">
        <v>10</v>
      </c>
      <c r="F77" s="304"/>
      <c r="G77" s="374"/>
      <c r="H77" s="371"/>
      <c r="I77" s="318"/>
      <c r="J77" s="304"/>
    </row>
    <row r="78" spans="1:10">
      <c r="A78" s="332"/>
      <c r="B78" s="341"/>
      <c r="C78" s="385"/>
      <c r="D78" s="335"/>
      <c r="E78" s="358"/>
      <c r="F78" s="329"/>
      <c r="G78" s="88"/>
      <c r="H78" s="335"/>
      <c r="I78" s="373" t="s">
        <v>181</v>
      </c>
      <c r="J78" s="319"/>
    </row>
    <row r="79" spans="1:10">
      <c r="A79" s="330" t="s">
        <v>182</v>
      </c>
      <c r="B79" s="342" t="s">
        <v>1124</v>
      </c>
      <c r="C79" s="129"/>
      <c r="D79" s="130"/>
      <c r="E79" s="187"/>
      <c r="F79" s="320"/>
      <c r="G79" s="375"/>
      <c r="H79" s="333"/>
      <c r="I79" s="320"/>
      <c r="J79" s="320"/>
    </row>
    <row r="80" spans="1:10" ht="38.25">
      <c r="A80" s="331" t="s">
        <v>183</v>
      </c>
      <c r="B80" s="61" t="s">
        <v>157</v>
      </c>
      <c r="C80" s="3" t="s">
        <v>158</v>
      </c>
      <c r="D80" s="294" t="s">
        <v>87</v>
      </c>
      <c r="E80" s="359">
        <v>4</v>
      </c>
      <c r="F80" s="304"/>
      <c r="G80" s="374"/>
      <c r="H80" s="334"/>
      <c r="I80" s="304"/>
      <c r="J80" s="304"/>
    </row>
    <row r="81" spans="1:10" ht="38.25">
      <c r="A81" s="331" t="s">
        <v>186</v>
      </c>
      <c r="B81" s="61" t="s">
        <v>157</v>
      </c>
      <c r="C81" s="3" t="s">
        <v>159</v>
      </c>
      <c r="D81" s="294" t="s">
        <v>87</v>
      </c>
      <c r="E81" s="359">
        <v>3</v>
      </c>
      <c r="F81" s="304"/>
      <c r="G81" s="374"/>
      <c r="H81" s="334"/>
      <c r="I81" s="304"/>
      <c r="J81" s="304"/>
    </row>
    <row r="82" spans="1:10">
      <c r="A82" s="332"/>
      <c r="B82" s="341"/>
      <c r="C82" s="385"/>
      <c r="D82" s="335"/>
      <c r="E82" s="358"/>
      <c r="F82" s="329"/>
      <c r="G82" s="88"/>
      <c r="H82" s="335"/>
      <c r="I82" s="373" t="s">
        <v>230</v>
      </c>
      <c r="J82" s="319"/>
    </row>
    <row r="83" spans="1:10">
      <c r="A83" s="330">
        <v>11</v>
      </c>
      <c r="B83" s="342" t="s">
        <v>1125</v>
      </c>
      <c r="C83" s="131"/>
      <c r="D83" s="131"/>
      <c r="E83" s="496"/>
      <c r="F83" s="131"/>
      <c r="G83" s="131"/>
      <c r="H83" s="131"/>
      <c r="I83" s="131"/>
      <c r="J83" s="131"/>
    </row>
    <row r="84" spans="1:10" ht="25.5">
      <c r="A84" s="331" t="s">
        <v>231</v>
      </c>
      <c r="B84" s="61" t="s">
        <v>163</v>
      </c>
      <c r="C84" s="3" t="s">
        <v>164</v>
      </c>
      <c r="D84" s="294" t="s">
        <v>87</v>
      </c>
      <c r="E84" s="359" t="s">
        <v>162</v>
      </c>
      <c r="F84" s="304"/>
      <c r="G84" s="374"/>
      <c r="H84" s="334"/>
      <c r="I84" s="304"/>
      <c r="J84" s="304"/>
    </row>
    <row r="85" spans="1:10">
      <c r="A85" s="332"/>
      <c r="B85" s="341"/>
      <c r="C85" s="385"/>
      <c r="D85" s="335"/>
      <c r="E85" s="358"/>
      <c r="F85" s="329"/>
      <c r="G85" s="88"/>
      <c r="H85" s="335"/>
      <c r="I85" s="373" t="s">
        <v>245</v>
      </c>
      <c r="J85" s="319"/>
    </row>
    <row r="86" spans="1:10">
      <c r="A86" s="330" t="s">
        <v>246</v>
      </c>
      <c r="B86" s="342" t="s">
        <v>1412</v>
      </c>
      <c r="C86" s="131"/>
      <c r="D86" s="131"/>
      <c r="E86" s="496"/>
      <c r="F86" s="131"/>
      <c r="G86" s="131"/>
      <c r="H86" s="131"/>
      <c r="I86" s="131"/>
      <c r="J86" s="131"/>
    </row>
    <row r="87" spans="1:10" ht="25.5">
      <c r="A87" s="331" t="s">
        <v>247</v>
      </c>
      <c r="B87" s="61" t="s">
        <v>167</v>
      </c>
      <c r="C87" s="3" t="s">
        <v>168</v>
      </c>
      <c r="D87" s="294" t="s">
        <v>87</v>
      </c>
      <c r="E87" s="359">
        <v>6</v>
      </c>
      <c r="F87" s="304"/>
      <c r="G87" s="374"/>
      <c r="H87" s="334"/>
      <c r="I87" s="304"/>
      <c r="J87" s="304"/>
    </row>
    <row r="88" spans="1:10">
      <c r="A88" s="332"/>
      <c r="B88" s="341"/>
      <c r="C88" s="385"/>
      <c r="D88" s="335"/>
      <c r="E88" s="358"/>
      <c r="F88" s="329"/>
      <c r="G88" s="88"/>
      <c r="H88" s="335"/>
      <c r="I88" s="373" t="s">
        <v>266</v>
      </c>
      <c r="J88" s="319"/>
    </row>
    <row r="89" spans="1:10">
      <c r="A89" s="330" t="s">
        <v>267</v>
      </c>
      <c r="B89" s="342" t="s">
        <v>1413</v>
      </c>
      <c r="C89" s="131"/>
      <c r="D89" s="131"/>
      <c r="E89" s="496"/>
      <c r="F89" s="131"/>
      <c r="G89" s="131"/>
      <c r="H89" s="131"/>
      <c r="I89" s="131"/>
      <c r="J89" s="131"/>
    </row>
    <row r="90" spans="1:10" ht="25.5">
      <c r="A90" s="331" t="s">
        <v>268</v>
      </c>
      <c r="B90" s="61" t="s">
        <v>169</v>
      </c>
      <c r="C90" s="3" t="s">
        <v>170</v>
      </c>
      <c r="D90" s="294" t="s">
        <v>87</v>
      </c>
      <c r="E90" s="359">
        <v>4</v>
      </c>
      <c r="F90" s="304"/>
      <c r="G90" s="374"/>
      <c r="H90" s="334"/>
      <c r="I90" s="304"/>
      <c r="J90" s="304"/>
    </row>
    <row r="91" spans="1:10">
      <c r="A91" s="332"/>
      <c r="B91" s="341"/>
      <c r="C91" s="385"/>
      <c r="D91" s="335"/>
      <c r="E91" s="358"/>
      <c r="F91" s="329"/>
      <c r="G91" s="88"/>
      <c r="H91" s="335"/>
      <c r="I91" s="373" t="s">
        <v>271</v>
      </c>
      <c r="J91" s="319"/>
    </row>
    <row r="92" spans="1:10">
      <c r="A92" s="330" t="s">
        <v>272</v>
      </c>
      <c r="B92" s="342" t="s">
        <v>1414</v>
      </c>
      <c r="C92" s="131"/>
      <c r="D92" s="131"/>
      <c r="E92" s="496"/>
      <c r="F92" s="131"/>
      <c r="G92" s="131"/>
      <c r="H92" s="131"/>
      <c r="I92" s="131"/>
      <c r="J92" s="131"/>
    </row>
    <row r="93" spans="1:10" ht="25.5">
      <c r="A93" s="331" t="s">
        <v>273</v>
      </c>
      <c r="B93" s="61" t="s">
        <v>171</v>
      </c>
      <c r="C93" s="3" t="s">
        <v>172</v>
      </c>
      <c r="D93" s="294" t="s">
        <v>87</v>
      </c>
      <c r="E93" s="359">
        <v>10</v>
      </c>
      <c r="F93" s="304"/>
      <c r="G93" s="374"/>
      <c r="H93" s="334"/>
      <c r="I93" s="304"/>
      <c r="J93" s="304"/>
    </row>
    <row r="94" spans="1:10">
      <c r="A94" s="332"/>
      <c r="B94" s="341"/>
      <c r="C94" s="385"/>
      <c r="D94" s="335"/>
      <c r="E94" s="358"/>
      <c r="F94" s="329"/>
      <c r="G94" s="88"/>
      <c r="H94" s="335"/>
      <c r="I94" s="373" t="s">
        <v>283</v>
      </c>
      <c r="J94" s="319"/>
    </row>
    <row r="95" spans="1:10">
      <c r="A95" s="330" t="s">
        <v>284</v>
      </c>
      <c r="B95" s="342" t="s">
        <v>1415</v>
      </c>
      <c r="C95" s="131"/>
      <c r="D95" s="131"/>
      <c r="E95" s="496"/>
      <c r="F95" s="131"/>
      <c r="G95" s="131"/>
      <c r="H95" s="131"/>
      <c r="I95" s="131"/>
      <c r="J95" s="131"/>
    </row>
    <row r="96" spans="1:10" ht="25.5">
      <c r="A96" s="331" t="s">
        <v>285</v>
      </c>
      <c r="B96" s="61" t="s">
        <v>173</v>
      </c>
      <c r="C96" s="3" t="s">
        <v>2666</v>
      </c>
      <c r="D96" s="294" t="s">
        <v>174</v>
      </c>
      <c r="E96" s="359">
        <v>3</v>
      </c>
      <c r="F96" s="304"/>
      <c r="G96" s="374"/>
      <c r="H96" s="334"/>
      <c r="I96" s="304"/>
      <c r="J96" s="304"/>
    </row>
    <row r="97" spans="1:10">
      <c r="A97" s="332"/>
      <c r="B97" s="341"/>
      <c r="C97" s="385"/>
      <c r="D97" s="335"/>
      <c r="E97" s="358"/>
      <c r="F97" s="329"/>
      <c r="G97" s="88"/>
      <c r="H97" s="335"/>
      <c r="I97" s="373" t="s">
        <v>308</v>
      </c>
      <c r="J97" s="319"/>
    </row>
    <row r="98" spans="1:10">
      <c r="A98" s="330" t="s">
        <v>309</v>
      </c>
      <c r="B98" s="342" t="s">
        <v>1416</v>
      </c>
      <c r="C98" s="131"/>
      <c r="D98" s="131"/>
      <c r="E98" s="496"/>
      <c r="F98" s="131"/>
      <c r="G98" s="131"/>
      <c r="H98" s="131"/>
      <c r="I98" s="131"/>
      <c r="J98" s="131"/>
    </row>
    <row r="99" spans="1:10" ht="25.5">
      <c r="A99" s="331" t="s">
        <v>310</v>
      </c>
      <c r="B99" s="61" t="s">
        <v>175</v>
      </c>
      <c r="C99" s="3" t="s">
        <v>2667</v>
      </c>
      <c r="D99" s="294" t="s">
        <v>174</v>
      </c>
      <c r="E99" s="359">
        <v>3</v>
      </c>
      <c r="F99" s="304"/>
      <c r="G99" s="374"/>
      <c r="H99" s="334"/>
      <c r="I99" s="304"/>
      <c r="J99" s="304"/>
    </row>
    <row r="100" spans="1:10">
      <c r="A100" s="332"/>
      <c r="B100" s="39"/>
      <c r="C100" s="39"/>
      <c r="D100" s="40"/>
      <c r="E100" s="176"/>
      <c r="F100" s="329"/>
      <c r="G100" s="88"/>
      <c r="H100" s="335"/>
      <c r="I100" s="373" t="s">
        <v>319</v>
      </c>
      <c r="J100" s="319"/>
    </row>
    <row r="101" spans="1:10">
      <c r="A101" s="330" t="s">
        <v>320</v>
      </c>
      <c r="B101" s="62" t="s">
        <v>2579</v>
      </c>
      <c r="C101" s="111"/>
      <c r="D101" s="32"/>
      <c r="E101" s="74"/>
      <c r="F101" s="320"/>
      <c r="G101" s="375"/>
      <c r="H101" s="333"/>
      <c r="I101" s="320"/>
      <c r="J101" s="320"/>
    </row>
    <row r="102" spans="1:10" ht="25.5">
      <c r="A102" s="331" t="s">
        <v>321</v>
      </c>
      <c r="B102" s="418" t="s">
        <v>184</v>
      </c>
      <c r="C102" s="419" t="s">
        <v>185</v>
      </c>
      <c r="D102" s="134" t="s">
        <v>31</v>
      </c>
      <c r="E102" s="420">
        <v>150</v>
      </c>
      <c r="F102" s="304"/>
      <c r="G102" s="374"/>
      <c r="H102" s="334"/>
      <c r="I102" s="304"/>
      <c r="J102" s="304"/>
    </row>
    <row r="103" spans="1:10" ht="38.25">
      <c r="A103" s="331" t="s">
        <v>324</v>
      </c>
      <c r="B103" s="418" t="s">
        <v>187</v>
      </c>
      <c r="C103" s="419" t="s">
        <v>185</v>
      </c>
      <c r="D103" s="134" t="s">
        <v>31</v>
      </c>
      <c r="E103" s="420">
        <v>150</v>
      </c>
      <c r="F103" s="304"/>
      <c r="G103" s="374"/>
      <c r="H103" s="334"/>
      <c r="I103" s="304"/>
      <c r="J103" s="304"/>
    </row>
    <row r="104" spans="1:10" ht="38.25">
      <c r="A104" s="331" t="s">
        <v>326</v>
      </c>
      <c r="B104" s="418" t="s">
        <v>188</v>
      </c>
      <c r="C104" s="419" t="s">
        <v>185</v>
      </c>
      <c r="D104" s="134" t="s">
        <v>31</v>
      </c>
      <c r="E104" s="420">
        <v>150</v>
      </c>
      <c r="F104" s="304"/>
      <c r="G104" s="374"/>
      <c r="H104" s="334"/>
      <c r="I104" s="304"/>
      <c r="J104" s="304"/>
    </row>
    <row r="105" spans="1:10">
      <c r="A105" s="332"/>
      <c r="B105" s="39"/>
      <c r="C105" s="39"/>
      <c r="D105" s="40"/>
      <c r="E105" s="176"/>
      <c r="F105" s="329"/>
      <c r="G105" s="88"/>
      <c r="H105" s="335"/>
      <c r="I105" s="373" t="s">
        <v>1417</v>
      </c>
      <c r="J105" s="319"/>
    </row>
    <row r="106" spans="1:10">
      <c r="A106" s="330" t="s">
        <v>335</v>
      </c>
      <c r="B106" s="62" t="s">
        <v>1418</v>
      </c>
      <c r="C106" s="111"/>
      <c r="D106" s="32"/>
      <c r="E106" s="74"/>
      <c r="F106" s="320"/>
      <c r="G106" s="375"/>
      <c r="H106" s="333"/>
      <c r="I106" s="320"/>
      <c r="J106" s="320"/>
    </row>
    <row r="107" spans="1:10" ht="25.5">
      <c r="A107" s="331" t="s">
        <v>336</v>
      </c>
      <c r="B107" s="297" t="s">
        <v>189</v>
      </c>
      <c r="C107" s="419" t="s">
        <v>190</v>
      </c>
      <c r="D107" s="134" t="s">
        <v>31</v>
      </c>
      <c r="E107" s="139">
        <v>330</v>
      </c>
      <c r="F107" s="304"/>
      <c r="G107" s="374"/>
      <c r="H107" s="334"/>
      <c r="I107" s="304"/>
      <c r="J107" s="304"/>
    </row>
    <row r="108" spans="1:10" ht="25.5">
      <c r="A108" s="331" t="s">
        <v>338</v>
      </c>
      <c r="B108" s="297" t="s">
        <v>191</v>
      </c>
      <c r="C108" s="419" t="s">
        <v>190</v>
      </c>
      <c r="D108" s="134" t="s">
        <v>31</v>
      </c>
      <c r="E108" s="139">
        <v>150</v>
      </c>
      <c r="F108" s="304"/>
      <c r="G108" s="374"/>
      <c r="H108" s="334"/>
      <c r="I108" s="304"/>
      <c r="J108" s="304"/>
    </row>
    <row r="109" spans="1:10" ht="25.5">
      <c r="A109" s="331" t="s">
        <v>340</v>
      </c>
      <c r="B109" s="132" t="s">
        <v>222</v>
      </c>
      <c r="C109" s="421" t="s">
        <v>223</v>
      </c>
      <c r="D109" s="134" t="s">
        <v>87</v>
      </c>
      <c r="E109" s="422" t="s">
        <v>162</v>
      </c>
      <c r="F109" s="304"/>
      <c r="G109" s="374"/>
      <c r="H109" s="334"/>
      <c r="I109" s="304"/>
      <c r="J109" s="304"/>
    </row>
    <row r="110" spans="1:10" ht="25.5">
      <c r="A110" s="331" t="s">
        <v>342</v>
      </c>
      <c r="B110" s="132" t="s">
        <v>224</v>
      </c>
      <c r="C110" s="421" t="s">
        <v>225</v>
      </c>
      <c r="D110" s="134" t="s">
        <v>87</v>
      </c>
      <c r="E110" s="422" t="s">
        <v>162</v>
      </c>
      <c r="F110" s="304"/>
      <c r="G110" s="374"/>
      <c r="H110" s="334"/>
      <c r="I110" s="304"/>
      <c r="J110" s="304"/>
    </row>
    <row r="111" spans="1:10" ht="25.5">
      <c r="A111" s="331" t="s">
        <v>345</v>
      </c>
      <c r="B111" s="132" t="s">
        <v>192</v>
      </c>
      <c r="C111" s="133" t="s">
        <v>193</v>
      </c>
      <c r="D111" s="134" t="s">
        <v>87</v>
      </c>
      <c r="E111" s="11">
        <v>12</v>
      </c>
      <c r="F111" s="304"/>
      <c r="G111" s="374"/>
      <c r="H111" s="334"/>
      <c r="I111" s="304"/>
      <c r="J111" s="304"/>
    </row>
    <row r="112" spans="1:10" ht="25.5">
      <c r="A112" s="331" t="s">
        <v>348</v>
      </c>
      <c r="B112" s="132" t="s">
        <v>194</v>
      </c>
      <c r="C112" s="133" t="s">
        <v>195</v>
      </c>
      <c r="D112" s="134" t="s">
        <v>87</v>
      </c>
      <c r="E112" s="11">
        <v>2</v>
      </c>
      <c r="F112" s="304"/>
      <c r="G112" s="374"/>
      <c r="H112" s="334"/>
      <c r="I112" s="304"/>
      <c r="J112" s="304"/>
    </row>
    <row r="113" spans="1:10" ht="25.5">
      <c r="A113" s="331" t="s">
        <v>350</v>
      </c>
      <c r="B113" s="132" t="s">
        <v>196</v>
      </c>
      <c r="C113" s="133" t="s">
        <v>197</v>
      </c>
      <c r="D113" s="134" t="s">
        <v>87</v>
      </c>
      <c r="E113" s="11">
        <v>2</v>
      </c>
      <c r="F113" s="304"/>
      <c r="G113" s="374"/>
      <c r="H113" s="334"/>
      <c r="I113" s="304"/>
      <c r="J113" s="304"/>
    </row>
    <row r="114" spans="1:10" ht="38.25">
      <c r="A114" s="331" t="s">
        <v>1419</v>
      </c>
      <c r="B114" s="132" t="s">
        <v>226</v>
      </c>
      <c r="C114" s="133" t="s">
        <v>227</v>
      </c>
      <c r="D114" s="134" t="s">
        <v>87</v>
      </c>
      <c r="E114" s="139">
        <v>2</v>
      </c>
      <c r="F114" s="304"/>
      <c r="G114" s="374"/>
      <c r="H114" s="334"/>
      <c r="I114" s="304"/>
      <c r="J114" s="304"/>
    </row>
    <row r="115" spans="1:10" ht="38.25">
      <c r="A115" s="331" t="s">
        <v>1420</v>
      </c>
      <c r="B115" s="132" t="s">
        <v>228</v>
      </c>
      <c r="C115" s="133" t="s">
        <v>229</v>
      </c>
      <c r="D115" s="134" t="s">
        <v>87</v>
      </c>
      <c r="E115" s="139">
        <v>2</v>
      </c>
      <c r="F115" s="304"/>
      <c r="G115" s="374"/>
      <c r="H115" s="334"/>
      <c r="I115" s="304"/>
      <c r="J115" s="304"/>
    </row>
    <row r="116" spans="1:10">
      <c r="A116" s="332"/>
      <c r="B116" s="39"/>
      <c r="C116" s="39"/>
      <c r="D116" s="40"/>
      <c r="E116" s="176"/>
      <c r="F116" s="329"/>
      <c r="G116" s="88"/>
      <c r="H116" s="335"/>
      <c r="I116" s="373" t="s">
        <v>352</v>
      </c>
      <c r="J116" s="319"/>
    </row>
    <row r="117" spans="1:10">
      <c r="A117" s="330" t="s">
        <v>353</v>
      </c>
      <c r="B117" s="62" t="s">
        <v>1421</v>
      </c>
      <c r="C117" s="111"/>
      <c r="D117" s="32"/>
      <c r="E117" s="74"/>
      <c r="F117" s="320"/>
      <c r="G117" s="375"/>
      <c r="H117" s="333"/>
      <c r="I117" s="320"/>
      <c r="J117" s="320"/>
    </row>
    <row r="118" spans="1:10" ht="25.5">
      <c r="A118" s="267" t="s">
        <v>354</v>
      </c>
      <c r="B118" s="132" t="s">
        <v>202</v>
      </c>
      <c r="C118" s="133" t="s">
        <v>203</v>
      </c>
      <c r="D118" s="134" t="s">
        <v>87</v>
      </c>
      <c r="E118" s="11">
        <v>3</v>
      </c>
      <c r="F118" s="304"/>
      <c r="G118" s="374"/>
      <c r="H118" s="334"/>
      <c r="I118" s="304"/>
      <c r="J118" s="304"/>
    </row>
    <row r="119" spans="1:10" ht="25.5">
      <c r="A119" s="267" t="s">
        <v>357</v>
      </c>
      <c r="B119" s="132" t="s">
        <v>208</v>
      </c>
      <c r="C119" s="133" t="s">
        <v>209</v>
      </c>
      <c r="D119" s="134" t="s">
        <v>87</v>
      </c>
      <c r="E119" s="11">
        <v>3</v>
      </c>
      <c r="F119" s="304"/>
      <c r="G119" s="374"/>
      <c r="H119" s="334"/>
      <c r="I119" s="304"/>
      <c r="J119" s="304"/>
    </row>
    <row r="120" spans="1:10" ht="25.5">
      <c r="A120" s="267" t="s">
        <v>397</v>
      </c>
      <c r="B120" s="132" t="s">
        <v>212</v>
      </c>
      <c r="C120" s="133" t="s">
        <v>213</v>
      </c>
      <c r="D120" s="134" t="s">
        <v>87</v>
      </c>
      <c r="E120" s="11">
        <v>3</v>
      </c>
      <c r="F120" s="304"/>
      <c r="G120" s="374"/>
      <c r="H120" s="334"/>
      <c r="I120" s="304"/>
      <c r="J120" s="304"/>
    </row>
    <row r="121" spans="1:10" ht="25.5">
      <c r="A121" s="267" t="s">
        <v>1422</v>
      </c>
      <c r="B121" s="132" t="s">
        <v>214</v>
      </c>
      <c r="C121" s="133" t="s">
        <v>215</v>
      </c>
      <c r="D121" s="134" t="s">
        <v>87</v>
      </c>
      <c r="E121" s="11">
        <v>12</v>
      </c>
      <c r="F121" s="304"/>
      <c r="G121" s="374"/>
      <c r="H121" s="334"/>
      <c r="I121" s="304"/>
      <c r="J121" s="304"/>
    </row>
    <row r="122" spans="1:10" ht="25.5">
      <c r="A122" s="267" t="s">
        <v>1423</v>
      </c>
      <c r="B122" s="132" t="s">
        <v>216</v>
      </c>
      <c r="C122" s="421" t="s">
        <v>217</v>
      </c>
      <c r="D122" s="134" t="s">
        <v>87</v>
      </c>
      <c r="E122" s="422">
        <v>20</v>
      </c>
      <c r="F122" s="304"/>
      <c r="G122" s="374"/>
      <c r="H122" s="334"/>
      <c r="I122" s="304"/>
      <c r="J122" s="304"/>
    </row>
    <row r="123" spans="1:10">
      <c r="A123" s="332"/>
      <c r="B123" s="39"/>
      <c r="C123" s="39"/>
      <c r="D123" s="40"/>
      <c r="E123" s="176"/>
      <c r="F123" s="329"/>
      <c r="G123" s="88"/>
      <c r="H123" s="335"/>
      <c r="I123" s="373" t="s">
        <v>359</v>
      </c>
      <c r="J123" s="319"/>
    </row>
    <row r="124" spans="1:10">
      <c r="A124" s="330" t="s">
        <v>360</v>
      </c>
      <c r="B124" s="62" t="s">
        <v>1424</v>
      </c>
      <c r="C124" s="111"/>
      <c r="D124" s="32"/>
      <c r="E124" s="74"/>
      <c r="F124" s="320"/>
      <c r="G124" s="375"/>
      <c r="H124" s="333"/>
      <c r="I124" s="320"/>
      <c r="J124" s="320"/>
    </row>
    <row r="125" spans="1:10" ht="25.5">
      <c r="A125" s="331" t="s">
        <v>362</v>
      </c>
      <c r="B125" s="132" t="s">
        <v>218</v>
      </c>
      <c r="C125" s="421" t="s">
        <v>219</v>
      </c>
      <c r="D125" s="134" t="s">
        <v>87</v>
      </c>
      <c r="E125" s="422" t="s">
        <v>162</v>
      </c>
      <c r="F125" s="304"/>
      <c r="G125" s="374"/>
      <c r="H125" s="334"/>
      <c r="I125" s="304"/>
      <c r="J125" s="304"/>
    </row>
    <row r="126" spans="1:10" ht="38.25">
      <c r="A126" s="331" t="s">
        <v>365</v>
      </c>
      <c r="B126" s="132" t="s">
        <v>220</v>
      </c>
      <c r="C126" s="421" t="s">
        <v>221</v>
      </c>
      <c r="D126" s="134" t="s">
        <v>87</v>
      </c>
      <c r="E126" s="422" t="s">
        <v>162</v>
      </c>
      <c r="F126" s="304"/>
      <c r="G126" s="374"/>
      <c r="H126" s="334"/>
      <c r="I126" s="304"/>
      <c r="J126" s="304"/>
    </row>
    <row r="127" spans="1:10">
      <c r="A127" s="332"/>
      <c r="B127" s="39"/>
      <c r="C127" s="39"/>
      <c r="D127" s="40"/>
      <c r="E127" s="176"/>
      <c r="F127" s="329"/>
      <c r="G127" s="88"/>
      <c r="H127" s="335"/>
      <c r="I127" s="373" t="s">
        <v>370</v>
      </c>
      <c r="J127" s="319"/>
    </row>
    <row r="128" spans="1:10">
      <c r="A128" s="330" t="s">
        <v>371</v>
      </c>
      <c r="B128" s="62" t="s">
        <v>1428</v>
      </c>
      <c r="C128" s="111"/>
      <c r="D128" s="32"/>
      <c r="E128" s="74"/>
      <c r="F128" s="320"/>
      <c r="G128" s="375"/>
      <c r="H128" s="333"/>
      <c r="I128" s="320"/>
      <c r="J128" s="320"/>
    </row>
    <row r="129" spans="1:10" ht="38.25">
      <c r="A129" s="331" t="s">
        <v>1425</v>
      </c>
      <c r="B129" s="132" t="s">
        <v>198</v>
      </c>
      <c r="C129" s="133" t="s">
        <v>199</v>
      </c>
      <c r="D129" s="134" t="s">
        <v>87</v>
      </c>
      <c r="E129" s="11">
        <v>3</v>
      </c>
      <c r="F129" s="304"/>
      <c r="G129" s="374"/>
      <c r="H129" s="334"/>
      <c r="I129" s="304"/>
      <c r="J129" s="304"/>
    </row>
    <row r="130" spans="1:10" ht="38.25">
      <c r="A130" s="331" t="s">
        <v>1426</v>
      </c>
      <c r="B130" s="132" t="s">
        <v>200</v>
      </c>
      <c r="C130" s="133" t="s">
        <v>201</v>
      </c>
      <c r="D130" s="134" t="s">
        <v>87</v>
      </c>
      <c r="E130" s="11" t="s">
        <v>162</v>
      </c>
      <c r="F130" s="304"/>
      <c r="G130" s="374"/>
      <c r="H130" s="334"/>
      <c r="I130" s="304"/>
      <c r="J130" s="304"/>
    </row>
    <row r="131" spans="1:10">
      <c r="A131" s="332"/>
      <c r="B131" s="39"/>
      <c r="C131" s="39"/>
      <c r="D131" s="40"/>
      <c r="E131" s="176"/>
      <c r="F131" s="329"/>
      <c r="G131" s="88"/>
      <c r="H131" s="335"/>
      <c r="I131" s="373" t="s">
        <v>378</v>
      </c>
      <c r="J131" s="319"/>
    </row>
    <row r="132" spans="1:10">
      <c r="A132" s="330" t="s">
        <v>379</v>
      </c>
      <c r="B132" s="62" t="s">
        <v>1427</v>
      </c>
      <c r="C132" s="111"/>
      <c r="D132" s="32"/>
      <c r="E132" s="74"/>
      <c r="F132" s="320"/>
      <c r="G132" s="375"/>
      <c r="H132" s="333"/>
      <c r="I132" s="320"/>
      <c r="J132" s="320"/>
    </row>
    <row r="133" spans="1:10" ht="25.5">
      <c r="A133" s="331" t="s">
        <v>372</v>
      </c>
      <c r="B133" s="132" t="s">
        <v>204</v>
      </c>
      <c r="C133" s="133" t="s">
        <v>205</v>
      </c>
      <c r="D133" s="134" t="s">
        <v>87</v>
      </c>
      <c r="E133" s="11">
        <v>3</v>
      </c>
      <c r="F133" s="304"/>
      <c r="G133" s="374"/>
      <c r="H133" s="334"/>
      <c r="I133" s="304"/>
      <c r="J133" s="304"/>
    </row>
    <row r="134" spans="1:10" ht="25.5">
      <c r="A134" s="331" t="s">
        <v>375</v>
      </c>
      <c r="B134" s="132" t="s">
        <v>206</v>
      </c>
      <c r="C134" s="133" t="s">
        <v>207</v>
      </c>
      <c r="D134" s="134" t="s">
        <v>87</v>
      </c>
      <c r="E134" s="11">
        <v>3</v>
      </c>
      <c r="F134" s="304"/>
      <c r="G134" s="374"/>
      <c r="H134" s="334"/>
      <c r="I134" s="304"/>
      <c r="J134" s="304"/>
    </row>
    <row r="135" spans="1:10">
      <c r="A135" s="332"/>
      <c r="B135" s="39"/>
      <c r="C135" s="39"/>
      <c r="D135" s="40"/>
      <c r="E135" s="176"/>
      <c r="F135" s="329"/>
      <c r="G135" s="88"/>
      <c r="H135" s="335"/>
      <c r="I135" s="373" t="s">
        <v>400</v>
      </c>
      <c r="J135" s="319"/>
    </row>
    <row r="136" spans="1:10">
      <c r="A136" s="330" t="s">
        <v>404</v>
      </c>
      <c r="B136" s="62" t="s">
        <v>2580</v>
      </c>
      <c r="C136" s="111"/>
      <c r="D136" s="32"/>
      <c r="E136" s="74"/>
      <c r="F136" s="320"/>
      <c r="G136" s="375"/>
      <c r="H136" s="333"/>
      <c r="I136" s="320"/>
      <c r="J136" s="320"/>
    </row>
    <row r="137" spans="1:10" ht="25.5">
      <c r="A137" s="331" t="s">
        <v>405</v>
      </c>
      <c r="B137" s="132" t="s">
        <v>210</v>
      </c>
      <c r="C137" s="133" t="s">
        <v>211</v>
      </c>
      <c r="D137" s="134" t="s">
        <v>87</v>
      </c>
      <c r="E137" s="11">
        <v>8</v>
      </c>
      <c r="F137" s="304"/>
      <c r="G137" s="374"/>
      <c r="H137" s="334"/>
      <c r="I137" s="304"/>
      <c r="J137" s="304"/>
    </row>
    <row r="138" spans="1:10">
      <c r="A138" s="332"/>
      <c r="B138" s="42"/>
      <c r="C138" s="112"/>
      <c r="D138" s="34"/>
      <c r="E138" s="176"/>
      <c r="F138" s="329"/>
      <c r="G138" s="373"/>
      <c r="H138" s="335"/>
      <c r="I138" s="373" t="s">
        <v>410</v>
      </c>
      <c r="J138" s="319"/>
    </row>
    <row r="139" spans="1:10">
      <c r="A139" s="330" t="s">
        <v>411</v>
      </c>
      <c r="B139" s="342" t="s">
        <v>2581</v>
      </c>
      <c r="C139" s="386"/>
      <c r="D139" s="333"/>
      <c r="E139" s="357"/>
      <c r="F139" s="320"/>
      <c r="G139" s="375"/>
      <c r="H139" s="333"/>
      <c r="I139" s="320"/>
      <c r="J139" s="320"/>
    </row>
    <row r="140" spans="1:10">
      <c r="A140" s="331" t="s">
        <v>2583</v>
      </c>
      <c r="B140" s="293" t="s">
        <v>232</v>
      </c>
      <c r="C140" s="293" t="s">
        <v>233</v>
      </c>
      <c r="D140" s="296" t="s">
        <v>31</v>
      </c>
      <c r="E140" s="361" t="s">
        <v>234</v>
      </c>
      <c r="F140" s="304"/>
      <c r="G140" s="374"/>
      <c r="H140" s="334"/>
      <c r="I140" s="304"/>
      <c r="J140" s="304"/>
    </row>
    <row r="141" spans="1:10">
      <c r="A141" s="331" t="s">
        <v>2582</v>
      </c>
      <c r="B141" s="293" t="s">
        <v>235</v>
      </c>
      <c r="C141" s="293" t="s">
        <v>236</v>
      </c>
      <c r="D141" s="296" t="s">
        <v>31</v>
      </c>
      <c r="E141" s="361" t="s">
        <v>88</v>
      </c>
      <c r="F141" s="304"/>
      <c r="G141" s="374"/>
      <c r="H141" s="334"/>
      <c r="I141" s="304"/>
      <c r="J141" s="304"/>
    </row>
    <row r="142" spans="1:10" ht="25.5">
      <c r="A142" s="331" t="s">
        <v>2584</v>
      </c>
      <c r="B142" s="293" t="s">
        <v>237</v>
      </c>
      <c r="C142" s="293" t="s">
        <v>238</v>
      </c>
      <c r="D142" s="294" t="s">
        <v>87</v>
      </c>
      <c r="E142" s="361" t="s">
        <v>88</v>
      </c>
      <c r="F142" s="304"/>
      <c r="G142" s="374"/>
      <c r="H142" s="334"/>
      <c r="I142" s="304"/>
      <c r="J142" s="304"/>
    </row>
    <row r="143" spans="1:10" ht="25.5">
      <c r="A143" s="331" t="s">
        <v>2585</v>
      </c>
      <c r="B143" s="7" t="s">
        <v>239</v>
      </c>
      <c r="C143" s="7" t="s">
        <v>240</v>
      </c>
      <c r="D143" s="296" t="s">
        <v>31</v>
      </c>
      <c r="E143" s="362" t="s">
        <v>241</v>
      </c>
      <c r="F143" s="304"/>
      <c r="G143" s="374"/>
      <c r="H143" s="334"/>
      <c r="I143" s="304"/>
      <c r="J143" s="304"/>
    </row>
    <row r="144" spans="1:10" ht="25.5">
      <c r="A144" s="331" t="s">
        <v>2586</v>
      </c>
      <c r="B144" s="7" t="s">
        <v>242</v>
      </c>
      <c r="C144" s="7" t="s">
        <v>243</v>
      </c>
      <c r="D144" s="296" t="s">
        <v>31</v>
      </c>
      <c r="E144" s="362" t="s">
        <v>234</v>
      </c>
      <c r="F144" s="304"/>
      <c r="G144" s="374"/>
      <c r="H144" s="334"/>
      <c r="I144" s="304"/>
      <c r="J144" s="304"/>
    </row>
    <row r="145" spans="1:10" ht="25.5">
      <c r="A145" s="331" t="s">
        <v>2587</v>
      </c>
      <c r="B145" s="7" t="s">
        <v>244</v>
      </c>
      <c r="C145" s="7" t="s">
        <v>243</v>
      </c>
      <c r="D145" s="296" t="s">
        <v>31</v>
      </c>
      <c r="E145" s="362" t="s">
        <v>234</v>
      </c>
      <c r="F145" s="304"/>
      <c r="G145" s="374"/>
      <c r="H145" s="371"/>
      <c r="I145" s="318"/>
      <c r="J145" s="304"/>
    </row>
    <row r="146" spans="1:10">
      <c r="A146" s="332"/>
      <c r="B146" s="341"/>
      <c r="C146" s="385"/>
      <c r="D146" s="335"/>
      <c r="E146" s="358"/>
      <c r="F146" s="329"/>
      <c r="G146" s="378"/>
      <c r="H146" s="335"/>
      <c r="I146" s="373" t="s">
        <v>1429</v>
      </c>
      <c r="J146" s="319"/>
    </row>
    <row r="147" spans="1:10">
      <c r="A147" s="330" t="s">
        <v>434</v>
      </c>
      <c r="B147" s="217" t="s">
        <v>1126</v>
      </c>
      <c r="C147" s="230"/>
      <c r="D147" s="202"/>
      <c r="E147" s="227"/>
      <c r="F147" s="320"/>
      <c r="G147" s="375"/>
      <c r="H147" s="333"/>
      <c r="I147" s="320"/>
      <c r="J147" s="320"/>
    </row>
    <row r="148" spans="1:10" ht="102">
      <c r="A148" s="331" t="s">
        <v>435</v>
      </c>
      <c r="B148" s="162" t="s">
        <v>248</v>
      </c>
      <c r="C148" s="305" t="s">
        <v>2668</v>
      </c>
      <c r="D148" s="141" t="s">
        <v>31</v>
      </c>
      <c r="E148" s="299">
        <v>6</v>
      </c>
      <c r="F148" s="304"/>
      <c r="G148" s="374"/>
      <c r="H148" s="334"/>
      <c r="I148" s="304"/>
      <c r="J148" s="304"/>
    </row>
    <row r="149" spans="1:10" ht="89.25">
      <c r="A149" s="331" t="s">
        <v>438</v>
      </c>
      <c r="B149" s="302" t="s">
        <v>250</v>
      </c>
      <c r="C149" s="305" t="s">
        <v>2669</v>
      </c>
      <c r="D149" s="141" t="s">
        <v>31</v>
      </c>
      <c r="E149" s="299">
        <v>3</v>
      </c>
      <c r="F149" s="304"/>
      <c r="G149" s="374"/>
      <c r="H149" s="334"/>
      <c r="I149" s="304"/>
      <c r="J149" s="304"/>
    </row>
    <row r="150" spans="1:10" ht="140.25">
      <c r="A150" s="331" t="s">
        <v>441</v>
      </c>
      <c r="B150" s="302" t="s">
        <v>251</v>
      </c>
      <c r="C150" s="305" t="s">
        <v>2670</v>
      </c>
      <c r="D150" s="141" t="s">
        <v>31</v>
      </c>
      <c r="E150" s="300">
        <v>9</v>
      </c>
      <c r="F150" s="304"/>
      <c r="G150" s="374"/>
      <c r="H150" s="334"/>
      <c r="I150" s="304"/>
      <c r="J150" s="304"/>
    </row>
    <row r="151" spans="1:10" ht="76.5">
      <c r="A151" s="331" t="s">
        <v>443</v>
      </c>
      <c r="B151" s="302" t="s">
        <v>252</v>
      </c>
      <c r="C151" s="305" t="s">
        <v>2671</v>
      </c>
      <c r="D151" s="141" t="s">
        <v>31</v>
      </c>
      <c r="E151" s="300">
        <v>6</v>
      </c>
      <c r="F151" s="304"/>
      <c r="G151" s="374"/>
      <c r="H151" s="334"/>
      <c r="I151" s="304"/>
      <c r="J151" s="304"/>
    </row>
    <row r="152" spans="1:10" ht="89.25">
      <c r="A152" s="331" t="s">
        <v>446</v>
      </c>
      <c r="B152" s="302" t="s">
        <v>253</v>
      </c>
      <c r="C152" s="305" t="s">
        <v>254</v>
      </c>
      <c r="D152" s="141" t="s">
        <v>31</v>
      </c>
      <c r="E152" s="300">
        <v>12</v>
      </c>
      <c r="F152" s="304"/>
      <c r="G152" s="374"/>
      <c r="H152" s="334"/>
      <c r="I152" s="304"/>
      <c r="J152" s="304"/>
    </row>
    <row r="153" spans="1:10" ht="102">
      <c r="A153" s="331" t="s">
        <v>1430</v>
      </c>
      <c r="B153" s="302" t="s">
        <v>255</v>
      </c>
      <c r="C153" s="305" t="s">
        <v>2675</v>
      </c>
      <c r="D153" s="141" t="s">
        <v>31</v>
      </c>
      <c r="E153" s="299">
        <v>6</v>
      </c>
      <c r="F153" s="304"/>
      <c r="G153" s="374"/>
      <c r="H153" s="334"/>
      <c r="I153" s="304"/>
      <c r="J153" s="304"/>
    </row>
    <row r="154" spans="1:10" ht="114.75">
      <c r="A154" s="331" t="s">
        <v>1431</v>
      </c>
      <c r="B154" s="302" t="s">
        <v>256</v>
      </c>
      <c r="C154" s="305" t="s">
        <v>2672</v>
      </c>
      <c r="D154" s="141" t="s">
        <v>31</v>
      </c>
      <c r="E154" s="300">
        <v>120</v>
      </c>
      <c r="F154" s="304"/>
      <c r="G154" s="374"/>
      <c r="H154" s="334"/>
      <c r="I154" s="304"/>
      <c r="J154" s="304"/>
    </row>
    <row r="155" spans="1:10" ht="25.5">
      <c r="A155" s="331" t="s">
        <v>1432</v>
      </c>
      <c r="B155" s="302" t="s">
        <v>257</v>
      </c>
      <c r="C155" s="305" t="s">
        <v>2673</v>
      </c>
      <c r="D155" s="141" t="s">
        <v>31</v>
      </c>
      <c r="E155" s="300">
        <v>3</v>
      </c>
      <c r="F155" s="304"/>
      <c r="G155" s="374"/>
      <c r="H155" s="334"/>
      <c r="I155" s="304"/>
      <c r="J155" s="304"/>
    </row>
    <row r="156" spans="1:10" ht="102">
      <c r="A156" s="331" t="s">
        <v>1433</v>
      </c>
      <c r="B156" s="302" t="s">
        <v>258</v>
      </c>
      <c r="C156" s="305" t="s">
        <v>2674</v>
      </c>
      <c r="D156" s="141" t="s">
        <v>31</v>
      </c>
      <c r="E156" s="300">
        <v>3</v>
      </c>
      <c r="F156" s="304"/>
      <c r="G156" s="374"/>
      <c r="H156" s="334"/>
      <c r="I156" s="304"/>
      <c r="J156" s="304"/>
    </row>
    <row r="157" spans="1:10" ht="51">
      <c r="A157" s="331" t="s">
        <v>1434</v>
      </c>
      <c r="B157" s="302" t="s">
        <v>259</v>
      </c>
      <c r="C157" s="305" t="s">
        <v>2676</v>
      </c>
      <c r="D157" s="141" t="s">
        <v>31</v>
      </c>
      <c r="E157" s="300">
        <v>12</v>
      </c>
      <c r="F157" s="304"/>
      <c r="G157" s="374"/>
      <c r="H157" s="334"/>
      <c r="I157" s="304"/>
      <c r="J157" s="304"/>
    </row>
    <row r="158" spans="1:10" ht="25.5">
      <c r="A158" s="331" t="s">
        <v>1435</v>
      </c>
      <c r="B158" s="302" t="s">
        <v>260</v>
      </c>
      <c r="C158" s="305" t="s">
        <v>261</v>
      </c>
      <c r="D158" s="141" t="s">
        <v>249</v>
      </c>
      <c r="E158" s="300">
        <v>12</v>
      </c>
      <c r="F158" s="304"/>
      <c r="G158" s="374"/>
      <c r="H158" s="334"/>
      <c r="I158" s="304"/>
      <c r="J158" s="304"/>
    </row>
    <row r="159" spans="1:10" ht="25.5">
      <c r="A159" s="331" t="s">
        <v>1436</v>
      </c>
      <c r="B159" s="302" t="s">
        <v>262</v>
      </c>
      <c r="C159" s="305" t="s">
        <v>263</v>
      </c>
      <c r="D159" s="141" t="s">
        <v>249</v>
      </c>
      <c r="E159" s="299">
        <v>24</v>
      </c>
      <c r="F159" s="304"/>
      <c r="G159" s="374"/>
      <c r="H159" s="334"/>
      <c r="I159" s="304"/>
      <c r="J159" s="304"/>
    </row>
    <row r="160" spans="1:10" ht="63.75">
      <c r="A160" s="331" t="s">
        <v>1437</v>
      </c>
      <c r="B160" s="302" t="s">
        <v>264</v>
      </c>
      <c r="C160" s="305" t="s">
        <v>2677</v>
      </c>
      <c r="D160" s="141" t="s">
        <v>31</v>
      </c>
      <c r="E160" s="300">
        <v>30</v>
      </c>
      <c r="F160" s="304"/>
      <c r="G160" s="374"/>
      <c r="H160" s="334"/>
      <c r="I160" s="304"/>
      <c r="J160" s="304"/>
    </row>
    <row r="161" spans="1:10" ht="38.25">
      <c r="A161" s="331" t="s">
        <v>1438</v>
      </c>
      <c r="B161" s="302" t="s">
        <v>265</v>
      </c>
      <c r="C161" s="305" t="s">
        <v>2678</v>
      </c>
      <c r="D161" s="141" t="s">
        <v>31</v>
      </c>
      <c r="E161" s="300">
        <v>6</v>
      </c>
      <c r="F161" s="304"/>
      <c r="G161" s="374"/>
      <c r="H161" s="334"/>
      <c r="I161" s="304"/>
      <c r="J161" s="304"/>
    </row>
    <row r="162" spans="1:10">
      <c r="A162" s="332"/>
      <c r="B162" s="341"/>
      <c r="C162" s="385"/>
      <c r="D162" s="335"/>
      <c r="E162" s="358"/>
      <c r="F162" s="329"/>
      <c r="G162" s="378"/>
      <c r="H162" s="378"/>
      <c r="I162" s="373" t="s">
        <v>448</v>
      </c>
      <c r="J162" s="319"/>
    </row>
    <row r="163" spans="1:10">
      <c r="A163" s="330" t="s">
        <v>449</v>
      </c>
      <c r="B163" s="177" t="s">
        <v>2796</v>
      </c>
      <c r="C163" s="231"/>
      <c r="D163" s="333"/>
      <c r="E163" s="357"/>
      <c r="F163" s="320"/>
      <c r="G163" s="375"/>
      <c r="H163" s="333"/>
      <c r="I163" s="320"/>
      <c r="J163" s="320"/>
    </row>
    <row r="164" spans="1:10" ht="51">
      <c r="A164" s="331" t="s">
        <v>450</v>
      </c>
      <c r="B164" s="148" t="s">
        <v>269</v>
      </c>
      <c r="C164" s="305" t="s">
        <v>1127</v>
      </c>
      <c r="D164" s="141" t="s">
        <v>31</v>
      </c>
      <c r="E164" s="360">
        <v>3</v>
      </c>
      <c r="F164" s="304"/>
      <c r="G164" s="374"/>
      <c r="H164" s="334"/>
      <c r="I164" s="304"/>
      <c r="J164" s="304"/>
    </row>
    <row r="165" spans="1:10" ht="25.5">
      <c r="A165" s="331" t="s">
        <v>452</v>
      </c>
      <c r="B165" s="148" t="s">
        <v>270</v>
      </c>
      <c r="C165" s="305" t="s">
        <v>1128</v>
      </c>
      <c r="D165" s="141" t="s">
        <v>1129</v>
      </c>
      <c r="E165" s="360">
        <v>3</v>
      </c>
      <c r="F165" s="304"/>
      <c r="G165" s="374"/>
      <c r="H165" s="334"/>
      <c r="I165" s="304"/>
      <c r="J165" s="304"/>
    </row>
    <row r="166" spans="1:10">
      <c r="A166" s="332"/>
      <c r="B166" s="341"/>
      <c r="C166" s="385"/>
      <c r="D166" s="335"/>
      <c r="E166" s="358"/>
      <c r="F166" s="329"/>
      <c r="G166" s="378"/>
      <c r="H166" s="335"/>
      <c r="I166" s="373" t="s">
        <v>1439</v>
      </c>
      <c r="J166" s="319"/>
    </row>
    <row r="167" spans="1:10">
      <c r="A167" s="330" t="s">
        <v>454</v>
      </c>
      <c r="B167" s="177" t="s">
        <v>2795</v>
      </c>
      <c r="C167" s="232"/>
      <c r="D167" s="333"/>
      <c r="E167" s="357"/>
      <c r="F167" s="320"/>
      <c r="G167" s="375"/>
      <c r="H167" s="333"/>
      <c r="I167" s="320"/>
      <c r="J167" s="320"/>
    </row>
    <row r="168" spans="1:10" ht="38.25">
      <c r="A168" s="331" t="s">
        <v>456</v>
      </c>
      <c r="B168" s="148" t="s">
        <v>274</v>
      </c>
      <c r="C168" s="305" t="s">
        <v>2679</v>
      </c>
      <c r="D168" s="334" t="s">
        <v>31</v>
      </c>
      <c r="E168" s="300">
        <v>12</v>
      </c>
      <c r="F168" s="304"/>
      <c r="G168" s="374"/>
      <c r="H168" s="334"/>
      <c r="I168" s="304"/>
      <c r="J168" s="304"/>
    </row>
    <row r="169" spans="1:10" ht="38.25">
      <c r="A169" s="331" t="s">
        <v>459</v>
      </c>
      <c r="B169" s="148" t="s">
        <v>275</v>
      </c>
      <c r="C169" s="305" t="s">
        <v>276</v>
      </c>
      <c r="D169" s="334" t="s">
        <v>31</v>
      </c>
      <c r="E169" s="300">
        <v>18</v>
      </c>
      <c r="F169" s="304"/>
      <c r="G169" s="374"/>
      <c r="H169" s="334"/>
      <c r="I169" s="304"/>
      <c r="J169" s="304"/>
    </row>
    <row r="170" spans="1:10">
      <c r="A170" s="331" t="s">
        <v>461</v>
      </c>
      <c r="B170" s="302" t="s">
        <v>277</v>
      </c>
      <c r="C170" s="305" t="s">
        <v>2680</v>
      </c>
      <c r="D170" s="334" t="s">
        <v>31</v>
      </c>
      <c r="E170" s="144">
        <v>18</v>
      </c>
      <c r="F170" s="304"/>
      <c r="G170" s="374"/>
      <c r="H170" s="334"/>
      <c r="I170" s="304"/>
      <c r="J170" s="304"/>
    </row>
    <row r="171" spans="1:10" ht="38.25">
      <c r="A171" s="331" t="s">
        <v>1440</v>
      </c>
      <c r="B171" s="302" t="s">
        <v>278</v>
      </c>
      <c r="C171" s="305" t="s">
        <v>2681</v>
      </c>
      <c r="D171" s="384" t="s">
        <v>31</v>
      </c>
      <c r="E171" s="144">
        <v>12</v>
      </c>
      <c r="F171" s="304"/>
      <c r="G171" s="374"/>
      <c r="H171" s="334"/>
      <c r="I171" s="304"/>
      <c r="J171" s="304"/>
    </row>
    <row r="172" spans="1:10" ht="25.5">
      <c r="A172" s="331" t="s">
        <v>1441</v>
      </c>
      <c r="B172" s="148" t="s">
        <v>279</v>
      </c>
      <c r="C172" s="305" t="s">
        <v>280</v>
      </c>
      <c r="D172" s="334" t="s">
        <v>249</v>
      </c>
      <c r="E172" s="300">
        <v>30</v>
      </c>
      <c r="F172" s="304"/>
      <c r="G172" s="374"/>
      <c r="H172" s="334"/>
      <c r="I172" s="304"/>
      <c r="J172" s="304"/>
    </row>
    <row r="173" spans="1:10" ht="25.5">
      <c r="A173" s="331" t="s">
        <v>1442</v>
      </c>
      <c r="B173" s="148" t="s">
        <v>281</v>
      </c>
      <c r="C173" s="305" t="s">
        <v>282</v>
      </c>
      <c r="D173" s="334" t="s">
        <v>249</v>
      </c>
      <c r="E173" s="300">
        <v>30</v>
      </c>
      <c r="F173" s="304"/>
      <c r="G173" s="374"/>
      <c r="H173" s="334"/>
      <c r="I173" s="304"/>
      <c r="J173" s="304"/>
    </row>
    <row r="174" spans="1:10">
      <c r="A174" s="332"/>
      <c r="B174" s="341"/>
      <c r="C174" s="385"/>
      <c r="D174" s="335"/>
      <c r="E174" s="358"/>
      <c r="F174" s="329"/>
      <c r="G174" s="378"/>
      <c r="H174" s="335"/>
      <c r="I174" s="373" t="s">
        <v>463</v>
      </c>
      <c r="J174" s="319"/>
    </row>
    <row r="175" spans="1:10">
      <c r="A175" s="330" t="s">
        <v>464</v>
      </c>
      <c r="B175" s="177" t="s">
        <v>1130</v>
      </c>
      <c r="C175" s="233"/>
      <c r="D175" s="333"/>
      <c r="E175" s="357"/>
      <c r="F175" s="320"/>
      <c r="G175" s="375"/>
      <c r="H175" s="333"/>
      <c r="I175" s="320"/>
      <c r="J175" s="320"/>
    </row>
    <row r="176" spans="1:10" ht="51">
      <c r="A176" s="331" t="s">
        <v>465</v>
      </c>
      <c r="B176" s="148" t="s">
        <v>286</v>
      </c>
      <c r="C176" s="305" t="s">
        <v>2682</v>
      </c>
      <c r="D176" s="334" t="s">
        <v>31</v>
      </c>
      <c r="E176" s="300">
        <v>9</v>
      </c>
      <c r="F176" s="304"/>
      <c r="G176" s="374"/>
      <c r="H176" s="334"/>
      <c r="I176" s="304"/>
      <c r="J176" s="304"/>
    </row>
    <row r="177" spans="1:10" ht="89.25">
      <c r="A177" s="331" t="s">
        <v>1443</v>
      </c>
      <c r="B177" s="148" t="s">
        <v>287</v>
      </c>
      <c r="C177" s="305" t="s">
        <v>2683</v>
      </c>
      <c r="D177" s="334" t="s">
        <v>31</v>
      </c>
      <c r="E177" s="300">
        <v>3</v>
      </c>
      <c r="F177" s="304"/>
      <c r="G177" s="374"/>
      <c r="H177" s="334"/>
      <c r="I177" s="304"/>
      <c r="J177" s="304"/>
    </row>
    <row r="178" spans="1:10" ht="114.75">
      <c r="A178" s="331" t="s">
        <v>468</v>
      </c>
      <c r="B178" s="148" t="s">
        <v>288</v>
      </c>
      <c r="C178" s="305" t="s">
        <v>289</v>
      </c>
      <c r="D178" s="334" t="s">
        <v>31</v>
      </c>
      <c r="E178" s="299">
        <v>3</v>
      </c>
      <c r="F178" s="304"/>
      <c r="G178" s="374"/>
      <c r="H178" s="334"/>
      <c r="I178" s="304"/>
      <c r="J178" s="304"/>
    </row>
    <row r="179" spans="1:10" ht="51">
      <c r="A179" s="331" t="s">
        <v>471</v>
      </c>
      <c r="B179" s="148" t="s">
        <v>290</v>
      </c>
      <c r="C179" s="305" t="s">
        <v>291</v>
      </c>
      <c r="D179" s="334" t="s">
        <v>31</v>
      </c>
      <c r="E179" s="300">
        <v>36</v>
      </c>
      <c r="F179" s="304"/>
      <c r="G179" s="374"/>
      <c r="H179" s="334"/>
      <c r="I179" s="304"/>
      <c r="J179" s="304"/>
    </row>
    <row r="180" spans="1:10" ht="102">
      <c r="A180" s="331" t="s">
        <v>474</v>
      </c>
      <c r="B180" s="148" t="s">
        <v>292</v>
      </c>
      <c r="C180" s="305" t="s">
        <v>293</v>
      </c>
      <c r="D180" s="334" t="s">
        <v>31</v>
      </c>
      <c r="E180" s="300">
        <v>24</v>
      </c>
      <c r="F180" s="304"/>
      <c r="G180" s="374"/>
      <c r="H180" s="334"/>
      <c r="I180" s="304"/>
      <c r="J180" s="304"/>
    </row>
    <row r="181" spans="1:10" ht="89.25">
      <c r="A181" s="331" t="s">
        <v>477</v>
      </c>
      <c r="B181" s="148" t="s">
        <v>294</v>
      </c>
      <c r="C181" s="305" t="s">
        <v>295</v>
      </c>
      <c r="D181" s="334" t="s">
        <v>31</v>
      </c>
      <c r="E181" s="299">
        <v>3</v>
      </c>
      <c r="F181" s="304"/>
      <c r="G181" s="374"/>
      <c r="H181" s="334"/>
      <c r="I181" s="304"/>
      <c r="J181" s="304"/>
    </row>
    <row r="182" spans="1:10" ht="38.25">
      <c r="A182" s="331" t="s">
        <v>480</v>
      </c>
      <c r="B182" s="148" t="s">
        <v>296</v>
      </c>
      <c r="C182" s="305" t="s">
        <v>297</v>
      </c>
      <c r="D182" s="334" t="s">
        <v>31</v>
      </c>
      <c r="E182" s="299">
        <v>15</v>
      </c>
      <c r="F182" s="304"/>
      <c r="G182" s="374"/>
      <c r="H182" s="334"/>
      <c r="I182" s="304"/>
      <c r="J182" s="304"/>
    </row>
    <row r="183" spans="1:10" ht="51">
      <c r="A183" s="331" t="s">
        <v>482</v>
      </c>
      <c r="B183" s="148" t="s">
        <v>298</v>
      </c>
      <c r="C183" s="305" t="s">
        <v>299</v>
      </c>
      <c r="D183" s="334" t="s">
        <v>31</v>
      </c>
      <c r="E183" s="299">
        <v>24</v>
      </c>
      <c r="F183" s="304"/>
      <c r="G183" s="374"/>
      <c r="H183" s="334"/>
      <c r="I183" s="304"/>
      <c r="J183" s="304"/>
    </row>
    <row r="184" spans="1:10" ht="102">
      <c r="A184" s="331" t="s">
        <v>485</v>
      </c>
      <c r="B184" s="148" t="s">
        <v>300</v>
      </c>
      <c r="C184" s="305" t="s">
        <v>301</v>
      </c>
      <c r="D184" s="334" t="s">
        <v>31</v>
      </c>
      <c r="E184" s="300">
        <v>18</v>
      </c>
      <c r="F184" s="304"/>
      <c r="G184" s="374"/>
      <c r="H184" s="334"/>
      <c r="I184" s="304"/>
      <c r="J184" s="304"/>
    </row>
    <row r="185" spans="1:10" ht="51">
      <c r="A185" s="331" t="s">
        <v>488</v>
      </c>
      <c r="B185" s="148" t="s">
        <v>302</v>
      </c>
      <c r="C185" s="305" t="s">
        <v>1131</v>
      </c>
      <c r="D185" s="334" t="s">
        <v>31</v>
      </c>
      <c r="E185" s="299">
        <v>9</v>
      </c>
      <c r="F185" s="304"/>
      <c r="G185" s="374"/>
      <c r="H185" s="334"/>
      <c r="I185" s="304"/>
      <c r="J185" s="304"/>
    </row>
    <row r="186" spans="1:10" ht="51">
      <c r="A186" s="331" t="s">
        <v>491</v>
      </c>
      <c r="B186" s="148" t="s">
        <v>303</v>
      </c>
      <c r="C186" s="305" t="s">
        <v>304</v>
      </c>
      <c r="D186" s="334" t="s">
        <v>31</v>
      </c>
      <c r="E186" s="299">
        <v>9</v>
      </c>
      <c r="F186" s="304"/>
      <c r="G186" s="374"/>
      <c r="H186" s="334"/>
      <c r="I186" s="304"/>
      <c r="J186" s="304"/>
    </row>
    <row r="187" spans="1:10" ht="102">
      <c r="A187" s="331" t="s">
        <v>494</v>
      </c>
      <c r="B187" s="148" t="s">
        <v>305</v>
      </c>
      <c r="C187" s="305" t="s">
        <v>1132</v>
      </c>
      <c r="D187" s="334" t="s">
        <v>31</v>
      </c>
      <c r="E187" s="299">
        <v>9</v>
      </c>
      <c r="F187" s="304"/>
      <c r="G187" s="374"/>
      <c r="H187" s="334"/>
      <c r="I187" s="304"/>
      <c r="J187" s="304"/>
    </row>
    <row r="188" spans="1:10" ht="89.25">
      <c r="A188" s="331" t="s">
        <v>496</v>
      </c>
      <c r="B188" s="148" t="s">
        <v>306</v>
      </c>
      <c r="C188" s="305" t="s">
        <v>307</v>
      </c>
      <c r="D188" s="334" t="s">
        <v>31</v>
      </c>
      <c r="E188" s="299">
        <v>24</v>
      </c>
      <c r="F188" s="304"/>
      <c r="G188" s="374"/>
      <c r="H188" s="334"/>
      <c r="I188" s="304"/>
      <c r="J188" s="304"/>
    </row>
    <row r="189" spans="1:10">
      <c r="A189" s="332"/>
      <c r="B189" s="341"/>
      <c r="C189" s="385"/>
      <c r="D189" s="335"/>
      <c r="E189" s="358"/>
      <c r="F189" s="329"/>
      <c r="G189" s="378"/>
      <c r="H189" s="335"/>
      <c r="I189" s="373" t="s">
        <v>519</v>
      </c>
      <c r="J189" s="319"/>
    </row>
    <row r="190" spans="1:10">
      <c r="A190" s="330" t="s">
        <v>520</v>
      </c>
      <c r="B190" s="177" t="s">
        <v>1444</v>
      </c>
      <c r="C190" s="234"/>
      <c r="D190" s="336"/>
      <c r="E190" s="357"/>
      <c r="F190" s="324"/>
      <c r="G190" s="376"/>
      <c r="H190" s="336"/>
      <c r="I190" s="324"/>
      <c r="J190" s="324"/>
    </row>
    <row r="191" spans="1:10" ht="76.5">
      <c r="A191" s="331" t="s">
        <v>521</v>
      </c>
      <c r="B191" s="148" t="s">
        <v>311</v>
      </c>
      <c r="C191" s="305" t="s">
        <v>312</v>
      </c>
      <c r="D191" s="334" t="s">
        <v>31</v>
      </c>
      <c r="E191" s="299">
        <v>12</v>
      </c>
      <c r="F191" s="304"/>
      <c r="G191" s="374"/>
      <c r="H191" s="334"/>
      <c r="I191" s="304"/>
      <c r="J191" s="304"/>
    </row>
    <row r="192" spans="1:10" ht="51">
      <c r="A192" s="331" t="s">
        <v>524</v>
      </c>
      <c r="B192" s="148" t="s">
        <v>313</v>
      </c>
      <c r="C192" s="305" t="s">
        <v>314</v>
      </c>
      <c r="D192" s="334" t="s">
        <v>87</v>
      </c>
      <c r="E192" s="299">
        <v>12</v>
      </c>
      <c r="F192" s="304"/>
      <c r="G192" s="374"/>
      <c r="H192" s="334"/>
      <c r="I192" s="304"/>
      <c r="J192" s="304"/>
    </row>
    <row r="193" spans="1:10" ht="51">
      <c r="A193" s="331" t="s">
        <v>527</v>
      </c>
      <c r="B193" s="148" t="s">
        <v>315</v>
      </c>
      <c r="C193" s="305" t="s">
        <v>316</v>
      </c>
      <c r="D193" s="334" t="s">
        <v>87</v>
      </c>
      <c r="E193" s="299">
        <v>36</v>
      </c>
      <c r="F193" s="304"/>
      <c r="G193" s="374"/>
      <c r="H193" s="334"/>
      <c r="I193" s="304"/>
      <c r="J193" s="304"/>
    </row>
    <row r="194" spans="1:10">
      <c r="A194" s="331" t="s">
        <v>530</v>
      </c>
      <c r="B194" s="148" t="s">
        <v>317</v>
      </c>
      <c r="C194" s="305" t="s">
        <v>318</v>
      </c>
      <c r="D194" s="334" t="s">
        <v>87</v>
      </c>
      <c r="E194" s="299">
        <v>12</v>
      </c>
      <c r="F194" s="304"/>
      <c r="G194" s="374"/>
      <c r="H194" s="334"/>
      <c r="I194" s="304"/>
      <c r="J194" s="304"/>
    </row>
    <row r="195" spans="1:10">
      <c r="A195" s="332"/>
      <c r="B195" s="341"/>
      <c r="C195" s="385"/>
      <c r="D195" s="335"/>
      <c r="E195" s="358"/>
      <c r="F195" s="329"/>
      <c r="G195" s="378"/>
      <c r="H195" s="335"/>
      <c r="I195" s="373" t="s">
        <v>557</v>
      </c>
      <c r="J195" s="319"/>
    </row>
    <row r="196" spans="1:10">
      <c r="A196" s="330" t="s">
        <v>558</v>
      </c>
      <c r="B196" s="177" t="s">
        <v>1446</v>
      </c>
      <c r="C196" s="235"/>
      <c r="D196" s="333"/>
      <c r="E196" s="357"/>
      <c r="F196" s="320"/>
      <c r="G196" s="375"/>
      <c r="H196" s="333"/>
      <c r="I196" s="320"/>
      <c r="J196" s="320"/>
    </row>
    <row r="197" spans="1:10" ht="25.5">
      <c r="A197" s="331" t="s">
        <v>559</v>
      </c>
      <c r="B197" s="148" t="s">
        <v>322</v>
      </c>
      <c r="C197" s="305" t="s">
        <v>323</v>
      </c>
      <c r="D197" s="141" t="s">
        <v>31</v>
      </c>
      <c r="E197" s="300">
        <v>3</v>
      </c>
      <c r="F197" s="304"/>
      <c r="G197" s="374"/>
      <c r="H197" s="334"/>
      <c r="I197" s="304"/>
      <c r="J197" s="304"/>
    </row>
    <row r="198" spans="1:10">
      <c r="A198" s="332"/>
      <c r="B198" s="341"/>
      <c r="C198" s="385"/>
      <c r="D198" s="335"/>
      <c r="E198" s="358"/>
      <c r="F198" s="329"/>
      <c r="G198" s="378"/>
      <c r="H198" s="335"/>
      <c r="I198" s="373" t="s">
        <v>565</v>
      </c>
      <c r="J198" s="319"/>
    </row>
    <row r="199" spans="1:10">
      <c r="A199" s="330" t="s">
        <v>566</v>
      </c>
      <c r="B199" s="177" t="s">
        <v>1447</v>
      </c>
      <c r="C199" s="235"/>
      <c r="D199" s="333"/>
      <c r="E199" s="357"/>
      <c r="F199" s="320"/>
      <c r="G199" s="375"/>
      <c r="H199" s="333"/>
      <c r="I199" s="320"/>
      <c r="J199" s="320"/>
    </row>
    <row r="200" spans="1:10">
      <c r="A200" s="331" t="s">
        <v>567</v>
      </c>
      <c r="B200" s="423" t="s">
        <v>1445</v>
      </c>
      <c r="C200" s="305" t="s">
        <v>325</v>
      </c>
      <c r="D200" s="141" t="s">
        <v>49</v>
      </c>
      <c r="E200" s="300">
        <v>12</v>
      </c>
      <c r="F200" s="304"/>
      <c r="G200" s="374"/>
      <c r="H200" s="334"/>
      <c r="I200" s="304"/>
      <c r="J200" s="304"/>
    </row>
    <row r="201" spans="1:10">
      <c r="A201" s="332"/>
      <c r="B201" s="341"/>
      <c r="C201" s="385"/>
      <c r="D201" s="335"/>
      <c r="E201" s="358"/>
      <c r="F201" s="329"/>
      <c r="G201" s="378"/>
      <c r="H201" s="335"/>
      <c r="I201" s="373" t="s">
        <v>571</v>
      </c>
      <c r="J201" s="319"/>
    </row>
    <row r="202" spans="1:10">
      <c r="A202" s="330" t="s">
        <v>572</v>
      </c>
      <c r="B202" s="177" t="s">
        <v>1448</v>
      </c>
      <c r="C202" s="235"/>
      <c r="D202" s="333"/>
      <c r="E202" s="357"/>
      <c r="F202" s="320"/>
      <c r="G202" s="375"/>
      <c r="H202" s="333"/>
      <c r="I202" s="320"/>
      <c r="J202" s="320"/>
    </row>
    <row r="203" spans="1:10" ht="25.5">
      <c r="A203" s="331" t="s">
        <v>573</v>
      </c>
      <c r="B203" s="148" t="s">
        <v>327</v>
      </c>
      <c r="C203" s="305" t="s">
        <v>2684</v>
      </c>
      <c r="D203" s="141" t="s">
        <v>31</v>
      </c>
      <c r="E203" s="300">
        <v>6</v>
      </c>
      <c r="F203" s="304"/>
      <c r="G203" s="374"/>
      <c r="H203" s="334"/>
      <c r="I203" s="304"/>
      <c r="J203" s="304"/>
    </row>
    <row r="204" spans="1:10">
      <c r="A204" s="332"/>
      <c r="B204" s="341"/>
      <c r="C204" s="385"/>
      <c r="D204" s="335"/>
      <c r="E204" s="358"/>
      <c r="F204" s="329"/>
      <c r="G204" s="378"/>
      <c r="H204" s="335"/>
      <c r="I204" s="373" t="s">
        <v>582</v>
      </c>
      <c r="J204" s="319"/>
    </row>
    <row r="205" spans="1:10">
      <c r="A205" s="262" t="s">
        <v>583</v>
      </c>
      <c r="B205" s="424" t="s">
        <v>2792</v>
      </c>
      <c r="C205" s="322"/>
      <c r="D205" s="333"/>
      <c r="E205" s="357"/>
      <c r="F205" s="249"/>
      <c r="G205" s="205"/>
      <c r="H205" s="333"/>
      <c r="I205" s="250"/>
      <c r="J205" s="320"/>
    </row>
    <row r="206" spans="1:10" ht="38.25">
      <c r="A206" s="331" t="s">
        <v>584</v>
      </c>
      <c r="B206" s="148" t="s">
        <v>328</v>
      </c>
      <c r="C206" s="305" t="s">
        <v>2685</v>
      </c>
      <c r="D206" s="141" t="s">
        <v>31</v>
      </c>
      <c r="E206" s="300">
        <v>3</v>
      </c>
      <c r="F206" s="304"/>
      <c r="G206" s="374"/>
      <c r="H206" s="334"/>
      <c r="I206" s="304"/>
      <c r="J206" s="304"/>
    </row>
    <row r="207" spans="1:10">
      <c r="A207" s="331" t="s">
        <v>586</v>
      </c>
      <c r="B207" s="148" t="s">
        <v>329</v>
      </c>
      <c r="C207" s="305" t="s">
        <v>330</v>
      </c>
      <c r="D207" s="141" t="s">
        <v>249</v>
      </c>
      <c r="E207" s="300">
        <v>3</v>
      </c>
      <c r="F207" s="304"/>
      <c r="G207" s="374"/>
      <c r="H207" s="334"/>
      <c r="I207" s="304"/>
      <c r="J207" s="304"/>
    </row>
    <row r="208" spans="1:10">
      <c r="A208" s="332"/>
      <c r="B208" s="341"/>
      <c r="C208" s="385"/>
      <c r="D208" s="335"/>
      <c r="E208" s="358"/>
      <c r="F208" s="329"/>
      <c r="G208" s="378"/>
      <c r="H208" s="335"/>
      <c r="I208" s="373" t="s">
        <v>620</v>
      </c>
      <c r="J208" s="319"/>
    </row>
    <row r="209" spans="1:10">
      <c r="A209" s="262" t="s">
        <v>621</v>
      </c>
      <c r="B209" s="424" t="s">
        <v>2793</v>
      </c>
      <c r="C209" s="322"/>
      <c r="D209" s="333"/>
      <c r="E209" s="357"/>
      <c r="F209" s="249"/>
      <c r="G209" s="205"/>
      <c r="H209" s="333"/>
      <c r="I209" s="250"/>
      <c r="J209" s="320"/>
    </row>
    <row r="210" spans="1:10">
      <c r="A210" s="331" t="s">
        <v>622</v>
      </c>
      <c r="B210" s="148" t="s">
        <v>331</v>
      </c>
      <c r="C210" s="236" t="s">
        <v>332</v>
      </c>
      <c r="D210" s="141" t="s">
        <v>87</v>
      </c>
      <c r="E210" s="300">
        <v>6</v>
      </c>
      <c r="F210" s="304"/>
      <c r="G210" s="374"/>
      <c r="H210" s="334"/>
      <c r="I210" s="304"/>
      <c r="J210" s="304"/>
    </row>
    <row r="211" spans="1:10">
      <c r="A211" s="332"/>
      <c r="B211" s="341"/>
      <c r="C211" s="385"/>
      <c r="D211" s="335"/>
      <c r="E211" s="358"/>
      <c r="F211" s="329"/>
      <c r="G211" s="378"/>
      <c r="H211" s="335"/>
      <c r="I211" s="373" t="s">
        <v>726</v>
      </c>
      <c r="J211" s="319"/>
    </row>
    <row r="212" spans="1:10">
      <c r="A212" s="262" t="s">
        <v>727</v>
      </c>
      <c r="B212" s="424" t="s">
        <v>2794</v>
      </c>
      <c r="C212" s="322"/>
      <c r="D212" s="333"/>
      <c r="E212" s="357"/>
      <c r="F212" s="249"/>
      <c r="G212" s="205"/>
      <c r="H212" s="333"/>
      <c r="I212" s="250"/>
      <c r="J212" s="320"/>
    </row>
    <row r="213" spans="1:10">
      <c r="A213" s="331" t="s">
        <v>728</v>
      </c>
      <c r="B213" s="148" t="s">
        <v>333</v>
      </c>
      <c r="C213" s="305" t="s">
        <v>334</v>
      </c>
      <c r="D213" s="141" t="s">
        <v>31</v>
      </c>
      <c r="E213" s="299">
        <v>3</v>
      </c>
      <c r="F213" s="304"/>
      <c r="G213" s="374"/>
      <c r="H213" s="334"/>
      <c r="I213" s="304"/>
      <c r="J213" s="304"/>
    </row>
    <row r="214" spans="1:10">
      <c r="A214" s="332"/>
      <c r="B214" s="341"/>
      <c r="C214" s="385"/>
      <c r="D214" s="335"/>
      <c r="E214" s="358"/>
      <c r="F214" s="329"/>
      <c r="G214" s="378"/>
      <c r="H214" s="335"/>
      <c r="I214" s="373" t="s">
        <v>731</v>
      </c>
      <c r="J214" s="319"/>
    </row>
    <row r="215" spans="1:10">
      <c r="A215" s="330" t="s">
        <v>736</v>
      </c>
      <c r="B215" s="177" t="s">
        <v>2791</v>
      </c>
      <c r="C215" s="233"/>
      <c r="D215" s="333"/>
      <c r="E215" s="357"/>
      <c r="F215" s="320"/>
      <c r="G215" s="375"/>
      <c r="H215" s="333"/>
      <c r="I215" s="320"/>
      <c r="J215" s="320"/>
    </row>
    <row r="216" spans="1:10" ht="51">
      <c r="A216" s="331" t="s">
        <v>738</v>
      </c>
      <c r="B216" s="148" t="s">
        <v>337</v>
      </c>
      <c r="C216" s="305" t="s">
        <v>2686</v>
      </c>
      <c r="D216" s="334" t="s">
        <v>31</v>
      </c>
      <c r="E216" s="300">
        <v>6</v>
      </c>
      <c r="F216" s="304"/>
      <c r="G216" s="374"/>
      <c r="H216" s="334"/>
      <c r="I216" s="304"/>
      <c r="J216" s="304"/>
    </row>
    <row r="217" spans="1:10" ht="51">
      <c r="A217" s="331" t="s">
        <v>742</v>
      </c>
      <c r="B217" s="148" t="s">
        <v>339</v>
      </c>
      <c r="C217" s="305" t="s">
        <v>2688</v>
      </c>
      <c r="D217" s="334" t="s">
        <v>249</v>
      </c>
      <c r="E217" s="299">
        <v>3</v>
      </c>
      <c r="F217" s="304"/>
      <c r="G217" s="374"/>
      <c r="H217" s="334"/>
      <c r="I217" s="304"/>
      <c r="J217" s="304"/>
    </row>
    <row r="218" spans="1:10" ht="51">
      <c r="A218" s="331" t="s">
        <v>745</v>
      </c>
      <c r="B218" s="148" t="s">
        <v>341</v>
      </c>
      <c r="C218" s="305" t="s">
        <v>2687</v>
      </c>
      <c r="D218" s="334" t="s">
        <v>249</v>
      </c>
      <c r="E218" s="300">
        <v>6</v>
      </c>
      <c r="F218" s="304"/>
      <c r="G218" s="374"/>
      <c r="H218" s="334"/>
      <c r="I218" s="304"/>
      <c r="J218" s="304"/>
    </row>
    <row r="219" spans="1:10" ht="51">
      <c r="A219" s="331" t="s">
        <v>747</v>
      </c>
      <c r="B219" s="148" t="s">
        <v>343</v>
      </c>
      <c r="C219" s="305" t="s">
        <v>344</v>
      </c>
      <c r="D219" s="334" t="s">
        <v>249</v>
      </c>
      <c r="E219" s="300">
        <v>3</v>
      </c>
      <c r="F219" s="304"/>
      <c r="G219" s="374"/>
      <c r="H219" s="334"/>
      <c r="I219" s="304"/>
      <c r="J219" s="304"/>
    </row>
    <row r="220" spans="1:10" ht="51">
      <c r="A220" s="331" t="s">
        <v>751</v>
      </c>
      <c r="B220" s="148" t="s">
        <v>346</v>
      </c>
      <c r="C220" s="305" t="s">
        <v>347</v>
      </c>
      <c r="D220" s="334" t="s">
        <v>249</v>
      </c>
      <c r="E220" s="300">
        <v>3</v>
      </c>
      <c r="F220" s="304"/>
      <c r="G220" s="374"/>
      <c r="H220" s="334"/>
      <c r="I220" s="304"/>
      <c r="J220" s="304"/>
    </row>
    <row r="221" spans="1:10" ht="51">
      <c r="A221" s="331" t="s">
        <v>755</v>
      </c>
      <c r="B221" s="148" t="s">
        <v>349</v>
      </c>
      <c r="C221" s="380" t="s">
        <v>2689</v>
      </c>
      <c r="D221" s="334" t="s">
        <v>31</v>
      </c>
      <c r="E221" s="300">
        <v>3</v>
      </c>
      <c r="F221" s="304"/>
      <c r="G221" s="374"/>
      <c r="H221" s="334"/>
      <c r="I221" s="304"/>
      <c r="J221" s="304"/>
    </row>
    <row r="222" spans="1:10">
      <c r="A222" s="332"/>
      <c r="B222" s="341"/>
      <c r="C222" s="385"/>
      <c r="D222" s="335"/>
      <c r="E222" s="358"/>
      <c r="F222" s="329"/>
      <c r="G222" s="378"/>
      <c r="H222" s="335"/>
      <c r="I222" s="373" t="s">
        <v>802</v>
      </c>
      <c r="J222" s="319"/>
    </row>
    <row r="223" spans="1:10">
      <c r="A223" s="330" t="s">
        <v>803</v>
      </c>
      <c r="B223" s="343" t="s">
        <v>1133</v>
      </c>
      <c r="C223" s="322"/>
      <c r="D223" s="333"/>
      <c r="E223" s="357"/>
      <c r="F223" s="249"/>
      <c r="G223" s="205"/>
      <c r="H223" s="333"/>
      <c r="I223" s="250"/>
      <c r="J223" s="320"/>
    </row>
    <row r="224" spans="1:10" ht="39">
      <c r="A224" s="331" t="s">
        <v>805</v>
      </c>
      <c r="B224" s="192" t="s">
        <v>351</v>
      </c>
      <c r="C224" s="237" t="s">
        <v>1134</v>
      </c>
      <c r="D224" s="334" t="s">
        <v>31</v>
      </c>
      <c r="E224" s="300">
        <v>9</v>
      </c>
      <c r="F224" s="304"/>
      <c r="G224" s="374"/>
      <c r="H224" s="334"/>
      <c r="I224" s="304"/>
      <c r="J224" s="304"/>
    </row>
    <row r="225" spans="1:10">
      <c r="A225" s="332"/>
      <c r="B225" s="341"/>
      <c r="C225" s="385"/>
      <c r="D225" s="335"/>
      <c r="E225" s="358"/>
      <c r="F225" s="329"/>
      <c r="G225" s="378"/>
      <c r="H225" s="335"/>
      <c r="I225" s="373" t="s">
        <v>749</v>
      </c>
      <c r="J225" s="319"/>
    </row>
    <row r="226" spans="1:10">
      <c r="A226" s="330" t="s">
        <v>859</v>
      </c>
      <c r="B226" s="180" t="s">
        <v>2790</v>
      </c>
      <c r="C226" s="189"/>
      <c r="D226" s="336"/>
      <c r="E226" s="185"/>
      <c r="F226" s="324"/>
      <c r="G226" s="376"/>
      <c r="H226" s="336"/>
      <c r="I226" s="324"/>
      <c r="J226" s="324"/>
    </row>
    <row r="227" spans="1:10">
      <c r="A227" s="331" t="s">
        <v>860</v>
      </c>
      <c r="B227" s="192" t="s">
        <v>355</v>
      </c>
      <c r="C227" s="237" t="s">
        <v>356</v>
      </c>
      <c r="D227" s="334" t="s">
        <v>31</v>
      </c>
      <c r="E227" s="300">
        <v>9</v>
      </c>
      <c r="F227" s="304"/>
      <c r="G227" s="374"/>
      <c r="H227" s="334"/>
      <c r="I227" s="304"/>
      <c r="J227" s="304"/>
    </row>
    <row r="228" spans="1:10">
      <c r="A228" s="331" t="s">
        <v>863</v>
      </c>
      <c r="B228" s="148" t="s">
        <v>358</v>
      </c>
      <c r="C228" s="305" t="s">
        <v>2690</v>
      </c>
      <c r="D228" s="334" t="s">
        <v>249</v>
      </c>
      <c r="E228" s="300">
        <v>9</v>
      </c>
      <c r="F228" s="304"/>
      <c r="G228" s="374"/>
      <c r="H228" s="334"/>
      <c r="I228" s="304"/>
      <c r="J228" s="304"/>
    </row>
    <row r="229" spans="1:10">
      <c r="A229" s="332"/>
      <c r="B229" s="341"/>
      <c r="C229" s="385"/>
      <c r="D229" s="335"/>
      <c r="E229" s="358"/>
      <c r="F229" s="329"/>
      <c r="G229" s="219"/>
      <c r="H229" s="220"/>
      <c r="I229" s="210" t="s">
        <v>870</v>
      </c>
      <c r="J229" s="319"/>
    </row>
    <row r="230" spans="1:10">
      <c r="A230" s="330" t="s">
        <v>871</v>
      </c>
      <c r="B230" s="180" t="s">
        <v>361</v>
      </c>
      <c r="C230" s="235"/>
      <c r="D230" s="333"/>
      <c r="E230" s="357"/>
      <c r="F230" s="320"/>
      <c r="G230" s="375"/>
      <c r="H230" s="333"/>
      <c r="I230" s="320"/>
      <c r="J230" s="320"/>
    </row>
    <row r="231" spans="1:10" ht="114.75">
      <c r="A231" s="331" t="s">
        <v>873</v>
      </c>
      <c r="B231" s="148" t="s">
        <v>363</v>
      </c>
      <c r="C231" s="305" t="s">
        <v>364</v>
      </c>
      <c r="D231" s="334" t="s">
        <v>31</v>
      </c>
      <c r="E231" s="300">
        <v>6</v>
      </c>
      <c r="F231" s="304"/>
      <c r="G231" s="374"/>
      <c r="H231" s="334"/>
      <c r="I231" s="304"/>
      <c r="J231" s="304"/>
    </row>
    <row r="232" spans="1:10" ht="51">
      <c r="A232" s="331" t="s">
        <v>876</v>
      </c>
      <c r="B232" s="148" t="s">
        <v>366</v>
      </c>
      <c r="C232" s="305" t="s">
        <v>2691</v>
      </c>
      <c r="D232" s="334" t="s">
        <v>31</v>
      </c>
      <c r="E232" s="300">
        <v>9</v>
      </c>
      <c r="F232" s="304"/>
      <c r="G232" s="374"/>
      <c r="H232" s="334"/>
      <c r="I232" s="304"/>
      <c r="J232" s="304"/>
    </row>
    <row r="233" spans="1:10">
      <c r="A233" s="331" t="s">
        <v>878</v>
      </c>
      <c r="B233" s="148" t="s">
        <v>367</v>
      </c>
      <c r="C233" s="305" t="s">
        <v>368</v>
      </c>
      <c r="D233" s="334" t="s">
        <v>31</v>
      </c>
      <c r="E233" s="300">
        <v>12</v>
      </c>
      <c r="F233" s="304"/>
      <c r="G233" s="374"/>
      <c r="H233" s="334"/>
      <c r="I233" s="304"/>
      <c r="J233" s="304"/>
    </row>
    <row r="234" spans="1:10" ht="63.75">
      <c r="A234" s="331" t="s">
        <v>880</v>
      </c>
      <c r="B234" s="148" t="s">
        <v>369</v>
      </c>
      <c r="C234" s="348" t="s">
        <v>2692</v>
      </c>
      <c r="D234" s="334" t="s">
        <v>31</v>
      </c>
      <c r="E234" s="300">
        <v>12</v>
      </c>
      <c r="F234" s="304"/>
      <c r="G234" s="374"/>
      <c r="H234" s="334"/>
      <c r="I234" s="304"/>
      <c r="J234" s="304"/>
    </row>
    <row r="235" spans="1:10">
      <c r="A235" s="332"/>
      <c r="B235" s="341"/>
      <c r="C235" s="385"/>
      <c r="D235" s="335"/>
      <c r="E235" s="358"/>
      <c r="F235" s="329"/>
      <c r="G235" s="378"/>
      <c r="H235" s="335"/>
      <c r="I235" s="373" t="s">
        <v>901</v>
      </c>
      <c r="J235" s="319"/>
    </row>
    <row r="236" spans="1:10">
      <c r="A236" s="330" t="s">
        <v>902</v>
      </c>
      <c r="B236" s="180" t="s">
        <v>2789</v>
      </c>
      <c r="C236" s="189"/>
      <c r="D236" s="336"/>
      <c r="E236" s="357"/>
      <c r="F236" s="324"/>
      <c r="G236" s="376"/>
      <c r="H236" s="336"/>
      <c r="I236" s="324"/>
      <c r="J236" s="324"/>
    </row>
    <row r="237" spans="1:10">
      <c r="A237" s="331" t="s">
        <v>903</v>
      </c>
      <c r="B237" s="302" t="s">
        <v>373</v>
      </c>
      <c r="C237" s="236" t="s">
        <v>374</v>
      </c>
      <c r="D237" s="334" t="s">
        <v>249</v>
      </c>
      <c r="E237" s="360">
        <v>12</v>
      </c>
      <c r="F237" s="304"/>
      <c r="G237" s="374"/>
      <c r="H237" s="334"/>
      <c r="I237" s="304"/>
      <c r="J237" s="304"/>
    </row>
    <row r="238" spans="1:10" ht="25.5">
      <c r="A238" s="331" t="s">
        <v>906</v>
      </c>
      <c r="B238" s="302" t="s">
        <v>376</v>
      </c>
      <c r="C238" s="305" t="s">
        <v>377</v>
      </c>
      <c r="D238" s="334" t="s">
        <v>249</v>
      </c>
      <c r="E238" s="360">
        <v>12</v>
      </c>
      <c r="F238" s="304"/>
      <c r="G238" s="374"/>
      <c r="H238" s="334"/>
      <c r="I238" s="304"/>
      <c r="J238" s="304"/>
    </row>
    <row r="239" spans="1:10">
      <c r="A239" s="332"/>
      <c r="B239" s="341"/>
      <c r="C239" s="385"/>
      <c r="D239" s="335"/>
      <c r="E239" s="358"/>
      <c r="F239" s="329"/>
      <c r="G239" s="378"/>
      <c r="H239" s="335"/>
      <c r="I239" s="373" t="s">
        <v>913</v>
      </c>
      <c r="J239" s="319"/>
    </row>
    <row r="240" spans="1:10">
      <c r="A240" s="330" t="s">
        <v>914</v>
      </c>
      <c r="B240" s="181" t="s">
        <v>2788</v>
      </c>
      <c r="C240" s="189"/>
      <c r="D240" s="336"/>
      <c r="E240" s="357"/>
      <c r="F240" s="324"/>
      <c r="G240" s="376"/>
      <c r="H240" s="336"/>
      <c r="I240" s="324"/>
      <c r="J240" s="324"/>
    </row>
    <row r="241" spans="1:10" ht="38.25">
      <c r="A241" s="331" t="s">
        <v>915</v>
      </c>
      <c r="B241" s="302" t="s">
        <v>380</v>
      </c>
      <c r="C241" s="305" t="s">
        <v>381</v>
      </c>
      <c r="D241" s="144" t="s">
        <v>31</v>
      </c>
      <c r="E241" s="299">
        <v>1080</v>
      </c>
      <c r="F241" s="304"/>
      <c r="G241" s="374"/>
      <c r="H241" s="334"/>
      <c r="I241" s="304"/>
      <c r="J241" s="304"/>
    </row>
    <row r="242" spans="1:10" ht="127.5">
      <c r="A242" s="331" t="s">
        <v>917</v>
      </c>
      <c r="B242" s="302" t="s">
        <v>382</v>
      </c>
      <c r="C242" s="305" t="s">
        <v>383</v>
      </c>
      <c r="D242" s="144" t="s">
        <v>31</v>
      </c>
      <c r="E242" s="299">
        <v>1440</v>
      </c>
      <c r="F242" s="304"/>
      <c r="G242" s="374"/>
      <c r="H242" s="334"/>
      <c r="I242" s="304"/>
      <c r="J242" s="304"/>
    </row>
    <row r="243" spans="1:10" ht="38.25">
      <c r="A243" s="331" t="s">
        <v>918</v>
      </c>
      <c r="B243" s="302" t="s">
        <v>384</v>
      </c>
      <c r="C243" s="305" t="s">
        <v>385</v>
      </c>
      <c r="D243" s="144" t="s">
        <v>31</v>
      </c>
      <c r="E243" s="299">
        <v>720</v>
      </c>
      <c r="F243" s="304"/>
      <c r="G243" s="374"/>
      <c r="H243" s="334"/>
      <c r="I243" s="304"/>
      <c r="J243" s="304"/>
    </row>
    <row r="244" spans="1:10" ht="51">
      <c r="A244" s="331" t="s">
        <v>919</v>
      </c>
      <c r="B244" s="302" t="s">
        <v>386</v>
      </c>
      <c r="C244" s="305" t="s">
        <v>387</v>
      </c>
      <c r="D244" s="144" t="s">
        <v>31</v>
      </c>
      <c r="E244" s="299">
        <v>1800</v>
      </c>
      <c r="F244" s="304"/>
      <c r="G244" s="374"/>
      <c r="H244" s="334"/>
      <c r="I244" s="304"/>
      <c r="J244" s="304"/>
    </row>
    <row r="245" spans="1:10" ht="38.25">
      <c r="A245" s="331" t="s">
        <v>921</v>
      </c>
      <c r="B245" s="302" t="s">
        <v>388</v>
      </c>
      <c r="C245" s="305" t="s">
        <v>389</v>
      </c>
      <c r="D245" s="144" t="s">
        <v>31</v>
      </c>
      <c r="E245" s="299">
        <v>1080</v>
      </c>
      <c r="F245" s="304"/>
      <c r="G245" s="374"/>
      <c r="H245" s="334"/>
      <c r="I245" s="304"/>
      <c r="J245" s="304"/>
    </row>
    <row r="246" spans="1:10" ht="38.25">
      <c r="A246" s="331" t="s">
        <v>924</v>
      </c>
      <c r="B246" s="302" t="s">
        <v>390</v>
      </c>
      <c r="C246" s="305" t="s">
        <v>391</v>
      </c>
      <c r="D246" s="144" t="s">
        <v>31</v>
      </c>
      <c r="E246" s="299">
        <v>1080</v>
      </c>
      <c r="F246" s="304"/>
      <c r="G246" s="374"/>
      <c r="H246" s="334"/>
      <c r="I246" s="304"/>
      <c r="J246" s="304"/>
    </row>
    <row r="247" spans="1:10">
      <c r="A247" s="332"/>
      <c r="B247" s="341"/>
      <c r="C247" s="385"/>
      <c r="D247" s="335"/>
      <c r="E247" s="358"/>
      <c r="F247" s="404"/>
      <c r="G247" s="327"/>
      <c r="H247" s="405"/>
      <c r="I247" s="406" t="s">
        <v>920</v>
      </c>
      <c r="J247" s="407"/>
    </row>
    <row r="248" spans="1:10">
      <c r="A248" s="430">
        <v>42</v>
      </c>
      <c r="B248" s="343" t="s">
        <v>2787</v>
      </c>
      <c r="C248" s="322"/>
      <c r="D248" s="333"/>
      <c r="E248" s="445"/>
      <c r="F248" s="320"/>
      <c r="G248" s="426"/>
      <c r="H248" s="333"/>
      <c r="I248" s="320"/>
      <c r="J248" s="320"/>
    </row>
    <row r="249" spans="1:10" ht="38.25">
      <c r="A249" s="331" t="s">
        <v>956</v>
      </c>
      <c r="B249" s="302" t="s">
        <v>392</v>
      </c>
      <c r="C249" s="305" t="s">
        <v>2693</v>
      </c>
      <c r="D249" s="144" t="s">
        <v>49</v>
      </c>
      <c r="E249" s="299">
        <v>36</v>
      </c>
      <c r="F249" s="304"/>
      <c r="G249" s="374"/>
      <c r="H249" s="334"/>
      <c r="I249" s="304"/>
      <c r="J249" s="304"/>
    </row>
    <row r="250" spans="1:10" ht="25.5">
      <c r="A250" s="331" t="s">
        <v>959</v>
      </c>
      <c r="B250" s="302" t="s">
        <v>393</v>
      </c>
      <c r="C250" s="305" t="s">
        <v>2694</v>
      </c>
      <c r="D250" s="144" t="s">
        <v>49</v>
      </c>
      <c r="E250" s="299">
        <v>15</v>
      </c>
      <c r="F250" s="304"/>
      <c r="G250" s="374"/>
      <c r="H250" s="334"/>
      <c r="I250" s="304"/>
      <c r="J250" s="304"/>
    </row>
    <row r="251" spans="1:10" ht="38.25">
      <c r="A251" s="331" t="s">
        <v>962</v>
      </c>
      <c r="B251" s="302" t="s">
        <v>394</v>
      </c>
      <c r="C251" s="305" t="s">
        <v>2695</v>
      </c>
      <c r="D251" s="144" t="s">
        <v>49</v>
      </c>
      <c r="E251" s="299">
        <v>12</v>
      </c>
      <c r="F251" s="304"/>
      <c r="G251" s="374"/>
      <c r="H251" s="334"/>
      <c r="I251" s="304"/>
      <c r="J251" s="304"/>
    </row>
    <row r="252" spans="1:10" ht="38.25">
      <c r="A252" s="331" t="s">
        <v>965</v>
      </c>
      <c r="B252" s="302" t="s">
        <v>395</v>
      </c>
      <c r="C252" s="305" t="s">
        <v>2696</v>
      </c>
      <c r="D252" s="144" t="s">
        <v>49</v>
      </c>
      <c r="E252" s="299">
        <v>12</v>
      </c>
      <c r="F252" s="304"/>
      <c r="G252" s="374"/>
      <c r="H252" s="334"/>
      <c r="I252" s="304"/>
      <c r="J252" s="304"/>
    </row>
    <row r="253" spans="1:10" ht="38.25">
      <c r="A253" s="331" t="s">
        <v>968</v>
      </c>
      <c r="B253" s="302" t="s">
        <v>396</v>
      </c>
      <c r="C253" s="305" t="s">
        <v>2697</v>
      </c>
      <c r="D253" s="144" t="s">
        <v>49</v>
      </c>
      <c r="E253" s="299">
        <v>12</v>
      </c>
      <c r="F253" s="304"/>
      <c r="G253" s="374"/>
      <c r="H253" s="334"/>
      <c r="I253" s="304"/>
      <c r="J253" s="304"/>
    </row>
    <row r="254" spans="1:10" ht="25.5">
      <c r="A254" s="331" t="s">
        <v>971</v>
      </c>
      <c r="B254" s="279" t="s">
        <v>398</v>
      </c>
      <c r="C254" s="279" t="s">
        <v>2698</v>
      </c>
      <c r="D254" s="384" t="s">
        <v>31</v>
      </c>
      <c r="E254" s="300">
        <v>9</v>
      </c>
      <c r="F254" s="268"/>
      <c r="G254" s="276"/>
      <c r="H254" s="384"/>
      <c r="I254" s="268"/>
      <c r="J254" s="268"/>
    </row>
    <row r="255" spans="1:10" ht="38.25">
      <c r="A255" s="331" t="s">
        <v>974</v>
      </c>
      <c r="B255" s="302" t="s">
        <v>399</v>
      </c>
      <c r="C255" s="305" t="s">
        <v>2699</v>
      </c>
      <c r="D255" s="144" t="s">
        <v>49</v>
      </c>
      <c r="E255" s="299">
        <v>36</v>
      </c>
      <c r="F255" s="304"/>
      <c r="G255" s="374"/>
      <c r="H255" s="334"/>
      <c r="I255" s="304"/>
      <c r="J255" s="304"/>
    </row>
    <row r="256" spans="1:10">
      <c r="A256" s="335"/>
      <c r="B256" s="341"/>
      <c r="C256" s="385"/>
      <c r="D256" s="335"/>
      <c r="E256" s="358"/>
      <c r="F256" s="329"/>
      <c r="G256" s="327"/>
      <c r="H256" s="327"/>
      <c r="I256" s="373" t="s">
        <v>981</v>
      </c>
      <c r="J256" s="208"/>
    </row>
    <row r="257" spans="1:10">
      <c r="A257" s="336">
        <v>43</v>
      </c>
      <c r="B257" s="429" t="s">
        <v>401</v>
      </c>
      <c r="C257" s="247"/>
      <c r="D257" s="431"/>
      <c r="E257" s="497"/>
      <c r="F257" s="431"/>
      <c r="G257" s="431"/>
      <c r="H257" s="431"/>
      <c r="I257" s="431"/>
      <c r="J257" s="431"/>
    </row>
    <row r="258" spans="1:10" ht="38.25">
      <c r="A258" s="331" t="s">
        <v>1449</v>
      </c>
      <c r="B258" s="302" t="s">
        <v>402</v>
      </c>
      <c r="C258" s="305" t="s">
        <v>403</v>
      </c>
      <c r="D258" s="144" t="s">
        <v>31</v>
      </c>
      <c r="E258" s="299">
        <v>720</v>
      </c>
      <c r="F258" s="304"/>
      <c r="G258" s="374"/>
      <c r="H258" s="334"/>
      <c r="I258" s="304"/>
      <c r="J258" s="304"/>
    </row>
    <row r="259" spans="1:10">
      <c r="A259" s="332"/>
      <c r="B259" s="341"/>
      <c r="C259" s="385"/>
      <c r="D259" s="335"/>
      <c r="E259" s="358"/>
      <c r="F259" s="329"/>
      <c r="G259" s="378"/>
      <c r="H259" s="378"/>
      <c r="I259" s="373" t="s">
        <v>987</v>
      </c>
      <c r="J259" s="208"/>
    </row>
    <row r="260" spans="1:10" ht="15.75">
      <c r="A260" s="330" t="s">
        <v>988</v>
      </c>
      <c r="B260" s="181" t="s">
        <v>2786</v>
      </c>
      <c r="C260" s="233"/>
      <c r="D260" s="182"/>
      <c r="E260" s="357"/>
      <c r="F260" s="320"/>
      <c r="G260" s="375"/>
      <c r="H260" s="333"/>
      <c r="I260" s="320"/>
      <c r="J260" s="320"/>
    </row>
    <row r="261" spans="1:10" ht="51">
      <c r="A261" s="331" t="s">
        <v>982</v>
      </c>
      <c r="B261" s="302" t="s">
        <v>406</v>
      </c>
      <c r="C261" s="305" t="s">
        <v>407</v>
      </c>
      <c r="D261" s="334" t="s">
        <v>49</v>
      </c>
      <c r="E261" s="360">
        <v>36</v>
      </c>
      <c r="F261" s="304"/>
      <c r="G261" s="374"/>
      <c r="H261" s="334"/>
      <c r="I261" s="304"/>
      <c r="J261" s="304"/>
    </row>
    <row r="262" spans="1:10" ht="51">
      <c r="A262" s="331" t="s">
        <v>985</v>
      </c>
      <c r="B262" s="302" t="s">
        <v>408</v>
      </c>
      <c r="C262" s="305" t="s">
        <v>409</v>
      </c>
      <c r="D262" s="334" t="s">
        <v>49</v>
      </c>
      <c r="E262" s="360">
        <v>36</v>
      </c>
      <c r="F262" s="304"/>
      <c r="G262" s="374"/>
      <c r="H262" s="334"/>
      <c r="I262" s="304"/>
      <c r="J262" s="304"/>
    </row>
    <row r="263" spans="1:10">
      <c r="A263" s="332"/>
      <c r="B263" s="341"/>
      <c r="C263" s="385"/>
      <c r="D263" s="335"/>
      <c r="E263" s="358"/>
      <c r="F263" s="329"/>
      <c r="G263" s="378"/>
      <c r="H263" s="335"/>
      <c r="I263" s="373" t="s">
        <v>991</v>
      </c>
      <c r="J263" s="319"/>
    </row>
    <row r="264" spans="1:10">
      <c r="A264" s="330" t="s">
        <v>992</v>
      </c>
      <c r="B264" s="181" t="s">
        <v>2785</v>
      </c>
      <c r="C264" s="233"/>
      <c r="D264" s="333"/>
      <c r="E264" s="357"/>
      <c r="F264" s="320"/>
      <c r="G264" s="375"/>
      <c r="H264" s="333"/>
      <c r="I264" s="320"/>
      <c r="J264" s="320"/>
    </row>
    <row r="265" spans="1:10">
      <c r="A265" s="331" t="s">
        <v>994</v>
      </c>
      <c r="B265" s="302" t="s">
        <v>298</v>
      </c>
      <c r="C265" s="305" t="s">
        <v>412</v>
      </c>
      <c r="D265" s="144" t="s">
        <v>49</v>
      </c>
      <c r="E265" s="299">
        <v>3000</v>
      </c>
      <c r="F265" s="304"/>
      <c r="G265" s="374"/>
      <c r="H265" s="334"/>
      <c r="I265" s="304"/>
      <c r="J265" s="304"/>
    </row>
    <row r="266" spans="1:10" ht="127.5">
      <c r="A266" s="331" t="s">
        <v>997</v>
      </c>
      <c r="B266" s="302" t="s">
        <v>413</v>
      </c>
      <c r="C266" s="305" t="s">
        <v>2700</v>
      </c>
      <c r="D266" s="144" t="s">
        <v>31</v>
      </c>
      <c r="E266" s="300">
        <v>720</v>
      </c>
      <c r="F266" s="304"/>
      <c r="G266" s="374"/>
      <c r="H266" s="334"/>
      <c r="I266" s="304"/>
      <c r="J266" s="304"/>
    </row>
    <row r="267" spans="1:10" ht="25.5">
      <c r="A267" s="331" t="s">
        <v>1000</v>
      </c>
      <c r="B267" s="302" t="s">
        <v>414</v>
      </c>
      <c r="C267" s="305" t="s">
        <v>415</v>
      </c>
      <c r="D267" s="144" t="s">
        <v>31</v>
      </c>
      <c r="E267" s="300">
        <v>720</v>
      </c>
      <c r="F267" s="304"/>
      <c r="G267" s="374"/>
      <c r="H267" s="334"/>
      <c r="I267" s="304"/>
      <c r="J267" s="304"/>
    </row>
    <row r="268" spans="1:10" ht="114.75">
      <c r="A268" s="331" t="s">
        <v>1002</v>
      </c>
      <c r="B268" s="302" t="s">
        <v>416</v>
      </c>
      <c r="C268" s="305" t="s">
        <v>417</v>
      </c>
      <c r="D268" s="144" t="s">
        <v>31</v>
      </c>
      <c r="E268" s="300">
        <v>720</v>
      </c>
      <c r="F268" s="304"/>
      <c r="G268" s="374"/>
      <c r="H268" s="334"/>
      <c r="I268" s="304"/>
      <c r="J268" s="304"/>
    </row>
    <row r="269" spans="1:10" ht="127.5">
      <c r="A269" s="331" t="s">
        <v>1450</v>
      </c>
      <c r="B269" s="302" t="s">
        <v>418</v>
      </c>
      <c r="C269" s="305" t="s">
        <v>419</v>
      </c>
      <c r="D269" s="144" t="s">
        <v>31</v>
      </c>
      <c r="E269" s="300">
        <v>720</v>
      </c>
      <c r="F269" s="304"/>
      <c r="G269" s="374"/>
      <c r="H269" s="334"/>
      <c r="I269" s="304"/>
      <c r="J269" s="304"/>
    </row>
    <row r="270" spans="1:10" ht="165.75">
      <c r="A270" s="331" t="s">
        <v>1451</v>
      </c>
      <c r="B270" s="302" t="s">
        <v>420</v>
      </c>
      <c r="C270" s="305" t="s">
        <v>421</v>
      </c>
      <c r="D270" s="144" t="s">
        <v>31</v>
      </c>
      <c r="E270" s="300">
        <v>1440</v>
      </c>
      <c r="F270" s="304"/>
      <c r="G270" s="374"/>
      <c r="H270" s="334"/>
      <c r="I270" s="304"/>
      <c r="J270" s="304"/>
    </row>
    <row r="271" spans="1:10" ht="153">
      <c r="A271" s="331" t="s">
        <v>1452</v>
      </c>
      <c r="B271" s="302" t="s">
        <v>422</v>
      </c>
      <c r="C271" s="380" t="s">
        <v>2784</v>
      </c>
      <c r="D271" s="144" t="s">
        <v>31</v>
      </c>
      <c r="E271" s="299">
        <v>180</v>
      </c>
      <c r="F271" s="304"/>
      <c r="G271" s="374"/>
      <c r="H271" s="334"/>
      <c r="I271" s="304"/>
      <c r="J271" s="304"/>
    </row>
    <row r="272" spans="1:10" ht="165.75">
      <c r="A272" s="331" t="s">
        <v>1453</v>
      </c>
      <c r="B272" s="302" t="s">
        <v>423</v>
      </c>
      <c r="C272" s="305" t="s">
        <v>424</v>
      </c>
      <c r="D272" s="144" t="s">
        <v>31</v>
      </c>
      <c r="E272" s="300">
        <v>1440</v>
      </c>
      <c r="F272" s="304"/>
      <c r="G272" s="374"/>
      <c r="H272" s="334"/>
      <c r="I272" s="304"/>
      <c r="J272" s="304"/>
    </row>
    <row r="273" spans="1:10" ht="25.5">
      <c r="A273" s="331" t="s">
        <v>1454</v>
      </c>
      <c r="B273" s="302" t="s">
        <v>425</v>
      </c>
      <c r="C273" s="305" t="s">
        <v>426</v>
      </c>
      <c r="D273" s="144" t="s">
        <v>31</v>
      </c>
      <c r="E273" s="300">
        <v>720</v>
      </c>
      <c r="F273" s="304"/>
      <c r="G273" s="374"/>
      <c r="H273" s="334"/>
      <c r="I273" s="304"/>
      <c r="J273" s="304"/>
    </row>
    <row r="274" spans="1:10" ht="165.75">
      <c r="A274" s="331" t="s">
        <v>1455</v>
      </c>
      <c r="B274" s="302" t="s">
        <v>427</v>
      </c>
      <c r="C274" s="305" t="s">
        <v>428</v>
      </c>
      <c r="D274" s="144" t="s">
        <v>31</v>
      </c>
      <c r="E274" s="300">
        <v>1600</v>
      </c>
      <c r="F274" s="304"/>
      <c r="G274" s="374"/>
      <c r="H274" s="334"/>
      <c r="I274" s="304"/>
      <c r="J274" s="304"/>
    </row>
    <row r="275" spans="1:10" ht="25.5">
      <c r="A275" s="331" t="s">
        <v>1456</v>
      </c>
      <c r="B275" s="302" t="s">
        <v>429</v>
      </c>
      <c r="C275" s="305" t="s">
        <v>430</v>
      </c>
      <c r="D275" s="141" t="s">
        <v>49</v>
      </c>
      <c r="E275" s="299">
        <v>36</v>
      </c>
      <c r="F275" s="304"/>
      <c r="G275" s="374"/>
      <c r="H275" s="334"/>
      <c r="I275" s="304"/>
      <c r="J275" s="304"/>
    </row>
    <row r="276" spans="1:10" ht="51">
      <c r="A276" s="331" t="s">
        <v>1457</v>
      </c>
      <c r="B276" s="302" t="s">
        <v>431</v>
      </c>
      <c r="C276" s="305" t="s">
        <v>2701</v>
      </c>
      <c r="D276" s="144" t="s">
        <v>31</v>
      </c>
      <c r="E276" s="300">
        <v>240</v>
      </c>
      <c r="F276" s="304"/>
      <c r="G276" s="374"/>
      <c r="H276" s="334"/>
      <c r="I276" s="304"/>
      <c r="J276" s="304"/>
    </row>
    <row r="277" spans="1:10" ht="25.5">
      <c r="A277" s="331" t="s">
        <v>1458</v>
      </c>
      <c r="B277" s="302" t="s">
        <v>432</v>
      </c>
      <c r="C277" s="305" t="s">
        <v>433</v>
      </c>
      <c r="D277" s="141" t="s">
        <v>49</v>
      </c>
      <c r="E277" s="299">
        <v>360</v>
      </c>
      <c r="F277" s="304"/>
      <c r="G277" s="374"/>
      <c r="H277" s="334"/>
      <c r="I277" s="304"/>
      <c r="J277" s="304"/>
    </row>
    <row r="278" spans="1:10">
      <c r="A278" s="332"/>
      <c r="B278" s="341"/>
      <c r="C278" s="385"/>
      <c r="D278" s="335"/>
      <c r="E278" s="358"/>
      <c r="F278" s="329"/>
      <c r="G278" s="378"/>
      <c r="H278" s="335"/>
      <c r="I278" s="373" t="s">
        <v>1005</v>
      </c>
      <c r="J278" s="319"/>
    </row>
    <row r="279" spans="1:10">
      <c r="A279" s="330" t="s">
        <v>1006</v>
      </c>
      <c r="B279" s="181" t="s">
        <v>2783</v>
      </c>
      <c r="C279" s="189"/>
      <c r="D279" s="336"/>
      <c r="E279" s="357"/>
      <c r="F279" s="324"/>
      <c r="G279" s="376"/>
      <c r="H279" s="336"/>
      <c r="I279" s="324"/>
      <c r="J279" s="324"/>
    </row>
    <row r="280" spans="1:10" ht="25.5">
      <c r="A280" s="331" t="s">
        <v>1008</v>
      </c>
      <c r="B280" s="302" t="s">
        <v>436</v>
      </c>
      <c r="C280" s="305" t="s">
        <v>437</v>
      </c>
      <c r="D280" s="334" t="s">
        <v>49</v>
      </c>
      <c r="E280" s="299">
        <v>120</v>
      </c>
      <c r="F280" s="304"/>
      <c r="G280" s="374"/>
      <c r="H280" s="334"/>
      <c r="I280" s="304"/>
      <c r="J280" s="304"/>
    </row>
    <row r="281" spans="1:10" ht="25.5">
      <c r="A281" s="331" t="s">
        <v>1011</v>
      </c>
      <c r="B281" s="302" t="s">
        <v>439</v>
      </c>
      <c r="C281" s="305" t="s">
        <v>440</v>
      </c>
      <c r="D281" s="334" t="s">
        <v>49</v>
      </c>
      <c r="E281" s="299">
        <v>18</v>
      </c>
      <c r="F281" s="304"/>
      <c r="G281" s="374"/>
      <c r="H281" s="334"/>
      <c r="I281" s="304"/>
      <c r="J281" s="304"/>
    </row>
    <row r="282" spans="1:10" ht="25.5">
      <c r="A282" s="331" t="s">
        <v>1014</v>
      </c>
      <c r="B282" s="302" t="s">
        <v>442</v>
      </c>
      <c r="C282" s="305" t="s">
        <v>2702</v>
      </c>
      <c r="D282" s="334" t="s">
        <v>49</v>
      </c>
      <c r="E282" s="299">
        <v>90</v>
      </c>
      <c r="F282" s="304"/>
      <c r="G282" s="374"/>
      <c r="H282" s="334"/>
      <c r="I282" s="304"/>
      <c r="J282" s="304"/>
    </row>
    <row r="283" spans="1:10" ht="25.5">
      <c r="A283" s="331" t="s">
        <v>1017</v>
      </c>
      <c r="B283" s="302" t="s">
        <v>444</v>
      </c>
      <c r="C283" s="305" t="s">
        <v>445</v>
      </c>
      <c r="D283" s="334" t="s">
        <v>49</v>
      </c>
      <c r="E283" s="299">
        <v>18</v>
      </c>
      <c r="F283" s="304"/>
      <c r="G283" s="374"/>
      <c r="H283" s="334"/>
      <c r="I283" s="304"/>
      <c r="J283" s="304"/>
    </row>
    <row r="284" spans="1:10" ht="38.25">
      <c r="A284" s="331" t="s">
        <v>1020</v>
      </c>
      <c r="B284" s="302" t="s">
        <v>447</v>
      </c>
      <c r="C284" s="305" t="s">
        <v>2703</v>
      </c>
      <c r="D284" s="334" t="s">
        <v>49</v>
      </c>
      <c r="E284" s="299">
        <v>18</v>
      </c>
      <c r="F284" s="304"/>
      <c r="G284" s="374"/>
      <c r="H284" s="334"/>
      <c r="I284" s="304"/>
      <c r="J284" s="304"/>
    </row>
    <row r="285" spans="1:10">
      <c r="A285" s="332"/>
      <c r="B285" s="341"/>
      <c r="C285" s="385"/>
      <c r="D285" s="335"/>
      <c r="E285" s="358"/>
      <c r="F285" s="329"/>
      <c r="G285" s="378"/>
      <c r="H285" s="335"/>
      <c r="I285" s="373" t="s">
        <v>1022</v>
      </c>
      <c r="J285" s="319"/>
    </row>
    <row r="286" spans="1:10">
      <c r="A286" s="330" t="s">
        <v>1023</v>
      </c>
      <c r="B286" s="181" t="s">
        <v>2782</v>
      </c>
      <c r="C286" s="189"/>
      <c r="D286" s="336"/>
      <c r="E286" s="357"/>
      <c r="F286" s="324"/>
      <c r="G286" s="376"/>
      <c r="H286" s="336"/>
      <c r="I286" s="324"/>
      <c r="J286" s="324"/>
    </row>
    <row r="287" spans="1:10" ht="51">
      <c r="A287" s="331" t="s">
        <v>1024</v>
      </c>
      <c r="B287" s="302" t="s">
        <v>451</v>
      </c>
      <c r="C287" s="305" t="s">
        <v>2704</v>
      </c>
      <c r="D287" s="334" t="s">
        <v>31</v>
      </c>
      <c r="E287" s="299">
        <v>3</v>
      </c>
      <c r="F287" s="304"/>
      <c r="G287" s="374"/>
      <c r="H287" s="334"/>
      <c r="I287" s="304"/>
      <c r="J287" s="304"/>
    </row>
    <row r="288" spans="1:10" ht="63.75">
      <c r="A288" s="331" t="s">
        <v>1026</v>
      </c>
      <c r="B288" s="302" t="s">
        <v>420</v>
      </c>
      <c r="C288" s="305" t="s">
        <v>2705</v>
      </c>
      <c r="D288" s="334" t="s">
        <v>31</v>
      </c>
      <c r="E288" s="300">
        <v>150</v>
      </c>
      <c r="F288" s="304"/>
      <c r="G288" s="374"/>
      <c r="H288" s="334"/>
      <c r="I288" s="304"/>
      <c r="J288" s="304"/>
    </row>
    <row r="289" spans="1:10" ht="38.25">
      <c r="A289" s="331" t="s">
        <v>1027</v>
      </c>
      <c r="B289" s="302" t="s">
        <v>453</v>
      </c>
      <c r="C289" s="305" t="s">
        <v>2706</v>
      </c>
      <c r="D289" s="384" t="s">
        <v>49</v>
      </c>
      <c r="E289" s="300">
        <v>9000</v>
      </c>
      <c r="F289" s="304"/>
      <c r="G289" s="374"/>
      <c r="H289" s="334"/>
      <c r="I289" s="304"/>
      <c r="J289" s="304"/>
    </row>
    <row r="290" spans="1:10">
      <c r="A290" s="335"/>
      <c r="B290" s="341"/>
      <c r="C290" s="341"/>
      <c r="D290" s="341"/>
      <c r="E290" s="335"/>
      <c r="F290" s="341"/>
      <c r="G290" s="341"/>
      <c r="H290" s="341"/>
      <c r="I290" s="373" t="s">
        <v>1029</v>
      </c>
      <c r="J290" s="341"/>
    </row>
    <row r="291" spans="1:10">
      <c r="A291" s="330" t="s">
        <v>1030</v>
      </c>
      <c r="B291" s="181" t="s">
        <v>455</v>
      </c>
      <c r="C291" s="189"/>
      <c r="D291" s="336"/>
      <c r="E291" s="187"/>
      <c r="F291" s="324"/>
      <c r="G291" s="376"/>
      <c r="H291" s="336"/>
      <c r="I291" s="324"/>
      <c r="J291" s="324"/>
    </row>
    <row r="292" spans="1:10">
      <c r="A292" s="331" t="s">
        <v>1031</v>
      </c>
      <c r="B292" s="302" t="s">
        <v>457</v>
      </c>
      <c r="C292" s="305" t="s">
        <v>458</v>
      </c>
      <c r="D292" s="334" t="s">
        <v>49</v>
      </c>
      <c r="E292" s="300">
        <v>6</v>
      </c>
      <c r="F292" s="304"/>
      <c r="G292" s="374"/>
      <c r="H292" s="334"/>
      <c r="I292" s="304"/>
      <c r="J292" s="304"/>
    </row>
    <row r="293" spans="1:10">
      <c r="A293" s="331" t="s">
        <v>1033</v>
      </c>
      <c r="B293" s="302" t="s">
        <v>460</v>
      </c>
      <c r="C293" s="305" t="s">
        <v>458</v>
      </c>
      <c r="D293" s="334" t="s">
        <v>49</v>
      </c>
      <c r="E293" s="300">
        <v>6</v>
      </c>
      <c r="F293" s="304"/>
      <c r="G293" s="374"/>
      <c r="H293" s="334"/>
      <c r="I293" s="304"/>
      <c r="J293" s="304"/>
    </row>
    <row r="294" spans="1:10">
      <c r="A294" s="331" t="s">
        <v>1036</v>
      </c>
      <c r="B294" s="302" t="s">
        <v>462</v>
      </c>
      <c r="C294" s="305" t="s">
        <v>458</v>
      </c>
      <c r="D294" s="334" t="s">
        <v>49</v>
      </c>
      <c r="E294" s="299">
        <v>6</v>
      </c>
      <c r="F294" s="304"/>
      <c r="G294" s="374"/>
      <c r="H294" s="334"/>
      <c r="I294" s="304"/>
      <c r="J294" s="304"/>
    </row>
    <row r="295" spans="1:10">
      <c r="A295" s="332"/>
      <c r="B295" s="341"/>
      <c r="C295" s="385"/>
      <c r="D295" s="335"/>
      <c r="E295" s="358"/>
      <c r="F295" s="329"/>
      <c r="G295" s="378"/>
      <c r="H295" s="335"/>
      <c r="I295" s="373" t="s">
        <v>1046</v>
      </c>
      <c r="J295" s="319"/>
    </row>
    <row r="296" spans="1:10">
      <c r="A296" s="330" t="s">
        <v>1047</v>
      </c>
      <c r="B296" s="181" t="s">
        <v>2781</v>
      </c>
      <c r="C296" s="233"/>
      <c r="D296" s="333"/>
      <c r="E296" s="357"/>
      <c r="F296" s="320"/>
      <c r="G296" s="375"/>
      <c r="H296" s="333"/>
      <c r="I296" s="320"/>
      <c r="J296" s="320"/>
    </row>
    <row r="297" spans="1:10" ht="25.5">
      <c r="A297" s="331" t="s">
        <v>1049</v>
      </c>
      <c r="B297" s="639" t="s">
        <v>466</v>
      </c>
      <c r="C297" s="168" t="s">
        <v>467</v>
      </c>
      <c r="D297" s="144" t="s">
        <v>49</v>
      </c>
      <c r="E297" s="146">
        <v>36</v>
      </c>
      <c r="F297" s="304"/>
      <c r="G297" s="374"/>
      <c r="H297" s="334"/>
      <c r="I297" s="304"/>
      <c r="J297" s="304"/>
    </row>
    <row r="298" spans="1:10" ht="25.5">
      <c r="A298" s="331" t="s">
        <v>1459</v>
      </c>
      <c r="B298" s="639" t="s">
        <v>469</v>
      </c>
      <c r="C298" s="168" t="s">
        <v>470</v>
      </c>
      <c r="D298" s="144" t="s">
        <v>49</v>
      </c>
      <c r="E298" s="146">
        <v>36</v>
      </c>
      <c r="F298" s="304"/>
      <c r="G298" s="374"/>
      <c r="H298" s="334"/>
      <c r="I298" s="304"/>
      <c r="J298" s="304"/>
    </row>
    <row r="299" spans="1:10" ht="25.5">
      <c r="A299" s="331" t="s">
        <v>1460</v>
      </c>
      <c r="B299" s="639" t="s">
        <v>472</v>
      </c>
      <c r="C299" s="168" t="s">
        <v>473</v>
      </c>
      <c r="D299" s="141" t="s">
        <v>49</v>
      </c>
      <c r="E299" s="146">
        <v>45</v>
      </c>
      <c r="F299" s="304"/>
      <c r="G299" s="374"/>
      <c r="H299" s="334"/>
      <c r="I299" s="304"/>
      <c r="J299" s="304"/>
    </row>
    <row r="300" spans="1:10" ht="25.5">
      <c r="A300" s="331" t="s">
        <v>1461</v>
      </c>
      <c r="B300" s="639" t="s">
        <v>475</v>
      </c>
      <c r="C300" s="168" t="s">
        <v>476</v>
      </c>
      <c r="D300" s="141" t="s">
        <v>49</v>
      </c>
      <c r="E300" s="146">
        <v>36</v>
      </c>
      <c r="F300" s="304"/>
      <c r="G300" s="374"/>
      <c r="H300" s="334"/>
      <c r="I300" s="304"/>
      <c r="J300" s="304"/>
    </row>
    <row r="301" spans="1:10" ht="25.5">
      <c r="A301" s="331" t="s">
        <v>1462</v>
      </c>
      <c r="B301" s="639" t="s">
        <v>478</v>
      </c>
      <c r="C301" s="168" t="s">
        <v>479</v>
      </c>
      <c r="D301" s="141" t="s">
        <v>49</v>
      </c>
      <c r="E301" s="146">
        <v>36</v>
      </c>
      <c r="F301" s="304"/>
      <c r="G301" s="374"/>
      <c r="H301" s="334"/>
      <c r="I301" s="304"/>
      <c r="J301" s="304"/>
    </row>
    <row r="302" spans="1:10" ht="25.5">
      <c r="A302" s="331" t="s">
        <v>1463</v>
      </c>
      <c r="B302" s="639" t="s">
        <v>481</v>
      </c>
      <c r="C302" s="168" t="s">
        <v>467</v>
      </c>
      <c r="D302" s="141" t="s">
        <v>49</v>
      </c>
      <c r="E302" s="146">
        <v>36</v>
      </c>
      <c r="F302" s="304"/>
      <c r="G302" s="374"/>
      <c r="H302" s="334"/>
      <c r="I302" s="304"/>
      <c r="J302" s="304"/>
    </row>
    <row r="303" spans="1:10" ht="25.5">
      <c r="A303" s="331" t="s">
        <v>1464</v>
      </c>
      <c r="B303" s="639" t="s">
        <v>483</v>
      </c>
      <c r="C303" s="168" t="s">
        <v>484</v>
      </c>
      <c r="D303" s="141" t="s">
        <v>49</v>
      </c>
      <c r="E303" s="146">
        <v>36</v>
      </c>
      <c r="F303" s="304"/>
      <c r="G303" s="374"/>
      <c r="H303" s="334"/>
      <c r="I303" s="304"/>
      <c r="J303" s="304"/>
    </row>
    <row r="304" spans="1:10" ht="25.5">
      <c r="A304" s="331" t="s">
        <v>1465</v>
      </c>
      <c r="B304" s="639" t="s">
        <v>486</v>
      </c>
      <c r="C304" s="168" t="s">
        <v>487</v>
      </c>
      <c r="D304" s="141" t="s">
        <v>49</v>
      </c>
      <c r="E304" s="146">
        <v>36</v>
      </c>
      <c r="F304" s="304"/>
      <c r="G304" s="374"/>
      <c r="H304" s="334"/>
      <c r="I304" s="304"/>
      <c r="J304" s="304"/>
    </row>
    <row r="305" spans="1:10">
      <c r="A305" s="331" t="s">
        <v>1466</v>
      </c>
      <c r="B305" s="639" t="s">
        <v>489</v>
      </c>
      <c r="C305" s="305" t="s">
        <v>490</v>
      </c>
      <c r="D305" s="141" t="s">
        <v>49</v>
      </c>
      <c r="E305" s="299">
        <v>6</v>
      </c>
      <c r="F305" s="304"/>
      <c r="G305" s="374"/>
      <c r="H305" s="334"/>
      <c r="I305" s="304"/>
      <c r="J305" s="304"/>
    </row>
    <row r="306" spans="1:10">
      <c r="A306" s="331" t="s">
        <v>1467</v>
      </c>
      <c r="B306" s="302" t="s">
        <v>492</v>
      </c>
      <c r="C306" s="305" t="s">
        <v>493</v>
      </c>
      <c r="D306" s="141" t="s">
        <v>49</v>
      </c>
      <c r="E306" s="299">
        <v>24</v>
      </c>
      <c r="F306" s="304"/>
      <c r="G306" s="374"/>
      <c r="H306" s="334"/>
      <c r="I306" s="304"/>
      <c r="J306" s="304"/>
    </row>
    <row r="307" spans="1:10">
      <c r="A307" s="331" t="s">
        <v>1468</v>
      </c>
      <c r="B307" s="302" t="s">
        <v>495</v>
      </c>
      <c r="C307" s="305" t="s">
        <v>493</v>
      </c>
      <c r="D307" s="141" t="s">
        <v>49</v>
      </c>
      <c r="E307" s="146">
        <v>24</v>
      </c>
      <c r="F307" s="304"/>
      <c r="G307" s="374"/>
      <c r="H307" s="334"/>
      <c r="I307" s="304"/>
      <c r="J307" s="304"/>
    </row>
    <row r="308" spans="1:10">
      <c r="A308" s="331" t="s">
        <v>1469</v>
      </c>
      <c r="B308" s="639" t="s">
        <v>497</v>
      </c>
      <c r="C308" s="305" t="s">
        <v>493</v>
      </c>
      <c r="D308" s="141" t="s">
        <v>49</v>
      </c>
      <c r="E308" s="146">
        <v>24</v>
      </c>
      <c r="F308" s="304"/>
      <c r="G308" s="374"/>
      <c r="H308" s="334"/>
      <c r="I308" s="304"/>
      <c r="J308" s="304"/>
    </row>
    <row r="309" spans="1:10">
      <c r="A309" s="331" t="s">
        <v>1470</v>
      </c>
      <c r="B309" s="639" t="s">
        <v>498</v>
      </c>
      <c r="C309" s="305" t="s">
        <v>499</v>
      </c>
      <c r="D309" s="141" t="s">
        <v>49</v>
      </c>
      <c r="E309" s="146">
        <v>24</v>
      </c>
      <c r="F309" s="304"/>
      <c r="G309" s="374"/>
      <c r="H309" s="334"/>
      <c r="I309" s="304"/>
      <c r="J309" s="304"/>
    </row>
    <row r="310" spans="1:10">
      <c r="A310" s="331" t="s">
        <v>1471</v>
      </c>
      <c r="B310" s="639" t="s">
        <v>500</v>
      </c>
      <c r="C310" s="305" t="s">
        <v>493</v>
      </c>
      <c r="D310" s="141" t="s">
        <v>49</v>
      </c>
      <c r="E310" s="146">
        <v>24</v>
      </c>
      <c r="F310" s="304"/>
      <c r="G310" s="374"/>
      <c r="H310" s="334"/>
      <c r="I310" s="304"/>
      <c r="J310" s="304"/>
    </row>
    <row r="311" spans="1:10">
      <c r="A311" s="331" t="s">
        <v>1472</v>
      </c>
      <c r="B311" s="639" t="s">
        <v>501</v>
      </c>
      <c r="C311" s="305" t="s">
        <v>493</v>
      </c>
      <c r="D311" s="141" t="s">
        <v>49</v>
      </c>
      <c r="E311" s="146">
        <v>24</v>
      </c>
      <c r="F311" s="304"/>
      <c r="G311" s="374"/>
      <c r="H311" s="334"/>
      <c r="I311" s="304"/>
      <c r="J311" s="304"/>
    </row>
    <row r="312" spans="1:10">
      <c r="A312" s="331" t="s">
        <v>1473</v>
      </c>
      <c r="B312" s="639" t="s">
        <v>502</v>
      </c>
      <c r="C312" s="305" t="s">
        <v>493</v>
      </c>
      <c r="D312" s="141" t="s">
        <v>49</v>
      </c>
      <c r="E312" s="146">
        <v>60</v>
      </c>
      <c r="F312" s="304"/>
      <c r="G312" s="374"/>
      <c r="H312" s="334"/>
      <c r="I312" s="304"/>
      <c r="J312" s="304"/>
    </row>
    <row r="313" spans="1:10">
      <c r="A313" s="331" t="s">
        <v>1474</v>
      </c>
      <c r="B313" s="302" t="s">
        <v>503</v>
      </c>
      <c r="C313" s="305" t="s">
        <v>493</v>
      </c>
      <c r="D313" s="141" t="s">
        <v>49</v>
      </c>
      <c r="E313" s="146">
        <v>60</v>
      </c>
      <c r="F313" s="304"/>
      <c r="G313" s="374"/>
      <c r="H313" s="334"/>
      <c r="I313" s="304"/>
      <c r="J313" s="304"/>
    </row>
    <row r="314" spans="1:10">
      <c r="A314" s="331" t="s">
        <v>1475</v>
      </c>
      <c r="B314" s="639" t="s">
        <v>504</v>
      </c>
      <c r="C314" s="305" t="s">
        <v>493</v>
      </c>
      <c r="D314" s="141" t="s">
        <v>49</v>
      </c>
      <c r="E314" s="146">
        <v>60</v>
      </c>
      <c r="F314" s="304"/>
      <c r="G314" s="374"/>
      <c r="H314" s="334"/>
      <c r="I314" s="304"/>
      <c r="J314" s="304"/>
    </row>
    <row r="315" spans="1:10">
      <c r="A315" s="331" t="s">
        <v>1476</v>
      </c>
      <c r="B315" s="302" t="s">
        <v>505</v>
      </c>
      <c r="C315" s="305" t="s">
        <v>493</v>
      </c>
      <c r="D315" s="141" t="s">
        <v>49</v>
      </c>
      <c r="E315" s="146">
        <v>60</v>
      </c>
      <c r="F315" s="304"/>
      <c r="G315" s="374"/>
      <c r="H315" s="334"/>
      <c r="I315" s="304"/>
      <c r="J315" s="304"/>
    </row>
    <row r="316" spans="1:10">
      <c r="A316" s="331" t="s">
        <v>1477</v>
      </c>
      <c r="B316" s="302" t="s">
        <v>506</v>
      </c>
      <c r="C316" s="305" t="s">
        <v>493</v>
      </c>
      <c r="D316" s="141" t="s">
        <v>49</v>
      </c>
      <c r="E316" s="146">
        <v>60</v>
      </c>
      <c r="F316" s="304"/>
      <c r="G316" s="374"/>
      <c r="H316" s="334"/>
      <c r="I316" s="304"/>
      <c r="J316" s="304"/>
    </row>
    <row r="317" spans="1:10">
      <c r="A317" s="331" t="s">
        <v>1478</v>
      </c>
      <c r="B317" s="302" t="s">
        <v>507</v>
      </c>
      <c r="C317" s="305" t="s">
        <v>493</v>
      </c>
      <c r="D317" s="141" t="s">
        <v>49</v>
      </c>
      <c r="E317" s="146">
        <v>60</v>
      </c>
      <c r="F317" s="304"/>
      <c r="G317" s="374"/>
      <c r="H317" s="334"/>
      <c r="I317" s="304"/>
      <c r="J317" s="304"/>
    </row>
    <row r="318" spans="1:10">
      <c r="A318" s="331" t="s">
        <v>1479</v>
      </c>
      <c r="B318" s="302" t="s">
        <v>508</v>
      </c>
      <c r="C318" s="305" t="s">
        <v>493</v>
      </c>
      <c r="D318" s="141" t="s">
        <v>49</v>
      </c>
      <c r="E318" s="146">
        <v>60</v>
      </c>
      <c r="F318" s="304"/>
      <c r="G318" s="374"/>
      <c r="H318" s="334"/>
      <c r="I318" s="304"/>
      <c r="J318" s="304"/>
    </row>
    <row r="319" spans="1:10">
      <c r="A319" s="331" t="s">
        <v>1480</v>
      </c>
      <c r="B319" s="302" t="s">
        <v>509</v>
      </c>
      <c r="C319" s="305" t="s">
        <v>493</v>
      </c>
      <c r="D319" s="141" t="s">
        <v>49</v>
      </c>
      <c r="E319" s="146">
        <v>60</v>
      </c>
      <c r="F319" s="304"/>
      <c r="G319" s="374"/>
      <c r="H319" s="334"/>
      <c r="I319" s="304"/>
      <c r="J319" s="304"/>
    </row>
    <row r="320" spans="1:10">
      <c r="A320" s="331" t="s">
        <v>1481</v>
      </c>
      <c r="B320" s="302" t="s">
        <v>510</v>
      </c>
      <c r="C320" s="305" t="s">
        <v>493</v>
      </c>
      <c r="D320" s="141" t="s">
        <v>49</v>
      </c>
      <c r="E320" s="146">
        <v>60</v>
      </c>
      <c r="F320" s="304"/>
      <c r="G320" s="374"/>
      <c r="H320" s="334"/>
      <c r="I320" s="304"/>
      <c r="J320" s="304"/>
    </row>
    <row r="321" spans="1:10">
      <c r="A321" s="331" t="s">
        <v>1482</v>
      </c>
      <c r="B321" s="302" t="s">
        <v>469</v>
      </c>
      <c r="C321" s="305" t="s">
        <v>493</v>
      </c>
      <c r="D321" s="141" t="s">
        <v>49</v>
      </c>
      <c r="E321" s="146">
        <v>60</v>
      </c>
      <c r="F321" s="304"/>
      <c r="G321" s="374"/>
      <c r="H321" s="334"/>
      <c r="I321" s="304"/>
      <c r="J321" s="304"/>
    </row>
    <row r="322" spans="1:10" ht="25.5">
      <c r="A322" s="331" t="s">
        <v>1483</v>
      </c>
      <c r="B322" s="302" t="s">
        <v>511</v>
      </c>
      <c r="C322" s="305" t="s">
        <v>493</v>
      </c>
      <c r="D322" s="141" t="s">
        <v>49</v>
      </c>
      <c r="E322" s="299">
        <v>45</v>
      </c>
      <c r="F322" s="304"/>
      <c r="G322" s="374"/>
      <c r="H322" s="334"/>
      <c r="I322" s="304"/>
      <c r="J322" s="304"/>
    </row>
    <row r="323" spans="1:10">
      <c r="A323" s="331" t="s">
        <v>1484</v>
      </c>
      <c r="B323" s="302" t="s">
        <v>512</v>
      </c>
      <c r="C323" s="305" t="s">
        <v>493</v>
      </c>
      <c r="D323" s="141" t="s">
        <v>49</v>
      </c>
      <c r="E323" s="299">
        <v>45</v>
      </c>
      <c r="F323" s="304"/>
      <c r="G323" s="374"/>
      <c r="H323" s="334"/>
      <c r="I323" s="304"/>
      <c r="J323" s="304"/>
    </row>
    <row r="324" spans="1:10">
      <c r="A324" s="331" t="s">
        <v>1485</v>
      </c>
      <c r="B324" s="302" t="s">
        <v>513</v>
      </c>
      <c r="C324" s="305" t="s">
        <v>493</v>
      </c>
      <c r="D324" s="141" t="s">
        <v>49</v>
      </c>
      <c r="E324" s="299">
        <v>45</v>
      </c>
      <c r="F324" s="304"/>
      <c r="G324" s="374"/>
      <c r="H324" s="334"/>
      <c r="I324" s="304"/>
      <c r="J324" s="304"/>
    </row>
    <row r="325" spans="1:10" ht="25.5">
      <c r="A325" s="331" t="s">
        <v>1486</v>
      </c>
      <c r="B325" s="302" t="s">
        <v>514</v>
      </c>
      <c r="C325" s="305" t="s">
        <v>515</v>
      </c>
      <c r="D325" s="334" t="s">
        <v>87</v>
      </c>
      <c r="E325" s="299">
        <v>36</v>
      </c>
      <c r="F325" s="304"/>
      <c r="G325" s="374"/>
      <c r="H325" s="334"/>
      <c r="I325" s="304"/>
      <c r="J325" s="304"/>
    </row>
    <row r="326" spans="1:10" ht="25.5">
      <c r="A326" s="331" t="s">
        <v>1487</v>
      </c>
      <c r="B326" s="302" t="s">
        <v>516</v>
      </c>
      <c r="C326" s="305" t="s">
        <v>517</v>
      </c>
      <c r="D326" s="334" t="s">
        <v>87</v>
      </c>
      <c r="E326" s="299">
        <v>30</v>
      </c>
      <c r="F326" s="304"/>
      <c r="G326" s="374"/>
      <c r="H326" s="334"/>
      <c r="I326" s="304"/>
      <c r="J326" s="304"/>
    </row>
    <row r="327" spans="1:10" ht="25.5">
      <c r="A327" s="331" t="s">
        <v>1488</v>
      </c>
      <c r="B327" s="302" t="s">
        <v>518</v>
      </c>
      <c r="C327" s="305" t="s">
        <v>517</v>
      </c>
      <c r="D327" s="334" t="s">
        <v>49</v>
      </c>
      <c r="E327" s="163">
        <v>30</v>
      </c>
      <c r="F327" s="167"/>
      <c r="G327" s="409"/>
      <c r="H327" s="409"/>
      <c r="I327" s="409"/>
      <c r="J327" s="409"/>
    </row>
    <row r="328" spans="1:10">
      <c r="A328" s="332"/>
      <c r="B328" s="385"/>
      <c r="C328" s="385"/>
      <c r="D328" s="335"/>
      <c r="E328" s="358"/>
      <c r="F328" s="329"/>
      <c r="G328" s="378"/>
      <c r="H328" s="405"/>
      <c r="I328" s="406" t="s">
        <v>1052</v>
      </c>
      <c r="J328" s="407"/>
    </row>
    <row r="329" spans="1:10">
      <c r="A329" s="330" t="s">
        <v>1053</v>
      </c>
      <c r="B329" s="181" t="s">
        <v>2780</v>
      </c>
      <c r="C329" s="233"/>
      <c r="D329" s="333"/>
      <c r="E329" s="357"/>
      <c r="F329" s="320"/>
      <c r="G329" s="375"/>
      <c r="H329" s="333"/>
      <c r="I329" s="320"/>
      <c r="J329" s="320"/>
    </row>
    <row r="330" spans="1:10" ht="25.5">
      <c r="A330" s="331" t="s">
        <v>1055</v>
      </c>
      <c r="B330" s="302" t="s">
        <v>522</v>
      </c>
      <c r="C330" s="305" t="s">
        <v>523</v>
      </c>
      <c r="D330" s="144" t="s">
        <v>49</v>
      </c>
      <c r="E330" s="299">
        <v>12</v>
      </c>
      <c r="F330" s="304"/>
      <c r="G330" s="374"/>
      <c r="H330" s="334"/>
      <c r="I330" s="304"/>
      <c r="J330" s="304"/>
    </row>
    <row r="331" spans="1:10" ht="25.5">
      <c r="A331" s="331" t="s">
        <v>1057</v>
      </c>
      <c r="B331" s="302" t="s">
        <v>525</v>
      </c>
      <c r="C331" s="305" t="s">
        <v>526</v>
      </c>
      <c r="D331" s="144" t="s">
        <v>49</v>
      </c>
      <c r="E331" s="299">
        <v>9</v>
      </c>
      <c r="F331" s="304"/>
      <c r="G331" s="374"/>
      <c r="H331" s="334"/>
      <c r="I331" s="304"/>
      <c r="J331" s="304"/>
    </row>
    <row r="332" spans="1:10" ht="25.5">
      <c r="A332" s="331" t="s">
        <v>1058</v>
      </c>
      <c r="B332" s="302" t="s">
        <v>528</v>
      </c>
      <c r="C332" s="305" t="s">
        <v>529</v>
      </c>
      <c r="D332" s="144" t="s">
        <v>49</v>
      </c>
      <c r="E332" s="299">
        <v>12</v>
      </c>
      <c r="F332" s="304"/>
      <c r="G332" s="374"/>
      <c r="H332" s="334"/>
      <c r="I332" s="304"/>
      <c r="J332" s="304"/>
    </row>
    <row r="333" spans="1:10" ht="25.5">
      <c r="A333" s="331" t="s">
        <v>1489</v>
      </c>
      <c r="B333" s="302" t="s">
        <v>531</v>
      </c>
      <c r="C333" s="305" t="s">
        <v>532</v>
      </c>
      <c r="D333" s="144" t="s">
        <v>49</v>
      </c>
      <c r="E333" s="299">
        <v>6</v>
      </c>
      <c r="F333" s="304"/>
      <c r="G333" s="374"/>
      <c r="H333" s="334"/>
      <c r="I333" s="304"/>
      <c r="J333" s="304"/>
    </row>
    <row r="334" spans="1:10" ht="25.5">
      <c r="A334" s="331" t="s">
        <v>1490</v>
      </c>
      <c r="B334" s="302" t="s">
        <v>533</v>
      </c>
      <c r="C334" s="305" t="s">
        <v>534</v>
      </c>
      <c r="D334" s="144" t="s">
        <v>49</v>
      </c>
      <c r="E334" s="299">
        <v>9</v>
      </c>
      <c r="F334" s="304"/>
      <c r="G334" s="374"/>
      <c r="H334" s="334"/>
      <c r="I334" s="304"/>
      <c r="J334" s="304"/>
    </row>
    <row r="335" spans="1:10" ht="25.5">
      <c r="A335" s="331" t="s">
        <v>1491</v>
      </c>
      <c r="B335" s="302" t="s">
        <v>535</v>
      </c>
      <c r="C335" s="305" t="s">
        <v>536</v>
      </c>
      <c r="D335" s="144" t="s">
        <v>49</v>
      </c>
      <c r="E335" s="299">
        <v>6</v>
      </c>
      <c r="F335" s="304"/>
      <c r="G335" s="374"/>
      <c r="H335" s="334"/>
      <c r="I335" s="304"/>
      <c r="J335" s="304"/>
    </row>
    <row r="336" spans="1:10" ht="25.5">
      <c r="A336" s="331" t="s">
        <v>1492</v>
      </c>
      <c r="B336" s="302" t="s">
        <v>537</v>
      </c>
      <c r="C336" s="305" t="s">
        <v>538</v>
      </c>
      <c r="D336" s="144" t="s">
        <v>49</v>
      </c>
      <c r="E336" s="299">
        <v>12</v>
      </c>
      <c r="F336" s="304"/>
      <c r="G336" s="374"/>
      <c r="H336" s="334"/>
      <c r="I336" s="304"/>
      <c r="J336" s="304"/>
    </row>
    <row r="337" spans="1:10" ht="25.5">
      <c r="A337" s="331" t="s">
        <v>1493</v>
      </c>
      <c r="B337" s="302" t="s">
        <v>539</v>
      </c>
      <c r="C337" s="305" t="s">
        <v>540</v>
      </c>
      <c r="D337" s="144" t="s">
        <v>49</v>
      </c>
      <c r="E337" s="299">
        <v>12</v>
      </c>
      <c r="F337" s="304"/>
      <c r="G337" s="374"/>
      <c r="H337" s="334"/>
      <c r="I337" s="304"/>
      <c r="J337" s="304"/>
    </row>
    <row r="338" spans="1:10" ht="38.25">
      <c r="A338" s="331" t="s">
        <v>1494</v>
      </c>
      <c r="B338" s="302" t="s">
        <v>541</v>
      </c>
      <c r="C338" s="305" t="s">
        <v>542</v>
      </c>
      <c r="D338" s="144" t="s">
        <v>49</v>
      </c>
      <c r="E338" s="299">
        <v>12</v>
      </c>
      <c r="F338" s="304"/>
      <c r="G338" s="374"/>
      <c r="H338" s="334"/>
      <c r="I338" s="304"/>
      <c r="J338" s="304"/>
    </row>
    <row r="339" spans="1:10" ht="25.5">
      <c r="A339" s="331" t="s">
        <v>1495</v>
      </c>
      <c r="B339" s="302" t="s">
        <v>543</v>
      </c>
      <c r="C339" s="305" t="s">
        <v>544</v>
      </c>
      <c r="D339" s="144" t="s">
        <v>49</v>
      </c>
      <c r="E339" s="299">
        <v>36</v>
      </c>
      <c r="F339" s="304"/>
      <c r="G339" s="374"/>
      <c r="H339" s="334"/>
      <c r="I339" s="304"/>
      <c r="J339" s="304"/>
    </row>
    <row r="340" spans="1:10" ht="25.5">
      <c r="A340" s="331" t="s">
        <v>1496</v>
      </c>
      <c r="B340" s="302" t="s">
        <v>545</v>
      </c>
      <c r="C340" s="305" t="s">
        <v>546</v>
      </c>
      <c r="D340" s="144" t="s">
        <v>49</v>
      </c>
      <c r="E340" s="299">
        <v>12</v>
      </c>
      <c r="F340" s="304"/>
      <c r="G340" s="374"/>
      <c r="H340" s="334"/>
      <c r="I340" s="304"/>
      <c r="J340" s="304"/>
    </row>
    <row r="341" spans="1:10" ht="25.5">
      <c r="A341" s="331" t="s">
        <v>1497</v>
      </c>
      <c r="B341" s="302" t="s">
        <v>547</v>
      </c>
      <c r="C341" s="305" t="s">
        <v>548</v>
      </c>
      <c r="D341" s="144" t="s">
        <v>49</v>
      </c>
      <c r="E341" s="299">
        <v>12</v>
      </c>
      <c r="F341" s="304"/>
      <c r="G341" s="374"/>
      <c r="H341" s="334"/>
      <c r="I341" s="304"/>
      <c r="J341" s="304"/>
    </row>
    <row r="342" spans="1:10" ht="25.5">
      <c r="A342" s="331" t="s">
        <v>1498</v>
      </c>
      <c r="B342" s="302" t="s">
        <v>549</v>
      </c>
      <c r="C342" s="305" t="s">
        <v>550</v>
      </c>
      <c r="D342" s="144" t="s">
        <v>49</v>
      </c>
      <c r="E342" s="299">
        <v>6</v>
      </c>
      <c r="F342" s="304"/>
      <c r="G342" s="374"/>
      <c r="H342" s="334"/>
      <c r="I342" s="304"/>
      <c r="J342" s="304"/>
    </row>
    <row r="343" spans="1:10" ht="25.5">
      <c r="A343" s="331" t="s">
        <v>1499</v>
      </c>
      <c r="B343" s="302" t="s">
        <v>551</v>
      </c>
      <c r="C343" s="305" t="s">
        <v>552</v>
      </c>
      <c r="D343" s="144" t="s">
        <v>49</v>
      </c>
      <c r="E343" s="299">
        <v>12</v>
      </c>
      <c r="F343" s="304"/>
      <c r="G343" s="374"/>
      <c r="H343" s="334"/>
      <c r="I343" s="304"/>
      <c r="J343" s="304"/>
    </row>
    <row r="344" spans="1:10" ht="25.5">
      <c r="A344" s="331" t="s">
        <v>1500</v>
      </c>
      <c r="B344" s="302" t="s">
        <v>553</v>
      </c>
      <c r="C344" s="305" t="s">
        <v>554</v>
      </c>
      <c r="D344" s="144" t="s">
        <v>49</v>
      </c>
      <c r="E344" s="299">
        <v>6</v>
      </c>
      <c r="F344" s="304"/>
      <c r="G344" s="374"/>
      <c r="H344" s="334"/>
      <c r="I344" s="304"/>
      <c r="J344" s="304"/>
    </row>
    <row r="345" spans="1:10" ht="25.5">
      <c r="A345" s="331" t="s">
        <v>1501</v>
      </c>
      <c r="B345" s="302" t="s">
        <v>555</v>
      </c>
      <c r="C345" s="305" t="s">
        <v>556</v>
      </c>
      <c r="D345" s="144" t="s">
        <v>49</v>
      </c>
      <c r="E345" s="299">
        <v>6</v>
      </c>
      <c r="F345" s="304"/>
      <c r="G345" s="374"/>
      <c r="H345" s="334"/>
      <c r="I345" s="304"/>
      <c r="J345" s="304"/>
    </row>
    <row r="346" spans="1:10">
      <c r="A346" s="332"/>
      <c r="B346" s="378"/>
      <c r="C346" s="385"/>
      <c r="D346" s="335"/>
      <c r="E346" s="358"/>
      <c r="F346" s="329"/>
      <c r="G346" s="378"/>
      <c r="H346" s="335"/>
      <c r="I346" s="373" t="s">
        <v>1059</v>
      </c>
      <c r="J346" s="319"/>
    </row>
    <row r="347" spans="1:10">
      <c r="A347" s="330" t="s">
        <v>1060</v>
      </c>
      <c r="B347" s="181" t="s">
        <v>2779</v>
      </c>
      <c r="C347" s="233"/>
      <c r="D347" s="333"/>
      <c r="E347" s="357"/>
      <c r="F347" s="320"/>
      <c r="G347" s="375"/>
      <c r="H347" s="333"/>
      <c r="I347" s="320"/>
      <c r="J347" s="320"/>
    </row>
    <row r="348" spans="1:10" ht="25.5">
      <c r="A348" s="331" t="s">
        <v>1062</v>
      </c>
      <c r="B348" s="302" t="s">
        <v>560</v>
      </c>
      <c r="C348" s="305" t="s">
        <v>561</v>
      </c>
      <c r="D348" s="144" t="s">
        <v>49</v>
      </c>
      <c r="E348" s="299">
        <v>60</v>
      </c>
      <c r="F348" s="304"/>
      <c r="G348" s="374"/>
      <c r="H348" s="334"/>
      <c r="I348" s="304"/>
      <c r="J348" s="304"/>
    </row>
    <row r="349" spans="1:10" ht="25.5">
      <c r="A349" s="331" t="s">
        <v>1065</v>
      </c>
      <c r="B349" s="302" t="s">
        <v>562</v>
      </c>
      <c r="C349" s="305" t="s">
        <v>561</v>
      </c>
      <c r="D349" s="144" t="s">
        <v>49</v>
      </c>
      <c r="E349" s="299">
        <v>240</v>
      </c>
      <c r="F349" s="304"/>
      <c r="G349" s="374"/>
      <c r="H349" s="334"/>
      <c r="I349" s="304"/>
      <c r="J349" s="304"/>
    </row>
    <row r="350" spans="1:10" ht="25.5">
      <c r="A350" s="331" t="s">
        <v>1067</v>
      </c>
      <c r="B350" s="302" t="s">
        <v>563</v>
      </c>
      <c r="C350" s="305" t="s">
        <v>561</v>
      </c>
      <c r="D350" s="144" t="s">
        <v>49</v>
      </c>
      <c r="E350" s="299">
        <v>12</v>
      </c>
      <c r="F350" s="304"/>
      <c r="G350" s="374"/>
      <c r="H350" s="334"/>
      <c r="I350" s="304"/>
      <c r="J350" s="304"/>
    </row>
    <row r="351" spans="1:10" ht="25.5">
      <c r="A351" s="331" t="s">
        <v>1068</v>
      </c>
      <c r="B351" s="302" t="s">
        <v>564</v>
      </c>
      <c r="C351" s="305" t="s">
        <v>561</v>
      </c>
      <c r="D351" s="144" t="s">
        <v>49</v>
      </c>
      <c r="E351" s="299">
        <v>6</v>
      </c>
      <c r="F351" s="304"/>
      <c r="G351" s="374"/>
      <c r="H351" s="334"/>
      <c r="I351" s="304"/>
      <c r="J351" s="304"/>
    </row>
    <row r="352" spans="1:10">
      <c r="A352" s="332"/>
      <c r="B352" s="341"/>
      <c r="C352" s="385"/>
      <c r="D352" s="335"/>
      <c r="E352" s="358"/>
      <c r="F352" s="329"/>
      <c r="G352" s="378"/>
      <c r="H352" s="335"/>
      <c r="I352" s="373" t="s">
        <v>1083</v>
      </c>
      <c r="J352" s="319"/>
    </row>
    <row r="353" spans="1:10">
      <c r="A353" s="330" t="s">
        <v>1135</v>
      </c>
      <c r="B353" s="181" t="s">
        <v>2778</v>
      </c>
      <c r="C353" s="233"/>
      <c r="D353" s="184"/>
      <c r="E353" s="185"/>
      <c r="F353" s="320"/>
      <c r="G353" s="375"/>
      <c r="H353" s="333"/>
      <c r="I353" s="320"/>
      <c r="J353" s="320"/>
    </row>
    <row r="354" spans="1:10">
      <c r="A354" s="331" t="s">
        <v>1136</v>
      </c>
      <c r="B354" s="302" t="s">
        <v>568</v>
      </c>
      <c r="C354" s="305" t="s">
        <v>2707</v>
      </c>
      <c r="D354" s="144" t="s">
        <v>49</v>
      </c>
      <c r="E354" s="299">
        <v>150</v>
      </c>
      <c r="F354" s="304"/>
      <c r="G354" s="374"/>
      <c r="H354" s="334"/>
      <c r="I354" s="304"/>
      <c r="J354" s="304"/>
    </row>
    <row r="355" spans="1:10" ht="51">
      <c r="A355" s="331" t="s">
        <v>1139</v>
      </c>
      <c r="B355" s="302" t="s">
        <v>569</v>
      </c>
      <c r="C355" s="305" t="s">
        <v>570</v>
      </c>
      <c r="D355" s="144" t="s">
        <v>49</v>
      </c>
      <c r="E355" s="299">
        <v>90</v>
      </c>
      <c r="F355" s="304"/>
      <c r="G355" s="374"/>
      <c r="H355" s="334"/>
      <c r="I355" s="304"/>
      <c r="J355" s="304"/>
    </row>
    <row r="356" spans="1:10">
      <c r="A356" s="332"/>
      <c r="B356" s="341"/>
      <c r="C356" s="385"/>
      <c r="D356" s="335"/>
      <c r="E356" s="358"/>
      <c r="F356" s="329"/>
      <c r="G356" s="378"/>
      <c r="H356" s="378"/>
      <c r="I356" s="373" t="s">
        <v>1146</v>
      </c>
      <c r="J356" s="208"/>
    </row>
    <row r="357" spans="1:10">
      <c r="A357" s="330" t="s">
        <v>1147</v>
      </c>
      <c r="B357" s="181" t="s">
        <v>2777</v>
      </c>
      <c r="C357" s="235"/>
      <c r="D357" s="333"/>
      <c r="E357" s="357"/>
      <c r="F357" s="320"/>
      <c r="G357" s="375"/>
      <c r="H357" s="333"/>
      <c r="I357" s="320"/>
      <c r="J357" s="320"/>
    </row>
    <row r="358" spans="1:10">
      <c r="A358" s="331" t="s">
        <v>1148</v>
      </c>
      <c r="B358" s="302" t="s">
        <v>574</v>
      </c>
      <c r="C358" s="305" t="s">
        <v>574</v>
      </c>
      <c r="D358" s="141" t="s">
        <v>31</v>
      </c>
      <c r="E358" s="299">
        <v>3</v>
      </c>
      <c r="F358" s="304"/>
      <c r="G358" s="374"/>
      <c r="H358" s="334"/>
      <c r="I358" s="304"/>
      <c r="J358" s="304"/>
    </row>
    <row r="359" spans="1:10">
      <c r="A359" s="331" t="s">
        <v>1151</v>
      </c>
      <c r="B359" s="302" t="s">
        <v>575</v>
      </c>
      <c r="C359" s="305" t="s">
        <v>576</v>
      </c>
      <c r="D359" s="141" t="s">
        <v>31</v>
      </c>
      <c r="E359" s="299">
        <v>3</v>
      </c>
      <c r="F359" s="304"/>
      <c r="G359" s="374"/>
      <c r="H359" s="334"/>
      <c r="I359" s="304"/>
      <c r="J359" s="304"/>
    </row>
    <row r="360" spans="1:10" ht="25.5">
      <c r="A360" s="331" t="s">
        <v>1154</v>
      </c>
      <c r="B360" s="302" t="s">
        <v>577</v>
      </c>
      <c r="C360" s="305" t="s">
        <v>2708</v>
      </c>
      <c r="D360" s="141" t="s">
        <v>31</v>
      </c>
      <c r="E360" s="299">
        <v>9</v>
      </c>
      <c r="F360" s="304"/>
      <c r="G360" s="374"/>
      <c r="H360" s="334"/>
      <c r="I360" s="304"/>
      <c r="J360" s="304"/>
    </row>
    <row r="361" spans="1:10" ht="25.5">
      <c r="A361" s="331" t="s">
        <v>1502</v>
      </c>
      <c r="B361" s="302" t="s">
        <v>578</v>
      </c>
      <c r="C361" s="305" t="s">
        <v>2709</v>
      </c>
      <c r="D361" s="141" t="s">
        <v>31</v>
      </c>
      <c r="E361" s="299">
        <v>9</v>
      </c>
      <c r="F361" s="304"/>
      <c r="G361" s="374"/>
      <c r="H361" s="334"/>
      <c r="I361" s="304"/>
      <c r="J361" s="304"/>
    </row>
    <row r="362" spans="1:10" ht="25.5">
      <c r="A362" s="331" t="s">
        <v>1503</v>
      </c>
      <c r="B362" s="302" t="s">
        <v>579</v>
      </c>
      <c r="C362" s="305" t="s">
        <v>2710</v>
      </c>
      <c r="D362" s="141" t="s">
        <v>31</v>
      </c>
      <c r="E362" s="299">
        <v>9</v>
      </c>
      <c r="F362" s="304"/>
      <c r="G362" s="374"/>
      <c r="H362" s="334"/>
      <c r="I362" s="304"/>
      <c r="J362" s="304"/>
    </row>
    <row r="363" spans="1:10" ht="25.5">
      <c r="A363" s="331" t="s">
        <v>1504</v>
      </c>
      <c r="B363" s="302" t="s">
        <v>580</v>
      </c>
      <c r="C363" s="305" t="s">
        <v>2712</v>
      </c>
      <c r="D363" s="141" t="s">
        <v>31</v>
      </c>
      <c r="E363" s="299">
        <v>18</v>
      </c>
      <c r="F363" s="304"/>
      <c r="G363" s="374"/>
      <c r="H363" s="334"/>
      <c r="I363" s="304"/>
      <c r="J363" s="304"/>
    </row>
    <row r="364" spans="1:10" ht="38.25">
      <c r="A364" s="331" t="s">
        <v>1505</v>
      </c>
      <c r="B364" s="302" t="s">
        <v>581</v>
      </c>
      <c r="C364" s="305" t="s">
        <v>2711</v>
      </c>
      <c r="D364" s="141" t="s">
        <v>31</v>
      </c>
      <c r="E364" s="299">
        <v>30</v>
      </c>
      <c r="F364" s="304"/>
      <c r="G364" s="374"/>
      <c r="H364" s="334"/>
      <c r="I364" s="304"/>
      <c r="J364" s="304"/>
    </row>
    <row r="365" spans="1:10">
      <c r="A365" s="332"/>
      <c r="B365" s="341"/>
      <c r="C365" s="385"/>
      <c r="D365" s="335"/>
      <c r="E365" s="358"/>
      <c r="F365" s="329"/>
      <c r="G365" s="378"/>
      <c r="H365" s="335"/>
      <c r="I365" s="373" t="s">
        <v>1157</v>
      </c>
      <c r="J365" s="319"/>
    </row>
    <row r="366" spans="1:10">
      <c r="A366" s="330" t="s">
        <v>1158</v>
      </c>
      <c r="B366" s="181" t="s">
        <v>2776</v>
      </c>
      <c r="C366" s="235"/>
      <c r="D366" s="333"/>
      <c r="E366" s="357"/>
      <c r="F366" s="320"/>
      <c r="G366" s="375"/>
      <c r="H366" s="333"/>
      <c r="I366" s="320"/>
      <c r="J366" s="320"/>
    </row>
    <row r="367" spans="1:10" ht="25.5">
      <c r="A367" s="267" t="s">
        <v>1506</v>
      </c>
      <c r="B367" s="302" t="s">
        <v>585</v>
      </c>
      <c r="C367" s="305" t="s">
        <v>2713</v>
      </c>
      <c r="D367" s="384" t="s">
        <v>31</v>
      </c>
      <c r="E367" s="287">
        <v>3</v>
      </c>
      <c r="F367" s="304"/>
      <c r="G367" s="374"/>
      <c r="H367" s="334"/>
      <c r="I367" s="304"/>
      <c r="J367" s="304"/>
    </row>
    <row r="368" spans="1:10" ht="25.5">
      <c r="A368" s="267" t="s">
        <v>1508</v>
      </c>
      <c r="B368" s="302" t="s">
        <v>587</v>
      </c>
      <c r="C368" s="305" t="s">
        <v>588</v>
      </c>
      <c r="D368" s="384" t="s">
        <v>31</v>
      </c>
      <c r="E368" s="287">
        <v>3</v>
      </c>
      <c r="F368" s="304"/>
      <c r="G368" s="374"/>
      <c r="H368" s="334"/>
      <c r="I368" s="304"/>
      <c r="J368" s="304"/>
    </row>
    <row r="369" spans="1:10" ht="25.5">
      <c r="A369" s="267" t="s">
        <v>1509</v>
      </c>
      <c r="B369" s="302" t="s">
        <v>589</v>
      </c>
      <c r="C369" s="305" t="s">
        <v>590</v>
      </c>
      <c r="D369" s="384" t="s">
        <v>31</v>
      </c>
      <c r="E369" s="287">
        <v>3</v>
      </c>
      <c r="F369" s="304"/>
      <c r="G369" s="374"/>
      <c r="H369" s="334"/>
      <c r="I369" s="304"/>
      <c r="J369" s="304"/>
    </row>
    <row r="370" spans="1:10" ht="25.5">
      <c r="A370" s="267" t="s">
        <v>1160</v>
      </c>
      <c r="B370" s="302" t="s">
        <v>591</v>
      </c>
      <c r="C370" s="305" t="s">
        <v>592</v>
      </c>
      <c r="D370" s="384" t="s">
        <v>31</v>
      </c>
      <c r="E370" s="287">
        <v>3</v>
      </c>
      <c r="F370" s="304"/>
      <c r="G370" s="374"/>
      <c r="H370" s="334"/>
      <c r="I370" s="304"/>
      <c r="J370" s="304"/>
    </row>
    <row r="371" spans="1:10" ht="25.5">
      <c r="A371" s="267" t="s">
        <v>1163</v>
      </c>
      <c r="B371" s="302" t="s">
        <v>1507</v>
      </c>
      <c r="C371" s="305" t="s">
        <v>593</v>
      </c>
      <c r="D371" s="384" t="s">
        <v>31</v>
      </c>
      <c r="E371" s="287">
        <v>3</v>
      </c>
      <c r="F371" s="304"/>
      <c r="G371" s="374"/>
      <c r="H371" s="334"/>
      <c r="I371" s="304"/>
      <c r="J371" s="304"/>
    </row>
    <row r="372" spans="1:10" ht="25.5">
      <c r="A372" s="267" t="s">
        <v>1166</v>
      </c>
      <c r="B372" s="302" t="s">
        <v>594</v>
      </c>
      <c r="C372" s="305" t="s">
        <v>595</v>
      </c>
      <c r="D372" s="384" t="s">
        <v>31</v>
      </c>
      <c r="E372" s="287">
        <v>3</v>
      </c>
      <c r="F372" s="304"/>
      <c r="G372" s="374"/>
      <c r="H372" s="334"/>
      <c r="I372" s="304"/>
      <c r="J372" s="304"/>
    </row>
    <row r="373" spans="1:10" ht="25.5">
      <c r="A373" s="267" t="s">
        <v>1168</v>
      </c>
      <c r="B373" s="302" t="s">
        <v>596</v>
      </c>
      <c r="C373" s="305" t="s">
        <v>597</v>
      </c>
      <c r="D373" s="384" t="s">
        <v>31</v>
      </c>
      <c r="E373" s="287">
        <v>3</v>
      </c>
      <c r="F373" s="304"/>
      <c r="G373" s="374"/>
      <c r="H373" s="334"/>
      <c r="I373" s="304"/>
      <c r="J373" s="304"/>
    </row>
    <row r="374" spans="1:10" ht="25.5">
      <c r="A374" s="267" t="s">
        <v>1171</v>
      </c>
      <c r="B374" s="302" t="s">
        <v>598</v>
      </c>
      <c r="C374" s="305" t="s">
        <v>599</v>
      </c>
      <c r="D374" s="384" t="s">
        <v>31</v>
      </c>
      <c r="E374" s="287">
        <v>3</v>
      </c>
      <c r="F374" s="304"/>
      <c r="G374" s="374"/>
      <c r="H374" s="334"/>
      <c r="I374" s="304"/>
      <c r="J374" s="304"/>
    </row>
    <row r="375" spans="1:10" ht="25.5">
      <c r="A375" s="267" t="s">
        <v>1173</v>
      </c>
      <c r="B375" s="302" t="s">
        <v>600</v>
      </c>
      <c r="C375" s="434" t="s">
        <v>601</v>
      </c>
      <c r="D375" s="384" t="s">
        <v>31</v>
      </c>
      <c r="E375" s="287">
        <v>3</v>
      </c>
      <c r="F375" s="304"/>
      <c r="G375" s="374"/>
      <c r="H375" s="334"/>
      <c r="I375" s="304"/>
      <c r="J375" s="304"/>
    </row>
    <row r="376" spans="1:10" ht="25.5">
      <c r="A376" s="267" t="s">
        <v>1510</v>
      </c>
      <c r="B376" s="302" t="s">
        <v>602</v>
      </c>
      <c r="C376" s="305" t="s">
        <v>603</v>
      </c>
      <c r="D376" s="384" t="s">
        <v>31</v>
      </c>
      <c r="E376" s="287">
        <v>3</v>
      </c>
      <c r="F376" s="304"/>
      <c r="G376" s="374"/>
      <c r="H376" s="334"/>
      <c r="I376" s="304"/>
      <c r="J376" s="304"/>
    </row>
    <row r="377" spans="1:10" ht="25.5">
      <c r="A377" s="267" t="s">
        <v>1511</v>
      </c>
      <c r="B377" s="302" t="s">
        <v>604</v>
      </c>
      <c r="C377" s="305" t="s">
        <v>605</v>
      </c>
      <c r="D377" s="384" t="s">
        <v>31</v>
      </c>
      <c r="E377" s="287">
        <v>3</v>
      </c>
      <c r="F377" s="304"/>
      <c r="G377" s="374"/>
      <c r="H377" s="334"/>
      <c r="I377" s="304"/>
      <c r="J377" s="304"/>
    </row>
    <row r="378" spans="1:10" ht="25.5">
      <c r="A378" s="267" t="s">
        <v>1512</v>
      </c>
      <c r="B378" s="302" t="s">
        <v>606</v>
      </c>
      <c r="C378" s="305" t="s">
        <v>607</v>
      </c>
      <c r="D378" s="384" t="s">
        <v>31</v>
      </c>
      <c r="E378" s="287">
        <v>3</v>
      </c>
      <c r="F378" s="304"/>
      <c r="G378" s="374"/>
      <c r="H378" s="334"/>
      <c r="I378" s="304"/>
      <c r="J378" s="304"/>
    </row>
    <row r="379" spans="1:10" ht="25.5">
      <c r="A379" s="267" t="s">
        <v>1513</v>
      </c>
      <c r="B379" s="302" t="s">
        <v>608</v>
      </c>
      <c r="C379" s="305" t="s">
        <v>609</v>
      </c>
      <c r="D379" s="384" t="s">
        <v>31</v>
      </c>
      <c r="E379" s="287">
        <v>3</v>
      </c>
      <c r="F379" s="304"/>
      <c r="G379" s="374"/>
      <c r="H379" s="334"/>
      <c r="I379" s="304"/>
      <c r="J379" s="304"/>
    </row>
    <row r="380" spans="1:10" ht="25.5">
      <c r="A380" s="267" t="s">
        <v>1514</v>
      </c>
      <c r="B380" s="302" t="s">
        <v>610</v>
      </c>
      <c r="C380" s="305" t="s">
        <v>611</v>
      </c>
      <c r="D380" s="384" t="s">
        <v>31</v>
      </c>
      <c r="E380" s="287">
        <v>3</v>
      </c>
      <c r="F380" s="304"/>
      <c r="G380" s="374"/>
      <c r="H380" s="334"/>
      <c r="I380" s="304"/>
      <c r="J380" s="304"/>
    </row>
    <row r="381" spans="1:10" ht="25.5">
      <c r="A381" s="267" t="s">
        <v>1515</v>
      </c>
      <c r="B381" s="302" t="s">
        <v>612</v>
      </c>
      <c r="C381" s="305" t="s">
        <v>613</v>
      </c>
      <c r="D381" s="384" t="s">
        <v>31</v>
      </c>
      <c r="E381" s="287">
        <v>3</v>
      </c>
      <c r="F381" s="304"/>
      <c r="G381" s="374"/>
      <c r="H381" s="334"/>
      <c r="I381" s="304"/>
      <c r="J381" s="304"/>
    </row>
    <row r="382" spans="1:10" ht="25.5">
      <c r="A382" s="267" t="s">
        <v>1516</v>
      </c>
      <c r="B382" s="302" t="s">
        <v>614</v>
      </c>
      <c r="C382" s="305" t="s">
        <v>615</v>
      </c>
      <c r="D382" s="384" t="s">
        <v>31</v>
      </c>
      <c r="E382" s="287">
        <v>3</v>
      </c>
      <c r="F382" s="304"/>
      <c r="G382" s="374"/>
      <c r="H382" s="334"/>
      <c r="I382" s="304"/>
      <c r="J382" s="304"/>
    </row>
    <row r="383" spans="1:10" ht="25.5">
      <c r="A383" s="267" t="s">
        <v>1517</v>
      </c>
      <c r="B383" s="302" t="s">
        <v>616</v>
      </c>
      <c r="C383" s="305" t="s">
        <v>617</v>
      </c>
      <c r="D383" s="384" t="s">
        <v>31</v>
      </c>
      <c r="E383" s="287">
        <v>3</v>
      </c>
      <c r="F383" s="304"/>
      <c r="G383" s="374"/>
      <c r="H383" s="334"/>
      <c r="I383" s="304"/>
      <c r="J383" s="304"/>
    </row>
    <row r="384" spans="1:10" ht="25.5">
      <c r="A384" s="267" t="s">
        <v>1518</v>
      </c>
      <c r="B384" s="302" t="s">
        <v>618</v>
      </c>
      <c r="C384" s="305" t="s">
        <v>619</v>
      </c>
      <c r="D384" s="384" t="s">
        <v>31</v>
      </c>
      <c r="E384" s="287">
        <v>3</v>
      </c>
      <c r="F384" s="304"/>
      <c r="G384" s="374"/>
      <c r="H384" s="334"/>
      <c r="I384" s="304"/>
      <c r="J384" s="304"/>
    </row>
    <row r="385" spans="1:10">
      <c r="A385" s="332"/>
      <c r="B385" s="341"/>
      <c r="C385" s="385"/>
      <c r="D385" s="335"/>
      <c r="E385" s="358"/>
      <c r="F385" s="329"/>
      <c r="G385" s="378"/>
      <c r="H385" s="335"/>
      <c r="I385" s="373" t="s">
        <v>1176</v>
      </c>
      <c r="J385" s="319"/>
    </row>
    <row r="386" spans="1:10">
      <c r="A386" s="330" t="s">
        <v>1177</v>
      </c>
      <c r="B386" s="181" t="s">
        <v>2775</v>
      </c>
      <c r="C386" s="233"/>
      <c r="D386" s="333"/>
      <c r="E386" s="357"/>
      <c r="F386" s="320"/>
      <c r="G386" s="375"/>
      <c r="H386" s="333"/>
      <c r="I386" s="320"/>
      <c r="J386" s="320"/>
    </row>
    <row r="387" spans="1:10">
      <c r="A387" s="331" t="s">
        <v>1178</v>
      </c>
      <c r="B387" s="148" t="s">
        <v>623</v>
      </c>
      <c r="C387" s="238" t="s">
        <v>624</v>
      </c>
      <c r="D387" s="334" t="s">
        <v>87</v>
      </c>
      <c r="E387" s="360">
        <v>3</v>
      </c>
      <c r="F387" s="304"/>
      <c r="G387" s="374"/>
      <c r="H387" s="334"/>
      <c r="I387" s="304"/>
      <c r="J387" s="304"/>
    </row>
    <row r="388" spans="1:10">
      <c r="A388" s="331" t="s">
        <v>1179</v>
      </c>
      <c r="B388" s="148" t="s">
        <v>625</v>
      </c>
      <c r="C388" s="305" t="s">
        <v>626</v>
      </c>
      <c r="D388" s="334" t="s">
        <v>87</v>
      </c>
      <c r="E388" s="360">
        <v>3</v>
      </c>
      <c r="F388" s="304"/>
      <c r="G388" s="374"/>
      <c r="H388" s="334"/>
      <c r="I388" s="304"/>
      <c r="J388" s="304"/>
    </row>
    <row r="389" spans="1:10" ht="25.5">
      <c r="A389" s="331" t="s">
        <v>1180</v>
      </c>
      <c r="B389" s="148" t="s">
        <v>627</v>
      </c>
      <c r="C389" s="305" t="s">
        <v>628</v>
      </c>
      <c r="D389" s="334" t="s">
        <v>87</v>
      </c>
      <c r="E389" s="360">
        <v>3</v>
      </c>
      <c r="F389" s="304"/>
      <c r="G389" s="374"/>
      <c r="H389" s="334"/>
      <c r="I389" s="304"/>
      <c r="J389" s="304"/>
    </row>
    <row r="390" spans="1:10" ht="25.5">
      <c r="A390" s="331" t="s">
        <v>1181</v>
      </c>
      <c r="B390" s="148" t="s">
        <v>629</v>
      </c>
      <c r="C390" s="305" t="s">
        <v>630</v>
      </c>
      <c r="D390" s="334" t="s">
        <v>87</v>
      </c>
      <c r="E390" s="360">
        <v>3</v>
      </c>
      <c r="F390" s="304"/>
      <c r="G390" s="374"/>
      <c r="H390" s="334"/>
      <c r="I390" s="304"/>
      <c r="J390" s="304"/>
    </row>
    <row r="391" spans="1:10" ht="25.5">
      <c r="A391" s="331" t="s">
        <v>1519</v>
      </c>
      <c r="B391" s="148" t="s">
        <v>631</v>
      </c>
      <c r="C391" s="305" t="s">
        <v>632</v>
      </c>
      <c r="D391" s="334" t="s">
        <v>87</v>
      </c>
      <c r="E391" s="360">
        <v>3</v>
      </c>
      <c r="F391" s="304"/>
      <c r="G391" s="374"/>
      <c r="H391" s="334"/>
      <c r="I391" s="304"/>
      <c r="J391" s="304"/>
    </row>
    <row r="392" spans="1:10">
      <c r="A392" s="331" t="s">
        <v>1182</v>
      </c>
      <c r="B392" s="148" t="s">
        <v>633</v>
      </c>
      <c r="C392" s="305" t="s">
        <v>634</v>
      </c>
      <c r="D392" s="334" t="s">
        <v>87</v>
      </c>
      <c r="E392" s="360">
        <v>3</v>
      </c>
      <c r="F392" s="304"/>
      <c r="G392" s="374"/>
      <c r="H392" s="334"/>
      <c r="I392" s="304"/>
      <c r="J392" s="304"/>
    </row>
    <row r="393" spans="1:10">
      <c r="A393" s="331" t="s">
        <v>1183</v>
      </c>
      <c r="B393" s="148" t="s">
        <v>635</v>
      </c>
      <c r="C393" s="305" t="s">
        <v>636</v>
      </c>
      <c r="D393" s="334" t="s">
        <v>87</v>
      </c>
      <c r="E393" s="360">
        <v>3</v>
      </c>
      <c r="F393" s="304"/>
      <c r="G393" s="374"/>
      <c r="H393" s="334"/>
      <c r="I393" s="304"/>
      <c r="J393" s="304"/>
    </row>
    <row r="394" spans="1:10">
      <c r="A394" s="331" t="s">
        <v>1184</v>
      </c>
      <c r="B394" s="148" t="s">
        <v>637</v>
      </c>
      <c r="C394" s="305" t="s">
        <v>638</v>
      </c>
      <c r="D394" s="334" t="s">
        <v>87</v>
      </c>
      <c r="E394" s="360">
        <v>3</v>
      </c>
      <c r="F394" s="304"/>
      <c r="G394" s="374"/>
      <c r="H394" s="334"/>
      <c r="I394" s="304"/>
      <c r="J394" s="304"/>
    </row>
    <row r="395" spans="1:10">
      <c r="A395" s="331" t="s">
        <v>1185</v>
      </c>
      <c r="B395" s="148" t="s">
        <v>639</v>
      </c>
      <c r="C395" s="305" t="s">
        <v>640</v>
      </c>
      <c r="D395" s="334" t="s">
        <v>87</v>
      </c>
      <c r="E395" s="360">
        <v>3</v>
      </c>
      <c r="F395" s="304"/>
      <c r="G395" s="374"/>
      <c r="H395" s="334"/>
      <c r="I395" s="304"/>
      <c r="J395" s="304"/>
    </row>
    <row r="396" spans="1:10" ht="25.5">
      <c r="A396" s="331" t="s">
        <v>1186</v>
      </c>
      <c r="B396" s="148" t="s">
        <v>641</v>
      </c>
      <c r="C396" s="305" t="s">
        <v>642</v>
      </c>
      <c r="D396" s="334" t="s">
        <v>87</v>
      </c>
      <c r="E396" s="360">
        <v>3</v>
      </c>
      <c r="F396" s="304"/>
      <c r="G396" s="374"/>
      <c r="H396" s="334"/>
      <c r="I396" s="304"/>
      <c r="J396" s="304"/>
    </row>
    <row r="397" spans="1:10" ht="25.5">
      <c r="A397" s="331" t="s">
        <v>1187</v>
      </c>
      <c r="B397" s="148" t="s">
        <v>643</v>
      </c>
      <c r="C397" s="305" t="s">
        <v>644</v>
      </c>
      <c r="D397" s="334" t="s">
        <v>87</v>
      </c>
      <c r="E397" s="360">
        <v>3</v>
      </c>
      <c r="F397" s="304"/>
      <c r="G397" s="374"/>
      <c r="H397" s="334"/>
      <c r="I397" s="304"/>
      <c r="J397" s="304"/>
    </row>
    <row r="398" spans="1:10" ht="25.5">
      <c r="A398" s="331" t="s">
        <v>1188</v>
      </c>
      <c r="B398" s="148" t="s">
        <v>645</v>
      </c>
      <c r="C398" s="305" t="s">
        <v>646</v>
      </c>
      <c r="D398" s="334" t="s">
        <v>87</v>
      </c>
      <c r="E398" s="360">
        <v>3</v>
      </c>
      <c r="F398" s="304"/>
      <c r="G398" s="374"/>
      <c r="H398" s="334"/>
      <c r="I398" s="304"/>
      <c r="J398" s="304"/>
    </row>
    <row r="399" spans="1:10">
      <c r="A399" s="331" t="s">
        <v>1189</v>
      </c>
      <c r="B399" s="148" t="s">
        <v>647</v>
      </c>
      <c r="C399" s="305" t="s">
        <v>648</v>
      </c>
      <c r="D399" s="334" t="s">
        <v>87</v>
      </c>
      <c r="E399" s="360">
        <v>3</v>
      </c>
      <c r="F399" s="304"/>
      <c r="G399" s="374"/>
      <c r="H399" s="334"/>
      <c r="I399" s="304"/>
      <c r="J399" s="304"/>
    </row>
    <row r="400" spans="1:10">
      <c r="A400" s="331" t="s">
        <v>1191</v>
      </c>
      <c r="B400" s="148" t="s">
        <v>649</v>
      </c>
      <c r="C400" s="305" t="s">
        <v>650</v>
      </c>
      <c r="D400" s="334" t="s">
        <v>87</v>
      </c>
      <c r="E400" s="360">
        <v>3</v>
      </c>
      <c r="F400" s="304"/>
      <c r="G400" s="374"/>
      <c r="H400" s="334"/>
      <c r="I400" s="304"/>
      <c r="J400" s="304"/>
    </row>
    <row r="401" spans="1:10" ht="25.5">
      <c r="A401" s="331" t="s">
        <v>1192</v>
      </c>
      <c r="B401" s="148" t="s">
        <v>651</v>
      </c>
      <c r="C401" s="305" t="s">
        <v>652</v>
      </c>
      <c r="D401" s="334" t="s">
        <v>87</v>
      </c>
      <c r="E401" s="360">
        <v>3</v>
      </c>
      <c r="F401" s="304"/>
      <c r="G401" s="374"/>
      <c r="H401" s="334"/>
      <c r="I401" s="304"/>
      <c r="J401" s="304"/>
    </row>
    <row r="402" spans="1:10" ht="25.5">
      <c r="A402" s="331" t="s">
        <v>1193</v>
      </c>
      <c r="B402" s="148" t="s">
        <v>653</v>
      </c>
      <c r="C402" s="305" t="s">
        <v>654</v>
      </c>
      <c r="D402" s="334" t="s">
        <v>87</v>
      </c>
      <c r="E402" s="360">
        <v>3</v>
      </c>
      <c r="F402" s="304"/>
      <c r="G402" s="374"/>
      <c r="H402" s="334"/>
      <c r="I402" s="304"/>
      <c r="J402" s="304"/>
    </row>
    <row r="403" spans="1:10" ht="25.5">
      <c r="A403" s="331" t="s">
        <v>1194</v>
      </c>
      <c r="B403" s="148" t="s">
        <v>655</v>
      </c>
      <c r="C403" s="305" t="s">
        <v>656</v>
      </c>
      <c r="D403" s="334" t="s">
        <v>87</v>
      </c>
      <c r="E403" s="360">
        <v>3</v>
      </c>
      <c r="F403" s="304"/>
      <c r="G403" s="374"/>
      <c r="H403" s="334"/>
      <c r="I403" s="304"/>
      <c r="J403" s="304"/>
    </row>
    <row r="404" spans="1:10" ht="25.5">
      <c r="A404" s="331" t="s">
        <v>1197</v>
      </c>
      <c r="B404" s="148" t="s">
        <v>657</v>
      </c>
      <c r="C404" s="305" t="s">
        <v>658</v>
      </c>
      <c r="D404" s="334" t="s">
        <v>87</v>
      </c>
      <c r="E404" s="360">
        <v>3</v>
      </c>
      <c r="F404" s="304"/>
      <c r="G404" s="374"/>
      <c r="H404" s="334"/>
      <c r="I404" s="304"/>
      <c r="J404" s="304"/>
    </row>
    <row r="405" spans="1:10">
      <c r="A405" s="331" t="s">
        <v>1520</v>
      </c>
      <c r="B405" s="148" t="s">
        <v>659</v>
      </c>
      <c r="C405" s="305" t="s">
        <v>660</v>
      </c>
      <c r="D405" s="334" t="s">
        <v>87</v>
      </c>
      <c r="E405" s="360">
        <v>3</v>
      </c>
      <c r="F405" s="304"/>
      <c r="G405" s="374"/>
      <c r="H405" s="334"/>
      <c r="I405" s="304"/>
      <c r="J405" s="304"/>
    </row>
    <row r="406" spans="1:10">
      <c r="A406" s="331" t="s">
        <v>1521</v>
      </c>
      <c r="B406" s="148" t="s">
        <v>661</v>
      </c>
      <c r="C406" s="305" t="s">
        <v>662</v>
      </c>
      <c r="D406" s="334" t="s">
        <v>87</v>
      </c>
      <c r="E406" s="360">
        <v>3</v>
      </c>
      <c r="F406" s="304"/>
      <c r="G406" s="374"/>
      <c r="H406" s="334"/>
      <c r="I406" s="304"/>
      <c r="J406" s="304"/>
    </row>
    <row r="407" spans="1:10" ht="25.5">
      <c r="A407" s="331" t="s">
        <v>1522</v>
      </c>
      <c r="B407" s="148" t="s">
        <v>663</v>
      </c>
      <c r="C407" s="305" t="s">
        <v>664</v>
      </c>
      <c r="D407" s="334" t="s">
        <v>87</v>
      </c>
      <c r="E407" s="360">
        <v>3</v>
      </c>
      <c r="F407" s="304"/>
      <c r="G407" s="374"/>
      <c r="H407" s="334"/>
      <c r="I407" s="304"/>
      <c r="J407" s="304"/>
    </row>
    <row r="408" spans="1:10" ht="25.5">
      <c r="A408" s="331" t="s">
        <v>1523</v>
      </c>
      <c r="B408" s="148" t="s">
        <v>665</v>
      </c>
      <c r="C408" s="305" t="s">
        <v>666</v>
      </c>
      <c r="D408" s="334" t="s">
        <v>87</v>
      </c>
      <c r="E408" s="360">
        <v>3</v>
      </c>
      <c r="F408" s="304"/>
      <c r="G408" s="374"/>
      <c r="H408" s="334"/>
      <c r="I408" s="304"/>
      <c r="J408" s="304"/>
    </row>
    <row r="409" spans="1:10">
      <c r="A409" s="331" t="s">
        <v>1524</v>
      </c>
      <c r="B409" s="148" t="s">
        <v>667</v>
      </c>
      <c r="C409" s="305" t="s">
        <v>668</v>
      </c>
      <c r="D409" s="334" t="s">
        <v>87</v>
      </c>
      <c r="E409" s="360">
        <v>3</v>
      </c>
      <c r="F409" s="304"/>
      <c r="G409" s="374"/>
      <c r="H409" s="334"/>
      <c r="I409" s="304"/>
      <c r="J409" s="304"/>
    </row>
    <row r="410" spans="1:10">
      <c r="A410" s="331" t="s">
        <v>1525</v>
      </c>
      <c r="B410" s="148" t="s">
        <v>669</v>
      </c>
      <c r="C410" s="305" t="s">
        <v>670</v>
      </c>
      <c r="D410" s="334" t="s">
        <v>87</v>
      </c>
      <c r="E410" s="360">
        <v>3</v>
      </c>
      <c r="F410" s="304"/>
      <c r="G410" s="374"/>
      <c r="H410" s="334"/>
      <c r="I410" s="304"/>
      <c r="J410" s="304"/>
    </row>
    <row r="411" spans="1:10">
      <c r="A411" s="331" t="s">
        <v>1526</v>
      </c>
      <c r="B411" s="148" t="s">
        <v>671</v>
      </c>
      <c r="C411" s="305" t="s">
        <v>672</v>
      </c>
      <c r="D411" s="334" t="s">
        <v>87</v>
      </c>
      <c r="E411" s="360">
        <v>3</v>
      </c>
      <c r="F411" s="304"/>
      <c r="G411" s="374"/>
      <c r="H411" s="334"/>
      <c r="I411" s="304"/>
      <c r="J411" s="304"/>
    </row>
    <row r="412" spans="1:10" ht="25.5">
      <c r="A412" s="331" t="s">
        <v>1527</v>
      </c>
      <c r="B412" s="148" t="s">
        <v>673</v>
      </c>
      <c r="C412" s="305" t="s">
        <v>674</v>
      </c>
      <c r="D412" s="334" t="s">
        <v>87</v>
      </c>
      <c r="E412" s="360">
        <v>3</v>
      </c>
      <c r="F412" s="304"/>
      <c r="G412" s="374"/>
      <c r="H412" s="334"/>
      <c r="I412" s="304"/>
      <c r="J412" s="304"/>
    </row>
    <row r="413" spans="1:10">
      <c r="A413" s="331" t="s">
        <v>1528</v>
      </c>
      <c r="B413" s="148" t="s">
        <v>675</v>
      </c>
      <c r="C413" s="305" t="s">
        <v>676</v>
      </c>
      <c r="D413" s="334" t="s">
        <v>87</v>
      </c>
      <c r="E413" s="360">
        <v>3</v>
      </c>
      <c r="F413" s="304"/>
      <c r="G413" s="374"/>
      <c r="H413" s="334"/>
      <c r="I413" s="304"/>
      <c r="J413" s="304"/>
    </row>
    <row r="414" spans="1:10" ht="25.5">
      <c r="A414" s="331" t="s">
        <v>1529</v>
      </c>
      <c r="B414" s="148" t="s">
        <v>677</v>
      </c>
      <c r="C414" s="305" t="s">
        <v>678</v>
      </c>
      <c r="D414" s="334" t="s">
        <v>87</v>
      </c>
      <c r="E414" s="360">
        <v>3</v>
      </c>
      <c r="F414" s="304"/>
      <c r="G414" s="374"/>
      <c r="H414" s="334"/>
      <c r="I414" s="304"/>
      <c r="J414" s="304"/>
    </row>
    <row r="415" spans="1:10" ht="25.5">
      <c r="A415" s="331" t="s">
        <v>1530</v>
      </c>
      <c r="B415" s="148" t="s">
        <v>679</v>
      </c>
      <c r="C415" s="305" t="s">
        <v>680</v>
      </c>
      <c r="D415" s="334" t="s">
        <v>87</v>
      </c>
      <c r="E415" s="360">
        <v>3</v>
      </c>
      <c r="F415" s="304"/>
      <c r="G415" s="374"/>
      <c r="H415" s="334"/>
      <c r="I415" s="304"/>
      <c r="J415" s="304"/>
    </row>
    <row r="416" spans="1:10" ht="25.5">
      <c r="A416" s="331" t="s">
        <v>1531</v>
      </c>
      <c r="B416" s="148" t="s">
        <v>681</v>
      </c>
      <c r="C416" s="305" t="s">
        <v>682</v>
      </c>
      <c r="D416" s="334" t="s">
        <v>87</v>
      </c>
      <c r="E416" s="360">
        <v>3</v>
      </c>
      <c r="F416" s="304"/>
      <c r="G416" s="374"/>
      <c r="H416" s="334"/>
      <c r="I416" s="304"/>
      <c r="J416" s="304"/>
    </row>
    <row r="417" spans="1:10" ht="25.5">
      <c r="A417" s="331" t="s">
        <v>1532</v>
      </c>
      <c r="B417" s="148" t="s">
        <v>683</v>
      </c>
      <c r="C417" s="305" t="s">
        <v>684</v>
      </c>
      <c r="D417" s="334" t="s">
        <v>87</v>
      </c>
      <c r="E417" s="360">
        <v>3</v>
      </c>
      <c r="F417" s="304"/>
      <c r="G417" s="374"/>
      <c r="H417" s="334"/>
      <c r="I417" s="304"/>
      <c r="J417" s="304"/>
    </row>
    <row r="418" spans="1:10" ht="25.5">
      <c r="A418" s="331" t="s">
        <v>1533</v>
      </c>
      <c r="B418" s="148" t="s">
        <v>685</v>
      </c>
      <c r="C418" s="305" t="s">
        <v>686</v>
      </c>
      <c r="D418" s="334" t="s">
        <v>87</v>
      </c>
      <c r="E418" s="360">
        <v>3</v>
      </c>
      <c r="F418" s="304"/>
      <c r="G418" s="374"/>
      <c r="H418" s="334"/>
      <c r="I418" s="304"/>
      <c r="J418" s="304"/>
    </row>
    <row r="419" spans="1:10" ht="25.5">
      <c r="A419" s="331" t="s">
        <v>1534</v>
      </c>
      <c r="B419" s="148" t="s">
        <v>687</v>
      </c>
      <c r="C419" s="305" t="s">
        <v>688</v>
      </c>
      <c r="D419" s="334" t="s">
        <v>87</v>
      </c>
      <c r="E419" s="360">
        <v>3</v>
      </c>
      <c r="F419" s="304"/>
      <c r="G419" s="374"/>
      <c r="H419" s="334"/>
      <c r="I419" s="304"/>
      <c r="J419" s="304"/>
    </row>
    <row r="420" spans="1:10">
      <c r="A420" s="331" t="s">
        <v>1535</v>
      </c>
      <c r="B420" s="148" t="s">
        <v>689</v>
      </c>
      <c r="C420" s="305" t="s">
        <v>690</v>
      </c>
      <c r="D420" s="334" t="s">
        <v>87</v>
      </c>
      <c r="E420" s="360">
        <v>3</v>
      </c>
      <c r="F420" s="304"/>
      <c r="G420" s="374"/>
      <c r="H420" s="334"/>
      <c r="I420" s="304"/>
      <c r="J420" s="304"/>
    </row>
    <row r="421" spans="1:10">
      <c r="A421" s="331" t="s">
        <v>1536</v>
      </c>
      <c r="B421" s="148" t="s">
        <v>691</v>
      </c>
      <c r="C421" s="305" t="s">
        <v>692</v>
      </c>
      <c r="D421" s="334" t="s">
        <v>87</v>
      </c>
      <c r="E421" s="360">
        <v>3</v>
      </c>
      <c r="F421" s="304"/>
      <c r="G421" s="374"/>
      <c r="H421" s="334"/>
      <c r="I421" s="304"/>
      <c r="J421" s="304"/>
    </row>
    <row r="422" spans="1:10" ht="25.5">
      <c r="A422" s="331" t="s">
        <v>1537</v>
      </c>
      <c r="B422" s="148" t="s">
        <v>693</v>
      </c>
      <c r="C422" s="305" t="s">
        <v>694</v>
      </c>
      <c r="D422" s="334" t="s">
        <v>87</v>
      </c>
      <c r="E422" s="360">
        <v>3</v>
      </c>
      <c r="F422" s="304"/>
      <c r="G422" s="374"/>
      <c r="H422" s="334"/>
      <c r="I422" s="304"/>
      <c r="J422" s="304"/>
    </row>
    <row r="423" spans="1:10" ht="25.5">
      <c r="A423" s="331" t="s">
        <v>1538</v>
      </c>
      <c r="B423" s="148" t="s">
        <v>695</v>
      </c>
      <c r="C423" s="305" t="s">
        <v>696</v>
      </c>
      <c r="D423" s="334" t="s">
        <v>87</v>
      </c>
      <c r="E423" s="360">
        <v>3</v>
      </c>
      <c r="F423" s="304"/>
      <c r="G423" s="374"/>
      <c r="H423" s="334"/>
      <c r="I423" s="304"/>
      <c r="J423" s="304"/>
    </row>
    <row r="424" spans="1:10">
      <c r="A424" s="331" t="s">
        <v>1539</v>
      </c>
      <c r="B424" s="148" t="s">
        <v>697</v>
      </c>
      <c r="C424" s="305" t="s">
        <v>698</v>
      </c>
      <c r="D424" s="334" t="s">
        <v>87</v>
      </c>
      <c r="E424" s="360">
        <v>3</v>
      </c>
      <c r="F424" s="304"/>
      <c r="G424" s="374"/>
      <c r="H424" s="334"/>
      <c r="I424" s="304"/>
      <c r="J424" s="304"/>
    </row>
    <row r="425" spans="1:10">
      <c r="A425" s="331" t="s">
        <v>1540</v>
      </c>
      <c r="B425" s="148" t="s">
        <v>699</v>
      </c>
      <c r="C425" s="305" t="s">
        <v>700</v>
      </c>
      <c r="D425" s="334" t="s">
        <v>87</v>
      </c>
      <c r="E425" s="360">
        <v>3</v>
      </c>
      <c r="F425" s="304"/>
      <c r="G425" s="374"/>
      <c r="H425" s="334"/>
      <c r="I425" s="304"/>
      <c r="J425" s="304"/>
    </row>
    <row r="426" spans="1:10" ht="25.5">
      <c r="A426" s="331" t="s">
        <v>1541</v>
      </c>
      <c r="B426" s="148" t="s">
        <v>701</v>
      </c>
      <c r="C426" s="305" t="s">
        <v>702</v>
      </c>
      <c r="D426" s="334" t="s">
        <v>87</v>
      </c>
      <c r="E426" s="360">
        <v>3</v>
      </c>
      <c r="F426" s="304"/>
      <c r="G426" s="374"/>
      <c r="H426" s="334"/>
      <c r="I426" s="304"/>
      <c r="J426" s="304"/>
    </row>
    <row r="427" spans="1:10" ht="25.5">
      <c r="A427" s="331" t="s">
        <v>1542</v>
      </c>
      <c r="B427" s="148" t="s">
        <v>703</v>
      </c>
      <c r="C427" s="305" t="s">
        <v>704</v>
      </c>
      <c r="D427" s="334" t="s">
        <v>87</v>
      </c>
      <c r="E427" s="360">
        <v>3</v>
      </c>
      <c r="F427" s="304"/>
      <c r="G427" s="374"/>
      <c r="H427" s="334"/>
      <c r="I427" s="304"/>
      <c r="J427" s="304"/>
    </row>
    <row r="428" spans="1:10">
      <c r="A428" s="331" t="s">
        <v>1543</v>
      </c>
      <c r="B428" s="148" t="s">
        <v>705</v>
      </c>
      <c r="C428" s="305" t="s">
        <v>706</v>
      </c>
      <c r="D428" s="334" t="s">
        <v>87</v>
      </c>
      <c r="E428" s="360">
        <v>3</v>
      </c>
      <c r="F428" s="304"/>
      <c r="G428" s="374"/>
      <c r="H428" s="334"/>
      <c r="I428" s="304"/>
      <c r="J428" s="304"/>
    </row>
    <row r="429" spans="1:10" ht="25.5">
      <c r="A429" s="331" t="s">
        <v>1544</v>
      </c>
      <c r="B429" s="148" t="s">
        <v>707</v>
      </c>
      <c r="C429" s="305" t="s">
        <v>708</v>
      </c>
      <c r="D429" s="334" t="s">
        <v>87</v>
      </c>
      <c r="E429" s="360">
        <v>3</v>
      </c>
      <c r="F429" s="304"/>
      <c r="G429" s="374"/>
      <c r="H429" s="334"/>
      <c r="I429" s="304"/>
      <c r="J429" s="304"/>
    </row>
    <row r="430" spans="1:10">
      <c r="A430" s="331" t="s">
        <v>1545</v>
      </c>
      <c r="B430" s="148" t="s">
        <v>709</v>
      </c>
      <c r="C430" s="305" t="s">
        <v>710</v>
      </c>
      <c r="D430" s="334" t="s">
        <v>87</v>
      </c>
      <c r="E430" s="360">
        <v>3</v>
      </c>
      <c r="F430" s="304"/>
      <c r="G430" s="374"/>
      <c r="H430" s="334"/>
      <c r="I430" s="304"/>
      <c r="J430" s="304"/>
    </row>
    <row r="431" spans="1:10" ht="25.5">
      <c r="A431" s="331" t="s">
        <v>1546</v>
      </c>
      <c r="B431" s="148" t="s">
        <v>711</v>
      </c>
      <c r="C431" s="305" t="s">
        <v>712</v>
      </c>
      <c r="D431" s="334" t="s">
        <v>87</v>
      </c>
      <c r="E431" s="360">
        <v>3</v>
      </c>
      <c r="F431" s="304"/>
      <c r="G431" s="374"/>
      <c r="H431" s="334"/>
      <c r="I431" s="304"/>
      <c r="J431" s="304"/>
    </row>
    <row r="432" spans="1:10" ht="25.5">
      <c r="A432" s="331" t="s">
        <v>1547</v>
      </c>
      <c r="B432" s="148" t="s">
        <v>713</v>
      </c>
      <c r="C432" s="305" t="s">
        <v>714</v>
      </c>
      <c r="D432" s="334" t="s">
        <v>87</v>
      </c>
      <c r="E432" s="360">
        <v>3</v>
      </c>
      <c r="F432" s="304"/>
      <c r="G432" s="374"/>
      <c r="H432" s="334"/>
      <c r="I432" s="304"/>
      <c r="J432" s="304"/>
    </row>
    <row r="433" spans="1:10" ht="25.5">
      <c r="A433" s="331" t="s">
        <v>1548</v>
      </c>
      <c r="B433" s="148" t="s">
        <v>715</v>
      </c>
      <c r="C433" s="305" t="s">
        <v>716</v>
      </c>
      <c r="D433" s="334" t="s">
        <v>87</v>
      </c>
      <c r="E433" s="360">
        <v>3</v>
      </c>
      <c r="F433" s="304"/>
      <c r="G433" s="374"/>
      <c r="H433" s="334"/>
      <c r="I433" s="304"/>
      <c r="J433" s="304"/>
    </row>
    <row r="434" spans="1:10" ht="25.5">
      <c r="A434" s="331" t="s">
        <v>1549</v>
      </c>
      <c r="B434" s="148" t="s">
        <v>717</v>
      </c>
      <c r="C434" s="305" t="s">
        <v>718</v>
      </c>
      <c r="D434" s="334" t="s">
        <v>87</v>
      </c>
      <c r="E434" s="360">
        <v>3</v>
      </c>
      <c r="F434" s="304"/>
      <c r="G434" s="374"/>
      <c r="H434" s="334"/>
      <c r="I434" s="304"/>
      <c r="J434" s="304"/>
    </row>
    <row r="435" spans="1:10" ht="25.5">
      <c r="A435" s="331" t="s">
        <v>1550</v>
      </c>
      <c r="B435" s="148" t="s">
        <v>719</v>
      </c>
      <c r="C435" s="305" t="s">
        <v>720</v>
      </c>
      <c r="D435" s="334" t="s">
        <v>87</v>
      </c>
      <c r="E435" s="360">
        <v>3</v>
      </c>
      <c r="F435" s="304"/>
      <c r="G435" s="374"/>
      <c r="H435" s="334"/>
      <c r="I435" s="304"/>
      <c r="J435" s="304"/>
    </row>
    <row r="436" spans="1:10" ht="25.5">
      <c r="A436" s="331" t="s">
        <v>1551</v>
      </c>
      <c r="B436" s="148" t="s">
        <v>721</v>
      </c>
      <c r="C436" s="305" t="s">
        <v>722</v>
      </c>
      <c r="D436" s="334" t="s">
        <v>87</v>
      </c>
      <c r="E436" s="360">
        <v>3</v>
      </c>
      <c r="F436" s="304"/>
      <c r="G436" s="374"/>
      <c r="H436" s="334"/>
      <c r="I436" s="304"/>
      <c r="J436" s="304"/>
    </row>
    <row r="437" spans="1:10" ht="25.5">
      <c r="A437" s="331" t="s">
        <v>1552</v>
      </c>
      <c r="B437" s="148" t="s">
        <v>723</v>
      </c>
      <c r="C437" s="305" t="s">
        <v>2714</v>
      </c>
      <c r="D437" s="334" t="s">
        <v>87</v>
      </c>
      <c r="E437" s="360">
        <v>3</v>
      </c>
      <c r="F437" s="304"/>
      <c r="G437" s="374"/>
      <c r="H437" s="334"/>
      <c r="I437" s="304"/>
      <c r="J437" s="304"/>
    </row>
    <row r="438" spans="1:10">
      <c r="A438" s="331" t="s">
        <v>1553</v>
      </c>
      <c r="B438" s="339" t="s">
        <v>724</v>
      </c>
      <c r="C438" s="100" t="s">
        <v>725</v>
      </c>
      <c r="D438" s="334" t="s">
        <v>87</v>
      </c>
      <c r="E438" s="360">
        <v>3</v>
      </c>
      <c r="F438" s="409"/>
      <c r="G438" s="409"/>
      <c r="H438" s="409"/>
      <c r="I438" s="409"/>
      <c r="J438" s="409"/>
    </row>
    <row r="439" spans="1:10">
      <c r="A439" s="332"/>
      <c r="B439" s="435"/>
      <c r="C439" s="436"/>
      <c r="D439" s="405"/>
      <c r="E439" s="437"/>
      <c r="F439" s="404"/>
      <c r="G439" s="378"/>
      <c r="H439" s="405"/>
      <c r="I439" s="406" t="s">
        <v>1199</v>
      </c>
      <c r="J439" s="407"/>
    </row>
    <row r="440" spans="1:10">
      <c r="A440" s="330" t="s">
        <v>1200</v>
      </c>
      <c r="B440" s="278" t="s">
        <v>2771</v>
      </c>
      <c r="C440" s="235"/>
      <c r="D440" s="333"/>
      <c r="E440" s="357"/>
      <c r="F440" s="320"/>
      <c r="G440" s="375"/>
      <c r="H440" s="333"/>
      <c r="I440" s="320"/>
      <c r="J440" s="320"/>
    </row>
    <row r="441" spans="1:10" ht="51">
      <c r="A441" s="331" t="s">
        <v>1202</v>
      </c>
      <c r="B441" s="302" t="s">
        <v>729</v>
      </c>
      <c r="C441" s="168" t="s">
        <v>2715</v>
      </c>
      <c r="D441" s="334" t="s">
        <v>31</v>
      </c>
      <c r="E441" s="300">
        <v>3000</v>
      </c>
      <c r="F441" s="304"/>
      <c r="G441" s="374"/>
      <c r="H441" s="334"/>
      <c r="I441" s="304"/>
      <c r="J441" s="304"/>
    </row>
    <row r="442" spans="1:10">
      <c r="A442" s="332"/>
      <c r="B442" s="341"/>
      <c r="C442" s="385"/>
      <c r="D442" s="335"/>
      <c r="E442" s="358"/>
      <c r="F442" s="329"/>
      <c r="G442" s="327"/>
      <c r="H442" s="335"/>
      <c r="I442" s="373" t="s">
        <v>1205</v>
      </c>
      <c r="J442" s="319"/>
    </row>
    <row r="443" spans="1:10">
      <c r="A443" s="330" t="s">
        <v>1206</v>
      </c>
      <c r="B443" s="278" t="s">
        <v>2772</v>
      </c>
      <c r="C443" s="255"/>
      <c r="D443" s="333"/>
      <c r="E443" s="185"/>
      <c r="F443" s="320"/>
      <c r="G443" s="426"/>
      <c r="H443" s="76"/>
      <c r="I443" s="320"/>
      <c r="J443" s="320"/>
    </row>
    <row r="444" spans="1:10" ht="25.5">
      <c r="A444" s="331" t="s">
        <v>1207</v>
      </c>
      <c r="B444" s="302" t="s">
        <v>730</v>
      </c>
      <c r="C444" s="168" t="s">
        <v>2716</v>
      </c>
      <c r="D444" s="334" t="s">
        <v>31</v>
      </c>
      <c r="E444" s="300">
        <v>30000</v>
      </c>
      <c r="F444" s="304"/>
      <c r="G444" s="374"/>
      <c r="H444" s="334"/>
      <c r="I444" s="304"/>
      <c r="J444" s="304"/>
    </row>
    <row r="445" spans="1:10">
      <c r="A445" s="332"/>
      <c r="B445" s="341"/>
      <c r="C445" s="385"/>
      <c r="D445" s="335"/>
      <c r="E445" s="358"/>
      <c r="F445" s="329"/>
      <c r="G445" s="378"/>
      <c r="H445" s="335"/>
      <c r="I445" s="373" t="s">
        <v>1209</v>
      </c>
      <c r="J445" s="319"/>
    </row>
    <row r="446" spans="1:10">
      <c r="A446" s="330" t="s">
        <v>1210</v>
      </c>
      <c r="B446" s="278" t="s">
        <v>2773</v>
      </c>
      <c r="C446" s="255"/>
      <c r="D446" s="333"/>
      <c r="E446" s="185"/>
      <c r="F446" s="320"/>
      <c r="G446" s="426"/>
      <c r="H446" s="333"/>
      <c r="I446" s="320"/>
      <c r="J446" s="320"/>
    </row>
    <row r="447" spans="1:10" ht="38.25">
      <c r="A447" s="331" t="s">
        <v>1211</v>
      </c>
      <c r="B447" s="302" t="s">
        <v>732</v>
      </c>
      <c r="C447" s="239" t="s">
        <v>733</v>
      </c>
      <c r="D447" s="334" t="s">
        <v>31</v>
      </c>
      <c r="E447" s="300">
        <v>864</v>
      </c>
      <c r="F447" s="304"/>
      <c r="G447" s="374"/>
      <c r="H447" s="334"/>
      <c r="I447" s="304"/>
      <c r="J447" s="304"/>
    </row>
    <row r="448" spans="1:10">
      <c r="A448" s="332"/>
      <c r="B448" s="341"/>
      <c r="C448" s="385"/>
      <c r="D448" s="335"/>
      <c r="E448" s="358"/>
      <c r="F448" s="329"/>
      <c r="G448" s="327"/>
      <c r="H448" s="335"/>
      <c r="I448" s="373" t="s">
        <v>1216</v>
      </c>
      <c r="J448" s="319"/>
    </row>
    <row r="449" spans="1:10">
      <c r="A449" s="330" t="s">
        <v>1217</v>
      </c>
      <c r="B449" s="278" t="s">
        <v>2774</v>
      </c>
      <c r="C449" s="322"/>
      <c r="D449" s="333"/>
      <c r="E449" s="357"/>
      <c r="F449" s="249"/>
      <c r="G449" s="205"/>
      <c r="H449" s="333"/>
      <c r="I449" s="250"/>
      <c r="J449" s="320"/>
    </row>
    <row r="450" spans="1:10" ht="38.25">
      <c r="A450" s="331" t="s">
        <v>1219</v>
      </c>
      <c r="B450" s="302" t="s">
        <v>734</v>
      </c>
      <c r="C450" s="239" t="s">
        <v>735</v>
      </c>
      <c r="D450" s="334" t="s">
        <v>31</v>
      </c>
      <c r="E450" s="300">
        <v>40000</v>
      </c>
      <c r="F450" s="304"/>
      <c r="G450" s="374"/>
      <c r="H450" s="334"/>
      <c r="I450" s="304"/>
      <c r="J450" s="304"/>
    </row>
    <row r="451" spans="1:10">
      <c r="A451" s="332"/>
      <c r="B451" s="341"/>
      <c r="C451" s="385"/>
      <c r="D451" s="335"/>
      <c r="E451" s="358"/>
      <c r="F451" s="329"/>
      <c r="G451" s="378"/>
      <c r="H451" s="335"/>
      <c r="I451" s="373" t="s">
        <v>1223</v>
      </c>
      <c r="J451" s="319"/>
    </row>
    <row r="452" spans="1:10">
      <c r="A452" s="330" t="s">
        <v>1224</v>
      </c>
      <c r="B452" s="277" t="s">
        <v>737</v>
      </c>
      <c r="C452" s="240"/>
      <c r="D452" s="336"/>
      <c r="E452" s="357"/>
      <c r="F452" s="324"/>
      <c r="G452" s="376"/>
      <c r="H452" s="336"/>
      <c r="I452" s="324"/>
      <c r="J452" s="324"/>
    </row>
    <row r="453" spans="1:10">
      <c r="A453" s="331" t="s">
        <v>1225</v>
      </c>
      <c r="B453" s="297" t="s">
        <v>739</v>
      </c>
      <c r="C453" s="380" t="s">
        <v>740</v>
      </c>
      <c r="D453" s="152" t="s">
        <v>49</v>
      </c>
      <c r="E453" s="150">
        <v>24</v>
      </c>
      <c r="F453" s="304"/>
      <c r="G453" s="374"/>
      <c r="H453" s="334"/>
      <c r="I453" s="304"/>
      <c r="J453" s="304"/>
    </row>
    <row r="454" spans="1:10">
      <c r="A454" s="332"/>
      <c r="B454" s="341"/>
      <c r="C454" s="385"/>
      <c r="D454" s="335"/>
      <c r="E454" s="358"/>
      <c r="F454" s="329"/>
      <c r="G454" s="378"/>
      <c r="H454" s="335"/>
      <c r="I454" s="373" t="s">
        <v>1237</v>
      </c>
      <c r="J454" s="319"/>
    </row>
    <row r="455" spans="1:10">
      <c r="A455" s="330" t="s">
        <v>1238</v>
      </c>
      <c r="B455" s="343" t="s">
        <v>741</v>
      </c>
      <c r="C455" s="235"/>
      <c r="D455" s="178"/>
      <c r="E455" s="185"/>
      <c r="F455" s="320"/>
      <c r="G455" s="375"/>
      <c r="H455" s="333"/>
      <c r="I455" s="320"/>
      <c r="J455" s="320"/>
    </row>
    <row r="456" spans="1:10" ht="38.25">
      <c r="A456" s="331" t="s">
        <v>1240</v>
      </c>
      <c r="B456" s="297" t="s">
        <v>743</v>
      </c>
      <c r="C456" s="380" t="s">
        <v>744</v>
      </c>
      <c r="D456" s="152" t="s">
        <v>87</v>
      </c>
      <c r="E456" s="150">
        <v>18</v>
      </c>
      <c r="F456" s="304"/>
      <c r="G456" s="374"/>
      <c r="H456" s="334"/>
      <c r="I456" s="304"/>
      <c r="J456" s="304"/>
    </row>
    <row r="457" spans="1:10">
      <c r="A457" s="332"/>
      <c r="B457" s="341"/>
      <c r="C457" s="385"/>
      <c r="D457" s="335"/>
      <c r="E457" s="358"/>
      <c r="F457" s="329"/>
      <c r="G457" s="378"/>
      <c r="H457" s="335"/>
      <c r="I457" s="373" t="s">
        <v>1250</v>
      </c>
      <c r="J457" s="319"/>
    </row>
    <row r="458" spans="1:10">
      <c r="A458" s="330" t="s">
        <v>1251</v>
      </c>
      <c r="B458" s="278" t="s">
        <v>2770</v>
      </c>
      <c r="C458" s="322"/>
      <c r="D458" s="333"/>
      <c r="E458" s="357"/>
      <c r="F458" s="249"/>
      <c r="G458" s="320"/>
      <c r="H458" s="333"/>
      <c r="I458" s="250"/>
      <c r="J458" s="320"/>
    </row>
    <row r="459" spans="1:10">
      <c r="A459" s="331" t="s">
        <v>1252</v>
      </c>
      <c r="B459" s="297" t="s">
        <v>746</v>
      </c>
      <c r="C459" s="380" t="s">
        <v>2717</v>
      </c>
      <c r="D459" s="152" t="s">
        <v>49</v>
      </c>
      <c r="E459" s="303">
        <v>18</v>
      </c>
      <c r="F459" s="304"/>
      <c r="G459" s="374"/>
      <c r="H459" s="334"/>
      <c r="I459" s="304"/>
      <c r="J459" s="304"/>
    </row>
    <row r="460" spans="1:10" ht="25.5">
      <c r="A460" s="331" t="s">
        <v>1253</v>
      </c>
      <c r="B460" s="297" t="s">
        <v>748</v>
      </c>
      <c r="C460" s="380" t="s">
        <v>2718</v>
      </c>
      <c r="D460" s="152" t="s">
        <v>49</v>
      </c>
      <c r="E460" s="303">
        <v>18</v>
      </c>
      <c r="F460" s="304"/>
      <c r="G460" s="374"/>
      <c r="H460" s="334"/>
      <c r="I460" s="304"/>
      <c r="J460" s="304"/>
    </row>
    <row r="461" spans="1:10">
      <c r="A461" s="332"/>
      <c r="B461" s="341"/>
      <c r="C461" s="385"/>
      <c r="D461" s="335"/>
      <c r="E461" s="358"/>
      <c r="F461" s="329"/>
      <c r="G461" s="378"/>
      <c r="H461" s="335"/>
      <c r="I461" s="373" t="s">
        <v>1259</v>
      </c>
      <c r="J461" s="319"/>
    </row>
    <row r="462" spans="1:10">
      <c r="A462" s="330" t="s">
        <v>1260</v>
      </c>
      <c r="B462" s="438" t="s">
        <v>750</v>
      </c>
      <c r="C462" s="235"/>
      <c r="D462" s="178"/>
      <c r="E462" s="187"/>
      <c r="F462" s="320"/>
      <c r="G462" s="375"/>
      <c r="H462" s="333"/>
      <c r="I462" s="320"/>
      <c r="J462" s="320"/>
    </row>
    <row r="463" spans="1:10">
      <c r="A463" s="331" t="s">
        <v>1261</v>
      </c>
      <c r="B463" s="297" t="s">
        <v>752</v>
      </c>
      <c r="C463" s="380" t="s">
        <v>753</v>
      </c>
      <c r="D463" s="152" t="s">
        <v>49</v>
      </c>
      <c r="E463" s="303">
        <v>63</v>
      </c>
      <c r="F463" s="304"/>
      <c r="G463" s="374"/>
      <c r="H463" s="334"/>
      <c r="I463" s="304"/>
      <c r="J463" s="304"/>
    </row>
    <row r="464" spans="1:10">
      <c r="A464" s="332"/>
      <c r="B464" s="341"/>
      <c r="C464" s="385"/>
      <c r="D464" s="335"/>
      <c r="E464" s="358"/>
      <c r="F464" s="329"/>
      <c r="G464" s="378"/>
      <c r="H464" s="335"/>
      <c r="I464" s="373" t="s">
        <v>1276</v>
      </c>
      <c r="J464" s="319"/>
    </row>
    <row r="465" spans="1:10">
      <c r="A465" s="330" t="s">
        <v>1277</v>
      </c>
      <c r="B465" s="181" t="s">
        <v>754</v>
      </c>
      <c r="C465" s="235"/>
      <c r="D465" s="178"/>
      <c r="E465" s="187"/>
      <c r="F465" s="320"/>
      <c r="G465" s="375"/>
      <c r="H465" s="333"/>
      <c r="I465" s="320"/>
      <c r="J465" s="320"/>
    </row>
    <row r="466" spans="1:10" ht="38.25">
      <c r="A466" s="331" t="s">
        <v>1278</v>
      </c>
      <c r="B466" s="379" t="s">
        <v>756</v>
      </c>
      <c r="C466" s="380" t="s">
        <v>2719</v>
      </c>
      <c r="D466" s="197" t="s">
        <v>249</v>
      </c>
      <c r="E466" s="303">
        <v>72</v>
      </c>
      <c r="F466" s="304"/>
      <c r="G466" s="374"/>
      <c r="H466" s="334"/>
      <c r="I466" s="304"/>
      <c r="J466" s="304"/>
    </row>
    <row r="467" spans="1:10">
      <c r="A467" s="332"/>
      <c r="B467" s="341"/>
      <c r="C467" s="385"/>
      <c r="D467" s="335"/>
      <c r="E467" s="358"/>
      <c r="F467" s="329"/>
      <c r="G467" s="378"/>
      <c r="H467" s="335"/>
      <c r="I467" s="373" t="s">
        <v>1290</v>
      </c>
      <c r="J467" s="319"/>
    </row>
    <row r="468" spans="1:10">
      <c r="A468" s="330" t="s">
        <v>1291</v>
      </c>
      <c r="B468" s="439" t="s">
        <v>2588</v>
      </c>
      <c r="C468" s="235"/>
      <c r="D468" s="440"/>
      <c r="E468" s="187"/>
      <c r="F468" s="320"/>
      <c r="G468" s="375"/>
      <c r="H468" s="333"/>
      <c r="I468" s="320"/>
      <c r="J468" s="320"/>
    </row>
    <row r="469" spans="1:10" ht="38.25">
      <c r="A469" s="331" t="s">
        <v>1293</v>
      </c>
      <c r="B469" s="149" t="s">
        <v>757</v>
      </c>
      <c r="C469" s="241" t="s">
        <v>758</v>
      </c>
      <c r="D469" s="152" t="s">
        <v>87</v>
      </c>
      <c r="E469" s="303">
        <v>12</v>
      </c>
      <c r="F469" s="304"/>
      <c r="G469" s="374"/>
      <c r="H469" s="334"/>
      <c r="I469" s="304"/>
      <c r="J469" s="304"/>
    </row>
    <row r="470" spans="1:10">
      <c r="A470" s="332"/>
      <c r="B470" s="341"/>
      <c r="C470" s="385"/>
      <c r="D470" s="335"/>
      <c r="E470" s="358"/>
      <c r="F470" s="329"/>
      <c r="G470" s="378"/>
      <c r="H470" s="335"/>
      <c r="I470" s="373" t="s">
        <v>1303</v>
      </c>
      <c r="J470" s="319"/>
    </row>
    <row r="471" spans="1:10">
      <c r="A471" s="330" t="s">
        <v>1304</v>
      </c>
      <c r="B471" s="441" t="s">
        <v>2589</v>
      </c>
      <c r="C471" s="255"/>
      <c r="D471" s="178"/>
      <c r="E471" s="187"/>
      <c r="F471" s="320"/>
      <c r="G471" s="375"/>
      <c r="H471" s="333"/>
      <c r="I471" s="320"/>
      <c r="J471" s="320"/>
    </row>
    <row r="472" spans="1:10" ht="38.25">
      <c r="A472" s="331" t="s">
        <v>1306</v>
      </c>
      <c r="B472" s="297" t="s">
        <v>759</v>
      </c>
      <c r="C472" s="380" t="s">
        <v>2720</v>
      </c>
      <c r="D472" s="152" t="s">
        <v>87</v>
      </c>
      <c r="E472" s="303">
        <v>30</v>
      </c>
      <c r="F472" s="304"/>
      <c r="G472" s="374"/>
      <c r="H472" s="334"/>
      <c r="I472" s="304"/>
      <c r="J472" s="304"/>
    </row>
    <row r="473" spans="1:10">
      <c r="A473" s="332"/>
      <c r="B473" s="341"/>
      <c r="C473" s="385"/>
      <c r="D473" s="335"/>
      <c r="E473" s="358"/>
      <c r="F473" s="329"/>
      <c r="G473" s="327"/>
      <c r="H473" s="335"/>
      <c r="I473" s="373" t="s">
        <v>1327</v>
      </c>
      <c r="J473" s="319"/>
    </row>
    <row r="474" spans="1:10">
      <c r="A474" s="330" t="s">
        <v>1328</v>
      </c>
      <c r="B474" s="429" t="s">
        <v>2769</v>
      </c>
      <c r="C474" s="247"/>
      <c r="D474" s="443"/>
      <c r="E474" s="444"/>
      <c r="F474" s="205"/>
      <c r="G474" s="446"/>
      <c r="H474" s="443"/>
      <c r="I474" s="205"/>
      <c r="J474" s="205"/>
    </row>
    <row r="475" spans="1:10" ht="25.5">
      <c r="A475" s="331" t="s">
        <v>1330</v>
      </c>
      <c r="B475" s="297" t="s">
        <v>760</v>
      </c>
      <c r="C475" s="380" t="s">
        <v>2721</v>
      </c>
      <c r="D475" s="152" t="s">
        <v>87</v>
      </c>
      <c r="E475" s="303">
        <v>18</v>
      </c>
      <c r="F475" s="304"/>
      <c r="G475" s="374"/>
      <c r="H475" s="334"/>
      <c r="I475" s="304"/>
      <c r="J475" s="304"/>
    </row>
    <row r="476" spans="1:10" ht="25.5">
      <c r="A476" s="331" t="s">
        <v>1333</v>
      </c>
      <c r="B476" s="297" t="s">
        <v>760</v>
      </c>
      <c r="C476" s="380" t="s">
        <v>761</v>
      </c>
      <c r="D476" s="152" t="s">
        <v>87</v>
      </c>
      <c r="E476" s="150">
        <v>18</v>
      </c>
      <c r="F476" s="304"/>
      <c r="G476" s="374"/>
      <c r="H476" s="334"/>
      <c r="I476" s="304"/>
      <c r="J476" s="304"/>
    </row>
    <row r="477" spans="1:10">
      <c r="A477" s="332"/>
      <c r="B477" s="341"/>
      <c r="C477" s="385"/>
      <c r="D477" s="335"/>
      <c r="E477" s="358"/>
      <c r="F477" s="329"/>
      <c r="G477" s="378"/>
      <c r="H477" s="335"/>
      <c r="I477" s="373" t="s">
        <v>1554</v>
      </c>
      <c r="J477" s="319"/>
    </row>
    <row r="478" spans="1:10">
      <c r="A478" s="330" t="s">
        <v>1555</v>
      </c>
      <c r="B478" s="438" t="s">
        <v>2768</v>
      </c>
      <c r="C478" s="235"/>
      <c r="D478" s="178"/>
      <c r="E478" s="185"/>
      <c r="F478" s="320"/>
      <c r="G478" s="375"/>
      <c r="H478" s="333"/>
      <c r="I478" s="320"/>
      <c r="J478" s="320"/>
    </row>
    <row r="479" spans="1:10" ht="25.5">
      <c r="A479" s="331" t="s">
        <v>1088</v>
      </c>
      <c r="B479" s="297" t="s">
        <v>762</v>
      </c>
      <c r="C479" s="380" t="s">
        <v>2722</v>
      </c>
      <c r="D479" s="152" t="s">
        <v>87</v>
      </c>
      <c r="E479" s="150">
        <v>24</v>
      </c>
      <c r="F479" s="304"/>
      <c r="G479" s="374"/>
      <c r="H479" s="334"/>
      <c r="I479" s="304"/>
      <c r="J479" s="304"/>
    </row>
    <row r="480" spans="1:10" ht="25.5">
      <c r="A480" s="331" t="s">
        <v>1091</v>
      </c>
      <c r="B480" s="297" t="s">
        <v>763</v>
      </c>
      <c r="C480" s="380" t="s">
        <v>764</v>
      </c>
      <c r="D480" s="152" t="s">
        <v>31</v>
      </c>
      <c r="E480" s="150">
        <v>12</v>
      </c>
      <c r="F480" s="304"/>
      <c r="G480" s="374"/>
      <c r="H480" s="334"/>
      <c r="I480" s="304"/>
      <c r="J480" s="304"/>
    </row>
    <row r="481" spans="1:10" ht="25.5">
      <c r="A481" s="331" t="s">
        <v>1094</v>
      </c>
      <c r="B481" s="297" t="s">
        <v>765</v>
      </c>
      <c r="C481" s="380" t="s">
        <v>766</v>
      </c>
      <c r="D481" s="152" t="s">
        <v>31</v>
      </c>
      <c r="E481" s="150">
        <v>24</v>
      </c>
      <c r="F481" s="304"/>
      <c r="G481" s="374"/>
      <c r="H481" s="334"/>
      <c r="I481" s="304"/>
      <c r="J481" s="304"/>
    </row>
    <row r="482" spans="1:10" ht="38.25">
      <c r="A482" s="331" t="s">
        <v>1097</v>
      </c>
      <c r="B482" s="297" t="s">
        <v>2724</v>
      </c>
      <c r="C482" s="380" t="s">
        <v>2723</v>
      </c>
      <c r="D482" s="152" t="s">
        <v>31</v>
      </c>
      <c r="E482" s="303">
        <v>12</v>
      </c>
      <c r="F482" s="304"/>
      <c r="G482" s="374"/>
      <c r="H482" s="334"/>
      <c r="I482" s="304"/>
      <c r="J482" s="304"/>
    </row>
    <row r="483" spans="1:10" ht="25.5">
      <c r="A483" s="331" t="s">
        <v>1100</v>
      </c>
      <c r="B483" s="297" t="s">
        <v>767</v>
      </c>
      <c r="C483" s="380" t="s">
        <v>768</v>
      </c>
      <c r="D483" s="152" t="s">
        <v>87</v>
      </c>
      <c r="E483" s="150">
        <v>12</v>
      </c>
      <c r="F483" s="304"/>
      <c r="G483" s="374"/>
      <c r="H483" s="334"/>
      <c r="I483" s="304"/>
      <c r="J483" s="304"/>
    </row>
    <row r="484" spans="1:10" ht="38.25">
      <c r="A484" s="331" t="s">
        <v>1103</v>
      </c>
      <c r="B484" s="297" t="s">
        <v>769</v>
      </c>
      <c r="C484" s="380" t="s">
        <v>770</v>
      </c>
      <c r="D484" s="152" t="s">
        <v>87</v>
      </c>
      <c r="E484" s="150">
        <v>12</v>
      </c>
      <c r="F484" s="304"/>
      <c r="G484" s="374"/>
      <c r="H484" s="334"/>
      <c r="I484" s="304"/>
      <c r="J484" s="304"/>
    </row>
    <row r="485" spans="1:10" ht="25.5">
      <c r="A485" s="331" t="s">
        <v>1106</v>
      </c>
      <c r="B485" s="447" t="s">
        <v>771</v>
      </c>
      <c r="C485" s="380" t="s">
        <v>772</v>
      </c>
      <c r="D485" s="152" t="s">
        <v>87</v>
      </c>
      <c r="E485" s="303">
        <v>144</v>
      </c>
      <c r="F485" s="304"/>
      <c r="G485" s="374"/>
      <c r="H485" s="334"/>
      <c r="I485" s="304"/>
      <c r="J485" s="304"/>
    </row>
    <row r="486" spans="1:10" ht="51">
      <c r="A486" s="331" t="s">
        <v>1109</v>
      </c>
      <c r="B486" s="297" t="s">
        <v>773</v>
      </c>
      <c r="C486" s="380" t="s">
        <v>774</v>
      </c>
      <c r="D486" s="152" t="s">
        <v>31</v>
      </c>
      <c r="E486" s="150">
        <v>12</v>
      </c>
      <c r="F486" s="304"/>
      <c r="G486" s="374"/>
      <c r="H486" s="334"/>
      <c r="I486" s="304"/>
      <c r="J486" s="304"/>
    </row>
    <row r="487" spans="1:10">
      <c r="A487" s="332"/>
      <c r="B487" s="341"/>
      <c r="C487" s="385"/>
      <c r="D487" s="335"/>
      <c r="E487" s="358"/>
      <c r="F487" s="329"/>
      <c r="G487" s="378"/>
      <c r="H487" s="335"/>
      <c r="I487" s="373" t="s">
        <v>1556</v>
      </c>
      <c r="J487" s="319"/>
    </row>
    <row r="488" spans="1:10">
      <c r="A488" s="330" t="s">
        <v>1557</v>
      </c>
      <c r="B488" s="438" t="s">
        <v>2590</v>
      </c>
      <c r="C488" s="235"/>
      <c r="D488" s="178"/>
      <c r="E488" s="185"/>
      <c r="F488" s="320"/>
      <c r="G488" s="375"/>
      <c r="H488" s="333"/>
      <c r="I488" s="320"/>
      <c r="J488" s="320"/>
    </row>
    <row r="489" spans="1:10" ht="25.5">
      <c r="A489" s="331" t="s">
        <v>1559</v>
      </c>
      <c r="B489" s="297" t="s">
        <v>775</v>
      </c>
      <c r="C489" s="380" t="s">
        <v>776</v>
      </c>
      <c r="D489" s="152" t="s">
        <v>87</v>
      </c>
      <c r="E489" s="303">
        <v>30</v>
      </c>
      <c r="F489" s="304"/>
      <c r="G489" s="374"/>
      <c r="H489" s="334"/>
      <c r="I489" s="304"/>
      <c r="J489" s="304"/>
    </row>
    <row r="490" spans="1:10">
      <c r="A490" s="332"/>
      <c r="B490" s="341"/>
      <c r="C490" s="385"/>
      <c r="D490" s="335"/>
      <c r="E490" s="358"/>
      <c r="F490" s="329"/>
      <c r="G490" s="378"/>
      <c r="H490" s="335"/>
      <c r="I490" s="373" t="s">
        <v>1558</v>
      </c>
      <c r="J490" s="319"/>
    </row>
    <row r="491" spans="1:10">
      <c r="A491" s="330">
        <v>70</v>
      </c>
      <c r="B491" s="277" t="s">
        <v>2591</v>
      </c>
      <c r="C491" s="205"/>
      <c r="D491" s="205"/>
      <c r="E491" s="445"/>
      <c r="F491" s="320"/>
      <c r="G491" s="375"/>
      <c r="H491" s="333"/>
      <c r="I491" s="320"/>
      <c r="J491" s="320"/>
    </row>
    <row r="492" spans="1:10">
      <c r="A492" s="331" t="s">
        <v>1563</v>
      </c>
      <c r="B492" s="297" t="s">
        <v>777</v>
      </c>
      <c r="C492" s="380" t="s">
        <v>778</v>
      </c>
      <c r="D492" s="152" t="s">
        <v>87</v>
      </c>
      <c r="E492" s="303">
        <v>3</v>
      </c>
      <c r="F492" s="304"/>
      <c r="G492" s="374"/>
      <c r="H492" s="334"/>
      <c r="I492" s="304"/>
      <c r="J492" s="304"/>
    </row>
    <row r="493" spans="1:10">
      <c r="A493" s="331" t="s">
        <v>1564</v>
      </c>
      <c r="B493" s="297" t="s">
        <v>779</v>
      </c>
      <c r="C493" s="380" t="s">
        <v>780</v>
      </c>
      <c r="D493" s="152" t="s">
        <v>49</v>
      </c>
      <c r="E493" s="303">
        <v>6</v>
      </c>
      <c r="F493" s="304"/>
      <c r="G493" s="374"/>
      <c r="H493" s="334"/>
      <c r="I493" s="304"/>
      <c r="J493" s="304"/>
    </row>
    <row r="494" spans="1:10">
      <c r="A494" s="331" t="s">
        <v>1565</v>
      </c>
      <c r="B494" s="297" t="s">
        <v>781</v>
      </c>
      <c r="C494" s="380" t="s">
        <v>2616</v>
      </c>
      <c r="D494" s="152" t="s">
        <v>49</v>
      </c>
      <c r="E494" s="303">
        <v>36</v>
      </c>
      <c r="F494" s="304"/>
      <c r="G494" s="374"/>
      <c r="H494" s="334"/>
      <c r="I494" s="304"/>
      <c r="J494" s="304"/>
    </row>
    <row r="495" spans="1:10">
      <c r="A495" s="332"/>
      <c r="B495" s="341"/>
      <c r="C495" s="385"/>
      <c r="D495" s="335"/>
      <c r="E495" s="358"/>
      <c r="F495" s="329"/>
      <c r="G495" s="378"/>
      <c r="H495" s="335"/>
      <c r="I495" s="373" t="s">
        <v>1560</v>
      </c>
      <c r="J495" s="319"/>
    </row>
    <row r="496" spans="1:10">
      <c r="A496" s="330" t="s">
        <v>1566</v>
      </c>
      <c r="B496" s="429" t="s">
        <v>782</v>
      </c>
      <c r="C496" s="448"/>
      <c r="D496" s="430"/>
      <c r="E496" s="449"/>
      <c r="F496" s="427"/>
      <c r="G496" s="450"/>
      <c r="H496" s="430"/>
      <c r="I496" s="427"/>
      <c r="J496" s="427"/>
    </row>
    <row r="497" spans="1:10" ht="25.5">
      <c r="A497" s="331" t="s">
        <v>1567</v>
      </c>
      <c r="B497" s="297" t="s">
        <v>783</v>
      </c>
      <c r="C497" s="380" t="s">
        <v>2726</v>
      </c>
      <c r="D497" s="152" t="s">
        <v>49</v>
      </c>
      <c r="E497" s="303">
        <v>90</v>
      </c>
      <c r="F497" s="304"/>
      <c r="G497" s="374"/>
      <c r="H497" s="334"/>
      <c r="I497" s="304"/>
      <c r="J497" s="304"/>
    </row>
    <row r="498" spans="1:10">
      <c r="A498" s="332"/>
      <c r="B498" s="341"/>
      <c r="C498" s="385"/>
      <c r="D498" s="335"/>
      <c r="E498" s="358"/>
      <c r="F498" s="329"/>
      <c r="G498" s="378"/>
      <c r="H498" s="335"/>
      <c r="I498" s="373" t="s">
        <v>1561</v>
      </c>
      <c r="J498" s="319"/>
    </row>
    <row r="499" spans="1:10">
      <c r="A499" s="330" t="s">
        <v>1568</v>
      </c>
      <c r="B499" s="438" t="s">
        <v>2592</v>
      </c>
      <c r="C499" s="235"/>
      <c r="D499" s="178"/>
      <c r="E499" s="187"/>
      <c r="F499" s="320"/>
      <c r="G499" s="375"/>
      <c r="H499" s="333"/>
      <c r="I499" s="320"/>
      <c r="J499" s="320"/>
    </row>
    <row r="500" spans="1:10" ht="25.5">
      <c r="A500" s="331" t="s">
        <v>1569</v>
      </c>
      <c r="B500" s="297" t="s">
        <v>784</v>
      </c>
      <c r="C500" s="380" t="s">
        <v>2725</v>
      </c>
      <c r="D500" s="152" t="s">
        <v>49</v>
      </c>
      <c r="E500" s="303">
        <v>12</v>
      </c>
      <c r="F500" s="304"/>
      <c r="G500" s="374"/>
      <c r="H500" s="334"/>
      <c r="I500" s="304"/>
      <c r="J500" s="409"/>
    </row>
    <row r="501" spans="1:10">
      <c r="A501" s="332"/>
      <c r="B501" s="341"/>
      <c r="C501" s="385"/>
      <c r="D501" s="335"/>
      <c r="E501" s="358"/>
      <c r="F501" s="329"/>
      <c r="G501" s="378"/>
      <c r="H501" s="335"/>
      <c r="I501" s="373" t="s">
        <v>1562</v>
      </c>
      <c r="J501" s="319"/>
    </row>
    <row r="502" spans="1:10">
      <c r="A502" s="330" t="s">
        <v>1570</v>
      </c>
      <c r="B502" s="451" t="s">
        <v>785</v>
      </c>
      <c r="C502" s="235"/>
      <c r="D502" s="178"/>
      <c r="E502" s="187"/>
      <c r="F502" s="320"/>
      <c r="G502" s="375"/>
      <c r="H502" s="333"/>
      <c r="I502" s="320"/>
      <c r="J502" s="320"/>
    </row>
    <row r="503" spans="1:10">
      <c r="A503" s="331" t="s">
        <v>1571</v>
      </c>
      <c r="B503" s="297" t="s">
        <v>786</v>
      </c>
      <c r="C503" s="380" t="s">
        <v>787</v>
      </c>
      <c r="D503" s="152" t="s">
        <v>49</v>
      </c>
      <c r="E503" s="303">
        <v>6</v>
      </c>
      <c r="F503" s="304"/>
      <c r="G503" s="374"/>
      <c r="H503" s="334"/>
      <c r="I503" s="304"/>
      <c r="J503" s="304"/>
    </row>
    <row r="504" spans="1:10">
      <c r="A504" s="331" t="s">
        <v>1572</v>
      </c>
      <c r="B504" s="297" t="s">
        <v>788</v>
      </c>
      <c r="C504" s="380" t="s">
        <v>789</v>
      </c>
      <c r="D504" s="152" t="s">
        <v>49</v>
      </c>
      <c r="E504" s="303">
        <v>6</v>
      </c>
      <c r="F504" s="304"/>
      <c r="G504" s="374"/>
      <c r="H504" s="334"/>
      <c r="I504" s="304"/>
      <c r="J504" s="304"/>
    </row>
    <row r="505" spans="1:10">
      <c r="A505" s="331" t="s">
        <v>1573</v>
      </c>
      <c r="B505" s="297" t="s">
        <v>790</v>
      </c>
      <c r="C505" s="380" t="s">
        <v>791</v>
      </c>
      <c r="D505" s="152" t="s">
        <v>49</v>
      </c>
      <c r="E505" s="303">
        <v>6</v>
      </c>
      <c r="F505" s="304"/>
      <c r="G505" s="374"/>
      <c r="H505" s="334"/>
      <c r="I505" s="304"/>
      <c r="J505" s="304"/>
    </row>
    <row r="506" spans="1:10">
      <c r="A506" s="332"/>
      <c r="B506" s="341"/>
      <c r="C506" s="385"/>
      <c r="D506" s="335"/>
      <c r="E506" s="358"/>
      <c r="F506" s="329"/>
      <c r="G506" s="378"/>
      <c r="H506" s="335"/>
      <c r="I506" s="373" t="s">
        <v>1574</v>
      </c>
      <c r="J506" s="319"/>
    </row>
    <row r="507" spans="1:10">
      <c r="A507" s="330" t="s">
        <v>1575</v>
      </c>
      <c r="B507" s="427" t="s">
        <v>792</v>
      </c>
      <c r="C507" s="235"/>
      <c r="D507" s="178"/>
      <c r="E507" s="187"/>
      <c r="F507" s="320"/>
      <c r="G507" s="375"/>
      <c r="H507" s="333"/>
      <c r="I507" s="320"/>
      <c r="J507" s="320"/>
    </row>
    <row r="508" spans="1:10" ht="25.5">
      <c r="A508" s="267" t="s">
        <v>1576</v>
      </c>
      <c r="B508" s="297" t="s">
        <v>793</v>
      </c>
      <c r="C508" s="380" t="s">
        <v>794</v>
      </c>
      <c r="D508" s="152" t="s">
        <v>87</v>
      </c>
      <c r="E508" s="303">
        <v>24</v>
      </c>
      <c r="F508" s="304"/>
      <c r="G508" s="374"/>
      <c r="H508" s="334"/>
      <c r="I508" s="304"/>
      <c r="J508" s="304"/>
    </row>
    <row r="509" spans="1:10">
      <c r="A509" s="256"/>
      <c r="B509" s="378"/>
      <c r="C509" s="257"/>
      <c r="D509" s="258"/>
      <c r="E509" s="176"/>
      <c r="F509" s="327"/>
      <c r="G509" s="259"/>
      <c r="H509" s="335"/>
      <c r="I509" s="373" t="s">
        <v>1579</v>
      </c>
      <c r="J509" s="319"/>
    </row>
    <row r="510" spans="1:10">
      <c r="A510" s="330" t="s">
        <v>1577</v>
      </c>
      <c r="B510" s="181" t="s">
        <v>795</v>
      </c>
      <c r="C510" s="235"/>
      <c r="D510" s="178"/>
      <c r="E510" s="187"/>
      <c r="F510" s="320"/>
      <c r="G510" s="375"/>
      <c r="H510" s="333"/>
      <c r="I510" s="320"/>
      <c r="J510" s="320"/>
    </row>
    <row r="511" spans="1:10" ht="38.25">
      <c r="A511" s="267" t="s">
        <v>1578</v>
      </c>
      <c r="B511" s="297" t="s">
        <v>796</v>
      </c>
      <c r="C511" s="380" t="s">
        <v>2593</v>
      </c>
      <c r="D511" s="152" t="s">
        <v>87</v>
      </c>
      <c r="E511" s="150">
        <v>72</v>
      </c>
      <c r="F511" s="304"/>
      <c r="G511" s="374"/>
      <c r="H511" s="334"/>
      <c r="I511" s="304"/>
      <c r="J511" s="304"/>
    </row>
    <row r="512" spans="1:10">
      <c r="A512" s="332"/>
      <c r="B512" s="341"/>
      <c r="C512" s="385"/>
      <c r="D512" s="335"/>
      <c r="E512" s="358"/>
      <c r="F512" s="329"/>
      <c r="G512" s="378"/>
      <c r="H512" s="335"/>
      <c r="I512" s="373" t="s">
        <v>1580</v>
      </c>
      <c r="J512" s="319"/>
    </row>
    <row r="513" spans="1:10">
      <c r="A513" s="330" t="s">
        <v>1581</v>
      </c>
      <c r="B513" s="438" t="s">
        <v>2595</v>
      </c>
      <c r="C513" s="235"/>
      <c r="D513" s="178"/>
      <c r="E513" s="185"/>
      <c r="F513" s="320"/>
      <c r="G513" s="375"/>
      <c r="H513" s="333"/>
      <c r="I513" s="320"/>
      <c r="J513" s="320"/>
    </row>
    <row r="514" spans="1:10" ht="38.25">
      <c r="A514" s="331" t="s">
        <v>1582</v>
      </c>
      <c r="B514" s="297" t="s">
        <v>797</v>
      </c>
      <c r="C514" s="380" t="s">
        <v>798</v>
      </c>
      <c r="D514" s="152" t="s">
        <v>49</v>
      </c>
      <c r="E514" s="150">
        <v>600</v>
      </c>
      <c r="F514" s="304"/>
      <c r="G514" s="374"/>
      <c r="H514" s="334"/>
      <c r="I514" s="304"/>
      <c r="J514" s="304"/>
    </row>
    <row r="515" spans="1:10" ht="38.25">
      <c r="A515" s="331" t="s">
        <v>1583</v>
      </c>
      <c r="B515" s="297" t="s">
        <v>799</v>
      </c>
      <c r="C515" s="380" t="s">
        <v>2594</v>
      </c>
      <c r="D515" s="152" t="s">
        <v>49</v>
      </c>
      <c r="E515" s="150">
        <v>108</v>
      </c>
      <c r="F515" s="304"/>
      <c r="G515" s="374"/>
      <c r="H515" s="334"/>
      <c r="I515" s="304"/>
      <c r="J515" s="304"/>
    </row>
    <row r="516" spans="1:10" ht="38.25">
      <c r="A516" s="331" t="s">
        <v>1584</v>
      </c>
      <c r="B516" s="302" t="s">
        <v>800</v>
      </c>
      <c r="C516" s="380" t="s">
        <v>2594</v>
      </c>
      <c r="D516" s="152" t="s">
        <v>49</v>
      </c>
      <c r="E516" s="150">
        <v>15</v>
      </c>
      <c r="F516" s="304"/>
      <c r="G516" s="374"/>
      <c r="H516" s="334"/>
      <c r="I516" s="304"/>
      <c r="J516" s="304"/>
    </row>
    <row r="517" spans="1:10" ht="38.25">
      <c r="A517" s="331" t="s">
        <v>1585</v>
      </c>
      <c r="B517" s="297" t="s">
        <v>801</v>
      </c>
      <c r="C517" s="380" t="s">
        <v>2594</v>
      </c>
      <c r="D517" s="152" t="s">
        <v>49</v>
      </c>
      <c r="E517" s="150">
        <v>24</v>
      </c>
      <c r="F517" s="304"/>
      <c r="G517" s="374"/>
      <c r="H517" s="334"/>
      <c r="I517" s="304"/>
      <c r="J517" s="304"/>
    </row>
    <row r="518" spans="1:10">
      <c r="A518" s="332"/>
      <c r="B518" s="341"/>
      <c r="C518" s="385"/>
      <c r="D518" s="335"/>
      <c r="E518" s="358"/>
      <c r="F518" s="329"/>
      <c r="G518" s="378"/>
      <c r="H518" s="335"/>
      <c r="I518" s="373" t="s">
        <v>1586</v>
      </c>
      <c r="J518" s="319"/>
    </row>
    <row r="519" spans="1:10">
      <c r="A519" s="330" t="s">
        <v>1587</v>
      </c>
      <c r="B519" s="189" t="s">
        <v>804</v>
      </c>
      <c r="C519" s="242"/>
      <c r="D519" s="333"/>
      <c r="E519" s="357"/>
      <c r="F519" s="320"/>
      <c r="G519" s="375"/>
      <c r="H519" s="333"/>
      <c r="I519" s="320"/>
      <c r="J519" s="320"/>
    </row>
    <row r="520" spans="1:10" ht="25.5">
      <c r="A520" s="331" t="s">
        <v>1588</v>
      </c>
      <c r="B520" s="302" t="s">
        <v>806</v>
      </c>
      <c r="C520" s="305" t="s">
        <v>807</v>
      </c>
      <c r="D520" s="144" t="s">
        <v>31</v>
      </c>
      <c r="E520" s="300">
        <v>24</v>
      </c>
      <c r="F520" s="304"/>
      <c r="G520" s="374"/>
      <c r="H520" s="334"/>
      <c r="I520" s="304"/>
      <c r="J520" s="304"/>
    </row>
    <row r="521" spans="1:10" ht="25.5">
      <c r="A521" s="331" t="s">
        <v>1589</v>
      </c>
      <c r="B521" s="302" t="s">
        <v>808</v>
      </c>
      <c r="C521" s="305" t="s">
        <v>809</v>
      </c>
      <c r="D521" s="144" t="s">
        <v>31</v>
      </c>
      <c r="E521" s="300">
        <v>30</v>
      </c>
      <c r="F521" s="304"/>
      <c r="G521" s="374"/>
      <c r="H521" s="334"/>
      <c r="I521" s="304"/>
      <c r="J521" s="304"/>
    </row>
    <row r="522" spans="1:10">
      <c r="A522" s="331" t="s">
        <v>1590</v>
      </c>
      <c r="B522" s="302" t="s">
        <v>810</v>
      </c>
      <c r="C522" s="305" t="s">
        <v>811</v>
      </c>
      <c r="D522" s="144" t="s">
        <v>31</v>
      </c>
      <c r="E522" s="300">
        <v>3</v>
      </c>
      <c r="F522" s="304"/>
      <c r="G522" s="374"/>
      <c r="H522" s="334"/>
      <c r="I522" s="304"/>
      <c r="J522" s="304"/>
    </row>
    <row r="523" spans="1:10">
      <c r="A523" s="331" t="s">
        <v>1591</v>
      </c>
      <c r="B523" s="302" t="s">
        <v>812</v>
      </c>
      <c r="C523" s="305" t="s">
        <v>813</v>
      </c>
      <c r="D523" s="144" t="s">
        <v>31</v>
      </c>
      <c r="E523" s="300">
        <v>18</v>
      </c>
      <c r="F523" s="304"/>
      <c r="G523" s="374"/>
      <c r="H523" s="334"/>
      <c r="I523" s="304"/>
      <c r="J523" s="304"/>
    </row>
    <row r="524" spans="1:10">
      <c r="A524" s="331" t="s">
        <v>1592</v>
      </c>
      <c r="B524" s="302" t="s">
        <v>814</v>
      </c>
      <c r="C524" s="305" t="s">
        <v>815</v>
      </c>
      <c r="D524" s="144" t="s">
        <v>31</v>
      </c>
      <c r="E524" s="300">
        <v>36</v>
      </c>
      <c r="F524" s="304"/>
      <c r="G524" s="374"/>
      <c r="H524" s="334"/>
      <c r="I524" s="304"/>
      <c r="J524" s="304"/>
    </row>
    <row r="525" spans="1:10">
      <c r="A525" s="331" t="s">
        <v>1593</v>
      </c>
      <c r="B525" s="302" t="s">
        <v>816</v>
      </c>
      <c r="C525" s="305" t="s">
        <v>817</v>
      </c>
      <c r="D525" s="144" t="s">
        <v>31</v>
      </c>
      <c r="E525" s="300">
        <v>30</v>
      </c>
      <c r="F525" s="304"/>
      <c r="G525" s="374"/>
      <c r="H525" s="334"/>
      <c r="I525" s="304"/>
      <c r="J525" s="304"/>
    </row>
    <row r="526" spans="1:10">
      <c r="A526" s="331" t="s">
        <v>1594</v>
      </c>
      <c r="B526" s="302" t="s">
        <v>818</v>
      </c>
      <c r="C526" s="305" t="s">
        <v>819</v>
      </c>
      <c r="D526" s="144" t="s">
        <v>31</v>
      </c>
      <c r="E526" s="300">
        <v>6</v>
      </c>
      <c r="F526" s="304"/>
      <c r="G526" s="374"/>
      <c r="H526" s="334"/>
      <c r="I526" s="304"/>
      <c r="J526" s="304"/>
    </row>
    <row r="527" spans="1:10">
      <c r="A527" s="331" t="s">
        <v>1595</v>
      </c>
      <c r="B527" s="302" t="s">
        <v>820</v>
      </c>
      <c r="C527" s="305" t="s">
        <v>821</v>
      </c>
      <c r="D527" s="144" t="s">
        <v>49</v>
      </c>
      <c r="E527" s="300">
        <v>18</v>
      </c>
      <c r="F527" s="304"/>
      <c r="G527" s="374"/>
      <c r="H527" s="334"/>
      <c r="I527" s="304"/>
      <c r="J527" s="304"/>
    </row>
    <row r="528" spans="1:10">
      <c r="A528" s="331" t="s">
        <v>1596</v>
      </c>
      <c r="B528" s="302" t="s">
        <v>822</v>
      </c>
      <c r="C528" s="305" t="s">
        <v>823</v>
      </c>
      <c r="D528" s="144" t="s">
        <v>49</v>
      </c>
      <c r="E528" s="300">
        <v>18</v>
      </c>
      <c r="F528" s="304"/>
      <c r="G528" s="374"/>
      <c r="H528" s="334"/>
      <c r="I528" s="304"/>
      <c r="J528" s="304"/>
    </row>
    <row r="529" spans="1:10">
      <c r="A529" s="331" t="s">
        <v>1597</v>
      </c>
      <c r="B529" s="302" t="s">
        <v>824</v>
      </c>
      <c r="C529" s="305" t="s">
        <v>825</v>
      </c>
      <c r="D529" s="144" t="s">
        <v>49</v>
      </c>
      <c r="E529" s="300">
        <v>18</v>
      </c>
      <c r="F529" s="304"/>
      <c r="G529" s="374"/>
      <c r="H529" s="334"/>
      <c r="I529" s="304"/>
      <c r="J529" s="304"/>
    </row>
    <row r="530" spans="1:10">
      <c r="A530" s="331" t="s">
        <v>1598</v>
      </c>
      <c r="B530" s="302" t="s">
        <v>826</v>
      </c>
      <c r="C530" s="305" t="s">
        <v>827</v>
      </c>
      <c r="D530" s="144" t="s">
        <v>49</v>
      </c>
      <c r="E530" s="300">
        <v>6</v>
      </c>
      <c r="F530" s="304"/>
      <c r="G530" s="374"/>
      <c r="H530" s="334"/>
      <c r="I530" s="304"/>
      <c r="J530" s="304"/>
    </row>
    <row r="531" spans="1:10" ht="25.5">
      <c r="A531" s="331" t="s">
        <v>1599</v>
      </c>
      <c r="B531" s="302" t="s">
        <v>828</v>
      </c>
      <c r="C531" s="305" t="s">
        <v>829</v>
      </c>
      <c r="D531" s="144" t="s">
        <v>49</v>
      </c>
      <c r="E531" s="299">
        <v>3</v>
      </c>
      <c r="F531" s="304"/>
      <c r="G531" s="374"/>
      <c r="H531" s="334"/>
      <c r="I531" s="304"/>
      <c r="J531" s="304"/>
    </row>
    <row r="532" spans="1:10">
      <c r="A532" s="331" t="s">
        <v>1600</v>
      </c>
      <c r="B532" s="302" t="s">
        <v>830</v>
      </c>
      <c r="C532" s="305" t="s">
        <v>831</v>
      </c>
      <c r="D532" s="144" t="s">
        <v>49</v>
      </c>
      <c r="E532" s="300">
        <v>3</v>
      </c>
      <c r="F532" s="304"/>
      <c r="G532" s="374"/>
      <c r="H532" s="334"/>
      <c r="I532" s="304"/>
      <c r="J532" s="304"/>
    </row>
    <row r="533" spans="1:10">
      <c r="A533" s="331" t="s">
        <v>1601</v>
      </c>
      <c r="B533" s="302" t="s">
        <v>832</v>
      </c>
      <c r="C533" s="305" t="s">
        <v>2596</v>
      </c>
      <c r="D533" s="144" t="s">
        <v>31</v>
      </c>
      <c r="E533" s="300">
        <v>3</v>
      </c>
      <c r="F533" s="304"/>
      <c r="G533" s="374"/>
      <c r="H533" s="334"/>
      <c r="I533" s="304"/>
      <c r="J533" s="304"/>
    </row>
    <row r="534" spans="1:10">
      <c r="A534" s="331" t="s">
        <v>1602</v>
      </c>
      <c r="B534" s="302" t="s">
        <v>833</v>
      </c>
      <c r="C534" s="305" t="s">
        <v>2596</v>
      </c>
      <c r="D534" s="144" t="s">
        <v>31</v>
      </c>
      <c r="E534" s="300">
        <v>15</v>
      </c>
      <c r="F534" s="304"/>
      <c r="G534" s="374"/>
      <c r="H534" s="334"/>
      <c r="I534" s="304"/>
      <c r="J534" s="304"/>
    </row>
    <row r="535" spans="1:10">
      <c r="A535" s="331" t="s">
        <v>1603</v>
      </c>
      <c r="B535" s="302" t="s">
        <v>834</v>
      </c>
      <c r="C535" s="305" t="s">
        <v>835</v>
      </c>
      <c r="D535" s="141" t="s">
        <v>31</v>
      </c>
      <c r="E535" s="299">
        <v>3</v>
      </c>
      <c r="F535" s="304"/>
      <c r="G535" s="374"/>
      <c r="H535" s="334"/>
      <c r="I535" s="304"/>
      <c r="J535" s="304"/>
    </row>
    <row r="536" spans="1:10">
      <c r="A536" s="331" t="s">
        <v>1604</v>
      </c>
      <c r="B536" s="302" t="s">
        <v>836</v>
      </c>
      <c r="C536" s="305" t="s">
        <v>837</v>
      </c>
      <c r="D536" s="141" t="s">
        <v>31</v>
      </c>
      <c r="E536" s="299">
        <v>3</v>
      </c>
      <c r="F536" s="304"/>
      <c r="G536" s="374"/>
      <c r="H536" s="334"/>
      <c r="I536" s="304"/>
      <c r="J536" s="304"/>
    </row>
    <row r="537" spans="1:10" ht="25.5">
      <c r="A537" s="331" t="s">
        <v>1605</v>
      </c>
      <c r="B537" s="302" t="s">
        <v>838</v>
      </c>
      <c r="C537" s="305" t="s">
        <v>839</v>
      </c>
      <c r="D537" s="141" t="s">
        <v>31</v>
      </c>
      <c r="E537" s="299">
        <v>6</v>
      </c>
      <c r="F537" s="304"/>
      <c r="G537" s="374"/>
      <c r="H537" s="334"/>
      <c r="I537" s="304"/>
      <c r="J537" s="304"/>
    </row>
    <row r="538" spans="1:10">
      <c r="A538" s="331" t="s">
        <v>1606</v>
      </c>
      <c r="B538" s="302" t="s">
        <v>840</v>
      </c>
      <c r="C538" s="305" t="s">
        <v>841</v>
      </c>
      <c r="D538" s="141" t="s">
        <v>31</v>
      </c>
      <c r="E538" s="299">
        <v>3</v>
      </c>
      <c r="F538" s="304"/>
      <c r="G538" s="374"/>
      <c r="H538" s="334"/>
      <c r="I538" s="304"/>
      <c r="J538" s="304"/>
    </row>
    <row r="539" spans="1:10" ht="38.25">
      <c r="A539" s="331" t="s">
        <v>1607</v>
      </c>
      <c r="B539" s="302" t="s">
        <v>842</v>
      </c>
      <c r="C539" s="305" t="s">
        <v>2597</v>
      </c>
      <c r="D539" s="141" t="s">
        <v>31</v>
      </c>
      <c r="E539" s="299">
        <v>3</v>
      </c>
      <c r="F539" s="304"/>
      <c r="G539" s="374"/>
      <c r="H539" s="334"/>
      <c r="I539" s="304"/>
      <c r="J539" s="304"/>
    </row>
    <row r="540" spans="1:10" ht="25.5">
      <c r="A540" s="331" t="s">
        <v>1608</v>
      </c>
      <c r="B540" s="302" t="s">
        <v>1611</v>
      </c>
      <c r="C540" s="305" t="s">
        <v>2597</v>
      </c>
      <c r="D540" s="141" t="s">
        <v>31</v>
      </c>
      <c r="E540" s="299">
        <v>3</v>
      </c>
      <c r="F540" s="304"/>
      <c r="G540" s="374"/>
      <c r="H540" s="334"/>
      <c r="I540" s="304"/>
      <c r="J540" s="304"/>
    </row>
    <row r="541" spans="1:10" ht="25.5">
      <c r="A541" s="331" t="s">
        <v>1609</v>
      </c>
      <c r="B541" s="453" t="s">
        <v>843</v>
      </c>
      <c r="C541" s="305" t="s">
        <v>2598</v>
      </c>
      <c r="D541" s="283" t="s">
        <v>31</v>
      </c>
      <c r="E541" s="299">
        <v>3</v>
      </c>
      <c r="F541" s="304"/>
      <c r="G541" s="374"/>
      <c r="H541" s="334"/>
      <c r="I541" s="304"/>
      <c r="J541" s="304"/>
    </row>
    <row r="542" spans="1:10" ht="25.5">
      <c r="A542" s="331" t="s">
        <v>1610</v>
      </c>
      <c r="B542" s="302" t="s">
        <v>844</v>
      </c>
      <c r="C542" s="305" t="s">
        <v>2599</v>
      </c>
      <c r="D542" s="141" t="s">
        <v>31</v>
      </c>
      <c r="E542" s="299">
        <v>3</v>
      </c>
      <c r="F542" s="304"/>
      <c r="G542" s="374"/>
      <c r="H542" s="334"/>
      <c r="I542" s="304"/>
      <c r="J542" s="304"/>
    </row>
    <row r="543" spans="1:10">
      <c r="A543" s="332"/>
      <c r="B543" s="341"/>
      <c r="C543" s="385"/>
      <c r="D543" s="335"/>
      <c r="E543" s="358"/>
      <c r="F543" s="329"/>
      <c r="G543" s="378"/>
      <c r="H543" s="335"/>
      <c r="I543" s="373" t="s">
        <v>1614</v>
      </c>
      <c r="J543" s="319"/>
    </row>
    <row r="544" spans="1:10">
      <c r="A544" s="442" t="s">
        <v>1612</v>
      </c>
      <c r="B544" s="429" t="s">
        <v>845</v>
      </c>
      <c r="C544" s="247"/>
      <c r="D544" s="443"/>
      <c r="E544" s="444"/>
      <c r="F544" s="205"/>
      <c r="G544" s="446"/>
      <c r="H544" s="443"/>
      <c r="I544" s="205"/>
      <c r="J544" s="205"/>
    </row>
    <row r="545" spans="1:10" ht="38.25">
      <c r="A545" s="251" t="s">
        <v>1613</v>
      </c>
      <c r="B545" s="302" t="s">
        <v>846</v>
      </c>
      <c r="C545" s="302" t="s">
        <v>2728</v>
      </c>
      <c r="D545" s="141" t="s">
        <v>87</v>
      </c>
      <c r="E545" s="292">
        <v>16</v>
      </c>
      <c r="F545" s="254"/>
      <c r="G545" s="281"/>
      <c r="H545" s="251"/>
      <c r="I545" s="254"/>
      <c r="J545" s="254"/>
    </row>
    <row r="546" spans="1:10">
      <c r="A546" s="332"/>
      <c r="B546" s="341"/>
      <c r="C546" s="385"/>
      <c r="D546" s="335"/>
      <c r="E546" s="358"/>
      <c r="F546" s="329"/>
      <c r="G546" s="378"/>
      <c r="H546" s="335"/>
      <c r="I546" s="373" t="s">
        <v>1615</v>
      </c>
      <c r="J546" s="319"/>
    </row>
    <row r="547" spans="1:10" ht="15.75">
      <c r="A547" s="330" t="s">
        <v>1616</v>
      </c>
      <c r="B547" s="181" t="s">
        <v>847</v>
      </c>
      <c r="C547" s="235"/>
      <c r="D547" s="179"/>
      <c r="E547" s="455"/>
      <c r="F547" s="456"/>
      <c r="G547" s="426"/>
      <c r="H547" s="457"/>
      <c r="I547" s="458"/>
      <c r="J547" s="458"/>
    </row>
    <row r="548" spans="1:10" ht="38.25">
      <c r="A548" s="280" t="s">
        <v>1620</v>
      </c>
      <c r="B548" s="305" t="s">
        <v>849</v>
      </c>
      <c r="C548" s="302" t="s">
        <v>2727</v>
      </c>
      <c r="D548" s="141" t="s">
        <v>848</v>
      </c>
      <c r="E548" s="251">
        <v>10</v>
      </c>
      <c r="F548" s="254"/>
      <c r="G548" s="254"/>
      <c r="H548" s="254"/>
      <c r="I548" s="254"/>
      <c r="J548" s="254"/>
    </row>
    <row r="549" spans="1:10">
      <c r="A549" s="335"/>
      <c r="B549" s="341"/>
      <c r="C549" s="341"/>
      <c r="D549" s="341"/>
      <c r="E549" s="335"/>
      <c r="F549" s="341"/>
      <c r="G549" s="341"/>
      <c r="H549" s="341"/>
      <c r="I549" s="373" t="s">
        <v>1617</v>
      </c>
      <c r="J549" s="433"/>
    </row>
    <row r="550" spans="1:10">
      <c r="A550" s="330" t="s">
        <v>1618</v>
      </c>
      <c r="B550" s="189" t="s">
        <v>1619</v>
      </c>
      <c r="C550" s="235"/>
      <c r="D550" s="179"/>
      <c r="E550" s="185"/>
      <c r="F550" s="320"/>
      <c r="G550" s="375"/>
      <c r="H550" s="333"/>
      <c r="I550" s="320"/>
      <c r="J550" s="320"/>
    </row>
    <row r="551" spans="1:10" ht="25.5">
      <c r="A551" s="331" t="s">
        <v>1621</v>
      </c>
      <c r="B551" s="305" t="s">
        <v>850</v>
      </c>
      <c r="C551" s="305" t="s">
        <v>851</v>
      </c>
      <c r="D551" s="141" t="s">
        <v>848</v>
      </c>
      <c r="E551" s="300">
        <v>24</v>
      </c>
      <c r="F551" s="409"/>
      <c r="G551" s="304"/>
      <c r="H551" s="304"/>
      <c r="I551" s="409"/>
      <c r="J551" s="409"/>
    </row>
    <row r="552" spans="1:10">
      <c r="A552" s="332"/>
      <c r="B552" s="341"/>
      <c r="C552" s="385"/>
      <c r="D552" s="335"/>
      <c r="E552" s="358"/>
      <c r="F552" s="404"/>
      <c r="G552" s="378"/>
      <c r="H552" s="405"/>
      <c r="I552" s="406" t="s">
        <v>1622</v>
      </c>
      <c r="J552" s="407"/>
    </row>
    <row r="553" spans="1:10">
      <c r="A553" s="330" t="s">
        <v>1623</v>
      </c>
      <c r="B553" s="189" t="s">
        <v>852</v>
      </c>
      <c r="C553" s="234"/>
      <c r="D553" s="186"/>
      <c r="E553" s="190"/>
      <c r="F553" s="324"/>
      <c r="G553" s="376"/>
      <c r="H553" s="336"/>
      <c r="I553" s="324"/>
      <c r="J553" s="324"/>
    </row>
    <row r="554" spans="1:10" ht="38.25">
      <c r="A554" s="331" t="s">
        <v>1624</v>
      </c>
      <c r="B554" s="305" t="s">
        <v>853</v>
      </c>
      <c r="C554" s="305" t="s">
        <v>2729</v>
      </c>
      <c r="D554" s="141" t="s">
        <v>848</v>
      </c>
      <c r="E554" s="300">
        <v>60</v>
      </c>
      <c r="F554" s="409"/>
      <c r="G554" s="304"/>
      <c r="H554" s="304"/>
      <c r="I554" s="409"/>
      <c r="J554" s="409"/>
    </row>
    <row r="555" spans="1:10">
      <c r="A555" s="332"/>
      <c r="B555" s="341"/>
      <c r="C555" s="385"/>
      <c r="D555" s="335"/>
      <c r="E555" s="358"/>
      <c r="F555" s="404"/>
      <c r="G555" s="378"/>
      <c r="H555" s="405"/>
      <c r="I555" s="406" t="s">
        <v>1625</v>
      </c>
      <c r="J555" s="407"/>
    </row>
    <row r="556" spans="1:10">
      <c r="A556" s="330" t="s">
        <v>1626</v>
      </c>
      <c r="B556" s="189" t="s">
        <v>854</v>
      </c>
      <c r="C556" s="235"/>
      <c r="D556" s="179"/>
      <c r="E556" s="185"/>
      <c r="F556" s="320"/>
      <c r="G556" s="375"/>
      <c r="H556" s="333"/>
      <c r="I556" s="320"/>
      <c r="J556" s="320"/>
    </row>
    <row r="557" spans="1:10" ht="38.25">
      <c r="A557" s="331" t="s">
        <v>855</v>
      </c>
      <c r="B557" s="302" t="s">
        <v>856</v>
      </c>
      <c r="C557" s="305" t="s">
        <v>857</v>
      </c>
      <c r="D557" s="141" t="s">
        <v>858</v>
      </c>
      <c r="E557" s="300">
        <v>36</v>
      </c>
      <c r="F557" s="409"/>
      <c r="G557" s="304"/>
      <c r="H557" s="304"/>
      <c r="I557" s="409"/>
      <c r="J557" s="409"/>
    </row>
    <row r="558" spans="1:10">
      <c r="A558" s="332"/>
      <c r="B558" s="341"/>
      <c r="C558" s="385"/>
      <c r="D558" s="335"/>
      <c r="E558" s="358"/>
      <c r="F558" s="404"/>
      <c r="G558" s="378"/>
      <c r="H558" s="405"/>
      <c r="I558" s="406" t="s">
        <v>1627</v>
      </c>
      <c r="J558" s="407"/>
    </row>
    <row r="559" spans="1:10">
      <c r="A559" s="262" t="s">
        <v>1628</v>
      </c>
      <c r="B559" s="181" t="s">
        <v>2767</v>
      </c>
      <c r="C559" s="235"/>
      <c r="D559" s="179"/>
      <c r="E559" s="185"/>
      <c r="F559" s="263"/>
      <c r="G559" s="264"/>
      <c r="H559" s="265"/>
      <c r="I559" s="263"/>
      <c r="J559" s="263"/>
    </row>
    <row r="560" spans="1:10" ht="127.5">
      <c r="A560" s="267" t="s">
        <v>1629</v>
      </c>
      <c r="B560" s="302" t="s">
        <v>861</v>
      </c>
      <c r="C560" s="261" t="s">
        <v>862</v>
      </c>
      <c r="D560" s="141" t="s">
        <v>87</v>
      </c>
      <c r="E560" s="299">
        <v>18</v>
      </c>
      <c r="F560" s="167"/>
      <c r="G560" s="214"/>
      <c r="H560" s="384"/>
      <c r="I560" s="268"/>
      <c r="J560" s="268"/>
    </row>
    <row r="561" spans="1:10" ht="76.5">
      <c r="A561" s="267" t="s">
        <v>1630</v>
      </c>
      <c r="B561" s="302" t="s">
        <v>864</v>
      </c>
      <c r="C561" s="261" t="s">
        <v>865</v>
      </c>
      <c r="D561" s="141" t="s">
        <v>87</v>
      </c>
      <c r="E561" s="299">
        <v>12</v>
      </c>
      <c r="F561" s="167"/>
      <c r="G561" s="214"/>
      <c r="H561" s="384"/>
      <c r="I561" s="268"/>
      <c r="J561" s="268"/>
    </row>
    <row r="562" spans="1:10" ht="76.5">
      <c r="A562" s="267" t="s">
        <v>1631</v>
      </c>
      <c r="B562" s="302" t="s">
        <v>866</v>
      </c>
      <c r="C562" s="305" t="s">
        <v>1634</v>
      </c>
      <c r="D562" s="141" t="s">
        <v>87</v>
      </c>
      <c r="E562" s="299">
        <v>30</v>
      </c>
      <c r="F562" s="167"/>
      <c r="G562" s="214"/>
      <c r="H562" s="384"/>
      <c r="I562" s="268"/>
      <c r="J562" s="268"/>
    </row>
    <row r="563" spans="1:10" ht="114.75">
      <c r="A563" s="267" t="s">
        <v>1632</v>
      </c>
      <c r="B563" s="302" t="s">
        <v>867</v>
      </c>
      <c r="C563" s="305" t="s">
        <v>868</v>
      </c>
      <c r="D563" s="141" t="s">
        <v>87</v>
      </c>
      <c r="E563" s="299">
        <v>39</v>
      </c>
      <c r="F563" s="167"/>
      <c r="G563" s="214"/>
      <c r="H563" s="384"/>
      <c r="I563" s="268"/>
      <c r="J563" s="268"/>
    </row>
    <row r="564" spans="1:10" ht="102">
      <c r="A564" s="267" t="s">
        <v>1633</v>
      </c>
      <c r="B564" s="302" t="s">
        <v>869</v>
      </c>
      <c r="C564" s="305" t="s">
        <v>2638</v>
      </c>
      <c r="D564" s="141" t="s">
        <v>87</v>
      </c>
      <c r="E564" s="299">
        <v>18</v>
      </c>
      <c r="F564" s="409"/>
      <c r="G564" s="304"/>
      <c r="H564" s="304"/>
      <c r="I564" s="409"/>
      <c r="J564" s="409"/>
    </row>
    <row r="565" spans="1:10">
      <c r="A565" s="332"/>
      <c r="B565" s="341"/>
      <c r="C565" s="385"/>
      <c r="D565" s="335"/>
      <c r="E565" s="358"/>
      <c r="F565" s="404"/>
      <c r="G565" s="378"/>
      <c r="H565" s="405"/>
      <c r="I565" s="406" t="s">
        <v>1635</v>
      </c>
      <c r="J565" s="407"/>
    </row>
    <row r="566" spans="1:10">
      <c r="A566" s="330" t="s">
        <v>1636</v>
      </c>
      <c r="B566" s="181" t="s">
        <v>872</v>
      </c>
      <c r="C566" s="233"/>
      <c r="D566" s="178"/>
      <c r="E566" s="185"/>
      <c r="F566" s="322"/>
      <c r="G566" s="375"/>
      <c r="H566" s="333"/>
      <c r="I566" s="322"/>
      <c r="J566" s="322"/>
    </row>
    <row r="567" spans="1:10" ht="25.5">
      <c r="A567" s="331" t="s">
        <v>1637</v>
      </c>
      <c r="B567" s="302" t="s">
        <v>874</v>
      </c>
      <c r="C567" s="305" t="s">
        <v>875</v>
      </c>
      <c r="D567" s="141" t="s">
        <v>87</v>
      </c>
      <c r="E567" s="299">
        <v>24</v>
      </c>
      <c r="F567" s="167"/>
      <c r="G567" s="214"/>
      <c r="H567" s="334"/>
      <c r="I567" s="304"/>
      <c r="J567" s="304"/>
    </row>
    <row r="568" spans="1:10" ht="165.75">
      <c r="A568" s="331" t="s">
        <v>1639</v>
      </c>
      <c r="B568" s="302" t="s">
        <v>877</v>
      </c>
      <c r="C568" s="305" t="s">
        <v>1638</v>
      </c>
      <c r="D568" s="141" t="s">
        <v>87</v>
      </c>
      <c r="E568" s="299">
        <v>24</v>
      </c>
      <c r="F568" s="167"/>
      <c r="G568" s="214"/>
      <c r="H568" s="334"/>
      <c r="I568" s="304"/>
      <c r="J568" s="304"/>
    </row>
    <row r="569" spans="1:10" ht="25.5">
      <c r="A569" s="331" t="s">
        <v>1640</v>
      </c>
      <c r="B569" s="302" t="s">
        <v>879</v>
      </c>
      <c r="C569" s="305" t="s">
        <v>1409</v>
      </c>
      <c r="D569" s="141" t="s">
        <v>49</v>
      </c>
      <c r="E569" s="299">
        <v>45</v>
      </c>
      <c r="F569" s="167"/>
      <c r="G569" s="214"/>
      <c r="H569" s="334"/>
      <c r="I569" s="304"/>
      <c r="J569" s="304"/>
    </row>
    <row r="570" spans="1:10" ht="51">
      <c r="A570" s="331" t="s">
        <v>1641</v>
      </c>
      <c r="B570" s="302" t="s">
        <v>881</v>
      </c>
      <c r="C570" s="305" t="s">
        <v>882</v>
      </c>
      <c r="D570" s="141" t="s">
        <v>87</v>
      </c>
      <c r="E570" s="299">
        <v>9</v>
      </c>
      <c r="F570" s="141"/>
      <c r="G570" s="215"/>
      <c r="H570" s="334"/>
      <c r="I570" s="304"/>
      <c r="J570" s="304"/>
    </row>
    <row r="571" spans="1:10" ht="51">
      <c r="A571" s="331" t="s">
        <v>1642</v>
      </c>
      <c r="B571" s="302" t="s">
        <v>883</v>
      </c>
      <c r="C571" s="305" t="s">
        <v>884</v>
      </c>
      <c r="D571" s="141" t="s">
        <v>87</v>
      </c>
      <c r="E571" s="299">
        <v>30</v>
      </c>
      <c r="F571" s="141"/>
      <c r="G571" s="215"/>
      <c r="H571" s="334"/>
      <c r="I571" s="304"/>
      <c r="J571" s="304"/>
    </row>
    <row r="572" spans="1:10" ht="63.75">
      <c r="A572" s="331" t="s">
        <v>1643</v>
      </c>
      <c r="B572" s="302" t="s">
        <v>885</v>
      </c>
      <c r="C572" s="305" t="s">
        <v>886</v>
      </c>
      <c r="D572" s="141" t="s">
        <v>87</v>
      </c>
      <c r="E572" s="299">
        <v>30</v>
      </c>
      <c r="F572" s="141"/>
      <c r="G572" s="215"/>
      <c r="H572" s="334"/>
      <c r="I572" s="304"/>
      <c r="J572" s="304"/>
    </row>
    <row r="573" spans="1:10" ht="38.25">
      <c r="A573" s="331" t="s">
        <v>1644</v>
      </c>
      <c r="B573" s="168" t="s">
        <v>887</v>
      </c>
      <c r="C573" s="168" t="s">
        <v>2627</v>
      </c>
      <c r="D573" s="141" t="s">
        <v>87</v>
      </c>
      <c r="E573" s="299">
        <v>180</v>
      </c>
      <c r="F573" s="167"/>
      <c r="G573" s="214"/>
      <c r="H573" s="334"/>
      <c r="I573" s="304"/>
      <c r="J573" s="304"/>
    </row>
    <row r="574" spans="1:10" ht="38.25">
      <c r="A574" s="331" t="s">
        <v>1645</v>
      </c>
      <c r="B574" s="302" t="s">
        <v>888</v>
      </c>
      <c r="C574" s="305" t="s">
        <v>889</v>
      </c>
      <c r="D574" s="141" t="s">
        <v>49</v>
      </c>
      <c r="E574" s="299">
        <v>24</v>
      </c>
      <c r="F574" s="141"/>
      <c r="G574" s="215"/>
      <c r="H574" s="334"/>
      <c r="I574" s="304"/>
      <c r="J574" s="304"/>
    </row>
    <row r="575" spans="1:10" ht="38.25">
      <c r="A575" s="331" t="s">
        <v>1646</v>
      </c>
      <c r="B575" s="302" t="s">
        <v>890</v>
      </c>
      <c r="C575" s="305" t="s">
        <v>891</v>
      </c>
      <c r="D575" s="141" t="s">
        <v>49</v>
      </c>
      <c r="E575" s="299">
        <v>9</v>
      </c>
      <c r="F575" s="141"/>
      <c r="G575" s="215"/>
      <c r="H575" s="334"/>
      <c r="I575" s="304"/>
      <c r="J575" s="304"/>
    </row>
    <row r="576" spans="1:10" ht="25.5">
      <c r="A576" s="331" t="s">
        <v>1647</v>
      </c>
      <c r="B576" s="302" t="s">
        <v>892</v>
      </c>
      <c r="C576" s="305" t="s">
        <v>1408</v>
      </c>
      <c r="D576" s="141" t="s">
        <v>49</v>
      </c>
      <c r="E576" s="299">
        <v>60</v>
      </c>
      <c r="F576" s="167"/>
      <c r="G576" s="214"/>
      <c r="H576" s="334"/>
      <c r="I576" s="304"/>
      <c r="J576" s="304"/>
    </row>
    <row r="577" spans="1:10" ht="38.25">
      <c r="A577" s="331" t="s">
        <v>1648</v>
      </c>
      <c r="B577" s="302" t="s">
        <v>893</v>
      </c>
      <c r="C577" s="305" t="s">
        <v>894</v>
      </c>
      <c r="D577" s="141" t="s">
        <v>49</v>
      </c>
      <c r="E577" s="299">
        <v>18</v>
      </c>
      <c r="F577" s="167"/>
      <c r="G577" s="214"/>
      <c r="H577" s="334"/>
      <c r="I577" s="304"/>
      <c r="J577" s="304"/>
    </row>
    <row r="578" spans="1:10" ht="25.5">
      <c r="A578" s="331" t="s">
        <v>1649</v>
      </c>
      <c r="B578" s="302" t="s">
        <v>895</v>
      </c>
      <c r="C578" s="305" t="s">
        <v>896</v>
      </c>
      <c r="D578" s="141" t="s">
        <v>49</v>
      </c>
      <c r="E578" s="299">
        <v>18</v>
      </c>
      <c r="F578" s="167"/>
      <c r="G578" s="214"/>
      <c r="H578" s="334"/>
      <c r="I578" s="304"/>
      <c r="J578" s="304"/>
    </row>
    <row r="579" spans="1:10" ht="15.75">
      <c r="A579" s="331" t="s">
        <v>1650</v>
      </c>
      <c r="B579" s="302" t="s">
        <v>2604</v>
      </c>
      <c r="C579" s="305" t="s">
        <v>2603</v>
      </c>
      <c r="D579" s="141" t="s">
        <v>31</v>
      </c>
      <c r="E579" s="299">
        <v>12</v>
      </c>
      <c r="F579" s="167"/>
      <c r="G579" s="214"/>
      <c r="H579" s="334"/>
      <c r="I579" s="304"/>
      <c r="J579" s="304"/>
    </row>
    <row r="580" spans="1:10" ht="15.75">
      <c r="A580" s="331" t="s">
        <v>1651</v>
      </c>
      <c r="B580" s="302" t="s">
        <v>897</v>
      </c>
      <c r="C580" s="305" t="s">
        <v>898</v>
      </c>
      <c r="D580" s="141" t="s">
        <v>31</v>
      </c>
      <c r="E580" s="299">
        <v>3</v>
      </c>
      <c r="F580" s="167"/>
      <c r="G580" s="214"/>
      <c r="H580" s="334"/>
      <c r="I580" s="304"/>
      <c r="J580" s="304"/>
    </row>
    <row r="581" spans="1:10">
      <c r="A581" s="331" t="s">
        <v>1652</v>
      </c>
      <c r="B581" s="302" t="s">
        <v>899</v>
      </c>
      <c r="C581" s="305" t="s">
        <v>900</v>
      </c>
      <c r="D581" s="141" t="s">
        <v>31</v>
      </c>
      <c r="E581" s="299">
        <v>6</v>
      </c>
      <c r="F581" s="409"/>
      <c r="G581" s="304"/>
      <c r="H581" s="304"/>
      <c r="I581" s="409"/>
      <c r="J581" s="409"/>
    </row>
    <row r="582" spans="1:10">
      <c r="A582" s="331" t="s">
        <v>2602</v>
      </c>
      <c r="B582" s="302" t="s">
        <v>2600</v>
      </c>
      <c r="C582" s="305" t="s">
        <v>2601</v>
      </c>
      <c r="D582" s="141" t="s">
        <v>31</v>
      </c>
      <c r="E582" s="299">
        <v>30</v>
      </c>
      <c r="F582" s="615"/>
      <c r="G582" s="616"/>
      <c r="H582" s="617"/>
      <c r="I582" s="615"/>
      <c r="J582" s="615"/>
    </row>
    <row r="583" spans="1:10">
      <c r="A583" s="332"/>
      <c r="B583" s="341"/>
      <c r="C583" s="385"/>
      <c r="D583" s="335"/>
      <c r="E583" s="358"/>
      <c r="F583" s="404"/>
      <c r="G583" s="378"/>
      <c r="H583" s="405"/>
      <c r="I583" s="406" t="s">
        <v>1660</v>
      </c>
      <c r="J583" s="407"/>
    </row>
    <row r="584" spans="1:10">
      <c r="A584" s="330" t="s">
        <v>1653</v>
      </c>
      <c r="B584" s="181" t="s">
        <v>2766</v>
      </c>
      <c r="C584" s="234"/>
      <c r="D584" s="336"/>
      <c r="E584" s="357"/>
      <c r="F584" s="324"/>
      <c r="G584" s="376"/>
      <c r="H584" s="336"/>
      <c r="I584" s="324"/>
      <c r="J584" s="324"/>
    </row>
    <row r="585" spans="1:10" ht="51">
      <c r="A585" s="331" t="s">
        <v>1654</v>
      </c>
      <c r="B585" s="305" t="s">
        <v>904</v>
      </c>
      <c r="C585" s="244" t="s">
        <v>905</v>
      </c>
      <c r="D585" s="334" t="s">
        <v>31</v>
      </c>
      <c r="E585" s="300">
        <v>12</v>
      </c>
      <c r="F585" s="304"/>
      <c r="G585" s="374"/>
      <c r="H585" s="334"/>
      <c r="I585" s="304"/>
      <c r="J585" s="304"/>
    </row>
    <row r="586" spans="1:10" ht="25.5">
      <c r="A586" s="331" t="s">
        <v>1655</v>
      </c>
      <c r="B586" s="302" t="s">
        <v>907</v>
      </c>
      <c r="C586" s="305" t="s">
        <v>908</v>
      </c>
      <c r="D586" s="334" t="s">
        <v>31</v>
      </c>
      <c r="E586" s="300">
        <v>16</v>
      </c>
      <c r="F586" s="304"/>
      <c r="G586" s="374"/>
      <c r="H586" s="334"/>
      <c r="I586" s="304"/>
      <c r="J586" s="304"/>
    </row>
    <row r="587" spans="1:10">
      <c r="A587" s="331" t="s">
        <v>1656</v>
      </c>
      <c r="B587" s="305" t="s">
        <v>909</v>
      </c>
      <c r="C587" s="305" t="s">
        <v>910</v>
      </c>
      <c r="D587" s="334" t="s">
        <v>31</v>
      </c>
      <c r="E587" s="300">
        <v>16</v>
      </c>
      <c r="F587" s="304"/>
      <c r="G587" s="374"/>
      <c r="H587" s="334"/>
      <c r="I587" s="304"/>
      <c r="J587" s="304"/>
    </row>
    <row r="588" spans="1:10">
      <c r="A588" s="331" t="s">
        <v>1657</v>
      </c>
      <c r="B588" s="305" t="s">
        <v>911</v>
      </c>
      <c r="C588" s="305" t="s">
        <v>910</v>
      </c>
      <c r="D588" s="334" t="s">
        <v>31</v>
      </c>
      <c r="E588" s="300">
        <v>16</v>
      </c>
      <c r="F588" s="304"/>
      <c r="G588" s="374"/>
      <c r="H588" s="334"/>
      <c r="I588" s="304"/>
      <c r="J588" s="304"/>
    </row>
    <row r="589" spans="1:10">
      <c r="A589" s="331" t="s">
        <v>1658</v>
      </c>
      <c r="B589" s="305" t="s">
        <v>912</v>
      </c>
      <c r="C589" s="305" t="s">
        <v>910</v>
      </c>
      <c r="D589" s="334" t="s">
        <v>31</v>
      </c>
      <c r="E589" s="300">
        <v>16</v>
      </c>
      <c r="F589" s="304"/>
      <c r="G589" s="374"/>
      <c r="H589" s="334"/>
      <c r="I589" s="304"/>
      <c r="J589" s="304"/>
    </row>
    <row r="590" spans="1:10">
      <c r="A590" s="332"/>
      <c r="B590" s="341"/>
      <c r="C590" s="385"/>
      <c r="D590" s="335"/>
      <c r="E590" s="358"/>
      <c r="F590" s="329"/>
      <c r="G590" s="378"/>
      <c r="H590" s="335"/>
      <c r="I590" s="373" t="s">
        <v>1661</v>
      </c>
      <c r="J590" s="319"/>
    </row>
    <row r="591" spans="1:10">
      <c r="A591" s="330" t="s">
        <v>1659</v>
      </c>
      <c r="B591" s="181" t="s">
        <v>2605</v>
      </c>
      <c r="C591" s="235"/>
      <c r="D591" s="333"/>
      <c r="E591" s="357"/>
      <c r="F591" s="320"/>
      <c r="G591" s="375"/>
      <c r="H591" s="333"/>
      <c r="I591" s="320"/>
      <c r="J591" s="320"/>
    </row>
    <row r="592" spans="1:10" ht="69.75">
      <c r="A592" s="331" t="s">
        <v>1662</v>
      </c>
      <c r="B592" s="302" t="s">
        <v>916</v>
      </c>
      <c r="C592" s="305" t="s">
        <v>2732</v>
      </c>
      <c r="D592" s="141" t="s">
        <v>848</v>
      </c>
      <c r="E592" s="299">
        <v>24</v>
      </c>
      <c r="F592" s="299">
        <v>1000</v>
      </c>
      <c r="G592" s="301">
        <f>H592/F592</f>
        <v>1.052E-2</v>
      </c>
      <c r="H592" s="1094">
        <v>10.52</v>
      </c>
      <c r="I592" s="299">
        <v>0</v>
      </c>
      <c r="J592" s="1094">
        <f>H592*E592</f>
        <v>252.48</v>
      </c>
    </row>
    <row r="593" spans="1:10" ht="63.75">
      <c r="A593" s="331" t="s">
        <v>1663</v>
      </c>
      <c r="B593" s="302" t="s">
        <v>916</v>
      </c>
      <c r="C593" s="305" t="s">
        <v>2731</v>
      </c>
      <c r="D593" s="141" t="s">
        <v>848</v>
      </c>
      <c r="E593" s="299">
        <v>40</v>
      </c>
      <c r="F593" s="299">
        <v>1000</v>
      </c>
      <c r="G593" s="301">
        <f t="shared" ref="G593:G595" si="1">H593/F593</f>
        <v>9.7100000000000016E-3</v>
      </c>
      <c r="H593" s="1094">
        <v>9.7100000000000009</v>
      </c>
      <c r="I593" s="299">
        <v>0</v>
      </c>
      <c r="J593" s="1094">
        <f>H593*E593</f>
        <v>388.40000000000003</v>
      </c>
    </row>
    <row r="594" spans="1:10" ht="63.75">
      <c r="A594" s="331" t="s">
        <v>1664</v>
      </c>
      <c r="B594" s="302" t="s">
        <v>916</v>
      </c>
      <c r="C594" s="305" t="s">
        <v>2730</v>
      </c>
      <c r="D594" s="141" t="s">
        <v>848</v>
      </c>
      <c r="E594" s="300">
        <v>40</v>
      </c>
      <c r="F594" s="299">
        <v>1000</v>
      </c>
      <c r="G594" s="301">
        <f t="shared" si="1"/>
        <v>9.8300000000000002E-3</v>
      </c>
      <c r="H594" s="1094">
        <v>9.83</v>
      </c>
      <c r="I594" s="299">
        <v>0</v>
      </c>
      <c r="J594" s="1094">
        <f>H594*E594</f>
        <v>393.2</v>
      </c>
    </row>
    <row r="595" spans="1:10" ht="63.75">
      <c r="A595" s="331" t="s">
        <v>1665</v>
      </c>
      <c r="B595" s="302" t="s">
        <v>916</v>
      </c>
      <c r="C595" s="305" t="s">
        <v>2733</v>
      </c>
      <c r="D595" s="141" t="s">
        <v>848</v>
      </c>
      <c r="E595" s="300">
        <v>40</v>
      </c>
      <c r="F595" s="299">
        <v>1000</v>
      </c>
      <c r="G595" s="301">
        <f t="shared" si="1"/>
        <v>6.6E-3</v>
      </c>
      <c r="H595" s="1094">
        <v>6.6</v>
      </c>
      <c r="I595" s="299">
        <v>0</v>
      </c>
      <c r="J595" s="1094">
        <f>H595*E595</f>
        <v>264</v>
      </c>
    </row>
    <row r="596" spans="1:10">
      <c r="A596" s="332"/>
      <c r="B596" s="341"/>
      <c r="C596" s="385"/>
      <c r="D596" s="335"/>
      <c r="E596" s="358"/>
      <c r="F596" s="329"/>
      <c r="G596" s="327"/>
      <c r="H596" s="335"/>
      <c r="I596" s="373" t="s">
        <v>1667</v>
      </c>
      <c r="J596" s="747">
        <f>SUM(J592:J595)</f>
        <v>1298.08</v>
      </c>
    </row>
    <row r="597" spans="1:10">
      <c r="A597" s="462" t="s">
        <v>1666</v>
      </c>
      <c r="B597" s="181" t="s">
        <v>2606</v>
      </c>
      <c r="C597" s="235"/>
      <c r="D597" s="333"/>
      <c r="E597" s="463"/>
      <c r="F597" s="464"/>
      <c r="G597" s="426"/>
      <c r="H597" s="465"/>
      <c r="I597" s="464"/>
      <c r="J597" s="464"/>
    </row>
    <row r="598" spans="1:10" ht="25.5">
      <c r="A598" s="331" t="s">
        <v>1668</v>
      </c>
      <c r="B598" s="302" t="s">
        <v>922</v>
      </c>
      <c r="C598" s="305" t="s">
        <v>923</v>
      </c>
      <c r="D598" s="141" t="s">
        <v>848</v>
      </c>
      <c r="E598" s="300">
        <v>6</v>
      </c>
      <c r="F598" s="304"/>
      <c r="G598" s="374"/>
      <c r="H598" s="334"/>
      <c r="I598" s="304"/>
      <c r="J598" s="304"/>
    </row>
    <row r="599" spans="1:10" ht="25.5">
      <c r="A599" s="331" t="s">
        <v>1669</v>
      </c>
      <c r="B599" s="302" t="s">
        <v>922</v>
      </c>
      <c r="C599" s="305" t="s">
        <v>925</v>
      </c>
      <c r="D599" s="141" t="s">
        <v>848</v>
      </c>
      <c r="E599" s="300">
        <v>6</v>
      </c>
      <c r="F599" s="304"/>
      <c r="G599" s="374"/>
      <c r="H599" s="334"/>
      <c r="I599" s="304"/>
      <c r="J599" s="304"/>
    </row>
    <row r="600" spans="1:10" ht="25.5">
      <c r="A600" s="331" t="s">
        <v>1670</v>
      </c>
      <c r="B600" s="302" t="s">
        <v>922</v>
      </c>
      <c r="C600" s="305" t="s">
        <v>926</v>
      </c>
      <c r="D600" s="141" t="s">
        <v>848</v>
      </c>
      <c r="E600" s="300">
        <v>6</v>
      </c>
      <c r="F600" s="304"/>
      <c r="G600" s="374"/>
      <c r="H600" s="334"/>
      <c r="I600" s="304"/>
      <c r="J600" s="304"/>
    </row>
    <row r="601" spans="1:10" ht="25.5">
      <c r="A601" s="331" t="s">
        <v>1671</v>
      </c>
      <c r="B601" s="302" t="s">
        <v>927</v>
      </c>
      <c r="C601" s="305" t="s">
        <v>928</v>
      </c>
      <c r="D601" s="141" t="s">
        <v>848</v>
      </c>
      <c r="E601" s="300">
        <v>6</v>
      </c>
      <c r="F601" s="304"/>
      <c r="G601" s="374"/>
      <c r="H601" s="334"/>
      <c r="I601" s="304"/>
      <c r="J601" s="304"/>
    </row>
    <row r="602" spans="1:10">
      <c r="A602" s="331" t="s">
        <v>1672</v>
      </c>
      <c r="B602" s="297" t="s">
        <v>929</v>
      </c>
      <c r="C602" s="380" t="s">
        <v>930</v>
      </c>
      <c r="D602" s="139" t="s">
        <v>848</v>
      </c>
      <c r="E602" s="150">
        <v>6</v>
      </c>
      <c r="F602" s="304"/>
      <c r="G602" s="374"/>
      <c r="H602" s="334"/>
      <c r="I602" s="304"/>
      <c r="J602" s="304"/>
    </row>
    <row r="603" spans="1:10">
      <c r="A603" s="331" t="s">
        <v>1673</v>
      </c>
      <c r="B603" s="297" t="s">
        <v>931</v>
      </c>
      <c r="C603" s="380" t="s">
        <v>932</v>
      </c>
      <c r="D603" s="139" t="s">
        <v>848</v>
      </c>
      <c r="E603" s="150">
        <v>6</v>
      </c>
      <c r="F603" s="304"/>
      <c r="G603" s="374"/>
      <c r="H603" s="334"/>
      <c r="I603" s="304"/>
      <c r="J603" s="304"/>
    </row>
    <row r="604" spans="1:10">
      <c r="A604" s="331" t="s">
        <v>1674</v>
      </c>
      <c r="B604" s="297" t="s">
        <v>933</v>
      </c>
      <c r="C604" s="380" t="s">
        <v>934</v>
      </c>
      <c r="D604" s="139" t="s">
        <v>848</v>
      </c>
      <c r="E604" s="150">
        <v>6</v>
      </c>
      <c r="F604" s="304"/>
      <c r="G604" s="374"/>
      <c r="H604" s="334"/>
      <c r="I604" s="304"/>
      <c r="J604" s="304"/>
    </row>
    <row r="605" spans="1:10">
      <c r="A605" s="331" t="s">
        <v>1675</v>
      </c>
      <c r="B605" s="297" t="s">
        <v>931</v>
      </c>
      <c r="C605" s="380" t="s">
        <v>935</v>
      </c>
      <c r="D605" s="139" t="s">
        <v>848</v>
      </c>
      <c r="E605" s="150">
        <v>6</v>
      </c>
      <c r="F605" s="304"/>
      <c r="G605" s="374"/>
      <c r="H605" s="334"/>
      <c r="I605" s="304"/>
      <c r="J605" s="304"/>
    </row>
    <row r="606" spans="1:10">
      <c r="A606" s="331" t="s">
        <v>1676</v>
      </c>
      <c r="B606" s="297" t="s">
        <v>933</v>
      </c>
      <c r="C606" s="380" t="s">
        <v>936</v>
      </c>
      <c r="D606" s="139" t="s">
        <v>848</v>
      </c>
      <c r="E606" s="150">
        <v>6</v>
      </c>
      <c r="F606" s="304"/>
      <c r="G606" s="374"/>
      <c r="H606" s="334"/>
      <c r="I606" s="304"/>
      <c r="J606" s="304"/>
    </row>
    <row r="607" spans="1:10" ht="25.5">
      <c r="A607" s="331" t="s">
        <v>1677</v>
      </c>
      <c r="B607" s="302" t="s">
        <v>937</v>
      </c>
      <c r="C607" s="305" t="s">
        <v>938</v>
      </c>
      <c r="D607" s="141" t="s">
        <v>848</v>
      </c>
      <c r="E607" s="300">
        <v>6</v>
      </c>
      <c r="F607" s="304"/>
      <c r="G607" s="374"/>
      <c r="H607" s="334"/>
      <c r="I607" s="304"/>
      <c r="J607" s="304"/>
    </row>
    <row r="608" spans="1:10">
      <c r="A608" s="332"/>
      <c r="B608" s="341"/>
      <c r="C608" s="385"/>
      <c r="D608" s="335"/>
      <c r="E608" s="358"/>
      <c r="F608" s="329"/>
      <c r="G608" s="378"/>
      <c r="H608" s="335"/>
      <c r="I608" s="373" t="s">
        <v>1678</v>
      </c>
      <c r="J608" s="319"/>
    </row>
    <row r="609" spans="1:10">
      <c r="A609" s="330" t="s">
        <v>1679</v>
      </c>
      <c r="B609" s="181" t="s">
        <v>2765</v>
      </c>
      <c r="C609" s="466"/>
      <c r="D609" s="467"/>
      <c r="E609" s="468"/>
      <c r="F609" s="320"/>
      <c r="G609" s="375"/>
      <c r="H609" s="333"/>
      <c r="I609" s="320"/>
      <c r="J609" s="320"/>
    </row>
    <row r="610" spans="1:10" ht="25.5">
      <c r="A610" s="331" t="s">
        <v>1680</v>
      </c>
      <c r="B610" s="302" t="s">
        <v>939</v>
      </c>
      <c r="C610" s="380" t="s">
        <v>940</v>
      </c>
      <c r="D610" s="141" t="s">
        <v>49</v>
      </c>
      <c r="E610" s="300">
        <v>90</v>
      </c>
      <c r="F610" s="334">
        <v>100</v>
      </c>
      <c r="G610" s="301">
        <f>H610/F610</f>
        <v>0.25239999999999996</v>
      </c>
      <c r="H610" s="334">
        <v>25.24</v>
      </c>
      <c r="I610" s="334">
        <v>0</v>
      </c>
      <c r="J610" s="1094">
        <f>H610*E610</f>
        <v>2271.6</v>
      </c>
    </row>
    <row r="611" spans="1:10" ht="25.5">
      <c r="A611" s="331" t="s">
        <v>1681</v>
      </c>
      <c r="B611" s="302" t="s">
        <v>939</v>
      </c>
      <c r="C611" s="380" t="s">
        <v>941</v>
      </c>
      <c r="D611" s="141" t="s">
        <v>49</v>
      </c>
      <c r="E611" s="300">
        <v>300</v>
      </c>
      <c r="F611" s="334">
        <v>50</v>
      </c>
      <c r="G611" s="301">
        <f t="shared" ref="G611:G612" si="2">H611/F611</f>
        <v>1.4174</v>
      </c>
      <c r="H611" s="334">
        <v>70.87</v>
      </c>
      <c r="I611" s="334">
        <v>0</v>
      </c>
      <c r="J611" s="1094">
        <f>H611*E611</f>
        <v>21261</v>
      </c>
    </row>
    <row r="612" spans="1:10" ht="25.5">
      <c r="A612" s="331" t="s">
        <v>1682</v>
      </c>
      <c r="B612" s="302" t="s">
        <v>939</v>
      </c>
      <c r="C612" s="380" t="s">
        <v>942</v>
      </c>
      <c r="D612" s="141" t="s">
        <v>49</v>
      </c>
      <c r="E612" s="300">
        <v>300</v>
      </c>
      <c r="F612" s="762">
        <v>50</v>
      </c>
      <c r="G612" s="301">
        <f t="shared" si="2"/>
        <v>0.3</v>
      </c>
      <c r="H612" s="749">
        <v>15</v>
      </c>
      <c r="I612" s="762">
        <v>0</v>
      </c>
      <c r="J612" s="1094">
        <f>H612*E612</f>
        <v>4500</v>
      </c>
    </row>
    <row r="613" spans="1:10">
      <c r="A613" s="332"/>
      <c r="B613" s="341"/>
      <c r="C613" s="385"/>
      <c r="D613" s="335"/>
      <c r="E613" s="358"/>
      <c r="F613" s="404"/>
      <c r="G613" s="327"/>
      <c r="H613" s="405"/>
      <c r="I613" s="406" t="s">
        <v>1683</v>
      </c>
      <c r="J613" s="769">
        <f>SUM(J610:J612)</f>
        <v>28032.6</v>
      </c>
    </row>
    <row r="614" spans="1:10">
      <c r="A614" s="330" t="s">
        <v>1684</v>
      </c>
      <c r="B614" s="343" t="s">
        <v>2764</v>
      </c>
      <c r="C614" s="322"/>
      <c r="D614" s="333"/>
      <c r="E614" s="357"/>
      <c r="F614" s="249"/>
      <c r="G614" s="205"/>
      <c r="H614" s="333"/>
      <c r="I614" s="250"/>
      <c r="J614" s="320"/>
    </row>
    <row r="615" spans="1:10" ht="25.5">
      <c r="A615" s="331" t="s">
        <v>1685</v>
      </c>
      <c r="B615" s="302" t="s">
        <v>943</v>
      </c>
      <c r="C615" s="305" t="s">
        <v>944</v>
      </c>
      <c r="D615" s="141" t="s">
        <v>49</v>
      </c>
      <c r="E615" s="300">
        <v>144</v>
      </c>
      <c r="F615" s="334">
        <v>500</v>
      </c>
      <c r="G615" s="374">
        <f>H615/F615</f>
        <v>4.3119999999999999E-2</v>
      </c>
      <c r="H615" s="749">
        <v>21.56</v>
      </c>
      <c r="I615" s="334">
        <v>0</v>
      </c>
      <c r="J615" s="1046">
        <f>H615*E615</f>
        <v>3104.64</v>
      </c>
    </row>
    <row r="616" spans="1:10" ht="57">
      <c r="A616" s="331" t="s">
        <v>1686</v>
      </c>
      <c r="B616" s="302" t="s">
        <v>945</v>
      </c>
      <c r="C616" s="305" t="s">
        <v>946</v>
      </c>
      <c r="D616" s="141" t="s">
        <v>49</v>
      </c>
      <c r="E616" s="141">
        <v>60</v>
      </c>
      <c r="F616" s="334">
        <v>500</v>
      </c>
      <c r="G616" s="374">
        <f>2.96/25</f>
        <v>0.11840000000000001</v>
      </c>
      <c r="H616" s="749">
        <f>G616*F616</f>
        <v>59.2</v>
      </c>
      <c r="I616" s="334">
        <v>0</v>
      </c>
      <c r="J616" s="1046">
        <f>H616*E616</f>
        <v>3552</v>
      </c>
    </row>
    <row r="617" spans="1:10" ht="72.75">
      <c r="A617" s="331" t="s">
        <v>1687</v>
      </c>
      <c r="B617" s="302" t="s">
        <v>947</v>
      </c>
      <c r="C617" s="305" t="s">
        <v>2734</v>
      </c>
      <c r="D617" s="141" t="s">
        <v>49</v>
      </c>
      <c r="E617" s="141">
        <v>9</v>
      </c>
      <c r="F617" s="334">
        <v>1000</v>
      </c>
      <c r="G617" s="374">
        <f>H617/F617</f>
        <v>2.2719999999999997E-2</v>
      </c>
      <c r="H617" s="749">
        <f>11.36*2</f>
        <v>22.72</v>
      </c>
      <c r="I617" s="334">
        <v>0</v>
      </c>
      <c r="J617" s="1046">
        <f>H617*E617</f>
        <v>204.48</v>
      </c>
    </row>
    <row r="618" spans="1:10" ht="72.75">
      <c r="A618" s="331" t="s">
        <v>1688</v>
      </c>
      <c r="B618" s="302" t="s">
        <v>948</v>
      </c>
      <c r="C618" s="305" t="s">
        <v>2734</v>
      </c>
      <c r="D618" s="141" t="s">
        <v>49</v>
      </c>
      <c r="E618" s="141">
        <v>9</v>
      </c>
      <c r="F618" s="334">
        <v>1000</v>
      </c>
      <c r="G618" s="374">
        <f t="shared" ref="G618:G623" si="3">H618/F618</f>
        <v>1.306E-2</v>
      </c>
      <c r="H618" s="749">
        <f>6.53*2</f>
        <v>13.06</v>
      </c>
      <c r="I618" s="334">
        <v>0</v>
      </c>
      <c r="J618" s="1046">
        <f>H618*E618</f>
        <v>117.54</v>
      </c>
    </row>
    <row r="619" spans="1:10" ht="57">
      <c r="A619" s="331" t="s">
        <v>1689</v>
      </c>
      <c r="B619" s="302" t="s">
        <v>949</v>
      </c>
      <c r="C619" s="305" t="s">
        <v>2735</v>
      </c>
      <c r="D619" s="141" t="s">
        <v>49</v>
      </c>
      <c r="E619" s="141">
        <v>30</v>
      </c>
      <c r="F619" s="334">
        <v>500</v>
      </c>
      <c r="G619" s="374">
        <f t="shared" si="3"/>
        <v>0.42857999999999996</v>
      </c>
      <c r="H619" s="749">
        <v>214.29</v>
      </c>
      <c r="I619" s="334">
        <v>0</v>
      </c>
      <c r="J619" s="1046">
        <f>H619*E619</f>
        <v>6428.7</v>
      </c>
    </row>
    <row r="620" spans="1:10" ht="57">
      <c r="A620" s="331" t="s">
        <v>1690</v>
      </c>
      <c r="B620" s="302" t="s">
        <v>950</v>
      </c>
      <c r="C620" s="305" t="s">
        <v>951</v>
      </c>
      <c r="D620" s="141" t="s">
        <v>49</v>
      </c>
      <c r="E620" s="141">
        <v>30</v>
      </c>
      <c r="F620" s="334">
        <v>1000</v>
      </c>
      <c r="G620" s="374">
        <f t="shared" si="3"/>
        <v>3.8390000000000001E-2</v>
      </c>
      <c r="H620" s="749">
        <v>38.39</v>
      </c>
      <c r="I620" s="334">
        <v>0</v>
      </c>
      <c r="J620" s="1046">
        <f>H620*E620</f>
        <v>1151.7</v>
      </c>
    </row>
    <row r="621" spans="1:10">
      <c r="A621" s="331" t="s">
        <v>1691</v>
      </c>
      <c r="B621" s="302" t="s">
        <v>2607</v>
      </c>
      <c r="C621" s="305" t="s">
        <v>2608</v>
      </c>
      <c r="D621" s="141" t="s">
        <v>49</v>
      </c>
      <c r="E621" s="141">
        <v>30</v>
      </c>
      <c r="F621" s="334">
        <v>500</v>
      </c>
      <c r="G621" s="374">
        <f t="shared" si="3"/>
        <v>0.13028000000000001</v>
      </c>
      <c r="H621" s="749">
        <v>65.14</v>
      </c>
      <c r="I621" s="334">
        <v>0</v>
      </c>
      <c r="J621" s="1046">
        <f>H621*E621</f>
        <v>1954.2</v>
      </c>
    </row>
    <row r="622" spans="1:10" ht="25.5">
      <c r="A622" s="331" t="s">
        <v>1692</v>
      </c>
      <c r="B622" s="285" t="s">
        <v>952</v>
      </c>
      <c r="C622" s="168" t="s">
        <v>953</v>
      </c>
      <c r="D622" s="141" t="s">
        <v>49</v>
      </c>
      <c r="E622" s="141">
        <v>9</v>
      </c>
      <c r="F622" s="334">
        <v>1000</v>
      </c>
      <c r="G622" s="374">
        <f t="shared" si="3"/>
        <v>3.7200000000000004E-2</v>
      </c>
      <c r="H622" s="749">
        <v>37.200000000000003</v>
      </c>
      <c r="I622" s="334">
        <v>0</v>
      </c>
      <c r="J622" s="1046">
        <f>H622*E622</f>
        <v>334.8</v>
      </c>
    </row>
    <row r="623" spans="1:10" ht="25.5">
      <c r="A623" s="331" t="s">
        <v>1693</v>
      </c>
      <c r="B623" s="302" t="s">
        <v>954</v>
      </c>
      <c r="C623" s="305" t="s">
        <v>955</v>
      </c>
      <c r="D623" s="141" t="s">
        <v>31</v>
      </c>
      <c r="E623" s="141">
        <v>600</v>
      </c>
      <c r="F623" s="770">
        <v>1</v>
      </c>
      <c r="G623" s="374">
        <f t="shared" si="3"/>
        <v>7.15</v>
      </c>
      <c r="H623" s="749">
        <v>7.15</v>
      </c>
      <c r="I623" s="762">
        <v>0</v>
      </c>
      <c r="J623" s="1046">
        <f>H623*E623</f>
        <v>4290</v>
      </c>
    </row>
    <row r="624" spans="1:10">
      <c r="A624" s="332"/>
      <c r="B624" s="378"/>
      <c r="C624" s="385"/>
      <c r="D624" s="335"/>
      <c r="E624" s="358"/>
      <c r="F624" s="329"/>
      <c r="G624" s="378"/>
      <c r="H624" s="405"/>
      <c r="I624" s="406" t="s">
        <v>1694</v>
      </c>
      <c r="J624" s="769">
        <f>SUM(J615:J623)</f>
        <v>21138.059999999998</v>
      </c>
    </row>
    <row r="625" spans="1:10">
      <c r="A625" s="330" t="s">
        <v>1695</v>
      </c>
      <c r="B625" s="181" t="s">
        <v>2763</v>
      </c>
      <c r="C625" s="235"/>
      <c r="D625" s="333"/>
      <c r="E625" s="357"/>
      <c r="F625" s="320"/>
      <c r="G625" s="375"/>
      <c r="H625" s="333"/>
      <c r="I625" s="320"/>
      <c r="J625" s="320"/>
    </row>
    <row r="626" spans="1:10" ht="76.5">
      <c r="A626" s="331" t="s">
        <v>1696</v>
      </c>
      <c r="B626" s="302" t="s">
        <v>957</v>
      </c>
      <c r="C626" s="305" t="s">
        <v>958</v>
      </c>
      <c r="D626" s="141" t="s">
        <v>31</v>
      </c>
      <c r="E626" s="299">
        <v>3</v>
      </c>
      <c r="F626" s="304"/>
      <c r="G626" s="374"/>
      <c r="H626" s="334"/>
      <c r="I626" s="304"/>
      <c r="J626" s="304"/>
    </row>
    <row r="627" spans="1:10" ht="51">
      <c r="A627" s="331" t="s">
        <v>1697</v>
      </c>
      <c r="B627" s="302" t="s">
        <v>960</v>
      </c>
      <c r="C627" s="305" t="s">
        <v>961</v>
      </c>
      <c r="D627" s="141" t="s">
        <v>31</v>
      </c>
      <c r="E627" s="299">
        <v>3</v>
      </c>
      <c r="F627" s="304"/>
      <c r="G627" s="374"/>
      <c r="H627" s="334"/>
      <c r="I627" s="304"/>
      <c r="J627" s="304"/>
    </row>
    <row r="628" spans="1:10" ht="51">
      <c r="A628" s="331" t="s">
        <v>1698</v>
      </c>
      <c r="B628" s="302" t="s">
        <v>963</v>
      </c>
      <c r="C628" s="305" t="s">
        <v>964</v>
      </c>
      <c r="D628" s="141" t="s">
        <v>31</v>
      </c>
      <c r="E628" s="299">
        <v>3</v>
      </c>
      <c r="F628" s="304"/>
      <c r="G628" s="374"/>
      <c r="H628" s="334"/>
      <c r="I628" s="304"/>
      <c r="J628" s="304"/>
    </row>
    <row r="629" spans="1:10" ht="51">
      <c r="A629" s="331" t="s">
        <v>1699</v>
      </c>
      <c r="B629" s="302" t="s">
        <v>966</v>
      </c>
      <c r="C629" s="305" t="s">
        <v>967</v>
      </c>
      <c r="D629" s="141" t="s">
        <v>31</v>
      </c>
      <c r="E629" s="299">
        <v>3</v>
      </c>
      <c r="F629" s="304"/>
      <c r="G629" s="374"/>
      <c r="H629" s="334"/>
      <c r="I629" s="304"/>
      <c r="J629" s="304"/>
    </row>
    <row r="630" spans="1:10" ht="51">
      <c r="A630" s="331" t="s">
        <v>1700</v>
      </c>
      <c r="B630" s="302" t="s">
        <v>969</v>
      </c>
      <c r="C630" s="305" t="s">
        <v>970</v>
      </c>
      <c r="D630" s="141" t="s">
        <v>31</v>
      </c>
      <c r="E630" s="299">
        <v>3</v>
      </c>
      <c r="F630" s="304"/>
      <c r="G630" s="374"/>
      <c r="H630" s="334"/>
      <c r="I630" s="304"/>
      <c r="J630" s="304"/>
    </row>
    <row r="631" spans="1:10" ht="51">
      <c r="A631" s="331" t="s">
        <v>1701</v>
      </c>
      <c r="B631" s="302" t="s">
        <v>972</v>
      </c>
      <c r="C631" s="305" t="s">
        <v>973</v>
      </c>
      <c r="D631" s="141" t="s">
        <v>31</v>
      </c>
      <c r="E631" s="299">
        <v>4</v>
      </c>
      <c r="F631" s="304"/>
      <c r="G631" s="374"/>
      <c r="H631" s="334"/>
      <c r="I631" s="304"/>
      <c r="J631" s="304"/>
    </row>
    <row r="632" spans="1:10" ht="25.5">
      <c r="A632" s="331" t="s">
        <v>1702</v>
      </c>
      <c r="B632" s="302" t="s">
        <v>975</v>
      </c>
      <c r="C632" s="305" t="s">
        <v>976</v>
      </c>
      <c r="D632" s="141" t="s">
        <v>31</v>
      </c>
      <c r="E632" s="299">
        <v>3</v>
      </c>
      <c r="F632" s="304"/>
      <c r="G632" s="374"/>
      <c r="H632" s="334"/>
      <c r="I632" s="304"/>
      <c r="J632" s="304"/>
    </row>
    <row r="633" spans="1:10" ht="51">
      <c r="A633" s="331" t="s">
        <v>1703</v>
      </c>
      <c r="B633" s="302" t="s">
        <v>977</v>
      </c>
      <c r="C633" s="305" t="s">
        <v>978</v>
      </c>
      <c r="D633" s="141" t="s">
        <v>31</v>
      </c>
      <c r="E633" s="299">
        <v>3</v>
      </c>
      <c r="F633" s="304"/>
      <c r="G633" s="374"/>
      <c r="H633" s="334"/>
      <c r="I633" s="304"/>
      <c r="J633" s="304"/>
    </row>
    <row r="634" spans="1:10" ht="25.5">
      <c r="A634" s="331" t="s">
        <v>1704</v>
      </c>
      <c r="B634" s="302" t="s">
        <v>979</v>
      </c>
      <c r="C634" s="305" t="s">
        <v>980</v>
      </c>
      <c r="D634" s="141" t="s">
        <v>31</v>
      </c>
      <c r="E634" s="299">
        <v>3</v>
      </c>
      <c r="F634" s="409"/>
      <c r="G634" s="304"/>
      <c r="H634" s="304"/>
      <c r="I634" s="409"/>
      <c r="J634" s="409"/>
    </row>
    <row r="635" spans="1:10">
      <c r="A635" s="332"/>
      <c r="B635" s="341"/>
      <c r="C635" s="385"/>
      <c r="D635" s="335"/>
      <c r="E635" s="358"/>
      <c r="F635" s="404"/>
      <c r="G635" s="378"/>
      <c r="H635" s="405"/>
      <c r="I635" s="406" t="s">
        <v>1705</v>
      </c>
      <c r="J635" s="407"/>
    </row>
    <row r="636" spans="1:10">
      <c r="A636" s="330" t="s">
        <v>1706</v>
      </c>
      <c r="B636" s="181" t="s">
        <v>2762</v>
      </c>
      <c r="C636" s="234"/>
      <c r="D636" s="186"/>
      <c r="E636" s="187"/>
      <c r="F636" s="320"/>
      <c r="G636" s="375"/>
      <c r="H636" s="333"/>
      <c r="I636" s="320"/>
      <c r="J636" s="320"/>
    </row>
    <row r="637" spans="1:10" ht="25.5">
      <c r="A637" s="331" t="s">
        <v>1707</v>
      </c>
      <c r="B637" s="302" t="s">
        <v>983</v>
      </c>
      <c r="C637" s="305" t="s">
        <v>984</v>
      </c>
      <c r="D637" s="141" t="s">
        <v>49</v>
      </c>
      <c r="E637" s="299">
        <v>240</v>
      </c>
      <c r="F637" s="304"/>
      <c r="G637" s="374"/>
      <c r="H637" s="334"/>
      <c r="I637" s="304"/>
      <c r="J637" s="304"/>
    </row>
    <row r="638" spans="1:10" ht="25.5">
      <c r="A638" s="331" t="s">
        <v>1708</v>
      </c>
      <c r="B638" s="302" t="s">
        <v>983</v>
      </c>
      <c r="C638" s="305" t="s">
        <v>986</v>
      </c>
      <c r="D638" s="141" t="s">
        <v>49</v>
      </c>
      <c r="E638" s="299">
        <v>180</v>
      </c>
      <c r="F638" s="409"/>
      <c r="G638" s="304"/>
      <c r="H638" s="304"/>
      <c r="I638" s="409"/>
      <c r="J638" s="409"/>
    </row>
    <row r="639" spans="1:10">
      <c r="A639" s="332"/>
      <c r="B639" s="341"/>
      <c r="C639" s="385"/>
      <c r="D639" s="335"/>
      <c r="E639" s="358"/>
      <c r="F639" s="404"/>
      <c r="G639" s="327"/>
      <c r="H639" s="405"/>
      <c r="I639" s="406" t="s">
        <v>1709</v>
      </c>
      <c r="J639" s="407"/>
    </row>
    <row r="640" spans="1:10">
      <c r="A640" s="330" t="s">
        <v>1710</v>
      </c>
      <c r="B640" s="181" t="s">
        <v>2761</v>
      </c>
      <c r="C640" s="235"/>
      <c r="D640" s="179"/>
      <c r="E640" s="187"/>
      <c r="F640" s="431"/>
      <c r="G640" s="205"/>
      <c r="H640" s="205"/>
      <c r="I640" s="431"/>
      <c r="J640" s="431"/>
    </row>
    <row r="641" spans="1:10" ht="38.25">
      <c r="A641" s="267" t="s">
        <v>1717</v>
      </c>
      <c r="B641" s="305" t="s">
        <v>989</v>
      </c>
      <c r="C641" s="305" t="s">
        <v>2738</v>
      </c>
      <c r="D641" s="198" t="s">
        <v>49</v>
      </c>
      <c r="E641" s="300">
        <v>600</v>
      </c>
      <c r="F641" s="2700">
        <v>480</v>
      </c>
      <c r="G641" s="1186">
        <f>H641/F641</f>
        <v>5.6875000000000002E-2</v>
      </c>
      <c r="H641" s="749">
        <v>27.3</v>
      </c>
      <c r="I641" s="2700">
        <v>0</v>
      </c>
      <c r="J641" s="2703">
        <f>H641*E641</f>
        <v>16380</v>
      </c>
    </row>
    <row r="642" spans="1:10" ht="25.5">
      <c r="A642" s="267" t="s">
        <v>1718</v>
      </c>
      <c r="B642" s="302" t="s">
        <v>990</v>
      </c>
      <c r="C642" s="305" t="s">
        <v>2737</v>
      </c>
      <c r="D642" s="141" t="s">
        <v>49</v>
      </c>
      <c r="E642" s="299">
        <v>450</v>
      </c>
      <c r="F642" s="2700">
        <v>480</v>
      </c>
      <c r="G642" s="2704">
        <f t="shared" ref="G642:G644" si="4">H642/F642</f>
        <v>9.3770833333333331E-2</v>
      </c>
      <c r="H642" s="749">
        <v>45.01</v>
      </c>
      <c r="I642" s="2700">
        <v>0</v>
      </c>
      <c r="J642" s="2703">
        <f>H642*E642</f>
        <v>20254.5</v>
      </c>
    </row>
    <row r="643" spans="1:10" ht="25.5">
      <c r="A643" s="267" t="s">
        <v>1719</v>
      </c>
      <c r="B643" s="302" t="s">
        <v>990</v>
      </c>
      <c r="C643" s="305" t="s">
        <v>2736</v>
      </c>
      <c r="D643" s="141" t="s">
        <v>49</v>
      </c>
      <c r="E643" s="299">
        <v>108</v>
      </c>
      <c r="F643" s="2700">
        <v>180</v>
      </c>
      <c r="G643" s="2704">
        <f t="shared" si="4"/>
        <v>0.48000000000000004</v>
      </c>
      <c r="H643" s="749">
        <v>86.4</v>
      </c>
      <c r="I643" s="2700">
        <v>0</v>
      </c>
      <c r="J643" s="2703">
        <f>H643*E643</f>
        <v>9331.2000000000007</v>
      </c>
    </row>
    <row r="644" spans="1:10">
      <c r="A644" s="267" t="s">
        <v>1720</v>
      </c>
      <c r="B644" s="302" t="s">
        <v>990</v>
      </c>
      <c r="C644" s="305" t="s">
        <v>2739</v>
      </c>
      <c r="D644" s="141" t="s">
        <v>31</v>
      </c>
      <c r="E644" s="299">
        <v>150</v>
      </c>
      <c r="F644" s="2700">
        <v>20</v>
      </c>
      <c r="G644" s="2704">
        <f t="shared" si="4"/>
        <v>0.192</v>
      </c>
      <c r="H644" s="749">
        <v>3.84</v>
      </c>
      <c r="I644" s="2700">
        <v>0</v>
      </c>
      <c r="J644" s="2703">
        <f>G644*E644</f>
        <v>28.8</v>
      </c>
    </row>
    <row r="645" spans="1:10">
      <c r="A645" s="332"/>
      <c r="B645" s="378"/>
      <c r="C645" s="385"/>
      <c r="D645" s="335"/>
      <c r="E645" s="358"/>
      <c r="F645" s="404"/>
      <c r="G645" s="378"/>
      <c r="H645" s="405"/>
      <c r="I645" s="406" t="s">
        <v>1711</v>
      </c>
      <c r="J645" s="407">
        <f>SUM(J641:J644)</f>
        <v>45994.5</v>
      </c>
    </row>
    <row r="646" spans="1:10">
      <c r="A646" s="330" t="s">
        <v>1712</v>
      </c>
      <c r="B646" s="181" t="s">
        <v>993</v>
      </c>
      <c r="C646" s="235"/>
      <c r="D646" s="333"/>
      <c r="E646" s="357"/>
      <c r="F646" s="320"/>
      <c r="G646" s="375"/>
      <c r="H646" s="333"/>
      <c r="I646" s="320"/>
      <c r="J646" s="320"/>
    </row>
    <row r="647" spans="1:10" ht="38.25">
      <c r="A647" s="331" t="s">
        <v>1713</v>
      </c>
      <c r="B647" s="204" t="s">
        <v>995</v>
      </c>
      <c r="C647" s="243" t="s">
        <v>996</v>
      </c>
      <c r="D647" s="141" t="s">
        <v>49</v>
      </c>
      <c r="E647" s="299">
        <v>60</v>
      </c>
      <c r="F647" s="2700">
        <v>2000</v>
      </c>
      <c r="G647" s="2704">
        <f>H647/F647</f>
        <v>1.0725E-2</v>
      </c>
      <c r="H647" s="785">
        <v>21.45</v>
      </c>
      <c r="I647" s="2700">
        <v>0</v>
      </c>
      <c r="J647" s="2700">
        <f>H647*E647</f>
        <v>1287</v>
      </c>
    </row>
    <row r="648" spans="1:10">
      <c r="A648" s="331" t="s">
        <v>1714</v>
      </c>
      <c r="B648" s="302" t="s">
        <v>998</v>
      </c>
      <c r="C648" s="305" t="s">
        <v>999</v>
      </c>
      <c r="D648" s="141" t="s">
        <v>49</v>
      </c>
      <c r="E648" s="299">
        <v>120</v>
      </c>
      <c r="F648" s="2700">
        <v>50</v>
      </c>
      <c r="G648" s="2704">
        <f>H648/F648</f>
        <v>0.10800000000000001</v>
      </c>
      <c r="H648" s="785">
        <v>5.4</v>
      </c>
      <c r="I648" s="2700">
        <v>0</v>
      </c>
      <c r="J648" s="2700">
        <f>H648*F648</f>
        <v>270</v>
      </c>
    </row>
    <row r="649" spans="1:10" ht="25.5">
      <c r="A649" s="331" t="s">
        <v>1715</v>
      </c>
      <c r="B649" s="302" t="s">
        <v>2799</v>
      </c>
      <c r="C649" s="305" t="s">
        <v>1001</v>
      </c>
      <c r="D649" s="141" t="s">
        <v>49</v>
      </c>
      <c r="E649" s="299">
        <v>60</v>
      </c>
      <c r="F649" s="2700">
        <v>800</v>
      </c>
      <c r="G649" s="2704">
        <f t="shared" ref="G649:G650" si="5">H649/F649</f>
        <v>3.9287500000000003E-2</v>
      </c>
      <c r="H649" s="785">
        <v>31.43</v>
      </c>
      <c r="I649" s="2700">
        <v>0</v>
      </c>
      <c r="J649" s="2700">
        <f t="shared" ref="J649:J650" si="6">H649*F649</f>
        <v>25144</v>
      </c>
    </row>
    <row r="650" spans="1:10" ht="25.5">
      <c r="A650" s="331" t="s">
        <v>1716</v>
      </c>
      <c r="B650" s="302" t="s">
        <v>1003</v>
      </c>
      <c r="C650" s="305" t="s">
        <v>1004</v>
      </c>
      <c r="D650" s="141" t="s">
        <v>49</v>
      </c>
      <c r="E650" s="299">
        <v>60</v>
      </c>
      <c r="F650" s="2700">
        <v>25</v>
      </c>
      <c r="G650" s="2704">
        <f t="shared" si="5"/>
        <v>0.1084</v>
      </c>
      <c r="H650" s="785">
        <v>2.71</v>
      </c>
      <c r="I650" s="2700">
        <v>0</v>
      </c>
      <c r="J650" s="2700">
        <f t="shared" si="6"/>
        <v>67.75</v>
      </c>
    </row>
    <row r="651" spans="1:10">
      <c r="A651" s="332"/>
      <c r="B651" s="341"/>
      <c r="C651" s="385"/>
      <c r="D651" s="335"/>
      <c r="E651" s="358"/>
      <c r="F651" s="404"/>
      <c r="G651" s="378"/>
      <c r="H651" s="405"/>
      <c r="I651" s="406" t="s">
        <v>1721</v>
      </c>
      <c r="J651" s="2705">
        <f>SUM(J647:J650)</f>
        <v>26768.75</v>
      </c>
    </row>
    <row r="652" spans="1:10">
      <c r="A652" s="330" t="s">
        <v>1722</v>
      </c>
      <c r="B652" s="181" t="s">
        <v>1007</v>
      </c>
      <c r="C652" s="235"/>
      <c r="D652" s="179"/>
      <c r="E652" s="187"/>
      <c r="F652" s="320"/>
      <c r="G652" s="375"/>
      <c r="H652" s="333"/>
      <c r="I652" s="320"/>
      <c r="J652" s="320"/>
    </row>
    <row r="653" spans="1:10" ht="25.5">
      <c r="A653" s="331" t="s">
        <v>1724</v>
      </c>
      <c r="B653" s="302" t="s">
        <v>1009</v>
      </c>
      <c r="C653" s="305" t="s">
        <v>1010</v>
      </c>
      <c r="D653" s="141" t="s">
        <v>49</v>
      </c>
      <c r="E653" s="299">
        <v>72</v>
      </c>
      <c r="F653" s="554">
        <v>50</v>
      </c>
      <c r="G653" s="2706">
        <f>H653/F653</f>
        <v>0.03</v>
      </c>
      <c r="H653" s="554">
        <v>1.5</v>
      </c>
      <c r="I653" s="554">
        <v>0</v>
      </c>
      <c r="J653" s="554">
        <f>H653*E653</f>
        <v>108</v>
      </c>
    </row>
    <row r="654" spans="1:10">
      <c r="A654" s="331" t="s">
        <v>1725</v>
      </c>
      <c r="B654" s="302" t="s">
        <v>1012</v>
      </c>
      <c r="C654" s="305" t="s">
        <v>1013</v>
      </c>
      <c r="D654" s="141" t="s">
        <v>31</v>
      </c>
      <c r="E654" s="299">
        <v>3000</v>
      </c>
      <c r="F654" s="554">
        <v>1</v>
      </c>
      <c r="G654" s="2706">
        <f t="shared" ref="G654:G657" si="7">H654/F654</f>
        <v>2.95</v>
      </c>
      <c r="H654" s="554">
        <v>2.95</v>
      </c>
      <c r="I654" s="554">
        <v>0</v>
      </c>
      <c r="J654" s="554">
        <f>H654*E654</f>
        <v>8850</v>
      </c>
    </row>
    <row r="655" spans="1:10" ht="25.5">
      <c r="A655" s="331" t="s">
        <v>1726</v>
      </c>
      <c r="B655" s="302" t="s">
        <v>1015</v>
      </c>
      <c r="C655" s="305" t="s">
        <v>1016</v>
      </c>
      <c r="D655" s="141" t="s">
        <v>31</v>
      </c>
      <c r="E655" s="299">
        <v>30</v>
      </c>
      <c r="F655" s="554">
        <v>1</v>
      </c>
      <c r="G655" s="2706">
        <f t="shared" si="7"/>
        <v>12.16</v>
      </c>
      <c r="H655" s="554">
        <v>12.16</v>
      </c>
      <c r="I655" s="554">
        <v>0</v>
      </c>
      <c r="J655" s="554">
        <f>H655*E655</f>
        <v>364.8</v>
      </c>
    </row>
    <row r="656" spans="1:10" ht="25.5">
      <c r="A656" s="331" t="s">
        <v>1727</v>
      </c>
      <c r="B656" s="302" t="s">
        <v>1018</v>
      </c>
      <c r="C656" s="305" t="s">
        <v>1019</v>
      </c>
      <c r="D656" s="141" t="s">
        <v>31</v>
      </c>
      <c r="E656" s="299">
        <v>60</v>
      </c>
      <c r="F656" s="554">
        <v>1</v>
      </c>
      <c r="G656" s="2706">
        <f t="shared" si="7"/>
        <v>12.79</v>
      </c>
      <c r="H656" s="554">
        <v>12.79</v>
      </c>
      <c r="I656" s="554">
        <v>0</v>
      </c>
      <c r="J656" s="554">
        <f>H656*E656</f>
        <v>767.4</v>
      </c>
    </row>
    <row r="657" spans="1:10">
      <c r="A657" s="331" t="s">
        <v>1728</v>
      </c>
      <c r="B657" s="302" t="s">
        <v>1021</v>
      </c>
      <c r="C657" s="305" t="s">
        <v>2740</v>
      </c>
      <c r="D657" s="141" t="s">
        <v>49</v>
      </c>
      <c r="E657" s="299">
        <v>75</v>
      </c>
      <c r="F657" s="554">
        <v>200</v>
      </c>
      <c r="G657" s="2706">
        <f t="shared" si="7"/>
        <v>6.7000000000000002E-3</v>
      </c>
      <c r="H657" s="554">
        <v>1.34</v>
      </c>
      <c r="I657" s="554">
        <v>0</v>
      </c>
      <c r="J657" s="554">
        <f>H657*(100/200)*E657</f>
        <v>50.25</v>
      </c>
    </row>
    <row r="658" spans="1:10">
      <c r="A658" s="332"/>
      <c r="B658" s="341"/>
      <c r="C658" s="385"/>
      <c r="D658" s="335"/>
      <c r="E658" s="358"/>
      <c r="F658" s="404"/>
      <c r="G658" s="378"/>
      <c r="H658" s="405"/>
      <c r="I658" s="406" t="s">
        <v>1723</v>
      </c>
      <c r="J658" s="407">
        <f>SUM(J653:J657)</f>
        <v>10140.449999999999</v>
      </c>
    </row>
    <row r="659" spans="1:10">
      <c r="A659" s="330" t="s">
        <v>1729</v>
      </c>
      <c r="B659" s="181" t="s">
        <v>2759</v>
      </c>
      <c r="C659" s="235"/>
      <c r="D659" s="179"/>
      <c r="E659" s="187"/>
      <c r="F659" s="320"/>
      <c r="G659" s="375"/>
      <c r="H659" s="333"/>
      <c r="I659" s="320"/>
      <c r="J659" s="320"/>
    </row>
    <row r="660" spans="1:10" ht="25.5">
      <c r="A660" s="381" t="s">
        <v>1734</v>
      </c>
      <c r="B660" s="297" t="s">
        <v>1025</v>
      </c>
      <c r="C660" s="380" t="s">
        <v>1730</v>
      </c>
      <c r="D660" s="139" t="s">
        <v>31</v>
      </c>
      <c r="E660" s="150">
        <v>15</v>
      </c>
      <c r="F660" s="318">
        <v>1</v>
      </c>
      <c r="G660" s="2707">
        <f>H660/F660</f>
        <v>7.16</v>
      </c>
      <c r="H660" s="748">
        <v>7.16</v>
      </c>
      <c r="I660" s="318">
        <v>0</v>
      </c>
      <c r="J660" s="1099">
        <f>H660*E660</f>
        <v>107.4</v>
      </c>
    </row>
    <row r="661" spans="1:10" ht="25.5">
      <c r="A661" s="381" t="s">
        <v>1735</v>
      </c>
      <c r="B661" s="297" t="s">
        <v>1025</v>
      </c>
      <c r="C661" s="380" t="s">
        <v>1731</v>
      </c>
      <c r="D661" s="139" t="s">
        <v>31</v>
      </c>
      <c r="E661" s="150">
        <v>30</v>
      </c>
      <c r="F661" s="318">
        <v>1</v>
      </c>
      <c r="G661" s="2707">
        <f t="shared" ref="G661:G663" si="8">H661/F661</f>
        <v>8.26</v>
      </c>
      <c r="H661" s="748">
        <v>8.26</v>
      </c>
      <c r="I661" s="318">
        <v>0</v>
      </c>
      <c r="J661" s="1099">
        <f>H661*E661</f>
        <v>247.79999999999998</v>
      </c>
    </row>
    <row r="662" spans="1:10" ht="25.5">
      <c r="A662" s="381" t="s">
        <v>1736</v>
      </c>
      <c r="B662" s="297" t="s">
        <v>1025</v>
      </c>
      <c r="C662" s="380" t="s">
        <v>1732</v>
      </c>
      <c r="D662" s="139" t="s">
        <v>31</v>
      </c>
      <c r="E662" s="150">
        <v>30</v>
      </c>
      <c r="F662" s="318">
        <v>1</v>
      </c>
      <c r="G662" s="2707">
        <f t="shared" si="8"/>
        <v>9.9</v>
      </c>
      <c r="H662" s="748">
        <v>9.9</v>
      </c>
      <c r="I662" s="318">
        <v>0</v>
      </c>
      <c r="J662" s="1099">
        <f>H662*E662</f>
        <v>297</v>
      </c>
    </row>
    <row r="663" spans="1:10" ht="38.25">
      <c r="A663" s="381" t="s">
        <v>1737</v>
      </c>
      <c r="B663" s="297" t="s">
        <v>1028</v>
      </c>
      <c r="C663" s="380" t="s">
        <v>1733</v>
      </c>
      <c r="D663" s="139" t="s">
        <v>31</v>
      </c>
      <c r="E663" s="150">
        <v>60</v>
      </c>
      <c r="F663" s="409">
        <v>1</v>
      </c>
      <c r="G663" s="2707">
        <f t="shared" si="8"/>
        <v>8.76</v>
      </c>
      <c r="H663" s="1046">
        <v>8.76</v>
      </c>
      <c r="I663" s="409">
        <v>0</v>
      </c>
      <c r="J663" s="1099">
        <f>H663*E663</f>
        <v>525.6</v>
      </c>
    </row>
    <row r="664" spans="1:10">
      <c r="A664" s="332"/>
      <c r="B664" s="341"/>
      <c r="C664" s="385"/>
      <c r="D664" s="335"/>
      <c r="E664" s="358"/>
      <c r="F664" s="404"/>
      <c r="G664" s="378"/>
      <c r="H664" s="405"/>
      <c r="I664" s="406" t="s">
        <v>1738</v>
      </c>
      <c r="J664" s="769">
        <f>SUM(J660:J663)</f>
        <v>1177.8000000000002</v>
      </c>
    </row>
    <row r="665" spans="1:10">
      <c r="A665" s="330" t="s">
        <v>81</v>
      </c>
      <c r="B665" s="181" t="s">
        <v>2760</v>
      </c>
      <c r="C665" s="245"/>
      <c r="D665" s="188"/>
      <c r="E665" s="206"/>
      <c r="F665" s="320"/>
      <c r="G665" s="375"/>
      <c r="H665" s="333"/>
      <c r="I665" s="320"/>
      <c r="J665" s="320"/>
    </row>
    <row r="666" spans="1:10" ht="25.5">
      <c r="A666" s="331" t="s">
        <v>1739</v>
      </c>
      <c r="B666" s="302" t="s">
        <v>1032</v>
      </c>
      <c r="C666" s="305" t="s">
        <v>2744</v>
      </c>
      <c r="D666" s="141" t="s">
        <v>31</v>
      </c>
      <c r="E666" s="300">
        <v>105000</v>
      </c>
      <c r="F666" s="334">
        <v>1</v>
      </c>
      <c r="G666" s="334">
        <v>0.14000000000000001</v>
      </c>
      <c r="H666" s="334">
        <v>0.14000000000000001</v>
      </c>
      <c r="I666" s="334">
        <v>0</v>
      </c>
      <c r="J666" s="749">
        <f>H666*E666</f>
        <v>14700.000000000002</v>
      </c>
    </row>
    <row r="667" spans="1:10" ht="25.5">
      <c r="A667" s="331" t="s">
        <v>1740</v>
      </c>
      <c r="B667" s="302" t="s">
        <v>1034</v>
      </c>
      <c r="C667" s="305" t="s">
        <v>1035</v>
      </c>
      <c r="D667" s="141" t="s">
        <v>31</v>
      </c>
      <c r="E667" s="300">
        <v>3000</v>
      </c>
      <c r="F667" s="334">
        <v>1</v>
      </c>
      <c r="G667" s="334">
        <v>0.22</v>
      </c>
      <c r="H667" s="334">
        <f>G667</f>
        <v>0.22</v>
      </c>
      <c r="I667" s="334">
        <v>0</v>
      </c>
      <c r="J667" s="749">
        <f>H667*E667</f>
        <v>660</v>
      </c>
    </row>
    <row r="668" spans="1:10">
      <c r="A668" s="331" t="s">
        <v>1741</v>
      </c>
      <c r="B668" s="302" t="s">
        <v>1037</v>
      </c>
      <c r="C668" s="305" t="s">
        <v>1038</v>
      </c>
      <c r="D668" s="141" t="s">
        <v>31</v>
      </c>
      <c r="E668" s="300">
        <v>600</v>
      </c>
      <c r="F668" s="334">
        <v>1</v>
      </c>
      <c r="G668" s="334">
        <v>0.14000000000000001</v>
      </c>
      <c r="H668" s="334">
        <f t="shared" ref="H668:H673" si="9">G668</f>
        <v>0.14000000000000001</v>
      </c>
      <c r="I668" s="334">
        <v>0</v>
      </c>
      <c r="J668" s="749">
        <f>H668*E668</f>
        <v>84.000000000000014</v>
      </c>
    </row>
    <row r="669" spans="1:10" ht="25.5">
      <c r="A669" s="331" t="s">
        <v>1742</v>
      </c>
      <c r="B669" s="302" t="s">
        <v>1039</v>
      </c>
      <c r="C669" s="305" t="s">
        <v>2743</v>
      </c>
      <c r="D669" s="141" t="s">
        <v>31</v>
      </c>
      <c r="E669" s="300">
        <v>1500</v>
      </c>
      <c r="F669" s="334">
        <v>1</v>
      </c>
      <c r="G669" s="334">
        <v>0.32</v>
      </c>
      <c r="H669" s="334">
        <f t="shared" si="9"/>
        <v>0.32</v>
      </c>
      <c r="I669" s="334">
        <v>0</v>
      </c>
      <c r="J669" s="749">
        <f>H669*E669</f>
        <v>480</v>
      </c>
    </row>
    <row r="670" spans="1:10" ht="25.5">
      <c r="A670" s="331" t="s">
        <v>1743</v>
      </c>
      <c r="B670" s="302" t="s">
        <v>1040</v>
      </c>
      <c r="C670" s="246" t="s">
        <v>2742</v>
      </c>
      <c r="D670" s="141" t="s">
        <v>31</v>
      </c>
      <c r="E670" s="300">
        <v>3000</v>
      </c>
      <c r="F670" s="334">
        <v>1</v>
      </c>
      <c r="G670" s="334">
        <v>0.17</v>
      </c>
      <c r="H670" s="334">
        <f t="shared" si="9"/>
        <v>0.17</v>
      </c>
      <c r="I670" s="334">
        <v>0</v>
      </c>
      <c r="J670" s="749">
        <f>H670*E670</f>
        <v>510.00000000000006</v>
      </c>
    </row>
    <row r="671" spans="1:10" ht="25.5">
      <c r="A671" s="331" t="s">
        <v>1744</v>
      </c>
      <c r="B671" s="302" t="s">
        <v>1041</v>
      </c>
      <c r="C671" s="246" t="s">
        <v>2741</v>
      </c>
      <c r="D671" s="141" t="s">
        <v>31</v>
      </c>
      <c r="E671" s="300">
        <v>15000</v>
      </c>
      <c r="F671" s="334">
        <v>1</v>
      </c>
      <c r="G671" s="334">
        <v>7.0000000000000007E-2</v>
      </c>
      <c r="H671" s="334">
        <f t="shared" si="9"/>
        <v>7.0000000000000007E-2</v>
      </c>
      <c r="I671" s="334">
        <v>0</v>
      </c>
      <c r="J671" s="749">
        <f>H671*E671</f>
        <v>1050</v>
      </c>
    </row>
    <row r="672" spans="1:10" ht="38.25">
      <c r="A672" s="331" t="s">
        <v>1745</v>
      </c>
      <c r="B672" s="302" t="s">
        <v>1042</v>
      </c>
      <c r="C672" s="305" t="s">
        <v>1043</v>
      </c>
      <c r="D672" s="141" t="s">
        <v>31</v>
      </c>
      <c r="E672" s="300">
        <v>900</v>
      </c>
      <c r="F672" s="334">
        <v>1</v>
      </c>
      <c r="G672" s="334">
        <v>1.05</v>
      </c>
      <c r="H672" s="334">
        <f t="shared" si="9"/>
        <v>1.05</v>
      </c>
      <c r="I672" s="334">
        <v>0</v>
      </c>
      <c r="J672" s="749">
        <f>H672*E672</f>
        <v>945</v>
      </c>
    </row>
    <row r="673" spans="1:10" ht="25.5">
      <c r="A673" s="331" t="s">
        <v>1746</v>
      </c>
      <c r="B673" s="302" t="s">
        <v>1044</v>
      </c>
      <c r="C673" s="305" t="s">
        <v>1045</v>
      </c>
      <c r="D673" s="141" t="s">
        <v>31</v>
      </c>
      <c r="E673" s="300">
        <v>900</v>
      </c>
      <c r="F673" s="334">
        <v>1</v>
      </c>
      <c r="G673" s="334">
        <v>0.56000000000000005</v>
      </c>
      <c r="H673" s="334">
        <f t="shared" si="9"/>
        <v>0.56000000000000005</v>
      </c>
      <c r="I673" s="334">
        <v>0</v>
      </c>
      <c r="J673" s="749">
        <f>H673*E673</f>
        <v>504.00000000000006</v>
      </c>
    </row>
    <row r="674" spans="1:10">
      <c r="A674" s="332"/>
      <c r="B674" s="341"/>
      <c r="C674" s="385"/>
      <c r="D674" s="335"/>
      <c r="E674" s="358"/>
      <c r="F674" s="329"/>
      <c r="G674" s="378"/>
      <c r="H674" s="335"/>
      <c r="I674" s="373" t="s">
        <v>1747</v>
      </c>
      <c r="J674" s="747">
        <f>SUM(J666:J673)</f>
        <v>18933.000000000004</v>
      </c>
    </row>
    <row r="675" spans="1:10">
      <c r="A675" s="330" t="s">
        <v>1748</v>
      </c>
      <c r="B675" s="181" t="s">
        <v>1048</v>
      </c>
      <c r="C675" s="245"/>
      <c r="D675" s="188"/>
      <c r="E675" s="206"/>
      <c r="F675" s="320"/>
      <c r="G675" s="375"/>
      <c r="H675" s="333"/>
      <c r="I675" s="320"/>
      <c r="J675" s="320"/>
    </row>
    <row r="676" spans="1:10" ht="38.25">
      <c r="A676" s="331" t="s">
        <v>1749</v>
      </c>
      <c r="B676" s="302" t="s">
        <v>1050</v>
      </c>
      <c r="C676" s="246" t="s">
        <v>1051</v>
      </c>
      <c r="D676" s="144" t="s">
        <v>49</v>
      </c>
      <c r="E676" s="300">
        <v>120</v>
      </c>
      <c r="F676" s="409"/>
      <c r="G676" s="304"/>
      <c r="H676" s="304"/>
      <c r="I676" s="409"/>
      <c r="J676" s="409"/>
    </row>
    <row r="677" spans="1:10">
      <c r="A677" s="332"/>
      <c r="B677" s="341"/>
      <c r="C677" s="385"/>
      <c r="D677" s="335"/>
      <c r="E677" s="358"/>
      <c r="F677" s="404"/>
      <c r="G677" s="378"/>
      <c r="H677" s="405"/>
      <c r="I677" s="406" t="s">
        <v>1754</v>
      </c>
      <c r="J677" s="407"/>
    </row>
    <row r="678" spans="1:10">
      <c r="A678" s="330" t="s">
        <v>1750</v>
      </c>
      <c r="B678" s="181" t="s">
        <v>1054</v>
      </c>
      <c r="C678" s="234"/>
      <c r="D678" s="178"/>
      <c r="E678" s="185"/>
      <c r="F678" s="320"/>
      <c r="G678" s="375"/>
      <c r="H678" s="333"/>
      <c r="I678" s="320"/>
      <c r="J678" s="320"/>
    </row>
    <row r="679" spans="1:10" ht="25.5">
      <c r="A679" s="331" t="s">
        <v>1751</v>
      </c>
      <c r="B679" s="160" t="s">
        <v>1056</v>
      </c>
      <c r="C679" s="243" t="s">
        <v>2613</v>
      </c>
      <c r="D679" s="141" t="s">
        <v>49</v>
      </c>
      <c r="E679" s="299">
        <v>18</v>
      </c>
      <c r="F679" s="554">
        <v>500</v>
      </c>
      <c r="G679" s="2706">
        <f>H679/F679</f>
        <v>0.2457</v>
      </c>
      <c r="H679" s="554">
        <v>122.85</v>
      </c>
      <c r="I679" s="554">
        <v>0</v>
      </c>
      <c r="J679" s="554">
        <f>H679*E679</f>
        <v>2211.2999999999997</v>
      </c>
    </row>
    <row r="680" spans="1:10" ht="25.5">
      <c r="A680" s="331" t="s">
        <v>1752</v>
      </c>
      <c r="B680" s="160" t="s">
        <v>1056</v>
      </c>
      <c r="C680" s="243" t="s">
        <v>2614</v>
      </c>
      <c r="D680" s="153" t="s">
        <v>49</v>
      </c>
      <c r="E680" s="154">
        <v>36</v>
      </c>
      <c r="F680" s="554">
        <v>500</v>
      </c>
      <c r="G680" s="2706">
        <f t="shared" ref="G680:G681" si="10">H680/F680</f>
        <v>9.6860000000000002E-2</v>
      </c>
      <c r="H680" s="554">
        <v>48.43</v>
      </c>
      <c r="I680" s="554">
        <v>0</v>
      </c>
      <c r="J680" s="554">
        <f>H680*E680</f>
        <v>1743.48</v>
      </c>
    </row>
    <row r="681" spans="1:10" ht="25.5">
      <c r="A681" s="331" t="s">
        <v>1753</v>
      </c>
      <c r="B681" s="160" t="s">
        <v>1056</v>
      </c>
      <c r="C681" s="243" t="s">
        <v>2615</v>
      </c>
      <c r="D681" s="153" t="s">
        <v>49</v>
      </c>
      <c r="E681" s="154">
        <v>450</v>
      </c>
      <c r="F681" s="554">
        <v>100</v>
      </c>
      <c r="G681" s="2706">
        <f t="shared" si="10"/>
        <v>4.7300000000000002E-2</v>
      </c>
      <c r="H681" s="554">
        <v>4.7300000000000004</v>
      </c>
      <c r="I681" s="554">
        <v>0</v>
      </c>
      <c r="J681" s="554">
        <f>H681*E681</f>
        <v>2128.5</v>
      </c>
    </row>
    <row r="682" spans="1:10">
      <c r="A682" s="332"/>
      <c r="B682" s="341"/>
      <c r="C682" s="385"/>
      <c r="D682" s="335"/>
      <c r="E682" s="358"/>
      <c r="F682" s="329"/>
      <c r="G682" s="378"/>
      <c r="H682" s="405"/>
      <c r="I682" s="406" t="s">
        <v>1755</v>
      </c>
      <c r="J682" s="407">
        <f>SUM(J679:J681)</f>
        <v>6083.28</v>
      </c>
    </row>
    <row r="683" spans="1:10">
      <c r="A683" s="330" t="s">
        <v>1756</v>
      </c>
      <c r="B683" s="181" t="s">
        <v>1061</v>
      </c>
      <c r="C683" s="234"/>
      <c r="D683" s="178"/>
      <c r="E683" s="185"/>
      <c r="F683" s="320"/>
      <c r="G683" s="375"/>
      <c r="H683" s="333"/>
      <c r="I683" s="320"/>
      <c r="J683" s="320"/>
    </row>
    <row r="684" spans="1:10">
      <c r="A684" s="331" t="s">
        <v>1757</v>
      </c>
      <c r="B684" s="160" t="s">
        <v>1063</v>
      </c>
      <c r="C684" s="243" t="s">
        <v>1064</v>
      </c>
      <c r="D684" s="154" t="s">
        <v>31</v>
      </c>
      <c r="E684" s="154">
        <v>15</v>
      </c>
      <c r="F684" s="304"/>
      <c r="G684" s="374"/>
      <c r="H684" s="334"/>
      <c r="I684" s="304"/>
      <c r="J684" s="304"/>
    </row>
    <row r="685" spans="1:10">
      <c r="A685" s="331" t="s">
        <v>1758</v>
      </c>
      <c r="B685" s="160" t="s">
        <v>1063</v>
      </c>
      <c r="C685" s="243" t="s">
        <v>1066</v>
      </c>
      <c r="D685" s="154" t="s">
        <v>31</v>
      </c>
      <c r="E685" s="154">
        <v>15</v>
      </c>
      <c r="F685" s="304"/>
      <c r="G685" s="374"/>
      <c r="H685" s="334"/>
      <c r="I685" s="304"/>
      <c r="J685" s="304"/>
    </row>
    <row r="686" spans="1:10">
      <c r="A686" s="331" t="s">
        <v>1759</v>
      </c>
      <c r="B686" s="160" t="s">
        <v>1063</v>
      </c>
      <c r="C686" s="243" t="s">
        <v>2745</v>
      </c>
      <c r="D686" s="154" t="s">
        <v>31</v>
      </c>
      <c r="E686" s="299">
        <v>6</v>
      </c>
      <c r="F686" s="304"/>
      <c r="G686" s="374"/>
      <c r="H686" s="334"/>
      <c r="I686" s="304"/>
      <c r="J686" s="304"/>
    </row>
    <row r="687" spans="1:10" ht="25.5">
      <c r="A687" s="331" t="s">
        <v>1760</v>
      </c>
      <c r="B687" s="302" t="s">
        <v>1069</v>
      </c>
      <c r="C687" s="305" t="s">
        <v>1070</v>
      </c>
      <c r="D687" s="141" t="s">
        <v>31</v>
      </c>
      <c r="E687" s="299">
        <v>12</v>
      </c>
      <c r="F687" s="304"/>
      <c r="G687" s="374"/>
      <c r="H687" s="334"/>
      <c r="I687" s="304"/>
      <c r="J687" s="304"/>
    </row>
    <row r="688" spans="1:10" ht="25.5">
      <c r="A688" s="331" t="s">
        <v>1761</v>
      </c>
      <c r="B688" s="302" t="s">
        <v>1071</v>
      </c>
      <c r="C688" s="305" t="s">
        <v>1072</v>
      </c>
      <c r="D688" s="141" t="s">
        <v>31</v>
      </c>
      <c r="E688" s="299">
        <v>3000</v>
      </c>
      <c r="F688" s="304"/>
      <c r="G688" s="374"/>
      <c r="H688" s="334"/>
      <c r="I688" s="304"/>
      <c r="J688" s="304"/>
    </row>
    <row r="689" spans="1:10" ht="25.5">
      <c r="A689" s="331" t="s">
        <v>1762</v>
      </c>
      <c r="B689" s="302" t="s">
        <v>1071</v>
      </c>
      <c r="C689" s="305" t="s">
        <v>1073</v>
      </c>
      <c r="D689" s="141" t="s">
        <v>31</v>
      </c>
      <c r="E689" s="299">
        <v>6000</v>
      </c>
      <c r="F689" s="304"/>
      <c r="G689" s="374"/>
      <c r="H689" s="334"/>
      <c r="I689" s="304"/>
      <c r="J689" s="304"/>
    </row>
    <row r="690" spans="1:10" ht="25.5">
      <c r="A690" s="331" t="s">
        <v>1763</v>
      </c>
      <c r="B690" s="302" t="s">
        <v>1071</v>
      </c>
      <c r="C690" s="305" t="s">
        <v>1074</v>
      </c>
      <c r="D690" s="141" t="s">
        <v>31</v>
      </c>
      <c r="E690" s="299">
        <v>3000</v>
      </c>
      <c r="F690" s="304"/>
      <c r="G690" s="374"/>
      <c r="H690" s="334"/>
      <c r="I690" s="304"/>
      <c r="J690" s="304"/>
    </row>
    <row r="691" spans="1:10" ht="25.5">
      <c r="A691" s="331" t="s">
        <v>1764</v>
      </c>
      <c r="B691" s="302" t="s">
        <v>1071</v>
      </c>
      <c r="C691" s="305" t="s">
        <v>1765</v>
      </c>
      <c r="D691" s="141" t="s">
        <v>31</v>
      </c>
      <c r="E691" s="299">
        <v>6000</v>
      </c>
      <c r="F691" s="268"/>
      <c r="G691" s="276"/>
      <c r="H691" s="384"/>
      <c r="I691" s="268"/>
      <c r="J691" s="268"/>
    </row>
    <row r="692" spans="1:10">
      <c r="A692" s="332"/>
      <c r="B692" s="341"/>
      <c r="C692" s="385"/>
      <c r="D692" s="335"/>
      <c r="E692" s="358"/>
      <c r="F692" s="329"/>
      <c r="G692" s="378"/>
      <c r="H692" s="405"/>
      <c r="I692" s="406" t="s">
        <v>1771</v>
      </c>
      <c r="J692" s="407"/>
    </row>
    <row r="693" spans="1:10">
      <c r="A693" s="469" t="s">
        <v>234</v>
      </c>
      <c r="B693" s="424" t="s">
        <v>1766</v>
      </c>
      <c r="C693" s="459"/>
      <c r="D693" s="470"/>
      <c r="E693" s="471"/>
      <c r="F693" s="263"/>
      <c r="G693" s="264"/>
      <c r="H693" s="265"/>
      <c r="I693" s="263"/>
      <c r="J693" s="263"/>
    </row>
    <row r="694" spans="1:10" ht="25.5">
      <c r="A694" s="267" t="s">
        <v>1767</v>
      </c>
      <c r="B694" s="639" t="s">
        <v>1075</v>
      </c>
      <c r="C694" s="168" t="s">
        <v>1076</v>
      </c>
      <c r="D694" s="141" t="s">
        <v>31</v>
      </c>
      <c r="E694" s="299">
        <v>36</v>
      </c>
      <c r="F694" s="409"/>
      <c r="G694" s="304"/>
      <c r="H694" s="304"/>
      <c r="I694" s="409"/>
      <c r="J694" s="409"/>
    </row>
    <row r="695" spans="1:10">
      <c r="A695" s="332"/>
      <c r="B695" s="341"/>
      <c r="C695" s="385"/>
      <c r="D695" s="335"/>
      <c r="E695" s="358"/>
      <c r="F695" s="404"/>
      <c r="G695" s="378"/>
      <c r="H695" s="405"/>
      <c r="I695" s="406" t="s">
        <v>1772</v>
      </c>
      <c r="J695" s="407"/>
    </row>
    <row r="696" spans="1:10">
      <c r="A696" s="330" t="s">
        <v>1768</v>
      </c>
      <c r="B696" s="181" t="s">
        <v>1077</v>
      </c>
      <c r="C696" s="473"/>
      <c r="D696" s="474"/>
      <c r="E696" s="475"/>
      <c r="F696" s="320"/>
      <c r="G696" s="375"/>
      <c r="H696" s="333"/>
      <c r="I696" s="320"/>
      <c r="J696" s="320"/>
    </row>
    <row r="697" spans="1:10">
      <c r="A697" s="267" t="s">
        <v>1769</v>
      </c>
      <c r="B697" s="302" t="s">
        <v>1078</v>
      </c>
      <c r="C697" s="305" t="s">
        <v>1079</v>
      </c>
      <c r="D697" s="141" t="s">
        <v>31</v>
      </c>
      <c r="E697" s="299">
        <v>30</v>
      </c>
      <c r="F697" s="304"/>
      <c r="G697" s="374"/>
      <c r="H697" s="334"/>
      <c r="I697" s="304"/>
      <c r="J697" s="304"/>
    </row>
    <row r="698" spans="1:10" ht="25.5">
      <c r="A698" s="267" t="s">
        <v>1770</v>
      </c>
      <c r="B698" s="302" t="s">
        <v>1080</v>
      </c>
      <c r="C698" s="305" t="s">
        <v>1777</v>
      </c>
      <c r="D698" s="144" t="s">
        <v>31</v>
      </c>
      <c r="E698" s="300">
        <v>36</v>
      </c>
      <c r="F698" s="304"/>
      <c r="G698" s="374"/>
      <c r="H698" s="334"/>
      <c r="I698" s="304"/>
      <c r="J698" s="304"/>
    </row>
    <row r="699" spans="1:10">
      <c r="A699" s="332"/>
      <c r="B699" s="341"/>
      <c r="C699" s="385"/>
      <c r="D699" s="335"/>
      <c r="E699" s="358"/>
      <c r="F699" s="329"/>
      <c r="G699" s="378"/>
      <c r="H699" s="335"/>
      <c r="I699" s="373" t="s">
        <v>1773</v>
      </c>
      <c r="J699" s="319"/>
    </row>
    <row r="700" spans="1:10">
      <c r="A700" s="330" t="s">
        <v>1774</v>
      </c>
      <c r="B700" s="181" t="s">
        <v>1081</v>
      </c>
      <c r="C700" s="322"/>
      <c r="D700" s="333"/>
      <c r="E700" s="357"/>
      <c r="F700" s="320"/>
      <c r="G700" s="375"/>
      <c r="H700" s="333"/>
      <c r="I700" s="320"/>
      <c r="J700" s="320"/>
    </row>
    <row r="701" spans="1:10" ht="25.5">
      <c r="A701" s="331" t="s">
        <v>1775</v>
      </c>
      <c r="B701" s="148" t="s">
        <v>1082</v>
      </c>
      <c r="C701" s="192" t="s">
        <v>1776</v>
      </c>
      <c r="D701" s="156" t="s">
        <v>87</v>
      </c>
      <c r="E701" s="291">
        <v>72</v>
      </c>
      <c r="F701" s="762">
        <v>1000</v>
      </c>
      <c r="G701" s="334">
        <f>H701/F701</f>
        <v>2.3E-2</v>
      </c>
      <c r="H701" s="334">
        <v>23</v>
      </c>
      <c r="I701" s="762">
        <v>0</v>
      </c>
      <c r="J701" s="762">
        <f>H701*E701</f>
        <v>1656</v>
      </c>
    </row>
    <row r="702" spans="1:10">
      <c r="A702" s="332"/>
      <c r="B702" s="341"/>
      <c r="C702" s="385"/>
      <c r="D702" s="335"/>
      <c r="E702" s="358"/>
      <c r="F702" s="404"/>
      <c r="G702" s="378"/>
      <c r="H702" s="405"/>
      <c r="I702" s="406" t="s">
        <v>1778</v>
      </c>
      <c r="J702" s="407">
        <f>J701</f>
        <v>1656</v>
      </c>
    </row>
    <row r="703" spans="1:10">
      <c r="A703" s="330" t="s">
        <v>1781</v>
      </c>
      <c r="B703" s="278" t="s">
        <v>1084</v>
      </c>
      <c r="C703" s="322"/>
      <c r="D703" s="333"/>
      <c r="E703" s="357"/>
      <c r="F703" s="320"/>
      <c r="G703" s="375"/>
      <c r="H703" s="333"/>
      <c r="I703" s="320"/>
      <c r="J703" s="320"/>
    </row>
    <row r="704" spans="1:10">
      <c r="A704" s="331" t="s">
        <v>1782</v>
      </c>
      <c r="B704" s="302" t="s">
        <v>1085</v>
      </c>
      <c r="C704" s="305" t="s">
        <v>1086</v>
      </c>
      <c r="D704" s="141" t="s">
        <v>31</v>
      </c>
      <c r="E704" s="299">
        <v>24</v>
      </c>
      <c r="F704" s="304"/>
      <c r="G704" s="374"/>
      <c r="H704" s="371"/>
      <c r="I704" s="318"/>
      <c r="J704" s="304"/>
    </row>
    <row r="705" spans="1:10">
      <c r="A705" s="331" t="s">
        <v>1783</v>
      </c>
      <c r="B705" s="302" t="s">
        <v>1085</v>
      </c>
      <c r="C705" s="305" t="s">
        <v>1780</v>
      </c>
      <c r="D705" s="141" t="s">
        <v>31</v>
      </c>
      <c r="E705" s="299">
        <v>12</v>
      </c>
      <c r="F705" s="136"/>
      <c r="G705" s="304"/>
      <c r="H705" s="304"/>
      <c r="I705" s="409"/>
      <c r="J705" s="409"/>
    </row>
    <row r="706" spans="1:10">
      <c r="A706" s="332"/>
      <c r="B706" s="341"/>
      <c r="C706" s="385"/>
      <c r="D706" s="335"/>
      <c r="E706" s="358"/>
      <c r="F706" s="329"/>
      <c r="G706" s="327"/>
      <c r="H706" s="405"/>
      <c r="I706" s="406" t="s">
        <v>1779</v>
      </c>
      <c r="J706" s="407"/>
    </row>
    <row r="707" spans="1:10">
      <c r="A707" s="330" t="s">
        <v>1784</v>
      </c>
      <c r="B707" s="135" t="s">
        <v>1087</v>
      </c>
      <c r="C707" s="322"/>
      <c r="D707" s="333"/>
      <c r="E707" s="357"/>
      <c r="F707" s="249"/>
      <c r="G707" s="205"/>
      <c r="H707" s="333"/>
      <c r="I707" s="250"/>
      <c r="J707" s="320"/>
    </row>
    <row r="708" spans="1:10" ht="102">
      <c r="A708" s="381" t="s">
        <v>1785</v>
      </c>
      <c r="B708" s="297" t="s">
        <v>1089</v>
      </c>
      <c r="C708" s="305" t="s">
        <v>1090</v>
      </c>
      <c r="D708" s="334" t="s">
        <v>858</v>
      </c>
      <c r="E708" s="334">
        <v>10</v>
      </c>
      <c r="F708" s="225"/>
      <c r="G708" s="318"/>
      <c r="H708" s="371"/>
      <c r="I708" s="226"/>
      <c r="J708" s="318"/>
    </row>
    <row r="709" spans="1:10" ht="89.25">
      <c r="A709" s="381" t="s">
        <v>1786</v>
      </c>
      <c r="B709" s="297" t="s">
        <v>1092</v>
      </c>
      <c r="C709" s="305" t="s">
        <v>1093</v>
      </c>
      <c r="D709" s="334" t="s">
        <v>858</v>
      </c>
      <c r="E709" s="334">
        <v>10</v>
      </c>
      <c r="F709" s="225"/>
      <c r="G709" s="318"/>
      <c r="H709" s="371"/>
      <c r="I709" s="226"/>
      <c r="J709" s="318"/>
    </row>
    <row r="710" spans="1:10" ht="89.25">
      <c r="A710" s="381" t="s">
        <v>1787</v>
      </c>
      <c r="B710" s="297" t="s">
        <v>1095</v>
      </c>
      <c r="C710" s="305" t="s">
        <v>1096</v>
      </c>
      <c r="D710" s="334" t="s">
        <v>858</v>
      </c>
      <c r="E710" s="334">
        <v>10</v>
      </c>
      <c r="F710" s="225"/>
      <c r="G710" s="318"/>
      <c r="H710" s="371"/>
      <c r="I710" s="226"/>
      <c r="J710" s="318"/>
    </row>
    <row r="711" spans="1:10" ht="89.25">
      <c r="A711" s="381" t="s">
        <v>1788</v>
      </c>
      <c r="B711" s="297" t="s">
        <v>1098</v>
      </c>
      <c r="C711" s="305" t="s">
        <v>1099</v>
      </c>
      <c r="D711" s="334" t="s">
        <v>858</v>
      </c>
      <c r="E711" s="334">
        <v>10</v>
      </c>
      <c r="F711" s="225"/>
      <c r="G711" s="318"/>
      <c r="H711" s="371"/>
      <c r="I711" s="226"/>
      <c r="J711" s="318"/>
    </row>
    <row r="712" spans="1:10" ht="38.25">
      <c r="A712" s="381" t="s">
        <v>1789</v>
      </c>
      <c r="B712" s="297" t="s">
        <v>1101</v>
      </c>
      <c r="C712" s="305" t="s">
        <v>1102</v>
      </c>
      <c r="D712" s="334" t="s">
        <v>858</v>
      </c>
      <c r="E712" s="334">
        <v>9</v>
      </c>
      <c r="F712" s="225"/>
      <c r="G712" s="318"/>
      <c r="H712" s="371"/>
      <c r="I712" s="226"/>
      <c r="J712" s="318"/>
    </row>
    <row r="713" spans="1:10" ht="51">
      <c r="A713" s="381" t="s">
        <v>1790</v>
      </c>
      <c r="B713" s="222" t="s">
        <v>1104</v>
      </c>
      <c r="C713" s="353" t="s">
        <v>1105</v>
      </c>
      <c r="D713" s="334" t="s">
        <v>858</v>
      </c>
      <c r="E713" s="334">
        <v>9</v>
      </c>
      <c r="F713" s="225"/>
      <c r="G713" s="318"/>
      <c r="H713" s="371"/>
      <c r="I713" s="226"/>
      <c r="J713" s="318"/>
    </row>
    <row r="714" spans="1:10" ht="38.25">
      <c r="A714" s="381" t="s">
        <v>1791</v>
      </c>
      <c r="B714" s="380" t="s">
        <v>1107</v>
      </c>
      <c r="C714" s="353" t="s">
        <v>1108</v>
      </c>
      <c r="D714" s="334" t="s">
        <v>858</v>
      </c>
      <c r="E714" s="334">
        <v>9</v>
      </c>
      <c r="F714" s="225"/>
      <c r="G714" s="318"/>
      <c r="H714" s="371"/>
      <c r="I714" s="226"/>
      <c r="J714" s="318"/>
    </row>
    <row r="715" spans="1:10" ht="76.5">
      <c r="A715" s="381" t="s">
        <v>1792</v>
      </c>
      <c r="B715" s="297" t="s">
        <v>1110</v>
      </c>
      <c r="C715" s="305" t="s">
        <v>1111</v>
      </c>
      <c r="D715" s="334" t="s">
        <v>858</v>
      </c>
      <c r="E715" s="334">
        <v>9</v>
      </c>
      <c r="F715" s="225"/>
      <c r="G715" s="318"/>
      <c r="H715" s="371"/>
      <c r="I715" s="226"/>
      <c r="J715" s="318"/>
    </row>
    <row r="716" spans="1:10" ht="63.75">
      <c r="A716" s="381" t="s">
        <v>1793</v>
      </c>
      <c r="B716" s="380" t="s">
        <v>1112</v>
      </c>
      <c r="C716" s="168" t="s">
        <v>1113</v>
      </c>
      <c r="D716" s="334" t="s">
        <v>858</v>
      </c>
      <c r="E716" s="334">
        <v>9</v>
      </c>
      <c r="F716" s="225"/>
      <c r="G716" s="318"/>
      <c r="H716" s="371"/>
      <c r="I716" s="226"/>
      <c r="J716" s="318"/>
    </row>
    <row r="717" spans="1:10" ht="76.5">
      <c r="A717" s="381" t="s">
        <v>1794</v>
      </c>
      <c r="B717" s="297" t="s">
        <v>1114</v>
      </c>
      <c r="C717" s="305" t="s">
        <v>1115</v>
      </c>
      <c r="D717" s="334" t="s">
        <v>858</v>
      </c>
      <c r="E717" s="334">
        <v>9</v>
      </c>
      <c r="F717" s="409"/>
      <c r="G717" s="409"/>
      <c r="H717" s="409"/>
      <c r="I717" s="409"/>
      <c r="J717" s="409"/>
    </row>
    <row r="718" spans="1:10" ht="25.5">
      <c r="A718" s="381" t="s">
        <v>1795</v>
      </c>
      <c r="B718" s="297" t="s">
        <v>1116</v>
      </c>
      <c r="C718" s="305" t="s">
        <v>2747</v>
      </c>
      <c r="D718" s="334" t="s">
        <v>858</v>
      </c>
      <c r="E718" s="334">
        <v>9</v>
      </c>
      <c r="F718" s="225"/>
      <c r="G718" s="318"/>
      <c r="H718" s="371"/>
      <c r="I718" s="226"/>
      <c r="J718" s="318"/>
    </row>
    <row r="719" spans="1:10" ht="25.5">
      <c r="A719" s="381" t="s">
        <v>1796</v>
      </c>
      <c r="B719" s="297" t="s">
        <v>1117</v>
      </c>
      <c r="C719" s="305" t="s">
        <v>1118</v>
      </c>
      <c r="D719" s="334" t="s">
        <v>858</v>
      </c>
      <c r="E719" s="334">
        <v>9</v>
      </c>
      <c r="F719" s="409"/>
      <c r="G719" s="304"/>
      <c r="H719" s="304"/>
      <c r="I719" s="409"/>
      <c r="J719" s="409"/>
    </row>
    <row r="720" spans="1:10">
      <c r="A720" s="332"/>
      <c r="B720" s="378"/>
      <c r="C720" s="385"/>
      <c r="D720" s="335"/>
      <c r="E720" s="358"/>
      <c r="F720" s="404"/>
      <c r="G720" s="327"/>
      <c r="H720" s="405"/>
      <c r="I720" s="406" t="s">
        <v>1797</v>
      </c>
      <c r="J720" s="407"/>
    </row>
    <row r="721" spans="1:10">
      <c r="A721" s="476" t="s">
        <v>1798</v>
      </c>
      <c r="B721" s="477" t="s">
        <v>1119</v>
      </c>
      <c r="C721" s="478"/>
      <c r="D721" s="479"/>
      <c r="E721" s="480"/>
      <c r="F721" s="482"/>
      <c r="G721" s="205"/>
      <c r="H721" s="457"/>
      <c r="I721" s="483"/>
      <c r="J721" s="458"/>
    </row>
    <row r="722" spans="1:10" ht="25.5">
      <c r="A722" s="269" t="s">
        <v>1801</v>
      </c>
      <c r="B722" s="288" t="s">
        <v>1120</v>
      </c>
      <c r="C722" s="289" t="s">
        <v>1121</v>
      </c>
      <c r="D722" s="290" t="s">
        <v>858</v>
      </c>
      <c r="E722" s="290">
        <v>6</v>
      </c>
      <c r="F722" s="225"/>
      <c r="G722" s="318"/>
      <c r="H722" s="371"/>
      <c r="I722" s="226"/>
      <c r="J722" s="318"/>
    </row>
    <row r="723" spans="1:10">
      <c r="A723" s="332"/>
      <c r="B723" s="341"/>
      <c r="C723" s="385"/>
      <c r="D723" s="335"/>
      <c r="E723" s="358"/>
      <c r="F723" s="329"/>
      <c r="G723" s="378"/>
      <c r="H723" s="335"/>
      <c r="I723" s="373" t="s">
        <v>1809</v>
      </c>
      <c r="J723" s="319"/>
    </row>
    <row r="724" spans="1:10">
      <c r="A724" s="330" t="s">
        <v>1799</v>
      </c>
      <c r="B724" s="324" t="s">
        <v>1122</v>
      </c>
      <c r="C724" s="484"/>
      <c r="D724" s="457"/>
      <c r="E724" s="457"/>
      <c r="F724" s="460"/>
      <c r="G724" s="65"/>
      <c r="H724" s="76"/>
      <c r="I724" s="461"/>
      <c r="J724" s="65"/>
    </row>
    <row r="725" spans="1:10" ht="25.5">
      <c r="A725" s="271" t="s">
        <v>1800</v>
      </c>
      <c r="B725" s="272" t="s">
        <v>1123</v>
      </c>
      <c r="C725" s="273" t="s">
        <v>2746</v>
      </c>
      <c r="D725" s="274" t="s">
        <v>858</v>
      </c>
      <c r="E725" s="274">
        <v>9</v>
      </c>
      <c r="F725" s="252"/>
      <c r="G725" s="254"/>
      <c r="H725" s="251"/>
      <c r="I725" s="253"/>
      <c r="J725" s="254"/>
    </row>
    <row r="726" spans="1:10">
      <c r="A726" s="332"/>
      <c r="B726" s="341"/>
      <c r="C726" s="385"/>
      <c r="D726" s="335"/>
      <c r="E726" s="358"/>
      <c r="F726" s="329"/>
      <c r="G726" s="378"/>
      <c r="H726" s="335"/>
      <c r="I726" s="373" t="s">
        <v>1810</v>
      </c>
      <c r="J726" s="319"/>
    </row>
    <row r="727" spans="1:10">
      <c r="A727" s="330" t="s">
        <v>1802</v>
      </c>
      <c r="B727" s="343" t="s">
        <v>1339</v>
      </c>
      <c r="C727" s="322"/>
      <c r="D727" s="333"/>
      <c r="E727" s="357"/>
      <c r="F727" s="320"/>
      <c r="G727" s="375"/>
      <c r="H727" s="333"/>
      <c r="I727" s="320"/>
      <c r="J727" s="320"/>
    </row>
    <row r="728" spans="1:10" ht="25.5">
      <c r="A728" s="331" t="s">
        <v>1803</v>
      </c>
      <c r="B728" s="297" t="s">
        <v>1137</v>
      </c>
      <c r="C728" s="387" t="s">
        <v>1138</v>
      </c>
      <c r="D728" s="334" t="s">
        <v>31</v>
      </c>
      <c r="E728" s="303">
        <v>30</v>
      </c>
      <c r="F728" s="304"/>
      <c r="G728" s="374"/>
      <c r="H728" s="334"/>
      <c r="I728" s="304"/>
      <c r="J728" s="304"/>
    </row>
    <row r="729" spans="1:10">
      <c r="A729" s="331" t="s">
        <v>1804</v>
      </c>
      <c r="B729" s="297" t="s">
        <v>1140</v>
      </c>
      <c r="C729" s="387" t="s">
        <v>1141</v>
      </c>
      <c r="D729" s="334" t="s">
        <v>31</v>
      </c>
      <c r="E729" s="303">
        <v>6</v>
      </c>
      <c r="F729" s="304"/>
      <c r="G729" s="374"/>
      <c r="H729" s="334"/>
      <c r="I729" s="304"/>
      <c r="J729" s="304"/>
    </row>
    <row r="730" spans="1:10">
      <c r="A730" s="331" t="s">
        <v>1805</v>
      </c>
      <c r="B730" s="297" t="s">
        <v>1142</v>
      </c>
      <c r="C730" s="387" t="s">
        <v>1143</v>
      </c>
      <c r="D730" s="334" t="s">
        <v>31</v>
      </c>
      <c r="E730" s="303">
        <v>18</v>
      </c>
      <c r="F730" s="304"/>
      <c r="G730" s="374"/>
      <c r="H730" s="334"/>
      <c r="I730" s="304"/>
      <c r="J730" s="304"/>
    </row>
    <row r="731" spans="1:10">
      <c r="A731" s="332"/>
      <c r="B731" s="341"/>
      <c r="C731" s="385"/>
      <c r="D731" s="335"/>
      <c r="E731" s="358"/>
      <c r="F731" s="329"/>
      <c r="G731" s="378"/>
      <c r="H731" s="335"/>
      <c r="I731" s="373" t="s">
        <v>1811</v>
      </c>
      <c r="J731" s="319"/>
    </row>
    <row r="732" spans="1:10">
      <c r="A732" s="330" t="s">
        <v>1806</v>
      </c>
      <c r="B732" s="343" t="s">
        <v>1340</v>
      </c>
      <c r="C732" s="322"/>
      <c r="D732" s="333"/>
      <c r="E732" s="357"/>
      <c r="F732" s="320"/>
      <c r="G732" s="375"/>
      <c r="H732" s="333"/>
      <c r="I732" s="320"/>
      <c r="J732" s="320"/>
    </row>
    <row r="733" spans="1:10">
      <c r="A733" s="331" t="s">
        <v>1807</v>
      </c>
      <c r="B733" s="297" t="s">
        <v>1144</v>
      </c>
      <c r="C733" s="387" t="s">
        <v>2628</v>
      </c>
      <c r="D733" s="334" t="s">
        <v>31</v>
      </c>
      <c r="E733" s="303">
        <v>6</v>
      </c>
      <c r="F733" s="304"/>
      <c r="G733" s="374"/>
      <c r="H733" s="334"/>
      <c r="I733" s="304"/>
      <c r="J733" s="304"/>
    </row>
    <row r="734" spans="1:10">
      <c r="A734" s="331" t="s">
        <v>1808</v>
      </c>
      <c r="B734" s="297" t="s">
        <v>1145</v>
      </c>
      <c r="C734" s="387" t="s">
        <v>2629</v>
      </c>
      <c r="D734" s="334" t="s">
        <v>31</v>
      </c>
      <c r="E734" s="303">
        <v>6</v>
      </c>
      <c r="F734" s="304"/>
      <c r="G734" s="374"/>
      <c r="H734" s="334"/>
      <c r="I734" s="304"/>
      <c r="J734" s="304"/>
    </row>
    <row r="735" spans="1:10">
      <c r="A735" s="332"/>
      <c r="B735" s="341"/>
      <c r="C735" s="385"/>
      <c r="D735" s="335"/>
      <c r="E735" s="358"/>
      <c r="F735" s="329"/>
      <c r="G735" s="378"/>
      <c r="H735" s="335"/>
      <c r="I735" s="373" t="s">
        <v>1812</v>
      </c>
      <c r="J735" s="319"/>
    </row>
    <row r="736" spans="1:10">
      <c r="A736" s="330" t="s">
        <v>1813</v>
      </c>
      <c r="B736" s="343" t="s">
        <v>1341</v>
      </c>
      <c r="C736" s="388"/>
      <c r="D736" s="336"/>
      <c r="E736" s="357"/>
      <c r="F736" s="324"/>
      <c r="G736" s="376"/>
      <c r="H736" s="336"/>
      <c r="I736" s="324"/>
      <c r="J736" s="324"/>
    </row>
    <row r="737" spans="1:10">
      <c r="A737" s="331" t="s">
        <v>1814</v>
      </c>
      <c r="B737" s="297" t="s">
        <v>1149</v>
      </c>
      <c r="C737" s="387" t="s">
        <v>1150</v>
      </c>
      <c r="D737" s="334" t="s">
        <v>31</v>
      </c>
      <c r="E737" s="360">
        <v>3</v>
      </c>
      <c r="F737" s="304"/>
      <c r="G737" s="374"/>
      <c r="H737" s="334"/>
      <c r="I737" s="304"/>
      <c r="J737" s="304"/>
    </row>
    <row r="738" spans="1:10">
      <c r="A738" s="332"/>
      <c r="B738" s="341"/>
      <c r="C738" s="385"/>
      <c r="D738" s="335"/>
      <c r="E738" s="358"/>
      <c r="F738" s="329"/>
      <c r="G738" s="378"/>
      <c r="H738" s="335"/>
      <c r="I738" s="373" t="s">
        <v>1819</v>
      </c>
      <c r="J738" s="319"/>
    </row>
    <row r="739" spans="1:10">
      <c r="A739" s="330" t="s">
        <v>1815</v>
      </c>
      <c r="B739" s="343" t="s">
        <v>1152</v>
      </c>
      <c r="C739" s="388"/>
      <c r="D739" s="336"/>
      <c r="E739" s="357"/>
      <c r="F739" s="324"/>
      <c r="G739" s="376"/>
      <c r="H739" s="336"/>
      <c r="I739" s="324"/>
      <c r="J739" s="324"/>
    </row>
    <row r="740" spans="1:10" ht="38.25">
      <c r="A740" s="331" t="s">
        <v>1816</v>
      </c>
      <c r="B740" s="297" t="s">
        <v>1152</v>
      </c>
      <c r="C740" s="387" t="s">
        <v>1153</v>
      </c>
      <c r="D740" s="334" t="s">
        <v>31</v>
      </c>
      <c r="E740" s="360">
        <v>6</v>
      </c>
      <c r="F740" s="304"/>
      <c r="G740" s="374"/>
      <c r="H740" s="334"/>
      <c r="I740" s="304"/>
      <c r="J740" s="304"/>
    </row>
    <row r="741" spans="1:10">
      <c r="A741" s="331" t="s">
        <v>1817</v>
      </c>
      <c r="B741" s="293" t="s">
        <v>1078</v>
      </c>
      <c r="C741" s="293" t="s">
        <v>1307</v>
      </c>
      <c r="D741" s="294" t="s">
        <v>31</v>
      </c>
      <c r="E741" s="361" t="s">
        <v>558</v>
      </c>
      <c r="F741" s="304"/>
      <c r="G741" s="374"/>
      <c r="H741" s="334"/>
      <c r="I741" s="304"/>
      <c r="J741" s="304"/>
    </row>
    <row r="742" spans="1:10" ht="51.75">
      <c r="A742" s="331" t="s">
        <v>1818</v>
      </c>
      <c r="B742" s="419" t="s">
        <v>1308</v>
      </c>
      <c r="C742" s="485" t="s">
        <v>1309</v>
      </c>
      <c r="D742" s="384" t="s">
        <v>31</v>
      </c>
      <c r="E742" s="384">
        <v>24</v>
      </c>
      <c r="F742" s="304"/>
      <c r="G742" s="374"/>
      <c r="H742" s="334"/>
      <c r="I742" s="304"/>
      <c r="J742" s="304"/>
    </row>
    <row r="743" spans="1:10">
      <c r="A743" s="332"/>
      <c r="B743" s="341"/>
      <c r="C743" s="385"/>
      <c r="D743" s="335"/>
      <c r="E743" s="358"/>
      <c r="F743" s="329"/>
      <c r="G743" s="378"/>
      <c r="H743" s="335"/>
      <c r="I743" s="373" t="s">
        <v>1822</v>
      </c>
      <c r="J743" s="319"/>
    </row>
    <row r="744" spans="1:10">
      <c r="A744" s="330" t="s">
        <v>1820</v>
      </c>
      <c r="B744" s="343" t="s">
        <v>1342</v>
      </c>
      <c r="C744" s="388"/>
      <c r="D744" s="336"/>
      <c r="E744" s="357"/>
      <c r="F744" s="324"/>
      <c r="G744" s="376"/>
      <c r="H744" s="336"/>
      <c r="I744" s="324"/>
      <c r="J744" s="324"/>
    </row>
    <row r="745" spans="1:10">
      <c r="A745" s="331" t="s">
        <v>1821</v>
      </c>
      <c r="B745" s="297" t="s">
        <v>1155</v>
      </c>
      <c r="C745" s="380" t="s">
        <v>1156</v>
      </c>
      <c r="D745" s="334" t="s">
        <v>31</v>
      </c>
      <c r="E745" s="360">
        <v>3</v>
      </c>
      <c r="F745" s="334" t="s">
        <v>3385</v>
      </c>
      <c r="G745" s="334">
        <v>46.8</v>
      </c>
      <c r="H745" s="334">
        <v>46.8</v>
      </c>
      <c r="I745" s="334">
        <v>0</v>
      </c>
      <c r="J745" s="334">
        <f>H745*E745</f>
        <v>140.39999999999998</v>
      </c>
    </row>
    <row r="746" spans="1:10">
      <c r="A746" s="332"/>
      <c r="B746" s="341"/>
      <c r="C746" s="385"/>
      <c r="D746" s="335"/>
      <c r="E746" s="358"/>
      <c r="F746" s="329"/>
      <c r="G746" s="378"/>
      <c r="H746" s="335"/>
      <c r="I746" s="373" t="s">
        <v>1823</v>
      </c>
      <c r="J746" s="319"/>
    </row>
    <row r="747" spans="1:10">
      <c r="A747" s="330" t="s">
        <v>1827</v>
      </c>
      <c r="B747" s="343" t="s">
        <v>1343</v>
      </c>
      <c r="C747" s="388"/>
      <c r="D747" s="336"/>
      <c r="E747" s="357"/>
      <c r="F747" s="324"/>
      <c r="G747" s="376"/>
      <c r="H747" s="336"/>
      <c r="I747" s="324"/>
      <c r="J747" s="324"/>
    </row>
    <row r="748" spans="1:10">
      <c r="A748" s="331" t="s">
        <v>1828</v>
      </c>
      <c r="B748" s="354" t="s">
        <v>1161</v>
      </c>
      <c r="C748" s="379" t="s">
        <v>1162</v>
      </c>
      <c r="D748" s="334" t="s">
        <v>31</v>
      </c>
      <c r="E748" s="363">
        <v>120000</v>
      </c>
      <c r="F748" s="304"/>
      <c r="G748" s="374"/>
      <c r="H748" s="334"/>
      <c r="I748" s="304"/>
      <c r="J748" s="304"/>
    </row>
    <row r="749" spans="1:10">
      <c r="A749" s="331" t="s">
        <v>1829</v>
      </c>
      <c r="B749" s="354" t="s">
        <v>1164</v>
      </c>
      <c r="C749" s="389" t="s">
        <v>1165</v>
      </c>
      <c r="D749" s="334" t="s">
        <v>31</v>
      </c>
      <c r="E749" s="364">
        <v>6000</v>
      </c>
      <c r="F749" s="304"/>
      <c r="G749" s="374"/>
      <c r="H749" s="334"/>
      <c r="I749" s="304"/>
      <c r="J749" s="304"/>
    </row>
    <row r="750" spans="1:10">
      <c r="A750" s="331" t="s">
        <v>1830</v>
      </c>
      <c r="B750" s="354" t="s">
        <v>1164</v>
      </c>
      <c r="C750" s="389" t="s">
        <v>1167</v>
      </c>
      <c r="D750" s="334" t="s">
        <v>31</v>
      </c>
      <c r="E750" s="364">
        <v>6000</v>
      </c>
      <c r="F750" s="304"/>
      <c r="G750" s="374"/>
      <c r="H750" s="334"/>
      <c r="I750" s="304"/>
      <c r="J750" s="304"/>
    </row>
    <row r="751" spans="1:10">
      <c r="A751" s="331" t="s">
        <v>1831</v>
      </c>
      <c r="B751" s="354" t="s">
        <v>1169</v>
      </c>
      <c r="C751" s="379" t="s">
        <v>1170</v>
      </c>
      <c r="D751" s="334" t="s">
        <v>31</v>
      </c>
      <c r="E751" s="363">
        <v>18</v>
      </c>
      <c r="F751" s="304"/>
      <c r="G751" s="374"/>
      <c r="H751" s="334"/>
      <c r="I751" s="304"/>
      <c r="J751" s="304"/>
    </row>
    <row r="752" spans="1:10">
      <c r="A752" s="332"/>
      <c r="B752" s="341"/>
      <c r="C752" s="385"/>
      <c r="D752" s="335"/>
      <c r="E752" s="358"/>
      <c r="F752" s="329"/>
      <c r="G752" s="378"/>
      <c r="H752" s="335"/>
      <c r="I752" s="373" t="s">
        <v>1824</v>
      </c>
      <c r="J752" s="319"/>
    </row>
    <row r="753" spans="1:10">
      <c r="A753" s="330" t="s">
        <v>1832</v>
      </c>
      <c r="B753" s="343" t="s">
        <v>1344</v>
      </c>
      <c r="C753" s="388"/>
      <c r="D753" s="336"/>
      <c r="E753" s="357"/>
      <c r="F753" s="324"/>
      <c r="G753" s="376"/>
      <c r="H753" s="336"/>
      <c r="I753" s="324"/>
      <c r="J753" s="324"/>
    </row>
    <row r="754" spans="1:10" ht="38.25">
      <c r="A754" s="331" t="s">
        <v>1833</v>
      </c>
      <c r="B754" s="354" t="s">
        <v>1172</v>
      </c>
      <c r="C754" s="379" t="s">
        <v>1170</v>
      </c>
      <c r="D754" s="334" t="s">
        <v>31</v>
      </c>
      <c r="E754" s="363">
        <v>3</v>
      </c>
      <c r="F754" s="304"/>
      <c r="G754" s="374"/>
      <c r="H754" s="334"/>
      <c r="I754" s="304"/>
      <c r="J754" s="304"/>
    </row>
    <row r="755" spans="1:10">
      <c r="A755" s="332"/>
      <c r="B755" s="341"/>
      <c r="C755" s="385"/>
      <c r="D755" s="335"/>
      <c r="E755" s="358"/>
      <c r="F755" s="329"/>
      <c r="G755" s="378"/>
      <c r="H755" s="335"/>
      <c r="I755" s="373" t="s">
        <v>1825</v>
      </c>
      <c r="J755" s="319"/>
    </row>
    <row r="756" spans="1:10">
      <c r="A756" s="330" t="s">
        <v>1834</v>
      </c>
      <c r="B756" s="343" t="s">
        <v>1345</v>
      </c>
      <c r="C756" s="388"/>
      <c r="D756" s="336"/>
      <c r="E756" s="357"/>
      <c r="F756" s="324"/>
      <c r="G756" s="376"/>
      <c r="H756" s="336"/>
      <c r="I756" s="324"/>
      <c r="J756" s="324"/>
    </row>
    <row r="757" spans="1:10" ht="38.25">
      <c r="A757" s="331" t="s">
        <v>1835</v>
      </c>
      <c r="B757" s="297" t="s">
        <v>1174</v>
      </c>
      <c r="C757" s="387" t="s">
        <v>1175</v>
      </c>
      <c r="D757" s="334" t="s">
        <v>31</v>
      </c>
      <c r="E757" s="360">
        <v>3</v>
      </c>
      <c r="F757" s="304"/>
      <c r="G757" s="374"/>
      <c r="H757" s="371"/>
      <c r="I757" s="318"/>
      <c r="J757" s="304"/>
    </row>
    <row r="758" spans="1:10">
      <c r="A758" s="332"/>
      <c r="B758" s="341"/>
      <c r="C758" s="385"/>
      <c r="D758" s="335"/>
      <c r="E758" s="358"/>
      <c r="F758" s="329"/>
      <c r="G758" s="378"/>
      <c r="H758" s="335"/>
      <c r="I758" s="373" t="s">
        <v>1826</v>
      </c>
      <c r="J758" s="319"/>
    </row>
    <row r="759" spans="1:10">
      <c r="A759" s="330" t="s">
        <v>1836</v>
      </c>
      <c r="B759" s="355" t="s">
        <v>1346</v>
      </c>
      <c r="C759" s="390"/>
      <c r="D759" s="336"/>
      <c r="E759" s="357"/>
      <c r="F759" s="324"/>
      <c r="G759" s="376"/>
      <c r="H759" s="336"/>
      <c r="I759" s="324"/>
      <c r="J759" s="324"/>
    </row>
    <row r="760" spans="1:10">
      <c r="A760" s="642" t="s">
        <v>2612</v>
      </c>
      <c r="B760" s="642"/>
      <c r="C760" s="642"/>
      <c r="D760" s="642"/>
      <c r="E760" s="642"/>
      <c r="F760" s="642"/>
      <c r="G760" s="642"/>
      <c r="H760" s="642"/>
      <c r="I760" s="642"/>
      <c r="J760" s="642"/>
    </row>
    <row r="761" spans="1:10" ht="51.75">
      <c r="A761" s="331" t="s">
        <v>1837</v>
      </c>
      <c r="B761" s="337" t="s">
        <v>995</v>
      </c>
      <c r="C761" s="391" t="s">
        <v>1347</v>
      </c>
      <c r="D761" s="334" t="s">
        <v>31</v>
      </c>
      <c r="E761" s="360">
        <v>950000</v>
      </c>
      <c r="F761" s="304"/>
      <c r="G761" s="374"/>
      <c r="H761" s="334"/>
      <c r="I761" s="304"/>
      <c r="J761" s="304"/>
    </row>
    <row r="762" spans="1:10" ht="102.75">
      <c r="A762" s="331" t="s">
        <v>1838</v>
      </c>
      <c r="B762" s="337" t="s">
        <v>995</v>
      </c>
      <c r="C762" s="391" t="s">
        <v>1348</v>
      </c>
      <c r="D762" s="334" t="s">
        <v>31</v>
      </c>
      <c r="E762" s="360">
        <v>60000</v>
      </c>
      <c r="F762" s="304"/>
      <c r="G762" s="374"/>
      <c r="H762" s="334"/>
      <c r="I762" s="304"/>
      <c r="J762" s="304"/>
    </row>
    <row r="763" spans="1:10" ht="90">
      <c r="A763" s="331" t="s">
        <v>1839</v>
      </c>
      <c r="B763" s="337" t="s">
        <v>995</v>
      </c>
      <c r="C763" s="392" t="s">
        <v>1349</v>
      </c>
      <c r="D763" s="334" t="s">
        <v>31</v>
      </c>
      <c r="E763" s="360">
        <v>10000</v>
      </c>
      <c r="F763" s="304"/>
      <c r="G763" s="374"/>
      <c r="H763" s="334"/>
      <c r="I763" s="304"/>
      <c r="J763" s="304"/>
    </row>
    <row r="764" spans="1:10" ht="41.25">
      <c r="A764" s="634" t="s">
        <v>1840</v>
      </c>
      <c r="B764" s="635" t="s">
        <v>995</v>
      </c>
      <c r="C764" s="636" t="s">
        <v>2798</v>
      </c>
      <c r="D764" s="637" t="s">
        <v>31</v>
      </c>
      <c r="E764" s="638">
        <v>60000</v>
      </c>
      <c r="F764" s="304"/>
      <c r="G764" s="374"/>
      <c r="H764" s="334"/>
      <c r="I764" s="304"/>
      <c r="J764" s="304"/>
    </row>
    <row r="765" spans="1:10" ht="38.25">
      <c r="A765" s="331" t="s">
        <v>1841</v>
      </c>
      <c r="B765" s="337" t="s">
        <v>995</v>
      </c>
      <c r="C765" s="344" t="s">
        <v>1350</v>
      </c>
      <c r="D765" s="334" t="s">
        <v>31</v>
      </c>
      <c r="E765" s="360">
        <v>1000000</v>
      </c>
      <c r="F765" s="304"/>
      <c r="G765" s="374"/>
      <c r="H765" s="334"/>
      <c r="I765" s="304"/>
      <c r="J765" s="304"/>
    </row>
    <row r="766" spans="1:10" ht="66.75">
      <c r="A766" s="331" t="s">
        <v>1842</v>
      </c>
      <c r="B766" s="337" t="s">
        <v>995</v>
      </c>
      <c r="C766" s="391" t="s">
        <v>2752</v>
      </c>
      <c r="D766" s="334" t="s">
        <v>31</v>
      </c>
      <c r="E766" s="360">
        <v>520000</v>
      </c>
      <c r="F766" s="304"/>
      <c r="G766" s="374"/>
      <c r="H766" s="334"/>
      <c r="I766" s="304"/>
      <c r="J766" s="304"/>
    </row>
    <row r="767" spans="1:10" ht="64.5">
      <c r="A767" s="331" t="s">
        <v>1843</v>
      </c>
      <c r="B767" s="337" t="s">
        <v>995</v>
      </c>
      <c r="C767" s="391" t="s">
        <v>2748</v>
      </c>
      <c r="D767" s="334" t="s">
        <v>31</v>
      </c>
      <c r="E767" s="360">
        <v>5000</v>
      </c>
      <c r="F767" s="304"/>
      <c r="G767" s="374"/>
      <c r="H767" s="334"/>
      <c r="I767" s="304"/>
      <c r="J767" s="304"/>
    </row>
    <row r="768" spans="1:10" ht="39">
      <c r="A768" s="331" t="s">
        <v>1844</v>
      </c>
      <c r="B768" s="337" t="s">
        <v>995</v>
      </c>
      <c r="C768" s="391" t="s">
        <v>1351</v>
      </c>
      <c r="D768" s="334" t="s">
        <v>31</v>
      </c>
      <c r="E768" s="360">
        <v>20000</v>
      </c>
      <c r="F768" s="304"/>
      <c r="G768" s="374"/>
      <c r="H768" s="334"/>
      <c r="I768" s="304"/>
      <c r="J768" s="304"/>
    </row>
    <row r="769" spans="1:10" ht="28.5">
      <c r="A769" s="331" t="s">
        <v>1845</v>
      </c>
      <c r="B769" s="337" t="s">
        <v>995</v>
      </c>
      <c r="C769" s="391" t="s">
        <v>2751</v>
      </c>
      <c r="D769" s="334" t="s">
        <v>31</v>
      </c>
      <c r="E769" s="360">
        <v>9000</v>
      </c>
      <c r="F769" s="304"/>
      <c r="G769" s="374"/>
      <c r="H769" s="334"/>
      <c r="I769" s="304"/>
      <c r="J769" s="304"/>
    </row>
    <row r="770" spans="1:10" ht="28.5">
      <c r="A770" s="331" t="s">
        <v>1846</v>
      </c>
      <c r="B770" s="337" t="s">
        <v>995</v>
      </c>
      <c r="C770" s="391" t="s">
        <v>2749</v>
      </c>
      <c r="D770" s="334" t="s">
        <v>31</v>
      </c>
      <c r="E770" s="360">
        <v>30000</v>
      </c>
      <c r="F770" s="304"/>
      <c r="G770" s="374"/>
      <c r="H770" s="334"/>
      <c r="I770" s="304"/>
      <c r="J770" s="304"/>
    </row>
    <row r="771" spans="1:10" ht="117.75">
      <c r="A771" s="331" t="s">
        <v>1847</v>
      </c>
      <c r="B771" s="337" t="s">
        <v>995</v>
      </c>
      <c r="C771" s="391" t="s">
        <v>2750</v>
      </c>
      <c r="D771" s="334" t="s">
        <v>31</v>
      </c>
      <c r="E771" s="360">
        <v>3000</v>
      </c>
      <c r="F771" s="304"/>
      <c r="G771" s="374"/>
      <c r="H771" s="334"/>
      <c r="I771" s="304"/>
      <c r="J771" s="304"/>
    </row>
    <row r="772" spans="1:10">
      <c r="A772" s="643" t="s">
        <v>2611</v>
      </c>
      <c r="B772" s="644"/>
      <c r="C772" s="644"/>
      <c r="D772" s="644"/>
      <c r="E772" s="644"/>
      <c r="F772" s="644"/>
      <c r="G772" s="644"/>
      <c r="H772" s="644"/>
      <c r="I772" s="644"/>
      <c r="J772" s="644"/>
    </row>
    <row r="773" spans="1:10" ht="115.5">
      <c r="A773" s="331" t="s">
        <v>1848</v>
      </c>
      <c r="B773" s="339" t="s">
        <v>1190</v>
      </c>
      <c r="C773" s="391" t="s">
        <v>1352</v>
      </c>
      <c r="D773" s="334" t="s">
        <v>31</v>
      </c>
      <c r="E773" s="360">
        <v>500000</v>
      </c>
      <c r="F773" s="304"/>
      <c r="G773" s="374"/>
      <c r="H773" s="334"/>
      <c r="I773" s="304"/>
      <c r="J773" s="304"/>
    </row>
    <row r="774" spans="1:10" ht="115.5">
      <c r="A774" s="331" t="s">
        <v>1849</v>
      </c>
      <c r="B774" s="339" t="s">
        <v>1190</v>
      </c>
      <c r="C774" s="391" t="s">
        <v>1353</v>
      </c>
      <c r="D774" s="334" t="s">
        <v>31</v>
      </c>
      <c r="E774" s="360">
        <v>250000</v>
      </c>
      <c r="F774" s="304"/>
      <c r="G774" s="374"/>
      <c r="H774" s="334"/>
      <c r="I774" s="304"/>
      <c r="J774" s="304"/>
    </row>
    <row r="775" spans="1:10" ht="64.5">
      <c r="A775" s="331" t="s">
        <v>1850</v>
      </c>
      <c r="B775" s="339" t="s">
        <v>1190</v>
      </c>
      <c r="C775" s="391" t="s">
        <v>1354</v>
      </c>
      <c r="D775" s="334" t="s">
        <v>31</v>
      </c>
      <c r="E775" s="360">
        <v>15000</v>
      </c>
      <c r="F775" s="304"/>
      <c r="G775" s="374"/>
      <c r="H775" s="334"/>
      <c r="I775" s="304"/>
      <c r="J775" s="304"/>
    </row>
    <row r="776" spans="1:10" ht="64.5">
      <c r="A776" s="331" t="s">
        <v>1851</v>
      </c>
      <c r="B776" s="339" t="s">
        <v>1190</v>
      </c>
      <c r="C776" s="391" t="s">
        <v>1355</v>
      </c>
      <c r="D776" s="334" t="s">
        <v>31</v>
      </c>
      <c r="E776" s="360">
        <v>15000</v>
      </c>
      <c r="F776" s="304"/>
      <c r="G776" s="374"/>
      <c r="H776" s="334"/>
      <c r="I776" s="304"/>
      <c r="J776" s="304"/>
    </row>
    <row r="777" spans="1:10">
      <c r="A777" s="331" t="s">
        <v>1852</v>
      </c>
      <c r="B777" s="338" t="s">
        <v>1195</v>
      </c>
      <c r="C777" s="391" t="s">
        <v>1196</v>
      </c>
      <c r="D777" s="334" t="s">
        <v>31</v>
      </c>
      <c r="E777" s="360">
        <v>30000</v>
      </c>
      <c r="F777" s="304"/>
      <c r="G777" s="374"/>
      <c r="H777" s="334"/>
      <c r="I777" s="304"/>
      <c r="J777" s="304"/>
    </row>
    <row r="778" spans="1:10">
      <c r="A778" s="331" t="s">
        <v>1853</v>
      </c>
      <c r="B778" s="344" t="s">
        <v>1198</v>
      </c>
      <c r="C778" s="391" t="s">
        <v>1356</v>
      </c>
      <c r="D778" s="334" t="s">
        <v>31</v>
      </c>
      <c r="E778" s="360">
        <v>750000</v>
      </c>
      <c r="F778" s="304"/>
      <c r="G778" s="374"/>
      <c r="H778" s="371"/>
      <c r="I778" s="318"/>
      <c r="J778" s="304"/>
    </row>
    <row r="779" spans="1:10">
      <c r="A779" s="332"/>
      <c r="B779" s="341"/>
      <c r="C779" s="385"/>
      <c r="D779" s="335"/>
      <c r="E779" s="358"/>
      <c r="F779" s="329"/>
      <c r="G779" s="378"/>
      <c r="H779" s="335"/>
      <c r="I779" s="373" t="s">
        <v>1854</v>
      </c>
      <c r="J779" s="319"/>
    </row>
    <row r="780" spans="1:10">
      <c r="A780" s="330" t="s">
        <v>1856</v>
      </c>
      <c r="B780" s="343" t="s">
        <v>1201</v>
      </c>
      <c r="C780" s="322"/>
      <c r="D780" s="333"/>
      <c r="E780" s="357"/>
      <c r="F780" s="320"/>
      <c r="G780" s="375"/>
      <c r="H780" s="333"/>
      <c r="I780" s="320"/>
      <c r="J780" s="320"/>
    </row>
    <row r="781" spans="1:10">
      <c r="A781" s="331" t="s">
        <v>1857</v>
      </c>
      <c r="B781" s="309" t="s">
        <v>1203</v>
      </c>
      <c r="C781" s="298" t="s">
        <v>1204</v>
      </c>
      <c r="D781" s="334" t="s">
        <v>31</v>
      </c>
      <c r="E781" s="360">
        <v>150000</v>
      </c>
      <c r="F781" s="304"/>
      <c r="G781" s="374"/>
      <c r="H781" s="371"/>
      <c r="I781" s="318"/>
      <c r="J781" s="304"/>
    </row>
    <row r="782" spans="1:10">
      <c r="A782" s="332"/>
      <c r="B782" s="341"/>
      <c r="C782" s="385"/>
      <c r="D782" s="335"/>
      <c r="E782" s="358"/>
      <c r="F782" s="329"/>
      <c r="G782" s="378"/>
      <c r="H782" s="335"/>
      <c r="I782" s="373" t="s">
        <v>1855</v>
      </c>
      <c r="J782" s="319"/>
    </row>
    <row r="783" spans="1:10">
      <c r="A783" s="330" t="s">
        <v>1858</v>
      </c>
      <c r="B783" s="343" t="s">
        <v>1358</v>
      </c>
      <c r="C783" s="393"/>
      <c r="D783" s="333"/>
      <c r="E783" s="357"/>
      <c r="F783" s="320"/>
      <c r="G783" s="375"/>
      <c r="H783" s="333"/>
      <c r="I783" s="320"/>
      <c r="J783" s="320"/>
    </row>
    <row r="784" spans="1:10">
      <c r="A784" s="331" t="s">
        <v>1859</v>
      </c>
      <c r="B784" s="339" t="s">
        <v>1208</v>
      </c>
      <c r="C784" s="298" t="s">
        <v>2630</v>
      </c>
      <c r="D784" s="334" t="s">
        <v>31</v>
      </c>
      <c r="E784" s="359">
        <v>15000</v>
      </c>
      <c r="F784" s="304"/>
      <c r="G784" s="374"/>
      <c r="H784" s="334"/>
      <c r="I784" s="304"/>
      <c r="J784" s="304"/>
    </row>
    <row r="785" spans="1:10" ht="25.5">
      <c r="A785" s="331" t="s">
        <v>1860</v>
      </c>
      <c r="B785" s="339" t="s">
        <v>1208</v>
      </c>
      <c r="C785" s="298" t="s">
        <v>2631</v>
      </c>
      <c r="D785" s="334" t="s">
        <v>31</v>
      </c>
      <c r="E785" s="359">
        <v>1500</v>
      </c>
      <c r="F785" s="304"/>
      <c r="G785" s="374"/>
      <c r="H785" s="334"/>
      <c r="I785" s="304"/>
      <c r="J785" s="304"/>
    </row>
    <row r="786" spans="1:10">
      <c r="A786" s="331" t="s">
        <v>1861</v>
      </c>
      <c r="B786" s="339" t="s">
        <v>1208</v>
      </c>
      <c r="C786" s="298" t="s">
        <v>2632</v>
      </c>
      <c r="D786" s="334" t="s">
        <v>31</v>
      </c>
      <c r="E786" s="359">
        <v>1200</v>
      </c>
      <c r="F786" s="304"/>
      <c r="G786" s="374"/>
      <c r="H786" s="371"/>
      <c r="I786" s="318"/>
      <c r="J786" s="304"/>
    </row>
    <row r="787" spans="1:10">
      <c r="A787" s="332"/>
      <c r="B787" s="341"/>
      <c r="C787" s="385"/>
      <c r="D787" s="335"/>
      <c r="E787" s="358"/>
      <c r="F787" s="329"/>
      <c r="G787" s="378"/>
      <c r="H787" s="335"/>
      <c r="I787" s="373" t="s">
        <v>1862</v>
      </c>
      <c r="J787" s="319"/>
    </row>
    <row r="788" spans="1:10">
      <c r="A788" s="330" t="s">
        <v>1863</v>
      </c>
      <c r="B788" s="343" t="s">
        <v>1357</v>
      </c>
      <c r="C788" s="322"/>
      <c r="D788" s="333"/>
      <c r="E788" s="357"/>
      <c r="F788" s="320"/>
      <c r="G788" s="375"/>
      <c r="H788" s="333"/>
      <c r="I788" s="320"/>
      <c r="J788" s="320"/>
    </row>
    <row r="789" spans="1:10">
      <c r="A789" s="331" t="s">
        <v>1864</v>
      </c>
      <c r="B789" s="339" t="s">
        <v>1212</v>
      </c>
      <c r="C789" s="394" t="s">
        <v>1213</v>
      </c>
      <c r="D789" s="334" t="s">
        <v>31</v>
      </c>
      <c r="E789" s="360">
        <v>40000</v>
      </c>
      <c r="F789" s="304"/>
      <c r="G789" s="374"/>
      <c r="H789" s="334"/>
      <c r="I789" s="304"/>
      <c r="J789" s="304"/>
    </row>
    <row r="790" spans="1:10">
      <c r="A790" s="331" t="s">
        <v>1865</v>
      </c>
      <c r="B790" s="339" t="s">
        <v>1212</v>
      </c>
      <c r="C790" s="395" t="s">
        <v>1214</v>
      </c>
      <c r="D790" s="334" t="s">
        <v>31</v>
      </c>
      <c r="E790" s="360">
        <v>200000</v>
      </c>
      <c r="F790" s="304"/>
      <c r="G790" s="374"/>
      <c r="H790" s="334"/>
      <c r="I790" s="304"/>
      <c r="J790" s="304"/>
    </row>
    <row r="791" spans="1:10">
      <c r="A791" s="331" t="s">
        <v>1866</v>
      </c>
      <c r="B791" s="339" t="s">
        <v>1212</v>
      </c>
      <c r="C791" s="395" t="s">
        <v>1215</v>
      </c>
      <c r="D791" s="334" t="s">
        <v>31</v>
      </c>
      <c r="E791" s="360">
        <v>13000</v>
      </c>
      <c r="F791" s="304"/>
      <c r="G791" s="374"/>
      <c r="H791" s="334"/>
      <c r="I791" s="304"/>
      <c r="J791" s="304"/>
    </row>
    <row r="792" spans="1:10">
      <c r="A792" s="331" t="s">
        <v>1867</v>
      </c>
      <c r="B792" s="339" t="s">
        <v>1212</v>
      </c>
      <c r="C792" s="396" t="s">
        <v>2617</v>
      </c>
      <c r="D792" s="334" t="s">
        <v>31</v>
      </c>
      <c r="E792" s="360">
        <v>20000</v>
      </c>
      <c r="F792" s="304"/>
      <c r="G792" s="374"/>
      <c r="H792" s="334"/>
      <c r="I792" s="304"/>
      <c r="J792" s="304"/>
    </row>
    <row r="793" spans="1:10">
      <c r="A793" s="331" t="s">
        <v>1868</v>
      </c>
      <c r="B793" s="339" t="s">
        <v>1212</v>
      </c>
      <c r="C793" s="397" t="s">
        <v>1359</v>
      </c>
      <c r="D793" s="334" t="s">
        <v>31</v>
      </c>
      <c r="E793" s="360">
        <v>13000</v>
      </c>
      <c r="F793" s="304"/>
      <c r="G793" s="374"/>
      <c r="H793" s="334"/>
      <c r="I793" s="304"/>
      <c r="J793" s="304"/>
    </row>
    <row r="794" spans="1:10" ht="25.5">
      <c r="A794" s="331" t="s">
        <v>1869</v>
      </c>
      <c r="B794" s="339" t="s">
        <v>1212</v>
      </c>
      <c r="C794" s="395" t="s">
        <v>2753</v>
      </c>
      <c r="D794" s="334" t="s">
        <v>31</v>
      </c>
      <c r="E794" s="360">
        <v>20000</v>
      </c>
      <c r="F794" s="304"/>
      <c r="G794" s="374"/>
      <c r="H794" s="334"/>
      <c r="I794" s="304"/>
      <c r="J794" s="304"/>
    </row>
    <row r="795" spans="1:10" ht="25.5">
      <c r="A795" s="331" t="s">
        <v>1870</v>
      </c>
      <c r="B795" s="339" t="s">
        <v>1212</v>
      </c>
      <c r="C795" s="395" t="s">
        <v>2754</v>
      </c>
      <c r="D795" s="334" t="s">
        <v>31</v>
      </c>
      <c r="E795" s="360">
        <v>20000</v>
      </c>
      <c r="F795" s="304"/>
      <c r="G795" s="374"/>
      <c r="H795" s="334"/>
      <c r="I795" s="304"/>
      <c r="J795" s="304"/>
    </row>
    <row r="796" spans="1:10" ht="25.5">
      <c r="A796" s="331" t="s">
        <v>1871</v>
      </c>
      <c r="B796" s="339" t="s">
        <v>1212</v>
      </c>
      <c r="C796" s="395" t="s">
        <v>1360</v>
      </c>
      <c r="D796" s="334" t="s">
        <v>31</v>
      </c>
      <c r="E796" s="360">
        <v>150</v>
      </c>
      <c r="F796" s="304"/>
      <c r="G796" s="374"/>
      <c r="H796" s="371"/>
      <c r="I796" s="318"/>
      <c r="J796" s="304"/>
    </row>
    <row r="797" spans="1:10">
      <c r="A797" s="332"/>
      <c r="B797" s="341"/>
      <c r="C797" s="385"/>
      <c r="D797" s="335"/>
      <c r="E797" s="358"/>
      <c r="F797" s="329"/>
      <c r="G797" s="378"/>
      <c r="H797" s="335"/>
      <c r="I797" s="373" t="s">
        <v>1872</v>
      </c>
      <c r="J797" s="319"/>
    </row>
    <row r="798" spans="1:10">
      <c r="A798" s="330" t="s">
        <v>1873</v>
      </c>
      <c r="B798" s="343" t="s">
        <v>1218</v>
      </c>
      <c r="C798" s="322"/>
      <c r="D798" s="333"/>
      <c r="E798" s="357"/>
      <c r="F798" s="320"/>
      <c r="G798" s="375"/>
      <c r="H798" s="333"/>
      <c r="I798" s="320"/>
      <c r="J798" s="320"/>
    </row>
    <row r="799" spans="1:10" ht="25.5">
      <c r="A799" s="331" t="s">
        <v>1874</v>
      </c>
      <c r="B799" s="298" t="s">
        <v>1220</v>
      </c>
      <c r="C799" s="298" t="s">
        <v>1221</v>
      </c>
      <c r="D799" s="334" t="s">
        <v>31</v>
      </c>
      <c r="E799" s="360">
        <v>40000</v>
      </c>
      <c r="F799" s="304"/>
      <c r="G799" s="374"/>
      <c r="H799" s="334"/>
      <c r="I799" s="304"/>
      <c r="J799" s="304"/>
    </row>
    <row r="800" spans="1:10" ht="25.5">
      <c r="A800" s="331" t="s">
        <v>1875</v>
      </c>
      <c r="B800" s="298" t="s">
        <v>1220</v>
      </c>
      <c r="C800" s="298" t="s">
        <v>1222</v>
      </c>
      <c r="D800" s="334" t="s">
        <v>31</v>
      </c>
      <c r="E800" s="360">
        <v>10000</v>
      </c>
      <c r="F800" s="304"/>
      <c r="G800" s="374"/>
      <c r="H800" s="371"/>
      <c r="I800" s="318"/>
      <c r="J800" s="304"/>
    </row>
    <row r="801" spans="1:10">
      <c r="A801" s="332"/>
      <c r="B801" s="341"/>
      <c r="C801" s="385"/>
      <c r="D801" s="335"/>
      <c r="E801" s="358"/>
      <c r="F801" s="329"/>
      <c r="G801" s="378"/>
      <c r="H801" s="335"/>
      <c r="I801" s="373" t="s">
        <v>1876</v>
      </c>
      <c r="J801" s="319"/>
    </row>
    <row r="802" spans="1:10">
      <c r="A802" s="330" t="s">
        <v>1877</v>
      </c>
      <c r="B802" s="345" t="s">
        <v>1361</v>
      </c>
      <c r="C802" s="323"/>
      <c r="D802" s="333"/>
      <c r="E802" s="357"/>
      <c r="F802" s="320"/>
      <c r="G802" s="375"/>
      <c r="H802" s="333"/>
      <c r="I802" s="320"/>
      <c r="J802" s="320"/>
    </row>
    <row r="803" spans="1:10">
      <c r="A803" s="331" t="s">
        <v>1878</v>
      </c>
      <c r="B803" s="298" t="s">
        <v>1226</v>
      </c>
      <c r="C803" s="298" t="s">
        <v>1227</v>
      </c>
      <c r="D803" s="334" t="s">
        <v>31</v>
      </c>
      <c r="E803" s="359">
        <v>10000</v>
      </c>
      <c r="F803" s="304"/>
      <c r="G803" s="374"/>
      <c r="H803" s="334"/>
      <c r="I803" s="304"/>
      <c r="J803" s="304"/>
    </row>
    <row r="804" spans="1:10">
      <c r="A804" s="331" t="s">
        <v>1879</v>
      </c>
      <c r="B804" s="298" t="s">
        <v>1226</v>
      </c>
      <c r="C804" s="298" t="s">
        <v>1228</v>
      </c>
      <c r="D804" s="334" t="s">
        <v>31</v>
      </c>
      <c r="E804" s="359">
        <v>180000</v>
      </c>
      <c r="F804" s="304"/>
      <c r="G804" s="374"/>
      <c r="H804" s="334"/>
      <c r="I804" s="304"/>
      <c r="J804" s="304"/>
    </row>
    <row r="805" spans="1:10">
      <c r="A805" s="331" t="s">
        <v>1880</v>
      </c>
      <c r="B805" s="346" t="s">
        <v>1063</v>
      </c>
      <c r="C805" s="346" t="s">
        <v>1229</v>
      </c>
      <c r="D805" s="334" t="s">
        <v>31</v>
      </c>
      <c r="E805" s="365">
        <v>30</v>
      </c>
      <c r="F805" s="304"/>
      <c r="G805" s="374"/>
      <c r="H805" s="334"/>
      <c r="I805" s="304"/>
      <c r="J805" s="304"/>
    </row>
    <row r="806" spans="1:10" ht="25.5">
      <c r="A806" s="331" t="s">
        <v>1881</v>
      </c>
      <c r="B806" s="346" t="s">
        <v>1230</v>
      </c>
      <c r="C806" s="346" t="s">
        <v>1231</v>
      </c>
      <c r="D806" s="334" t="s">
        <v>49</v>
      </c>
      <c r="E806" s="359">
        <v>18</v>
      </c>
      <c r="F806" s="304"/>
      <c r="G806" s="374"/>
      <c r="H806" s="334"/>
      <c r="I806" s="304"/>
      <c r="J806" s="304"/>
    </row>
    <row r="807" spans="1:10" ht="38.25">
      <c r="A807" s="331" t="s">
        <v>1882</v>
      </c>
      <c r="B807" s="298" t="s">
        <v>1232</v>
      </c>
      <c r="C807" s="298" t="s">
        <v>1233</v>
      </c>
      <c r="D807" s="334" t="s">
        <v>31</v>
      </c>
      <c r="E807" s="359">
        <v>2000</v>
      </c>
      <c r="F807" s="304"/>
      <c r="G807" s="374"/>
      <c r="H807" s="334"/>
      <c r="I807" s="304"/>
      <c r="J807" s="304"/>
    </row>
    <row r="808" spans="1:10">
      <c r="A808" s="331" t="s">
        <v>1883</v>
      </c>
      <c r="B808" s="298" t="s">
        <v>1235</v>
      </c>
      <c r="C808" s="298" t="s">
        <v>1236</v>
      </c>
      <c r="D808" s="334" t="s">
        <v>49</v>
      </c>
      <c r="E808" s="359">
        <v>100</v>
      </c>
      <c r="F808" s="304"/>
      <c r="G808" s="374"/>
      <c r="H808" s="371"/>
      <c r="I808" s="318"/>
      <c r="J808" s="304"/>
    </row>
    <row r="809" spans="1:10" ht="25.5">
      <c r="A809" s="331" t="s">
        <v>1884</v>
      </c>
      <c r="B809" s="349" t="s">
        <v>1264</v>
      </c>
      <c r="C809" s="349" t="s">
        <v>1265</v>
      </c>
      <c r="D809" s="334" t="s">
        <v>31</v>
      </c>
      <c r="E809" s="367">
        <v>1700</v>
      </c>
      <c r="F809" s="304"/>
      <c r="G809" s="374"/>
      <c r="H809" s="334"/>
      <c r="I809" s="304"/>
      <c r="J809" s="304"/>
    </row>
    <row r="810" spans="1:10" ht="25.5">
      <c r="A810" s="331" t="s">
        <v>1885</v>
      </c>
      <c r="B810" s="350" t="s">
        <v>1266</v>
      </c>
      <c r="C810" s="350" t="s">
        <v>1267</v>
      </c>
      <c r="D810" s="334" t="s">
        <v>31</v>
      </c>
      <c r="E810" s="359">
        <v>24</v>
      </c>
      <c r="F810" s="304"/>
      <c r="G810" s="374"/>
      <c r="H810" s="334"/>
      <c r="I810" s="304"/>
      <c r="J810" s="304"/>
    </row>
    <row r="811" spans="1:10">
      <c r="A811" s="332"/>
      <c r="B811" s="341"/>
      <c r="C811" s="385"/>
      <c r="D811" s="335"/>
      <c r="E811" s="358"/>
      <c r="F811" s="329"/>
      <c r="G811" s="378"/>
      <c r="H811" s="335"/>
      <c r="I811" s="373" t="s">
        <v>1886</v>
      </c>
      <c r="J811" s="319"/>
    </row>
    <row r="812" spans="1:10">
      <c r="A812" s="330" t="s">
        <v>1887</v>
      </c>
      <c r="B812" s="345" t="s">
        <v>1362</v>
      </c>
      <c r="C812" s="323"/>
      <c r="D812" s="333"/>
      <c r="E812" s="357"/>
      <c r="F812" s="320"/>
      <c r="G812" s="375"/>
      <c r="H812" s="333"/>
      <c r="I812" s="320"/>
      <c r="J812" s="320"/>
    </row>
    <row r="813" spans="1:10" ht="25.5">
      <c r="A813" s="331" t="s">
        <v>1888</v>
      </c>
      <c r="B813" s="298" t="s">
        <v>1234</v>
      </c>
      <c r="C813" s="298" t="s">
        <v>1363</v>
      </c>
      <c r="D813" s="334" t="s">
        <v>31</v>
      </c>
      <c r="E813" s="359">
        <v>45000</v>
      </c>
      <c r="F813" s="304"/>
      <c r="G813" s="374"/>
      <c r="H813" s="334"/>
      <c r="I813" s="304"/>
      <c r="J813" s="304"/>
    </row>
    <row r="814" spans="1:10">
      <c r="A814" s="332"/>
      <c r="B814" s="341"/>
      <c r="C814" s="385"/>
      <c r="D814" s="335"/>
      <c r="E814" s="358"/>
      <c r="F814" s="329"/>
      <c r="G814" s="378"/>
      <c r="H814" s="335"/>
      <c r="I814" s="373" t="s">
        <v>1889</v>
      </c>
      <c r="J814" s="319"/>
    </row>
    <row r="815" spans="1:10">
      <c r="A815" s="330" t="s">
        <v>1890</v>
      </c>
      <c r="B815" s="347" t="s">
        <v>1239</v>
      </c>
      <c r="C815" s="356"/>
      <c r="D815" s="333"/>
      <c r="E815" s="357"/>
      <c r="F815" s="320"/>
      <c r="G815" s="375"/>
      <c r="H815" s="333"/>
      <c r="I815" s="320"/>
      <c r="J815" s="320"/>
    </row>
    <row r="816" spans="1:10" ht="25.5">
      <c r="A816" s="331" t="s">
        <v>1891</v>
      </c>
      <c r="B816" s="298" t="s">
        <v>1009</v>
      </c>
      <c r="C816" s="298" t="s">
        <v>1364</v>
      </c>
      <c r="D816" s="334" t="s">
        <v>49</v>
      </c>
      <c r="E816" s="359">
        <v>24</v>
      </c>
      <c r="F816" s="304">
        <v>50</v>
      </c>
      <c r="G816" s="374">
        <f>H816/F816</f>
        <v>2.8799999999999999E-2</v>
      </c>
      <c r="H816" s="334">
        <v>1.44</v>
      </c>
      <c r="I816" s="334">
        <v>0</v>
      </c>
      <c r="J816" s="304">
        <f>H816*E816</f>
        <v>34.56</v>
      </c>
    </row>
    <row r="817" spans="1:10">
      <c r="A817" s="331" t="s">
        <v>1892</v>
      </c>
      <c r="B817" s="298" t="s">
        <v>1241</v>
      </c>
      <c r="C817" s="298" t="s">
        <v>1365</v>
      </c>
      <c r="D817" s="334" t="s">
        <v>49</v>
      </c>
      <c r="E817" s="359">
        <v>25</v>
      </c>
      <c r="F817" s="304">
        <v>200</v>
      </c>
      <c r="G817" s="374">
        <f t="shared" ref="G817:G824" si="11">H817/F817</f>
        <v>7.3000000000000001E-3</v>
      </c>
      <c r="H817" s="334">
        <v>1.46</v>
      </c>
      <c r="I817" s="334">
        <v>0</v>
      </c>
      <c r="J817" s="304">
        <f>H817*E817/2</f>
        <v>18.25</v>
      </c>
    </row>
    <row r="818" spans="1:10" ht="25.5">
      <c r="A818" s="331" t="s">
        <v>1893</v>
      </c>
      <c r="B818" s="298" t="s">
        <v>1242</v>
      </c>
      <c r="C818" s="298" t="s">
        <v>1366</v>
      </c>
      <c r="D818" s="334" t="s">
        <v>49</v>
      </c>
      <c r="E818" s="359">
        <v>2844</v>
      </c>
      <c r="F818" s="304">
        <v>50</v>
      </c>
      <c r="G818" s="374">
        <f t="shared" si="11"/>
        <v>7.8E-2</v>
      </c>
      <c r="H818" s="334">
        <v>3.9</v>
      </c>
      <c r="I818" s="334">
        <v>0</v>
      </c>
      <c r="J818" s="304">
        <f>H818*E818</f>
        <v>11091.6</v>
      </c>
    </row>
    <row r="819" spans="1:10">
      <c r="A819" s="331" t="s">
        <v>1894</v>
      </c>
      <c r="B819" s="298" t="s">
        <v>1241</v>
      </c>
      <c r="C819" s="298" t="s">
        <v>1367</v>
      </c>
      <c r="D819" s="334" t="s">
        <v>49</v>
      </c>
      <c r="E819" s="359">
        <v>15</v>
      </c>
      <c r="F819" s="304">
        <v>200</v>
      </c>
      <c r="G819" s="374">
        <f t="shared" si="11"/>
        <v>7.3000000000000001E-3</v>
      </c>
      <c r="H819" s="334">
        <v>1.46</v>
      </c>
      <c r="I819" s="334">
        <v>0</v>
      </c>
      <c r="J819" s="304">
        <f>H819*E819/2</f>
        <v>10.95</v>
      </c>
    </row>
    <row r="820" spans="1:10">
      <c r="A820" s="331" t="s">
        <v>1895</v>
      </c>
      <c r="B820" s="298" t="s">
        <v>1243</v>
      </c>
      <c r="C820" s="298" t="s">
        <v>1368</v>
      </c>
      <c r="D820" s="334" t="s">
        <v>49</v>
      </c>
      <c r="E820" s="359">
        <v>150</v>
      </c>
      <c r="F820" s="304">
        <v>200</v>
      </c>
      <c r="G820" s="374">
        <f t="shared" si="11"/>
        <v>1.345E-2</v>
      </c>
      <c r="H820" s="334">
        <v>2.69</v>
      </c>
      <c r="I820" s="334">
        <v>0</v>
      </c>
      <c r="J820" s="304">
        <f>H820*E820/2</f>
        <v>201.75</v>
      </c>
    </row>
    <row r="821" spans="1:10" ht="38.25">
      <c r="A821" s="331" t="s">
        <v>1896</v>
      </c>
      <c r="B821" s="298" t="s">
        <v>1244</v>
      </c>
      <c r="C821" s="298" t="s">
        <v>1245</v>
      </c>
      <c r="D821" s="334" t="s">
        <v>49</v>
      </c>
      <c r="E821" s="359">
        <v>2100</v>
      </c>
      <c r="F821" s="304">
        <v>100</v>
      </c>
      <c r="G821" s="374">
        <f t="shared" si="11"/>
        <v>1.9799999999999998E-2</v>
      </c>
      <c r="H821" s="334">
        <v>1.98</v>
      </c>
      <c r="I821" s="334">
        <v>0</v>
      </c>
      <c r="J821" s="304">
        <f>H821*E821</f>
        <v>4158</v>
      </c>
    </row>
    <row r="822" spans="1:10" ht="38.25">
      <c r="A822" s="331" t="s">
        <v>1897</v>
      </c>
      <c r="B822" s="298" t="s">
        <v>1244</v>
      </c>
      <c r="C822" s="298" t="s">
        <v>1246</v>
      </c>
      <c r="D822" s="334" t="s">
        <v>49</v>
      </c>
      <c r="E822" s="359">
        <v>1800</v>
      </c>
      <c r="F822" s="304">
        <v>100</v>
      </c>
      <c r="G822" s="374">
        <f t="shared" si="11"/>
        <v>2.1000000000000001E-2</v>
      </c>
      <c r="H822" s="334">
        <v>2.1</v>
      </c>
      <c r="I822" s="334">
        <v>0</v>
      </c>
      <c r="J822" s="304">
        <f>H822*E822</f>
        <v>3780</v>
      </c>
    </row>
    <row r="823" spans="1:10" ht="63.75">
      <c r="A823" s="331" t="s">
        <v>1898</v>
      </c>
      <c r="B823" s="298" t="s">
        <v>1247</v>
      </c>
      <c r="C823" s="298" t="s">
        <v>1248</v>
      </c>
      <c r="D823" s="334" t="s">
        <v>49</v>
      </c>
      <c r="E823" s="359">
        <v>500</v>
      </c>
      <c r="F823" s="304">
        <v>100</v>
      </c>
      <c r="G823" s="374">
        <f t="shared" si="11"/>
        <v>0.3458</v>
      </c>
      <c r="H823" s="334">
        <f>17.29*2</f>
        <v>34.58</v>
      </c>
      <c r="I823" s="334">
        <v>0</v>
      </c>
      <c r="J823" s="304">
        <f>H823*E823</f>
        <v>17290</v>
      </c>
    </row>
    <row r="824" spans="1:10">
      <c r="A824" s="331" t="s">
        <v>1899</v>
      </c>
      <c r="B824" s="298" t="s">
        <v>1249</v>
      </c>
      <c r="C824" s="298" t="s">
        <v>1369</v>
      </c>
      <c r="D824" s="334" t="s">
        <v>49</v>
      </c>
      <c r="E824" s="359">
        <v>1</v>
      </c>
      <c r="F824" s="304">
        <v>100</v>
      </c>
      <c r="G824" s="374">
        <f t="shared" si="11"/>
        <v>0.52459999999999996</v>
      </c>
      <c r="H824" s="371">
        <v>52.46</v>
      </c>
      <c r="I824" s="334">
        <v>0</v>
      </c>
      <c r="J824" s="304">
        <f>H824*E824</f>
        <v>52.46</v>
      </c>
    </row>
    <row r="825" spans="1:10">
      <c r="A825" s="332"/>
      <c r="B825" s="341"/>
      <c r="C825" s="385"/>
      <c r="D825" s="335"/>
      <c r="E825" s="358"/>
      <c r="F825" s="329"/>
      <c r="G825" s="378"/>
      <c r="H825" s="335"/>
      <c r="I825" s="373" t="s">
        <v>1900</v>
      </c>
      <c r="J825" s="319">
        <f>SUM(J816:J824)</f>
        <v>36637.57</v>
      </c>
    </row>
    <row r="826" spans="1:10">
      <c r="A826" s="330" t="s">
        <v>1901</v>
      </c>
      <c r="B826" s="326" t="s">
        <v>2758</v>
      </c>
      <c r="C826" s="322"/>
      <c r="D826" s="333"/>
      <c r="E826" s="357"/>
      <c r="F826" s="320"/>
      <c r="G826" s="375"/>
      <c r="H826" s="333"/>
      <c r="I826" s="320"/>
      <c r="J826" s="320"/>
    </row>
    <row r="827" spans="1:10" ht="38.25">
      <c r="A827" s="331" t="s">
        <v>1902</v>
      </c>
      <c r="B827" s="340" t="s">
        <v>1056</v>
      </c>
      <c r="C827" s="395" t="s">
        <v>2623</v>
      </c>
      <c r="D827" s="334" t="s">
        <v>49</v>
      </c>
      <c r="E827" s="366">
        <v>1000</v>
      </c>
      <c r="F827" s="304"/>
      <c r="G827" s="374"/>
      <c r="H827" s="334"/>
      <c r="I827" s="304"/>
      <c r="J827" s="304"/>
    </row>
    <row r="828" spans="1:10" ht="38.25">
      <c r="A828" s="331" t="s">
        <v>1903</v>
      </c>
      <c r="B828" s="340" t="s">
        <v>1056</v>
      </c>
      <c r="C828" s="395" t="s">
        <v>2619</v>
      </c>
      <c r="D828" s="334" t="s">
        <v>49</v>
      </c>
      <c r="E828" s="366">
        <v>6</v>
      </c>
      <c r="F828" s="304"/>
      <c r="G828" s="374"/>
      <c r="H828" s="334"/>
      <c r="I828" s="304"/>
      <c r="J828" s="304"/>
    </row>
    <row r="829" spans="1:10" ht="38.25">
      <c r="A829" s="331" t="s">
        <v>1904</v>
      </c>
      <c r="B829" s="340" t="s">
        <v>1056</v>
      </c>
      <c r="C829" s="395" t="s">
        <v>2620</v>
      </c>
      <c r="D829" s="334" t="s">
        <v>49</v>
      </c>
      <c r="E829" s="366">
        <v>36</v>
      </c>
      <c r="F829" s="304"/>
      <c r="G829" s="374"/>
      <c r="H829" s="334"/>
      <c r="I829" s="304"/>
      <c r="J829" s="304"/>
    </row>
    <row r="830" spans="1:10" ht="38.25">
      <c r="A830" s="331" t="s">
        <v>1905</v>
      </c>
      <c r="B830" s="340" t="s">
        <v>1056</v>
      </c>
      <c r="C830" s="395" t="s">
        <v>2621</v>
      </c>
      <c r="D830" s="334" t="s">
        <v>49</v>
      </c>
      <c r="E830" s="366">
        <v>450</v>
      </c>
      <c r="F830" s="304"/>
      <c r="G830" s="374"/>
      <c r="H830" s="334"/>
      <c r="I830" s="304"/>
      <c r="J830" s="304"/>
    </row>
    <row r="831" spans="1:10" ht="25.5">
      <c r="A831" s="331" t="s">
        <v>1906</v>
      </c>
      <c r="B831" s="340" t="s">
        <v>1056</v>
      </c>
      <c r="C831" s="395" t="s">
        <v>2622</v>
      </c>
      <c r="D831" s="334" t="s">
        <v>49</v>
      </c>
      <c r="E831" s="366">
        <v>30</v>
      </c>
      <c r="F831" s="304"/>
      <c r="G831" s="374"/>
      <c r="H831" s="334"/>
      <c r="I831" s="304"/>
      <c r="J831" s="304"/>
    </row>
    <row r="832" spans="1:10" ht="25.5">
      <c r="A832" s="331" t="s">
        <v>1907</v>
      </c>
      <c r="B832" s="340" t="s">
        <v>1254</v>
      </c>
      <c r="C832" s="395" t="s">
        <v>1255</v>
      </c>
      <c r="D832" s="334" t="s">
        <v>31</v>
      </c>
      <c r="E832" s="366">
        <v>180</v>
      </c>
      <c r="F832" s="304"/>
      <c r="G832" s="374"/>
      <c r="H832" s="334"/>
      <c r="I832" s="304"/>
      <c r="J832" s="304"/>
    </row>
    <row r="833" spans="1:10" ht="38.25">
      <c r="A833" s="331" t="s">
        <v>1908</v>
      </c>
      <c r="B833" s="340" t="s">
        <v>1254</v>
      </c>
      <c r="C833" s="395" t="s">
        <v>1256</v>
      </c>
      <c r="D833" s="334" t="s">
        <v>31</v>
      </c>
      <c r="E833" s="366">
        <v>150</v>
      </c>
      <c r="F833" s="304"/>
      <c r="G833" s="374"/>
      <c r="H833" s="334"/>
      <c r="I833" s="304"/>
      <c r="J833" s="304"/>
    </row>
    <row r="834" spans="1:10" ht="25.5">
      <c r="A834" s="331" t="s">
        <v>1909</v>
      </c>
      <c r="B834" s="340" t="s">
        <v>1254</v>
      </c>
      <c r="C834" s="395" t="s">
        <v>1257</v>
      </c>
      <c r="D834" s="334" t="s">
        <v>31</v>
      </c>
      <c r="E834" s="366">
        <v>3600</v>
      </c>
      <c r="F834" s="304"/>
      <c r="G834" s="374"/>
      <c r="H834" s="334"/>
      <c r="I834" s="304"/>
      <c r="J834" s="304"/>
    </row>
    <row r="835" spans="1:10">
      <c r="A835" s="331" t="s">
        <v>1910</v>
      </c>
      <c r="B835" s="340" t="s">
        <v>1254</v>
      </c>
      <c r="C835" s="395" t="s">
        <v>1258</v>
      </c>
      <c r="D835" s="334" t="s">
        <v>31</v>
      </c>
      <c r="E835" s="366">
        <v>180</v>
      </c>
      <c r="F835" s="304"/>
      <c r="G835" s="374"/>
      <c r="H835" s="371"/>
      <c r="I835" s="318"/>
      <c r="J835" s="304"/>
    </row>
    <row r="836" spans="1:10">
      <c r="A836" s="332"/>
      <c r="B836" s="341"/>
      <c r="C836" s="385"/>
      <c r="D836" s="335"/>
      <c r="E836" s="358"/>
      <c r="F836" s="329"/>
      <c r="G836" s="378"/>
      <c r="H836" s="335"/>
      <c r="I836" s="373" t="s">
        <v>1911</v>
      </c>
      <c r="J836" s="319"/>
    </row>
    <row r="837" spans="1:10">
      <c r="A837" s="330" t="s">
        <v>1912</v>
      </c>
      <c r="B837" s="347" t="s">
        <v>1370</v>
      </c>
      <c r="C837" s="323"/>
      <c r="D837" s="333"/>
      <c r="E837" s="357"/>
      <c r="F837" s="320"/>
      <c r="G837" s="375"/>
      <c r="H837" s="333"/>
      <c r="I837" s="320"/>
      <c r="J837" s="320"/>
    </row>
    <row r="838" spans="1:10">
      <c r="A838" s="331" t="s">
        <v>1913</v>
      </c>
      <c r="B838" s="348" t="s">
        <v>1262</v>
      </c>
      <c r="C838" s="348" t="s">
        <v>1263</v>
      </c>
      <c r="D838" s="334" t="s">
        <v>31</v>
      </c>
      <c r="E838" s="299">
        <v>5000</v>
      </c>
      <c r="F838" s="304"/>
      <c r="G838" s="374"/>
      <c r="H838" s="334"/>
      <c r="I838" s="304"/>
      <c r="J838" s="304"/>
    </row>
    <row r="839" spans="1:10">
      <c r="A839" s="332"/>
      <c r="B839" s="341"/>
      <c r="C839" s="385"/>
      <c r="D839" s="335"/>
      <c r="E839" s="358"/>
      <c r="F839" s="329"/>
      <c r="G839" s="378"/>
      <c r="H839" s="335"/>
      <c r="I839" s="373" t="s">
        <v>1914</v>
      </c>
      <c r="J839" s="319"/>
    </row>
    <row r="840" spans="1:10">
      <c r="A840" s="330" t="s">
        <v>1917</v>
      </c>
      <c r="B840" s="347" t="s">
        <v>1371</v>
      </c>
      <c r="C840" s="323"/>
      <c r="D840" s="333"/>
      <c r="E840" s="357"/>
      <c r="F840" s="320"/>
      <c r="G840" s="375"/>
      <c r="H840" s="333"/>
      <c r="I840" s="320"/>
      <c r="J840" s="320"/>
    </row>
    <row r="841" spans="1:10" ht="25.5">
      <c r="A841" s="331" t="s">
        <v>1921</v>
      </c>
      <c r="B841" s="351" t="s">
        <v>1268</v>
      </c>
      <c r="C841" s="351" t="s">
        <v>1269</v>
      </c>
      <c r="D841" s="334" t="s">
        <v>31</v>
      </c>
      <c r="E841" s="368">
        <v>15000</v>
      </c>
      <c r="F841" s="304"/>
      <c r="G841" s="374"/>
      <c r="H841" s="334"/>
      <c r="I841" s="304"/>
      <c r="J841" s="304"/>
    </row>
    <row r="842" spans="1:10">
      <c r="A842" s="332"/>
      <c r="B842" s="341"/>
      <c r="C842" s="385"/>
      <c r="D842" s="335"/>
      <c r="E842" s="358"/>
      <c r="F842" s="329"/>
      <c r="G842" s="378"/>
      <c r="H842" s="335"/>
      <c r="I842" s="373" t="s">
        <v>1915</v>
      </c>
      <c r="J842" s="319"/>
    </row>
    <row r="843" spans="1:10">
      <c r="A843" s="330" t="s">
        <v>1918</v>
      </c>
      <c r="B843" s="347" t="s">
        <v>1372</v>
      </c>
      <c r="C843" s="323"/>
      <c r="D843" s="333"/>
      <c r="E843" s="357"/>
      <c r="F843" s="320"/>
      <c r="G843" s="375"/>
      <c r="H843" s="333"/>
      <c r="I843" s="320"/>
      <c r="J843" s="320"/>
    </row>
    <row r="844" spans="1:10" ht="25.5">
      <c r="A844" s="331" t="s">
        <v>1922</v>
      </c>
      <c r="B844" s="350" t="s">
        <v>1270</v>
      </c>
      <c r="C844" s="350" t="s">
        <v>1270</v>
      </c>
      <c r="D844" s="334" t="s">
        <v>31</v>
      </c>
      <c r="E844" s="360">
        <v>200</v>
      </c>
      <c r="F844" s="304"/>
      <c r="G844" s="374"/>
      <c r="H844" s="371"/>
      <c r="I844" s="318"/>
      <c r="J844" s="304"/>
    </row>
    <row r="845" spans="1:10">
      <c r="A845" s="332"/>
      <c r="B845" s="341"/>
      <c r="C845" s="385"/>
      <c r="D845" s="335"/>
      <c r="E845" s="358"/>
      <c r="F845" s="329"/>
      <c r="G845" s="378"/>
      <c r="H845" s="335"/>
      <c r="I845" s="373" t="s">
        <v>1916</v>
      </c>
      <c r="J845" s="319"/>
    </row>
    <row r="846" spans="1:10">
      <c r="A846" s="330" t="s">
        <v>1919</v>
      </c>
      <c r="B846" s="347" t="s">
        <v>1373</v>
      </c>
      <c r="C846" s="323"/>
      <c r="D846" s="333"/>
      <c r="E846" s="357"/>
      <c r="F846" s="320"/>
      <c r="G846" s="375"/>
      <c r="H846" s="333"/>
      <c r="I846" s="320"/>
      <c r="J846" s="320"/>
    </row>
    <row r="847" spans="1:10" ht="51">
      <c r="A847" s="331" t="s">
        <v>1920</v>
      </c>
      <c r="B847" s="302" t="s">
        <v>1271</v>
      </c>
      <c r="C847" s="305" t="s">
        <v>1272</v>
      </c>
      <c r="D847" s="141" t="s">
        <v>31</v>
      </c>
      <c r="E847" s="299">
        <v>15000</v>
      </c>
      <c r="F847" s="304"/>
      <c r="G847" s="374"/>
      <c r="H847" s="371"/>
      <c r="I847" s="318"/>
      <c r="J847" s="304"/>
    </row>
    <row r="848" spans="1:10" ht="38.25">
      <c r="A848" s="331" t="s">
        <v>1923</v>
      </c>
      <c r="B848" s="302" t="s">
        <v>1271</v>
      </c>
      <c r="C848" s="305" t="s">
        <v>1273</v>
      </c>
      <c r="D848" s="141" t="s">
        <v>49</v>
      </c>
      <c r="E848" s="299">
        <v>1500</v>
      </c>
      <c r="F848" s="304"/>
      <c r="G848" s="374"/>
      <c r="H848" s="371"/>
      <c r="I848" s="318"/>
      <c r="J848" s="304"/>
    </row>
    <row r="849" spans="1:10" ht="25.5">
      <c r="A849" s="331" t="s">
        <v>1924</v>
      </c>
      <c r="B849" s="346" t="s">
        <v>1159</v>
      </c>
      <c r="C849" s="298" t="s">
        <v>1274</v>
      </c>
      <c r="D849" s="334" t="s">
        <v>31</v>
      </c>
      <c r="E849" s="360">
        <v>100000</v>
      </c>
      <c r="F849" s="304"/>
      <c r="G849" s="374"/>
      <c r="H849" s="371"/>
      <c r="I849" s="318"/>
      <c r="J849" s="304"/>
    </row>
    <row r="850" spans="1:10" ht="25.5">
      <c r="A850" s="331" t="s">
        <v>1925</v>
      </c>
      <c r="B850" s="346" t="s">
        <v>1159</v>
      </c>
      <c r="C850" s="298" t="s">
        <v>1275</v>
      </c>
      <c r="D850" s="334" t="s">
        <v>31</v>
      </c>
      <c r="E850" s="360">
        <v>100000</v>
      </c>
      <c r="F850" s="304"/>
      <c r="G850" s="374"/>
      <c r="H850" s="371"/>
      <c r="I850" s="318"/>
      <c r="J850" s="304"/>
    </row>
    <row r="851" spans="1:10">
      <c r="A851" s="332"/>
      <c r="B851" s="341"/>
      <c r="C851" s="385"/>
      <c r="D851" s="335"/>
      <c r="E851" s="358"/>
      <c r="F851" s="329"/>
      <c r="G851" s="378"/>
      <c r="H851" s="335"/>
      <c r="I851" s="373" t="s">
        <v>1926</v>
      </c>
      <c r="J851" s="319"/>
    </row>
    <row r="852" spans="1:10">
      <c r="A852" s="330" t="s">
        <v>1927</v>
      </c>
      <c r="B852" s="323" t="s">
        <v>1375</v>
      </c>
      <c r="C852" s="323"/>
      <c r="D852" s="333"/>
      <c r="E852" s="357"/>
      <c r="F852" s="320"/>
      <c r="G852" s="375"/>
      <c r="H852" s="333"/>
      <c r="I852" s="320"/>
      <c r="J852" s="320"/>
    </row>
    <row r="853" spans="1:10" ht="38.25">
      <c r="A853" s="331" t="s">
        <v>1929</v>
      </c>
      <c r="B853" s="346" t="s">
        <v>1279</v>
      </c>
      <c r="C853" s="346" t="s">
        <v>1280</v>
      </c>
      <c r="D853" s="334" t="s">
        <v>49</v>
      </c>
      <c r="E853" s="359">
        <v>20</v>
      </c>
      <c r="F853" s="304"/>
      <c r="G853" s="374"/>
      <c r="H853" s="334"/>
      <c r="I853" s="304"/>
      <c r="J853" s="304"/>
    </row>
    <row r="854" spans="1:10" ht="25.5">
      <c r="A854" s="331" t="s">
        <v>1930</v>
      </c>
      <c r="B854" s="352" t="s">
        <v>1279</v>
      </c>
      <c r="C854" s="346" t="s">
        <v>1374</v>
      </c>
      <c r="D854" s="334" t="s">
        <v>49</v>
      </c>
      <c r="E854" s="359">
        <v>12000</v>
      </c>
      <c r="F854" s="304"/>
      <c r="G854" s="374"/>
      <c r="H854" s="334"/>
      <c r="I854" s="304"/>
      <c r="J854" s="304"/>
    </row>
    <row r="855" spans="1:10">
      <c r="A855" s="332"/>
      <c r="B855" s="341"/>
      <c r="C855" s="385"/>
      <c r="D855" s="335"/>
      <c r="E855" s="358"/>
      <c r="F855" s="329"/>
      <c r="G855" s="378"/>
      <c r="H855" s="335"/>
      <c r="I855" s="373" t="s">
        <v>1931</v>
      </c>
      <c r="J855" s="319"/>
    </row>
    <row r="856" spans="1:10">
      <c r="A856" s="330" t="s">
        <v>1928</v>
      </c>
      <c r="B856" s="323" t="s">
        <v>1235</v>
      </c>
      <c r="C856" s="323"/>
      <c r="D856" s="333"/>
      <c r="E856" s="357"/>
      <c r="F856" s="320"/>
      <c r="G856" s="375"/>
      <c r="H856" s="333"/>
      <c r="I856" s="320"/>
      <c r="J856" s="320"/>
    </row>
    <row r="857" spans="1:10">
      <c r="A857" s="331" t="s">
        <v>1932</v>
      </c>
      <c r="B857" s="352" t="s">
        <v>1279</v>
      </c>
      <c r="C857" s="298" t="s">
        <v>1281</v>
      </c>
      <c r="D857" s="334" t="s">
        <v>31</v>
      </c>
      <c r="E857" s="359">
        <v>2000</v>
      </c>
      <c r="F857" s="304"/>
      <c r="G857" s="374"/>
      <c r="H857" s="334"/>
      <c r="I857" s="304"/>
      <c r="J857" s="304"/>
    </row>
    <row r="858" spans="1:10">
      <c r="A858" s="331" t="s">
        <v>1933</v>
      </c>
      <c r="B858" s="352" t="s">
        <v>1279</v>
      </c>
      <c r="C858" s="346" t="s">
        <v>1282</v>
      </c>
      <c r="D858" s="334" t="s">
        <v>31</v>
      </c>
      <c r="E858" s="365">
        <v>66000</v>
      </c>
      <c r="F858" s="304"/>
      <c r="G858" s="374"/>
      <c r="H858" s="334"/>
      <c r="I858" s="304"/>
      <c r="J858" s="304"/>
    </row>
    <row r="859" spans="1:10">
      <c r="A859" s="331" t="s">
        <v>1934</v>
      </c>
      <c r="B859" s="352" t="s">
        <v>1279</v>
      </c>
      <c r="C859" s="346" t="s">
        <v>1283</v>
      </c>
      <c r="D859" s="334" t="s">
        <v>31</v>
      </c>
      <c r="E859" s="359">
        <v>6000</v>
      </c>
      <c r="F859" s="304"/>
      <c r="G859" s="374"/>
      <c r="H859" s="334"/>
      <c r="I859" s="304"/>
      <c r="J859" s="304"/>
    </row>
    <row r="860" spans="1:10">
      <c r="A860" s="331" t="s">
        <v>1935</v>
      </c>
      <c r="B860" s="352" t="s">
        <v>1279</v>
      </c>
      <c r="C860" s="346" t="s">
        <v>1284</v>
      </c>
      <c r="D860" s="334" t="s">
        <v>31</v>
      </c>
      <c r="E860" s="365">
        <v>45000</v>
      </c>
      <c r="F860" s="304"/>
      <c r="G860" s="374"/>
      <c r="H860" s="334"/>
      <c r="I860" s="304"/>
      <c r="J860" s="304"/>
    </row>
    <row r="861" spans="1:10">
      <c r="A861" s="331" t="s">
        <v>1936</v>
      </c>
      <c r="B861" s="352" t="s">
        <v>1279</v>
      </c>
      <c r="C861" s="398" t="s">
        <v>1285</v>
      </c>
      <c r="D861" s="334" t="s">
        <v>31</v>
      </c>
      <c r="E861" s="359">
        <v>48000</v>
      </c>
      <c r="F861" s="304"/>
      <c r="G861" s="374"/>
      <c r="H861" s="334"/>
      <c r="I861" s="304"/>
      <c r="J861" s="304"/>
    </row>
    <row r="862" spans="1:10">
      <c r="A862" s="331" t="s">
        <v>1937</v>
      </c>
      <c r="B862" s="352" t="s">
        <v>1279</v>
      </c>
      <c r="C862" s="398" t="s">
        <v>1376</v>
      </c>
      <c r="D862" s="334" t="s">
        <v>31</v>
      </c>
      <c r="E862" s="359">
        <v>30000</v>
      </c>
      <c r="F862" s="304"/>
      <c r="G862" s="374"/>
      <c r="H862" s="334"/>
      <c r="I862" s="304"/>
      <c r="J862" s="304"/>
    </row>
    <row r="863" spans="1:10" ht="25.5">
      <c r="A863" s="331" t="s">
        <v>1938</v>
      </c>
      <c r="B863" s="352" t="s">
        <v>1279</v>
      </c>
      <c r="C863" s="298" t="s">
        <v>1286</v>
      </c>
      <c r="D863" s="334" t="s">
        <v>31</v>
      </c>
      <c r="E863" s="365">
        <v>3000</v>
      </c>
      <c r="F863" s="304"/>
      <c r="G863" s="374"/>
      <c r="H863" s="334"/>
      <c r="I863" s="304"/>
      <c r="J863" s="304"/>
    </row>
    <row r="864" spans="1:10">
      <c r="A864" s="331" t="s">
        <v>1939</v>
      </c>
      <c r="B864" s="352" t="s">
        <v>1279</v>
      </c>
      <c r="C864" s="298" t="s">
        <v>1287</v>
      </c>
      <c r="D864" s="334" t="s">
        <v>31</v>
      </c>
      <c r="E864" s="365">
        <v>2000</v>
      </c>
      <c r="F864" s="304"/>
      <c r="G864" s="374"/>
      <c r="H864" s="334"/>
      <c r="I864" s="304"/>
      <c r="J864" s="304"/>
    </row>
    <row r="865" spans="1:10">
      <c r="A865" s="332"/>
      <c r="B865" s="341"/>
      <c r="C865" s="385"/>
      <c r="D865" s="335"/>
      <c r="E865" s="358"/>
      <c r="F865" s="329"/>
      <c r="G865" s="378"/>
      <c r="H865" s="335"/>
      <c r="I865" s="373" t="s">
        <v>1940</v>
      </c>
      <c r="J865" s="319"/>
    </row>
    <row r="866" spans="1:10">
      <c r="A866" s="330" t="s">
        <v>1941</v>
      </c>
      <c r="B866" s="323" t="s">
        <v>1377</v>
      </c>
      <c r="C866" s="323"/>
      <c r="D866" s="333"/>
      <c r="E866" s="357"/>
      <c r="F866" s="320"/>
      <c r="G866" s="375"/>
      <c r="H866" s="333"/>
      <c r="I866" s="320"/>
      <c r="J866" s="320"/>
    </row>
    <row r="867" spans="1:10" ht="63.75">
      <c r="A867" s="331" t="s">
        <v>1942</v>
      </c>
      <c r="B867" s="352" t="s">
        <v>1279</v>
      </c>
      <c r="C867" s="298" t="s">
        <v>1288</v>
      </c>
      <c r="D867" s="334" t="s">
        <v>31</v>
      </c>
      <c r="E867" s="359">
        <v>16000</v>
      </c>
      <c r="F867" s="304"/>
      <c r="G867" s="374"/>
      <c r="H867" s="334"/>
      <c r="I867" s="304"/>
      <c r="J867" s="304"/>
    </row>
    <row r="868" spans="1:10" ht="51">
      <c r="A868" s="331" t="s">
        <v>1943</v>
      </c>
      <c r="B868" s="352" t="s">
        <v>1279</v>
      </c>
      <c r="C868" s="298" t="s">
        <v>1289</v>
      </c>
      <c r="D868" s="334" t="s">
        <v>31</v>
      </c>
      <c r="E868" s="359">
        <v>13000</v>
      </c>
      <c r="F868" s="304"/>
      <c r="G868" s="374"/>
      <c r="H868" s="334"/>
      <c r="I868" s="304"/>
      <c r="J868" s="304"/>
    </row>
    <row r="869" spans="1:10" ht="69.75">
      <c r="A869" s="331" t="s">
        <v>1944</v>
      </c>
      <c r="B869" s="352" t="s">
        <v>1279</v>
      </c>
      <c r="C869" s="350" t="s">
        <v>1378</v>
      </c>
      <c r="D869" s="334" t="s">
        <v>49</v>
      </c>
      <c r="E869" s="359">
        <v>240</v>
      </c>
      <c r="F869" s="304"/>
      <c r="G869" s="374"/>
      <c r="H869" s="371"/>
      <c r="I869" s="318"/>
      <c r="J869" s="304"/>
    </row>
    <row r="870" spans="1:10">
      <c r="A870" s="332"/>
      <c r="B870" s="341"/>
      <c r="C870" s="385"/>
      <c r="D870" s="335"/>
      <c r="E870" s="358"/>
      <c r="F870" s="329"/>
      <c r="G870" s="378"/>
      <c r="H870" s="335"/>
      <c r="I870" s="373" t="s">
        <v>1945</v>
      </c>
      <c r="J870" s="319"/>
    </row>
    <row r="871" spans="1:10">
      <c r="A871" s="330" t="s">
        <v>1946</v>
      </c>
      <c r="B871" s="326" t="s">
        <v>1292</v>
      </c>
      <c r="C871" s="399"/>
      <c r="D871" s="333"/>
      <c r="E871" s="357"/>
      <c r="F871" s="320"/>
      <c r="G871" s="375"/>
      <c r="H871" s="333"/>
      <c r="I871" s="320"/>
      <c r="J871" s="320"/>
    </row>
    <row r="872" spans="1:10" ht="63.75">
      <c r="A872" s="331" t="s">
        <v>1947</v>
      </c>
      <c r="B872" s="340" t="s">
        <v>1294</v>
      </c>
      <c r="C872" s="395" t="s">
        <v>1294</v>
      </c>
      <c r="D872" s="334" t="s">
        <v>31</v>
      </c>
      <c r="E872" s="366">
        <v>2</v>
      </c>
      <c r="F872" s="304"/>
      <c r="G872" s="374"/>
      <c r="H872" s="334"/>
      <c r="I872" s="304"/>
      <c r="J872" s="304"/>
    </row>
    <row r="873" spans="1:10" ht="63.75">
      <c r="A873" s="331" t="s">
        <v>1948</v>
      </c>
      <c r="B873" s="340" t="s">
        <v>1295</v>
      </c>
      <c r="C873" s="395" t="s">
        <v>1295</v>
      </c>
      <c r="D873" s="334" t="s">
        <v>31</v>
      </c>
      <c r="E873" s="366">
        <v>1</v>
      </c>
      <c r="F873" s="304"/>
      <c r="G873" s="374"/>
      <c r="H873" s="334"/>
      <c r="I873" s="304"/>
      <c r="J873" s="304"/>
    </row>
    <row r="874" spans="1:10" ht="89.25">
      <c r="A874" s="331" t="s">
        <v>1949</v>
      </c>
      <c r="B874" s="353" t="s">
        <v>1296</v>
      </c>
      <c r="C874" s="400" t="s">
        <v>1296</v>
      </c>
      <c r="D874" s="334" t="s">
        <v>31</v>
      </c>
      <c r="E874" s="369">
        <v>3</v>
      </c>
      <c r="F874" s="304"/>
      <c r="G874" s="374"/>
      <c r="H874" s="334"/>
      <c r="I874" s="304"/>
      <c r="J874" s="304"/>
    </row>
    <row r="875" spans="1:10" ht="63.75">
      <c r="A875" s="331" t="s">
        <v>1950</v>
      </c>
      <c r="B875" s="340" t="s">
        <v>1297</v>
      </c>
      <c r="C875" s="395" t="s">
        <v>1297</v>
      </c>
      <c r="D875" s="334" t="s">
        <v>31</v>
      </c>
      <c r="E875" s="369">
        <v>1</v>
      </c>
      <c r="F875" s="339"/>
      <c r="G875" s="374"/>
      <c r="H875" s="334"/>
      <c r="I875" s="339"/>
      <c r="J875" s="339"/>
    </row>
    <row r="876" spans="1:10" ht="153">
      <c r="A876" s="331" t="s">
        <v>1951</v>
      </c>
      <c r="B876" s="340" t="s">
        <v>1298</v>
      </c>
      <c r="C876" s="395" t="s">
        <v>1298</v>
      </c>
      <c r="D876" s="334" t="s">
        <v>31</v>
      </c>
      <c r="E876" s="369">
        <v>1</v>
      </c>
      <c r="F876" s="339"/>
      <c r="G876" s="374"/>
      <c r="H876" s="334"/>
      <c r="I876" s="339"/>
      <c r="J876" s="339"/>
    </row>
    <row r="877" spans="1:10" ht="63.75">
      <c r="A877" s="331" t="s">
        <v>1952</v>
      </c>
      <c r="B877" s="340" t="s">
        <v>1299</v>
      </c>
      <c r="C877" s="395" t="s">
        <v>1299</v>
      </c>
      <c r="D877" s="334" t="s">
        <v>31</v>
      </c>
      <c r="E877" s="369">
        <v>1</v>
      </c>
      <c r="F877" s="339"/>
      <c r="G877" s="374"/>
      <c r="H877" s="334"/>
      <c r="I877" s="339"/>
      <c r="J877" s="339"/>
    </row>
    <row r="878" spans="1:10" ht="63.75">
      <c r="A878" s="331" t="s">
        <v>1953</v>
      </c>
      <c r="B878" s="340" t="s">
        <v>1300</v>
      </c>
      <c r="C878" s="395" t="s">
        <v>1300</v>
      </c>
      <c r="D878" s="334" t="s">
        <v>31</v>
      </c>
      <c r="E878" s="369">
        <v>1</v>
      </c>
      <c r="F878" s="339"/>
      <c r="G878" s="374"/>
      <c r="H878" s="334"/>
      <c r="I878" s="339"/>
      <c r="J878" s="339"/>
    </row>
    <row r="879" spans="1:10" ht="76.5">
      <c r="A879" s="331" t="s">
        <v>1954</v>
      </c>
      <c r="B879" s="340" t="s">
        <v>1301</v>
      </c>
      <c r="C879" s="395" t="s">
        <v>1301</v>
      </c>
      <c r="D879" s="334" t="s">
        <v>31</v>
      </c>
      <c r="E879" s="369">
        <v>1</v>
      </c>
      <c r="F879" s="339"/>
      <c r="G879" s="374"/>
      <c r="H879" s="334"/>
      <c r="I879" s="339"/>
      <c r="J879" s="339"/>
    </row>
    <row r="880" spans="1:10" ht="140.25">
      <c r="A880" s="331" t="s">
        <v>1955</v>
      </c>
      <c r="B880" s="340" t="s">
        <v>1302</v>
      </c>
      <c r="C880" s="395" t="s">
        <v>1302</v>
      </c>
      <c r="D880" s="334" t="s">
        <v>31</v>
      </c>
      <c r="E880" s="369">
        <v>1</v>
      </c>
      <c r="F880" s="339"/>
      <c r="G880" s="374"/>
      <c r="H880" s="372"/>
      <c r="I880" s="588"/>
      <c r="J880" s="339"/>
    </row>
    <row r="881" spans="1:10">
      <c r="A881" s="332"/>
      <c r="B881" s="341"/>
      <c r="C881" s="341"/>
      <c r="D881" s="335"/>
      <c r="E881" s="358"/>
      <c r="F881" s="373"/>
      <c r="G881" s="260"/>
      <c r="H881" s="335"/>
      <c r="I881" s="373" t="s">
        <v>1956</v>
      </c>
      <c r="J881" s="433"/>
    </row>
    <row r="882" spans="1:10">
      <c r="A882" s="330" t="s">
        <v>1957</v>
      </c>
      <c r="B882" s="342" t="s">
        <v>1305</v>
      </c>
      <c r="C882" s="386"/>
      <c r="D882" s="333"/>
      <c r="E882" s="357"/>
      <c r="F882" s="248"/>
      <c r="G882" s="375"/>
      <c r="H882" s="333"/>
      <c r="I882" s="248"/>
      <c r="J882" s="248"/>
    </row>
    <row r="883" spans="1:10">
      <c r="A883" s="331" t="s">
        <v>1958</v>
      </c>
      <c r="B883" s="293" t="s">
        <v>1310</v>
      </c>
      <c r="C883" s="293" t="s">
        <v>1311</v>
      </c>
      <c r="D883" s="294" t="s">
        <v>31</v>
      </c>
      <c r="E883" s="370">
        <v>3</v>
      </c>
      <c r="F883" s="339"/>
      <c r="G883" s="374"/>
      <c r="H883" s="334"/>
      <c r="I883" s="339"/>
      <c r="J883" s="339"/>
    </row>
    <row r="884" spans="1:10">
      <c r="A884" s="331" t="s">
        <v>1959</v>
      </c>
      <c r="B884" s="293" t="s">
        <v>1312</v>
      </c>
      <c r="C884" s="293" t="s">
        <v>1313</v>
      </c>
      <c r="D884" s="294" t="s">
        <v>31</v>
      </c>
      <c r="E884" s="361">
        <v>18</v>
      </c>
      <c r="F884" s="339"/>
      <c r="G884" s="374"/>
      <c r="H884" s="334"/>
      <c r="I884" s="339"/>
      <c r="J884" s="339"/>
    </row>
    <row r="885" spans="1:10">
      <c r="A885" s="331" t="s">
        <v>1960</v>
      </c>
      <c r="B885" s="293" t="s">
        <v>1314</v>
      </c>
      <c r="C885" s="293" t="s">
        <v>1315</v>
      </c>
      <c r="D885" s="294" t="s">
        <v>31</v>
      </c>
      <c r="E885" s="361">
        <v>300</v>
      </c>
      <c r="F885" s="339"/>
      <c r="G885" s="374"/>
      <c r="H885" s="334"/>
      <c r="I885" s="339"/>
      <c r="J885" s="339"/>
    </row>
    <row r="886" spans="1:10">
      <c r="A886" s="331" t="s">
        <v>1961</v>
      </c>
      <c r="B886" s="293" t="s">
        <v>1316</v>
      </c>
      <c r="C886" s="293" t="s">
        <v>1317</v>
      </c>
      <c r="D886" s="294" t="s">
        <v>31</v>
      </c>
      <c r="E886" s="361">
        <v>300</v>
      </c>
      <c r="F886" s="339"/>
      <c r="G886" s="374"/>
      <c r="H886" s="334"/>
      <c r="I886" s="339"/>
      <c r="J886" s="339"/>
    </row>
    <row r="887" spans="1:10">
      <c r="A887" s="331" t="s">
        <v>1962</v>
      </c>
      <c r="B887" s="589" t="s">
        <v>1318</v>
      </c>
      <c r="C887" s="293" t="s">
        <v>1319</v>
      </c>
      <c r="D887" s="294" t="s">
        <v>31</v>
      </c>
      <c r="E887" s="294">
        <v>300</v>
      </c>
      <c r="F887" s="339"/>
      <c r="G887" s="374"/>
      <c r="H887" s="334"/>
      <c r="I887" s="339"/>
      <c r="J887" s="339"/>
    </row>
    <row r="888" spans="1:10">
      <c r="A888" s="331" t="s">
        <v>1963</v>
      </c>
      <c r="B888" s="293" t="s">
        <v>1320</v>
      </c>
      <c r="C888" s="293" t="s">
        <v>1321</v>
      </c>
      <c r="D888" s="294" t="s">
        <v>31</v>
      </c>
      <c r="E888" s="361" t="s">
        <v>241</v>
      </c>
      <c r="F888" s="339"/>
      <c r="G888" s="374"/>
      <c r="H888" s="334"/>
      <c r="I888" s="339"/>
      <c r="J888" s="339"/>
    </row>
    <row r="889" spans="1:10">
      <c r="A889" s="331" t="s">
        <v>1964</v>
      </c>
      <c r="B889" s="293" t="s">
        <v>1322</v>
      </c>
      <c r="C889" s="293" t="s">
        <v>1323</v>
      </c>
      <c r="D889" s="294" t="s">
        <v>31</v>
      </c>
      <c r="E889" s="361">
        <v>3</v>
      </c>
      <c r="F889" s="339"/>
      <c r="G889" s="374"/>
      <c r="H889" s="334"/>
      <c r="I889" s="339"/>
      <c r="J889" s="339"/>
    </row>
    <row r="890" spans="1:10">
      <c r="A890" s="331" t="s">
        <v>1965</v>
      </c>
      <c r="B890" s="293" t="s">
        <v>840</v>
      </c>
      <c r="C890" s="293" t="s">
        <v>1324</v>
      </c>
      <c r="D890" s="294" t="s">
        <v>31</v>
      </c>
      <c r="E890" s="361">
        <v>2</v>
      </c>
      <c r="F890" s="339"/>
      <c r="G890" s="374"/>
      <c r="H890" s="371"/>
      <c r="I890" s="590"/>
      <c r="J890" s="339"/>
    </row>
    <row r="891" spans="1:10">
      <c r="A891" s="331" t="s">
        <v>1966</v>
      </c>
      <c r="B891" s="55" t="s">
        <v>1325</v>
      </c>
      <c r="C891" s="494" t="s">
        <v>1326</v>
      </c>
      <c r="D891" s="384" t="s">
        <v>31</v>
      </c>
      <c r="E891" s="384">
        <v>2</v>
      </c>
      <c r="F891" s="339"/>
      <c r="G891" s="374"/>
      <c r="H891" s="371"/>
      <c r="I891" s="590"/>
      <c r="J891" s="339"/>
    </row>
    <row r="892" spans="1:10">
      <c r="A892" s="332"/>
      <c r="B892" s="341"/>
      <c r="C892" s="341"/>
      <c r="D892" s="335"/>
      <c r="E892" s="358"/>
      <c r="F892" s="373"/>
      <c r="G892" s="260"/>
      <c r="H892" s="335"/>
      <c r="I892" s="373" t="s">
        <v>2755</v>
      </c>
      <c r="J892" s="433"/>
    </row>
    <row r="893" spans="1:10">
      <c r="A893" s="330" t="s">
        <v>1967</v>
      </c>
      <c r="B893" s="343" t="s">
        <v>1329</v>
      </c>
      <c r="C893" s="343"/>
      <c r="D893" s="336"/>
      <c r="E893" s="357"/>
      <c r="F893" s="343"/>
      <c r="G893" s="376"/>
      <c r="H893" s="336"/>
      <c r="I893" s="343"/>
      <c r="J893" s="343"/>
    </row>
    <row r="894" spans="1:10" ht="25.5">
      <c r="A894" s="381" t="s">
        <v>1968</v>
      </c>
      <c r="B894" s="382" t="s">
        <v>1331</v>
      </c>
      <c r="C894" s="590" t="s">
        <v>1332</v>
      </c>
      <c r="D894" s="371" t="s">
        <v>31</v>
      </c>
      <c r="E894" s="383">
        <v>60000</v>
      </c>
      <c r="F894" s="590"/>
      <c r="G894" s="377"/>
      <c r="H894" s="371"/>
      <c r="I894" s="590"/>
      <c r="J894" s="590"/>
    </row>
    <row r="895" spans="1:10" ht="25.5">
      <c r="A895" s="381" t="s">
        <v>1969</v>
      </c>
      <c r="B895" s="382" t="s">
        <v>1331</v>
      </c>
      <c r="C895" s="590" t="s">
        <v>1334</v>
      </c>
      <c r="D895" s="371" t="s">
        <v>31</v>
      </c>
      <c r="E895" s="383">
        <v>15000</v>
      </c>
      <c r="F895" s="590"/>
      <c r="G895" s="377"/>
      <c r="H895" s="371"/>
      <c r="I895" s="590"/>
      <c r="J895" s="590"/>
    </row>
    <row r="896" spans="1:10" ht="25.5">
      <c r="A896" s="381" t="s">
        <v>1970</v>
      </c>
      <c r="B896" s="382" t="s">
        <v>1335</v>
      </c>
      <c r="C896" s="590" t="s">
        <v>1336</v>
      </c>
      <c r="D896" s="371" t="s">
        <v>31</v>
      </c>
      <c r="E896" s="383">
        <v>3000</v>
      </c>
      <c r="F896" s="590"/>
      <c r="G896" s="377"/>
      <c r="H896" s="371"/>
      <c r="I896" s="590"/>
      <c r="J896" s="590"/>
    </row>
    <row r="897" spans="1:10" ht="25.5">
      <c r="A897" s="381" t="s">
        <v>1971</v>
      </c>
      <c r="B897" s="382" t="s">
        <v>1337</v>
      </c>
      <c r="C897" s="382" t="s">
        <v>1338</v>
      </c>
      <c r="D897" s="371" t="s">
        <v>31</v>
      </c>
      <c r="E897" s="383">
        <v>15000</v>
      </c>
      <c r="F897" s="590"/>
      <c r="G897" s="377"/>
      <c r="H897" s="371"/>
      <c r="I897" s="590"/>
      <c r="J897" s="590"/>
    </row>
    <row r="898" spans="1:10">
      <c r="A898" s="332"/>
      <c r="B898" s="341"/>
      <c r="C898" s="341"/>
      <c r="D898" s="335"/>
      <c r="E898" s="358"/>
      <c r="F898" s="373"/>
      <c r="G898" s="341"/>
      <c r="H898" s="335"/>
      <c r="I898" s="373" t="s">
        <v>1972</v>
      </c>
      <c r="J898" s="433"/>
    </row>
    <row r="899" spans="1:10">
      <c r="A899" s="330">
        <v>134</v>
      </c>
      <c r="B899" s="591" t="s">
        <v>1379</v>
      </c>
      <c r="C899" s="592"/>
      <c r="D899" s="593"/>
      <c r="E899" s="594"/>
      <c r="F899" s="595"/>
      <c r="G899" s="595"/>
      <c r="H899" s="595"/>
      <c r="I899" s="595"/>
      <c r="J899" s="595"/>
    </row>
    <row r="900" spans="1:10" ht="51">
      <c r="A900" s="381" t="s">
        <v>1973</v>
      </c>
      <c r="B900" s="486" t="s">
        <v>1988</v>
      </c>
      <c r="C900" s="487" t="s">
        <v>1380</v>
      </c>
      <c r="D900" s="402" t="s">
        <v>249</v>
      </c>
      <c r="E900" s="498">
        <v>36</v>
      </c>
      <c r="F900" s="489"/>
      <c r="G900" s="489"/>
      <c r="H900" s="489"/>
      <c r="I900" s="489"/>
      <c r="J900" s="489"/>
    </row>
    <row r="901" spans="1:10" ht="51">
      <c r="A901" s="381" t="s">
        <v>1974</v>
      </c>
      <c r="B901" s="486" t="s">
        <v>1989</v>
      </c>
      <c r="C901" s="487" t="s">
        <v>1381</v>
      </c>
      <c r="D901" s="402" t="s">
        <v>249</v>
      </c>
      <c r="E901" s="499">
        <v>36</v>
      </c>
      <c r="F901" s="489"/>
      <c r="G901" s="489"/>
      <c r="H901" s="489"/>
      <c r="I901" s="489"/>
      <c r="J901" s="489"/>
    </row>
    <row r="902" spans="1:10" ht="25.5">
      <c r="A902" s="381" t="s">
        <v>1975</v>
      </c>
      <c r="B902" s="491" t="s">
        <v>1382</v>
      </c>
      <c r="C902" s="487" t="s">
        <v>1383</v>
      </c>
      <c r="D902" s="402" t="s">
        <v>249</v>
      </c>
      <c r="E902" s="499">
        <v>180</v>
      </c>
      <c r="F902" s="489"/>
      <c r="G902" s="489"/>
      <c r="H902" s="489"/>
      <c r="I902" s="489"/>
      <c r="J902" s="489"/>
    </row>
    <row r="903" spans="1:10" ht="25.5">
      <c r="A903" s="381" t="s">
        <v>1976</v>
      </c>
      <c r="B903" s="491" t="s">
        <v>1384</v>
      </c>
      <c r="C903" s="487" t="s">
        <v>1385</v>
      </c>
      <c r="D903" s="402" t="s">
        <v>49</v>
      </c>
      <c r="E903" s="498">
        <v>90</v>
      </c>
      <c r="F903" s="489"/>
      <c r="G903" s="489"/>
      <c r="H903" s="489"/>
      <c r="I903" s="489"/>
      <c r="J903" s="489"/>
    </row>
    <row r="904" spans="1:10" ht="38.25">
      <c r="A904" s="381" t="s">
        <v>1977</v>
      </c>
      <c r="B904" s="491" t="s">
        <v>1386</v>
      </c>
      <c r="C904" s="487" t="s">
        <v>1387</v>
      </c>
      <c r="D904" s="488" t="s">
        <v>49</v>
      </c>
      <c r="E904" s="498">
        <v>72</v>
      </c>
      <c r="F904" s="489"/>
      <c r="G904" s="489"/>
      <c r="H904" s="489"/>
      <c r="I904" s="489"/>
      <c r="J904" s="489"/>
    </row>
    <row r="905" spans="1:10" ht="38.25">
      <c r="A905" s="381" t="s">
        <v>1978</v>
      </c>
      <c r="B905" s="492" t="s">
        <v>1388</v>
      </c>
      <c r="C905" s="402" t="s">
        <v>1389</v>
      </c>
      <c r="D905" s="488" t="s">
        <v>31</v>
      </c>
      <c r="E905" s="500">
        <v>8</v>
      </c>
      <c r="F905" s="489"/>
      <c r="G905" s="489"/>
      <c r="H905" s="489"/>
      <c r="I905" s="489"/>
      <c r="J905" s="489"/>
    </row>
    <row r="906" spans="1:10" ht="38.25">
      <c r="A906" s="381" t="s">
        <v>1979</v>
      </c>
      <c r="B906" s="402" t="s">
        <v>1390</v>
      </c>
      <c r="C906" s="402" t="s">
        <v>1391</v>
      </c>
      <c r="D906" s="488" t="s">
        <v>31</v>
      </c>
      <c r="E906" s="500">
        <v>8</v>
      </c>
      <c r="F906" s="489"/>
      <c r="G906" s="489"/>
      <c r="H906" s="489"/>
      <c r="I906" s="489"/>
      <c r="J906" s="489"/>
    </row>
    <row r="907" spans="1:10" ht="25.5">
      <c r="A907" s="381" t="s">
        <v>1980</v>
      </c>
      <c r="B907" s="402" t="s">
        <v>1392</v>
      </c>
      <c r="C907" s="402" t="s">
        <v>1393</v>
      </c>
      <c r="D907" s="488" t="s">
        <v>31</v>
      </c>
      <c r="E907" s="500">
        <v>5</v>
      </c>
      <c r="F907" s="489"/>
      <c r="G907" s="489"/>
      <c r="H907" s="489"/>
      <c r="I907" s="489"/>
      <c r="J907" s="489"/>
    </row>
    <row r="908" spans="1:10" ht="38.25">
      <c r="A908" s="381" t="s">
        <v>1981</v>
      </c>
      <c r="B908" s="402" t="s">
        <v>1394</v>
      </c>
      <c r="C908" s="493" t="s">
        <v>1395</v>
      </c>
      <c r="D908" s="488" t="s">
        <v>31</v>
      </c>
      <c r="E908" s="500">
        <v>36</v>
      </c>
      <c r="F908" s="489"/>
      <c r="G908" s="489"/>
      <c r="H908" s="489"/>
      <c r="I908" s="489"/>
      <c r="J908" s="489"/>
    </row>
    <row r="909" spans="1:10" ht="25.5">
      <c r="A909" s="381" t="s">
        <v>1982</v>
      </c>
      <c r="B909" s="402" t="s">
        <v>1396</v>
      </c>
      <c r="C909" s="402" t="s">
        <v>1397</v>
      </c>
      <c r="D909" s="488" t="s">
        <v>31</v>
      </c>
      <c r="E909" s="500">
        <v>10</v>
      </c>
      <c r="F909" s="489"/>
      <c r="G909" s="489"/>
      <c r="H909" s="489"/>
      <c r="I909" s="489"/>
      <c r="J909" s="489"/>
    </row>
    <row r="910" spans="1:10" ht="51">
      <c r="A910" s="381" t="s">
        <v>1983</v>
      </c>
      <c r="B910" s="488" t="s">
        <v>1398</v>
      </c>
      <c r="C910" s="493" t="s">
        <v>1399</v>
      </c>
      <c r="D910" s="488" t="s">
        <v>49</v>
      </c>
      <c r="E910" s="501">
        <v>144</v>
      </c>
      <c r="F910" s="489"/>
      <c r="G910" s="489"/>
      <c r="H910" s="489"/>
      <c r="I910" s="489"/>
      <c r="J910" s="489"/>
    </row>
    <row r="911" spans="1:10" ht="51">
      <c r="A911" s="381" t="s">
        <v>1984</v>
      </c>
      <c r="B911" s="488" t="s">
        <v>1400</v>
      </c>
      <c r="C911" s="493" t="s">
        <v>1401</v>
      </c>
      <c r="D911" s="488" t="s">
        <v>49</v>
      </c>
      <c r="E911" s="501">
        <v>108</v>
      </c>
      <c r="F911" s="489"/>
      <c r="G911" s="489"/>
      <c r="H911" s="489"/>
      <c r="I911" s="489"/>
      <c r="J911" s="489"/>
    </row>
    <row r="912" spans="1:10" ht="25.5">
      <c r="A912" s="381" t="s">
        <v>1985</v>
      </c>
      <c r="B912" s="402" t="s">
        <v>1402</v>
      </c>
      <c r="C912" s="402" t="s">
        <v>1403</v>
      </c>
      <c r="D912" s="402" t="s">
        <v>249</v>
      </c>
      <c r="E912" s="500">
        <v>60</v>
      </c>
      <c r="F912" s="489"/>
      <c r="G912" s="489"/>
      <c r="H912" s="489"/>
      <c r="I912" s="489"/>
      <c r="J912" s="489"/>
    </row>
    <row r="913" spans="1:10" ht="51">
      <c r="A913" s="381" t="s">
        <v>1986</v>
      </c>
      <c r="B913" s="488" t="s">
        <v>274</v>
      </c>
      <c r="C913" s="402" t="s">
        <v>1404</v>
      </c>
      <c r="D913" s="402" t="s">
        <v>249</v>
      </c>
      <c r="E913" s="500">
        <v>4000</v>
      </c>
      <c r="F913" s="489"/>
      <c r="G913" s="489"/>
      <c r="H913" s="489"/>
      <c r="I913" s="489"/>
      <c r="J913" s="489"/>
    </row>
    <row r="914" spans="1:10" ht="38.25">
      <c r="A914" s="381" t="s">
        <v>1987</v>
      </c>
      <c r="B914" s="491" t="s">
        <v>1405</v>
      </c>
      <c r="C914" s="402" t="s">
        <v>1406</v>
      </c>
      <c r="D914" s="402" t="s">
        <v>858</v>
      </c>
      <c r="E914" s="500">
        <v>800</v>
      </c>
      <c r="F914" s="489"/>
      <c r="G914" s="489"/>
      <c r="H914" s="489"/>
      <c r="I914" s="489"/>
      <c r="J914" s="489"/>
    </row>
    <row r="915" spans="1:10">
      <c r="A915" s="332"/>
      <c r="B915" s="341"/>
      <c r="C915" s="341"/>
      <c r="D915" s="335"/>
      <c r="E915" s="358"/>
      <c r="F915" s="373"/>
      <c r="G915" s="341"/>
      <c r="H915" s="335"/>
      <c r="I915" s="373" t="s">
        <v>1990</v>
      </c>
      <c r="J915" s="433"/>
    </row>
    <row r="916" spans="1:10">
      <c r="A916" s="607" t="s">
        <v>2183</v>
      </c>
      <c r="B916" s="503" t="s">
        <v>1991</v>
      </c>
      <c r="C916" s="503"/>
      <c r="D916" s="504"/>
      <c r="E916" s="505"/>
      <c r="F916" s="507"/>
      <c r="G916" s="508"/>
      <c r="H916" s="584"/>
      <c r="I916" s="584"/>
      <c r="J916" s="584"/>
    </row>
    <row r="917" spans="1:10" ht="25.5">
      <c r="A917" s="608" t="s">
        <v>2340</v>
      </c>
      <c r="B917" s="528" t="s">
        <v>838</v>
      </c>
      <c r="C917" s="528" t="s">
        <v>1992</v>
      </c>
      <c r="D917" s="529" t="s">
        <v>31</v>
      </c>
      <c r="E917" s="513">
        <v>220</v>
      </c>
      <c r="F917" s="511"/>
      <c r="G917" s="512"/>
      <c r="H917" s="586"/>
      <c r="I917" s="586"/>
      <c r="J917" s="587"/>
    </row>
    <row r="918" spans="1:10" ht="25.5">
      <c r="A918" s="608" t="s">
        <v>2341</v>
      </c>
      <c r="B918" s="528" t="s">
        <v>2633</v>
      </c>
      <c r="C918" s="528" t="s">
        <v>2572</v>
      </c>
      <c r="D918" s="529" t="s">
        <v>31</v>
      </c>
      <c r="E918" s="513">
        <v>150</v>
      </c>
      <c r="F918" s="511"/>
      <c r="G918" s="512"/>
      <c r="H918" s="586"/>
      <c r="I918" s="586"/>
      <c r="J918" s="587"/>
    </row>
    <row r="919" spans="1:10" ht="25.5">
      <c r="A919" s="608" t="s">
        <v>2342</v>
      </c>
      <c r="B919" s="528" t="s">
        <v>1993</v>
      </c>
      <c r="C919" s="528" t="s">
        <v>1994</v>
      </c>
      <c r="D919" s="529" t="s">
        <v>31</v>
      </c>
      <c r="E919" s="513">
        <v>120</v>
      </c>
      <c r="F919" s="511"/>
      <c r="G919" s="512"/>
      <c r="H919" s="586"/>
      <c r="I919" s="586"/>
      <c r="J919" s="587"/>
    </row>
    <row r="920" spans="1:10">
      <c r="A920" s="608" t="s">
        <v>2343</v>
      </c>
      <c r="B920" s="528" t="s">
        <v>1995</v>
      </c>
      <c r="C920" s="528" t="s">
        <v>1996</v>
      </c>
      <c r="D920" s="529" t="s">
        <v>31</v>
      </c>
      <c r="E920" s="513">
        <v>1</v>
      </c>
      <c r="F920" s="511"/>
      <c r="G920" s="512"/>
      <c r="H920" s="586"/>
      <c r="I920" s="586"/>
      <c r="J920" s="587"/>
    </row>
    <row r="921" spans="1:10" ht="38.25">
      <c r="A921" s="608" t="s">
        <v>2344</v>
      </c>
      <c r="B921" s="528" t="s">
        <v>1997</v>
      </c>
      <c r="C921" s="528" t="s">
        <v>1998</v>
      </c>
      <c r="D921" s="529" t="s">
        <v>31</v>
      </c>
      <c r="E921" s="513">
        <v>2</v>
      </c>
      <c r="F921" s="511"/>
      <c r="G921" s="512"/>
      <c r="H921" s="586"/>
      <c r="I921" s="586"/>
      <c r="J921" s="587"/>
    </row>
    <row r="922" spans="1:10">
      <c r="A922" s="608" t="s">
        <v>2345</v>
      </c>
      <c r="B922" s="528" t="s">
        <v>1999</v>
      </c>
      <c r="C922" s="528" t="s">
        <v>2000</v>
      </c>
      <c r="D922" s="529" t="s">
        <v>2001</v>
      </c>
      <c r="E922" s="513">
        <v>60</v>
      </c>
      <c r="F922" s="511"/>
      <c r="G922" s="512"/>
      <c r="H922" s="586"/>
      <c r="I922" s="586"/>
      <c r="J922" s="587"/>
    </row>
    <row r="923" spans="1:10">
      <c r="A923" s="608" t="s">
        <v>2346</v>
      </c>
      <c r="B923" s="528" t="s">
        <v>2002</v>
      </c>
      <c r="C923" s="528" t="s">
        <v>2003</v>
      </c>
      <c r="D923" s="529" t="s">
        <v>31</v>
      </c>
      <c r="E923" s="513">
        <v>15</v>
      </c>
      <c r="F923" s="511"/>
      <c r="G923" s="512"/>
      <c r="H923" s="586"/>
      <c r="I923" s="586"/>
      <c r="J923" s="587"/>
    </row>
    <row r="924" spans="1:10" ht="25.5">
      <c r="A924" s="608" t="s">
        <v>2347</v>
      </c>
      <c r="B924" s="528" t="s">
        <v>2634</v>
      </c>
      <c r="C924" s="528" t="s">
        <v>2004</v>
      </c>
      <c r="D924" s="529" t="s">
        <v>31</v>
      </c>
      <c r="E924" s="513">
        <f>4*1.3</f>
        <v>5.2</v>
      </c>
      <c r="F924" s="511"/>
      <c r="G924" s="512"/>
      <c r="H924" s="586"/>
      <c r="I924" s="586"/>
      <c r="J924" s="587"/>
    </row>
    <row r="925" spans="1:10">
      <c r="A925" s="608" t="s">
        <v>2348</v>
      </c>
      <c r="B925" s="528" t="s">
        <v>2005</v>
      </c>
      <c r="C925" s="528" t="s">
        <v>2000</v>
      </c>
      <c r="D925" s="529" t="s">
        <v>2001</v>
      </c>
      <c r="E925" s="513">
        <v>60</v>
      </c>
      <c r="F925" s="511"/>
      <c r="G925" s="512"/>
      <c r="H925" s="586"/>
      <c r="I925" s="586"/>
      <c r="J925" s="587"/>
    </row>
    <row r="926" spans="1:10">
      <c r="A926" s="608" t="s">
        <v>2349</v>
      </c>
      <c r="B926" s="528" t="s">
        <v>2635</v>
      </c>
      <c r="C926" s="528" t="s">
        <v>2006</v>
      </c>
      <c r="D926" s="529" t="s">
        <v>31</v>
      </c>
      <c r="E926" s="513">
        <v>75</v>
      </c>
      <c r="F926" s="511"/>
      <c r="G926" s="512"/>
      <c r="H926" s="586"/>
      <c r="I926" s="586"/>
      <c r="J926" s="587"/>
    </row>
    <row r="927" spans="1:10" ht="25.5">
      <c r="A927" s="608" t="s">
        <v>2350</v>
      </c>
      <c r="B927" s="528" t="s">
        <v>2007</v>
      </c>
      <c r="C927" s="528" t="s">
        <v>2008</v>
      </c>
      <c r="D927" s="529" t="s">
        <v>31</v>
      </c>
      <c r="E927" s="513">
        <f>120*1.3</f>
        <v>156</v>
      </c>
      <c r="F927" s="511"/>
      <c r="G927" s="512"/>
      <c r="H927" s="586"/>
      <c r="I927" s="586"/>
      <c r="J927" s="587"/>
    </row>
    <row r="928" spans="1:10" ht="25.5">
      <c r="A928" s="608" t="s">
        <v>2351</v>
      </c>
      <c r="B928" s="528" t="s">
        <v>2009</v>
      </c>
      <c r="C928" s="528" t="s">
        <v>2010</v>
      </c>
      <c r="D928" s="529" t="s">
        <v>31</v>
      </c>
      <c r="E928" s="530">
        <v>5</v>
      </c>
      <c r="F928" s="511"/>
      <c r="G928" s="512"/>
      <c r="H928" s="586"/>
      <c r="I928" s="586"/>
      <c r="J928" s="587"/>
    </row>
    <row r="929" spans="1:10" ht="25.5">
      <c r="A929" s="608" t="s">
        <v>2352</v>
      </c>
      <c r="B929" s="528" t="s">
        <v>2011</v>
      </c>
      <c r="C929" s="528" t="s">
        <v>2010</v>
      </c>
      <c r="D929" s="529" t="s">
        <v>31</v>
      </c>
      <c r="E929" s="530">
        <v>5</v>
      </c>
      <c r="F929" s="511"/>
      <c r="G929" s="512"/>
      <c r="H929" s="586"/>
      <c r="I929" s="586"/>
      <c r="J929" s="587"/>
    </row>
    <row r="930" spans="1:10">
      <c r="A930" s="608" t="s">
        <v>2353</v>
      </c>
      <c r="B930" s="528" t="s">
        <v>2012</v>
      </c>
      <c r="C930" s="528" t="s">
        <v>2013</v>
      </c>
      <c r="D930" s="529" t="s">
        <v>2001</v>
      </c>
      <c r="E930" s="513">
        <v>30</v>
      </c>
      <c r="F930" s="511"/>
      <c r="G930" s="512"/>
      <c r="H930" s="586"/>
      <c r="I930" s="586"/>
      <c r="J930" s="587"/>
    </row>
    <row r="931" spans="1:10">
      <c r="A931" s="608" t="s">
        <v>2354</v>
      </c>
      <c r="B931" s="528" t="s">
        <v>2014</v>
      </c>
      <c r="C931" s="528" t="s">
        <v>2013</v>
      </c>
      <c r="D931" s="529" t="s">
        <v>2001</v>
      </c>
      <c r="E931" s="513">
        <v>30</v>
      </c>
      <c r="F931" s="511"/>
      <c r="G931" s="512"/>
      <c r="H931" s="586"/>
      <c r="I931" s="586"/>
      <c r="J931" s="587"/>
    </row>
    <row r="932" spans="1:10">
      <c r="A932" s="514"/>
      <c r="B932" s="515"/>
      <c r="C932" s="515"/>
      <c r="D932" s="517"/>
      <c r="E932" s="518"/>
      <c r="F932" s="515"/>
      <c r="G932" s="517"/>
      <c r="H932" s="515"/>
      <c r="I932" s="521" t="s">
        <v>2355</v>
      </c>
      <c r="J932" s="582"/>
    </row>
    <row r="933" spans="1:10">
      <c r="A933" s="574"/>
      <c r="B933" s="596" t="s">
        <v>2015</v>
      </c>
      <c r="C933" s="577"/>
      <c r="D933" s="559"/>
      <c r="E933" s="575"/>
      <c r="F933" s="577"/>
      <c r="G933" s="559"/>
      <c r="H933" s="576"/>
      <c r="I933" s="577"/>
      <c r="J933" s="578"/>
    </row>
    <row r="934" spans="1:10">
      <c r="A934" s="609" t="s">
        <v>2186</v>
      </c>
      <c r="B934" s="528" t="s">
        <v>2016</v>
      </c>
      <c r="C934" s="528" t="s">
        <v>2017</v>
      </c>
      <c r="D934" s="510" t="s">
        <v>31</v>
      </c>
      <c r="E934" s="513">
        <v>70</v>
      </c>
      <c r="F934" s="511"/>
      <c r="G934" s="512"/>
      <c r="H934" s="586"/>
      <c r="I934" s="586"/>
      <c r="J934" s="587"/>
    </row>
    <row r="935" spans="1:10">
      <c r="A935" s="514"/>
      <c r="B935" s="515"/>
      <c r="C935" s="515"/>
      <c r="D935" s="517"/>
      <c r="E935" s="518"/>
      <c r="F935" s="515"/>
      <c r="G935" s="517"/>
      <c r="H935" s="515"/>
      <c r="I935" s="521" t="s">
        <v>2356</v>
      </c>
      <c r="J935" s="582"/>
    </row>
    <row r="936" spans="1:10" ht="25.5">
      <c r="A936" s="609" t="s">
        <v>2189</v>
      </c>
      <c r="B936" s="528" t="s">
        <v>2018</v>
      </c>
      <c r="C936" s="528" t="s">
        <v>2573</v>
      </c>
      <c r="D936" s="510" t="s">
        <v>31</v>
      </c>
      <c r="E936" s="513">
        <v>150</v>
      </c>
      <c r="F936" s="511"/>
      <c r="G936" s="512"/>
      <c r="H936" s="586"/>
      <c r="I936" s="586"/>
      <c r="J936" s="587"/>
    </row>
    <row r="937" spans="1:10">
      <c r="A937" s="514"/>
      <c r="B937" s="515"/>
      <c r="C937" s="515"/>
      <c r="D937" s="517"/>
      <c r="E937" s="518"/>
      <c r="F937" s="515"/>
      <c r="G937" s="517"/>
      <c r="H937" s="515"/>
      <c r="I937" s="521" t="s">
        <v>2357</v>
      </c>
      <c r="J937" s="582"/>
    </row>
    <row r="938" spans="1:10">
      <c r="A938" s="609" t="s">
        <v>2192</v>
      </c>
      <c r="B938" s="528" t="s">
        <v>2019</v>
      </c>
      <c r="C938" s="528" t="s">
        <v>2020</v>
      </c>
      <c r="D938" s="529" t="s">
        <v>49</v>
      </c>
      <c r="E938" s="530">
        <v>600</v>
      </c>
      <c r="F938" s="511"/>
      <c r="G938" s="512"/>
      <c r="H938" s="586"/>
      <c r="I938" s="586"/>
      <c r="J938" s="587"/>
    </row>
    <row r="939" spans="1:10">
      <c r="A939" s="514"/>
      <c r="B939" s="515"/>
      <c r="C939" s="515"/>
      <c r="D939" s="517"/>
      <c r="E939" s="518"/>
      <c r="F939" s="515"/>
      <c r="G939" s="517"/>
      <c r="H939" s="515"/>
      <c r="I939" s="521" t="s">
        <v>2358</v>
      </c>
      <c r="J939" s="582"/>
    </row>
    <row r="940" spans="1:10" ht="25.5">
      <c r="A940" s="609" t="s">
        <v>2195</v>
      </c>
      <c r="B940" s="597" t="s">
        <v>2021</v>
      </c>
      <c r="C940" s="528" t="s">
        <v>2022</v>
      </c>
      <c r="D940" s="529" t="s">
        <v>49</v>
      </c>
      <c r="E940" s="530">
        <f>25*1.3</f>
        <v>32.5</v>
      </c>
      <c r="F940" s="511"/>
      <c r="G940" s="512"/>
      <c r="H940" s="586"/>
      <c r="I940" s="586"/>
      <c r="J940" s="587"/>
    </row>
    <row r="941" spans="1:10">
      <c r="A941" s="514"/>
      <c r="B941" s="515"/>
      <c r="C941" s="515"/>
      <c r="D941" s="517"/>
      <c r="E941" s="518"/>
      <c r="F941" s="515"/>
      <c r="G941" s="517"/>
      <c r="H941" s="515"/>
      <c r="I941" s="521" t="s">
        <v>2359</v>
      </c>
      <c r="J941" s="582"/>
    </row>
    <row r="942" spans="1:10" ht="25.5">
      <c r="A942" s="609" t="s">
        <v>2198</v>
      </c>
      <c r="B942" s="528" t="s">
        <v>2023</v>
      </c>
      <c r="C942" s="528" t="s">
        <v>2024</v>
      </c>
      <c r="D942" s="529" t="s">
        <v>49</v>
      </c>
      <c r="E942" s="530">
        <f>4*1.3</f>
        <v>5.2</v>
      </c>
      <c r="F942" s="511"/>
      <c r="G942" s="512"/>
      <c r="H942" s="586"/>
      <c r="I942" s="586"/>
      <c r="J942" s="587"/>
    </row>
    <row r="943" spans="1:10">
      <c r="A943" s="514"/>
      <c r="B943" s="515"/>
      <c r="C943" s="515"/>
      <c r="D943" s="517"/>
      <c r="E943" s="518"/>
      <c r="F943" s="515"/>
      <c r="G943" s="517"/>
      <c r="H943" s="515"/>
      <c r="I943" s="521" t="s">
        <v>2360</v>
      </c>
      <c r="J943" s="582"/>
    </row>
    <row r="944" spans="1:10" ht="25.5">
      <c r="A944" s="609" t="s">
        <v>2201</v>
      </c>
      <c r="B944" s="528" t="s">
        <v>2025</v>
      </c>
      <c r="C944" s="528" t="s">
        <v>2574</v>
      </c>
      <c r="D944" s="529" t="s">
        <v>49</v>
      </c>
      <c r="E944" s="530">
        <v>22</v>
      </c>
      <c r="F944" s="511"/>
      <c r="G944" s="512"/>
      <c r="H944" s="586"/>
      <c r="I944" s="586"/>
      <c r="J944" s="587"/>
    </row>
    <row r="945" spans="1:10">
      <c r="A945" s="514"/>
      <c r="B945" s="515"/>
      <c r="C945" s="515"/>
      <c r="D945" s="517"/>
      <c r="E945" s="518"/>
      <c r="F945" s="515"/>
      <c r="G945" s="517"/>
      <c r="H945" s="515"/>
      <c r="I945" s="521" t="s">
        <v>2361</v>
      </c>
      <c r="J945" s="582"/>
    </row>
    <row r="946" spans="1:10">
      <c r="A946" s="610" t="s">
        <v>2204</v>
      </c>
      <c r="B946" s="598" t="s">
        <v>2026</v>
      </c>
      <c r="C946" s="531"/>
      <c r="D946" s="532"/>
      <c r="E946" s="533"/>
      <c r="F946" s="534"/>
      <c r="G946" s="535"/>
      <c r="H946" s="599"/>
      <c r="I946" s="599"/>
      <c r="J946" s="600"/>
    </row>
    <row r="947" spans="1:10" ht="25.5">
      <c r="A947" s="611" t="s">
        <v>2362</v>
      </c>
      <c r="B947" s="536" t="s">
        <v>2027</v>
      </c>
      <c r="C947" s="536" t="s">
        <v>2363</v>
      </c>
      <c r="D947" s="529" t="s">
        <v>2028</v>
      </c>
      <c r="E947" s="530">
        <v>100</v>
      </c>
      <c r="F947" s="537"/>
      <c r="G947" s="512"/>
      <c r="H947" s="586"/>
      <c r="I947" s="586"/>
      <c r="J947" s="587"/>
    </row>
    <row r="948" spans="1:10" ht="25.5">
      <c r="A948" s="611" t="s">
        <v>2366</v>
      </c>
      <c r="B948" s="536" t="s">
        <v>2029</v>
      </c>
      <c r="C948" s="536" t="s">
        <v>2363</v>
      </c>
      <c r="D948" s="529" t="s">
        <v>2028</v>
      </c>
      <c r="E948" s="530">
        <v>80</v>
      </c>
      <c r="F948" s="537"/>
      <c r="G948" s="512"/>
      <c r="H948" s="586"/>
      <c r="I948" s="586"/>
      <c r="J948" s="587"/>
    </row>
    <row r="949" spans="1:10" ht="63.75">
      <c r="A949" s="611" t="s">
        <v>2367</v>
      </c>
      <c r="B949" s="536" t="s">
        <v>2030</v>
      </c>
      <c r="C949" s="536" t="s">
        <v>2364</v>
      </c>
      <c r="D949" s="538" t="s">
        <v>87</v>
      </c>
      <c r="E949" s="530">
        <v>13</v>
      </c>
      <c r="F949" s="537"/>
      <c r="G949" s="512"/>
      <c r="H949" s="586"/>
      <c r="I949" s="586"/>
      <c r="J949" s="587"/>
    </row>
    <row r="950" spans="1:10" ht="114.75">
      <c r="A950" s="611" t="s">
        <v>2368</v>
      </c>
      <c r="B950" s="536" t="s">
        <v>2031</v>
      </c>
      <c r="C950" s="536" t="s">
        <v>2365</v>
      </c>
      <c r="D950" s="538" t="s">
        <v>87</v>
      </c>
      <c r="E950" s="530">
        <f>4*1.3</f>
        <v>5.2</v>
      </c>
      <c r="F950" s="537"/>
      <c r="G950" s="512"/>
      <c r="H950" s="586"/>
      <c r="I950" s="586"/>
      <c r="J950" s="587"/>
    </row>
    <row r="951" spans="1:10" ht="76.5">
      <c r="A951" s="611" t="s">
        <v>2369</v>
      </c>
      <c r="B951" s="536" t="s">
        <v>2032</v>
      </c>
      <c r="C951" s="536" t="s">
        <v>2033</v>
      </c>
      <c r="D951" s="538" t="s">
        <v>87</v>
      </c>
      <c r="E951" s="530">
        <v>10</v>
      </c>
      <c r="F951" s="537"/>
      <c r="G951" s="512"/>
      <c r="H951" s="586"/>
      <c r="I951" s="586"/>
      <c r="J951" s="587"/>
    </row>
    <row r="952" spans="1:10" ht="76.5">
      <c r="A952" s="611" t="s">
        <v>2370</v>
      </c>
      <c r="B952" s="536" t="s">
        <v>2034</v>
      </c>
      <c r="C952" s="536" t="s">
        <v>2035</v>
      </c>
      <c r="D952" s="538" t="s">
        <v>87</v>
      </c>
      <c r="E952" s="530">
        <v>3</v>
      </c>
      <c r="F952" s="539"/>
      <c r="G952" s="512"/>
      <c r="H952" s="586"/>
      <c r="I952" s="586"/>
      <c r="J952" s="587"/>
    </row>
    <row r="953" spans="1:10" ht="38.25">
      <c r="A953" s="611" t="s">
        <v>2371</v>
      </c>
      <c r="B953" s="536" t="s">
        <v>2036</v>
      </c>
      <c r="C953" s="536" t="s">
        <v>2037</v>
      </c>
      <c r="D953" s="538" t="s">
        <v>49</v>
      </c>
      <c r="E953" s="530">
        <v>3</v>
      </c>
      <c r="F953" s="539"/>
      <c r="G953" s="512"/>
      <c r="H953" s="586"/>
      <c r="I953" s="586"/>
      <c r="J953" s="587"/>
    </row>
    <row r="954" spans="1:10" ht="114.75">
      <c r="A954" s="611" t="s">
        <v>2372</v>
      </c>
      <c r="B954" s="536" t="s">
        <v>2038</v>
      </c>
      <c r="C954" s="536" t="s">
        <v>2039</v>
      </c>
      <c r="D954" s="538" t="s">
        <v>87</v>
      </c>
      <c r="E954" s="530">
        <v>3</v>
      </c>
      <c r="F954" s="539"/>
      <c r="G954" s="512"/>
      <c r="H954" s="586"/>
      <c r="I954" s="586"/>
      <c r="J954" s="587"/>
    </row>
    <row r="955" spans="1:10" ht="89.25">
      <c r="A955" s="611" t="s">
        <v>2373</v>
      </c>
      <c r="B955" s="536" t="s">
        <v>2040</v>
      </c>
      <c r="C955" s="536" t="s">
        <v>2041</v>
      </c>
      <c r="D955" s="538" t="s">
        <v>87</v>
      </c>
      <c r="E955" s="540">
        <f>1*1.3</f>
        <v>1.3</v>
      </c>
      <c r="F955" s="539"/>
      <c r="G955" s="512"/>
      <c r="H955" s="586"/>
      <c r="I955" s="586"/>
      <c r="J955" s="587"/>
    </row>
    <row r="956" spans="1:10" ht="89.25">
      <c r="A956" s="611" t="s">
        <v>2374</v>
      </c>
      <c r="B956" s="536" t="s">
        <v>2042</v>
      </c>
      <c r="C956" s="536" t="s">
        <v>2043</v>
      </c>
      <c r="D956" s="538" t="s">
        <v>87</v>
      </c>
      <c r="E956" s="540">
        <f>1*1.3</f>
        <v>1.3</v>
      </c>
      <c r="F956" s="539"/>
      <c r="G956" s="512"/>
      <c r="H956" s="586"/>
      <c r="I956" s="586"/>
      <c r="J956" s="587"/>
    </row>
    <row r="957" spans="1:10" ht="76.5">
      <c r="A957" s="611" t="s">
        <v>2375</v>
      </c>
      <c r="B957" s="536" t="s">
        <v>2044</v>
      </c>
      <c r="C957" s="536" t="s">
        <v>2045</v>
      </c>
      <c r="D957" s="538" t="s">
        <v>87</v>
      </c>
      <c r="E957" s="530">
        <v>3</v>
      </c>
      <c r="F957" s="539"/>
      <c r="G957" s="512"/>
      <c r="H957" s="586"/>
      <c r="I957" s="586"/>
      <c r="J957" s="587"/>
    </row>
    <row r="958" spans="1:10" ht="76.5">
      <c r="A958" s="611" t="s">
        <v>2376</v>
      </c>
      <c r="B958" s="536" t="s">
        <v>2046</v>
      </c>
      <c r="C958" s="536" t="s">
        <v>2047</v>
      </c>
      <c r="D958" s="538" t="s">
        <v>87</v>
      </c>
      <c r="E958" s="540">
        <f>1*1.3</f>
        <v>1.3</v>
      </c>
      <c r="F958" s="539"/>
      <c r="G958" s="512"/>
      <c r="H958" s="586"/>
      <c r="I958" s="586"/>
      <c r="J958" s="587"/>
    </row>
    <row r="959" spans="1:10" ht="51">
      <c r="A959" s="611" t="s">
        <v>2377</v>
      </c>
      <c r="B959" s="536" t="s">
        <v>2048</v>
      </c>
      <c r="C959" s="536" t="s">
        <v>2049</v>
      </c>
      <c r="D959" s="538" t="s">
        <v>2028</v>
      </c>
      <c r="E959" s="530">
        <v>6</v>
      </c>
      <c r="F959" s="539"/>
      <c r="G959" s="512"/>
      <c r="H959" s="586"/>
      <c r="I959" s="586"/>
      <c r="J959" s="587"/>
    </row>
    <row r="960" spans="1:10" ht="63.75">
      <c r="A960" s="611" t="s">
        <v>2378</v>
      </c>
      <c r="B960" s="536" t="s">
        <v>2050</v>
      </c>
      <c r="C960" s="536" t="s">
        <v>2051</v>
      </c>
      <c r="D960" s="538" t="s">
        <v>49</v>
      </c>
      <c r="E960" s="540">
        <f>7*1.3</f>
        <v>9.1</v>
      </c>
      <c r="F960" s="539"/>
      <c r="G960" s="512"/>
      <c r="H960" s="586"/>
      <c r="I960" s="586"/>
      <c r="J960" s="587"/>
    </row>
    <row r="961" spans="1:10">
      <c r="A961" s="514"/>
      <c r="B961" s="515"/>
      <c r="C961" s="515"/>
      <c r="D961" s="517"/>
      <c r="E961" s="518"/>
      <c r="F961" s="515"/>
      <c r="G961" s="517"/>
      <c r="H961" s="515"/>
      <c r="I961" s="521" t="s">
        <v>2379</v>
      </c>
      <c r="J961" s="582"/>
    </row>
    <row r="962" spans="1:10">
      <c r="A962" s="612" t="s">
        <v>2207</v>
      </c>
      <c r="B962" s="598" t="s">
        <v>2052</v>
      </c>
      <c r="C962" s="541"/>
      <c r="D962" s="542"/>
      <c r="E962" s="533"/>
      <c r="F962" s="543"/>
      <c r="G962" s="535"/>
      <c r="H962" s="599"/>
      <c r="I962" s="599"/>
      <c r="J962" s="600"/>
    </row>
    <row r="963" spans="1:10" ht="25.5">
      <c r="A963" s="613" t="s">
        <v>2381</v>
      </c>
      <c r="B963" s="601" t="s">
        <v>2053</v>
      </c>
      <c r="C963" s="544" t="s">
        <v>2054</v>
      </c>
      <c r="D963" s="545" t="s">
        <v>31</v>
      </c>
      <c r="E963" s="530">
        <f>600*1.3</f>
        <v>780</v>
      </c>
      <c r="F963" s="554">
        <v>500</v>
      </c>
      <c r="G963" s="512">
        <f>H963/F963</f>
        <v>4.5199999999999997E-3</v>
      </c>
      <c r="H963" s="512">
        <v>2.2599999999999998</v>
      </c>
      <c r="I963" s="554">
        <v>0</v>
      </c>
      <c r="J963" s="554">
        <v>3.53</v>
      </c>
    </row>
    <row r="964" spans="1:10" ht="25.5">
      <c r="A964" s="613" t="s">
        <v>2382</v>
      </c>
      <c r="B964" s="601" t="s">
        <v>2055</v>
      </c>
      <c r="C964" s="544" t="s">
        <v>2054</v>
      </c>
      <c r="D964" s="545" t="s">
        <v>31</v>
      </c>
      <c r="E964" s="530">
        <f>600*1.3</f>
        <v>780</v>
      </c>
      <c r="F964" s="554">
        <v>1000</v>
      </c>
      <c r="G964" s="512">
        <f>H964/F964</f>
        <v>3.5200000000000001E-3</v>
      </c>
      <c r="H964" s="512">
        <v>3.52</v>
      </c>
      <c r="I964" s="554">
        <v>0</v>
      </c>
      <c r="J964" s="554">
        <v>2.75</v>
      </c>
    </row>
    <row r="965" spans="1:10">
      <c r="A965" s="514"/>
      <c r="B965" s="515"/>
      <c r="C965" s="515"/>
      <c r="D965" s="517"/>
      <c r="E965" s="518"/>
      <c r="F965" s="515"/>
      <c r="G965" s="517"/>
      <c r="H965" s="515"/>
      <c r="I965" s="521" t="s">
        <v>2380</v>
      </c>
      <c r="J965" s="582">
        <f>SUM(J963:J964)</f>
        <v>6.2799999999999994</v>
      </c>
    </row>
    <row r="966" spans="1:10">
      <c r="A966" s="612" t="s">
        <v>2210</v>
      </c>
      <c r="B966" s="602" t="s">
        <v>1239</v>
      </c>
      <c r="C966" s="531"/>
      <c r="D966" s="542"/>
      <c r="E966" s="533"/>
      <c r="F966" s="543"/>
      <c r="G966" s="535"/>
      <c r="H966" s="599"/>
      <c r="I966" s="599"/>
      <c r="J966" s="600"/>
    </row>
    <row r="967" spans="1:10" ht="38.25">
      <c r="A967" s="613" t="s">
        <v>2383</v>
      </c>
      <c r="B967" s="509" t="s">
        <v>1009</v>
      </c>
      <c r="C967" s="528" t="s">
        <v>2575</v>
      </c>
      <c r="D967" s="529" t="s">
        <v>49</v>
      </c>
      <c r="E967" s="530">
        <v>3000</v>
      </c>
      <c r="F967" s="554">
        <v>100</v>
      </c>
      <c r="G967" s="554">
        <f>H967/F967</f>
        <v>2.8799999999999999E-2</v>
      </c>
      <c r="H967" s="554">
        <f>1.44*2</f>
        <v>2.88</v>
      </c>
      <c r="I967" s="554">
        <v>0</v>
      </c>
      <c r="J967" s="554">
        <f>H967*E967</f>
        <v>8640</v>
      </c>
    </row>
    <row r="968" spans="1:10" ht="38.25">
      <c r="A968" s="613" t="s">
        <v>2384</v>
      </c>
      <c r="B968" s="509" t="s">
        <v>2056</v>
      </c>
      <c r="C968" s="528" t="s">
        <v>2057</v>
      </c>
      <c r="D968" s="529" t="s">
        <v>49</v>
      </c>
      <c r="E968" s="530">
        <v>3900</v>
      </c>
      <c r="F968" s="554">
        <v>100</v>
      </c>
      <c r="G968" s="554">
        <f t="shared" ref="G968:G969" si="12">H968/F968</f>
        <v>1.9799999999999998E-2</v>
      </c>
      <c r="H968" s="554">
        <v>1.98</v>
      </c>
      <c r="I968" s="554">
        <v>0</v>
      </c>
      <c r="J968" s="554">
        <f>H968*E968</f>
        <v>7722</v>
      </c>
    </row>
    <row r="969" spans="1:10" ht="63.75">
      <c r="A969" s="613" t="s">
        <v>2385</v>
      </c>
      <c r="B969" s="509" t="s">
        <v>2058</v>
      </c>
      <c r="C969" s="528" t="s">
        <v>2059</v>
      </c>
      <c r="D969" s="529" t="s">
        <v>49</v>
      </c>
      <c r="E969" s="530">
        <v>150</v>
      </c>
      <c r="F969" s="554">
        <v>100</v>
      </c>
      <c r="G969" s="554">
        <f t="shared" si="12"/>
        <v>0.1729</v>
      </c>
      <c r="H969" s="554">
        <v>17.29</v>
      </c>
      <c r="I969" s="554">
        <v>0</v>
      </c>
      <c r="J969" s="554">
        <f>H969*E969</f>
        <v>2593.5</v>
      </c>
    </row>
    <row r="970" spans="1:10">
      <c r="A970" s="514"/>
      <c r="B970" s="515"/>
      <c r="C970" s="515"/>
      <c r="D970" s="517"/>
      <c r="E970" s="518"/>
      <c r="F970" s="515"/>
      <c r="G970" s="517"/>
      <c r="H970" s="515"/>
      <c r="I970" s="521" t="s">
        <v>2386</v>
      </c>
      <c r="J970" s="582">
        <f>SUM(J967:J969)</f>
        <v>18955.5</v>
      </c>
    </row>
    <row r="971" spans="1:10">
      <c r="A971" s="612" t="s">
        <v>2213</v>
      </c>
      <c r="B971" s="602" t="s">
        <v>2060</v>
      </c>
      <c r="C971" s="541"/>
      <c r="D971" s="542"/>
      <c r="E971" s="533"/>
      <c r="F971" s="543"/>
      <c r="G971" s="535"/>
      <c r="H971" s="599"/>
      <c r="I971" s="599"/>
      <c r="J971" s="600"/>
    </row>
    <row r="972" spans="1:10" ht="25.5">
      <c r="A972" s="614" t="s">
        <v>2387</v>
      </c>
      <c r="B972" s="536" t="s">
        <v>2061</v>
      </c>
      <c r="C972" s="536" t="s">
        <v>2062</v>
      </c>
      <c r="D972" s="538" t="s">
        <v>49</v>
      </c>
      <c r="E972" s="530">
        <v>120</v>
      </c>
      <c r="F972" s="539"/>
      <c r="G972" s="546"/>
      <c r="H972" s="586"/>
      <c r="I972" s="586"/>
      <c r="J972" s="587"/>
    </row>
    <row r="973" spans="1:10" ht="51">
      <c r="A973" s="614" t="s">
        <v>2388</v>
      </c>
      <c r="B973" s="509" t="s">
        <v>2067</v>
      </c>
      <c r="C973" s="528" t="s">
        <v>2576</v>
      </c>
      <c r="D973" s="510" t="s">
        <v>31</v>
      </c>
      <c r="E973" s="530">
        <f>35*1.3</f>
        <v>45.5</v>
      </c>
      <c r="F973" s="403"/>
      <c r="G973" s="403"/>
      <c r="H973" s="403"/>
      <c r="I973" s="403"/>
      <c r="J973" s="403"/>
    </row>
    <row r="974" spans="1:10">
      <c r="A974" s="514"/>
      <c r="B974" s="515"/>
      <c r="C974" s="515"/>
      <c r="D974" s="517"/>
      <c r="E974" s="518"/>
      <c r="F974" s="515"/>
      <c r="G974" s="517"/>
      <c r="H974" s="515"/>
      <c r="I974" s="521" t="s">
        <v>2389</v>
      </c>
      <c r="J974" s="582"/>
    </row>
    <row r="975" spans="1:10">
      <c r="A975" s="621"/>
      <c r="B975" s="622" t="s">
        <v>2068</v>
      </c>
      <c r="C975" s="623"/>
      <c r="D975" s="624"/>
      <c r="E975" s="625"/>
      <c r="F975" s="626"/>
      <c r="G975" s="624"/>
      <c r="H975" s="623"/>
      <c r="I975" s="623"/>
      <c r="J975" s="623"/>
    </row>
    <row r="976" spans="1:10" ht="63.75">
      <c r="A976" s="605" t="s">
        <v>2216</v>
      </c>
      <c r="B976" s="581" t="s">
        <v>2069</v>
      </c>
      <c r="C976" s="550" t="s">
        <v>2070</v>
      </c>
      <c r="D976" s="551" t="s">
        <v>31</v>
      </c>
      <c r="E976" s="552">
        <v>3</v>
      </c>
      <c r="F976" s="553" t="s">
        <v>3386</v>
      </c>
      <c r="G976" s="554">
        <f>793.8/3</f>
        <v>264.59999999999997</v>
      </c>
      <c r="H976" s="554">
        <v>793.8</v>
      </c>
      <c r="I976" s="586">
        <v>0</v>
      </c>
      <c r="J976" s="587">
        <f>G976*E976</f>
        <v>793.8</v>
      </c>
    </row>
    <row r="977" spans="1:10">
      <c r="A977" s="514"/>
      <c r="B977" s="515"/>
      <c r="C977" s="515"/>
      <c r="D977" s="517"/>
      <c r="E977" s="518"/>
      <c r="F977" s="515"/>
      <c r="G977" s="517"/>
      <c r="H977" s="515"/>
      <c r="I977" s="521" t="s">
        <v>2455</v>
      </c>
      <c r="J977" s="582">
        <f>J976</f>
        <v>793.8</v>
      </c>
    </row>
    <row r="978" spans="1:10" ht="51">
      <c r="A978" s="605" t="s">
        <v>2219</v>
      </c>
      <c r="B978" s="550" t="s">
        <v>2071</v>
      </c>
      <c r="C978" s="550" t="s">
        <v>2072</v>
      </c>
      <c r="D978" s="551" t="s">
        <v>31</v>
      </c>
      <c r="E978" s="552">
        <f>2*1.3</f>
        <v>2.6</v>
      </c>
      <c r="F978" s="553"/>
      <c r="G978" s="554"/>
      <c r="H978" s="586"/>
      <c r="I978" s="586"/>
      <c r="J978" s="587"/>
    </row>
    <row r="979" spans="1:10">
      <c r="A979" s="514"/>
      <c r="B979" s="515"/>
      <c r="C979" s="515"/>
      <c r="D979" s="517"/>
      <c r="E979" s="518"/>
      <c r="F979" s="515"/>
      <c r="G979" s="517"/>
      <c r="H979" s="515"/>
      <c r="I979" s="521" t="s">
        <v>2456</v>
      </c>
      <c r="J979" s="582"/>
    </row>
    <row r="980" spans="1:10" ht="63.75">
      <c r="A980" s="605" t="s">
        <v>2222</v>
      </c>
      <c r="B980" s="581" t="s">
        <v>2073</v>
      </c>
      <c r="C980" s="550" t="s">
        <v>2074</v>
      </c>
      <c r="D980" s="551" t="s">
        <v>31</v>
      </c>
      <c r="E980" s="552">
        <f>2*1.3</f>
        <v>2.6</v>
      </c>
      <c r="F980" s="553"/>
      <c r="G980" s="554"/>
      <c r="H980" s="586"/>
      <c r="I980" s="586"/>
      <c r="J980" s="587"/>
    </row>
    <row r="981" spans="1:10">
      <c r="A981" s="514"/>
      <c r="B981" s="515"/>
      <c r="C981" s="515"/>
      <c r="D981" s="517"/>
      <c r="E981" s="518"/>
      <c r="F981" s="515"/>
      <c r="G981" s="517"/>
      <c r="H981" s="515"/>
      <c r="I981" s="521" t="s">
        <v>2457</v>
      </c>
      <c r="J981" s="582"/>
    </row>
    <row r="982" spans="1:10" ht="51">
      <c r="A982" s="605" t="s">
        <v>2225</v>
      </c>
      <c r="B982" s="581" t="s">
        <v>2075</v>
      </c>
      <c r="C982" s="550" t="s">
        <v>2076</v>
      </c>
      <c r="D982" s="551" t="s">
        <v>31</v>
      </c>
      <c r="E982" s="552">
        <f>1*1.3</f>
        <v>1.3</v>
      </c>
      <c r="F982" s="553"/>
      <c r="G982" s="554"/>
      <c r="H982" s="586"/>
      <c r="I982" s="586"/>
      <c r="J982" s="587"/>
    </row>
    <row r="983" spans="1:10">
      <c r="A983" s="514"/>
      <c r="B983" s="515"/>
      <c r="C983" s="515"/>
      <c r="D983" s="517"/>
      <c r="E983" s="518"/>
      <c r="F983" s="515"/>
      <c r="G983" s="517"/>
      <c r="H983" s="515"/>
      <c r="I983" s="521" t="s">
        <v>2458</v>
      </c>
      <c r="J983" s="582"/>
    </row>
    <row r="984" spans="1:10" ht="63.75">
      <c r="A984" s="605" t="s">
        <v>2228</v>
      </c>
      <c r="B984" s="581" t="s">
        <v>2077</v>
      </c>
      <c r="C984" s="550" t="s">
        <v>2078</v>
      </c>
      <c r="D984" s="551" t="s">
        <v>31</v>
      </c>
      <c r="E984" s="552">
        <v>1</v>
      </c>
      <c r="F984" s="553" t="s">
        <v>3387</v>
      </c>
      <c r="G984" s="554">
        <v>615.6</v>
      </c>
      <c r="H984" s="586">
        <f>G984</f>
        <v>615.6</v>
      </c>
      <c r="I984" s="586">
        <v>0</v>
      </c>
      <c r="J984" s="587">
        <f>G984*E984</f>
        <v>615.6</v>
      </c>
    </row>
    <row r="985" spans="1:10">
      <c r="A985" s="514"/>
      <c r="B985" s="515"/>
      <c r="C985" s="515"/>
      <c r="D985" s="517"/>
      <c r="E985" s="518"/>
      <c r="F985" s="515"/>
      <c r="G985" s="517"/>
      <c r="H985" s="515"/>
      <c r="I985" s="521" t="s">
        <v>2459</v>
      </c>
      <c r="J985" s="582">
        <f>J984</f>
        <v>615.6</v>
      </c>
    </row>
    <row r="986" spans="1:10" ht="63.75">
      <c r="A986" s="605" t="s">
        <v>2231</v>
      </c>
      <c r="B986" s="581" t="s">
        <v>2079</v>
      </c>
      <c r="C986" s="550" t="s">
        <v>2078</v>
      </c>
      <c r="D986" s="551" t="s">
        <v>31</v>
      </c>
      <c r="E986" s="552">
        <f>1*1.3</f>
        <v>1.3</v>
      </c>
      <c r="F986" s="553"/>
      <c r="G986" s="554"/>
      <c r="H986" s="586"/>
      <c r="I986" s="586"/>
      <c r="J986" s="587"/>
    </row>
    <row r="987" spans="1:10">
      <c r="A987" s="514"/>
      <c r="B987" s="515"/>
      <c r="C987" s="515"/>
      <c r="D987" s="517"/>
      <c r="E987" s="518"/>
      <c r="F987" s="515"/>
      <c r="G987" s="517"/>
      <c r="H987" s="515"/>
      <c r="I987" s="521" t="s">
        <v>2460</v>
      </c>
      <c r="J987" s="582"/>
    </row>
    <row r="988" spans="1:10" ht="51">
      <c r="A988" s="605" t="s">
        <v>2234</v>
      </c>
      <c r="B988" s="581" t="s">
        <v>2080</v>
      </c>
      <c r="C988" s="550" t="s">
        <v>2081</v>
      </c>
      <c r="D988" s="551" t="s">
        <v>31</v>
      </c>
      <c r="E988" s="552">
        <f>1*1.3</f>
        <v>1.3</v>
      </c>
      <c r="F988" s="553"/>
      <c r="G988" s="554"/>
      <c r="H988" s="586"/>
      <c r="I988" s="586"/>
      <c r="J988" s="587"/>
    </row>
    <row r="989" spans="1:10">
      <c r="A989" s="514"/>
      <c r="B989" s="515"/>
      <c r="C989" s="515"/>
      <c r="D989" s="517"/>
      <c r="E989" s="518"/>
      <c r="F989" s="515"/>
      <c r="G989" s="517"/>
      <c r="H989" s="515"/>
      <c r="I989" s="521" t="s">
        <v>2461</v>
      </c>
      <c r="J989" s="582"/>
    </row>
    <row r="990" spans="1:10" ht="63.75">
      <c r="A990" s="605" t="s">
        <v>2237</v>
      </c>
      <c r="B990" s="581" t="s">
        <v>2082</v>
      </c>
      <c r="C990" s="550" t="s">
        <v>2083</v>
      </c>
      <c r="D990" s="551" t="s">
        <v>31</v>
      </c>
      <c r="E990" s="552">
        <f>2*1.3</f>
        <v>2.6</v>
      </c>
      <c r="F990" s="553"/>
      <c r="G990" s="554"/>
      <c r="H990" s="586"/>
      <c r="I990" s="586"/>
      <c r="J990" s="587"/>
    </row>
    <row r="991" spans="1:10">
      <c r="A991" s="514"/>
      <c r="B991" s="515"/>
      <c r="C991" s="515"/>
      <c r="D991" s="517"/>
      <c r="E991" s="518"/>
      <c r="F991" s="515"/>
      <c r="G991" s="517"/>
      <c r="H991" s="515"/>
      <c r="I991" s="521" t="s">
        <v>2462</v>
      </c>
      <c r="J991" s="582"/>
    </row>
    <row r="992" spans="1:10" ht="63.75">
      <c r="A992" s="605" t="s">
        <v>2240</v>
      </c>
      <c r="B992" s="581" t="s">
        <v>2084</v>
      </c>
      <c r="C992" s="550" t="s">
        <v>2085</v>
      </c>
      <c r="D992" s="551" t="s">
        <v>31</v>
      </c>
      <c r="E992" s="552">
        <f>1*1.3</f>
        <v>1.3</v>
      </c>
      <c r="F992" s="555"/>
      <c r="G992" s="554"/>
      <c r="H992" s="586"/>
      <c r="I992" s="586"/>
      <c r="J992" s="587"/>
    </row>
    <row r="993" spans="1:10">
      <c r="A993" s="514"/>
      <c r="B993" s="515"/>
      <c r="C993" s="515"/>
      <c r="D993" s="517"/>
      <c r="E993" s="518"/>
      <c r="F993" s="515"/>
      <c r="G993" s="517"/>
      <c r="H993" s="515"/>
      <c r="I993" s="521" t="s">
        <v>2463</v>
      </c>
      <c r="J993" s="582"/>
    </row>
    <row r="994" spans="1:10" ht="63.75">
      <c r="A994" s="605" t="s">
        <v>2243</v>
      </c>
      <c r="B994" s="550" t="s">
        <v>2086</v>
      </c>
      <c r="C994" s="550" t="s">
        <v>2087</v>
      </c>
      <c r="D994" s="551" t="s">
        <v>31</v>
      </c>
      <c r="E994" s="552">
        <f>3*1.3</f>
        <v>3.9000000000000004</v>
      </c>
      <c r="F994" s="553"/>
      <c r="G994" s="554"/>
      <c r="H994" s="586"/>
      <c r="I994" s="586"/>
      <c r="J994" s="587"/>
    </row>
    <row r="995" spans="1:10">
      <c r="A995" s="514"/>
      <c r="B995" s="515"/>
      <c r="C995" s="515"/>
      <c r="D995" s="517"/>
      <c r="E995" s="518"/>
      <c r="F995" s="515"/>
      <c r="G995" s="517"/>
      <c r="H995" s="515"/>
      <c r="I995" s="521" t="s">
        <v>2464</v>
      </c>
      <c r="J995" s="582"/>
    </row>
    <row r="996" spans="1:10" ht="63.75">
      <c r="A996" s="605" t="s">
        <v>2246</v>
      </c>
      <c r="B996" s="581" t="s">
        <v>2088</v>
      </c>
      <c r="C996" s="550" t="s">
        <v>2089</v>
      </c>
      <c r="D996" s="551" t="s">
        <v>31</v>
      </c>
      <c r="E996" s="552">
        <v>4</v>
      </c>
      <c r="F996" s="553" t="s">
        <v>2809</v>
      </c>
      <c r="G996" s="554">
        <f>1539/4</f>
        <v>384.75</v>
      </c>
      <c r="H996" s="586">
        <f>G996</f>
        <v>384.75</v>
      </c>
      <c r="I996" s="586">
        <v>0</v>
      </c>
      <c r="J996" s="587">
        <f>G996*E996</f>
        <v>1539</v>
      </c>
    </row>
    <row r="997" spans="1:10">
      <c r="A997" s="514"/>
      <c r="B997" s="515"/>
      <c r="C997" s="515"/>
      <c r="D997" s="517"/>
      <c r="E997" s="518"/>
      <c r="F997" s="515"/>
      <c r="G997" s="517"/>
      <c r="H997" s="515"/>
      <c r="I997" s="521" t="s">
        <v>2465</v>
      </c>
      <c r="J997" s="582">
        <f>J996</f>
        <v>1539</v>
      </c>
    </row>
    <row r="998" spans="1:10" ht="63.75">
      <c r="A998" s="605" t="s">
        <v>2249</v>
      </c>
      <c r="B998" s="550" t="s">
        <v>2090</v>
      </c>
      <c r="C998" s="550" t="s">
        <v>2091</v>
      </c>
      <c r="D998" s="551" t="s">
        <v>31</v>
      </c>
      <c r="E998" s="552">
        <f>5*1.3</f>
        <v>6.5</v>
      </c>
      <c r="F998" s="553"/>
      <c r="G998" s="554"/>
      <c r="H998" s="586"/>
      <c r="I998" s="586"/>
      <c r="J998" s="587"/>
    </row>
    <row r="999" spans="1:10">
      <c r="A999" s="514"/>
      <c r="B999" s="515"/>
      <c r="C999" s="515"/>
      <c r="D999" s="517"/>
      <c r="E999" s="518"/>
      <c r="F999" s="515"/>
      <c r="G999" s="517"/>
      <c r="H999" s="515"/>
      <c r="I999" s="521" t="s">
        <v>2466</v>
      </c>
      <c r="J999" s="582"/>
    </row>
    <row r="1000" spans="1:10" ht="63.75">
      <c r="A1000" s="605" t="s">
        <v>2252</v>
      </c>
      <c r="B1000" s="550" t="s">
        <v>2092</v>
      </c>
      <c r="C1000" s="550" t="s">
        <v>2093</v>
      </c>
      <c r="D1000" s="551" t="s">
        <v>31</v>
      </c>
      <c r="E1000" s="552">
        <v>4</v>
      </c>
      <c r="F1000" s="553" t="s">
        <v>3386</v>
      </c>
      <c r="G1000" s="554">
        <v>529.20000000000005</v>
      </c>
      <c r="H1000" s="586">
        <f>G1000</f>
        <v>529.20000000000005</v>
      </c>
      <c r="I1000" s="586">
        <v>0</v>
      </c>
      <c r="J1000" s="587">
        <f>H1000*E1000</f>
        <v>2116.8000000000002</v>
      </c>
    </row>
    <row r="1001" spans="1:10">
      <c r="A1001" s="514"/>
      <c r="B1001" s="515"/>
      <c r="C1001" s="515"/>
      <c r="D1001" s="517"/>
      <c r="E1001" s="518"/>
      <c r="F1001" s="515"/>
      <c r="G1001" s="517"/>
      <c r="H1001" s="515"/>
      <c r="I1001" s="521" t="s">
        <v>2467</v>
      </c>
      <c r="J1001" s="582">
        <f>J1000</f>
        <v>2116.8000000000002</v>
      </c>
    </row>
    <row r="1002" spans="1:10" ht="63.75">
      <c r="A1002" s="605" t="s">
        <v>2255</v>
      </c>
      <c r="B1002" s="581" t="s">
        <v>2094</v>
      </c>
      <c r="C1002" s="550" t="s">
        <v>2095</v>
      </c>
      <c r="D1002" s="551" t="s">
        <v>31</v>
      </c>
      <c r="E1002" s="552">
        <v>4</v>
      </c>
      <c r="F1002" s="553" t="s">
        <v>2809</v>
      </c>
      <c r="G1002" s="554">
        <v>1587.6</v>
      </c>
      <c r="H1002" s="554">
        <v>1587.6</v>
      </c>
      <c r="I1002" s="586">
        <v>0</v>
      </c>
      <c r="J1002" s="587">
        <f>H1002*E1002</f>
        <v>6350.4</v>
      </c>
    </row>
    <row r="1003" spans="1:10">
      <c r="A1003" s="514"/>
      <c r="B1003" s="515"/>
      <c r="C1003" s="515"/>
      <c r="D1003" s="517"/>
      <c r="E1003" s="518"/>
      <c r="F1003" s="515"/>
      <c r="G1003" s="517"/>
      <c r="H1003" s="515"/>
      <c r="I1003" s="521" t="s">
        <v>2468</v>
      </c>
      <c r="J1003" s="582">
        <f>J1002</f>
        <v>6350.4</v>
      </c>
    </row>
    <row r="1004" spans="1:10" ht="63.75">
      <c r="A1004" s="605" t="s">
        <v>2258</v>
      </c>
      <c r="B1004" s="581" t="s">
        <v>2096</v>
      </c>
      <c r="C1004" s="550" t="s">
        <v>2097</v>
      </c>
      <c r="D1004" s="551"/>
      <c r="E1004" s="556">
        <v>3</v>
      </c>
      <c r="F1004" s="553"/>
      <c r="G1004" s="554"/>
      <c r="H1004" s="586"/>
      <c r="I1004" s="586"/>
      <c r="J1004" s="587"/>
    </row>
    <row r="1005" spans="1:10">
      <c r="A1005" s="514"/>
      <c r="B1005" s="515"/>
      <c r="C1005" s="515"/>
      <c r="D1005" s="517"/>
      <c r="E1005" s="518"/>
      <c r="F1005" s="515"/>
      <c r="G1005" s="517"/>
      <c r="H1005" s="515"/>
      <c r="I1005" s="521" t="s">
        <v>2469</v>
      </c>
      <c r="J1005" s="582"/>
    </row>
    <row r="1006" spans="1:10" ht="63.75">
      <c r="A1006" s="605" t="s">
        <v>2261</v>
      </c>
      <c r="B1006" s="581" t="s">
        <v>2098</v>
      </c>
      <c r="C1006" s="550" t="s">
        <v>2099</v>
      </c>
      <c r="D1006" s="551" t="s">
        <v>31</v>
      </c>
      <c r="E1006" s="552">
        <v>5</v>
      </c>
      <c r="F1006" s="553" t="s">
        <v>2809</v>
      </c>
      <c r="G1006" s="554">
        <f>1822.5/5</f>
        <v>364.5</v>
      </c>
      <c r="H1006" s="586">
        <f>G1006</f>
        <v>364.5</v>
      </c>
      <c r="I1006" s="586">
        <v>0</v>
      </c>
      <c r="J1006" s="587">
        <f>H1006*E1006</f>
        <v>1822.5</v>
      </c>
    </row>
    <row r="1007" spans="1:10">
      <c r="A1007" s="514"/>
      <c r="B1007" s="515"/>
      <c r="C1007" s="515"/>
      <c r="D1007" s="517"/>
      <c r="E1007" s="518"/>
      <c r="F1007" s="515"/>
      <c r="G1007" s="517"/>
      <c r="H1007" s="515"/>
      <c r="I1007" s="521" t="s">
        <v>2470</v>
      </c>
      <c r="J1007" s="582">
        <f>J1006</f>
        <v>1822.5</v>
      </c>
    </row>
    <row r="1008" spans="1:10" ht="63.75">
      <c r="A1008" s="605" t="s">
        <v>2264</v>
      </c>
      <c r="B1008" s="581" t="s">
        <v>2100</v>
      </c>
      <c r="C1008" s="550" t="s">
        <v>2101</v>
      </c>
      <c r="D1008" s="551" t="s">
        <v>31</v>
      </c>
      <c r="E1008" s="552">
        <v>3</v>
      </c>
      <c r="F1008" s="553" t="s">
        <v>3160</v>
      </c>
      <c r="G1008" s="554">
        <f>5086.8/3</f>
        <v>1695.6000000000001</v>
      </c>
      <c r="H1008" s="586">
        <f>G1008</f>
        <v>1695.6000000000001</v>
      </c>
      <c r="I1008" s="586">
        <v>0</v>
      </c>
      <c r="J1008" s="587">
        <f>H1008*E1008</f>
        <v>5086.8</v>
      </c>
    </row>
    <row r="1009" spans="1:10">
      <c r="A1009" s="514"/>
      <c r="B1009" s="515"/>
      <c r="C1009" s="515"/>
      <c r="D1009" s="517"/>
      <c r="E1009" s="518"/>
      <c r="F1009" s="515"/>
      <c r="G1009" s="517"/>
      <c r="H1009" s="515"/>
      <c r="I1009" s="521" t="s">
        <v>2471</v>
      </c>
      <c r="J1009" s="582">
        <f>J1008</f>
        <v>5086.8</v>
      </c>
    </row>
    <row r="1010" spans="1:10" ht="63.75">
      <c r="A1010" s="605" t="s">
        <v>2267</v>
      </c>
      <c r="B1010" s="581" t="s">
        <v>2102</v>
      </c>
      <c r="C1010" s="550" t="s">
        <v>2103</v>
      </c>
      <c r="D1010" s="551" t="s">
        <v>31</v>
      </c>
      <c r="E1010" s="552">
        <v>4</v>
      </c>
      <c r="F1010" s="553" t="s">
        <v>2809</v>
      </c>
      <c r="G1010" s="554">
        <f>2916/4</f>
        <v>729</v>
      </c>
      <c r="H1010" s="586">
        <f>G1010</f>
        <v>729</v>
      </c>
      <c r="I1010" s="586">
        <v>0</v>
      </c>
      <c r="J1010" s="587">
        <f>H1010*E1010</f>
        <v>2916</v>
      </c>
    </row>
    <row r="1011" spans="1:10">
      <c r="A1011" s="514"/>
      <c r="B1011" s="515"/>
      <c r="C1011" s="515"/>
      <c r="D1011" s="517"/>
      <c r="E1011" s="518"/>
      <c r="F1011" s="515"/>
      <c r="G1011" s="517"/>
      <c r="H1011" s="515"/>
      <c r="I1011" s="521" t="s">
        <v>2472</v>
      </c>
      <c r="J1011" s="582">
        <f>J1010</f>
        <v>2916</v>
      </c>
    </row>
    <row r="1012" spans="1:10" ht="63.75">
      <c r="A1012" s="605" t="s">
        <v>2270</v>
      </c>
      <c r="B1012" s="550" t="s">
        <v>2104</v>
      </c>
      <c r="C1012" s="550" t="s">
        <v>2105</v>
      </c>
      <c r="D1012" s="551" t="s">
        <v>31</v>
      </c>
      <c r="E1012" s="552">
        <f>4*1.3</f>
        <v>5.2</v>
      </c>
      <c r="F1012" s="553"/>
      <c r="G1012" s="554"/>
      <c r="H1012" s="586"/>
      <c r="I1012" s="586"/>
      <c r="J1012" s="587"/>
    </row>
    <row r="1013" spans="1:10">
      <c r="A1013" s="514"/>
      <c r="B1013" s="515"/>
      <c r="C1013" s="515"/>
      <c r="D1013" s="517"/>
      <c r="E1013" s="518"/>
      <c r="F1013" s="515"/>
      <c r="G1013" s="517"/>
      <c r="H1013" s="515"/>
      <c r="I1013" s="521" t="s">
        <v>2473</v>
      </c>
      <c r="J1013" s="582"/>
    </row>
    <row r="1014" spans="1:10" ht="63.75">
      <c r="A1014" s="605" t="s">
        <v>2273</v>
      </c>
      <c r="B1014" s="550" t="s">
        <v>2106</v>
      </c>
      <c r="C1014" s="550" t="s">
        <v>2107</v>
      </c>
      <c r="D1014" s="551" t="s">
        <v>31</v>
      </c>
      <c r="E1014" s="552">
        <v>5</v>
      </c>
      <c r="F1014" s="553" t="s">
        <v>2809</v>
      </c>
      <c r="G1014" s="554">
        <f>2430/5</f>
        <v>486</v>
      </c>
      <c r="H1014" s="586">
        <f>G1014</f>
        <v>486</v>
      </c>
      <c r="I1014" s="586">
        <v>0</v>
      </c>
      <c r="J1014" s="587">
        <f>H1014*E1014</f>
        <v>2430</v>
      </c>
    </row>
    <row r="1015" spans="1:10">
      <c r="A1015" s="514"/>
      <c r="B1015" s="515"/>
      <c r="C1015" s="515"/>
      <c r="D1015" s="517"/>
      <c r="E1015" s="518"/>
      <c r="F1015" s="515"/>
      <c r="G1015" s="517"/>
      <c r="H1015" s="515"/>
      <c r="I1015" s="521" t="s">
        <v>2474</v>
      </c>
      <c r="J1015" s="582">
        <f>J1014</f>
        <v>2430</v>
      </c>
    </row>
    <row r="1016" spans="1:10" ht="63.75">
      <c r="A1016" s="605" t="s">
        <v>2276</v>
      </c>
      <c r="B1016" s="550" t="s">
        <v>2108</v>
      </c>
      <c r="C1016" s="550" t="s">
        <v>2109</v>
      </c>
      <c r="D1016" s="551" t="s">
        <v>31</v>
      </c>
      <c r="E1016" s="552">
        <f>3*1.3</f>
        <v>3.9000000000000004</v>
      </c>
      <c r="F1016" s="557"/>
      <c r="G1016" s="554"/>
      <c r="H1016" s="586"/>
      <c r="I1016" s="586"/>
      <c r="J1016" s="587"/>
    </row>
    <row r="1017" spans="1:10">
      <c r="A1017" s="514"/>
      <c r="B1017" s="515"/>
      <c r="C1017" s="515"/>
      <c r="D1017" s="517"/>
      <c r="E1017" s="518"/>
      <c r="F1017" s="515"/>
      <c r="G1017" s="517"/>
      <c r="H1017" s="515"/>
      <c r="I1017" s="521" t="s">
        <v>2475</v>
      </c>
      <c r="J1017" s="582"/>
    </row>
    <row r="1018" spans="1:10" ht="63.75">
      <c r="A1018" s="605" t="s">
        <v>2279</v>
      </c>
      <c r="B1018" s="550" t="s">
        <v>2110</v>
      </c>
      <c r="C1018" s="550" t="s">
        <v>2111</v>
      </c>
      <c r="D1018" s="551" t="s">
        <v>31</v>
      </c>
      <c r="E1018" s="552">
        <v>3</v>
      </c>
      <c r="F1018" s="553" t="s">
        <v>2809</v>
      </c>
      <c r="G1018" s="744">
        <f>2041.2/3</f>
        <v>680.4</v>
      </c>
      <c r="H1018" s="554">
        <f>G1018</f>
        <v>680.4</v>
      </c>
      <c r="I1018" s="554">
        <v>0</v>
      </c>
      <c r="J1018" s="787">
        <f>H1018*E1018</f>
        <v>2041.1999999999998</v>
      </c>
    </row>
    <row r="1019" spans="1:10">
      <c r="A1019" s="514"/>
      <c r="B1019" s="515"/>
      <c r="C1019" s="515"/>
      <c r="D1019" s="517"/>
      <c r="E1019" s="518"/>
      <c r="F1019" s="515"/>
      <c r="G1019" s="517"/>
      <c r="H1019" s="515"/>
      <c r="I1019" s="521" t="s">
        <v>2476</v>
      </c>
      <c r="J1019" s="582">
        <f>J1018</f>
        <v>2041.1999999999998</v>
      </c>
    </row>
    <row r="1020" spans="1:10" ht="63.75">
      <c r="A1020" s="605" t="s">
        <v>2282</v>
      </c>
      <c r="B1020" s="550" t="s">
        <v>2112</v>
      </c>
      <c r="C1020" s="550" t="s">
        <v>2113</v>
      </c>
      <c r="D1020" s="551" t="s">
        <v>31</v>
      </c>
      <c r="E1020" s="552">
        <f>3*1.3</f>
        <v>3.9000000000000004</v>
      </c>
      <c r="F1020" s="1012" t="s">
        <v>2809</v>
      </c>
      <c r="G1020" s="744">
        <f>6037.2/4</f>
        <v>1509.3</v>
      </c>
      <c r="H1020" s="554">
        <f>G1020</f>
        <v>1509.3</v>
      </c>
      <c r="I1020" s="554">
        <v>0</v>
      </c>
      <c r="J1020" s="787">
        <f>H1020*E1020</f>
        <v>5886.27</v>
      </c>
    </row>
    <row r="1021" spans="1:10">
      <c r="A1021" s="514"/>
      <c r="B1021" s="515"/>
      <c r="C1021" s="515"/>
      <c r="D1021" s="517"/>
      <c r="E1021" s="518"/>
      <c r="F1021" s="515"/>
      <c r="G1021" s="517"/>
      <c r="H1021" s="515"/>
      <c r="I1021" s="521" t="s">
        <v>2477</v>
      </c>
      <c r="J1021" s="582">
        <f>J1020</f>
        <v>5886.27</v>
      </c>
    </row>
    <row r="1022" spans="1:10" ht="63.75">
      <c r="A1022" s="605" t="s">
        <v>2285</v>
      </c>
      <c r="B1022" s="550" t="s">
        <v>2114</v>
      </c>
      <c r="C1022" s="550" t="s">
        <v>2115</v>
      </c>
      <c r="D1022" s="551" t="s">
        <v>31</v>
      </c>
      <c r="E1022" s="552">
        <f>2*1.3</f>
        <v>2.6</v>
      </c>
      <c r="F1022" s="553"/>
      <c r="G1022" s="554"/>
      <c r="H1022" s="586"/>
      <c r="I1022" s="586"/>
      <c r="J1022" s="587"/>
    </row>
    <row r="1023" spans="1:10">
      <c r="A1023" s="514"/>
      <c r="B1023" s="515"/>
      <c r="C1023" s="515"/>
      <c r="D1023" s="517"/>
      <c r="E1023" s="518"/>
      <c r="F1023" s="515"/>
      <c r="G1023" s="517"/>
      <c r="H1023" s="515"/>
      <c r="I1023" s="521" t="s">
        <v>2478</v>
      </c>
      <c r="J1023" s="582"/>
    </row>
    <row r="1024" spans="1:10" ht="63.75">
      <c r="A1024" s="605" t="s">
        <v>2288</v>
      </c>
      <c r="B1024" s="581" t="s">
        <v>2116</v>
      </c>
      <c r="C1024" s="550" t="s">
        <v>2117</v>
      </c>
      <c r="D1024" s="551" t="s">
        <v>31</v>
      </c>
      <c r="E1024" s="552">
        <v>4</v>
      </c>
      <c r="F1024" s="553" t="s">
        <v>2809</v>
      </c>
      <c r="G1024" s="490">
        <f>2424.6/4</f>
        <v>606.15</v>
      </c>
      <c r="H1024" s="586">
        <f>G1024</f>
        <v>606.15</v>
      </c>
      <c r="I1024" s="586">
        <v>0</v>
      </c>
      <c r="J1024" s="587">
        <f>H1024*E1024</f>
        <v>2424.6</v>
      </c>
    </row>
    <row r="1025" spans="1:10">
      <c r="A1025" s="514"/>
      <c r="B1025" s="515"/>
      <c r="C1025" s="515"/>
      <c r="D1025" s="517"/>
      <c r="E1025" s="518"/>
      <c r="F1025" s="515"/>
      <c r="G1025" s="517"/>
      <c r="H1025" s="515"/>
      <c r="I1025" s="521" t="s">
        <v>2479</v>
      </c>
      <c r="J1025" s="582">
        <f>J1024</f>
        <v>2424.6</v>
      </c>
    </row>
    <row r="1026" spans="1:10" ht="63.75">
      <c r="A1026" s="605" t="s">
        <v>2291</v>
      </c>
      <c r="B1026" s="581" t="s">
        <v>2118</v>
      </c>
      <c r="C1026" s="550" t="s">
        <v>2119</v>
      </c>
      <c r="D1026" s="551" t="s">
        <v>31</v>
      </c>
      <c r="E1026" s="552" t="s">
        <v>241</v>
      </c>
      <c r="F1026" s="553"/>
      <c r="G1026" s="554"/>
      <c r="H1026" s="586"/>
      <c r="I1026" s="586"/>
      <c r="J1026" s="587"/>
    </row>
    <row r="1027" spans="1:10">
      <c r="A1027" s="514"/>
      <c r="B1027" s="515"/>
      <c r="C1027" s="515"/>
      <c r="D1027" s="517"/>
      <c r="E1027" s="518"/>
      <c r="F1027" s="515"/>
      <c r="G1027" s="517"/>
      <c r="H1027" s="515"/>
      <c r="I1027" s="521" t="s">
        <v>2480</v>
      </c>
      <c r="J1027" s="582"/>
    </row>
    <row r="1028" spans="1:10" ht="63.75">
      <c r="A1028" s="605" t="s">
        <v>2294</v>
      </c>
      <c r="B1028" s="550" t="s">
        <v>2120</v>
      </c>
      <c r="C1028" s="550" t="s">
        <v>2121</v>
      </c>
      <c r="D1028" s="551" t="s">
        <v>31</v>
      </c>
      <c r="E1028" s="552">
        <f>2*1.3</f>
        <v>2.6</v>
      </c>
      <c r="F1028" s="557"/>
      <c r="G1028" s="554"/>
      <c r="H1028" s="586"/>
      <c r="I1028" s="586"/>
      <c r="J1028" s="587"/>
    </row>
    <row r="1029" spans="1:10">
      <c r="A1029" s="514"/>
      <c r="B1029" s="515"/>
      <c r="C1029" s="515"/>
      <c r="D1029" s="517"/>
      <c r="E1029" s="518"/>
      <c r="F1029" s="515"/>
      <c r="G1029" s="517"/>
      <c r="H1029" s="515"/>
      <c r="I1029" s="521" t="s">
        <v>2481</v>
      </c>
      <c r="J1029" s="582"/>
    </row>
    <row r="1030" spans="1:10" ht="51">
      <c r="A1030" s="605" t="s">
        <v>2297</v>
      </c>
      <c r="B1030" s="550" t="s">
        <v>2122</v>
      </c>
      <c r="C1030" s="550" t="s">
        <v>2123</v>
      </c>
      <c r="D1030" s="551" t="s">
        <v>31</v>
      </c>
      <c r="E1030" s="552" t="s">
        <v>11</v>
      </c>
      <c r="F1030" s="553" t="s">
        <v>2809</v>
      </c>
      <c r="G1030" s="554">
        <f>6277.5/5</f>
        <v>1255.5</v>
      </c>
      <c r="H1030" s="586">
        <f>G1030</f>
        <v>1255.5</v>
      </c>
      <c r="I1030" s="586">
        <v>0</v>
      </c>
      <c r="J1030" s="587">
        <f>H1030*E1030</f>
        <v>6277.5</v>
      </c>
    </row>
    <row r="1031" spans="1:10">
      <c r="A1031" s="514"/>
      <c r="B1031" s="515"/>
      <c r="C1031" s="515"/>
      <c r="D1031" s="517"/>
      <c r="E1031" s="518"/>
      <c r="F1031" s="515"/>
      <c r="G1031" s="517"/>
      <c r="H1031" s="515"/>
      <c r="I1031" s="521" t="s">
        <v>2482</v>
      </c>
      <c r="J1031" s="582"/>
    </row>
    <row r="1032" spans="1:10" ht="51">
      <c r="A1032" s="605" t="s">
        <v>2300</v>
      </c>
      <c r="B1032" s="550" t="s">
        <v>2124</v>
      </c>
      <c r="C1032" s="550" t="s">
        <v>2125</v>
      </c>
      <c r="D1032" s="551" t="s">
        <v>31</v>
      </c>
      <c r="E1032" s="552">
        <f>2*1.3</f>
        <v>2.6</v>
      </c>
      <c r="F1032" s="557"/>
      <c r="G1032" s="554"/>
      <c r="H1032" s="586"/>
      <c r="I1032" s="586"/>
      <c r="J1032" s="587"/>
    </row>
    <row r="1033" spans="1:10">
      <c r="A1033" s="514"/>
      <c r="B1033" s="515"/>
      <c r="C1033" s="515"/>
      <c r="D1033" s="517"/>
      <c r="E1033" s="518"/>
      <c r="F1033" s="515"/>
      <c r="G1033" s="517"/>
      <c r="H1033" s="515"/>
      <c r="I1033" s="521" t="s">
        <v>2483</v>
      </c>
      <c r="J1033" s="582"/>
    </row>
    <row r="1034" spans="1:10" ht="51">
      <c r="A1034" s="605" t="s">
        <v>2303</v>
      </c>
      <c r="B1034" s="550" t="s">
        <v>2126</v>
      </c>
      <c r="C1034" s="550" t="s">
        <v>2127</v>
      </c>
      <c r="D1034" s="551" t="s">
        <v>31</v>
      </c>
      <c r="E1034" s="552">
        <v>1</v>
      </c>
      <c r="F1034" s="553" t="s">
        <v>3388</v>
      </c>
      <c r="G1034" s="554">
        <f>2389.5</f>
        <v>2389.5</v>
      </c>
      <c r="H1034" s="586">
        <f>G1034</f>
        <v>2389.5</v>
      </c>
      <c r="I1034" s="586">
        <v>0</v>
      </c>
      <c r="J1034" s="587">
        <f>H1034</f>
        <v>2389.5</v>
      </c>
    </row>
    <row r="1035" spans="1:10">
      <c r="A1035" s="514"/>
      <c r="B1035" s="515"/>
      <c r="C1035" s="515"/>
      <c r="D1035" s="517"/>
      <c r="E1035" s="518"/>
      <c r="F1035" s="515"/>
      <c r="G1035" s="517"/>
      <c r="H1035" s="515"/>
      <c r="I1035" s="521" t="s">
        <v>2484</v>
      </c>
      <c r="J1035" s="582">
        <f>J1034</f>
        <v>2389.5</v>
      </c>
    </row>
    <row r="1036" spans="1:10" ht="38.25">
      <c r="A1036" s="605" t="s">
        <v>2306</v>
      </c>
      <c r="B1036" s="550" t="s">
        <v>2128</v>
      </c>
      <c r="C1036" s="550" t="s">
        <v>2129</v>
      </c>
      <c r="D1036" s="551" t="s">
        <v>31</v>
      </c>
      <c r="E1036" s="552">
        <v>1</v>
      </c>
      <c r="F1036" s="553"/>
      <c r="G1036" s="554"/>
      <c r="H1036" s="586"/>
      <c r="I1036" s="586"/>
      <c r="J1036" s="587"/>
    </row>
    <row r="1037" spans="1:10">
      <c r="A1037" s="514"/>
      <c r="B1037" s="515"/>
      <c r="C1037" s="515"/>
      <c r="D1037" s="517"/>
      <c r="E1037" s="518"/>
      <c r="F1037" s="515"/>
      <c r="G1037" s="517"/>
      <c r="H1037" s="515"/>
      <c r="I1037" s="521" t="s">
        <v>2485</v>
      </c>
      <c r="J1037" s="582"/>
    </row>
    <row r="1038" spans="1:10" ht="63.75">
      <c r="A1038" s="605" t="s">
        <v>2309</v>
      </c>
      <c r="B1038" s="550" t="s">
        <v>2130</v>
      </c>
      <c r="C1038" s="550" t="s">
        <v>2131</v>
      </c>
      <c r="D1038" s="551" t="s">
        <v>31</v>
      </c>
      <c r="E1038" s="552">
        <v>1</v>
      </c>
      <c r="F1038" s="553"/>
      <c r="G1038" s="554"/>
      <c r="H1038" s="586"/>
      <c r="I1038" s="586"/>
      <c r="J1038" s="587"/>
    </row>
    <row r="1039" spans="1:10">
      <c r="A1039" s="514"/>
      <c r="B1039" s="515"/>
      <c r="C1039" s="515"/>
      <c r="D1039" s="517"/>
      <c r="E1039" s="518"/>
      <c r="F1039" s="515"/>
      <c r="G1039" s="517"/>
      <c r="H1039" s="515"/>
      <c r="I1039" s="521" t="s">
        <v>2486</v>
      </c>
      <c r="J1039" s="582"/>
    </row>
    <row r="1040" spans="1:10" ht="63.75">
      <c r="A1040" s="605" t="s">
        <v>2312</v>
      </c>
      <c r="B1040" s="550" t="s">
        <v>2132</v>
      </c>
      <c r="C1040" s="550" t="s">
        <v>2133</v>
      </c>
      <c r="D1040" s="551" t="s">
        <v>31</v>
      </c>
      <c r="E1040" s="552">
        <v>1</v>
      </c>
      <c r="F1040" s="553" t="s">
        <v>3160</v>
      </c>
      <c r="G1040" s="554">
        <v>529.20000000000005</v>
      </c>
      <c r="H1040" s="586">
        <f>G1040</f>
        <v>529.20000000000005</v>
      </c>
      <c r="I1040" s="586">
        <v>0</v>
      </c>
      <c r="J1040" s="587">
        <f>H1040</f>
        <v>529.20000000000005</v>
      </c>
    </row>
    <row r="1041" spans="1:10">
      <c r="A1041" s="514"/>
      <c r="B1041" s="515"/>
      <c r="C1041" s="515"/>
      <c r="D1041" s="517"/>
      <c r="E1041" s="518"/>
      <c r="F1041" s="515"/>
      <c r="G1041" s="517"/>
      <c r="H1041" s="515"/>
      <c r="I1041" s="521" t="s">
        <v>2487</v>
      </c>
      <c r="J1041" s="582">
        <f>J1040</f>
        <v>529.20000000000005</v>
      </c>
    </row>
    <row r="1042" spans="1:10" ht="63.75">
      <c r="A1042" s="605" t="s">
        <v>2315</v>
      </c>
      <c r="B1042" s="550" t="s">
        <v>2134</v>
      </c>
      <c r="C1042" s="550" t="s">
        <v>2135</v>
      </c>
      <c r="D1042" s="551" t="s">
        <v>31</v>
      </c>
      <c r="E1042" s="552">
        <v>1</v>
      </c>
      <c r="F1042" s="553"/>
      <c r="G1042" s="554"/>
      <c r="H1042" s="586"/>
      <c r="I1042" s="586"/>
      <c r="J1042" s="587"/>
    </row>
    <row r="1043" spans="1:10">
      <c r="A1043" s="514"/>
      <c r="B1043" s="515"/>
      <c r="C1043" s="515"/>
      <c r="D1043" s="517"/>
      <c r="E1043" s="518"/>
      <c r="F1043" s="515"/>
      <c r="G1043" s="517"/>
      <c r="H1043" s="515"/>
      <c r="I1043" s="521" t="s">
        <v>2488</v>
      </c>
      <c r="J1043" s="582"/>
    </row>
    <row r="1044" spans="1:10" ht="63.75">
      <c r="A1044" s="605" t="s">
        <v>2334</v>
      </c>
      <c r="B1044" s="550" t="s">
        <v>2136</v>
      </c>
      <c r="C1044" s="550" t="s">
        <v>2137</v>
      </c>
      <c r="D1044" s="551" t="s">
        <v>31</v>
      </c>
      <c r="E1044" s="552" t="s">
        <v>162</v>
      </c>
      <c r="F1044" s="553"/>
      <c r="G1044" s="554"/>
      <c r="H1044" s="586"/>
      <c r="I1044" s="586"/>
      <c r="J1044" s="587"/>
    </row>
    <row r="1045" spans="1:10">
      <c r="A1045" s="514"/>
      <c r="B1045" s="515"/>
      <c r="C1045" s="515"/>
      <c r="D1045" s="517"/>
      <c r="E1045" s="518"/>
      <c r="F1045" s="515"/>
      <c r="G1045" s="517"/>
      <c r="H1045" s="515"/>
      <c r="I1045" s="521" t="s">
        <v>2489</v>
      </c>
      <c r="J1045" s="582"/>
    </row>
    <row r="1046" spans="1:10" ht="63.75">
      <c r="A1046" s="605" t="s">
        <v>2390</v>
      </c>
      <c r="B1046" s="550" t="s">
        <v>2138</v>
      </c>
      <c r="C1046" s="550" t="s">
        <v>2139</v>
      </c>
      <c r="D1046" s="551" t="s">
        <v>31</v>
      </c>
      <c r="E1046" s="552">
        <v>1</v>
      </c>
      <c r="F1046" s="553" t="s">
        <v>3387</v>
      </c>
      <c r="G1046" s="744">
        <f>1074.6</f>
        <v>1074.5999999999999</v>
      </c>
      <c r="H1046" s="586">
        <f>G1046</f>
        <v>1074.5999999999999</v>
      </c>
      <c r="I1046" s="586">
        <v>0</v>
      </c>
      <c r="J1046" s="587">
        <f>G1046</f>
        <v>1074.5999999999999</v>
      </c>
    </row>
    <row r="1047" spans="1:10">
      <c r="A1047" s="514"/>
      <c r="B1047" s="515"/>
      <c r="C1047" s="515"/>
      <c r="D1047" s="517"/>
      <c r="E1047" s="518"/>
      <c r="F1047" s="515"/>
      <c r="G1047" s="517"/>
      <c r="H1047" s="515"/>
      <c r="I1047" s="521" t="s">
        <v>2490</v>
      </c>
      <c r="J1047" s="582"/>
    </row>
    <row r="1048" spans="1:10" ht="63.75">
      <c r="A1048" s="605" t="s">
        <v>2391</v>
      </c>
      <c r="B1048" s="550" t="s">
        <v>2140</v>
      </c>
      <c r="C1048" s="550" t="s">
        <v>2141</v>
      </c>
      <c r="D1048" s="551" t="s">
        <v>31</v>
      </c>
      <c r="E1048" s="552">
        <v>4</v>
      </c>
      <c r="F1048" s="557"/>
      <c r="G1048" s="554"/>
      <c r="H1048" s="554"/>
      <c r="I1048" s="586"/>
      <c r="J1048" s="2708"/>
    </row>
    <row r="1049" spans="1:10">
      <c r="A1049" s="514"/>
      <c r="B1049" s="515"/>
      <c r="C1049" s="515"/>
      <c r="D1049" s="517"/>
      <c r="E1049" s="518"/>
      <c r="F1049" s="515"/>
      <c r="G1049" s="517"/>
      <c r="H1049" s="515"/>
      <c r="I1049" s="521" t="s">
        <v>2491</v>
      </c>
      <c r="J1049" s="582"/>
    </row>
    <row r="1050" spans="1:10" ht="63.75">
      <c r="A1050" s="605" t="s">
        <v>2392</v>
      </c>
      <c r="B1050" s="550" t="s">
        <v>2142</v>
      </c>
      <c r="C1050" s="550" t="s">
        <v>2143</v>
      </c>
      <c r="D1050" s="551" t="s">
        <v>31</v>
      </c>
      <c r="E1050" s="552">
        <f>1*1.3</f>
        <v>1.3</v>
      </c>
      <c r="F1050" s="557" t="s">
        <v>3387</v>
      </c>
      <c r="G1050" s="554">
        <v>1058.4000000000001</v>
      </c>
      <c r="H1050" s="554">
        <v>1058.4000000000001</v>
      </c>
      <c r="I1050" s="586">
        <v>0</v>
      </c>
      <c r="J1050" s="2708">
        <f>H1050</f>
        <v>1058.4000000000001</v>
      </c>
    </row>
    <row r="1051" spans="1:10">
      <c r="A1051" s="514"/>
      <c r="B1051" s="515"/>
      <c r="C1051" s="515"/>
      <c r="D1051" s="517"/>
      <c r="E1051" s="518"/>
      <c r="F1051" s="515"/>
      <c r="G1051" s="517"/>
      <c r="H1051" s="515"/>
      <c r="I1051" s="521" t="s">
        <v>2492</v>
      </c>
      <c r="J1051" s="582">
        <f>J1050</f>
        <v>1058.4000000000001</v>
      </c>
    </row>
    <row r="1052" spans="1:10" ht="51">
      <c r="A1052" s="605" t="s">
        <v>2393</v>
      </c>
      <c r="B1052" s="550" t="s">
        <v>2144</v>
      </c>
      <c r="C1052" s="550" t="s">
        <v>2145</v>
      </c>
      <c r="D1052" s="551" t="s">
        <v>31</v>
      </c>
      <c r="E1052" s="552">
        <f>2*1.3</f>
        <v>2.6</v>
      </c>
      <c r="F1052" s="553"/>
      <c r="G1052" s="554"/>
      <c r="H1052" s="586"/>
      <c r="I1052" s="586"/>
      <c r="J1052" s="587"/>
    </row>
    <row r="1053" spans="1:10">
      <c r="A1053" s="514"/>
      <c r="B1053" s="515"/>
      <c r="C1053" s="515"/>
      <c r="D1053" s="517"/>
      <c r="E1053" s="518"/>
      <c r="F1053" s="515"/>
      <c r="G1053" s="517"/>
      <c r="H1053" s="515"/>
      <c r="I1053" s="521" t="s">
        <v>2493</v>
      </c>
      <c r="J1053" s="582"/>
    </row>
    <row r="1054" spans="1:10" ht="51">
      <c r="A1054" s="605" t="s">
        <v>2394</v>
      </c>
      <c r="B1054" s="550" t="s">
        <v>2146</v>
      </c>
      <c r="C1054" s="550" t="s">
        <v>2147</v>
      </c>
      <c r="D1054" s="551" t="s">
        <v>31</v>
      </c>
      <c r="E1054" s="552">
        <v>4</v>
      </c>
      <c r="F1054" s="553" t="s">
        <v>2809</v>
      </c>
      <c r="G1054" s="554">
        <f>1579.5/3</f>
        <v>526.5</v>
      </c>
      <c r="H1054" s="586">
        <f>G1054</f>
        <v>526.5</v>
      </c>
      <c r="I1054" s="586">
        <v>0</v>
      </c>
      <c r="J1054" s="587">
        <f>H1054*E1054</f>
        <v>2106</v>
      </c>
    </row>
    <row r="1055" spans="1:10">
      <c r="A1055" s="514"/>
      <c r="B1055" s="515"/>
      <c r="C1055" s="515"/>
      <c r="D1055" s="517"/>
      <c r="E1055" s="518"/>
      <c r="F1055" s="515"/>
      <c r="G1055" s="517"/>
      <c r="H1055" s="515"/>
      <c r="I1055" s="521" t="s">
        <v>2494</v>
      </c>
      <c r="J1055" s="582">
        <f>J1054</f>
        <v>2106</v>
      </c>
    </row>
    <row r="1056" spans="1:10" ht="51">
      <c r="A1056" s="605" t="s">
        <v>2395</v>
      </c>
      <c r="B1056" s="550" t="s">
        <v>2148</v>
      </c>
      <c r="C1056" s="550" t="s">
        <v>2149</v>
      </c>
      <c r="D1056" s="551" t="s">
        <v>2150</v>
      </c>
      <c r="E1056" s="552">
        <v>3</v>
      </c>
      <c r="F1056" s="553"/>
      <c r="G1056" s="554"/>
      <c r="H1056" s="586"/>
      <c r="I1056" s="586"/>
      <c r="J1056" s="587"/>
    </row>
    <row r="1057" spans="1:10">
      <c r="A1057" s="514"/>
      <c r="B1057" s="515"/>
      <c r="C1057" s="515"/>
      <c r="D1057" s="517"/>
      <c r="E1057" s="518"/>
      <c r="F1057" s="515"/>
      <c r="G1057" s="517"/>
      <c r="H1057" s="515"/>
      <c r="I1057" s="521" t="s">
        <v>2495</v>
      </c>
      <c r="J1057" s="582"/>
    </row>
    <row r="1058" spans="1:10" ht="63.75">
      <c r="A1058" s="605" t="s">
        <v>2396</v>
      </c>
      <c r="B1058" s="550" t="s">
        <v>2151</v>
      </c>
      <c r="C1058" s="550" t="s">
        <v>2152</v>
      </c>
      <c r="D1058" s="551" t="s">
        <v>31</v>
      </c>
      <c r="E1058" s="552">
        <v>3</v>
      </c>
      <c r="F1058" s="553"/>
      <c r="G1058" s="554"/>
      <c r="H1058" s="586"/>
      <c r="I1058" s="586"/>
      <c r="J1058" s="587"/>
    </row>
    <row r="1059" spans="1:10">
      <c r="A1059" s="514"/>
      <c r="B1059" s="515"/>
      <c r="C1059" s="515"/>
      <c r="D1059" s="517"/>
      <c r="E1059" s="518"/>
      <c r="F1059" s="515"/>
      <c r="G1059" s="517"/>
      <c r="H1059" s="515"/>
      <c r="I1059" s="521" t="s">
        <v>2496</v>
      </c>
      <c r="J1059" s="582"/>
    </row>
    <row r="1060" spans="1:10" ht="63.75">
      <c r="A1060" s="605" t="s">
        <v>2397</v>
      </c>
      <c r="B1060" s="550" t="s">
        <v>2153</v>
      </c>
      <c r="C1060" s="550" t="s">
        <v>2154</v>
      </c>
      <c r="D1060" s="551" t="s">
        <v>31</v>
      </c>
      <c r="E1060" s="552">
        <v>1</v>
      </c>
      <c r="F1060" s="553"/>
      <c r="G1060" s="554"/>
      <c r="H1060" s="586"/>
      <c r="I1060" s="586"/>
      <c r="J1060" s="587"/>
    </row>
    <row r="1061" spans="1:10">
      <c r="A1061" s="514"/>
      <c r="B1061" s="515"/>
      <c r="C1061" s="515"/>
      <c r="D1061" s="517"/>
      <c r="E1061" s="518"/>
      <c r="F1061" s="515"/>
      <c r="G1061" s="517"/>
      <c r="H1061" s="515"/>
      <c r="I1061" s="521" t="s">
        <v>2497</v>
      </c>
      <c r="J1061" s="582"/>
    </row>
    <row r="1062" spans="1:10" ht="51">
      <c r="A1062" s="605" t="s">
        <v>2398</v>
      </c>
      <c r="B1062" s="550" t="s">
        <v>2155</v>
      </c>
      <c r="C1062" s="550" t="s">
        <v>2156</v>
      </c>
      <c r="D1062" s="551" t="s">
        <v>31</v>
      </c>
      <c r="E1062" s="552">
        <v>1</v>
      </c>
      <c r="F1062" s="553" t="s">
        <v>3386</v>
      </c>
      <c r="G1062" s="490">
        <v>329.4</v>
      </c>
      <c r="H1062" s="586">
        <f>G1062</f>
        <v>329.4</v>
      </c>
      <c r="I1062" s="586">
        <v>0</v>
      </c>
      <c r="J1062" s="587">
        <f>H1062</f>
        <v>329.4</v>
      </c>
    </row>
    <row r="1063" spans="1:10">
      <c r="A1063" s="514"/>
      <c r="B1063" s="515"/>
      <c r="C1063" s="515"/>
      <c r="D1063" s="517"/>
      <c r="E1063" s="518"/>
      <c r="F1063" s="515"/>
      <c r="G1063" s="517"/>
      <c r="H1063" s="515"/>
      <c r="I1063" s="521" t="s">
        <v>2498</v>
      </c>
      <c r="J1063" s="582">
        <f>J1062</f>
        <v>329.4</v>
      </c>
    </row>
    <row r="1064" spans="1:10" ht="51">
      <c r="A1064" s="605" t="s">
        <v>2399</v>
      </c>
      <c r="B1064" s="550" t="s">
        <v>2157</v>
      </c>
      <c r="C1064" s="550" t="s">
        <v>2158</v>
      </c>
      <c r="D1064" s="551" t="s">
        <v>31</v>
      </c>
      <c r="E1064" s="552">
        <v>7</v>
      </c>
      <c r="F1064" s="2709" t="s">
        <v>2809</v>
      </c>
      <c r="G1064" s="490">
        <f>4394.25/7</f>
        <v>627.75</v>
      </c>
      <c r="H1064" s="586">
        <f>G1064</f>
        <v>627.75</v>
      </c>
      <c r="I1064" s="586">
        <v>0</v>
      </c>
      <c r="J1064" s="587">
        <f>H1064*E1064</f>
        <v>4394.25</v>
      </c>
    </row>
    <row r="1065" spans="1:10">
      <c r="A1065" s="514"/>
      <c r="B1065" s="515"/>
      <c r="C1065" s="515"/>
      <c r="D1065" s="517"/>
      <c r="E1065" s="518"/>
      <c r="F1065" s="515"/>
      <c r="G1065" s="517"/>
      <c r="H1065" s="515"/>
      <c r="I1065" s="521" t="s">
        <v>2499</v>
      </c>
      <c r="J1065" s="582">
        <f>J1064</f>
        <v>4394.25</v>
      </c>
    </row>
    <row r="1066" spans="1:10" ht="63.75">
      <c r="A1066" s="605" t="s">
        <v>2400</v>
      </c>
      <c r="B1066" s="550" t="s">
        <v>2159</v>
      </c>
      <c r="C1066" s="550" t="s">
        <v>2160</v>
      </c>
      <c r="D1066" s="551" t="s">
        <v>31</v>
      </c>
      <c r="E1066" s="552">
        <v>3</v>
      </c>
      <c r="F1066" s="553" t="s">
        <v>2809</v>
      </c>
      <c r="G1066" s="490">
        <f>2025/3</f>
        <v>675</v>
      </c>
      <c r="H1066" s="586">
        <f>G1066</f>
        <v>675</v>
      </c>
      <c r="I1066" s="586">
        <v>0</v>
      </c>
      <c r="J1066" s="587">
        <f>H1066*E1066</f>
        <v>2025</v>
      </c>
    </row>
    <row r="1067" spans="1:10">
      <c r="A1067" s="514"/>
      <c r="B1067" s="515"/>
      <c r="C1067" s="515"/>
      <c r="D1067" s="517"/>
      <c r="E1067" s="518"/>
      <c r="F1067" s="515"/>
      <c r="G1067" s="517"/>
      <c r="H1067" s="515"/>
      <c r="I1067" s="521" t="s">
        <v>2500</v>
      </c>
      <c r="J1067" s="582">
        <f>J1066</f>
        <v>2025</v>
      </c>
    </row>
    <row r="1068" spans="1:10" ht="63.75">
      <c r="A1068" s="605" t="s">
        <v>2401</v>
      </c>
      <c r="B1068" s="550" t="s">
        <v>2161</v>
      </c>
      <c r="C1068" s="550" t="s">
        <v>2162</v>
      </c>
      <c r="D1068" s="551" t="s">
        <v>31</v>
      </c>
      <c r="E1068" s="552">
        <v>1</v>
      </c>
      <c r="F1068" s="553" t="s">
        <v>2809</v>
      </c>
      <c r="G1068" s="554">
        <v>388.8</v>
      </c>
      <c r="H1068" s="586">
        <f>G1068</f>
        <v>388.8</v>
      </c>
      <c r="I1068" s="586">
        <v>0</v>
      </c>
      <c r="J1068" s="587">
        <f>H1068</f>
        <v>388.8</v>
      </c>
    </row>
    <row r="1069" spans="1:10">
      <c r="A1069" s="514"/>
      <c r="B1069" s="515"/>
      <c r="C1069" s="515"/>
      <c r="D1069" s="517"/>
      <c r="E1069" s="518"/>
      <c r="F1069" s="515"/>
      <c r="G1069" s="517"/>
      <c r="H1069" s="515"/>
      <c r="I1069" s="521" t="s">
        <v>2501</v>
      </c>
      <c r="J1069" s="582">
        <f>J1068</f>
        <v>388.8</v>
      </c>
    </row>
    <row r="1070" spans="1:10" ht="63.75">
      <c r="A1070" s="605" t="s">
        <v>2402</v>
      </c>
      <c r="B1070" s="550" t="s">
        <v>2163</v>
      </c>
      <c r="C1070" s="550" t="s">
        <v>2164</v>
      </c>
      <c r="D1070" s="551" t="s">
        <v>31</v>
      </c>
      <c r="E1070" s="552">
        <f>2*1.3</f>
        <v>2.6</v>
      </c>
      <c r="F1070" s="553"/>
      <c r="G1070" s="554"/>
      <c r="H1070" s="586"/>
      <c r="I1070" s="586"/>
      <c r="J1070" s="587"/>
    </row>
    <row r="1071" spans="1:10">
      <c r="A1071" s="514"/>
      <c r="B1071" s="515"/>
      <c r="C1071" s="515"/>
      <c r="D1071" s="517"/>
      <c r="E1071" s="518"/>
      <c r="F1071" s="515"/>
      <c r="G1071" s="517"/>
      <c r="H1071" s="515"/>
      <c r="I1071" s="521" t="s">
        <v>2502</v>
      </c>
      <c r="J1071" s="582"/>
    </row>
    <row r="1072" spans="1:10" ht="51">
      <c r="A1072" s="605" t="s">
        <v>2403</v>
      </c>
      <c r="B1072" s="581" t="s">
        <v>2165</v>
      </c>
      <c r="C1072" s="550" t="s">
        <v>2166</v>
      </c>
      <c r="D1072" s="551" t="s">
        <v>31</v>
      </c>
      <c r="E1072" s="552">
        <f>2*1.3</f>
        <v>2.6</v>
      </c>
      <c r="F1072" s="553"/>
      <c r="G1072" s="554"/>
      <c r="H1072" s="586"/>
      <c r="I1072" s="586"/>
      <c r="J1072" s="587"/>
    </row>
    <row r="1073" spans="1:10">
      <c r="A1073" s="514"/>
      <c r="B1073" s="515"/>
      <c r="C1073" s="515"/>
      <c r="D1073" s="517"/>
      <c r="E1073" s="518"/>
      <c r="F1073" s="515"/>
      <c r="G1073" s="517"/>
      <c r="H1073" s="515"/>
      <c r="I1073" s="521" t="s">
        <v>2503</v>
      </c>
      <c r="J1073" s="582"/>
    </row>
    <row r="1074" spans="1:10" ht="51">
      <c r="A1074" s="605" t="s">
        <v>2404</v>
      </c>
      <c r="B1074" s="581" t="s">
        <v>2167</v>
      </c>
      <c r="C1074" s="550" t="s">
        <v>2168</v>
      </c>
      <c r="D1074" s="551" t="s">
        <v>31</v>
      </c>
      <c r="E1074" s="552">
        <f>3*1.3</f>
        <v>3.9000000000000004</v>
      </c>
      <c r="F1074" s="553"/>
      <c r="G1074" s="554"/>
      <c r="H1074" s="586"/>
      <c r="I1074" s="586"/>
      <c r="J1074" s="587"/>
    </row>
    <row r="1075" spans="1:10">
      <c r="A1075" s="514"/>
      <c r="B1075" s="515"/>
      <c r="C1075" s="515"/>
      <c r="D1075" s="517"/>
      <c r="E1075" s="518"/>
      <c r="F1075" s="515"/>
      <c r="G1075" s="517"/>
      <c r="H1075" s="515"/>
      <c r="I1075" s="521" t="s">
        <v>2504</v>
      </c>
      <c r="J1075" s="582"/>
    </row>
    <row r="1076" spans="1:10" ht="63.75">
      <c r="A1076" s="605" t="s">
        <v>2405</v>
      </c>
      <c r="B1076" s="581" t="s">
        <v>2169</v>
      </c>
      <c r="C1076" s="550" t="s">
        <v>2170</v>
      </c>
      <c r="D1076" s="551" t="s">
        <v>31</v>
      </c>
      <c r="E1076" s="552">
        <f>2*1.3</f>
        <v>2.6</v>
      </c>
      <c r="F1076" s="553"/>
      <c r="G1076" s="554"/>
      <c r="H1076" s="586"/>
      <c r="I1076" s="586"/>
      <c r="J1076" s="587"/>
    </row>
    <row r="1077" spans="1:10">
      <c r="A1077" s="514"/>
      <c r="B1077" s="515"/>
      <c r="C1077" s="515"/>
      <c r="D1077" s="517"/>
      <c r="E1077" s="518"/>
      <c r="F1077" s="515"/>
      <c r="G1077" s="517"/>
      <c r="H1077" s="515"/>
      <c r="I1077" s="521" t="s">
        <v>2505</v>
      </c>
      <c r="J1077" s="582"/>
    </row>
    <row r="1078" spans="1:10" ht="51">
      <c r="A1078" s="605" t="s">
        <v>2406</v>
      </c>
      <c r="B1078" s="603" t="s">
        <v>2171</v>
      </c>
      <c r="C1078" s="550" t="s">
        <v>2172</v>
      </c>
      <c r="D1078" s="551"/>
      <c r="E1078" s="552">
        <f>2*1.3</f>
        <v>2.6</v>
      </c>
      <c r="F1078" s="553"/>
      <c r="G1078" s="554"/>
      <c r="H1078" s="586"/>
      <c r="I1078" s="586"/>
      <c r="J1078" s="587"/>
    </row>
    <row r="1079" spans="1:10">
      <c r="A1079" s="514"/>
      <c r="B1079" s="515"/>
      <c r="C1079" s="515"/>
      <c r="D1079" s="517"/>
      <c r="E1079" s="518"/>
      <c r="F1079" s="515"/>
      <c r="G1079" s="517"/>
      <c r="H1079" s="515"/>
      <c r="I1079" s="521" t="s">
        <v>2506</v>
      </c>
      <c r="J1079" s="582"/>
    </row>
    <row r="1080" spans="1:10" ht="51">
      <c r="A1080" s="605" t="s">
        <v>2407</v>
      </c>
      <c r="B1080" s="581" t="s">
        <v>2173</v>
      </c>
      <c r="C1080" s="550" t="s">
        <v>2174</v>
      </c>
      <c r="D1080" s="551" t="s">
        <v>31</v>
      </c>
      <c r="E1080" s="552">
        <f>2*1.3</f>
        <v>2.6</v>
      </c>
      <c r="F1080" s="553"/>
      <c r="G1080" s="554"/>
      <c r="H1080" s="586"/>
      <c r="I1080" s="586"/>
      <c r="J1080" s="587"/>
    </row>
    <row r="1081" spans="1:10">
      <c r="A1081" s="514"/>
      <c r="B1081" s="515"/>
      <c r="C1081" s="515"/>
      <c r="D1081" s="517"/>
      <c r="E1081" s="518"/>
      <c r="F1081" s="515"/>
      <c r="G1081" s="517"/>
      <c r="H1081" s="515"/>
      <c r="I1081" s="521" t="s">
        <v>2507</v>
      </c>
      <c r="J1081" s="582"/>
    </row>
    <row r="1082" spans="1:10" ht="76.5">
      <c r="A1082" s="605" t="s">
        <v>2408</v>
      </c>
      <c r="B1082" s="581" t="s">
        <v>2175</v>
      </c>
      <c r="C1082" s="550" t="s">
        <v>2176</v>
      </c>
      <c r="D1082" s="551" t="s">
        <v>31</v>
      </c>
      <c r="E1082" s="552">
        <f>3*1.3</f>
        <v>3.9000000000000004</v>
      </c>
      <c r="F1082" s="553"/>
      <c r="G1082" s="554"/>
      <c r="H1082" s="586"/>
      <c r="I1082" s="586"/>
      <c r="J1082" s="587"/>
    </row>
    <row r="1083" spans="1:10">
      <c r="A1083" s="514"/>
      <c r="B1083" s="515"/>
      <c r="C1083" s="515"/>
      <c r="D1083" s="517"/>
      <c r="E1083" s="518"/>
      <c r="F1083" s="515"/>
      <c r="G1083" s="517"/>
      <c r="H1083" s="515"/>
      <c r="I1083" s="521" t="s">
        <v>2508</v>
      </c>
      <c r="J1083" s="582"/>
    </row>
    <row r="1084" spans="1:10" ht="76.5">
      <c r="A1084" s="605" t="s">
        <v>50</v>
      </c>
      <c r="B1084" s="581" t="s">
        <v>2177</v>
      </c>
      <c r="C1084" s="550" t="s">
        <v>2178</v>
      </c>
      <c r="D1084" s="551" t="s">
        <v>31</v>
      </c>
      <c r="E1084" s="552">
        <f>2*1.3</f>
        <v>2.6</v>
      </c>
      <c r="F1084" s="553"/>
      <c r="G1084" s="554"/>
      <c r="H1084" s="586"/>
      <c r="I1084" s="586"/>
      <c r="J1084" s="587"/>
    </row>
    <row r="1085" spans="1:10">
      <c r="A1085" s="514"/>
      <c r="B1085" s="515"/>
      <c r="C1085" s="515"/>
      <c r="D1085" s="517"/>
      <c r="E1085" s="518"/>
      <c r="F1085" s="515"/>
      <c r="G1085" s="517"/>
      <c r="H1085" s="515"/>
      <c r="I1085" s="521" t="s">
        <v>2509</v>
      </c>
      <c r="J1085" s="582"/>
    </row>
    <row r="1086" spans="1:10" ht="63.75">
      <c r="A1086" s="605" t="s">
        <v>2409</v>
      </c>
      <c r="B1086" s="581" t="s">
        <v>2179</v>
      </c>
      <c r="C1086" s="550" t="s">
        <v>2180</v>
      </c>
      <c r="D1086" s="551" t="s">
        <v>31</v>
      </c>
      <c r="E1086" s="552">
        <v>3</v>
      </c>
      <c r="F1086" s="553" t="s">
        <v>2809</v>
      </c>
      <c r="G1086" s="554">
        <f>1279.8/3</f>
        <v>426.59999999999997</v>
      </c>
      <c r="H1086" s="586">
        <f>G1086</f>
        <v>426.59999999999997</v>
      </c>
      <c r="I1086" s="586">
        <v>0</v>
      </c>
      <c r="J1086" s="587">
        <f>H1086*E1086</f>
        <v>1279.8</v>
      </c>
    </row>
    <row r="1087" spans="1:10">
      <c r="A1087" s="514"/>
      <c r="B1087" s="515"/>
      <c r="C1087" s="515"/>
      <c r="D1087" s="517"/>
      <c r="E1087" s="518"/>
      <c r="F1087" s="515"/>
      <c r="G1087" s="517"/>
      <c r="H1087" s="515"/>
      <c r="I1087" s="521" t="s">
        <v>2510</v>
      </c>
      <c r="J1087" s="582">
        <f>J1086</f>
        <v>1279.8</v>
      </c>
    </row>
    <row r="1088" spans="1:10" ht="63.75">
      <c r="A1088" s="605" t="s">
        <v>2410</v>
      </c>
      <c r="B1088" s="581" t="s">
        <v>2181</v>
      </c>
      <c r="C1088" s="550" t="s">
        <v>2182</v>
      </c>
      <c r="D1088" s="551" t="s">
        <v>31</v>
      </c>
      <c r="E1088" s="552">
        <f>2*1.3</f>
        <v>2.6</v>
      </c>
      <c r="F1088" s="553"/>
      <c r="G1088" s="554"/>
      <c r="H1088" s="586"/>
      <c r="I1088" s="586"/>
      <c r="J1088" s="587"/>
    </row>
    <row r="1089" spans="1:10">
      <c r="A1089" s="514"/>
      <c r="B1089" s="515"/>
      <c r="C1089" s="515"/>
      <c r="D1089" s="517"/>
      <c r="E1089" s="518"/>
      <c r="F1089" s="515"/>
      <c r="G1089" s="517"/>
      <c r="H1089" s="515"/>
      <c r="I1089" s="521" t="s">
        <v>2511</v>
      </c>
      <c r="J1089" s="582"/>
    </row>
    <row r="1090" spans="1:10" ht="51">
      <c r="A1090" s="605" t="s">
        <v>2411</v>
      </c>
      <c r="B1090" s="581" t="s">
        <v>2184</v>
      </c>
      <c r="C1090" s="550" t="s">
        <v>2185</v>
      </c>
      <c r="D1090" s="551" t="s">
        <v>31</v>
      </c>
      <c r="E1090" s="552">
        <f>3*1.3</f>
        <v>3.9000000000000004</v>
      </c>
      <c r="F1090" s="553"/>
      <c r="G1090" s="554"/>
      <c r="H1090" s="586"/>
      <c r="I1090" s="586"/>
      <c r="J1090" s="587"/>
    </row>
    <row r="1091" spans="1:10">
      <c r="A1091" s="514"/>
      <c r="B1091" s="515"/>
      <c r="C1091" s="515"/>
      <c r="D1091" s="517"/>
      <c r="E1091" s="518"/>
      <c r="F1091" s="515"/>
      <c r="G1091" s="517"/>
      <c r="H1091" s="515"/>
      <c r="I1091" s="521" t="s">
        <v>2512</v>
      </c>
      <c r="J1091" s="582"/>
    </row>
    <row r="1092" spans="1:10" ht="63.75">
      <c r="A1092" s="605" t="s">
        <v>2412</v>
      </c>
      <c r="B1092" s="581" t="s">
        <v>2187</v>
      </c>
      <c r="C1092" s="550" t="s">
        <v>2188</v>
      </c>
      <c r="D1092" s="551" t="s">
        <v>31</v>
      </c>
      <c r="E1092" s="552">
        <f>4*1.3</f>
        <v>5.2</v>
      </c>
      <c r="F1092" s="553"/>
      <c r="G1092" s="554"/>
      <c r="H1092" s="586"/>
      <c r="I1092" s="586"/>
      <c r="J1092" s="587"/>
    </row>
    <row r="1093" spans="1:10">
      <c r="A1093" s="514"/>
      <c r="B1093" s="515"/>
      <c r="C1093" s="515"/>
      <c r="D1093" s="517"/>
      <c r="E1093" s="518"/>
      <c r="F1093" s="515"/>
      <c r="G1093" s="517"/>
      <c r="H1093" s="515"/>
      <c r="I1093" s="521" t="s">
        <v>2513</v>
      </c>
      <c r="J1093" s="582"/>
    </row>
    <row r="1094" spans="1:10" ht="51">
      <c r="A1094" s="605" t="s">
        <v>2413</v>
      </c>
      <c r="B1094" s="581" t="s">
        <v>2190</v>
      </c>
      <c r="C1094" s="550" t="s">
        <v>2191</v>
      </c>
      <c r="D1094" s="551" t="s">
        <v>31</v>
      </c>
      <c r="E1094" s="552">
        <f>1*1.3</f>
        <v>1.3</v>
      </c>
      <c r="F1094" s="553"/>
      <c r="G1094" s="554"/>
      <c r="H1094" s="586"/>
      <c r="I1094" s="586"/>
      <c r="J1094" s="587"/>
    </row>
    <row r="1095" spans="1:10">
      <c r="A1095" s="514"/>
      <c r="B1095" s="515"/>
      <c r="C1095" s="515"/>
      <c r="D1095" s="517"/>
      <c r="E1095" s="518"/>
      <c r="F1095" s="515"/>
      <c r="G1095" s="517"/>
      <c r="H1095" s="515"/>
      <c r="I1095" s="521" t="s">
        <v>2514</v>
      </c>
      <c r="J1095" s="582"/>
    </row>
    <row r="1096" spans="1:10" ht="76.5">
      <c r="A1096" s="605" t="s">
        <v>2414</v>
      </c>
      <c r="B1096" s="581" t="s">
        <v>2193</v>
      </c>
      <c r="C1096" s="550" t="s">
        <v>2194</v>
      </c>
      <c r="D1096" s="551" t="s">
        <v>31</v>
      </c>
      <c r="E1096" s="552">
        <v>4</v>
      </c>
      <c r="F1096" s="553" t="s">
        <v>3388</v>
      </c>
      <c r="G1096" s="554">
        <f>2916/4</f>
        <v>729</v>
      </c>
      <c r="H1096" s="586">
        <f>G1096</f>
        <v>729</v>
      </c>
      <c r="I1096" s="586">
        <v>0</v>
      </c>
      <c r="J1096" s="587">
        <f>H1096*E1096</f>
        <v>2916</v>
      </c>
    </row>
    <row r="1097" spans="1:10">
      <c r="A1097" s="514"/>
      <c r="B1097" s="515"/>
      <c r="C1097" s="515"/>
      <c r="D1097" s="517"/>
      <c r="E1097" s="518"/>
      <c r="F1097" s="515"/>
      <c r="G1097" s="517"/>
      <c r="H1097" s="515"/>
      <c r="I1097" s="521" t="s">
        <v>2515</v>
      </c>
      <c r="J1097" s="582">
        <f>J1096</f>
        <v>2916</v>
      </c>
    </row>
    <row r="1098" spans="1:10" ht="76.5">
      <c r="A1098" s="605" t="s">
        <v>2415</v>
      </c>
      <c r="B1098" s="581" t="s">
        <v>2196</v>
      </c>
      <c r="C1098" s="550" t="s">
        <v>2197</v>
      </c>
      <c r="D1098" s="551" t="s">
        <v>31</v>
      </c>
      <c r="E1098" s="552">
        <f>2*1.3</f>
        <v>2.6</v>
      </c>
      <c r="F1098" s="553"/>
      <c r="G1098" s="554"/>
      <c r="H1098" s="586"/>
      <c r="I1098" s="586"/>
      <c r="J1098" s="587"/>
    </row>
    <row r="1099" spans="1:10">
      <c r="A1099" s="514"/>
      <c r="B1099" s="515"/>
      <c r="C1099" s="515"/>
      <c r="D1099" s="517"/>
      <c r="E1099" s="518"/>
      <c r="F1099" s="515"/>
      <c r="G1099" s="517"/>
      <c r="H1099" s="515"/>
      <c r="I1099" s="521" t="s">
        <v>2516</v>
      </c>
      <c r="J1099" s="582"/>
    </row>
    <row r="1100" spans="1:10" ht="76.5">
      <c r="A1100" s="605" t="s">
        <v>2416</v>
      </c>
      <c r="B1100" s="581" t="s">
        <v>2199</v>
      </c>
      <c r="C1100" s="550" t="s">
        <v>2200</v>
      </c>
      <c r="D1100" s="551" t="s">
        <v>2150</v>
      </c>
      <c r="E1100" s="552">
        <f>2*1.3</f>
        <v>2.6</v>
      </c>
      <c r="F1100" s="553"/>
      <c r="G1100" s="554"/>
      <c r="H1100" s="586"/>
      <c r="I1100" s="586"/>
      <c r="J1100" s="587"/>
    </row>
    <row r="1101" spans="1:10">
      <c r="A1101" s="514"/>
      <c r="B1101" s="515"/>
      <c r="C1101" s="515"/>
      <c r="D1101" s="517"/>
      <c r="E1101" s="518"/>
      <c r="F1101" s="515"/>
      <c r="G1101" s="517"/>
      <c r="H1101" s="515"/>
      <c r="I1101" s="521" t="s">
        <v>2517</v>
      </c>
      <c r="J1101" s="582"/>
    </row>
    <row r="1102" spans="1:10" ht="51">
      <c r="A1102" s="605" t="s">
        <v>2417</v>
      </c>
      <c r="B1102" s="581" t="s">
        <v>2202</v>
      </c>
      <c r="C1102" s="550" t="s">
        <v>2203</v>
      </c>
      <c r="D1102" s="551" t="s">
        <v>2150</v>
      </c>
      <c r="E1102" s="552">
        <v>4</v>
      </c>
      <c r="F1102" s="553" t="s">
        <v>2809</v>
      </c>
      <c r="G1102" s="490">
        <f>2052/4</f>
        <v>513</v>
      </c>
      <c r="H1102" s="586">
        <f>G1102</f>
        <v>513</v>
      </c>
      <c r="I1102" s="586">
        <v>0</v>
      </c>
      <c r="J1102" s="587">
        <f>H1102*E1102</f>
        <v>2052</v>
      </c>
    </row>
    <row r="1103" spans="1:10">
      <c r="A1103" s="514"/>
      <c r="B1103" s="515"/>
      <c r="C1103" s="515"/>
      <c r="D1103" s="517"/>
      <c r="E1103" s="518"/>
      <c r="F1103" s="515"/>
      <c r="G1103" s="517"/>
      <c r="H1103" s="515"/>
      <c r="I1103" s="521" t="s">
        <v>2518</v>
      </c>
      <c r="J1103" s="582">
        <f>J1102</f>
        <v>2052</v>
      </c>
    </row>
    <row r="1104" spans="1:10" ht="63.75">
      <c r="A1104" s="605" t="s">
        <v>2418</v>
      </c>
      <c r="B1104" s="581" t="s">
        <v>2205</v>
      </c>
      <c r="C1104" s="550" t="s">
        <v>2206</v>
      </c>
      <c r="D1104" s="551" t="s">
        <v>31</v>
      </c>
      <c r="E1104" s="552">
        <f>1*1.3</f>
        <v>1.3</v>
      </c>
      <c r="F1104" s="553" t="s">
        <v>3386</v>
      </c>
      <c r="G1104" s="490">
        <v>369.9</v>
      </c>
      <c r="H1104" s="586">
        <f>G1104</f>
        <v>369.9</v>
      </c>
      <c r="I1104" s="586">
        <v>0</v>
      </c>
      <c r="J1104" s="587">
        <f>H1104</f>
        <v>369.9</v>
      </c>
    </row>
    <row r="1105" spans="1:10">
      <c r="A1105" s="514"/>
      <c r="B1105" s="515"/>
      <c r="C1105" s="515"/>
      <c r="D1105" s="517"/>
      <c r="E1105" s="518"/>
      <c r="F1105" s="515"/>
      <c r="G1105" s="517"/>
      <c r="H1105" s="515"/>
      <c r="I1105" s="521" t="s">
        <v>2519</v>
      </c>
      <c r="J1105" s="582">
        <f>J1104</f>
        <v>369.9</v>
      </c>
    </row>
    <row r="1106" spans="1:10" ht="63.75">
      <c r="A1106" s="605" t="s">
        <v>2419</v>
      </c>
      <c r="B1106" s="581" t="s">
        <v>2208</v>
      </c>
      <c r="C1106" s="550" t="s">
        <v>2209</v>
      </c>
      <c r="D1106" s="551" t="s">
        <v>31</v>
      </c>
      <c r="E1106" s="552">
        <v>3</v>
      </c>
      <c r="F1106" s="553" t="s">
        <v>3386</v>
      </c>
      <c r="G1106" s="554">
        <f>1587.6/3</f>
        <v>529.19999999999993</v>
      </c>
      <c r="H1106" s="586">
        <f>G1106</f>
        <v>529.19999999999993</v>
      </c>
      <c r="I1106" s="586">
        <v>0</v>
      </c>
      <c r="J1106" s="587">
        <f>H1106*E1106</f>
        <v>1587.6</v>
      </c>
    </row>
    <row r="1107" spans="1:10">
      <c r="A1107" s="514"/>
      <c r="B1107" s="515"/>
      <c r="C1107" s="515"/>
      <c r="D1107" s="517"/>
      <c r="E1107" s="518"/>
      <c r="F1107" s="515"/>
      <c r="G1107" s="517"/>
      <c r="H1107" s="515"/>
      <c r="I1107" s="521" t="s">
        <v>2520</v>
      </c>
      <c r="J1107" s="582">
        <f>J1106</f>
        <v>1587.6</v>
      </c>
    </row>
    <row r="1108" spans="1:10" ht="63.75">
      <c r="A1108" s="605" t="s">
        <v>2420</v>
      </c>
      <c r="B1108" s="581" t="s">
        <v>2211</v>
      </c>
      <c r="C1108" s="550" t="s">
        <v>2212</v>
      </c>
      <c r="D1108" s="551" t="s">
        <v>31</v>
      </c>
      <c r="E1108" s="552">
        <v>5</v>
      </c>
      <c r="F1108" s="553" t="s">
        <v>2809</v>
      </c>
      <c r="G1108" s="554">
        <f>3496.5/5</f>
        <v>699.3</v>
      </c>
      <c r="H1108" s="586">
        <f>G1108</f>
        <v>699.3</v>
      </c>
      <c r="I1108" s="586">
        <v>0</v>
      </c>
      <c r="J1108" s="587">
        <f>H1108*E1108</f>
        <v>3496.5</v>
      </c>
    </row>
    <row r="1109" spans="1:10">
      <c r="A1109" s="514"/>
      <c r="B1109" s="515"/>
      <c r="C1109" s="515"/>
      <c r="D1109" s="517"/>
      <c r="E1109" s="518"/>
      <c r="F1109" s="515"/>
      <c r="G1109" s="517"/>
      <c r="H1109" s="515"/>
      <c r="I1109" s="521" t="s">
        <v>2521</v>
      </c>
      <c r="J1109" s="582">
        <f>J1108</f>
        <v>3496.5</v>
      </c>
    </row>
    <row r="1110" spans="1:10" ht="76.5">
      <c r="A1110" s="605" t="s">
        <v>2421</v>
      </c>
      <c r="B1110" s="550" t="s">
        <v>2214</v>
      </c>
      <c r="C1110" s="550" t="s">
        <v>2215</v>
      </c>
      <c r="D1110" s="551" t="s">
        <v>31</v>
      </c>
      <c r="E1110" s="552">
        <v>3</v>
      </c>
      <c r="F1110" s="553" t="s">
        <v>3388</v>
      </c>
      <c r="G1110" s="490">
        <f>5167.8/3</f>
        <v>1722.6000000000001</v>
      </c>
      <c r="H1110" s="586">
        <f>G1110</f>
        <v>1722.6000000000001</v>
      </c>
      <c r="I1110" s="586">
        <v>0</v>
      </c>
      <c r="J1110" s="587">
        <f>H1110*E1110</f>
        <v>5167.8</v>
      </c>
    </row>
    <row r="1111" spans="1:10">
      <c r="A1111" s="514"/>
      <c r="B1111" s="515"/>
      <c r="C1111" s="515"/>
      <c r="D1111" s="517"/>
      <c r="E1111" s="518"/>
      <c r="F1111" s="515"/>
      <c r="G1111" s="517"/>
      <c r="H1111" s="515"/>
      <c r="I1111" s="521" t="s">
        <v>2522</v>
      </c>
      <c r="J1111" s="582">
        <f>J1110</f>
        <v>5167.8</v>
      </c>
    </row>
    <row r="1112" spans="1:10" ht="63.75">
      <c r="A1112" s="605" t="s">
        <v>2422</v>
      </c>
      <c r="B1112" s="550" t="s">
        <v>2217</v>
      </c>
      <c r="C1112" s="550" t="s">
        <v>2218</v>
      </c>
      <c r="D1112" s="551" t="s">
        <v>31</v>
      </c>
      <c r="E1112" s="552">
        <v>4</v>
      </c>
      <c r="F1112" s="2709" t="s">
        <v>3388</v>
      </c>
      <c r="G1112" s="490">
        <f>4006.8/4</f>
        <v>1001.7</v>
      </c>
      <c r="H1112" s="586">
        <f>G1112</f>
        <v>1001.7</v>
      </c>
      <c r="I1112" s="586">
        <v>0</v>
      </c>
      <c r="J1112" s="587">
        <f>H1112*E1112</f>
        <v>4006.8</v>
      </c>
    </row>
    <row r="1113" spans="1:10">
      <c r="A1113" s="514"/>
      <c r="B1113" s="515"/>
      <c r="C1113" s="515"/>
      <c r="D1113" s="517"/>
      <c r="E1113" s="518"/>
      <c r="F1113" s="515"/>
      <c r="G1113" s="517"/>
      <c r="H1113" s="515"/>
      <c r="I1113" s="521" t="s">
        <v>2523</v>
      </c>
      <c r="J1113" s="582">
        <f>J1112</f>
        <v>4006.8</v>
      </c>
    </row>
    <row r="1114" spans="1:10" ht="63.75">
      <c r="A1114" s="605" t="s">
        <v>2423</v>
      </c>
      <c r="B1114" s="550" t="s">
        <v>2220</v>
      </c>
      <c r="C1114" s="550" t="s">
        <v>2221</v>
      </c>
      <c r="D1114" s="551" t="s">
        <v>31</v>
      </c>
      <c r="E1114" s="552">
        <v>1</v>
      </c>
      <c r="F1114" s="553"/>
      <c r="G1114" s="554"/>
      <c r="H1114" s="586"/>
      <c r="I1114" s="586"/>
      <c r="J1114" s="587"/>
    </row>
    <row r="1115" spans="1:10">
      <c r="A1115" s="514"/>
      <c r="B1115" s="515"/>
      <c r="C1115" s="515"/>
      <c r="D1115" s="517"/>
      <c r="E1115" s="518"/>
      <c r="F1115" s="515"/>
      <c r="G1115" s="517"/>
      <c r="H1115" s="515"/>
      <c r="I1115" s="521" t="s">
        <v>2524</v>
      </c>
      <c r="J1115" s="582"/>
    </row>
    <row r="1116" spans="1:10" ht="51">
      <c r="A1116" s="605" t="s">
        <v>2424</v>
      </c>
      <c r="B1116" s="550" t="s">
        <v>2223</v>
      </c>
      <c r="C1116" s="550" t="s">
        <v>2224</v>
      </c>
      <c r="D1116" s="551" t="s">
        <v>31</v>
      </c>
      <c r="E1116" s="552">
        <v>3</v>
      </c>
      <c r="F1116" s="553"/>
      <c r="G1116" s="554"/>
      <c r="H1116" s="586"/>
      <c r="I1116" s="586"/>
      <c r="J1116" s="587"/>
    </row>
    <row r="1117" spans="1:10">
      <c r="A1117" s="514"/>
      <c r="B1117" s="515"/>
      <c r="C1117" s="515"/>
      <c r="D1117" s="517"/>
      <c r="E1117" s="518"/>
      <c r="F1117" s="515"/>
      <c r="G1117" s="517"/>
      <c r="H1117" s="515"/>
      <c r="I1117" s="521" t="s">
        <v>2525</v>
      </c>
      <c r="J1117" s="582"/>
    </row>
    <row r="1118" spans="1:10" ht="63.75">
      <c r="A1118" s="605" t="s">
        <v>2425</v>
      </c>
      <c r="B1118" s="550" t="s">
        <v>2226</v>
      </c>
      <c r="C1118" s="550" t="s">
        <v>2227</v>
      </c>
      <c r="D1118" s="551" t="s">
        <v>31</v>
      </c>
      <c r="E1118" s="552">
        <v>3</v>
      </c>
      <c r="F1118" s="553" t="s">
        <v>2809</v>
      </c>
      <c r="G1118" s="554">
        <f>1927.8/3</f>
        <v>642.6</v>
      </c>
      <c r="H1118" s="586">
        <f>G1118</f>
        <v>642.6</v>
      </c>
      <c r="I1118" s="586">
        <v>0</v>
      </c>
      <c r="J1118" s="587">
        <f>H1118*E1118</f>
        <v>1927.8000000000002</v>
      </c>
    </row>
    <row r="1119" spans="1:10">
      <c r="A1119" s="514"/>
      <c r="B1119" s="515"/>
      <c r="C1119" s="515"/>
      <c r="D1119" s="517"/>
      <c r="E1119" s="518"/>
      <c r="F1119" s="515"/>
      <c r="G1119" s="517"/>
      <c r="H1119" s="515"/>
      <c r="I1119" s="521" t="s">
        <v>2526</v>
      </c>
      <c r="J1119" s="582">
        <f>J1118</f>
        <v>1927.8000000000002</v>
      </c>
    </row>
    <row r="1120" spans="1:10" ht="51">
      <c r="A1120" s="605" t="s">
        <v>2426</v>
      </c>
      <c r="B1120" s="550" t="s">
        <v>2229</v>
      </c>
      <c r="C1120" s="550" t="s">
        <v>2230</v>
      </c>
      <c r="D1120" s="551" t="s">
        <v>31</v>
      </c>
      <c r="E1120" s="552">
        <v>1</v>
      </c>
      <c r="F1120" s="553" t="s">
        <v>3388</v>
      </c>
      <c r="G1120" s="554">
        <v>931.5</v>
      </c>
      <c r="H1120" s="586">
        <f>G1120</f>
        <v>931.5</v>
      </c>
      <c r="I1120" s="586">
        <v>0</v>
      </c>
      <c r="J1120" s="587">
        <f>H1120</f>
        <v>931.5</v>
      </c>
    </row>
    <row r="1121" spans="1:10">
      <c r="A1121" s="514"/>
      <c r="B1121" s="515"/>
      <c r="C1121" s="515"/>
      <c r="D1121" s="517"/>
      <c r="E1121" s="518"/>
      <c r="F1121" s="515"/>
      <c r="G1121" s="517"/>
      <c r="H1121" s="515"/>
      <c r="I1121" s="521" t="s">
        <v>2527</v>
      </c>
      <c r="J1121" s="582">
        <f>J1120</f>
        <v>931.5</v>
      </c>
    </row>
    <row r="1122" spans="1:10" ht="51">
      <c r="A1122" s="605" t="s">
        <v>2427</v>
      </c>
      <c r="B1122" s="550" t="s">
        <v>2232</v>
      </c>
      <c r="C1122" s="550" t="s">
        <v>2233</v>
      </c>
      <c r="D1122" s="551" t="s">
        <v>31</v>
      </c>
      <c r="E1122" s="552">
        <v>1</v>
      </c>
      <c r="F1122" s="553" t="s">
        <v>2809</v>
      </c>
      <c r="G1122" s="554">
        <v>642.6</v>
      </c>
      <c r="H1122" s="586">
        <f>G1122</f>
        <v>642.6</v>
      </c>
      <c r="I1122" s="586">
        <v>0</v>
      </c>
      <c r="J1122" s="587">
        <f>H1122</f>
        <v>642.6</v>
      </c>
    </row>
    <row r="1123" spans="1:10">
      <c r="A1123" s="514"/>
      <c r="B1123" s="515"/>
      <c r="C1123" s="515"/>
      <c r="D1123" s="517"/>
      <c r="E1123" s="518"/>
      <c r="F1123" s="515"/>
      <c r="G1123" s="517"/>
      <c r="H1123" s="515"/>
      <c r="I1123" s="521" t="s">
        <v>2528</v>
      </c>
      <c r="J1123" s="582">
        <f>J1122</f>
        <v>642.6</v>
      </c>
    </row>
    <row r="1124" spans="1:10" ht="51">
      <c r="A1124" s="605" t="s">
        <v>2428</v>
      </c>
      <c r="B1124" s="550" t="s">
        <v>2235</v>
      </c>
      <c r="C1124" s="550" t="s">
        <v>2236</v>
      </c>
      <c r="D1124" s="551" t="s">
        <v>31</v>
      </c>
      <c r="E1124" s="552">
        <v>3</v>
      </c>
      <c r="F1124" s="553"/>
      <c r="G1124" s="554"/>
      <c r="H1124" s="586"/>
      <c r="I1124" s="586"/>
      <c r="J1124" s="587"/>
    </row>
    <row r="1125" spans="1:10">
      <c r="A1125" s="514"/>
      <c r="B1125" s="515"/>
      <c r="C1125" s="515"/>
      <c r="D1125" s="517"/>
      <c r="E1125" s="518"/>
      <c r="F1125" s="515"/>
      <c r="G1125" s="517"/>
      <c r="H1125" s="515"/>
      <c r="I1125" s="521" t="s">
        <v>2529</v>
      </c>
      <c r="J1125" s="582"/>
    </row>
    <row r="1126" spans="1:10" ht="63.75">
      <c r="A1126" s="605" t="s">
        <v>2429</v>
      </c>
      <c r="B1126" s="550" t="s">
        <v>2238</v>
      </c>
      <c r="C1126" s="550" t="s">
        <v>2239</v>
      </c>
      <c r="D1126" s="551" t="s">
        <v>31</v>
      </c>
      <c r="E1126" s="552">
        <v>3</v>
      </c>
      <c r="F1126" s="553" t="s">
        <v>2809</v>
      </c>
      <c r="G1126" s="554">
        <f>1462.05/3</f>
        <v>487.34999999999997</v>
      </c>
      <c r="H1126" s="586">
        <f>G1126</f>
        <v>487.34999999999997</v>
      </c>
      <c r="I1126" s="586">
        <v>0</v>
      </c>
      <c r="J1126" s="587">
        <f>G1126*E1126</f>
        <v>1462.05</v>
      </c>
    </row>
    <row r="1127" spans="1:10">
      <c r="A1127" s="514"/>
      <c r="B1127" s="515"/>
      <c r="C1127" s="515"/>
      <c r="D1127" s="517"/>
      <c r="E1127" s="518"/>
      <c r="F1127" s="515"/>
      <c r="G1127" s="517"/>
      <c r="H1127" s="515"/>
      <c r="I1127" s="521" t="s">
        <v>2530</v>
      </c>
      <c r="J1127" s="582">
        <f>J1126</f>
        <v>1462.05</v>
      </c>
    </row>
    <row r="1128" spans="1:10" ht="63.75">
      <c r="A1128" s="605" t="s">
        <v>2430</v>
      </c>
      <c r="B1128" s="550" t="s">
        <v>2241</v>
      </c>
      <c r="C1128" s="550" t="s">
        <v>2242</v>
      </c>
      <c r="D1128" s="551" t="s">
        <v>31</v>
      </c>
      <c r="E1128" s="552">
        <v>3</v>
      </c>
      <c r="F1128" s="553"/>
      <c r="G1128" s="554"/>
      <c r="H1128" s="586"/>
      <c r="I1128" s="586"/>
      <c r="J1128" s="587"/>
    </row>
    <row r="1129" spans="1:10">
      <c r="A1129" s="514"/>
      <c r="B1129" s="515"/>
      <c r="C1129" s="515"/>
      <c r="D1129" s="517"/>
      <c r="E1129" s="518"/>
      <c r="F1129" s="515"/>
      <c r="G1129" s="517"/>
      <c r="H1129" s="515"/>
      <c r="I1129" s="521" t="s">
        <v>2531</v>
      </c>
      <c r="J1129" s="582"/>
    </row>
    <row r="1130" spans="1:10" ht="63.75">
      <c r="A1130" s="605" t="s">
        <v>2431</v>
      </c>
      <c r="B1130" s="550" t="s">
        <v>2244</v>
      </c>
      <c r="C1130" s="550" t="s">
        <v>2245</v>
      </c>
      <c r="D1130" s="551" t="s">
        <v>31</v>
      </c>
      <c r="E1130" s="552">
        <v>5</v>
      </c>
      <c r="F1130" s="553" t="s">
        <v>2809</v>
      </c>
      <c r="G1130" s="490">
        <f>1167.75/5</f>
        <v>233.55</v>
      </c>
      <c r="H1130" s="586">
        <f>G1130</f>
        <v>233.55</v>
      </c>
      <c r="I1130" s="586">
        <v>0</v>
      </c>
      <c r="J1130" s="587">
        <f>H1130*E1130</f>
        <v>1167.75</v>
      </c>
    </row>
    <row r="1131" spans="1:10">
      <c r="A1131" s="514"/>
      <c r="B1131" s="515"/>
      <c r="C1131" s="515"/>
      <c r="D1131" s="517"/>
      <c r="E1131" s="518"/>
      <c r="F1131" s="515"/>
      <c r="G1131" s="517"/>
      <c r="H1131" s="515"/>
      <c r="I1131" s="521" t="s">
        <v>2532</v>
      </c>
      <c r="J1131" s="582">
        <f>J1130</f>
        <v>1167.75</v>
      </c>
    </row>
    <row r="1132" spans="1:10" ht="63.75">
      <c r="A1132" s="605" t="s">
        <v>2432</v>
      </c>
      <c r="B1132" s="550" t="s">
        <v>2247</v>
      </c>
      <c r="C1132" s="550" t="s">
        <v>2248</v>
      </c>
      <c r="D1132" s="551" t="s">
        <v>31</v>
      </c>
      <c r="E1132" s="552">
        <v>5</v>
      </c>
      <c r="F1132" s="553" t="s">
        <v>2809</v>
      </c>
      <c r="G1132" s="490">
        <f>2524.5/5</f>
        <v>504.9</v>
      </c>
      <c r="H1132" s="586">
        <f>G1132</f>
        <v>504.9</v>
      </c>
      <c r="I1132" s="586">
        <v>0</v>
      </c>
      <c r="J1132" s="587">
        <f>H1132*E1132</f>
        <v>2524.5</v>
      </c>
    </row>
    <row r="1133" spans="1:10">
      <c r="A1133" s="514"/>
      <c r="B1133" s="515"/>
      <c r="C1133" s="515"/>
      <c r="D1133" s="517"/>
      <c r="E1133" s="518"/>
      <c r="F1133" s="515"/>
      <c r="G1133" s="517"/>
      <c r="H1133" s="515"/>
      <c r="I1133" s="521" t="s">
        <v>2533</v>
      </c>
      <c r="J1133" s="582">
        <f>J1132</f>
        <v>2524.5</v>
      </c>
    </row>
    <row r="1134" spans="1:10" ht="63.75">
      <c r="A1134" s="605" t="s">
        <v>2433</v>
      </c>
      <c r="B1134" s="550" t="s">
        <v>2250</v>
      </c>
      <c r="C1134" s="550" t="s">
        <v>2251</v>
      </c>
      <c r="D1134" s="551" t="s">
        <v>31</v>
      </c>
      <c r="E1134" s="552">
        <v>3</v>
      </c>
      <c r="F1134" s="553"/>
      <c r="G1134" s="554"/>
      <c r="H1134" s="586"/>
      <c r="I1134" s="586"/>
      <c r="J1134" s="587"/>
    </row>
    <row r="1135" spans="1:10">
      <c r="A1135" s="514"/>
      <c r="B1135" s="515"/>
      <c r="C1135" s="515"/>
      <c r="D1135" s="517"/>
      <c r="E1135" s="518"/>
      <c r="F1135" s="515"/>
      <c r="G1135" s="517"/>
      <c r="H1135" s="515"/>
      <c r="I1135" s="521" t="s">
        <v>2534</v>
      </c>
      <c r="J1135" s="582"/>
    </row>
    <row r="1136" spans="1:10" ht="63.75">
      <c r="A1136" s="605" t="s">
        <v>2434</v>
      </c>
      <c r="B1136" s="550" t="s">
        <v>2253</v>
      </c>
      <c r="C1136" s="550" t="s">
        <v>2254</v>
      </c>
      <c r="D1136" s="551" t="s">
        <v>31</v>
      </c>
      <c r="E1136" s="552">
        <v>5</v>
      </c>
      <c r="F1136" s="553"/>
      <c r="G1136" s="554"/>
      <c r="H1136" s="586"/>
      <c r="I1136" s="586"/>
      <c r="J1136" s="587"/>
    </row>
    <row r="1137" spans="1:10">
      <c r="A1137" s="514"/>
      <c r="B1137" s="515"/>
      <c r="C1137" s="515"/>
      <c r="D1137" s="517"/>
      <c r="E1137" s="518"/>
      <c r="F1137" s="515"/>
      <c r="G1137" s="517"/>
      <c r="H1137" s="515"/>
      <c r="I1137" s="521" t="s">
        <v>2535</v>
      </c>
      <c r="J1137" s="582"/>
    </row>
    <row r="1138" spans="1:10" ht="63.75">
      <c r="A1138" s="605" t="s">
        <v>2435</v>
      </c>
      <c r="B1138" s="550" t="s">
        <v>2256</v>
      </c>
      <c r="C1138" s="550" t="s">
        <v>2257</v>
      </c>
      <c r="D1138" s="551" t="s">
        <v>31</v>
      </c>
      <c r="E1138" s="552">
        <v>4</v>
      </c>
      <c r="F1138" s="553"/>
      <c r="G1138" s="554"/>
      <c r="H1138" s="586"/>
      <c r="I1138" s="586"/>
      <c r="J1138" s="587"/>
    </row>
    <row r="1139" spans="1:10">
      <c r="A1139" s="514"/>
      <c r="B1139" s="515"/>
      <c r="C1139" s="515"/>
      <c r="D1139" s="517"/>
      <c r="E1139" s="518"/>
      <c r="F1139" s="515"/>
      <c r="G1139" s="517"/>
      <c r="H1139" s="515"/>
      <c r="I1139" s="521" t="s">
        <v>2536</v>
      </c>
      <c r="J1139" s="582"/>
    </row>
    <row r="1140" spans="1:10" ht="63.75">
      <c r="A1140" s="605" t="s">
        <v>2436</v>
      </c>
      <c r="B1140" s="550" t="s">
        <v>2259</v>
      </c>
      <c r="C1140" s="550" t="s">
        <v>2260</v>
      </c>
      <c r="D1140" s="551" t="s">
        <v>31</v>
      </c>
      <c r="E1140" s="552">
        <v>4</v>
      </c>
      <c r="F1140" s="553" t="s">
        <v>2809</v>
      </c>
      <c r="G1140" s="490">
        <f>1441.8/4</f>
        <v>360.45</v>
      </c>
      <c r="H1140" s="586">
        <f>G1140</f>
        <v>360.45</v>
      </c>
      <c r="I1140" s="586">
        <v>0</v>
      </c>
      <c r="J1140" s="587">
        <f>H1140*E1140</f>
        <v>1441.8</v>
      </c>
    </row>
    <row r="1141" spans="1:10">
      <c r="A1141" s="514"/>
      <c r="B1141" s="515"/>
      <c r="C1141" s="515"/>
      <c r="D1141" s="517"/>
      <c r="E1141" s="518"/>
      <c r="F1141" s="515"/>
      <c r="G1141" s="517"/>
      <c r="H1141" s="515"/>
      <c r="I1141" s="521" t="s">
        <v>2537</v>
      </c>
      <c r="J1141" s="582">
        <f>J1140</f>
        <v>1441.8</v>
      </c>
    </row>
    <row r="1142" spans="1:10" ht="63.75">
      <c r="A1142" s="605" t="s">
        <v>2437</v>
      </c>
      <c r="B1142" s="550" t="s">
        <v>2262</v>
      </c>
      <c r="C1142" s="550" t="s">
        <v>2263</v>
      </c>
      <c r="D1142" s="551" t="s">
        <v>31</v>
      </c>
      <c r="E1142" s="552">
        <v>3</v>
      </c>
      <c r="F1142" s="553"/>
      <c r="G1142" s="554"/>
      <c r="H1142" s="586"/>
      <c r="I1142" s="586"/>
      <c r="J1142" s="587"/>
    </row>
    <row r="1143" spans="1:10">
      <c r="A1143" s="514"/>
      <c r="B1143" s="515"/>
      <c r="C1143" s="515"/>
      <c r="D1143" s="517"/>
      <c r="E1143" s="518"/>
      <c r="F1143" s="515"/>
      <c r="G1143" s="517"/>
      <c r="H1143" s="515"/>
      <c r="I1143" s="521" t="s">
        <v>2538</v>
      </c>
      <c r="J1143" s="582"/>
    </row>
    <row r="1144" spans="1:10" ht="63.75">
      <c r="A1144" s="605" t="s">
        <v>2438</v>
      </c>
      <c r="B1144" s="550" t="s">
        <v>2265</v>
      </c>
      <c r="C1144" s="550" t="s">
        <v>2266</v>
      </c>
      <c r="D1144" s="551" t="s">
        <v>31</v>
      </c>
      <c r="E1144" s="552">
        <v>5</v>
      </c>
      <c r="F1144" s="553" t="s">
        <v>2809</v>
      </c>
      <c r="G1144" s="490">
        <f>3030.75/5</f>
        <v>606.15</v>
      </c>
      <c r="H1144" s="586">
        <f>G1144</f>
        <v>606.15</v>
      </c>
      <c r="I1144" s="586">
        <v>0</v>
      </c>
      <c r="J1144" s="587">
        <f>H1144*E1144</f>
        <v>3030.75</v>
      </c>
    </row>
    <row r="1145" spans="1:10">
      <c r="A1145" s="514"/>
      <c r="B1145" s="515"/>
      <c r="C1145" s="515"/>
      <c r="D1145" s="517"/>
      <c r="E1145" s="518"/>
      <c r="F1145" s="515"/>
      <c r="G1145" s="517"/>
      <c r="H1145" s="515"/>
      <c r="I1145" s="521" t="s">
        <v>2539</v>
      </c>
      <c r="J1145" s="582">
        <f>J1144</f>
        <v>3030.75</v>
      </c>
    </row>
    <row r="1146" spans="1:10" ht="63.75">
      <c r="A1146" s="605" t="s">
        <v>2439</v>
      </c>
      <c r="B1146" s="550" t="s">
        <v>2268</v>
      </c>
      <c r="C1146" s="550" t="s">
        <v>2269</v>
      </c>
      <c r="D1146" s="551" t="s">
        <v>31</v>
      </c>
      <c r="E1146" s="552">
        <v>7</v>
      </c>
      <c r="F1146" s="553"/>
      <c r="G1146" s="554"/>
      <c r="H1146" s="586"/>
      <c r="I1146" s="586"/>
      <c r="J1146" s="587"/>
    </row>
    <row r="1147" spans="1:10">
      <c r="A1147" s="514"/>
      <c r="B1147" s="515"/>
      <c r="C1147" s="515"/>
      <c r="D1147" s="517"/>
      <c r="E1147" s="518"/>
      <c r="F1147" s="515"/>
      <c r="G1147" s="517"/>
      <c r="H1147" s="515"/>
      <c r="I1147" s="521" t="s">
        <v>2540</v>
      </c>
      <c r="J1147" s="582"/>
    </row>
    <row r="1148" spans="1:10" ht="63.75">
      <c r="A1148" s="605" t="s">
        <v>2440</v>
      </c>
      <c r="B1148" s="550" t="s">
        <v>2271</v>
      </c>
      <c r="C1148" s="550" t="s">
        <v>2272</v>
      </c>
      <c r="D1148" s="551" t="s">
        <v>31</v>
      </c>
      <c r="E1148" s="552">
        <v>7</v>
      </c>
      <c r="F1148" s="553"/>
      <c r="G1148" s="554"/>
      <c r="H1148" s="586"/>
      <c r="I1148" s="586"/>
      <c r="J1148" s="587"/>
    </row>
    <row r="1149" spans="1:10">
      <c r="A1149" s="514"/>
      <c r="B1149" s="515"/>
      <c r="C1149" s="515"/>
      <c r="D1149" s="517"/>
      <c r="E1149" s="518"/>
      <c r="F1149" s="515"/>
      <c r="G1149" s="517"/>
      <c r="H1149" s="515"/>
      <c r="I1149" s="521" t="s">
        <v>2541</v>
      </c>
      <c r="J1149" s="582"/>
    </row>
    <row r="1150" spans="1:10" ht="63.75">
      <c r="A1150" s="605" t="s">
        <v>2441</v>
      </c>
      <c r="B1150" s="550" t="s">
        <v>2274</v>
      </c>
      <c r="C1150" s="550" t="s">
        <v>2275</v>
      </c>
      <c r="D1150" s="551" t="s">
        <v>31</v>
      </c>
      <c r="E1150" s="552">
        <v>7</v>
      </c>
      <c r="F1150" s="553" t="s">
        <v>2809</v>
      </c>
      <c r="G1150" s="554">
        <f>3477.6/7</f>
        <v>496.8</v>
      </c>
      <c r="H1150" s="586">
        <f>G1150</f>
        <v>496.8</v>
      </c>
      <c r="I1150" s="586">
        <v>0</v>
      </c>
      <c r="J1150" s="587">
        <f>H1150*E1150</f>
        <v>3477.6</v>
      </c>
    </row>
    <row r="1151" spans="1:10">
      <c r="A1151" s="514"/>
      <c r="B1151" s="515"/>
      <c r="C1151" s="515"/>
      <c r="D1151" s="517"/>
      <c r="E1151" s="518"/>
      <c r="F1151" s="515"/>
      <c r="G1151" s="517"/>
      <c r="H1151" s="515"/>
      <c r="I1151" s="521" t="s">
        <v>2542</v>
      </c>
      <c r="J1151" s="582">
        <f>J1150</f>
        <v>3477.6</v>
      </c>
    </row>
    <row r="1152" spans="1:10" ht="63.75">
      <c r="A1152" s="605" t="s">
        <v>2442</v>
      </c>
      <c r="B1152" s="550" t="s">
        <v>2277</v>
      </c>
      <c r="C1152" s="550" t="s">
        <v>2278</v>
      </c>
      <c r="D1152" s="551" t="s">
        <v>31</v>
      </c>
      <c r="E1152" s="552">
        <v>4</v>
      </c>
      <c r="F1152" s="553" t="s">
        <v>2809</v>
      </c>
      <c r="G1152" s="554">
        <f>3445.2/4</f>
        <v>861.3</v>
      </c>
      <c r="H1152" s="586">
        <f>G1152</f>
        <v>861.3</v>
      </c>
      <c r="I1152" s="586">
        <v>0</v>
      </c>
      <c r="J1152" s="587">
        <f>H1152*E1152</f>
        <v>3445.2</v>
      </c>
    </row>
    <row r="1153" spans="1:10">
      <c r="A1153" s="514"/>
      <c r="B1153" s="515"/>
      <c r="C1153" s="515"/>
      <c r="D1153" s="517"/>
      <c r="E1153" s="518"/>
      <c r="F1153" s="515"/>
      <c r="G1153" s="517"/>
      <c r="H1153" s="515"/>
      <c r="I1153" s="521" t="s">
        <v>2543</v>
      </c>
      <c r="J1153" s="582">
        <f>J1152</f>
        <v>3445.2</v>
      </c>
    </row>
    <row r="1154" spans="1:10" ht="63.75">
      <c r="A1154" s="605" t="s">
        <v>2443</v>
      </c>
      <c r="B1154" s="550" t="s">
        <v>2280</v>
      </c>
      <c r="C1154" s="550" t="s">
        <v>2281</v>
      </c>
      <c r="D1154" s="551" t="s">
        <v>31</v>
      </c>
      <c r="E1154" s="552">
        <v>4</v>
      </c>
      <c r="F1154" s="553" t="s">
        <v>2809</v>
      </c>
      <c r="G1154" s="554">
        <f>1377/4</f>
        <v>344.25</v>
      </c>
      <c r="H1154" s="586">
        <f>G1154</f>
        <v>344.25</v>
      </c>
      <c r="I1154" s="586">
        <v>0</v>
      </c>
      <c r="J1154" s="587">
        <f>H1154*E1154</f>
        <v>1377</v>
      </c>
    </row>
    <row r="1155" spans="1:10">
      <c r="A1155" s="514"/>
      <c r="B1155" s="515"/>
      <c r="C1155" s="515"/>
      <c r="D1155" s="517"/>
      <c r="E1155" s="518"/>
      <c r="F1155" s="515"/>
      <c r="G1155" s="517"/>
      <c r="H1155" s="515"/>
      <c r="I1155" s="521" t="s">
        <v>2544</v>
      </c>
      <c r="J1155" s="582">
        <f>J1154</f>
        <v>1377</v>
      </c>
    </row>
    <row r="1156" spans="1:10" ht="63.75">
      <c r="A1156" s="605" t="s">
        <v>2444</v>
      </c>
      <c r="B1156" s="550" t="s">
        <v>2283</v>
      </c>
      <c r="C1156" s="550" t="s">
        <v>2284</v>
      </c>
      <c r="D1156" s="551" t="s">
        <v>31</v>
      </c>
      <c r="E1156" s="552">
        <v>1</v>
      </c>
      <c r="F1156" s="553" t="s">
        <v>2809</v>
      </c>
      <c r="G1156" s="554">
        <v>375.3</v>
      </c>
      <c r="H1156" s="554">
        <v>375.3</v>
      </c>
      <c r="I1156" s="586">
        <v>0</v>
      </c>
      <c r="J1156" s="554">
        <v>375.3</v>
      </c>
    </row>
    <row r="1157" spans="1:10">
      <c r="A1157" s="514"/>
      <c r="B1157" s="515"/>
      <c r="C1157" s="515"/>
      <c r="D1157" s="517"/>
      <c r="E1157" s="518"/>
      <c r="F1157" s="515"/>
      <c r="G1157" s="517"/>
      <c r="H1157" s="515"/>
      <c r="I1157" s="521" t="s">
        <v>2545</v>
      </c>
      <c r="J1157" s="582">
        <v>375.3</v>
      </c>
    </row>
    <row r="1158" spans="1:10" ht="63.75">
      <c r="A1158" s="605" t="s">
        <v>2445</v>
      </c>
      <c r="B1158" s="550" t="s">
        <v>2286</v>
      </c>
      <c r="C1158" s="550" t="s">
        <v>2287</v>
      </c>
      <c r="D1158" s="551" t="s">
        <v>31</v>
      </c>
      <c r="E1158" s="552">
        <v>4</v>
      </c>
      <c r="F1158" s="553" t="s">
        <v>3160</v>
      </c>
      <c r="G1158" s="554">
        <f>2797.2/4</f>
        <v>699.3</v>
      </c>
      <c r="H1158" s="586">
        <f>G1158</f>
        <v>699.3</v>
      </c>
      <c r="I1158" s="586">
        <v>0</v>
      </c>
      <c r="J1158" s="587">
        <f>H1158*E1158</f>
        <v>2797.2</v>
      </c>
    </row>
    <row r="1159" spans="1:10">
      <c r="A1159" s="514"/>
      <c r="B1159" s="515"/>
      <c r="C1159" s="515"/>
      <c r="D1159" s="517"/>
      <c r="E1159" s="518"/>
      <c r="F1159" s="515"/>
      <c r="G1159" s="517"/>
      <c r="H1159" s="515"/>
      <c r="I1159" s="521" t="s">
        <v>2546</v>
      </c>
      <c r="J1159" s="582">
        <f>J1158</f>
        <v>2797.2</v>
      </c>
    </row>
    <row r="1160" spans="1:10" ht="63.75">
      <c r="A1160" s="605" t="s">
        <v>2446</v>
      </c>
      <c r="B1160" s="550" t="s">
        <v>2289</v>
      </c>
      <c r="C1160" s="550" t="s">
        <v>2290</v>
      </c>
      <c r="D1160" s="551" t="s">
        <v>31</v>
      </c>
      <c r="E1160" s="552">
        <v>5</v>
      </c>
      <c r="F1160" s="553" t="s">
        <v>3160</v>
      </c>
      <c r="G1160" s="554">
        <f>2153.25/5</f>
        <v>430.65</v>
      </c>
      <c r="H1160" s="586">
        <f>G1160</f>
        <v>430.65</v>
      </c>
      <c r="I1160" s="586">
        <v>0</v>
      </c>
      <c r="J1160" s="587">
        <f>H1160*E1160</f>
        <v>2153.25</v>
      </c>
    </row>
    <row r="1161" spans="1:10">
      <c r="A1161" s="514"/>
      <c r="B1161" s="515"/>
      <c r="C1161" s="515"/>
      <c r="D1161" s="517"/>
      <c r="E1161" s="518"/>
      <c r="F1161" s="515"/>
      <c r="G1161" s="517"/>
      <c r="H1161" s="515"/>
      <c r="I1161" s="521" t="s">
        <v>2547</v>
      </c>
      <c r="J1161" s="582">
        <f>J1160</f>
        <v>2153.25</v>
      </c>
    </row>
    <row r="1162" spans="1:10" ht="38.25">
      <c r="A1162" s="605" t="s">
        <v>2447</v>
      </c>
      <c r="B1162" s="550" t="s">
        <v>2292</v>
      </c>
      <c r="C1162" s="550" t="s">
        <v>2293</v>
      </c>
      <c r="D1162" s="551" t="s">
        <v>31</v>
      </c>
      <c r="E1162" s="552">
        <v>4</v>
      </c>
      <c r="F1162" s="553"/>
      <c r="G1162" s="554"/>
      <c r="H1162" s="586"/>
      <c r="I1162" s="586"/>
      <c r="J1162" s="587"/>
    </row>
    <row r="1163" spans="1:10">
      <c r="A1163" s="514"/>
      <c r="B1163" s="515"/>
      <c r="C1163" s="515"/>
      <c r="D1163" s="517"/>
      <c r="E1163" s="518"/>
      <c r="F1163" s="515"/>
      <c r="G1163" s="517"/>
      <c r="H1163" s="515"/>
      <c r="I1163" s="521" t="s">
        <v>2548</v>
      </c>
      <c r="J1163" s="582"/>
    </row>
    <row r="1164" spans="1:10" ht="63.75">
      <c r="A1164" s="605" t="s">
        <v>2448</v>
      </c>
      <c r="B1164" s="550" t="s">
        <v>2295</v>
      </c>
      <c r="C1164" s="550" t="s">
        <v>2296</v>
      </c>
      <c r="D1164" s="551" t="s">
        <v>31</v>
      </c>
      <c r="E1164" s="552">
        <v>7</v>
      </c>
      <c r="F1164" s="553"/>
      <c r="G1164" s="554"/>
      <c r="H1164" s="586"/>
      <c r="I1164" s="586"/>
      <c r="J1164" s="587"/>
    </row>
    <row r="1165" spans="1:10">
      <c r="A1165" s="514"/>
      <c r="B1165" s="515"/>
      <c r="C1165" s="515"/>
      <c r="D1165" s="517"/>
      <c r="E1165" s="518"/>
      <c r="F1165" s="515"/>
      <c r="G1165" s="517"/>
      <c r="H1165" s="515"/>
      <c r="I1165" s="521" t="s">
        <v>2549</v>
      </c>
      <c r="J1165" s="582"/>
    </row>
    <row r="1166" spans="1:10" ht="63.75">
      <c r="A1166" s="605" t="s">
        <v>2449</v>
      </c>
      <c r="B1166" s="550" t="s">
        <v>2298</v>
      </c>
      <c r="C1166" s="550" t="s">
        <v>2299</v>
      </c>
      <c r="D1166" s="551" t="s">
        <v>31</v>
      </c>
      <c r="E1166" s="552">
        <v>7</v>
      </c>
      <c r="F1166" s="553" t="s">
        <v>2809</v>
      </c>
      <c r="G1166" s="554">
        <f>2768.85/7</f>
        <v>395.55</v>
      </c>
      <c r="H1166" s="586">
        <f>G1166</f>
        <v>395.55</v>
      </c>
      <c r="I1166" s="586">
        <v>0</v>
      </c>
      <c r="J1166" s="587">
        <f>G1166*E1166</f>
        <v>2768.85</v>
      </c>
    </row>
    <row r="1167" spans="1:10">
      <c r="A1167" s="514"/>
      <c r="B1167" s="515"/>
      <c r="C1167" s="515"/>
      <c r="D1167" s="517"/>
      <c r="E1167" s="518"/>
      <c r="F1167" s="515"/>
      <c r="G1167" s="517"/>
      <c r="H1167" s="515"/>
      <c r="I1167" s="521" t="s">
        <v>2550</v>
      </c>
      <c r="J1167" s="582">
        <f>J1166</f>
        <v>2768.85</v>
      </c>
    </row>
    <row r="1168" spans="1:10" ht="63.75">
      <c r="A1168" s="605" t="s">
        <v>2450</v>
      </c>
      <c r="B1168" s="550" t="s">
        <v>2301</v>
      </c>
      <c r="C1168" s="550" t="s">
        <v>2302</v>
      </c>
      <c r="D1168" s="551" t="s">
        <v>31</v>
      </c>
      <c r="E1168" s="552">
        <v>7</v>
      </c>
      <c r="F1168" s="553"/>
      <c r="G1168" s="554"/>
      <c r="H1168" s="586"/>
      <c r="I1168" s="586"/>
      <c r="J1168" s="587"/>
    </row>
    <row r="1169" spans="1:10">
      <c r="A1169" s="514"/>
      <c r="B1169" s="515"/>
      <c r="C1169" s="515"/>
      <c r="D1169" s="517"/>
      <c r="E1169" s="518"/>
      <c r="F1169" s="515"/>
      <c r="G1169" s="517"/>
      <c r="H1169" s="515"/>
      <c r="I1169" s="521" t="s">
        <v>2551</v>
      </c>
      <c r="J1169" s="582"/>
    </row>
    <row r="1170" spans="1:10" ht="63.75">
      <c r="A1170" s="605" t="s">
        <v>2451</v>
      </c>
      <c r="B1170" s="550" t="s">
        <v>2304</v>
      </c>
      <c r="C1170" s="550" t="s">
        <v>2305</v>
      </c>
      <c r="D1170" s="551" t="s">
        <v>31</v>
      </c>
      <c r="E1170" s="552">
        <v>7</v>
      </c>
      <c r="F1170" s="553" t="s">
        <v>2809</v>
      </c>
      <c r="G1170" s="490">
        <f>7059.15/7</f>
        <v>1008.4499999999999</v>
      </c>
      <c r="H1170" s="586">
        <f>G1170</f>
        <v>1008.4499999999999</v>
      </c>
      <c r="I1170" s="586">
        <v>0</v>
      </c>
      <c r="J1170" s="587">
        <f>H1170*E1170</f>
        <v>7059.15</v>
      </c>
    </row>
    <row r="1171" spans="1:10">
      <c r="A1171" s="514"/>
      <c r="B1171" s="515"/>
      <c r="C1171" s="515"/>
      <c r="D1171" s="517"/>
      <c r="E1171" s="518"/>
      <c r="F1171" s="515"/>
      <c r="G1171" s="517"/>
      <c r="H1171" s="515"/>
      <c r="I1171" s="521" t="s">
        <v>2552</v>
      </c>
      <c r="J1171" s="582">
        <f>J1170</f>
        <v>7059.15</v>
      </c>
    </row>
    <row r="1172" spans="1:10" ht="63.75">
      <c r="A1172" s="605" t="s">
        <v>2452</v>
      </c>
      <c r="B1172" s="550" t="s">
        <v>2307</v>
      </c>
      <c r="C1172" s="550" t="s">
        <v>2308</v>
      </c>
      <c r="D1172" s="551" t="s">
        <v>31</v>
      </c>
      <c r="E1172" s="552">
        <v>7</v>
      </c>
      <c r="F1172" s="553" t="s">
        <v>2809</v>
      </c>
      <c r="G1172" s="554">
        <f>3761.1/7</f>
        <v>537.29999999999995</v>
      </c>
      <c r="H1172" s="586">
        <f>G1172</f>
        <v>537.29999999999995</v>
      </c>
      <c r="I1172" s="586">
        <v>0</v>
      </c>
      <c r="J1172" s="587">
        <f>H1172*E1172</f>
        <v>3761.0999999999995</v>
      </c>
    </row>
    <row r="1173" spans="1:10">
      <c r="A1173" s="514"/>
      <c r="B1173" s="515"/>
      <c r="C1173" s="515"/>
      <c r="D1173" s="517"/>
      <c r="E1173" s="518"/>
      <c r="F1173" s="515"/>
      <c r="G1173" s="517"/>
      <c r="H1173" s="515"/>
      <c r="I1173" s="521" t="s">
        <v>2553</v>
      </c>
      <c r="J1173" s="582">
        <f>J1172</f>
        <v>3761.0999999999995</v>
      </c>
    </row>
    <row r="1174" spans="1:10" ht="25.5">
      <c r="A1174" s="574" t="s">
        <v>2453</v>
      </c>
      <c r="B1174" s="550" t="s">
        <v>2310</v>
      </c>
      <c r="C1174" s="550" t="s">
        <v>2311</v>
      </c>
      <c r="D1174" s="551" t="s">
        <v>31</v>
      </c>
      <c r="E1174" s="552">
        <v>39</v>
      </c>
      <c r="F1174" s="553"/>
      <c r="G1174" s="559"/>
      <c r="H1174" s="577"/>
      <c r="I1174" s="577"/>
      <c r="J1174" s="578"/>
    </row>
    <row r="1175" spans="1:10">
      <c r="A1175" s="514"/>
      <c r="B1175" s="515"/>
      <c r="C1175" s="515"/>
      <c r="D1175" s="517"/>
      <c r="E1175" s="518"/>
      <c r="F1175" s="515"/>
      <c r="G1175" s="517"/>
      <c r="H1175" s="515"/>
      <c r="I1175" s="521" t="s">
        <v>2554</v>
      </c>
      <c r="J1175" s="582"/>
    </row>
    <row r="1176" spans="1:10" ht="76.5">
      <c r="A1176" s="574" t="s">
        <v>2454</v>
      </c>
      <c r="B1176" s="581" t="s">
        <v>2313</v>
      </c>
      <c r="C1176" s="550" t="s">
        <v>2314</v>
      </c>
      <c r="D1176" s="551" t="s">
        <v>31</v>
      </c>
      <c r="E1176" s="552">
        <v>16</v>
      </c>
      <c r="F1176" s="553"/>
      <c r="G1176" s="554"/>
      <c r="H1176" s="586"/>
      <c r="I1176" s="586"/>
      <c r="J1176" s="587"/>
    </row>
    <row r="1177" spans="1:10">
      <c r="A1177" s="514"/>
      <c r="B1177" s="515"/>
      <c r="C1177" s="516"/>
      <c r="D1177" s="517"/>
      <c r="E1177" s="518"/>
      <c r="F1177" s="520"/>
      <c r="G1177" s="517"/>
      <c r="H1177" s="520"/>
      <c r="I1177" s="521" t="s">
        <v>2555</v>
      </c>
      <c r="J1177" s="573"/>
    </row>
    <row r="1178" spans="1:10">
      <c r="A1178" s="522" t="s">
        <v>2558</v>
      </c>
      <c r="B1178" s="560" t="s">
        <v>2316</v>
      </c>
      <c r="C1178" s="523"/>
      <c r="D1178" s="524"/>
      <c r="E1178" s="525"/>
      <c r="F1178" s="506"/>
      <c r="G1178" s="524"/>
      <c r="H1178" s="527"/>
      <c r="I1178" s="526"/>
      <c r="J1178" s="572"/>
    </row>
    <row r="1179" spans="1:10">
      <c r="A1179" s="558" t="s">
        <v>2559</v>
      </c>
      <c r="B1179" s="550" t="s">
        <v>2317</v>
      </c>
      <c r="C1179" s="550" t="s">
        <v>2318</v>
      </c>
      <c r="D1179" s="551" t="s">
        <v>31</v>
      </c>
      <c r="E1179" s="552">
        <f>30*1.3</f>
        <v>39</v>
      </c>
      <c r="F1179" s="553"/>
      <c r="G1179" s="559"/>
      <c r="H1179" s="577"/>
      <c r="I1179" s="577"/>
      <c r="J1179" s="578"/>
    </row>
    <row r="1180" spans="1:10" ht="38.25">
      <c r="A1180" s="558" t="s">
        <v>2560</v>
      </c>
      <c r="B1180" s="581" t="s">
        <v>2310</v>
      </c>
      <c r="C1180" s="550" t="s">
        <v>2319</v>
      </c>
      <c r="D1180" s="551" t="s">
        <v>31</v>
      </c>
      <c r="E1180" s="552">
        <f>15*1.3</f>
        <v>19.5</v>
      </c>
      <c r="F1180" s="553"/>
      <c r="G1180" s="559"/>
      <c r="H1180" s="577"/>
      <c r="I1180" s="577"/>
      <c r="J1180" s="578"/>
    </row>
    <row r="1181" spans="1:10" ht="38.25">
      <c r="A1181" s="558" t="s">
        <v>2561</v>
      </c>
      <c r="B1181" s="581" t="s">
        <v>2320</v>
      </c>
      <c r="C1181" s="550" t="s">
        <v>2321</v>
      </c>
      <c r="D1181" s="551" t="s">
        <v>31</v>
      </c>
      <c r="E1181" s="552">
        <f>7*1.3</f>
        <v>9.1</v>
      </c>
      <c r="F1181" s="553"/>
      <c r="G1181" s="559"/>
      <c r="H1181" s="577"/>
      <c r="I1181" s="577"/>
      <c r="J1181" s="578"/>
    </row>
    <row r="1182" spans="1:10" ht="25.5">
      <c r="A1182" s="558" t="s">
        <v>2562</v>
      </c>
      <c r="B1182" s="581" t="s">
        <v>2322</v>
      </c>
      <c r="C1182" s="550" t="s">
        <v>2323</v>
      </c>
      <c r="D1182" s="551" t="s">
        <v>31</v>
      </c>
      <c r="E1182" s="552">
        <f>30*1.3</f>
        <v>39</v>
      </c>
      <c r="F1182" s="553"/>
      <c r="G1182" s="559"/>
      <c r="H1182" s="577"/>
      <c r="I1182" s="577"/>
      <c r="J1182" s="578"/>
    </row>
    <row r="1183" spans="1:10" ht="38.25">
      <c r="A1183" s="558" t="s">
        <v>2563</v>
      </c>
      <c r="B1183" s="581" t="s">
        <v>2324</v>
      </c>
      <c r="C1183" s="550" t="s">
        <v>2325</v>
      </c>
      <c r="D1183" s="551" t="s">
        <v>31</v>
      </c>
      <c r="E1183" s="552">
        <f>20*1.3</f>
        <v>26</v>
      </c>
      <c r="F1183" s="553"/>
      <c r="G1183" s="559"/>
      <c r="H1183" s="577"/>
      <c r="I1183" s="577"/>
      <c r="J1183" s="578"/>
    </row>
    <row r="1184" spans="1:10" ht="25.5">
      <c r="A1184" s="558" t="s">
        <v>2564</v>
      </c>
      <c r="B1184" s="581" t="s">
        <v>2326</v>
      </c>
      <c r="C1184" s="550" t="s">
        <v>2327</v>
      </c>
      <c r="D1184" s="551" t="s">
        <v>31</v>
      </c>
      <c r="E1184" s="552">
        <f>18*1.3</f>
        <v>23.400000000000002</v>
      </c>
      <c r="F1184" s="553"/>
      <c r="G1184" s="559"/>
      <c r="H1184" s="577"/>
      <c r="I1184" s="577"/>
      <c r="J1184" s="578"/>
    </row>
    <row r="1185" spans="1:10" ht="38.25">
      <c r="A1185" s="558" t="s">
        <v>2565</v>
      </c>
      <c r="B1185" s="581" t="s">
        <v>2328</v>
      </c>
      <c r="C1185" s="550" t="s">
        <v>2329</v>
      </c>
      <c r="D1185" s="551" t="s">
        <v>31</v>
      </c>
      <c r="E1185" s="552">
        <f>27*1.3</f>
        <v>35.1</v>
      </c>
      <c r="F1185" s="553"/>
      <c r="G1185" s="559"/>
      <c r="H1185" s="577"/>
      <c r="I1185" s="577"/>
      <c r="J1185" s="578"/>
    </row>
    <row r="1186" spans="1:10" ht="38.25">
      <c r="A1186" s="558" t="s">
        <v>2566</v>
      </c>
      <c r="B1186" s="581" t="s">
        <v>2330</v>
      </c>
      <c r="C1186" s="550" t="s">
        <v>2331</v>
      </c>
      <c r="D1186" s="551" t="s">
        <v>31</v>
      </c>
      <c r="E1186" s="552">
        <f>6*1.3</f>
        <v>7.8000000000000007</v>
      </c>
      <c r="F1186" s="553"/>
      <c r="G1186" s="559"/>
      <c r="H1186" s="577"/>
      <c r="I1186" s="577"/>
      <c r="J1186" s="578"/>
    </row>
    <row r="1187" spans="1:10" ht="25.5">
      <c r="A1187" s="558" t="s">
        <v>2567</v>
      </c>
      <c r="B1187" s="581" t="s">
        <v>2332</v>
      </c>
      <c r="C1187" s="550" t="s">
        <v>2333</v>
      </c>
      <c r="D1187" s="551" t="s">
        <v>31</v>
      </c>
      <c r="E1187" s="552">
        <f>40*1.3</f>
        <v>52</v>
      </c>
      <c r="F1187" s="553"/>
      <c r="G1187" s="559"/>
      <c r="H1187" s="577"/>
      <c r="I1187" s="577"/>
      <c r="J1187" s="578"/>
    </row>
    <row r="1188" spans="1:10">
      <c r="A1188" s="514"/>
      <c r="B1188" s="515"/>
      <c r="C1188" s="515"/>
      <c r="D1188" s="517"/>
      <c r="E1188" s="518"/>
      <c r="F1188" s="515"/>
      <c r="G1188" s="517"/>
      <c r="H1188" s="515"/>
      <c r="I1188" s="521" t="s">
        <v>2556</v>
      </c>
      <c r="J1188" s="582"/>
    </row>
    <row r="1189" spans="1:10">
      <c r="A1189" s="547" t="s">
        <v>2568</v>
      </c>
      <c r="B1189" s="583" t="s">
        <v>2335</v>
      </c>
      <c r="C1189" s="562"/>
      <c r="D1189" s="563"/>
      <c r="E1189" s="564"/>
      <c r="F1189" s="565"/>
      <c r="G1189" s="548"/>
      <c r="H1189" s="584"/>
      <c r="I1189" s="584"/>
      <c r="J1189" s="584"/>
    </row>
    <row r="1190" spans="1:10" ht="25.5">
      <c r="A1190" s="549" t="s">
        <v>2569</v>
      </c>
      <c r="B1190" s="566" t="s">
        <v>2624</v>
      </c>
      <c r="C1190" s="566" t="s">
        <v>2336</v>
      </c>
      <c r="D1190" s="567" t="s">
        <v>2337</v>
      </c>
      <c r="E1190" s="568">
        <f>3*1.3</f>
        <v>3.9000000000000004</v>
      </c>
      <c r="F1190" s="569"/>
      <c r="G1190" s="554"/>
      <c r="H1190" s="586"/>
      <c r="I1190" s="586"/>
      <c r="J1190" s="587"/>
    </row>
    <row r="1191" spans="1:10" ht="63.75">
      <c r="A1191" s="549" t="s">
        <v>2570</v>
      </c>
      <c r="B1191" s="566" t="s">
        <v>2625</v>
      </c>
      <c r="C1191" s="566" t="s">
        <v>2338</v>
      </c>
      <c r="D1191" s="567" t="s">
        <v>2337</v>
      </c>
      <c r="E1191" s="568">
        <f>3*1.3</f>
        <v>3.9000000000000004</v>
      </c>
      <c r="F1191" s="569"/>
      <c r="G1191" s="554"/>
      <c r="H1191" s="586"/>
      <c r="I1191" s="586"/>
      <c r="J1191" s="587"/>
    </row>
    <row r="1192" spans="1:10" ht="51">
      <c r="A1192" s="549" t="s">
        <v>2571</v>
      </c>
      <c r="B1192" s="566" t="s">
        <v>2626</v>
      </c>
      <c r="C1192" s="566" t="s">
        <v>2339</v>
      </c>
      <c r="D1192" s="567" t="s">
        <v>2337</v>
      </c>
      <c r="E1192" s="570">
        <f>4*1.3</f>
        <v>5.2</v>
      </c>
      <c r="F1192" s="571"/>
      <c r="G1192" s="554"/>
      <c r="H1192" s="586"/>
      <c r="I1192" s="586"/>
      <c r="J1192" s="587"/>
    </row>
    <row r="1193" spans="1:10">
      <c r="A1193" s="514"/>
      <c r="B1193" s="515"/>
      <c r="C1193" s="515"/>
      <c r="D1193" s="517"/>
      <c r="E1193" s="518"/>
      <c r="F1193" s="515"/>
      <c r="G1193" s="517"/>
      <c r="H1193" s="515"/>
      <c r="I1193" s="521" t="s">
        <v>2557</v>
      </c>
      <c r="J1193" s="582"/>
    </row>
    <row r="1194" spans="1:10">
      <c r="A1194" s="612" t="s">
        <v>2609</v>
      </c>
      <c r="B1194" s="602" t="s">
        <v>2639</v>
      </c>
      <c r="C1194" s="541"/>
      <c r="D1194" s="542"/>
      <c r="E1194" s="533"/>
      <c r="F1194" s="543"/>
      <c r="G1194" s="535"/>
      <c r="H1194" s="599"/>
      <c r="I1194" s="599"/>
      <c r="J1194" s="600"/>
    </row>
    <row r="1195" spans="1:10" ht="51">
      <c r="A1195" s="614" t="s">
        <v>2640</v>
      </c>
      <c r="B1195" s="528" t="s">
        <v>2649</v>
      </c>
      <c r="C1195" s="528" t="s">
        <v>2063</v>
      </c>
      <c r="D1195" s="529" t="s">
        <v>31</v>
      </c>
      <c r="E1195" s="530">
        <f>240000*1.3</f>
        <v>312000</v>
      </c>
      <c r="F1195" s="512">
        <v>500</v>
      </c>
      <c r="G1195" s="546">
        <f>H1195/F1195</f>
        <v>3.1199999999999999E-2</v>
      </c>
      <c r="H1195" s="785">
        <v>15.6</v>
      </c>
      <c r="I1195" s="554">
        <v>0</v>
      </c>
      <c r="J1195" s="782">
        <f>G1195*E1195</f>
        <v>9734.4</v>
      </c>
    </row>
    <row r="1196" spans="1:10" ht="38.25">
      <c r="A1196" s="614" t="s">
        <v>2641</v>
      </c>
      <c r="B1196" s="528" t="s">
        <v>2650</v>
      </c>
      <c r="C1196" s="528" t="s">
        <v>2064</v>
      </c>
      <c r="D1196" s="529" t="s">
        <v>31</v>
      </c>
      <c r="E1196" s="530">
        <f>35000*1.3</f>
        <v>45500</v>
      </c>
      <c r="F1196" s="512">
        <v>500</v>
      </c>
      <c r="G1196" s="546">
        <f>H1196/F1196</f>
        <v>3.1199999999999999E-2</v>
      </c>
      <c r="H1196" s="785">
        <v>15.6</v>
      </c>
      <c r="I1196" s="554">
        <v>0</v>
      </c>
      <c r="J1196" s="782">
        <f>G1196*E1196</f>
        <v>1419.6</v>
      </c>
    </row>
    <row r="1197" spans="1:10">
      <c r="A1197" s="514"/>
      <c r="B1197" s="515"/>
      <c r="C1197" s="515"/>
      <c r="D1197" s="517"/>
      <c r="E1197" s="518"/>
      <c r="F1197" s="515"/>
      <c r="G1197" s="517"/>
      <c r="H1197" s="515"/>
      <c r="I1197" s="521" t="s">
        <v>2642</v>
      </c>
      <c r="J1197" s="788">
        <f>SUM(J1195:J1196)</f>
        <v>11154</v>
      </c>
    </row>
    <row r="1198" spans="1:10">
      <c r="A1198" s="612" t="s">
        <v>2643</v>
      </c>
      <c r="B1198" s="602" t="s">
        <v>2645</v>
      </c>
      <c r="C1198" s="541"/>
      <c r="D1198" s="542"/>
      <c r="E1198" s="533"/>
      <c r="F1198" s="543"/>
      <c r="G1198" s="535"/>
      <c r="H1198" s="599"/>
      <c r="I1198" s="599"/>
      <c r="J1198" s="600"/>
    </row>
    <row r="1199" spans="1:10" ht="51">
      <c r="A1199" s="614" t="s">
        <v>2644</v>
      </c>
      <c r="B1199" s="509" t="s">
        <v>2065</v>
      </c>
      <c r="C1199" s="509" t="s">
        <v>2066</v>
      </c>
      <c r="D1199" s="510" t="s">
        <v>31</v>
      </c>
      <c r="E1199" s="530">
        <f>80000*1.3</f>
        <v>104000</v>
      </c>
      <c r="F1199" s="511">
        <v>1000</v>
      </c>
      <c r="G1199" s="546">
        <f>H1199/F1199</f>
        <v>1.04E-2</v>
      </c>
      <c r="H1199" s="781">
        <v>10.4</v>
      </c>
      <c r="I1199" s="586">
        <v>0</v>
      </c>
      <c r="J1199" s="1116">
        <f>G1199*E1199</f>
        <v>1081.5999999999999</v>
      </c>
    </row>
    <row r="1200" spans="1:10">
      <c r="A1200" s="514"/>
      <c r="B1200" s="515"/>
      <c r="C1200" s="515"/>
      <c r="D1200" s="517"/>
      <c r="E1200" s="518"/>
      <c r="F1200" s="515"/>
      <c r="G1200" s="517"/>
      <c r="H1200" s="515"/>
      <c r="I1200" s="521" t="s">
        <v>2646</v>
      </c>
      <c r="J1200" s="582">
        <f>J1199</f>
        <v>1081.5999999999999</v>
      </c>
    </row>
    <row r="1201" spans="1:10">
      <c r="A1201" s="330" t="s">
        <v>2647</v>
      </c>
      <c r="B1201" s="355" t="s">
        <v>2756</v>
      </c>
      <c r="C1201" s="390"/>
      <c r="D1201" s="336"/>
      <c r="E1201" s="357"/>
      <c r="F1201" s="324"/>
      <c r="G1201" s="376"/>
      <c r="H1201" s="336"/>
      <c r="I1201" s="324"/>
      <c r="J1201" s="324"/>
    </row>
    <row r="1202" spans="1:10">
      <c r="A1202" s="642" t="s">
        <v>2757</v>
      </c>
      <c r="B1202" s="642"/>
      <c r="C1202" s="642"/>
      <c r="D1202" s="642"/>
      <c r="E1202" s="642"/>
      <c r="F1202" s="642"/>
      <c r="G1202" s="642"/>
      <c r="H1202" s="642"/>
      <c r="I1202" s="642"/>
      <c r="J1202" s="642"/>
    </row>
    <row r="1203" spans="1:10" ht="128.25">
      <c r="A1203" s="549" t="s">
        <v>2648</v>
      </c>
      <c r="B1203" s="618" t="s">
        <v>2610</v>
      </c>
      <c r="C1203" s="619" t="s">
        <v>2618</v>
      </c>
      <c r="D1203" s="554" t="s">
        <v>31</v>
      </c>
      <c r="E1203" s="620">
        <v>60000</v>
      </c>
      <c r="F1203" s="549"/>
      <c r="G1203" s="549"/>
      <c r="H1203" s="549"/>
      <c r="I1203" s="549"/>
      <c r="J1203" s="549"/>
    </row>
    <row r="1204" spans="1:10">
      <c r="A1204" s="514"/>
      <c r="B1204" s="515"/>
      <c r="C1204" s="515"/>
      <c r="D1204" s="517"/>
      <c r="E1204" s="518"/>
      <c r="F1204" s="515"/>
      <c r="G1204" s="517"/>
      <c r="H1204" s="515"/>
      <c r="I1204" s="521" t="s">
        <v>2651</v>
      </c>
      <c r="J1204" s="582"/>
    </row>
    <row r="1210" spans="1:10">
      <c r="D1210" s="401" t="s">
        <v>3389</v>
      </c>
    </row>
  </sheetData>
  <mergeCells count="10">
    <mergeCell ref="B14:H14"/>
    <mergeCell ref="A760:J760"/>
    <mergeCell ref="A772:J772"/>
    <mergeCell ref="A1202:J1202"/>
    <mergeCell ref="B8:H8"/>
    <mergeCell ref="B9:H9"/>
    <mergeCell ref="B10:H10"/>
    <mergeCell ref="B11:H11"/>
    <mergeCell ref="B12:H12"/>
    <mergeCell ref="B13:H13"/>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ECFF"/>
  </sheetPr>
  <dimension ref="A1:J1204"/>
  <sheetViews>
    <sheetView workbookViewId="0">
      <selection activeCell="O26" sqref="O26"/>
    </sheetView>
  </sheetViews>
  <sheetFormatPr defaultRowHeight="15"/>
  <cols>
    <col min="1" max="1" width="9.140625" style="502"/>
    <col min="2" max="2" width="27.85546875" style="401" customWidth="1"/>
    <col min="3" max="3" width="42.5703125" style="401" customWidth="1"/>
    <col min="4" max="4" width="9.85546875" style="401" customWidth="1"/>
    <col min="5" max="5" width="9.140625" style="502"/>
    <col min="6" max="9" width="9.140625" style="401"/>
    <col min="10" max="10" width="8.7109375" style="2714" customWidth="1"/>
  </cols>
  <sheetData>
    <row r="1" spans="1:10">
      <c r="A1" s="606"/>
      <c r="B1" s="136"/>
      <c r="C1" s="136"/>
      <c r="D1" s="136"/>
      <c r="E1" s="495"/>
      <c r="F1" s="136"/>
      <c r="G1" s="136"/>
      <c r="H1" s="136"/>
      <c r="I1" s="136"/>
      <c r="J1" s="2710"/>
    </row>
    <row r="2" spans="1:10">
      <c r="A2"/>
      <c r="B2"/>
      <c r="C2"/>
      <c r="D2"/>
      <c r="E2"/>
      <c r="F2"/>
      <c r="G2"/>
      <c r="H2"/>
      <c r="I2"/>
      <c r="J2"/>
    </row>
    <row r="3" spans="1:10">
      <c r="A3" s="606"/>
      <c r="B3" s="136"/>
      <c r="C3" s="136"/>
      <c r="D3" s="136"/>
      <c r="E3" s="495"/>
      <c r="F3" s="136"/>
      <c r="G3" s="136"/>
      <c r="H3" s="136"/>
      <c r="I3" s="136"/>
      <c r="J3" s="2710"/>
    </row>
    <row r="4" spans="1:10">
      <c r="A4"/>
      <c r="B4"/>
      <c r="C4"/>
      <c r="D4"/>
      <c r="E4"/>
      <c r="F4"/>
      <c r="G4"/>
      <c r="H4"/>
      <c r="I4"/>
      <c r="J4"/>
    </row>
    <row r="5" spans="1:10" ht="15.75">
      <c r="A5" s="640"/>
      <c r="B5" s="640"/>
      <c r="C5" s="64"/>
      <c r="D5" s="640"/>
      <c r="E5" s="96"/>
      <c r="F5" s="640"/>
      <c r="G5" s="82"/>
      <c r="H5" s="640"/>
      <c r="I5" s="640"/>
      <c r="J5" s="2711"/>
    </row>
    <row r="6" spans="1:10" ht="15.75">
      <c r="A6" s="640"/>
      <c r="B6" s="114" t="s">
        <v>2</v>
      </c>
      <c r="C6" s="115"/>
      <c r="D6" s="640"/>
      <c r="E6" s="96"/>
      <c r="F6" s="640"/>
      <c r="G6" s="82"/>
      <c r="H6" s="640"/>
      <c r="I6" s="640"/>
      <c r="J6" s="2711"/>
    </row>
    <row r="7" spans="1:10" ht="15.75">
      <c r="A7" s="640"/>
      <c r="B7" s="640"/>
      <c r="C7" s="64"/>
      <c r="D7" s="640"/>
      <c r="E7" s="96"/>
      <c r="F7" s="640"/>
      <c r="G7" s="82"/>
      <c r="H7" s="640"/>
      <c r="I7" s="640"/>
      <c r="J7" s="2711"/>
    </row>
    <row r="8" spans="1:10">
      <c r="A8" s="630" t="s">
        <v>3</v>
      </c>
      <c r="B8" s="646" t="s">
        <v>4</v>
      </c>
      <c r="C8" s="646"/>
      <c r="D8" s="646"/>
      <c r="E8" s="646"/>
      <c r="F8" s="646"/>
      <c r="G8" s="646"/>
      <c r="H8" s="646"/>
      <c r="I8" s="75"/>
      <c r="J8" s="2712"/>
    </row>
    <row r="9" spans="1:10">
      <c r="A9" s="630" t="s">
        <v>5</v>
      </c>
      <c r="B9" s="647" t="s">
        <v>6</v>
      </c>
      <c r="C9" s="648"/>
      <c r="D9" s="648"/>
      <c r="E9" s="648"/>
      <c r="F9" s="648"/>
      <c r="G9" s="648"/>
      <c r="H9" s="648"/>
      <c r="I9" s="632"/>
      <c r="J9" s="2713"/>
    </row>
    <row r="10" spans="1:10">
      <c r="A10" s="630" t="s">
        <v>7</v>
      </c>
      <c r="B10" s="653" t="s">
        <v>8</v>
      </c>
      <c r="C10" s="646"/>
      <c r="D10" s="646"/>
      <c r="E10" s="646"/>
      <c r="F10" s="646"/>
      <c r="G10" s="646"/>
      <c r="H10" s="646"/>
      <c r="I10" s="75"/>
      <c r="J10" s="2712"/>
    </row>
    <row r="11" spans="1:10">
      <c r="A11" s="630" t="s">
        <v>9</v>
      </c>
      <c r="B11" s="654" t="s">
        <v>10</v>
      </c>
      <c r="C11" s="655"/>
      <c r="D11" s="655"/>
      <c r="E11" s="655"/>
      <c r="F11" s="655"/>
      <c r="G11" s="655"/>
      <c r="H11" s="655"/>
      <c r="I11" s="75"/>
      <c r="J11" s="2712"/>
    </row>
    <row r="12" spans="1:10">
      <c r="A12" s="630" t="s">
        <v>11</v>
      </c>
      <c r="B12" s="656" t="s">
        <v>12</v>
      </c>
      <c r="C12" s="657"/>
      <c r="D12" s="657"/>
      <c r="E12" s="657"/>
      <c r="F12" s="657"/>
      <c r="G12" s="657"/>
      <c r="H12" s="657"/>
      <c r="I12" s="75"/>
      <c r="J12" s="2712"/>
    </row>
    <row r="13" spans="1:10">
      <c r="A13" s="630" t="s">
        <v>13</v>
      </c>
      <c r="B13" s="658" t="s">
        <v>2797</v>
      </c>
      <c r="C13" s="657"/>
      <c r="D13" s="657"/>
      <c r="E13" s="657"/>
      <c r="F13" s="657"/>
      <c r="G13" s="657"/>
      <c r="H13" s="657"/>
      <c r="I13" s="75"/>
      <c r="J13" s="2712"/>
    </row>
    <row r="14" spans="1:10" ht="15.75">
      <c r="A14" s="630" t="s">
        <v>1410</v>
      </c>
      <c r="B14" s="651" t="s">
        <v>2652</v>
      </c>
      <c r="C14" s="652"/>
      <c r="D14" s="652"/>
      <c r="E14" s="652"/>
      <c r="F14" s="652"/>
      <c r="G14" s="652"/>
      <c r="H14" s="652"/>
      <c r="I14" s="640"/>
      <c r="J14" s="2711"/>
    </row>
    <row r="15" spans="1:10" ht="15.75">
      <c r="A15" s="640"/>
      <c r="B15" s="640"/>
      <c r="C15" s="64"/>
      <c r="D15" s="640"/>
      <c r="E15" s="96"/>
      <c r="F15" s="640"/>
      <c r="G15" s="82"/>
      <c r="H15" s="640"/>
      <c r="I15" s="640"/>
      <c r="J15" s="2711"/>
    </row>
    <row r="17" spans="1:10" ht="63.75">
      <c r="A17" s="46" t="s">
        <v>14</v>
      </c>
      <c r="B17" s="14" t="s">
        <v>15</v>
      </c>
      <c r="C17" s="14" t="s">
        <v>16</v>
      </c>
      <c r="D17" s="14" t="s">
        <v>17</v>
      </c>
      <c r="E17" s="67" t="s">
        <v>18</v>
      </c>
      <c r="F17" s="90" t="s">
        <v>20</v>
      </c>
      <c r="G17" s="91" t="s">
        <v>21</v>
      </c>
      <c r="H17" s="92" t="s">
        <v>22</v>
      </c>
      <c r="I17" s="13" t="s">
        <v>23</v>
      </c>
      <c r="J17" s="2715" t="s">
        <v>24</v>
      </c>
    </row>
    <row r="18" spans="1:10">
      <c r="A18" s="46" t="s">
        <v>26</v>
      </c>
      <c r="B18" s="14">
        <v>2</v>
      </c>
      <c r="C18" s="14">
        <v>3</v>
      </c>
      <c r="D18" s="14">
        <v>4</v>
      </c>
      <c r="E18" s="67">
        <v>5</v>
      </c>
      <c r="F18" s="93">
        <v>7</v>
      </c>
      <c r="G18" s="94">
        <v>8</v>
      </c>
      <c r="H18" s="95">
        <v>9</v>
      </c>
      <c r="I18" s="13">
        <v>10</v>
      </c>
      <c r="J18" s="2715">
        <v>11</v>
      </c>
    </row>
    <row r="19" spans="1:10">
      <c r="A19" s="330">
        <v>1</v>
      </c>
      <c r="B19" s="51" t="s">
        <v>27</v>
      </c>
      <c r="C19" s="99"/>
      <c r="D19" s="333"/>
      <c r="E19" s="357"/>
      <c r="F19" s="65"/>
      <c r="G19" s="83"/>
      <c r="H19" s="76"/>
      <c r="I19" s="320"/>
      <c r="J19" s="2716"/>
    </row>
    <row r="20" spans="1:10" ht="26.25">
      <c r="A20" s="331" t="s">
        <v>28</v>
      </c>
      <c r="B20" s="339" t="s">
        <v>29</v>
      </c>
      <c r="C20" s="100" t="s">
        <v>30</v>
      </c>
      <c r="D20" s="16" t="s">
        <v>31</v>
      </c>
      <c r="E20" s="68" t="s">
        <v>32</v>
      </c>
      <c r="F20" s="304"/>
      <c r="G20" s="374"/>
      <c r="H20" s="334"/>
      <c r="I20" s="304"/>
      <c r="J20" s="2717"/>
    </row>
    <row r="21" spans="1:10" ht="26.25">
      <c r="A21" s="331" t="s">
        <v>33</v>
      </c>
      <c r="B21" s="339" t="s">
        <v>34</v>
      </c>
      <c r="C21" s="100" t="s">
        <v>30</v>
      </c>
      <c r="D21" s="16" t="s">
        <v>31</v>
      </c>
      <c r="E21" s="68" t="s">
        <v>32</v>
      </c>
      <c r="F21" s="304"/>
      <c r="G21" s="374"/>
      <c r="H21" s="334"/>
      <c r="I21" s="304"/>
      <c r="J21" s="2717"/>
    </row>
    <row r="22" spans="1:10" ht="26.25">
      <c r="A22" s="331" t="s">
        <v>35</v>
      </c>
      <c r="B22" s="339" t="s">
        <v>36</v>
      </c>
      <c r="C22" s="100" t="s">
        <v>37</v>
      </c>
      <c r="D22" s="16" t="s">
        <v>31</v>
      </c>
      <c r="E22" s="69" t="s">
        <v>38</v>
      </c>
      <c r="F22" s="304"/>
      <c r="G22" s="374"/>
      <c r="H22" s="334"/>
      <c r="I22" s="304"/>
      <c r="J22" s="2717"/>
    </row>
    <row r="23" spans="1:10" ht="26.25">
      <c r="A23" s="331" t="s">
        <v>39</v>
      </c>
      <c r="B23" s="339" t="s">
        <v>40</v>
      </c>
      <c r="C23" s="100" t="s">
        <v>37</v>
      </c>
      <c r="D23" s="16" t="s">
        <v>31</v>
      </c>
      <c r="E23" s="69" t="s">
        <v>38</v>
      </c>
      <c r="F23" s="304"/>
      <c r="G23" s="374"/>
      <c r="H23" s="334"/>
      <c r="I23" s="304"/>
      <c r="J23" s="2717"/>
    </row>
    <row r="24" spans="1:10" ht="25.5">
      <c r="A24" s="331" t="s">
        <v>41</v>
      </c>
      <c r="B24" s="52" t="s">
        <v>42</v>
      </c>
      <c r="C24" s="52" t="s">
        <v>43</v>
      </c>
      <c r="D24" s="19" t="s">
        <v>31</v>
      </c>
      <c r="E24" s="70" t="s">
        <v>44</v>
      </c>
      <c r="F24" s="304"/>
      <c r="G24" s="374"/>
      <c r="H24" s="371"/>
      <c r="I24" s="318"/>
      <c r="J24" s="2717"/>
    </row>
    <row r="25" spans="1:10">
      <c r="A25" s="332"/>
      <c r="B25" s="53"/>
      <c r="C25" s="101"/>
      <c r="D25" s="36"/>
      <c r="E25" s="71"/>
      <c r="F25" s="329"/>
      <c r="G25" s="378"/>
      <c r="H25" s="87"/>
      <c r="I25" s="373" t="s">
        <v>45</v>
      </c>
      <c r="J25" s="2718"/>
    </row>
    <row r="26" spans="1:10">
      <c r="A26" s="330">
        <v>2</v>
      </c>
      <c r="B26" s="54" t="s">
        <v>46</v>
      </c>
      <c r="C26" s="102"/>
      <c r="D26" s="27"/>
      <c r="E26" s="97"/>
      <c r="F26" s="320"/>
      <c r="G26" s="375"/>
      <c r="H26" s="333"/>
      <c r="I26" s="320"/>
      <c r="J26" s="2716"/>
    </row>
    <row r="27" spans="1:10" ht="39">
      <c r="A27" s="331" t="s">
        <v>47</v>
      </c>
      <c r="B27" s="52" t="s">
        <v>48</v>
      </c>
      <c r="C27" s="103" t="s">
        <v>2654</v>
      </c>
      <c r="D27" s="19" t="s">
        <v>49</v>
      </c>
      <c r="E27" s="70" t="s">
        <v>50</v>
      </c>
      <c r="F27" s="304"/>
      <c r="G27" s="374"/>
      <c r="H27" s="304"/>
      <c r="I27" s="304"/>
      <c r="J27" s="2717"/>
    </row>
    <row r="28" spans="1:10" ht="25.5">
      <c r="A28" s="331" t="s">
        <v>51</v>
      </c>
      <c r="B28" s="55" t="s">
        <v>52</v>
      </c>
      <c r="C28" s="104" t="s">
        <v>2653</v>
      </c>
      <c r="D28" s="19" t="s">
        <v>49</v>
      </c>
      <c r="E28" s="70" t="s">
        <v>50</v>
      </c>
      <c r="F28" s="304"/>
      <c r="G28" s="374"/>
      <c r="H28" s="304"/>
      <c r="I28" s="318"/>
      <c r="J28" s="2717"/>
    </row>
    <row r="29" spans="1:10">
      <c r="A29" s="332"/>
      <c r="B29" s="53"/>
      <c r="C29" s="101"/>
      <c r="D29" s="36"/>
      <c r="E29" s="98"/>
      <c r="F29" s="329"/>
      <c r="G29" s="373"/>
      <c r="H29" s="87"/>
      <c r="I29" s="373" t="s">
        <v>53</v>
      </c>
      <c r="J29" s="2718"/>
    </row>
    <row r="30" spans="1:10">
      <c r="A30" s="330">
        <v>3</v>
      </c>
      <c r="B30" s="31" t="s">
        <v>54</v>
      </c>
      <c r="C30" s="105"/>
      <c r="D30" s="30"/>
      <c r="E30" s="357"/>
      <c r="F30" s="322"/>
      <c r="G30" s="375"/>
      <c r="H30" s="333"/>
      <c r="I30" s="322"/>
      <c r="J30" s="2719"/>
    </row>
    <row r="31" spans="1:10" ht="51">
      <c r="A31" s="331" t="s">
        <v>55</v>
      </c>
      <c r="B31" s="56" t="s">
        <v>56</v>
      </c>
      <c r="C31" s="106" t="s">
        <v>57</v>
      </c>
      <c r="D31" s="16" t="s">
        <v>31</v>
      </c>
      <c r="E31" s="72" t="s">
        <v>58</v>
      </c>
      <c r="F31" s="304"/>
      <c r="G31" s="374"/>
      <c r="H31" s="78"/>
      <c r="I31" s="22"/>
      <c r="J31" s="2720"/>
    </row>
    <row r="32" spans="1:10" ht="38.25">
      <c r="A32" s="331" t="s">
        <v>59</v>
      </c>
      <c r="B32" s="57" t="s">
        <v>60</v>
      </c>
      <c r="C32" s="56" t="s">
        <v>61</v>
      </c>
      <c r="D32" s="16" t="s">
        <v>31</v>
      </c>
      <c r="E32" s="72" t="s">
        <v>62</v>
      </c>
      <c r="F32" s="304"/>
      <c r="G32" s="374"/>
      <c r="H32" s="79"/>
      <c r="I32" s="24"/>
      <c r="J32" s="2720"/>
    </row>
    <row r="33" spans="1:10" ht="38.25">
      <c r="A33" s="331" t="s">
        <v>63</v>
      </c>
      <c r="B33" s="56" t="s">
        <v>64</v>
      </c>
      <c r="C33" s="106" t="s">
        <v>65</v>
      </c>
      <c r="D33" s="16" t="s">
        <v>31</v>
      </c>
      <c r="E33" s="72" t="s">
        <v>66</v>
      </c>
      <c r="F33" s="304"/>
      <c r="G33" s="374"/>
      <c r="H33" s="78"/>
      <c r="I33" s="22"/>
      <c r="J33" s="2720"/>
    </row>
    <row r="34" spans="1:10" ht="38.25">
      <c r="A34" s="331" t="s">
        <v>67</v>
      </c>
      <c r="B34" s="56" t="s">
        <v>68</v>
      </c>
      <c r="C34" s="106" t="s">
        <v>69</v>
      </c>
      <c r="D34" s="16" t="s">
        <v>31</v>
      </c>
      <c r="E34" s="72" t="s">
        <v>50</v>
      </c>
      <c r="F34" s="304"/>
      <c r="G34" s="374"/>
      <c r="H34" s="78"/>
      <c r="I34" s="22"/>
      <c r="J34" s="2720"/>
    </row>
    <row r="35" spans="1:10" ht="25.5">
      <c r="A35" s="331" t="s">
        <v>70</v>
      </c>
      <c r="B35" s="56" t="s">
        <v>71</v>
      </c>
      <c r="C35" s="106" t="s">
        <v>2655</v>
      </c>
      <c r="D35" s="16" t="s">
        <v>31</v>
      </c>
      <c r="E35" s="72" t="s">
        <v>72</v>
      </c>
      <c r="F35" s="304"/>
      <c r="G35" s="374"/>
      <c r="H35" s="78"/>
      <c r="I35" s="22"/>
      <c r="J35" s="2720"/>
    </row>
    <row r="36" spans="1:10" ht="25.5">
      <c r="A36" s="331" t="s">
        <v>73</v>
      </c>
      <c r="B36" s="56" t="s">
        <v>74</v>
      </c>
      <c r="C36" s="106" t="s">
        <v>2656</v>
      </c>
      <c r="D36" s="16" t="s">
        <v>31</v>
      </c>
      <c r="E36" s="72" t="s">
        <v>75</v>
      </c>
      <c r="F36" s="304"/>
      <c r="G36" s="374"/>
      <c r="H36" s="78"/>
      <c r="I36" s="22"/>
      <c r="J36" s="2720"/>
    </row>
    <row r="37" spans="1:10" ht="51">
      <c r="A37" s="331" t="s">
        <v>76</v>
      </c>
      <c r="B37" s="56" t="s">
        <v>77</v>
      </c>
      <c r="C37" s="106" t="s">
        <v>2657</v>
      </c>
      <c r="D37" s="16" t="s">
        <v>31</v>
      </c>
      <c r="E37" s="72" t="s">
        <v>38</v>
      </c>
      <c r="F37" s="304"/>
      <c r="G37" s="374"/>
      <c r="H37" s="78"/>
      <c r="I37" s="22"/>
      <c r="J37" s="2720"/>
    </row>
    <row r="38" spans="1:10" ht="25.5">
      <c r="A38" s="331" t="s">
        <v>78</v>
      </c>
      <c r="B38" s="56" t="s">
        <v>79</v>
      </c>
      <c r="C38" s="106" t="s">
        <v>80</v>
      </c>
      <c r="D38" s="334" t="s">
        <v>31</v>
      </c>
      <c r="E38" s="72" t="s">
        <v>81</v>
      </c>
      <c r="F38" s="304"/>
      <c r="G38" s="374"/>
      <c r="H38" s="78"/>
      <c r="I38" s="22"/>
      <c r="J38" s="2720"/>
    </row>
    <row r="39" spans="1:10" ht="63.75">
      <c r="A39" s="331" t="s">
        <v>82</v>
      </c>
      <c r="B39" s="56" t="s">
        <v>83</v>
      </c>
      <c r="C39" s="106" t="s">
        <v>2658</v>
      </c>
      <c r="D39" s="334" t="s">
        <v>49</v>
      </c>
      <c r="E39" s="72" t="s">
        <v>84</v>
      </c>
      <c r="F39" s="304"/>
      <c r="G39" s="374"/>
      <c r="H39" s="78"/>
      <c r="I39" s="22"/>
      <c r="J39" s="2720"/>
    </row>
    <row r="40" spans="1:10" ht="89.25">
      <c r="A40" s="331" t="s">
        <v>85</v>
      </c>
      <c r="B40" s="56" t="s">
        <v>86</v>
      </c>
      <c r="C40" s="106" t="s">
        <v>2659</v>
      </c>
      <c r="D40" s="334" t="s">
        <v>87</v>
      </c>
      <c r="E40" s="72" t="s">
        <v>88</v>
      </c>
      <c r="F40" s="304"/>
      <c r="G40" s="374"/>
      <c r="H40" s="80"/>
      <c r="I40" s="44"/>
      <c r="J40" s="2720"/>
    </row>
    <row r="41" spans="1:10">
      <c r="A41" s="332"/>
      <c r="B41" s="341"/>
      <c r="C41" s="385"/>
      <c r="D41" s="335"/>
      <c r="E41" s="358"/>
      <c r="F41" s="329"/>
      <c r="G41" s="88"/>
      <c r="H41" s="87"/>
      <c r="I41" s="373" t="s">
        <v>89</v>
      </c>
      <c r="J41" s="2718"/>
    </row>
    <row r="42" spans="1:10">
      <c r="A42" s="330" t="s">
        <v>38</v>
      </c>
      <c r="B42" s="410" t="s">
        <v>90</v>
      </c>
      <c r="C42" s="108"/>
      <c r="D42" s="333"/>
      <c r="E42" s="357"/>
      <c r="F42" s="320"/>
      <c r="G42" s="375"/>
      <c r="H42" s="333"/>
      <c r="I42" s="320"/>
      <c r="J42" s="2716"/>
    </row>
    <row r="43" spans="1:10" ht="38.25">
      <c r="A43" s="381" t="s">
        <v>91</v>
      </c>
      <c r="B43" s="293" t="s">
        <v>2636</v>
      </c>
      <c r="C43" s="293" t="s">
        <v>2660</v>
      </c>
      <c r="D43" s="334" t="s">
        <v>31</v>
      </c>
      <c r="E43" s="360">
        <v>300</v>
      </c>
      <c r="F43" s="304"/>
      <c r="G43" s="374"/>
      <c r="H43" s="334"/>
      <c r="I43" s="304"/>
      <c r="J43" s="2717"/>
    </row>
    <row r="44" spans="1:10" ht="38.25">
      <c r="A44" s="381" t="s">
        <v>92</v>
      </c>
      <c r="B44" s="293" t="s">
        <v>2637</v>
      </c>
      <c r="C44" s="293" t="s">
        <v>2661</v>
      </c>
      <c r="D44" s="334" t="s">
        <v>31</v>
      </c>
      <c r="E44" s="360">
        <v>300</v>
      </c>
      <c r="F44" s="304"/>
      <c r="G44" s="374"/>
      <c r="H44" s="371"/>
      <c r="I44" s="318"/>
      <c r="J44" s="2717"/>
    </row>
    <row r="45" spans="1:10">
      <c r="A45" s="332"/>
      <c r="B45" s="341"/>
      <c r="C45" s="385"/>
      <c r="D45" s="335"/>
      <c r="E45" s="358"/>
      <c r="F45" s="329"/>
      <c r="G45" s="88"/>
      <c r="H45" s="87"/>
      <c r="I45" s="373" t="s">
        <v>93</v>
      </c>
      <c r="J45" s="2718"/>
    </row>
    <row r="46" spans="1:10">
      <c r="A46" s="330" t="s">
        <v>11</v>
      </c>
      <c r="B46" s="410" t="s">
        <v>94</v>
      </c>
      <c r="C46" s="108"/>
      <c r="D46" s="333"/>
      <c r="E46" s="357"/>
      <c r="F46" s="320"/>
      <c r="G46" s="375"/>
      <c r="H46" s="333"/>
      <c r="I46" s="320"/>
      <c r="J46" s="2716"/>
    </row>
    <row r="47" spans="1:10" ht="38.25">
      <c r="A47" s="2721" t="s">
        <v>95</v>
      </c>
      <c r="B47" s="293" t="s">
        <v>96</v>
      </c>
      <c r="C47" s="298" t="s">
        <v>97</v>
      </c>
      <c r="D47" s="334" t="s">
        <v>31</v>
      </c>
      <c r="E47" s="360">
        <v>4000</v>
      </c>
      <c r="F47" s="750" t="s">
        <v>3390</v>
      </c>
      <c r="G47" s="334">
        <v>1.38</v>
      </c>
      <c r="H47" s="334">
        <v>41.4</v>
      </c>
      <c r="I47" s="334">
        <v>21</v>
      </c>
      <c r="J47" s="2722">
        <v>6679.2</v>
      </c>
    </row>
    <row r="48" spans="1:10" ht="25.5">
      <c r="A48" s="2721" t="s">
        <v>98</v>
      </c>
      <c r="B48" s="293" t="s">
        <v>96</v>
      </c>
      <c r="C48" s="293" t="s">
        <v>99</v>
      </c>
      <c r="D48" s="334" t="s">
        <v>31</v>
      </c>
      <c r="E48" s="360">
        <v>500</v>
      </c>
      <c r="F48" s="750" t="s">
        <v>3391</v>
      </c>
      <c r="G48" s="2722">
        <v>1.05</v>
      </c>
      <c r="H48" s="2722">
        <v>63</v>
      </c>
      <c r="I48" s="334">
        <v>21</v>
      </c>
      <c r="J48" s="2722">
        <v>635.25</v>
      </c>
    </row>
    <row r="49" spans="1:10">
      <c r="A49" s="332"/>
      <c r="B49" s="341"/>
      <c r="C49" s="385"/>
      <c r="D49" s="335"/>
      <c r="E49" s="358"/>
      <c r="F49" s="329"/>
      <c r="G49" s="373"/>
      <c r="H49" s="87"/>
      <c r="I49" s="373" t="s">
        <v>100</v>
      </c>
      <c r="J49" s="2723">
        <v>6045</v>
      </c>
    </row>
    <row r="50" spans="1:10">
      <c r="A50" s="330" t="s">
        <v>88</v>
      </c>
      <c r="B50" s="342" t="s">
        <v>101</v>
      </c>
      <c r="C50" s="109"/>
      <c r="D50" s="333"/>
      <c r="E50" s="357"/>
      <c r="F50" s="320"/>
      <c r="G50" s="375"/>
      <c r="H50" s="333"/>
      <c r="I50" s="320"/>
      <c r="J50" s="2716"/>
    </row>
    <row r="51" spans="1:10" ht="51">
      <c r="A51" s="2721" t="s">
        <v>102</v>
      </c>
      <c r="B51" s="293" t="s">
        <v>103</v>
      </c>
      <c r="C51" s="293" t="s">
        <v>2577</v>
      </c>
      <c r="D51" s="334" t="s">
        <v>31</v>
      </c>
      <c r="E51" s="73">
        <v>240</v>
      </c>
      <c r="F51" s="750" t="s">
        <v>3392</v>
      </c>
      <c r="G51" s="2722">
        <v>1.05</v>
      </c>
      <c r="H51" s="2722">
        <v>52.5</v>
      </c>
      <c r="I51" s="334">
        <v>21</v>
      </c>
      <c r="J51" s="2722">
        <v>304.92</v>
      </c>
    </row>
    <row r="52" spans="1:10" ht="25.5">
      <c r="A52" s="2721" t="s">
        <v>104</v>
      </c>
      <c r="B52" s="298" t="s">
        <v>105</v>
      </c>
      <c r="C52" s="298" t="s">
        <v>106</v>
      </c>
      <c r="D52" s="334" t="s">
        <v>31</v>
      </c>
      <c r="E52" s="73">
        <v>90</v>
      </c>
      <c r="F52" s="750" t="s">
        <v>3392</v>
      </c>
      <c r="G52" s="2722">
        <v>1.05</v>
      </c>
      <c r="H52" s="2722">
        <v>52.5</v>
      </c>
      <c r="I52" s="334">
        <v>21</v>
      </c>
      <c r="J52" s="2722">
        <v>114.35</v>
      </c>
    </row>
    <row r="53" spans="1:10" ht="25.5">
      <c r="A53" s="2721" t="s">
        <v>107</v>
      </c>
      <c r="B53" s="60" t="s">
        <v>108</v>
      </c>
      <c r="C53" s="293" t="s">
        <v>109</v>
      </c>
      <c r="D53" s="334" t="s">
        <v>31</v>
      </c>
      <c r="E53" s="73">
        <v>90</v>
      </c>
      <c r="F53" s="750" t="s">
        <v>3392</v>
      </c>
      <c r="G53" s="2722">
        <v>0.59</v>
      </c>
      <c r="H53" s="2722">
        <v>29.5</v>
      </c>
      <c r="I53" s="334">
        <v>21</v>
      </c>
      <c r="J53" s="2722">
        <v>64.25</v>
      </c>
    </row>
    <row r="54" spans="1:10" ht="25.5">
      <c r="A54" s="2721" t="s">
        <v>110</v>
      </c>
      <c r="B54" s="60" t="s">
        <v>111</v>
      </c>
      <c r="C54" s="293" t="s">
        <v>112</v>
      </c>
      <c r="D54" s="334" t="s">
        <v>31</v>
      </c>
      <c r="E54" s="73">
        <v>90</v>
      </c>
      <c r="F54" s="750" t="s">
        <v>3392</v>
      </c>
      <c r="G54" s="2722">
        <v>0.8</v>
      </c>
      <c r="H54" s="2722">
        <v>40</v>
      </c>
      <c r="I54" s="334">
        <v>21</v>
      </c>
      <c r="J54" s="2722">
        <v>87.12</v>
      </c>
    </row>
    <row r="55" spans="1:10">
      <c r="A55" s="332"/>
      <c r="B55" s="341"/>
      <c r="C55" s="385"/>
      <c r="D55" s="335"/>
      <c r="E55" s="358"/>
      <c r="F55" s="329"/>
      <c r="G55" s="373"/>
      <c r="H55" s="87"/>
      <c r="I55" s="373" t="s">
        <v>113</v>
      </c>
      <c r="J55" s="2724">
        <v>471.6</v>
      </c>
    </row>
    <row r="56" spans="1:10">
      <c r="A56" s="330" t="s">
        <v>114</v>
      </c>
      <c r="B56" s="411" t="s">
        <v>115</v>
      </c>
      <c r="C56" s="110"/>
      <c r="D56" s="333"/>
      <c r="E56" s="357"/>
      <c r="F56" s="320"/>
      <c r="G56" s="375"/>
      <c r="H56" s="333"/>
      <c r="I56" s="320"/>
      <c r="J56" s="2716"/>
    </row>
    <row r="57" spans="1:10" ht="38.25">
      <c r="A57" s="381" t="s">
        <v>116</v>
      </c>
      <c r="B57" s="3" t="s">
        <v>117</v>
      </c>
      <c r="C57" s="3" t="s">
        <v>118</v>
      </c>
      <c r="D57" s="334" t="s">
        <v>87</v>
      </c>
      <c r="E57" s="360">
        <v>9</v>
      </c>
      <c r="F57" s="304"/>
      <c r="G57" s="374"/>
      <c r="H57" s="334"/>
      <c r="I57" s="304"/>
      <c r="J57" s="2717"/>
    </row>
    <row r="58" spans="1:10" ht="25.5">
      <c r="A58" s="381" t="s">
        <v>119</v>
      </c>
      <c r="B58" s="3" t="s">
        <v>120</v>
      </c>
      <c r="C58" s="3" t="s">
        <v>121</v>
      </c>
      <c r="D58" s="334" t="s">
        <v>87</v>
      </c>
      <c r="E58" s="360">
        <v>6</v>
      </c>
      <c r="F58" s="304"/>
      <c r="G58" s="374"/>
      <c r="H58" s="371"/>
      <c r="I58" s="318"/>
      <c r="J58" s="2717"/>
    </row>
    <row r="59" spans="1:10">
      <c r="A59" s="332"/>
      <c r="B59" s="341"/>
      <c r="C59" s="385"/>
      <c r="D59" s="335"/>
      <c r="E59" s="358"/>
      <c r="F59" s="329"/>
      <c r="G59" s="88"/>
      <c r="H59" s="87"/>
      <c r="I59" s="373" t="s">
        <v>122</v>
      </c>
      <c r="J59" s="2718"/>
    </row>
    <row r="60" spans="1:10">
      <c r="A60" s="330" t="s">
        <v>123</v>
      </c>
      <c r="B60" s="342" t="s">
        <v>1411</v>
      </c>
      <c r="C60" s="109"/>
      <c r="D60" s="333"/>
      <c r="E60" s="357"/>
      <c r="F60" s="320"/>
      <c r="G60" s="375"/>
      <c r="H60" s="333"/>
      <c r="I60" s="320"/>
      <c r="J60" s="2716"/>
    </row>
    <row r="61" spans="1:10" ht="25.5">
      <c r="A61" s="331" t="s">
        <v>124</v>
      </c>
      <c r="B61" s="61" t="s">
        <v>125</v>
      </c>
      <c r="C61" s="3" t="s">
        <v>126</v>
      </c>
      <c r="D61" s="294" t="s">
        <v>87</v>
      </c>
      <c r="E61" s="359">
        <v>16</v>
      </c>
      <c r="F61" s="304"/>
      <c r="G61" s="374"/>
      <c r="H61" s="334"/>
      <c r="I61" s="304"/>
      <c r="J61" s="2717"/>
    </row>
    <row r="62" spans="1:10" ht="25.5">
      <c r="A62" s="331" t="s">
        <v>127</v>
      </c>
      <c r="B62" s="3" t="s">
        <v>128</v>
      </c>
      <c r="C62" s="3" t="s">
        <v>129</v>
      </c>
      <c r="D62" s="294" t="s">
        <v>87</v>
      </c>
      <c r="E62" s="359">
        <v>8</v>
      </c>
      <c r="F62" s="304"/>
      <c r="G62" s="374"/>
      <c r="H62" s="334"/>
      <c r="I62" s="304"/>
      <c r="J62" s="2717"/>
    </row>
    <row r="63" spans="1:10" ht="25.5">
      <c r="A63" s="331" t="s">
        <v>130</v>
      </c>
      <c r="B63" s="3" t="s">
        <v>131</v>
      </c>
      <c r="C63" s="3" t="s">
        <v>132</v>
      </c>
      <c r="D63" s="294" t="s">
        <v>87</v>
      </c>
      <c r="E63" s="359">
        <v>6</v>
      </c>
      <c r="F63" s="304"/>
      <c r="G63" s="374"/>
      <c r="H63" s="334"/>
      <c r="I63" s="304"/>
      <c r="J63" s="2717"/>
    </row>
    <row r="64" spans="1:10" ht="38.25">
      <c r="A64" s="331" t="s">
        <v>133</v>
      </c>
      <c r="B64" s="61" t="s">
        <v>131</v>
      </c>
      <c r="C64" s="61" t="s">
        <v>134</v>
      </c>
      <c r="D64" s="412" t="s">
        <v>87</v>
      </c>
      <c r="E64" s="413">
        <v>6</v>
      </c>
      <c r="F64" s="304"/>
      <c r="G64" s="374"/>
      <c r="H64" s="334"/>
      <c r="I64" s="304"/>
      <c r="J64" s="2717"/>
    </row>
    <row r="65" spans="1:10" ht="25.5">
      <c r="A65" s="331" t="s">
        <v>135</v>
      </c>
      <c r="B65" s="3" t="s">
        <v>136</v>
      </c>
      <c r="C65" s="3" t="s">
        <v>137</v>
      </c>
      <c r="D65" s="294" t="s">
        <v>31</v>
      </c>
      <c r="E65" s="359">
        <v>6</v>
      </c>
      <c r="F65" s="304"/>
      <c r="G65" s="374"/>
      <c r="H65" s="334"/>
      <c r="I65" s="304"/>
      <c r="J65" s="2717"/>
    </row>
    <row r="66" spans="1:10" ht="25.5">
      <c r="A66" s="331" t="s">
        <v>138</v>
      </c>
      <c r="B66" s="3" t="s">
        <v>139</v>
      </c>
      <c r="C66" s="3" t="s">
        <v>140</v>
      </c>
      <c r="D66" s="294" t="s">
        <v>31</v>
      </c>
      <c r="E66" s="359">
        <v>30</v>
      </c>
      <c r="F66" s="304"/>
      <c r="G66" s="374"/>
      <c r="H66" s="334"/>
      <c r="I66" s="304"/>
      <c r="J66" s="2717"/>
    </row>
    <row r="67" spans="1:10" ht="25.5">
      <c r="A67" s="331" t="s">
        <v>141</v>
      </c>
      <c r="B67" s="61" t="s">
        <v>142</v>
      </c>
      <c r="C67" s="3" t="s">
        <v>143</v>
      </c>
      <c r="D67" s="294" t="s">
        <v>87</v>
      </c>
      <c r="E67" s="359">
        <v>14</v>
      </c>
      <c r="F67" s="304"/>
      <c r="G67" s="374"/>
      <c r="H67" s="334"/>
      <c r="I67" s="304"/>
      <c r="J67" s="2717"/>
    </row>
    <row r="68" spans="1:10" ht="25.5">
      <c r="A68" s="331" t="s">
        <v>144</v>
      </c>
      <c r="B68" s="414" t="s">
        <v>145</v>
      </c>
      <c r="C68" s="415" t="s">
        <v>2578</v>
      </c>
      <c r="D68" s="416" t="s">
        <v>31</v>
      </c>
      <c r="E68" s="417" t="s">
        <v>88</v>
      </c>
      <c r="F68" s="304"/>
      <c r="G68" s="374"/>
      <c r="H68" s="334"/>
      <c r="I68" s="304"/>
      <c r="J68" s="2717"/>
    </row>
    <row r="69" spans="1:10" ht="25.5">
      <c r="A69" s="331" t="s">
        <v>146</v>
      </c>
      <c r="B69" s="3" t="s">
        <v>147</v>
      </c>
      <c r="C69" s="3" t="s">
        <v>148</v>
      </c>
      <c r="D69" s="294" t="s">
        <v>31</v>
      </c>
      <c r="E69" s="359">
        <v>8</v>
      </c>
      <c r="F69" s="304"/>
      <c r="G69" s="374"/>
      <c r="H69" s="334"/>
      <c r="I69" s="304"/>
      <c r="J69" s="2717"/>
    </row>
    <row r="70" spans="1:10" ht="38.25">
      <c r="A70" s="331" t="s">
        <v>149</v>
      </c>
      <c r="B70" s="3" t="s">
        <v>150</v>
      </c>
      <c r="C70" s="3" t="s">
        <v>151</v>
      </c>
      <c r="D70" s="294" t="s">
        <v>31</v>
      </c>
      <c r="E70" s="359">
        <v>20</v>
      </c>
      <c r="F70" s="304"/>
      <c r="G70" s="374"/>
      <c r="H70" s="371"/>
      <c r="I70" s="318"/>
      <c r="J70" s="2717"/>
    </row>
    <row r="71" spans="1:10">
      <c r="A71" s="332"/>
      <c r="B71" s="341"/>
      <c r="C71" s="385"/>
      <c r="D71" s="335"/>
      <c r="E71" s="358"/>
      <c r="F71" s="329"/>
      <c r="G71" s="88"/>
      <c r="H71" s="87"/>
      <c r="I71" s="373" t="s">
        <v>152</v>
      </c>
      <c r="J71" s="2718"/>
    </row>
    <row r="72" spans="1:10">
      <c r="A72" s="330" t="s">
        <v>153</v>
      </c>
      <c r="B72" s="342" t="s">
        <v>154</v>
      </c>
      <c r="C72" s="109"/>
      <c r="D72" s="333"/>
      <c r="E72" s="357"/>
      <c r="F72" s="320"/>
      <c r="G72" s="375"/>
      <c r="H72" s="333"/>
      <c r="I72" s="320"/>
      <c r="J72" s="2716"/>
    </row>
    <row r="73" spans="1:10" ht="38.25">
      <c r="A73" s="2725" t="s">
        <v>155</v>
      </c>
      <c r="B73" s="61" t="s">
        <v>156</v>
      </c>
      <c r="C73" s="3" t="s">
        <v>2662</v>
      </c>
      <c r="D73" s="294" t="s">
        <v>31</v>
      </c>
      <c r="E73" s="359">
        <v>4</v>
      </c>
      <c r="F73" s="334" t="s">
        <v>3393</v>
      </c>
      <c r="G73" s="2722">
        <v>22.18</v>
      </c>
      <c r="H73" s="2722">
        <v>354.88</v>
      </c>
      <c r="I73" s="2726">
        <v>12</v>
      </c>
      <c r="J73" s="2722">
        <v>1717.62</v>
      </c>
    </row>
    <row r="74" spans="1:10" ht="25.5">
      <c r="A74" s="2725" t="s">
        <v>160</v>
      </c>
      <c r="B74" s="61" t="s">
        <v>161</v>
      </c>
      <c r="C74" s="3" t="s">
        <v>2663</v>
      </c>
      <c r="D74" s="294" t="s">
        <v>87</v>
      </c>
      <c r="E74" s="359" t="s">
        <v>162</v>
      </c>
      <c r="F74" s="334" t="s">
        <v>3394</v>
      </c>
      <c r="G74" s="2722">
        <v>13.3</v>
      </c>
      <c r="H74" s="2722">
        <v>399</v>
      </c>
      <c r="I74" s="2726">
        <v>12</v>
      </c>
      <c r="J74" s="2722">
        <v>893.76</v>
      </c>
    </row>
    <row r="75" spans="1:10" ht="25.5">
      <c r="A75" s="2725" t="s">
        <v>165</v>
      </c>
      <c r="B75" s="61" t="s">
        <v>166</v>
      </c>
      <c r="C75" s="3" t="s">
        <v>2664</v>
      </c>
      <c r="D75" s="294" t="s">
        <v>87</v>
      </c>
      <c r="E75" s="359" t="s">
        <v>162</v>
      </c>
      <c r="F75" s="334" t="s">
        <v>3394</v>
      </c>
      <c r="G75" s="2722">
        <v>27.4</v>
      </c>
      <c r="H75" s="2722">
        <v>822</v>
      </c>
      <c r="I75" s="2726">
        <v>12</v>
      </c>
      <c r="J75" s="2722">
        <v>1841.28</v>
      </c>
    </row>
    <row r="76" spans="1:10" ht="51">
      <c r="A76" s="2725" t="s">
        <v>176</v>
      </c>
      <c r="B76" s="61" t="s">
        <v>177</v>
      </c>
      <c r="C76" s="3" t="s">
        <v>178</v>
      </c>
      <c r="D76" s="294" t="s">
        <v>174</v>
      </c>
      <c r="E76" s="359">
        <v>3</v>
      </c>
      <c r="F76" s="334" t="s">
        <v>3393</v>
      </c>
      <c r="G76" s="2722">
        <v>20.94</v>
      </c>
      <c r="H76" s="2722">
        <v>335.04</v>
      </c>
      <c r="I76" s="2726">
        <v>12</v>
      </c>
      <c r="J76" s="2722">
        <v>1125.73</v>
      </c>
    </row>
    <row r="77" spans="1:10" ht="51">
      <c r="A77" s="2725" t="s">
        <v>179</v>
      </c>
      <c r="B77" s="61" t="s">
        <v>180</v>
      </c>
      <c r="C77" s="3" t="s">
        <v>2665</v>
      </c>
      <c r="D77" s="294" t="s">
        <v>31</v>
      </c>
      <c r="E77" s="359">
        <v>10</v>
      </c>
      <c r="F77" s="334" t="s">
        <v>3393</v>
      </c>
      <c r="G77" s="2722">
        <v>22.18</v>
      </c>
      <c r="H77" s="2722">
        <v>354.88</v>
      </c>
      <c r="I77" s="2726">
        <v>12</v>
      </c>
      <c r="J77" s="2722">
        <v>3974.66</v>
      </c>
    </row>
    <row r="78" spans="1:10">
      <c r="A78" s="332"/>
      <c r="B78" s="341"/>
      <c r="C78" s="385"/>
      <c r="D78" s="335"/>
      <c r="E78" s="358"/>
      <c r="F78" s="329"/>
      <c r="G78" s="88"/>
      <c r="H78" s="335"/>
      <c r="I78" s="373" t="s">
        <v>181</v>
      </c>
      <c r="J78" s="2723">
        <v>8415.44</v>
      </c>
    </row>
    <row r="79" spans="1:10">
      <c r="A79" s="330" t="s">
        <v>182</v>
      </c>
      <c r="B79" s="342" t="s">
        <v>1124</v>
      </c>
      <c r="C79" s="129"/>
      <c r="D79" s="130"/>
      <c r="E79" s="187"/>
      <c r="F79" s="320"/>
      <c r="G79" s="375"/>
      <c r="H79" s="333"/>
      <c r="I79" s="320"/>
      <c r="J79" s="2716"/>
    </row>
    <row r="80" spans="1:10" ht="38.25">
      <c r="A80" s="2725" t="s">
        <v>183</v>
      </c>
      <c r="B80" s="61" t="s">
        <v>157</v>
      </c>
      <c r="C80" s="3" t="s">
        <v>158</v>
      </c>
      <c r="D80" s="294" t="s">
        <v>87</v>
      </c>
      <c r="E80" s="359">
        <v>4</v>
      </c>
      <c r="F80" s="339" t="s">
        <v>3395</v>
      </c>
      <c r="G80" s="2722" t="s">
        <v>3396</v>
      </c>
      <c r="H80" s="2722">
        <v>399</v>
      </c>
      <c r="I80" s="2726">
        <v>12</v>
      </c>
      <c r="J80" s="2722">
        <v>1787.52</v>
      </c>
    </row>
    <row r="81" spans="1:10" ht="38.25">
      <c r="A81" s="2725" t="s">
        <v>186</v>
      </c>
      <c r="B81" s="61" t="s">
        <v>157</v>
      </c>
      <c r="C81" s="3" t="s">
        <v>159</v>
      </c>
      <c r="D81" s="294" t="s">
        <v>87</v>
      </c>
      <c r="E81" s="359">
        <v>3</v>
      </c>
      <c r="F81" s="339" t="s">
        <v>3397</v>
      </c>
      <c r="G81" s="2722" t="s">
        <v>3396</v>
      </c>
      <c r="H81" s="2722">
        <v>399</v>
      </c>
      <c r="I81" s="2726">
        <v>12</v>
      </c>
      <c r="J81" s="2722">
        <v>1340.64</v>
      </c>
    </row>
    <row r="82" spans="1:10">
      <c r="A82" s="332"/>
      <c r="B82" s="341"/>
      <c r="C82" s="385"/>
      <c r="D82" s="335"/>
      <c r="E82" s="358"/>
      <c r="F82" s="329"/>
      <c r="G82" s="88"/>
      <c r="H82" s="335"/>
      <c r="I82" s="373" t="s">
        <v>230</v>
      </c>
      <c r="J82" s="2723">
        <v>2793</v>
      </c>
    </row>
    <row r="83" spans="1:10">
      <c r="A83" s="330">
        <v>11</v>
      </c>
      <c r="B83" s="342" t="s">
        <v>1125</v>
      </c>
      <c r="C83" s="131"/>
      <c r="D83" s="131"/>
      <c r="E83" s="496"/>
      <c r="F83" s="131"/>
      <c r="G83" s="131"/>
      <c r="H83" s="131"/>
      <c r="I83" s="131"/>
      <c r="J83" s="2727"/>
    </row>
    <row r="84" spans="1:10" ht="38.25">
      <c r="A84" s="2725" t="s">
        <v>231</v>
      </c>
      <c r="B84" s="61" t="s">
        <v>163</v>
      </c>
      <c r="C84" s="3" t="s">
        <v>164</v>
      </c>
      <c r="D84" s="294" t="s">
        <v>87</v>
      </c>
      <c r="E84" s="359" t="s">
        <v>162</v>
      </c>
      <c r="F84" s="339" t="s">
        <v>3398</v>
      </c>
      <c r="G84" s="2722" t="s">
        <v>3399</v>
      </c>
      <c r="H84" s="2722">
        <v>288</v>
      </c>
      <c r="I84" s="2726">
        <v>12</v>
      </c>
      <c r="J84" s="2722">
        <v>645.12</v>
      </c>
    </row>
    <row r="85" spans="1:10">
      <c r="A85" s="332"/>
      <c r="B85" s="341"/>
      <c r="C85" s="385"/>
      <c r="D85" s="335"/>
      <c r="E85" s="358"/>
      <c r="F85" s="329"/>
      <c r="G85" s="88"/>
      <c r="H85" s="335"/>
      <c r="I85" s="373" t="s">
        <v>245</v>
      </c>
      <c r="J85" s="2723">
        <v>576</v>
      </c>
    </row>
    <row r="86" spans="1:10">
      <c r="A86" s="330" t="s">
        <v>246</v>
      </c>
      <c r="B86" s="342" t="s">
        <v>1412</v>
      </c>
      <c r="C86" s="131"/>
      <c r="D86" s="131"/>
      <c r="E86" s="496"/>
      <c r="F86" s="131"/>
      <c r="G86" s="131"/>
      <c r="H86" s="131"/>
      <c r="I86" s="131"/>
      <c r="J86" s="2727"/>
    </row>
    <row r="87" spans="1:10" ht="25.5">
      <c r="A87" s="2725" t="s">
        <v>247</v>
      </c>
      <c r="B87" s="61" t="s">
        <v>167</v>
      </c>
      <c r="C87" s="3" t="s">
        <v>168</v>
      </c>
      <c r="D87" s="294" t="s">
        <v>87</v>
      </c>
      <c r="E87" s="359">
        <v>6</v>
      </c>
      <c r="F87" s="339" t="s">
        <v>3398</v>
      </c>
      <c r="G87" s="2722" t="s">
        <v>3400</v>
      </c>
      <c r="H87" s="2722">
        <v>210.5</v>
      </c>
      <c r="I87" s="2726">
        <v>12</v>
      </c>
      <c r="J87" s="2722">
        <v>1414.56</v>
      </c>
    </row>
    <row r="88" spans="1:10">
      <c r="A88" s="332"/>
      <c r="B88" s="341"/>
      <c r="C88" s="385"/>
      <c r="D88" s="335"/>
      <c r="E88" s="358"/>
      <c r="F88" s="329"/>
      <c r="G88" s="88"/>
      <c r="H88" s="335"/>
      <c r="I88" s="373" t="s">
        <v>266</v>
      </c>
      <c r="J88" s="2723">
        <v>1263</v>
      </c>
    </row>
    <row r="89" spans="1:10">
      <c r="A89" s="330" t="s">
        <v>267</v>
      </c>
      <c r="B89" s="342" t="s">
        <v>1413</v>
      </c>
      <c r="C89" s="131"/>
      <c r="D89" s="131"/>
      <c r="E89" s="496"/>
      <c r="F89" s="131"/>
      <c r="G89" s="131"/>
      <c r="H89" s="131"/>
      <c r="I89" s="131"/>
      <c r="J89" s="2727"/>
    </row>
    <row r="90" spans="1:10" ht="25.5">
      <c r="A90" s="2725" t="s">
        <v>268</v>
      </c>
      <c r="B90" s="61" t="s">
        <v>169</v>
      </c>
      <c r="C90" s="3" t="s">
        <v>170</v>
      </c>
      <c r="D90" s="294" t="s">
        <v>87</v>
      </c>
      <c r="E90" s="359">
        <v>4</v>
      </c>
      <c r="F90" s="339" t="s">
        <v>3398</v>
      </c>
      <c r="G90" s="2722" t="s">
        <v>3401</v>
      </c>
      <c r="H90" s="2722">
        <v>191.5</v>
      </c>
      <c r="I90" s="2726">
        <v>12</v>
      </c>
      <c r="J90" s="2722">
        <v>857.92</v>
      </c>
    </row>
    <row r="91" spans="1:10">
      <c r="A91" s="332"/>
      <c r="B91" s="341"/>
      <c r="C91" s="385"/>
      <c r="D91" s="335"/>
      <c r="E91" s="358"/>
      <c r="F91" s="329"/>
      <c r="G91" s="88"/>
      <c r="H91" s="335"/>
      <c r="I91" s="373" t="s">
        <v>271</v>
      </c>
      <c r="J91" s="2723">
        <v>766</v>
      </c>
    </row>
    <row r="92" spans="1:10">
      <c r="A92" s="330" t="s">
        <v>272</v>
      </c>
      <c r="B92" s="342" t="s">
        <v>1414</v>
      </c>
      <c r="C92" s="131"/>
      <c r="D92" s="131"/>
      <c r="E92" s="496"/>
      <c r="F92" s="131"/>
      <c r="G92" s="131"/>
      <c r="H92" s="131"/>
      <c r="I92" s="131"/>
      <c r="J92" s="2727"/>
    </row>
    <row r="93" spans="1:10" ht="25.5">
      <c r="A93" s="2725" t="s">
        <v>273</v>
      </c>
      <c r="B93" s="61" t="s">
        <v>171</v>
      </c>
      <c r="C93" s="3" t="s">
        <v>172</v>
      </c>
      <c r="D93" s="294" t="s">
        <v>87</v>
      </c>
      <c r="E93" s="359">
        <v>10</v>
      </c>
      <c r="F93" s="339" t="s">
        <v>3402</v>
      </c>
      <c r="G93" s="2722" t="s">
        <v>3403</v>
      </c>
      <c r="H93" s="2722">
        <v>262.5</v>
      </c>
      <c r="I93" s="2726">
        <v>12</v>
      </c>
      <c r="J93" s="2722">
        <v>2940</v>
      </c>
    </row>
    <row r="94" spans="1:10">
      <c r="A94" s="332"/>
      <c r="B94" s="341"/>
      <c r="C94" s="385"/>
      <c r="D94" s="335"/>
      <c r="E94" s="358"/>
      <c r="F94" s="329"/>
      <c r="G94" s="88"/>
      <c r="H94" s="335"/>
      <c r="I94" s="373" t="s">
        <v>283</v>
      </c>
      <c r="J94" s="2723">
        <v>2625</v>
      </c>
    </row>
    <row r="95" spans="1:10">
      <c r="A95" s="330" t="s">
        <v>284</v>
      </c>
      <c r="B95" s="342" t="s">
        <v>1415</v>
      </c>
      <c r="C95" s="131"/>
      <c r="D95" s="131"/>
      <c r="E95" s="496"/>
      <c r="F95" s="131"/>
      <c r="G95" s="131"/>
      <c r="H95" s="131"/>
      <c r="I95" s="131"/>
      <c r="J95" s="2727"/>
    </row>
    <row r="96" spans="1:10" ht="38.25">
      <c r="A96" s="2725" t="s">
        <v>285</v>
      </c>
      <c r="B96" s="61" t="s">
        <v>173</v>
      </c>
      <c r="C96" s="3" t="s">
        <v>2666</v>
      </c>
      <c r="D96" s="294" t="s">
        <v>174</v>
      </c>
      <c r="E96" s="359">
        <v>3</v>
      </c>
      <c r="F96" s="52" t="s">
        <v>3404</v>
      </c>
      <c r="G96" s="2722" t="s">
        <v>3405</v>
      </c>
      <c r="H96" s="2722">
        <v>388.8</v>
      </c>
      <c r="I96" s="2726">
        <v>12</v>
      </c>
      <c r="J96" s="2722">
        <v>1306.3699999999999</v>
      </c>
    </row>
    <row r="97" spans="1:10">
      <c r="A97" s="332"/>
      <c r="B97" s="341"/>
      <c r="C97" s="385"/>
      <c r="D97" s="335"/>
      <c r="E97" s="358"/>
      <c r="F97" s="329"/>
      <c r="G97" s="88"/>
      <c r="H97" s="335"/>
      <c r="I97" s="373" t="s">
        <v>308</v>
      </c>
      <c r="J97" s="2723">
        <v>1166.4000000000001</v>
      </c>
    </row>
    <row r="98" spans="1:10">
      <c r="A98" s="330" t="s">
        <v>309</v>
      </c>
      <c r="B98" s="342" t="s">
        <v>1416</v>
      </c>
      <c r="C98" s="131"/>
      <c r="D98" s="131"/>
      <c r="E98" s="496"/>
      <c r="F98" s="131"/>
      <c r="G98" s="131"/>
      <c r="H98" s="131"/>
      <c r="I98" s="131"/>
      <c r="J98" s="2727"/>
    </row>
    <row r="99" spans="1:10" ht="38.25">
      <c r="A99" s="2725" t="s">
        <v>310</v>
      </c>
      <c r="B99" s="61" t="s">
        <v>175</v>
      </c>
      <c r="C99" s="3" t="s">
        <v>2667</v>
      </c>
      <c r="D99" s="294" t="s">
        <v>174</v>
      </c>
      <c r="E99" s="359">
        <v>3</v>
      </c>
      <c r="F99" s="52" t="s">
        <v>3404</v>
      </c>
      <c r="G99" s="2722" t="s">
        <v>3406</v>
      </c>
      <c r="H99" s="2722">
        <v>270.08</v>
      </c>
      <c r="I99" s="2726">
        <v>12</v>
      </c>
      <c r="J99" s="2722">
        <v>907.47</v>
      </c>
    </row>
    <row r="100" spans="1:10">
      <c r="A100" s="332"/>
      <c r="B100" s="39"/>
      <c r="C100" s="39"/>
      <c r="D100" s="40"/>
      <c r="E100" s="176"/>
      <c r="F100" s="329"/>
      <c r="G100" s="88"/>
      <c r="H100" s="335"/>
      <c r="I100" s="373" t="s">
        <v>319</v>
      </c>
      <c r="J100" s="2723">
        <v>810.24</v>
      </c>
    </row>
    <row r="101" spans="1:10">
      <c r="A101" s="330" t="s">
        <v>320</v>
      </c>
      <c r="B101" s="62" t="s">
        <v>2579</v>
      </c>
      <c r="C101" s="111"/>
      <c r="D101" s="32"/>
      <c r="E101" s="74"/>
      <c r="F101" s="320"/>
      <c r="G101" s="375"/>
      <c r="H101" s="333"/>
      <c r="I101" s="320"/>
      <c r="J101" s="2716"/>
    </row>
    <row r="102" spans="1:10" ht="25.5">
      <c r="A102" s="331" t="s">
        <v>321</v>
      </c>
      <c r="B102" s="418" t="s">
        <v>184</v>
      </c>
      <c r="C102" s="419" t="s">
        <v>185</v>
      </c>
      <c r="D102" s="134" t="s">
        <v>31</v>
      </c>
      <c r="E102" s="420">
        <v>150</v>
      </c>
      <c r="F102" s="304"/>
      <c r="G102" s="374"/>
      <c r="H102" s="334"/>
      <c r="I102" s="304"/>
      <c r="J102" s="2717"/>
    </row>
    <row r="103" spans="1:10" ht="38.25">
      <c r="A103" s="331" t="s">
        <v>324</v>
      </c>
      <c r="B103" s="418" t="s">
        <v>187</v>
      </c>
      <c r="C103" s="419" t="s">
        <v>185</v>
      </c>
      <c r="D103" s="134" t="s">
        <v>31</v>
      </c>
      <c r="E103" s="420">
        <v>150</v>
      </c>
      <c r="F103" s="304"/>
      <c r="G103" s="374"/>
      <c r="H103" s="334"/>
      <c r="I103" s="304"/>
      <c r="J103" s="2717"/>
    </row>
    <row r="104" spans="1:10" ht="38.25">
      <c r="A104" s="331" t="s">
        <v>326</v>
      </c>
      <c r="B104" s="418" t="s">
        <v>188</v>
      </c>
      <c r="C104" s="419" t="s">
        <v>185</v>
      </c>
      <c r="D104" s="134" t="s">
        <v>31</v>
      </c>
      <c r="E104" s="420">
        <v>150</v>
      </c>
      <c r="F104" s="304"/>
      <c r="G104" s="374"/>
      <c r="H104" s="334"/>
      <c r="I104" s="304"/>
      <c r="J104" s="2717"/>
    </row>
    <row r="105" spans="1:10">
      <c r="A105" s="332"/>
      <c r="B105" s="39"/>
      <c r="C105" s="39"/>
      <c r="D105" s="40"/>
      <c r="E105" s="176"/>
      <c r="F105" s="329"/>
      <c r="G105" s="88"/>
      <c r="H105" s="335"/>
      <c r="I105" s="373" t="s">
        <v>1417</v>
      </c>
      <c r="J105" s="2718"/>
    </row>
    <row r="106" spans="1:10">
      <c r="A106" s="330" t="s">
        <v>335</v>
      </c>
      <c r="B106" s="62" t="s">
        <v>1418</v>
      </c>
      <c r="C106" s="111"/>
      <c r="D106" s="32"/>
      <c r="E106" s="74"/>
      <c r="F106" s="320"/>
      <c r="G106" s="375"/>
      <c r="H106" s="333"/>
      <c r="I106" s="320"/>
      <c r="J106" s="2716"/>
    </row>
    <row r="107" spans="1:10" ht="25.5">
      <c r="A107" s="331" t="s">
        <v>336</v>
      </c>
      <c r="B107" s="297" t="s">
        <v>189</v>
      </c>
      <c r="C107" s="419" t="s">
        <v>190</v>
      </c>
      <c r="D107" s="134" t="s">
        <v>31</v>
      </c>
      <c r="E107" s="139">
        <v>330</v>
      </c>
      <c r="F107" s="304"/>
      <c r="G107" s="374"/>
      <c r="H107" s="334"/>
      <c r="I107" s="304"/>
      <c r="J107" s="2717"/>
    </row>
    <row r="108" spans="1:10" ht="25.5">
      <c r="A108" s="331" t="s">
        <v>338</v>
      </c>
      <c r="B108" s="297" t="s">
        <v>191</v>
      </c>
      <c r="C108" s="419" t="s">
        <v>190</v>
      </c>
      <c r="D108" s="134" t="s">
        <v>31</v>
      </c>
      <c r="E108" s="139">
        <v>150</v>
      </c>
      <c r="F108" s="304"/>
      <c r="G108" s="374"/>
      <c r="H108" s="334"/>
      <c r="I108" s="304"/>
      <c r="J108" s="2717"/>
    </row>
    <row r="109" spans="1:10" ht="25.5">
      <c r="A109" s="331" t="s">
        <v>340</v>
      </c>
      <c r="B109" s="132" t="s">
        <v>222</v>
      </c>
      <c r="C109" s="421" t="s">
        <v>223</v>
      </c>
      <c r="D109" s="134" t="s">
        <v>87</v>
      </c>
      <c r="E109" s="422" t="s">
        <v>162</v>
      </c>
      <c r="F109" s="304"/>
      <c r="G109" s="374"/>
      <c r="H109" s="334"/>
      <c r="I109" s="304"/>
      <c r="J109" s="2717"/>
    </row>
    <row r="110" spans="1:10" ht="38.25">
      <c r="A110" s="331" t="s">
        <v>342</v>
      </c>
      <c r="B110" s="132" t="s">
        <v>224</v>
      </c>
      <c r="C110" s="421" t="s">
        <v>225</v>
      </c>
      <c r="D110" s="134" t="s">
        <v>87</v>
      </c>
      <c r="E110" s="422" t="s">
        <v>162</v>
      </c>
      <c r="F110" s="304"/>
      <c r="G110" s="374"/>
      <c r="H110" s="334"/>
      <c r="I110" s="304"/>
      <c r="J110" s="2717"/>
    </row>
    <row r="111" spans="1:10" ht="38.25">
      <c r="A111" s="331" t="s">
        <v>345</v>
      </c>
      <c r="B111" s="132" t="s">
        <v>192</v>
      </c>
      <c r="C111" s="133" t="s">
        <v>193</v>
      </c>
      <c r="D111" s="134" t="s">
        <v>87</v>
      </c>
      <c r="E111" s="11">
        <v>12</v>
      </c>
      <c r="F111" s="304"/>
      <c r="G111" s="374"/>
      <c r="H111" s="334"/>
      <c r="I111" s="304"/>
      <c r="J111" s="2717"/>
    </row>
    <row r="112" spans="1:10" ht="38.25">
      <c r="A112" s="331" t="s">
        <v>348</v>
      </c>
      <c r="B112" s="132" t="s">
        <v>194</v>
      </c>
      <c r="C112" s="133" t="s">
        <v>195</v>
      </c>
      <c r="D112" s="134" t="s">
        <v>87</v>
      </c>
      <c r="E112" s="11">
        <v>2</v>
      </c>
      <c r="F112" s="304"/>
      <c r="G112" s="374"/>
      <c r="H112" s="334"/>
      <c r="I112" s="304"/>
      <c r="J112" s="2717"/>
    </row>
    <row r="113" spans="1:10" ht="38.25">
      <c r="A113" s="331" t="s">
        <v>350</v>
      </c>
      <c r="B113" s="132" t="s">
        <v>196</v>
      </c>
      <c r="C113" s="133" t="s">
        <v>197</v>
      </c>
      <c r="D113" s="134" t="s">
        <v>87</v>
      </c>
      <c r="E113" s="11">
        <v>2</v>
      </c>
      <c r="F113" s="304"/>
      <c r="G113" s="374"/>
      <c r="H113" s="334"/>
      <c r="I113" s="304"/>
      <c r="J113" s="2717"/>
    </row>
    <row r="114" spans="1:10" ht="38.25">
      <c r="A114" s="331" t="s">
        <v>1419</v>
      </c>
      <c r="B114" s="132" t="s">
        <v>226</v>
      </c>
      <c r="C114" s="133" t="s">
        <v>227</v>
      </c>
      <c r="D114" s="134" t="s">
        <v>87</v>
      </c>
      <c r="E114" s="139">
        <v>2</v>
      </c>
      <c r="F114" s="304"/>
      <c r="G114" s="374"/>
      <c r="H114" s="334"/>
      <c r="I114" s="304"/>
      <c r="J114" s="2717"/>
    </row>
    <row r="115" spans="1:10" ht="38.25">
      <c r="A115" s="331" t="s">
        <v>1420</v>
      </c>
      <c r="B115" s="132" t="s">
        <v>228</v>
      </c>
      <c r="C115" s="133" t="s">
        <v>229</v>
      </c>
      <c r="D115" s="134" t="s">
        <v>87</v>
      </c>
      <c r="E115" s="139">
        <v>2</v>
      </c>
      <c r="F115" s="304"/>
      <c r="G115" s="374"/>
      <c r="H115" s="334"/>
      <c r="I115" s="304"/>
      <c r="J115" s="2717"/>
    </row>
    <row r="116" spans="1:10">
      <c r="A116" s="332"/>
      <c r="B116" s="39"/>
      <c r="C116" s="39"/>
      <c r="D116" s="40"/>
      <c r="E116" s="176"/>
      <c r="F116" s="329"/>
      <c r="G116" s="88"/>
      <c r="H116" s="335"/>
      <c r="I116" s="373" t="s">
        <v>352</v>
      </c>
      <c r="J116" s="2718"/>
    </row>
    <row r="117" spans="1:10">
      <c r="A117" s="330" t="s">
        <v>353</v>
      </c>
      <c r="B117" s="62" t="s">
        <v>1421</v>
      </c>
      <c r="C117" s="111"/>
      <c r="D117" s="32"/>
      <c r="E117" s="74"/>
      <c r="F117" s="320"/>
      <c r="G117" s="375"/>
      <c r="H117" s="333"/>
      <c r="I117" s="320"/>
      <c r="J117" s="2716"/>
    </row>
    <row r="118" spans="1:10" ht="38.25">
      <c r="A118" s="267" t="s">
        <v>354</v>
      </c>
      <c r="B118" s="132" t="s">
        <v>202</v>
      </c>
      <c r="C118" s="133" t="s">
        <v>203</v>
      </c>
      <c r="D118" s="134" t="s">
        <v>87</v>
      </c>
      <c r="E118" s="11">
        <v>3</v>
      </c>
      <c r="F118" s="304"/>
      <c r="G118" s="374"/>
      <c r="H118" s="334"/>
      <c r="I118" s="304"/>
      <c r="J118" s="2717"/>
    </row>
    <row r="119" spans="1:10" ht="25.5">
      <c r="A119" s="267" t="s">
        <v>357</v>
      </c>
      <c r="B119" s="132" t="s">
        <v>208</v>
      </c>
      <c r="C119" s="133" t="s">
        <v>209</v>
      </c>
      <c r="D119" s="134" t="s">
        <v>87</v>
      </c>
      <c r="E119" s="11">
        <v>3</v>
      </c>
      <c r="F119" s="304"/>
      <c r="G119" s="374"/>
      <c r="H119" s="334"/>
      <c r="I119" s="304"/>
      <c r="J119" s="2717"/>
    </row>
    <row r="120" spans="1:10" ht="25.5">
      <c r="A120" s="267" t="s">
        <v>397</v>
      </c>
      <c r="B120" s="132" t="s">
        <v>212</v>
      </c>
      <c r="C120" s="133" t="s">
        <v>213</v>
      </c>
      <c r="D120" s="134" t="s">
        <v>87</v>
      </c>
      <c r="E120" s="11">
        <v>3</v>
      </c>
      <c r="F120" s="304"/>
      <c r="G120" s="374"/>
      <c r="H120" s="334"/>
      <c r="I120" s="304"/>
      <c r="J120" s="2717"/>
    </row>
    <row r="121" spans="1:10" ht="38.25">
      <c r="A121" s="267" t="s">
        <v>1422</v>
      </c>
      <c r="B121" s="132" t="s">
        <v>214</v>
      </c>
      <c r="C121" s="133" t="s">
        <v>215</v>
      </c>
      <c r="D121" s="134" t="s">
        <v>87</v>
      </c>
      <c r="E121" s="11">
        <v>12</v>
      </c>
      <c r="F121" s="304"/>
      <c r="G121" s="374"/>
      <c r="H121" s="334"/>
      <c r="I121" s="304"/>
      <c r="J121" s="2717"/>
    </row>
    <row r="122" spans="1:10" ht="38.25">
      <c r="A122" s="267" t="s">
        <v>1423</v>
      </c>
      <c r="B122" s="132" t="s">
        <v>216</v>
      </c>
      <c r="C122" s="421" t="s">
        <v>217</v>
      </c>
      <c r="D122" s="134" t="s">
        <v>87</v>
      </c>
      <c r="E122" s="422">
        <v>20</v>
      </c>
      <c r="F122" s="304"/>
      <c r="G122" s="374"/>
      <c r="H122" s="334"/>
      <c r="I122" s="304"/>
      <c r="J122" s="2717"/>
    </row>
    <row r="123" spans="1:10">
      <c r="A123" s="332"/>
      <c r="B123" s="39"/>
      <c r="C123" s="39"/>
      <c r="D123" s="40"/>
      <c r="E123" s="176"/>
      <c r="F123" s="329"/>
      <c r="G123" s="88"/>
      <c r="H123" s="335"/>
      <c r="I123" s="373" t="s">
        <v>359</v>
      </c>
      <c r="J123" s="2718"/>
    </row>
    <row r="124" spans="1:10">
      <c r="A124" s="330" t="s">
        <v>360</v>
      </c>
      <c r="B124" s="62" t="s">
        <v>1424</v>
      </c>
      <c r="C124" s="111"/>
      <c r="D124" s="32"/>
      <c r="E124" s="74"/>
      <c r="F124" s="320"/>
      <c r="G124" s="375"/>
      <c r="H124" s="333"/>
      <c r="I124" s="320"/>
      <c r="J124" s="2716"/>
    </row>
    <row r="125" spans="1:10" ht="38.25">
      <c r="A125" s="331" t="s">
        <v>362</v>
      </c>
      <c r="B125" s="132" t="s">
        <v>218</v>
      </c>
      <c r="C125" s="421" t="s">
        <v>219</v>
      </c>
      <c r="D125" s="134" t="s">
        <v>87</v>
      </c>
      <c r="E125" s="422" t="s">
        <v>162</v>
      </c>
      <c r="F125" s="304"/>
      <c r="G125" s="374"/>
      <c r="H125" s="334"/>
      <c r="I125" s="304"/>
      <c r="J125" s="2717"/>
    </row>
    <row r="126" spans="1:10" ht="38.25">
      <c r="A126" s="331" t="s">
        <v>365</v>
      </c>
      <c r="B126" s="132" t="s">
        <v>220</v>
      </c>
      <c r="C126" s="421" t="s">
        <v>221</v>
      </c>
      <c r="D126" s="134" t="s">
        <v>87</v>
      </c>
      <c r="E126" s="422" t="s">
        <v>162</v>
      </c>
      <c r="F126" s="304"/>
      <c r="G126" s="374"/>
      <c r="H126" s="334"/>
      <c r="I126" s="304"/>
      <c r="J126" s="2717"/>
    </row>
    <row r="127" spans="1:10">
      <c r="A127" s="332"/>
      <c r="B127" s="39"/>
      <c r="C127" s="39"/>
      <c r="D127" s="40"/>
      <c r="E127" s="176"/>
      <c r="F127" s="329"/>
      <c r="G127" s="88"/>
      <c r="H127" s="335"/>
      <c r="I127" s="373" t="s">
        <v>370</v>
      </c>
      <c r="J127" s="2718"/>
    </row>
    <row r="128" spans="1:10">
      <c r="A128" s="330" t="s">
        <v>371</v>
      </c>
      <c r="B128" s="62" t="s">
        <v>1428</v>
      </c>
      <c r="C128" s="111"/>
      <c r="D128" s="32"/>
      <c r="E128" s="74"/>
      <c r="F128" s="320"/>
      <c r="G128" s="375"/>
      <c r="H128" s="333"/>
      <c r="I128" s="320"/>
      <c r="J128" s="2716"/>
    </row>
    <row r="129" spans="1:10" ht="38.25">
      <c r="A129" s="331" t="s">
        <v>1425</v>
      </c>
      <c r="B129" s="132" t="s">
        <v>198</v>
      </c>
      <c r="C129" s="133" t="s">
        <v>199</v>
      </c>
      <c r="D129" s="134" t="s">
        <v>87</v>
      </c>
      <c r="E129" s="11">
        <v>3</v>
      </c>
      <c r="F129" s="304"/>
      <c r="G129" s="374"/>
      <c r="H129" s="334"/>
      <c r="I129" s="304"/>
      <c r="J129" s="2717"/>
    </row>
    <row r="130" spans="1:10" ht="38.25">
      <c r="A130" s="331" t="s">
        <v>1426</v>
      </c>
      <c r="B130" s="132" t="s">
        <v>200</v>
      </c>
      <c r="C130" s="133" t="s">
        <v>201</v>
      </c>
      <c r="D130" s="134" t="s">
        <v>87</v>
      </c>
      <c r="E130" s="11" t="s">
        <v>162</v>
      </c>
      <c r="F130" s="304"/>
      <c r="G130" s="374"/>
      <c r="H130" s="334"/>
      <c r="I130" s="304"/>
      <c r="J130" s="2717"/>
    </row>
    <row r="131" spans="1:10">
      <c r="A131" s="332"/>
      <c r="B131" s="39"/>
      <c r="C131" s="39"/>
      <c r="D131" s="40"/>
      <c r="E131" s="176"/>
      <c r="F131" s="329"/>
      <c r="G131" s="88"/>
      <c r="H131" s="335"/>
      <c r="I131" s="373" t="s">
        <v>378</v>
      </c>
      <c r="J131" s="2718"/>
    </row>
    <row r="132" spans="1:10">
      <c r="A132" s="330" t="s">
        <v>379</v>
      </c>
      <c r="B132" s="62" t="s">
        <v>1427</v>
      </c>
      <c r="C132" s="111"/>
      <c r="D132" s="32"/>
      <c r="E132" s="74"/>
      <c r="F132" s="320"/>
      <c r="G132" s="375"/>
      <c r="H132" s="333"/>
      <c r="I132" s="320"/>
      <c r="J132" s="2716"/>
    </row>
    <row r="133" spans="1:10" ht="38.25">
      <c r="A133" s="331" t="s">
        <v>372</v>
      </c>
      <c r="B133" s="132" t="s">
        <v>204</v>
      </c>
      <c r="C133" s="133" t="s">
        <v>205</v>
      </c>
      <c r="D133" s="134" t="s">
        <v>87</v>
      </c>
      <c r="E133" s="11">
        <v>3</v>
      </c>
      <c r="F133" s="304"/>
      <c r="G133" s="374"/>
      <c r="H133" s="334"/>
      <c r="I133" s="304"/>
      <c r="J133" s="2717"/>
    </row>
    <row r="134" spans="1:10" ht="38.25">
      <c r="A134" s="331" t="s">
        <v>375</v>
      </c>
      <c r="B134" s="132" t="s">
        <v>206</v>
      </c>
      <c r="C134" s="133" t="s">
        <v>207</v>
      </c>
      <c r="D134" s="134" t="s">
        <v>87</v>
      </c>
      <c r="E134" s="11">
        <v>3</v>
      </c>
      <c r="F134" s="304"/>
      <c r="G134" s="374"/>
      <c r="H134" s="334"/>
      <c r="I134" s="304"/>
      <c r="J134" s="2717"/>
    </row>
    <row r="135" spans="1:10">
      <c r="A135" s="332"/>
      <c r="B135" s="39"/>
      <c r="C135" s="39"/>
      <c r="D135" s="40"/>
      <c r="E135" s="176"/>
      <c r="F135" s="329"/>
      <c r="G135" s="88"/>
      <c r="H135" s="335"/>
      <c r="I135" s="373" t="s">
        <v>400</v>
      </c>
      <c r="J135" s="2718"/>
    </row>
    <row r="136" spans="1:10">
      <c r="A136" s="330" t="s">
        <v>404</v>
      </c>
      <c r="B136" s="62" t="s">
        <v>2580</v>
      </c>
      <c r="C136" s="111"/>
      <c r="D136" s="32"/>
      <c r="E136" s="74"/>
      <c r="F136" s="320"/>
      <c r="G136" s="375"/>
      <c r="H136" s="333"/>
      <c r="I136" s="320"/>
      <c r="J136" s="2716"/>
    </row>
    <row r="137" spans="1:10" ht="38.25">
      <c r="A137" s="2728" t="s">
        <v>405</v>
      </c>
      <c r="B137" s="132" t="s">
        <v>210</v>
      </c>
      <c r="C137" s="133" t="s">
        <v>211</v>
      </c>
      <c r="D137" s="134" t="s">
        <v>87</v>
      </c>
      <c r="E137" s="11">
        <v>8</v>
      </c>
      <c r="F137" s="2722" t="s">
        <v>3407</v>
      </c>
      <c r="G137" s="2722">
        <v>130</v>
      </c>
      <c r="H137" s="2722">
        <v>130</v>
      </c>
      <c r="I137" s="2726">
        <v>12</v>
      </c>
      <c r="J137" s="2722">
        <v>1164.8</v>
      </c>
    </row>
    <row r="138" spans="1:10">
      <c r="A138" s="332"/>
      <c r="B138" s="42"/>
      <c r="C138" s="112"/>
      <c r="D138" s="34"/>
      <c r="E138" s="176"/>
      <c r="F138" s="329"/>
      <c r="G138" s="373"/>
      <c r="H138" s="335"/>
      <c r="I138" s="373" t="s">
        <v>410</v>
      </c>
      <c r="J138" s="2723">
        <v>1040</v>
      </c>
    </row>
    <row r="139" spans="1:10">
      <c r="A139" s="330" t="s">
        <v>411</v>
      </c>
      <c r="B139" s="342" t="s">
        <v>2581</v>
      </c>
      <c r="C139" s="386"/>
      <c r="D139" s="333"/>
      <c r="E139" s="357"/>
      <c r="F139" s="320"/>
      <c r="G139" s="375"/>
      <c r="H139" s="333"/>
      <c r="I139" s="320"/>
      <c r="J139" s="2716"/>
    </row>
    <row r="140" spans="1:10" ht="25.5">
      <c r="A140" s="331" t="s">
        <v>2583</v>
      </c>
      <c r="B140" s="293" t="s">
        <v>232</v>
      </c>
      <c r="C140" s="293" t="s">
        <v>233</v>
      </c>
      <c r="D140" s="296" t="s">
        <v>31</v>
      </c>
      <c r="E140" s="361" t="s">
        <v>234</v>
      </c>
      <c r="F140" s="304"/>
      <c r="G140" s="374"/>
      <c r="H140" s="334"/>
      <c r="I140" s="304"/>
      <c r="J140" s="2717"/>
    </row>
    <row r="141" spans="1:10" ht="25.5">
      <c r="A141" s="331" t="s">
        <v>2582</v>
      </c>
      <c r="B141" s="293" t="s">
        <v>235</v>
      </c>
      <c r="C141" s="293" t="s">
        <v>236</v>
      </c>
      <c r="D141" s="296" t="s">
        <v>31</v>
      </c>
      <c r="E141" s="361" t="s">
        <v>88</v>
      </c>
      <c r="F141" s="304"/>
      <c r="G141" s="374"/>
      <c r="H141" s="334"/>
      <c r="I141" s="304"/>
      <c r="J141" s="2717"/>
    </row>
    <row r="142" spans="1:10" ht="25.5">
      <c r="A142" s="331" t="s">
        <v>2584</v>
      </c>
      <c r="B142" s="293" t="s">
        <v>237</v>
      </c>
      <c r="C142" s="293" t="s">
        <v>238</v>
      </c>
      <c r="D142" s="294" t="s">
        <v>87</v>
      </c>
      <c r="E142" s="361" t="s">
        <v>88</v>
      </c>
      <c r="F142" s="304"/>
      <c r="G142" s="374"/>
      <c r="H142" s="334"/>
      <c r="I142" s="304"/>
      <c r="J142" s="2717"/>
    </row>
    <row r="143" spans="1:10" ht="25.5">
      <c r="A143" s="331" t="s">
        <v>2585</v>
      </c>
      <c r="B143" s="7" t="s">
        <v>239</v>
      </c>
      <c r="C143" s="7" t="s">
        <v>240</v>
      </c>
      <c r="D143" s="296" t="s">
        <v>31</v>
      </c>
      <c r="E143" s="362" t="s">
        <v>241</v>
      </c>
      <c r="F143" s="304"/>
      <c r="G143" s="374"/>
      <c r="H143" s="334"/>
      <c r="I143" s="304"/>
      <c r="J143" s="2717"/>
    </row>
    <row r="144" spans="1:10" ht="25.5">
      <c r="A144" s="331" t="s">
        <v>2586</v>
      </c>
      <c r="B144" s="7" t="s">
        <v>242</v>
      </c>
      <c r="C144" s="7" t="s">
        <v>243</v>
      </c>
      <c r="D144" s="296" t="s">
        <v>31</v>
      </c>
      <c r="E144" s="362" t="s">
        <v>234</v>
      </c>
      <c r="F144" s="304"/>
      <c r="G144" s="374"/>
      <c r="H144" s="334"/>
      <c r="I144" s="304"/>
      <c r="J144" s="2717"/>
    </row>
    <row r="145" spans="1:10" ht="25.5">
      <c r="A145" s="331" t="s">
        <v>2587</v>
      </c>
      <c r="B145" s="7" t="s">
        <v>244</v>
      </c>
      <c r="C145" s="7" t="s">
        <v>243</v>
      </c>
      <c r="D145" s="296" t="s">
        <v>31</v>
      </c>
      <c r="E145" s="362" t="s">
        <v>234</v>
      </c>
      <c r="F145" s="304"/>
      <c r="G145" s="374"/>
      <c r="H145" s="371"/>
      <c r="I145" s="318"/>
      <c r="J145" s="2717"/>
    </row>
    <row r="146" spans="1:10">
      <c r="A146" s="332"/>
      <c r="B146" s="341"/>
      <c r="C146" s="385"/>
      <c r="D146" s="335"/>
      <c r="E146" s="358"/>
      <c r="F146" s="329"/>
      <c r="G146" s="378"/>
      <c r="H146" s="335"/>
      <c r="I146" s="373" t="s">
        <v>1429</v>
      </c>
      <c r="J146" s="2718"/>
    </row>
    <row r="147" spans="1:10">
      <c r="A147" s="330" t="s">
        <v>434</v>
      </c>
      <c r="B147" s="217" t="s">
        <v>1126</v>
      </c>
      <c r="C147" s="230"/>
      <c r="D147" s="202"/>
      <c r="E147" s="227"/>
      <c r="F147" s="320"/>
      <c r="G147" s="375"/>
      <c r="H147" s="333"/>
      <c r="I147" s="320"/>
      <c r="J147" s="2716"/>
    </row>
    <row r="148" spans="1:10" ht="102">
      <c r="A148" s="331" t="s">
        <v>435</v>
      </c>
      <c r="B148" s="162" t="s">
        <v>248</v>
      </c>
      <c r="C148" s="305" t="s">
        <v>2668</v>
      </c>
      <c r="D148" s="141" t="s">
        <v>31</v>
      </c>
      <c r="E148" s="299">
        <v>6</v>
      </c>
      <c r="F148" s="304"/>
      <c r="G148" s="374"/>
      <c r="H148" s="334"/>
      <c r="I148" s="304"/>
      <c r="J148" s="2717"/>
    </row>
    <row r="149" spans="1:10" ht="102">
      <c r="A149" s="331" t="s">
        <v>438</v>
      </c>
      <c r="B149" s="302" t="s">
        <v>250</v>
      </c>
      <c r="C149" s="305" t="s">
        <v>2669</v>
      </c>
      <c r="D149" s="141" t="s">
        <v>31</v>
      </c>
      <c r="E149" s="299">
        <v>3</v>
      </c>
      <c r="F149" s="304"/>
      <c r="G149" s="374"/>
      <c r="H149" s="334"/>
      <c r="I149" s="304"/>
      <c r="J149" s="2717"/>
    </row>
    <row r="150" spans="1:10" ht="140.25">
      <c r="A150" s="331" t="s">
        <v>441</v>
      </c>
      <c r="B150" s="302" t="s">
        <v>251</v>
      </c>
      <c r="C150" s="305" t="s">
        <v>2670</v>
      </c>
      <c r="D150" s="141" t="s">
        <v>31</v>
      </c>
      <c r="E150" s="300">
        <v>9</v>
      </c>
      <c r="F150" s="304"/>
      <c r="G150" s="374"/>
      <c r="H150" s="334"/>
      <c r="I150" s="304"/>
      <c r="J150" s="2717"/>
    </row>
    <row r="151" spans="1:10" ht="76.5">
      <c r="A151" s="331" t="s">
        <v>443</v>
      </c>
      <c r="B151" s="302" t="s">
        <v>252</v>
      </c>
      <c r="C151" s="305" t="s">
        <v>2671</v>
      </c>
      <c r="D151" s="141" t="s">
        <v>31</v>
      </c>
      <c r="E151" s="300">
        <v>6</v>
      </c>
      <c r="F151" s="304"/>
      <c r="G151" s="374"/>
      <c r="H151" s="334"/>
      <c r="I151" s="304"/>
      <c r="J151" s="2717"/>
    </row>
    <row r="152" spans="1:10" ht="89.25">
      <c r="A152" s="331" t="s">
        <v>446</v>
      </c>
      <c r="B152" s="302" t="s">
        <v>253</v>
      </c>
      <c r="C152" s="305" t="s">
        <v>254</v>
      </c>
      <c r="D152" s="141" t="s">
        <v>31</v>
      </c>
      <c r="E152" s="300">
        <v>12</v>
      </c>
      <c r="F152" s="304"/>
      <c r="G152" s="374"/>
      <c r="H152" s="334"/>
      <c r="I152" s="304"/>
      <c r="J152" s="2717"/>
    </row>
    <row r="153" spans="1:10" ht="114.75">
      <c r="A153" s="331" t="s">
        <v>1430</v>
      </c>
      <c r="B153" s="302" t="s">
        <v>255</v>
      </c>
      <c r="C153" s="305" t="s">
        <v>2675</v>
      </c>
      <c r="D153" s="141" t="s">
        <v>31</v>
      </c>
      <c r="E153" s="299">
        <v>6</v>
      </c>
      <c r="F153" s="304"/>
      <c r="G153" s="374"/>
      <c r="H153" s="334"/>
      <c r="I153" s="304"/>
      <c r="J153" s="2717"/>
    </row>
    <row r="154" spans="1:10" ht="114.75">
      <c r="A154" s="331" t="s">
        <v>1431</v>
      </c>
      <c r="B154" s="302" t="s">
        <v>256</v>
      </c>
      <c r="C154" s="305" t="s">
        <v>2672</v>
      </c>
      <c r="D154" s="141" t="s">
        <v>31</v>
      </c>
      <c r="E154" s="300">
        <v>120</v>
      </c>
      <c r="F154" s="304"/>
      <c r="G154" s="374"/>
      <c r="H154" s="334"/>
      <c r="I154" s="304"/>
      <c r="J154" s="2717"/>
    </row>
    <row r="155" spans="1:10" ht="25.5">
      <c r="A155" s="331" t="s">
        <v>1432</v>
      </c>
      <c r="B155" s="302" t="s">
        <v>257</v>
      </c>
      <c r="C155" s="305" t="s">
        <v>2673</v>
      </c>
      <c r="D155" s="141" t="s">
        <v>31</v>
      </c>
      <c r="E155" s="300">
        <v>3</v>
      </c>
      <c r="F155" s="304"/>
      <c r="G155" s="374"/>
      <c r="H155" s="334"/>
      <c r="I155" s="304"/>
      <c r="J155" s="2717"/>
    </row>
    <row r="156" spans="1:10" ht="102">
      <c r="A156" s="331" t="s">
        <v>1433</v>
      </c>
      <c r="B156" s="302" t="s">
        <v>258</v>
      </c>
      <c r="C156" s="305" t="s">
        <v>2674</v>
      </c>
      <c r="D156" s="141" t="s">
        <v>31</v>
      </c>
      <c r="E156" s="300">
        <v>3</v>
      </c>
      <c r="F156" s="304"/>
      <c r="G156" s="374"/>
      <c r="H156" s="334"/>
      <c r="I156" s="304"/>
      <c r="J156" s="2717"/>
    </row>
    <row r="157" spans="1:10" ht="76.5">
      <c r="A157" s="331" t="s">
        <v>1434</v>
      </c>
      <c r="B157" s="302" t="s">
        <v>259</v>
      </c>
      <c r="C157" s="305" t="s">
        <v>2676</v>
      </c>
      <c r="D157" s="141" t="s">
        <v>31</v>
      </c>
      <c r="E157" s="300">
        <v>12</v>
      </c>
      <c r="F157" s="304"/>
      <c r="G157" s="374"/>
      <c r="H157" s="334"/>
      <c r="I157" s="304"/>
      <c r="J157" s="2717"/>
    </row>
    <row r="158" spans="1:10" ht="25.5">
      <c r="A158" s="331" t="s">
        <v>1435</v>
      </c>
      <c r="B158" s="302" t="s">
        <v>260</v>
      </c>
      <c r="C158" s="305" t="s">
        <v>261</v>
      </c>
      <c r="D158" s="141" t="s">
        <v>249</v>
      </c>
      <c r="E158" s="300">
        <v>12</v>
      </c>
      <c r="F158" s="304"/>
      <c r="G158" s="374"/>
      <c r="H158" s="334"/>
      <c r="I158" s="304"/>
      <c r="J158" s="2717"/>
    </row>
    <row r="159" spans="1:10" ht="25.5">
      <c r="A159" s="331" t="s">
        <v>1436</v>
      </c>
      <c r="B159" s="302" t="s">
        <v>262</v>
      </c>
      <c r="C159" s="305" t="s">
        <v>263</v>
      </c>
      <c r="D159" s="141" t="s">
        <v>249</v>
      </c>
      <c r="E159" s="299">
        <v>24</v>
      </c>
      <c r="F159" s="304"/>
      <c r="G159" s="374"/>
      <c r="H159" s="334"/>
      <c r="I159" s="304"/>
      <c r="J159" s="2717"/>
    </row>
    <row r="160" spans="1:10" ht="89.25">
      <c r="A160" s="331" t="s">
        <v>1437</v>
      </c>
      <c r="B160" s="302" t="s">
        <v>264</v>
      </c>
      <c r="C160" s="305" t="s">
        <v>2677</v>
      </c>
      <c r="D160" s="141" t="s">
        <v>31</v>
      </c>
      <c r="E160" s="300">
        <v>30</v>
      </c>
      <c r="F160" s="304"/>
      <c r="G160" s="374"/>
      <c r="H160" s="334"/>
      <c r="I160" s="304"/>
      <c r="J160" s="2717"/>
    </row>
    <row r="161" spans="1:10" ht="63.75">
      <c r="A161" s="331" t="s">
        <v>1438</v>
      </c>
      <c r="B161" s="302" t="s">
        <v>265</v>
      </c>
      <c r="C161" s="305" t="s">
        <v>2678</v>
      </c>
      <c r="D161" s="141" t="s">
        <v>31</v>
      </c>
      <c r="E161" s="300">
        <v>6</v>
      </c>
      <c r="F161" s="304"/>
      <c r="G161" s="374"/>
      <c r="H161" s="334"/>
      <c r="I161" s="304"/>
      <c r="J161" s="2717"/>
    </row>
    <row r="162" spans="1:10">
      <c r="A162" s="332"/>
      <c r="B162" s="341"/>
      <c r="C162" s="385"/>
      <c r="D162" s="335"/>
      <c r="E162" s="358"/>
      <c r="F162" s="329"/>
      <c r="G162" s="378"/>
      <c r="H162" s="378"/>
      <c r="I162" s="373" t="s">
        <v>448</v>
      </c>
      <c r="J162" s="2718"/>
    </row>
    <row r="163" spans="1:10">
      <c r="A163" s="330" t="s">
        <v>449</v>
      </c>
      <c r="B163" s="177" t="s">
        <v>2796</v>
      </c>
      <c r="C163" s="231"/>
      <c r="D163" s="333"/>
      <c r="E163" s="357"/>
      <c r="F163" s="320"/>
      <c r="G163" s="375"/>
      <c r="H163" s="333"/>
      <c r="I163" s="320"/>
      <c r="J163" s="2716"/>
    </row>
    <row r="164" spans="1:10" ht="76.5">
      <c r="A164" s="331" t="s">
        <v>450</v>
      </c>
      <c r="B164" s="148" t="s">
        <v>269</v>
      </c>
      <c r="C164" s="305" t="s">
        <v>1127</v>
      </c>
      <c r="D164" s="141" t="s">
        <v>31</v>
      </c>
      <c r="E164" s="360">
        <v>3</v>
      </c>
      <c r="F164" s="304"/>
      <c r="G164" s="374"/>
      <c r="H164" s="334"/>
      <c r="I164" s="304"/>
      <c r="J164" s="2717"/>
    </row>
    <row r="165" spans="1:10" ht="38.25">
      <c r="A165" s="331" t="s">
        <v>452</v>
      </c>
      <c r="B165" s="148" t="s">
        <v>270</v>
      </c>
      <c r="C165" s="305" t="s">
        <v>1128</v>
      </c>
      <c r="D165" s="141" t="s">
        <v>1129</v>
      </c>
      <c r="E165" s="360">
        <v>3</v>
      </c>
      <c r="F165" s="304"/>
      <c r="G165" s="374"/>
      <c r="H165" s="334"/>
      <c r="I165" s="304"/>
      <c r="J165" s="2717"/>
    </row>
    <row r="166" spans="1:10">
      <c r="A166" s="332"/>
      <c r="B166" s="341"/>
      <c r="C166" s="385"/>
      <c r="D166" s="335"/>
      <c r="E166" s="358"/>
      <c r="F166" s="329"/>
      <c r="G166" s="378"/>
      <c r="H166" s="335"/>
      <c r="I166" s="373" t="s">
        <v>1439</v>
      </c>
      <c r="J166" s="2718"/>
    </row>
    <row r="167" spans="1:10">
      <c r="A167" s="330" t="s">
        <v>454</v>
      </c>
      <c r="B167" s="177" t="s">
        <v>2795</v>
      </c>
      <c r="C167" s="232"/>
      <c r="D167" s="333"/>
      <c r="E167" s="357"/>
      <c r="F167" s="320"/>
      <c r="G167" s="375"/>
      <c r="H167" s="333"/>
      <c r="I167" s="320"/>
      <c r="J167" s="2716"/>
    </row>
    <row r="168" spans="1:10" ht="38.25">
      <c r="A168" s="331" t="s">
        <v>456</v>
      </c>
      <c r="B168" s="148" t="s">
        <v>274</v>
      </c>
      <c r="C168" s="305" t="s">
        <v>2679</v>
      </c>
      <c r="D168" s="334" t="s">
        <v>31</v>
      </c>
      <c r="E168" s="300">
        <v>12</v>
      </c>
      <c r="F168" s="304"/>
      <c r="G168" s="374"/>
      <c r="H168" s="334"/>
      <c r="I168" s="304"/>
      <c r="J168" s="2717"/>
    </row>
    <row r="169" spans="1:10" ht="51">
      <c r="A169" s="331" t="s">
        <v>459</v>
      </c>
      <c r="B169" s="148" t="s">
        <v>275</v>
      </c>
      <c r="C169" s="305" t="s">
        <v>276</v>
      </c>
      <c r="D169" s="334" t="s">
        <v>31</v>
      </c>
      <c r="E169" s="300">
        <v>18</v>
      </c>
      <c r="F169" s="304"/>
      <c r="G169" s="374"/>
      <c r="H169" s="334"/>
      <c r="I169" s="304"/>
      <c r="J169" s="2717"/>
    </row>
    <row r="170" spans="1:10" ht="25.5">
      <c r="A170" s="331" t="s">
        <v>461</v>
      </c>
      <c r="B170" s="302" t="s">
        <v>277</v>
      </c>
      <c r="C170" s="305" t="s">
        <v>2680</v>
      </c>
      <c r="D170" s="334" t="s">
        <v>31</v>
      </c>
      <c r="E170" s="144">
        <v>18</v>
      </c>
      <c r="F170" s="304"/>
      <c r="G170" s="374"/>
      <c r="H170" s="334"/>
      <c r="I170" s="304"/>
      <c r="J170" s="2717"/>
    </row>
    <row r="171" spans="1:10" ht="51">
      <c r="A171" s="331" t="s">
        <v>1440</v>
      </c>
      <c r="B171" s="302" t="s">
        <v>278</v>
      </c>
      <c r="C171" s="305" t="s">
        <v>2681</v>
      </c>
      <c r="D171" s="384" t="s">
        <v>31</v>
      </c>
      <c r="E171" s="144">
        <v>12</v>
      </c>
      <c r="F171" s="304"/>
      <c r="G171" s="374"/>
      <c r="H171" s="334"/>
      <c r="I171" s="304"/>
      <c r="J171" s="2717"/>
    </row>
    <row r="172" spans="1:10" ht="25.5">
      <c r="A172" s="331" t="s">
        <v>1441</v>
      </c>
      <c r="B172" s="148" t="s">
        <v>279</v>
      </c>
      <c r="C172" s="305" t="s">
        <v>280</v>
      </c>
      <c r="D172" s="334" t="s">
        <v>249</v>
      </c>
      <c r="E172" s="300">
        <v>30</v>
      </c>
      <c r="F172" s="304"/>
      <c r="G172" s="374"/>
      <c r="H172" s="334"/>
      <c r="I172" s="304"/>
      <c r="J172" s="2717"/>
    </row>
    <row r="173" spans="1:10" ht="25.5">
      <c r="A173" s="331" t="s">
        <v>1442</v>
      </c>
      <c r="B173" s="148" t="s">
        <v>281</v>
      </c>
      <c r="C173" s="305" t="s">
        <v>282</v>
      </c>
      <c r="D173" s="334" t="s">
        <v>249</v>
      </c>
      <c r="E173" s="300">
        <v>30</v>
      </c>
      <c r="F173" s="304"/>
      <c r="G173" s="374"/>
      <c r="H173" s="334"/>
      <c r="I173" s="304"/>
      <c r="J173" s="2717"/>
    </row>
    <row r="174" spans="1:10">
      <c r="A174" s="332"/>
      <c r="B174" s="341"/>
      <c r="C174" s="385"/>
      <c r="D174" s="335"/>
      <c r="E174" s="358"/>
      <c r="F174" s="329"/>
      <c r="G174" s="378"/>
      <c r="H174" s="335"/>
      <c r="I174" s="373" t="s">
        <v>463</v>
      </c>
      <c r="J174" s="2718"/>
    </row>
    <row r="175" spans="1:10">
      <c r="A175" s="330" t="s">
        <v>464</v>
      </c>
      <c r="B175" s="177" t="s">
        <v>1130</v>
      </c>
      <c r="C175" s="233"/>
      <c r="D175" s="333"/>
      <c r="E175" s="357"/>
      <c r="F175" s="320"/>
      <c r="G175" s="375"/>
      <c r="H175" s="333"/>
      <c r="I175" s="320"/>
      <c r="J175" s="2716"/>
    </row>
    <row r="176" spans="1:10" ht="76.5">
      <c r="A176" s="331" t="s">
        <v>465</v>
      </c>
      <c r="B176" s="148" t="s">
        <v>286</v>
      </c>
      <c r="C176" s="305" t="s">
        <v>2682</v>
      </c>
      <c r="D176" s="334" t="s">
        <v>31</v>
      </c>
      <c r="E176" s="300">
        <v>9</v>
      </c>
      <c r="F176" s="304"/>
      <c r="G176" s="374"/>
      <c r="H176" s="334"/>
      <c r="I176" s="304"/>
      <c r="J176" s="2717"/>
    </row>
    <row r="177" spans="1:10" ht="89.25">
      <c r="A177" s="331" t="s">
        <v>1443</v>
      </c>
      <c r="B177" s="148" t="s">
        <v>287</v>
      </c>
      <c r="C177" s="305" t="s">
        <v>2683</v>
      </c>
      <c r="D177" s="334" t="s">
        <v>31</v>
      </c>
      <c r="E177" s="300">
        <v>3</v>
      </c>
      <c r="F177" s="304"/>
      <c r="G177" s="374"/>
      <c r="H177" s="334"/>
      <c r="I177" s="304"/>
      <c r="J177" s="2717"/>
    </row>
    <row r="178" spans="1:10" ht="114.75">
      <c r="A178" s="331" t="s">
        <v>468</v>
      </c>
      <c r="B178" s="148" t="s">
        <v>288</v>
      </c>
      <c r="C178" s="305" t="s">
        <v>289</v>
      </c>
      <c r="D178" s="334" t="s">
        <v>31</v>
      </c>
      <c r="E178" s="299">
        <v>3</v>
      </c>
      <c r="F178" s="304"/>
      <c r="G178" s="374"/>
      <c r="H178" s="334"/>
      <c r="I178" s="304"/>
      <c r="J178" s="2717"/>
    </row>
    <row r="179" spans="1:10" ht="76.5">
      <c r="A179" s="331" t="s">
        <v>471</v>
      </c>
      <c r="B179" s="148" t="s">
        <v>290</v>
      </c>
      <c r="C179" s="305" t="s">
        <v>291</v>
      </c>
      <c r="D179" s="334" t="s">
        <v>31</v>
      </c>
      <c r="E179" s="300">
        <v>36</v>
      </c>
      <c r="F179" s="304"/>
      <c r="G179" s="374"/>
      <c r="H179" s="334"/>
      <c r="I179" s="304"/>
      <c r="J179" s="2717"/>
    </row>
    <row r="180" spans="1:10" ht="114.75">
      <c r="A180" s="331" t="s">
        <v>474</v>
      </c>
      <c r="B180" s="148" t="s">
        <v>292</v>
      </c>
      <c r="C180" s="305" t="s">
        <v>293</v>
      </c>
      <c r="D180" s="334" t="s">
        <v>31</v>
      </c>
      <c r="E180" s="300">
        <v>24</v>
      </c>
      <c r="F180" s="304"/>
      <c r="G180" s="374"/>
      <c r="H180" s="334"/>
      <c r="I180" s="304"/>
      <c r="J180" s="2717"/>
    </row>
    <row r="181" spans="1:10" ht="89.25">
      <c r="A181" s="331" t="s">
        <v>477</v>
      </c>
      <c r="B181" s="148" t="s">
        <v>294</v>
      </c>
      <c r="C181" s="305" t="s">
        <v>295</v>
      </c>
      <c r="D181" s="334" t="s">
        <v>31</v>
      </c>
      <c r="E181" s="299">
        <v>3</v>
      </c>
      <c r="F181" s="304"/>
      <c r="G181" s="374"/>
      <c r="H181" s="334"/>
      <c r="I181" s="304"/>
      <c r="J181" s="2717"/>
    </row>
    <row r="182" spans="1:10" ht="51">
      <c r="A182" s="331" t="s">
        <v>480</v>
      </c>
      <c r="B182" s="148" t="s">
        <v>296</v>
      </c>
      <c r="C182" s="305" t="s">
        <v>297</v>
      </c>
      <c r="D182" s="334" t="s">
        <v>31</v>
      </c>
      <c r="E182" s="299">
        <v>15</v>
      </c>
      <c r="F182" s="304"/>
      <c r="G182" s="374"/>
      <c r="H182" s="334"/>
      <c r="I182" s="304"/>
      <c r="J182" s="2717"/>
    </row>
    <row r="183" spans="1:10" ht="63.75">
      <c r="A183" s="331" t="s">
        <v>482</v>
      </c>
      <c r="B183" s="148" t="s">
        <v>298</v>
      </c>
      <c r="C183" s="305" t="s">
        <v>299</v>
      </c>
      <c r="D183" s="334" t="s">
        <v>31</v>
      </c>
      <c r="E183" s="299">
        <v>24</v>
      </c>
      <c r="F183" s="304"/>
      <c r="G183" s="374"/>
      <c r="H183" s="334"/>
      <c r="I183" s="304"/>
      <c r="J183" s="2717"/>
    </row>
    <row r="184" spans="1:10" ht="102">
      <c r="A184" s="331" t="s">
        <v>485</v>
      </c>
      <c r="B184" s="148" t="s">
        <v>300</v>
      </c>
      <c r="C184" s="305" t="s">
        <v>301</v>
      </c>
      <c r="D184" s="334" t="s">
        <v>31</v>
      </c>
      <c r="E184" s="300">
        <v>18</v>
      </c>
      <c r="F184" s="304"/>
      <c r="G184" s="374"/>
      <c r="H184" s="334"/>
      <c r="I184" s="304"/>
      <c r="J184" s="2717"/>
    </row>
    <row r="185" spans="1:10" ht="76.5">
      <c r="A185" s="331" t="s">
        <v>488</v>
      </c>
      <c r="B185" s="148" t="s">
        <v>302</v>
      </c>
      <c r="C185" s="305" t="s">
        <v>1131</v>
      </c>
      <c r="D185" s="334" t="s">
        <v>31</v>
      </c>
      <c r="E185" s="299">
        <v>9</v>
      </c>
      <c r="F185" s="304"/>
      <c r="G185" s="374"/>
      <c r="H185" s="334"/>
      <c r="I185" s="304"/>
      <c r="J185" s="2717"/>
    </row>
    <row r="186" spans="1:10" ht="63.75">
      <c r="A186" s="331" t="s">
        <v>491</v>
      </c>
      <c r="B186" s="148" t="s">
        <v>303</v>
      </c>
      <c r="C186" s="305" t="s">
        <v>304</v>
      </c>
      <c r="D186" s="334" t="s">
        <v>31</v>
      </c>
      <c r="E186" s="299">
        <v>9</v>
      </c>
      <c r="F186" s="304"/>
      <c r="G186" s="374"/>
      <c r="H186" s="334"/>
      <c r="I186" s="304"/>
      <c r="J186" s="2717"/>
    </row>
    <row r="187" spans="1:10" ht="114.75">
      <c r="A187" s="331" t="s">
        <v>494</v>
      </c>
      <c r="B187" s="148" t="s">
        <v>305</v>
      </c>
      <c r="C187" s="305" t="s">
        <v>1132</v>
      </c>
      <c r="D187" s="334" t="s">
        <v>31</v>
      </c>
      <c r="E187" s="299">
        <v>9</v>
      </c>
      <c r="F187" s="304"/>
      <c r="G187" s="374"/>
      <c r="H187" s="334"/>
      <c r="I187" s="304"/>
      <c r="J187" s="2717"/>
    </row>
    <row r="188" spans="1:10" ht="89.25">
      <c r="A188" s="331" t="s">
        <v>496</v>
      </c>
      <c r="B188" s="148" t="s">
        <v>306</v>
      </c>
      <c r="C188" s="305" t="s">
        <v>307</v>
      </c>
      <c r="D188" s="334" t="s">
        <v>31</v>
      </c>
      <c r="E188" s="299">
        <v>24</v>
      </c>
      <c r="F188" s="304"/>
      <c r="G188" s="374"/>
      <c r="H188" s="334"/>
      <c r="I188" s="304"/>
      <c r="J188" s="2717"/>
    </row>
    <row r="189" spans="1:10">
      <c r="A189" s="332"/>
      <c r="B189" s="341"/>
      <c r="C189" s="385"/>
      <c r="D189" s="335"/>
      <c r="E189" s="358"/>
      <c r="F189" s="329"/>
      <c r="G189" s="378"/>
      <c r="H189" s="335"/>
      <c r="I189" s="373" t="s">
        <v>519</v>
      </c>
      <c r="J189" s="2718"/>
    </row>
    <row r="190" spans="1:10">
      <c r="A190" s="330" t="s">
        <v>520</v>
      </c>
      <c r="B190" s="177" t="s">
        <v>1444</v>
      </c>
      <c r="C190" s="234"/>
      <c r="D190" s="336"/>
      <c r="E190" s="357"/>
      <c r="F190" s="324"/>
      <c r="G190" s="376"/>
      <c r="H190" s="336"/>
      <c r="I190" s="324"/>
      <c r="J190" s="2729"/>
    </row>
    <row r="191" spans="1:10" ht="76.5">
      <c r="A191" s="331" t="s">
        <v>521</v>
      </c>
      <c r="B191" s="148" t="s">
        <v>311</v>
      </c>
      <c r="C191" s="305" t="s">
        <v>312</v>
      </c>
      <c r="D191" s="334" t="s">
        <v>31</v>
      </c>
      <c r="E191" s="299">
        <v>12</v>
      </c>
      <c r="F191" s="304"/>
      <c r="G191" s="374"/>
      <c r="H191" s="334"/>
      <c r="I191" s="304"/>
      <c r="J191" s="2717"/>
    </row>
    <row r="192" spans="1:10" ht="76.5">
      <c r="A192" s="331" t="s">
        <v>524</v>
      </c>
      <c r="B192" s="148" t="s">
        <v>313</v>
      </c>
      <c r="C192" s="305" t="s">
        <v>314</v>
      </c>
      <c r="D192" s="334" t="s">
        <v>87</v>
      </c>
      <c r="E192" s="299">
        <v>12</v>
      </c>
      <c r="F192" s="304"/>
      <c r="G192" s="374"/>
      <c r="H192" s="334"/>
      <c r="I192" s="304"/>
      <c r="J192" s="2717"/>
    </row>
    <row r="193" spans="1:10" ht="76.5">
      <c r="A193" s="331" t="s">
        <v>527</v>
      </c>
      <c r="B193" s="148" t="s">
        <v>315</v>
      </c>
      <c r="C193" s="305" t="s">
        <v>316</v>
      </c>
      <c r="D193" s="334" t="s">
        <v>87</v>
      </c>
      <c r="E193" s="299">
        <v>36</v>
      </c>
      <c r="F193" s="304"/>
      <c r="G193" s="374"/>
      <c r="H193" s="334"/>
      <c r="I193" s="304"/>
      <c r="J193" s="2717"/>
    </row>
    <row r="194" spans="1:10" ht="25.5">
      <c r="A194" s="331" t="s">
        <v>530</v>
      </c>
      <c r="B194" s="148" t="s">
        <v>317</v>
      </c>
      <c r="C194" s="305" t="s">
        <v>318</v>
      </c>
      <c r="D194" s="334" t="s">
        <v>87</v>
      </c>
      <c r="E194" s="299">
        <v>12</v>
      </c>
      <c r="F194" s="304"/>
      <c r="G194" s="374"/>
      <c r="H194" s="334"/>
      <c r="I194" s="304"/>
      <c r="J194" s="2717"/>
    </row>
    <row r="195" spans="1:10">
      <c r="A195" s="332"/>
      <c r="B195" s="341"/>
      <c r="C195" s="385"/>
      <c r="D195" s="335"/>
      <c r="E195" s="358"/>
      <c r="F195" s="329"/>
      <c r="G195" s="378"/>
      <c r="H195" s="335"/>
      <c r="I195" s="373" t="s">
        <v>557</v>
      </c>
      <c r="J195" s="2718"/>
    </row>
    <row r="196" spans="1:10">
      <c r="A196" s="330" t="s">
        <v>558</v>
      </c>
      <c r="B196" s="177" t="s">
        <v>1446</v>
      </c>
      <c r="C196" s="235"/>
      <c r="D196" s="333"/>
      <c r="E196" s="357"/>
      <c r="F196" s="320"/>
      <c r="G196" s="375"/>
      <c r="H196" s="333"/>
      <c r="I196" s="320"/>
      <c r="J196" s="2716"/>
    </row>
    <row r="197" spans="1:10" ht="25.5">
      <c r="A197" s="331" t="s">
        <v>559</v>
      </c>
      <c r="B197" s="148" t="s">
        <v>322</v>
      </c>
      <c r="C197" s="305" t="s">
        <v>323</v>
      </c>
      <c r="D197" s="141" t="s">
        <v>31</v>
      </c>
      <c r="E197" s="300">
        <v>3</v>
      </c>
      <c r="F197" s="304"/>
      <c r="G197" s="374"/>
      <c r="H197" s="334"/>
      <c r="I197" s="304"/>
      <c r="J197" s="2717"/>
    </row>
    <row r="198" spans="1:10">
      <c r="A198" s="332"/>
      <c r="B198" s="341"/>
      <c r="C198" s="385"/>
      <c r="D198" s="335"/>
      <c r="E198" s="358"/>
      <c r="F198" s="329"/>
      <c r="G198" s="378"/>
      <c r="H198" s="335"/>
      <c r="I198" s="373" t="s">
        <v>565</v>
      </c>
      <c r="J198" s="2718"/>
    </row>
    <row r="199" spans="1:10">
      <c r="A199" s="330" t="s">
        <v>566</v>
      </c>
      <c r="B199" s="177" t="s">
        <v>1447</v>
      </c>
      <c r="C199" s="235"/>
      <c r="D199" s="333"/>
      <c r="E199" s="357"/>
      <c r="F199" s="320"/>
      <c r="G199" s="375"/>
      <c r="H199" s="333"/>
      <c r="I199" s="320"/>
      <c r="J199" s="2716"/>
    </row>
    <row r="200" spans="1:10">
      <c r="A200" s="331" t="s">
        <v>567</v>
      </c>
      <c r="B200" s="423" t="s">
        <v>1445</v>
      </c>
      <c r="C200" s="305" t="s">
        <v>325</v>
      </c>
      <c r="D200" s="141" t="s">
        <v>49</v>
      </c>
      <c r="E200" s="300">
        <v>12</v>
      </c>
      <c r="F200" s="304"/>
      <c r="G200" s="374"/>
      <c r="H200" s="334"/>
      <c r="I200" s="304"/>
      <c r="J200" s="2717"/>
    </row>
    <row r="201" spans="1:10">
      <c r="A201" s="332"/>
      <c r="B201" s="341"/>
      <c r="C201" s="385"/>
      <c r="D201" s="335"/>
      <c r="E201" s="358"/>
      <c r="F201" s="329"/>
      <c r="G201" s="378"/>
      <c r="H201" s="335"/>
      <c r="I201" s="373" t="s">
        <v>571</v>
      </c>
      <c r="J201" s="2718"/>
    </row>
    <row r="202" spans="1:10">
      <c r="A202" s="330" t="s">
        <v>572</v>
      </c>
      <c r="B202" s="177" t="s">
        <v>1448</v>
      </c>
      <c r="C202" s="235"/>
      <c r="D202" s="333"/>
      <c r="E202" s="357"/>
      <c r="F202" s="320"/>
      <c r="G202" s="375"/>
      <c r="H202" s="333"/>
      <c r="I202" s="320"/>
      <c r="J202" s="2716"/>
    </row>
    <row r="203" spans="1:10" ht="25.5">
      <c r="A203" s="331" t="s">
        <v>573</v>
      </c>
      <c r="B203" s="148" t="s">
        <v>327</v>
      </c>
      <c r="C203" s="305" t="s">
        <v>2684</v>
      </c>
      <c r="D203" s="141" t="s">
        <v>31</v>
      </c>
      <c r="E203" s="300">
        <v>6</v>
      </c>
      <c r="F203" s="304"/>
      <c r="G203" s="374"/>
      <c r="H203" s="334"/>
      <c r="I203" s="304"/>
      <c r="J203" s="2717"/>
    </row>
    <row r="204" spans="1:10">
      <c r="A204" s="332"/>
      <c r="B204" s="341"/>
      <c r="C204" s="385"/>
      <c r="D204" s="335"/>
      <c r="E204" s="358"/>
      <c r="F204" s="329"/>
      <c r="G204" s="378"/>
      <c r="H204" s="335"/>
      <c r="I204" s="373" t="s">
        <v>582</v>
      </c>
      <c r="J204" s="2718"/>
    </row>
    <row r="205" spans="1:10">
      <c r="A205" s="262" t="s">
        <v>583</v>
      </c>
      <c r="B205" s="424" t="s">
        <v>2792</v>
      </c>
      <c r="C205" s="322"/>
      <c r="D205" s="333"/>
      <c r="E205" s="357"/>
      <c r="F205" s="249"/>
      <c r="G205" s="205"/>
      <c r="H205" s="333"/>
      <c r="I205" s="250"/>
      <c r="J205" s="2716"/>
    </row>
    <row r="206" spans="1:10" ht="51">
      <c r="A206" s="331" t="s">
        <v>584</v>
      </c>
      <c r="B206" s="148" t="s">
        <v>328</v>
      </c>
      <c r="C206" s="305" t="s">
        <v>2685</v>
      </c>
      <c r="D206" s="141" t="s">
        <v>31</v>
      </c>
      <c r="E206" s="300">
        <v>3</v>
      </c>
      <c r="F206" s="304"/>
      <c r="G206" s="374"/>
      <c r="H206" s="334"/>
      <c r="I206" s="304"/>
      <c r="J206" s="2717"/>
    </row>
    <row r="207" spans="1:10" ht="25.5">
      <c r="A207" s="331" t="s">
        <v>586</v>
      </c>
      <c r="B207" s="148" t="s">
        <v>329</v>
      </c>
      <c r="C207" s="305" t="s">
        <v>330</v>
      </c>
      <c r="D207" s="141" t="s">
        <v>249</v>
      </c>
      <c r="E207" s="300">
        <v>3</v>
      </c>
      <c r="F207" s="304"/>
      <c r="G207" s="374"/>
      <c r="H207" s="334"/>
      <c r="I207" s="304"/>
      <c r="J207" s="2717"/>
    </row>
    <row r="208" spans="1:10">
      <c r="A208" s="332"/>
      <c r="B208" s="341"/>
      <c r="C208" s="385"/>
      <c r="D208" s="335"/>
      <c r="E208" s="358"/>
      <c r="F208" s="329"/>
      <c r="G208" s="378"/>
      <c r="H208" s="335"/>
      <c r="I208" s="373" t="s">
        <v>620</v>
      </c>
      <c r="J208" s="2718"/>
    </row>
    <row r="209" spans="1:10">
      <c r="A209" s="262" t="s">
        <v>621</v>
      </c>
      <c r="B209" s="424" t="s">
        <v>2793</v>
      </c>
      <c r="C209" s="322"/>
      <c r="D209" s="333"/>
      <c r="E209" s="357"/>
      <c r="F209" s="249"/>
      <c r="G209" s="205"/>
      <c r="H209" s="333"/>
      <c r="I209" s="250"/>
      <c r="J209" s="2716"/>
    </row>
    <row r="210" spans="1:10">
      <c r="A210" s="331" t="s">
        <v>622</v>
      </c>
      <c r="B210" s="148" t="s">
        <v>331</v>
      </c>
      <c r="C210" s="236" t="s">
        <v>332</v>
      </c>
      <c r="D210" s="141" t="s">
        <v>87</v>
      </c>
      <c r="E210" s="300">
        <v>6</v>
      </c>
      <c r="F210" s="304"/>
      <c r="G210" s="374"/>
      <c r="H210" s="334"/>
      <c r="I210" s="304"/>
      <c r="J210" s="2717"/>
    </row>
    <row r="211" spans="1:10">
      <c r="A211" s="332"/>
      <c r="B211" s="341"/>
      <c r="C211" s="385"/>
      <c r="D211" s="335"/>
      <c r="E211" s="358"/>
      <c r="F211" s="329"/>
      <c r="G211" s="378"/>
      <c r="H211" s="335"/>
      <c r="I211" s="373" t="s">
        <v>726</v>
      </c>
      <c r="J211" s="2718"/>
    </row>
    <row r="212" spans="1:10">
      <c r="A212" s="262" t="s">
        <v>727</v>
      </c>
      <c r="B212" s="424" t="s">
        <v>2794</v>
      </c>
      <c r="C212" s="322"/>
      <c r="D212" s="333"/>
      <c r="E212" s="357"/>
      <c r="F212" s="249"/>
      <c r="G212" s="205"/>
      <c r="H212" s="333"/>
      <c r="I212" s="250"/>
      <c r="J212" s="2716"/>
    </row>
    <row r="213" spans="1:10" ht="25.5">
      <c r="A213" s="331" t="s">
        <v>728</v>
      </c>
      <c r="B213" s="148" t="s">
        <v>333</v>
      </c>
      <c r="C213" s="305" t="s">
        <v>334</v>
      </c>
      <c r="D213" s="141" t="s">
        <v>31</v>
      </c>
      <c r="E213" s="299">
        <v>3</v>
      </c>
      <c r="F213" s="304"/>
      <c r="G213" s="374"/>
      <c r="H213" s="334"/>
      <c r="I213" s="304"/>
      <c r="J213" s="2717"/>
    </row>
    <row r="214" spans="1:10">
      <c r="A214" s="332"/>
      <c r="B214" s="341"/>
      <c r="C214" s="385"/>
      <c r="D214" s="335"/>
      <c r="E214" s="358"/>
      <c r="F214" s="329"/>
      <c r="G214" s="378"/>
      <c r="H214" s="335"/>
      <c r="I214" s="373" t="s">
        <v>731</v>
      </c>
      <c r="J214" s="2718"/>
    </row>
    <row r="215" spans="1:10">
      <c r="A215" s="330" t="s">
        <v>736</v>
      </c>
      <c r="B215" s="177" t="s">
        <v>2791</v>
      </c>
      <c r="C215" s="233"/>
      <c r="D215" s="333"/>
      <c r="E215" s="357"/>
      <c r="F215" s="320"/>
      <c r="G215" s="375"/>
      <c r="H215" s="333"/>
      <c r="I215" s="320"/>
      <c r="J215" s="2716"/>
    </row>
    <row r="216" spans="1:10" ht="76.5">
      <c r="A216" s="331" t="s">
        <v>738</v>
      </c>
      <c r="B216" s="148" t="s">
        <v>337</v>
      </c>
      <c r="C216" s="305" t="s">
        <v>2686</v>
      </c>
      <c r="D216" s="334" t="s">
        <v>31</v>
      </c>
      <c r="E216" s="300">
        <v>6</v>
      </c>
      <c r="F216" s="304"/>
      <c r="G216" s="374"/>
      <c r="H216" s="334"/>
      <c r="I216" s="304"/>
      <c r="J216" s="2717"/>
    </row>
    <row r="217" spans="1:10" ht="63.75">
      <c r="A217" s="331" t="s">
        <v>742</v>
      </c>
      <c r="B217" s="148" t="s">
        <v>339</v>
      </c>
      <c r="C217" s="305" t="s">
        <v>2688</v>
      </c>
      <c r="D217" s="334" t="s">
        <v>249</v>
      </c>
      <c r="E217" s="299">
        <v>3</v>
      </c>
      <c r="F217" s="304"/>
      <c r="G217" s="374"/>
      <c r="H217" s="334"/>
      <c r="I217" s="304"/>
      <c r="J217" s="2717"/>
    </row>
    <row r="218" spans="1:10" ht="63.75">
      <c r="A218" s="331" t="s">
        <v>745</v>
      </c>
      <c r="B218" s="148" t="s">
        <v>341</v>
      </c>
      <c r="C218" s="305" t="s">
        <v>2687</v>
      </c>
      <c r="D218" s="334" t="s">
        <v>249</v>
      </c>
      <c r="E218" s="300">
        <v>6</v>
      </c>
      <c r="F218" s="304"/>
      <c r="G218" s="374"/>
      <c r="H218" s="334"/>
      <c r="I218" s="304"/>
      <c r="J218" s="2717"/>
    </row>
    <row r="219" spans="1:10" ht="63.75">
      <c r="A219" s="331" t="s">
        <v>747</v>
      </c>
      <c r="B219" s="148" t="s">
        <v>343</v>
      </c>
      <c r="C219" s="305" t="s">
        <v>344</v>
      </c>
      <c r="D219" s="334" t="s">
        <v>249</v>
      </c>
      <c r="E219" s="300">
        <v>3</v>
      </c>
      <c r="F219" s="304"/>
      <c r="G219" s="374"/>
      <c r="H219" s="334"/>
      <c r="I219" s="304"/>
      <c r="J219" s="2717"/>
    </row>
    <row r="220" spans="1:10" ht="76.5">
      <c r="A220" s="331" t="s">
        <v>751</v>
      </c>
      <c r="B220" s="148" t="s">
        <v>346</v>
      </c>
      <c r="C220" s="305" t="s">
        <v>347</v>
      </c>
      <c r="D220" s="334" t="s">
        <v>249</v>
      </c>
      <c r="E220" s="300">
        <v>3</v>
      </c>
      <c r="F220" s="304"/>
      <c r="G220" s="374"/>
      <c r="H220" s="334"/>
      <c r="I220" s="304"/>
      <c r="J220" s="2717"/>
    </row>
    <row r="221" spans="1:10" ht="63.75">
      <c r="A221" s="331" t="s">
        <v>755</v>
      </c>
      <c r="B221" s="148" t="s">
        <v>349</v>
      </c>
      <c r="C221" s="380" t="s">
        <v>2689</v>
      </c>
      <c r="D221" s="334" t="s">
        <v>31</v>
      </c>
      <c r="E221" s="300">
        <v>3</v>
      </c>
      <c r="F221" s="304"/>
      <c r="G221" s="374"/>
      <c r="H221" s="334"/>
      <c r="I221" s="304"/>
      <c r="J221" s="2717"/>
    </row>
    <row r="222" spans="1:10">
      <c r="A222" s="332"/>
      <c r="B222" s="341"/>
      <c r="C222" s="385"/>
      <c r="D222" s="335"/>
      <c r="E222" s="358"/>
      <c r="F222" s="329"/>
      <c r="G222" s="378"/>
      <c r="H222" s="335"/>
      <c r="I222" s="373" t="s">
        <v>802</v>
      </c>
      <c r="J222" s="2718"/>
    </row>
    <row r="223" spans="1:10">
      <c r="A223" s="330" t="s">
        <v>803</v>
      </c>
      <c r="B223" s="343" t="s">
        <v>1133</v>
      </c>
      <c r="C223" s="322"/>
      <c r="D223" s="333"/>
      <c r="E223" s="357"/>
      <c r="F223" s="249"/>
      <c r="G223" s="205"/>
      <c r="H223" s="333"/>
      <c r="I223" s="250"/>
      <c r="J223" s="2716"/>
    </row>
    <row r="224" spans="1:10" ht="64.5">
      <c r="A224" s="331" t="s">
        <v>805</v>
      </c>
      <c r="B224" s="192" t="s">
        <v>351</v>
      </c>
      <c r="C224" s="237" t="s">
        <v>1134</v>
      </c>
      <c r="D224" s="334" t="s">
        <v>31</v>
      </c>
      <c r="E224" s="300">
        <v>9</v>
      </c>
      <c r="F224" s="304"/>
      <c r="G224" s="374"/>
      <c r="H224" s="334"/>
      <c r="I224" s="304"/>
      <c r="J224" s="2717"/>
    </row>
    <row r="225" spans="1:10">
      <c r="A225" s="332"/>
      <c r="B225" s="341"/>
      <c r="C225" s="385"/>
      <c r="D225" s="335"/>
      <c r="E225" s="358"/>
      <c r="F225" s="329"/>
      <c r="G225" s="378"/>
      <c r="H225" s="335"/>
      <c r="I225" s="373" t="s">
        <v>749</v>
      </c>
      <c r="J225" s="2718"/>
    </row>
    <row r="226" spans="1:10">
      <c r="A226" s="330" t="s">
        <v>859</v>
      </c>
      <c r="B226" s="180" t="s">
        <v>2790</v>
      </c>
      <c r="C226" s="189"/>
      <c r="D226" s="336"/>
      <c r="E226" s="185"/>
      <c r="F226" s="324"/>
      <c r="G226" s="376"/>
      <c r="H226" s="336"/>
      <c r="I226" s="324"/>
      <c r="J226" s="2729"/>
    </row>
    <row r="227" spans="1:10">
      <c r="A227" s="331" t="s">
        <v>860</v>
      </c>
      <c r="B227" s="192" t="s">
        <v>355</v>
      </c>
      <c r="C227" s="237" t="s">
        <v>356</v>
      </c>
      <c r="D227" s="334" t="s">
        <v>31</v>
      </c>
      <c r="E227" s="300">
        <v>9</v>
      </c>
      <c r="F227" s="304"/>
      <c r="G227" s="374"/>
      <c r="H227" s="334"/>
      <c r="I227" s="304"/>
      <c r="J227" s="2717"/>
    </row>
    <row r="228" spans="1:10" ht="25.5">
      <c r="A228" s="331" t="s">
        <v>863</v>
      </c>
      <c r="B228" s="148" t="s">
        <v>358</v>
      </c>
      <c r="C228" s="305" t="s">
        <v>2690</v>
      </c>
      <c r="D228" s="334" t="s">
        <v>249</v>
      </c>
      <c r="E228" s="300">
        <v>9</v>
      </c>
      <c r="F228" s="304"/>
      <c r="G228" s="374"/>
      <c r="H228" s="334"/>
      <c r="I228" s="304"/>
      <c r="J228" s="2717"/>
    </row>
    <row r="229" spans="1:10">
      <c r="A229" s="332"/>
      <c r="B229" s="341"/>
      <c r="C229" s="385"/>
      <c r="D229" s="335"/>
      <c r="E229" s="358"/>
      <c r="F229" s="329"/>
      <c r="G229" s="219"/>
      <c r="H229" s="220"/>
      <c r="I229" s="210" t="s">
        <v>870</v>
      </c>
      <c r="J229" s="2718"/>
    </row>
    <row r="230" spans="1:10">
      <c r="A230" s="330" t="s">
        <v>871</v>
      </c>
      <c r="B230" s="180" t="s">
        <v>361</v>
      </c>
      <c r="C230" s="235"/>
      <c r="D230" s="333"/>
      <c r="E230" s="357"/>
      <c r="F230" s="320"/>
      <c r="G230" s="375"/>
      <c r="H230" s="333"/>
      <c r="I230" s="320"/>
      <c r="J230" s="2716"/>
    </row>
    <row r="231" spans="1:10" ht="114.75">
      <c r="A231" s="331" t="s">
        <v>873</v>
      </c>
      <c r="B231" s="148" t="s">
        <v>363</v>
      </c>
      <c r="C231" s="305" t="s">
        <v>364</v>
      </c>
      <c r="D231" s="334" t="s">
        <v>31</v>
      </c>
      <c r="E231" s="300">
        <v>6</v>
      </c>
      <c r="F231" s="304"/>
      <c r="G231" s="374"/>
      <c r="H231" s="334"/>
      <c r="I231" s="304"/>
      <c r="J231" s="2717"/>
    </row>
    <row r="232" spans="1:10" ht="76.5">
      <c r="A232" s="331" t="s">
        <v>876</v>
      </c>
      <c r="B232" s="148" t="s">
        <v>366</v>
      </c>
      <c r="C232" s="305" t="s">
        <v>2691</v>
      </c>
      <c r="D232" s="334" t="s">
        <v>31</v>
      </c>
      <c r="E232" s="300">
        <v>9</v>
      </c>
      <c r="F232" s="304"/>
      <c r="G232" s="374"/>
      <c r="H232" s="334"/>
      <c r="I232" s="304"/>
      <c r="J232" s="2717"/>
    </row>
    <row r="233" spans="1:10">
      <c r="A233" s="331" t="s">
        <v>878</v>
      </c>
      <c r="B233" s="148" t="s">
        <v>367</v>
      </c>
      <c r="C233" s="305" t="s">
        <v>368</v>
      </c>
      <c r="D233" s="334" t="s">
        <v>31</v>
      </c>
      <c r="E233" s="300">
        <v>12</v>
      </c>
      <c r="F233" s="304"/>
      <c r="G233" s="374"/>
      <c r="H233" s="334"/>
      <c r="I233" s="304"/>
      <c r="J233" s="2717"/>
    </row>
    <row r="234" spans="1:10" ht="76.5">
      <c r="A234" s="331" t="s">
        <v>880</v>
      </c>
      <c r="B234" s="148" t="s">
        <v>369</v>
      </c>
      <c r="C234" s="348" t="s">
        <v>2692</v>
      </c>
      <c r="D234" s="334" t="s">
        <v>31</v>
      </c>
      <c r="E234" s="300">
        <v>12</v>
      </c>
      <c r="F234" s="304"/>
      <c r="G234" s="374"/>
      <c r="H234" s="334"/>
      <c r="I234" s="304"/>
      <c r="J234" s="2717"/>
    </row>
    <row r="235" spans="1:10">
      <c r="A235" s="332"/>
      <c r="B235" s="341"/>
      <c r="C235" s="385"/>
      <c r="D235" s="335"/>
      <c r="E235" s="358"/>
      <c r="F235" s="329"/>
      <c r="G235" s="378"/>
      <c r="H235" s="335"/>
      <c r="I235" s="373" t="s">
        <v>901</v>
      </c>
      <c r="J235" s="2718"/>
    </row>
    <row r="236" spans="1:10">
      <c r="A236" s="330" t="s">
        <v>902</v>
      </c>
      <c r="B236" s="180" t="s">
        <v>2789</v>
      </c>
      <c r="C236" s="189"/>
      <c r="D236" s="336"/>
      <c r="E236" s="357"/>
      <c r="F236" s="324"/>
      <c r="G236" s="376"/>
      <c r="H236" s="336"/>
      <c r="I236" s="324"/>
      <c r="J236" s="2729"/>
    </row>
    <row r="237" spans="1:10">
      <c r="A237" s="331" t="s">
        <v>903</v>
      </c>
      <c r="B237" s="302" t="s">
        <v>373</v>
      </c>
      <c r="C237" s="236" t="s">
        <v>374</v>
      </c>
      <c r="D237" s="334" t="s">
        <v>249</v>
      </c>
      <c r="E237" s="360">
        <v>12</v>
      </c>
      <c r="F237" s="304"/>
      <c r="G237" s="374"/>
      <c r="H237" s="334"/>
      <c r="I237" s="304"/>
      <c r="J237" s="2717"/>
    </row>
    <row r="238" spans="1:10" ht="25.5">
      <c r="A238" s="331" t="s">
        <v>906</v>
      </c>
      <c r="B238" s="302" t="s">
        <v>376</v>
      </c>
      <c r="C238" s="305" t="s">
        <v>377</v>
      </c>
      <c r="D238" s="334" t="s">
        <v>249</v>
      </c>
      <c r="E238" s="360">
        <v>12</v>
      </c>
      <c r="F238" s="304"/>
      <c r="G238" s="374"/>
      <c r="H238" s="334"/>
      <c r="I238" s="304"/>
      <c r="J238" s="2717"/>
    </row>
    <row r="239" spans="1:10">
      <c r="A239" s="332"/>
      <c r="B239" s="341"/>
      <c r="C239" s="385"/>
      <c r="D239" s="335"/>
      <c r="E239" s="358"/>
      <c r="F239" s="329"/>
      <c r="G239" s="378"/>
      <c r="H239" s="335"/>
      <c r="I239" s="373" t="s">
        <v>913</v>
      </c>
      <c r="J239" s="2718"/>
    </row>
    <row r="240" spans="1:10">
      <c r="A240" s="330" t="s">
        <v>914</v>
      </c>
      <c r="B240" s="181" t="s">
        <v>2788</v>
      </c>
      <c r="C240" s="189"/>
      <c r="D240" s="336"/>
      <c r="E240" s="357"/>
      <c r="F240" s="324"/>
      <c r="G240" s="376"/>
      <c r="H240" s="336"/>
      <c r="I240" s="324"/>
      <c r="J240" s="2729"/>
    </row>
    <row r="241" spans="1:10" ht="51">
      <c r="A241" s="331" t="s">
        <v>915</v>
      </c>
      <c r="B241" s="302" t="s">
        <v>380</v>
      </c>
      <c r="C241" s="305" t="s">
        <v>381</v>
      </c>
      <c r="D241" s="144" t="s">
        <v>31</v>
      </c>
      <c r="E241" s="299">
        <v>1080</v>
      </c>
      <c r="F241" s="304"/>
      <c r="G241" s="374"/>
      <c r="H241" s="334"/>
      <c r="I241" s="304"/>
      <c r="J241" s="2717"/>
    </row>
    <row r="242" spans="1:10" ht="127.5">
      <c r="A242" s="331" t="s">
        <v>917</v>
      </c>
      <c r="B242" s="302" t="s">
        <v>382</v>
      </c>
      <c r="C242" s="305" t="s">
        <v>383</v>
      </c>
      <c r="D242" s="144" t="s">
        <v>31</v>
      </c>
      <c r="E242" s="299">
        <v>1440</v>
      </c>
      <c r="F242" s="304"/>
      <c r="G242" s="374"/>
      <c r="H242" s="334"/>
      <c r="I242" s="304"/>
      <c r="J242" s="2717"/>
    </row>
    <row r="243" spans="1:10" ht="38.25">
      <c r="A243" s="331" t="s">
        <v>918</v>
      </c>
      <c r="B243" s="302" t="s">
        <v>384</v>
      </c>
      <c r="C243" s="305" t="s">
        <v>385</v>
      </c>
      <c r="D243" s="144" t="s">
        <v>31</v>
      </c>
      <c r="E243" s="299">
        <v>720</v>
      </c>
      <c r="F243" s="304"/>
      <c r="G243" s="374"/>
      <c r="H243" s="334"/>
      <c r="I243" s="304"/>
      <c r="J243" s="2717"/>
    </row>
    <row r="244" spans="1:10" ht="63.75">
      <c r="A244" s="331" t="s">
        <v>919</v>
      </c>
      <c r="B244" s="302" t="s">
        <v>386</v>
      </c>
      <c r="C244" s="305" t="s">
        <v>387</v>
      </c>
      <c r="D244" s="144" t="s">
        <v>31</v>
      </c>
      <c r="E244" s="299">
        <v>1800</v>
      </c>
      <c r="F244" s="304"/>
      <c r="G244" s="374"/>
      <c r="H244" s="334"/>
      <c r="I244" s="304"/>
      <c r="J244" s="2717"/>
    </row>
    <row r="245" spans="1:10" ht="38.25">
      <c r="A245" s="331" t="s">
        <v>921</v>
      </c>
      <c r="B245" s="302" t="s">
        <v>388</v>
      </c>
      <c r="C245" s="305" t="s">
        <v>389</v>
      </c>
      <c r="D245" s="144" t="s">
        <v>31</v>
      </c>
      <c r="E245" s="299">
        <v>1080</v>
      </c>
      <c r="F245" s="304"/>
      <c r="G245" s="374"/>
      <c r="H245" s="334"/>
      <c r="I245" s="304"/>
      <c r="J245" s="2717"/>
    </row>
    <row r="246" spans="1:10" ht="38.25">
      <c r="A246" s="331" t="s">
        <v>924</v>
      </c>
      <c r="B246" s="302" t="s">
        <v>390</v>
      </c>
      <c r="C246" s="305" t="s">
        <v>391</v>
      </c>
      <c r="D246" s="144" t="s">
        <v>31</v>
      </c>
      <c r="E246" s="299">
        <v>1080</v>
      </c>
      <c r="F246" s="304"/>
      <c r="G246" s="374"/>
      <c r="H246" s="334"/>
      <c r="I246" s="304"/>
      <c r="J246" s="2717"/>
    </row>
    <row r="247" spans="1:10">
      <c r="A247" s="332"/>
      <c r="B247" s="341"/>
      <c r="C247" s="385"/>
      <c r="D247" s="335"/>
      <c r="E247" s="358"/>
      <c r="F247" s="404"/>
      <c r="G247" s="327"/>
      <c r="H247" s="405"/>
      <c r="I247" s="406" t="s">
        <v>920</v>
      </c>
      <c r="J247" s="2730"/>
    </row>
    <row r="248" spans="1:10">
      <c r="A248" s="430">
        <v>42</v>
      </c>
      <c r="B248" s="343" t="s">
        <v>2787</v>
      </c>
      <c r="C248" s="322"/>
      <c r="D248" s="333"/>
      <c r="E248" s="445"/>
      <c r="F248" s="320"/>
      <c r="G248" s="426"/>
      <c r="H248" s="333"/>
      <c r="I248" s="320"/>
      <c r="J248" s="2716"/>
    </row>
    <row r="249" spans="1:10" ht="51">
      <c r="A249" s="331" t="s">
        <v>956</v>
      </c>
      <c r="B249" s="302" t="s">
        <v>392</v>
      </c>
      <c r="C249" s="305" t="s">
        <v>2693</v>
      </c>
      <c r="D249" s="144" t="s">
        <v>49</v>
      </c>
      <c r="E249" s="299">
        <v>36</v>
      </c>
      <c r="F249" s="304"/>
      <c r="G249" s="374"/>
      <c r="H249" s="334"/>
      <c r="I249" s="304"/>
      <c r="J249" s="2717"/>
    </row>
    <row r="250" spans="1:10" ht="25.5">
      <c r="A250" s="331" t="s">
        <v>959</v>
      </c>
      <c r="B250" s="302" t="s">
        <v>393</v>
      </c>
      <c r="C250" s="305" t="s">
        <v>2694</v>
      </c>
      <c r="D250" s="144" t="s">
        <v>49</v>
      </c>
      <c r="E250" s="299">
        <v>15</v>
      </c>
      <c r="F250" s="304"/>
      <c r="G250" s="374"/>
      <c r="H250" s="334"/>
      <c r="I250" s="304"/>
      <c r="J250" s="2717"/>
    </row>
    <row r="251" spans="1:10" ht="51">
      <c r="A251" s="331" t="s">
        <v>962</v>
      </c>
      <c r="B251" s="302" t="s">
        <v>394</v>
      </c>
      <c r="C251" s="305" t="s">
        <v>2695</v>
      </c>
      <c r="D251" s="144" t="s">
        <v>49</v>
      </c>
      <c r="E251" s="299">
        <v>12</v>
      </c>
      <c r="F251" s="304"/>
      <c r="G251" s="374"/>
      <c r="H251" s="334"/>
      <c r="I251" s="304"/>
      <c r="J251" s="2717"/>
    </row>
    <row r="252" spans="1:10" ht="51">
      <c r="A252" s="331" t="s">
        <v>965</v>
      </c>
      <c r="B252" s="302" t="s">
        <v>395</v>
      </c>
      <c r="C252" s="305" t="s">
        <v>2696</v>
      </c>
      <c r="D252" s="144" t="s">
        <v>49</v>
      </c>
      <c r="E252" s="299">
        <v>12</v>
      </c>
      <c r="F252" s="304"/>
      <c r="G252" s="374"/>
      <c r="H252" s="334"/>
      <c r="I252" s="304"/>
      <c r="J252" s="2717"/>
    </row>
    <row r="253" spans="1:10" ht="51">
      <c r="A253" s="331" t="s">
        <v>968</v>
      </c>
      <c r="B253" s="302" t="s">
        <v>396</v>
      </c>
      <c r="C253" s="305" t="s">
        <v>2697</v>
      </c>
      <c r="D253" s="144" t="s">
        <v>49</v>
      </c>
      <c r="E253" s="299">
        <v>12</v>
      </c>
      <c r="F253" s="304"/>
      <c r="G253" s="374"/>
      <c r="H253" s="334"/>
      <c r="I253" s="304"/>
      <c r="J253" s="2717"/>
    </row>
    <row r="254" spans="1:10" ht="25.5">
      <c r="A254" s="331" t="s">
        <v>971</v>
      </c>
      <c r="B254" s="279" t="s">
        <v>398</v>
      </c>
      <c r="C254" s="279" t="s">
        <v>2698</v>
      </c>
      <c r="D254" s="384" t="s">
        <v>31</v>
      </c>
      <c r="E254" s="300">
        <v>9</v>
      </c>
      <c r="F254" s="268"/>
      <c r="G254" s="276"/>
      <c r="H254" s="384"/>
      <c r="I254" s="268"/>
      <c r="J254" s="2731"/>
    </row>
    <row r="255" spans="1:10" ht="51">
      <c r="A255" s="331" t="s">
        <v>974</v>
      </c>
      <c r="B255" s="302" t="s">
        <v>399</v>
      </c>
      <c r="C255" s="305" t="s">
        <v>2699</v>
      </c>
      <c r="D255" s="144" t="s">
        <v>49</v>
      </c>
      <c r="E255" s="299">
        <v>36</v>
      </c>
      <c r="F255" s="304"/>
      <c r="G255" s="374"/>
      <c r="H255" s="334"/>
      <c r="I255" s="304"/>
      <c r="J255" s="2717"/>
    </row>
    <row r="256" spans="1:10">
      <c r="A256" s="335"/>
      <c r="B256" s="341"/>
      <c r="C256" s="385"/>
      <c r="D256" s="335"/>
      <c r="E256" s="358"/>
      <c r="F256" s="329"/>
      <c r="G256" s="327"/>
      <c r="H256" s="327"/>
      <c r="I256" s="373" t="s">
        <v>981</v>
      </c>
      <c r="J256" s="2732"/>
    </row>
    <row r="257" spans="1:10">
      <c r="A257" s="336">
        <v>43</v>
      </c>
      <c r="B257" s="429" t="s">
        <v>401</v>
      </c>
      <c r="C257" s="247"/>
      <c r="D257" s="431"/>
      <c r="E257" s="497"/>
      <c r="F257" s="431"/>
      <c r="G257" s="431"/>
      <c r="H257" s="431"/>
      <c r="I257" s="431"/>
      <c r="J257" s="2733"/>
    </row>
    <row r="258" spans="1:10" ht="38.25">
      <c r="A258" s="331" t="s">
        <v>1449</v>
      </c>
      <c r="B258" s="302" t="s">
        <v>402</v>
      </c>
      <c r="C258" s="305" t="s">
        <v>403</v>
      </c>
      <c r="D258" s="144" t="s">
        <v>31</v>
      </c>
      <c r="E258" s="299">
        <v>720</v>
      </c>
      <c r="F258" s="304"/>
      <c r="G258" s="374"/>
      <c r="H258" s="334"/>
      <c r="I258" s="304"/>
      <c r="J258" s="2717"/>
    </row>
    <row r="259" spans="1:10">
      <c r="A259" s="332"/>
      <c r="B259" s="341"/>
      <c r="C259" s="385"/>
      <c r="D259" s="335"/>
      <c r="E259" s="358"/>
      <c r="F259" s="329"/>
      <c r="G259" s="378"/>
      <c r="H259" s="378"/>
      <c r="I259" s="373" t="s">
        <v>987</v>
      </c>
      <c r="J259" s="2732"/>
    </row>
    <row r="260" spans="1:10" ht="15.75">
      <c r="A260" s="330" t="s">
        <v>988</v>
      </c>
      <c r="B260" s="181" t="s">
        <v>2786</v>
      </c>
      <c r="C260" s="233"/>
      <c r="D260" s="182"/>
      <c r="E260" s="357"/>
      <c r="F260" s="320"/>
      <c r="G260" s="375"/>
      <c r="H260" s="333"/>
      <c r="I260" s="320"/>
      <c r="J260" s="2716"/>
    </row>
    <row r="261" spans="1:10" ht="76.5">
      <c r="A261" s="331" t="s">
        <v>982</v>
      </c>
      <c r="B261" s="302" t="s">
        <v>406</v>
      </c>
      <c r="C261" s="305" t="s">
        <v>407</v>
      </c>
      <c r="D261" s="334" t="s">
        <v>49</v>
      </c>
      <c r="E261" s="360">
        <v>36</v>
      </c>
      <c r="F261" s="304"/>
      <c r="G261" s="374"/>
      <c r="H261" s="334"/>
      <c r="I261" s="304"/>
      <c r="J261" s="2717"/>
    </row>
    <row r="262" spans="1:10" ht="51">
      <c r="A262" s="331" t="s">
        <v>985</v>
      </c>
      <c r="B262" s="302" t="s">
        <v>408</v>
      </c>
      <c r="C262" s="305" t="s">
        <v>409</v>
      </c>
      <c r="D262" s="334" t="s">
        <v>49</v>
      </c>
      <c r="E262" s="360">
        <v>36</v>
      </c>
      <c r="F262" s="304"/>
      <c r="G262" s="374"/>
      <c r="H262" s="334"/>
      <c r="I262" s="304"/>
      <c r="J262" s="2717"/>
    </row>
    <row r="263" spans="1:10">
      <c r="A263" s="332"/>
      <c r="B263" s="341"/>
      <c r="C263" s="385"/>
      <c r="D263" s="335"/>
      <c r="E263" s="358"/>
      <c r="F263" s="329"/>
      <c r="G263" s="378"/>
      <c r="H263" s="335"/>
      <c r="I263" s="373" t="s">
        <v>991</v>
      </c>
      <c r="J263" s="2718"/>
    </row>
    <row r="264" spans="1:10">
      <c r="A264" s="330" t="s">
        <v>992</v>
      </c>
      <c r="B264" s="181" t="s">
        <v>2785</v>
      </c>
      <c r="C264" s="233"/>
      <c r="D264" s="333"/>
      <c r="E264" s="357"/>
      <c r="F264" s="320"/>
      <c r="G264" s="375"/>
      <c r="H264" s="333"/>
      <c r="I264" s="320"/>
      <c r="J264" s="2716"/>
    </row>
    <row r="265" spans="1:10" ht="25.5">
      <c r="A265" s="331" t="s">
        <v>994</v>
      </c>
      <c r="B265" s="302" t="s">
        <v>298</v>
      </c>
      <c r="C265" s="305" t="s">
        <v>412</v>
      </c>
      <c r="D265" s="144" t="s">
        <v>49</v>
      </c>
      <c r="E265" s="299">
        <v>3000</v>
      </c>
      <c r="F265" s="304"/>
      <c r="G265" s="374"/>
      <c r="H265" s="334"/>
      <c r="I265" s="304"/>
      <c r="J265" s="2717"/>
    </row>
    <row r="266" spans="1:10" ht="127.5">
      <c r="A266" s="331" t="s">
        <v>997</v>
      </c>
      <c r="B266" s="302" t="s">
        <v>413</v>
      </c>
      <c r="C266" s="305" t="s">
        <v>2700</v>
      </c>
      <c r="D266" s="144" t="s">
        <v>31</v>
      </c>
      <c r="E266" s="300">
        <v>720</v>
      </c>
      <c r="F266" s="304"/>
      <c r="G266" s="374"/>
      <c r="H266" s="334"/>
      <c r="I266" s="304"/>
      <c r="J266" s="2717"/>
    </row>
    <row r="267" spans="1:10" ht="25.5">
      <c r="A267" s="331" t="s">
        <v>1000</v>
      </c>
      <c r="B267" s="302" t="s">
        <v>414</v>
      </c>
      <c r="C267" s="305" t="s">
        <v>415</v>
      </c>
      <c r="D267" s="144" t="s">
        <v>31</v>
      </c>
      <c r="E267" s="300">
        <v>720</v>
      </c>
      <c r="F267" s="304"/>
      <c r="G267" s="374"/>
      <c r="H267" s="334"/>
      <c r="I267" s="304"/>
      <c r="J267" s="2717"/>
    </row>
    <row r="268" spans="1:10" ht="114.75">
      <c r="A268" s="331" t="s">
        <v>1002</v>
      </c>
      <c r="B268" s="302" t="s">
        <v>416</v>
      </c>
      <c r="C268" s="305" t="s">
        <v>417</v>
      </c>
      <c r="D268" s="144" t="s">
        <v>31</v>
      </c>
      <c r="E268" s="300">
        <v>720</v>
      </c>
      <c r="F268" s="304"/>
      <c r="G268" s="374"/>
      <c r="H268" s="334"/>
      <c r="I268" s="304"/>
      <c r="J268" s="2717"/>
    </row>
    <row r="269" spans="1:10" ht="127.5">
      <c r="A269" s="331" t="s">
        <v>1450</v>
      </c>
      <c r="B269" s="302" t="s">
        <v>418</v>
      </c>
      <c r="C269" s="305" t="s">
        <v>419</v>
      </c>
      <c r="D269" s="144" t="s">
        <v>31</v>
      </c>
      <c r="E269" s="300">
        <v>720</v>
      </c>
      <c r="F269" s="304"/>
      <c r="G269" s="374"/>
      <c r="H269" s="334"/>
      <c r="I269" s="304"/>
      <c r="J269" s="2717"/>
    </row>
    <row r="270" spans="1:10" ht="165.75">
      <c r="A270" s="331" t="s">
        <v>1451</v>
      </c>
      <c r="B270" s="302" t="s">
        <v>420</v>
      </c>
      <c r="C270" s="305" t="s">
        <v>421</v>
      </c>
      <c r="D270" s="144" t="s">
        <v>31</v>
      </c>
      <c r="E270" s="300">
        <v>1440</v>
      </c>
      <c r="F270" s="304"/>
      <c r="G270" s="374"/>
      <c r="H270" s="334"/>
      <c r="I270" s="304"/>
      <c r="J270" s="2717"/>
    </row>
    <row r="271" spans="1:10" ht="165.75">
      <c r="A271" s="331" t="s">
        <v>1452</v>
      </c>
      <c r="B271" s="302" t="s">
        <v>422</v>
      </c>
      <c r="C271" s="380" t="s">
        <v>2784</v>
      </c>
      <c r="D271" s="144" t="s">
        <v>31</v>
      </c>
      <c r="E271" s="299">
        <v>180</v>
      </c>
      <c r="F271" s="304"/>
      <c r="G271" s="374"/>
      <c r="H271" s="334"/>
      <c r="I271" s="304"/>
      <c r="J271" s="2717"/>
    </row>
    <row r="272" spans="1:10" ht="165.75">
      <c r="A272" s="331" t="s">
        <v>1453</v>
      </c>
      <c r="B272" s="302" t="s">
        <v>423</v>
      </c>
      <c r="C272" s="305" t="s">
        <v>424</v>
      </c>
      <c r="D272" s="144" t="s">
        <v>31</v>
      </c>
      <c r="E272" s="300">
        <v>1440</v>
      </c>
      <c r="F272" s="304"/>
      <c r="G272" s="374"/>
      <c r="H272" s="334"/>
      <c r="I272" s="304"/>
      <c r="J272" s="2717"/>
    </row>
    <row r="273" spans="1:10" ht="25.5">
      <c r="A273" s="331" t="s">
        <v>1454</v>
      </c>
      <c r="B273" s="302" t="s">
        <v>425</v>
      </c>
      <c r="C273" s="305" t="s">
        <v>426</v>
      </c>
      <c r="D273" s="144" t="s">
        <v>31</v>
      </c>
      <c r="E273" s="300">
        <v>720</v>
      </c>
      <c r="F273" s="304"/>
      <c r="G273" s="374"/>
      <c r="H273" s="334"/>
      <c r="I273" s="304"/>
      <c r="J273" s="2717"/>
    </row>
    <row r="274" spans="1:10" ht="165.75">
      <c r="A274" s="331" t="s">
        <v>1455</v>
      </c>
      <c r="B274" s="302" t="s">
        <v>427</v>
      </c>
      <c r="C274" s="305" t="s">
        <v>428</v>
      </c>
      <c r="D274" s="144" t="s">
        <v>31</v>
      </c>
      <c r="E274" s="300">
        <v>1600</v>
      </c>
      <c r="F274" s="304"/>
      <c r="G274" s="374"/>
      <c r="H274" s="334"/>
      <c r="I274" s="304"/>
      <c r="J274" s="2717"/>
    </row>
    <row r="275" spans="1:10" ht="25.5">
      <c r="A275" s="331" t="s">
        <v>1456</v>
      </c>
      <c r="B275" s="302" t="s">
        <v>429</v>
      </c>
      <c r="C275" s="305" t="s">
        <v>430</v>
      </c>
      <c r="D275" s="141" t="s">
        <v>49</v>
      </c>
      <c r="E275" s="299">
        <v>36</v>
      </c>
      <c r="F275" s="304"/>
      <c r="G275" s="374"/>
      <c r="H275" s="334"/>
      <c r="I275" s="304"/>
      <c r="J275" s="2717"/>
    </row>
    <row r="276" spans="1:10" ht="63.75">
      <c r="A276" s="331" t="s">
        <v>1457</v>
      </c>
      <c r="B276" s="302" t="s">
        <v>431</v>
      </c>
      <c r="C276" s="305" t="s">
        <v>2701</v>
      </c>
      <c r="D276" s="144" t="s">
        <v>31</v>
      </c>
      <c r="E276" s="300">
        <v>240</v>
      </c>
      <c r="F276" s="304"/>
      <c r="G276" s="374"/>
      <c r="H276" s="334"/>
      <c r="I276" s="304"/>
      <c r="J276" s="2717"/>
    </row>
    <row r="277" spans="1:10" ht="25.5">
      <c r="A277" s="331" t="s">
        <v>1458</v>
      </c>
      <c r="B277" s="302" t="s">
        <v>432</v>
      </c>
      <c r="C277" s="305" t="s">
        <v>433</v>
      </c>
      <c r="D277" s="141" t="s">
        <v>49</v>
      </c>
      <c r="E277" s="299">
        <v>360</v>
      </c>
      <c r="F277" s="304"/>
      <c r="G277" s="374"/>
      <c r="H277" s="334"/>
      <c r="I277" s="304"/>
      <c r="J277" s="2717"/>
    </row>
    <row r="278" spans="1:10">
      <c r="A278" s="332"/>
      <c r="B278" s="341"/>
      <c r="C278" s="385"/>
      <c r="D278" s="335"/>
      <c r="E278" s="358"/>
      <c r="F278" s="329"/>
      <c r="G278" s="378"/>
      <c r="H278" s="335"/>
      <c r="I278" s="373" t="s">
        <v>1005</v>
      </c>
      <c r="J278" s="2718"/>
    </row>
    <row r="279" spans="1:10">
      <c r="A279" s="330" t="s">
        <v>1006</v>
      </c>
      <c r="B279" s="181" t="s">
        <v>2783</v>
      </c>
      <c r="C279" s="189"/>
      <c r="D279" s="336"/>
      <c r="E279" s="357"/>
      <c r="F279" s="324"/>
      <c r="G279" s="376"/>
      <c r="H279" s="336"/>
      <c r="I279" s="324"/>
      <c r="J279" s="2729"/>
    </row>
    <row r="280" spans="1:10" ht="25.5">
      <c r="A280" s="331" t="s">
        <v>1008</v>
      </c>
      <c r="B280" s="302" t="s">
        <v>436</v>
      </c>
      <c r="C280" s="305" t="s">
        <v>437</v>
      </c>
      <c r="D280" s="334" t="s">
        <v>49</v>
      </c>
      <c r="E280" s="299">
        <v>120</v>
      </c>
      <c r="F280" s="304"/>
      <c r="G280" s="374"/>
      <c r="H280" s="334"/>
      <c r="I280" s="304"/>
      <c r="J280" s="2717"/>
    </row>
    <row r="281" spans="1:10" ht="25.5">
      <c r="A281" s="331" t="s">
        <v>1011</v>
      </c>
      <c r="B281" s="302" t="s">
        <v>439</v>
      </c>
      <c r="C281" s="305" t="s">
        <v>440</v>
      </c>
      <c r="D281" s="334" t="s">
        <v>49</v>
      </c>
      <c r="E281" s="299">
        <v>18</v>
      </c>
      <c r="F281" s="304"/>
      <c r="G281" s="374"/>
      <c r="H281" s="334"/>
      <c r="I281" s="304"/>
      <c r="J281" s="2717"/>
    </row>
    <row r="282" spans="1:10" ht="25.5">
      <c r="A282" s="331" t="s">
        <v>1014</v>
      </c>
      <c r="B282" s="302" t="s">
        <v>442</v>
      </c>
      <c r="C282" s="305" t="s">
        <v>2702</v>
      </c>
      <c r="D282" s="334" t="s">
        <v>49</v>
      </c>
      <c r="E282" s="299">
        <v>90</v>
      </c>
      <c r="F282" s="304"/>
      <c r="G282" s="374"/>
      <c r="H282" s="334"/>
      <c r="I282" s="304"/>
      <c r="J282" s="2717"/>
    </row>
    <row r="283" spans="1:10" ht="25.5">
      <c r="A283" s="331" t="s">
        <v>1017</v>
      </c>
      <c r="B283" s="302" t="s">
        <v>444</v>
      </c>
      <c r="C283" s="305" t="s">
        <v>445</v>
      </c>
      <c r="D283" s="334" t="s">
        <v>49</v>
      </c>
      <c r="E283" s="299">
        <v>18</v>
      </c>
      <c r="F283" s="304"/>
      <c r="G283" s="374"/>
      <c r="H283" s="334"/>
      <c r="I283" s="304"/>
      <c r="J283" s="2717"/>
    </row>
    <row r="284" spans="1:10" ht="51">
      <c r="A284" s="331" t="s">
        <v>1020</v>
      </c>
      <c r="B284" s="302" t="s">
        <v>447</v>
      </c>
      <c r="C284" s="305" t="s">
        <v>2703</v>
      </c>
      <c r="D284" s="334" t="s">
        <v>49</v>
      </c>
      <c r="E284" s="299">
        <v>18</v>
      </c>
      <c r="F284" s="304"/>
      <c r="G284" s="374"/>
      <c r="H284" s="334"/>
      <c r="I284" s="304"/>
      <c r="J284" s="2717"/>
    </row>
    <row r="285" spans="1:10">
      <c r="A285" s="332"/>
      <c r="B285" s="341"/>
      <c r="C285" s="385"/>
      <c r="D285" s="335"/>
      <c r="E285" s="358"/>
      <c r="F285" s="329"/>
      <c r="G285" s="378"/>
      <c r="H285" s="335"/>
      <c r="I285" s="373" t="s">
        <v>1022</v>
      </c>
      <c r="J285" s="2718"/>
    </row>
    <row r="286" spans="1:10">
      <c r="A286" s="330" t="s">
        <v>1023</v>
      </c>
      <c r="B286" s="181" t="s">
        <v>2782</v>
      </c>
      <c r="C286" s="189"/>
      <c r="D286" s="336"/>
      <c r="E286" s="357"/>
      <c r="F286" s="324"/>
      <c r="G286" s="376"/>
      <c r="H286" s="336"/>
      <c r="I286" s="324"/>
      <c r="J286" s="2729"/>
    </row>
    <row r="287" spans="1:10" ht="51">
      <c r="A287" s="331" t="s">
        <v>1024</v>
      </c>
      <c r="B287" s="302" t="s">
        <v>451</v>
      </c>
      <c r="C287" s="305" t="s">
        <v>2704</v>
      </c>
      <c r="D287" s="334" t="s">
        <v>31</v>
      </c>
      <c r="E287" s="299">
        <v>3</v>
      </c>
      <c r="F287" s="304"/>
      <c r="G287" s="374"/>
      <c r="H287" s="334"/>
      <c r="I287" s="304"/>
      <c r="J287" s="2717"/>
    </row>
    <row r="288" spans="1:10" ht="63.75">
      <c r="A288" s="331" t="s">
        <v>1026</v>
      </c>
      <c r="B288" s="302" t="s">
        <v>420</v>
      </c>
      <c r="C288" s="305" t="s">
        <v>2705</v>
      </c>
      <c r="D288" s="334" t="s">
        <v>31</v>
      </c>
      <c r="E288" s="300">
        <v>150</v>
      </c>
      <c r="F288" s="304"/>
      <c r="G288" s="374"/>
      <c r="H288" s="334"/>
      <c r="I288" s="304"/>
      <c r="J288" s="2717"/>
    </row>
    <row r="289" spans="1:10" ht="51">
      <c r="A289" s="331" t="s">
        <v>1027</v>
      </c>
      <c r="B289" s="302" t="s">
        <v>453</v>
      </c>
      <c r="C289" s="305" t="s">
        <v>2706</v>
      </c>
      <c r="D289" s="384" t="s">
        <v>49</v>
      </c>
      <c r="E289" s="300">
        <v>9000</v>
      </c>
      <c r="F289" s="304"/>
      <c r="G289" s="374"/>
      <c r="H289" s="334"/>
      <c r="I289" s="304"/>
      <c r="J289" s="2717"/>
    </row>
    <row r="290" spans="1:10">
      <c r="A290" s="335"/>
      <c r="B290" s="341"/>
      <c r="C290" s="341"/>
      <c r="D290" s="341"/>
      <c r="E290" s="335"/>
      <c r="F290" s="341"/>
      <c r="G290" s="341"/>
      <c r="H290" s="341"/>
      <c r="I290" s="373" t="s">
        <v>1029</v>
      </c>
      <c r="J290" s="2734"/>
    </row>
    <row r="291" spans="1:10">
      <c r="A291" s="330" t="s">
        <v>1030</v>
      </c>
      <c r="B291" s="181" t="s">
        <v>455</v>
      </c>
      <c r="C291" s="189"/>
      <c r="D291" s="336"/>
      <c r="E291" s="187"/>
      <c r="F291" s="324"/>
      <c r="G291" s="376"/>
      <c r="H291" s="336"/>
      <c r="I291" s="324"/>
      <c r="J291" s="2729"/>
    </row>
    <row r="292" spans="1:10" ht="25.5">
      <c r="A292" s="331" t="s">
        <v>1031</v>
      </c>
      <c r="B292" s="302" t="s">
        <v>457</v>
      </c>
      <c r="C292" s="305" t="s">
        <v>458</v>
      </c>
      <c r="D292" s="334" t="s">
        <v>49</v>
      </c>
      <c r="E292" s="300">
        <v>6</v>
      </c>
      <c r="F292" s="304"/>
      <c r="G292" s="374"/>
      <c r="H292" s="334"/>
      <c r="I292" s="304"/>
      <c r="J292" s="2717"/>
    </row>
    <row r="293" spans="1:10" ht="25.5">
      <c r="A293" s="331" t="s">
        <v>1033</v>
      </c>
      <c r="B293" s="302" t="s">
        <v>460</v>
      </c>
      <c r="C293" s="305" t="s">
        <v>458</v>
      </c>
      <c r="D293" s="334" t="s">
        <v>49</v>
      </c>
      <c r="E293" s="300">
        <v>6</v>
      </c>
      <c r="F293" s="304"/>
      <c r="G293" s="374"/>
      <c r="H293" s="334"/>
      <c r="I293" s="304"/>
      <c r="J293" s="2717"/>
    </row>
    <row r="294" spans="1:10" ht="25.5">
      <c r="A294" s="331" t="s">
        <v>1036</v>
      </c>
      <c r="B294" s="302" t="s">
        <v>462</v>
      </c>
      <c r="C294" s="305" t="s">
        <v>458</v>
      </c>
      <c r="D294" s="334" t="s">
        <v>49</v>
      </c>
      <c r="E294" s="299">
        <v>6</v>
      </c>
      <c r="F294" s="304"/>
      <c r="G294" s="374"/>
      <c r="H294" s="334"/>
      <c r="I294" s="304"/>
      <c r="J294" s="2717"/>
    </row>
    <row r="295" spans="1:10">
      <c r="A295" s="332"/>
      <c r="B295" s="341"/>
      <c r="C295" s="385"/>
      <c r="D295" s="335"/>
      <c r="E295" s="358"/>
      <c r="F295" s="329"/>
      <c r="G295" s="378"/>
      <c r="H295" s="335"/>
      <c r="I295" s="373" t="s">
        <v>1046</v>
      </c>
      <c r="J295" s="2718"/>
    </row>
    <row r="296" spans="1:10">
      <c r="A296" s="330" t="s">
        <v>1047</v>
      </c>
      <c r="B296" s="181" t="s">
        <v>2781</v>
      </c>
      <c r="C296" s="233"/>
      <c r="D296" s="333"/>
      <c r="E296" s="357"/>
      <c r="F296" s="320"/>
      <c r="G296" s="375"/>
      <c r="H296" s="333"/>
      <c r="I296" s="320"/>
      <c r="J296" s="2716"/>
    </row>
    <row r="297" spans="1:10" ht="25.5">
      <c r="A297" s="331" t="s">
        <v>1049</v>
      </c>
      <c r="B297" s="639" t="s">
        <v>466</v>
      </c>
      <c r="C297" s="168" t="s">
        <v>467</v>
      </c>
      <c r="D297" s="144" t="s">
        <v>49</v>
      </c>
      <c r="E297" s="146">
        <v>36</v>
      </c>
      <c r="F297" s="304"/>
      <c r="G297" s="374"/>
      <c r="H297" s="334"/>
      <c r="I297" s="304"/>
      <c r="J297" s="2717"/>
    </row>
    <row r="298" spans="1:10" ht="25.5">
      <c r="A298" s="331" t="s">
        <v>1459</v>
      </c>
      <c r="B298" s="639" t="s">
        <v>469</v>
      </c>
      <c r="C298" s="168" t="s">
        <v>470</v>
      </c>
      <c r="D298" s="144" t="s">
        <v>49</v>
      </c>
      <c r="E298" s="146">
        <v>36</v>
      </c>
      <c r="F298" s="304"/>
      <c r="G298" s="374"/>
      <c r="H298" s="334"/>
      <c r="I298" s="304"/>
      <c r="J298" s="2717"/>
    </row>
    <row r="299" spans="1:10" ht="25.5">
      <c r="A299" s="331" t="s">
        <v>1460</v>
      </c>
      <c r="B299" s="639" t="s">
        <v>472</v>
      </c>
      <c r="C299" s="168" t="s">
        <v>473</v>
      </c>
      <c r="D299" s="141" t="s">
        <v>49</v>
      </c>
      <c r="E299" s="146">
        <v>45</v>
      </c>
      <c r="F299" s="304"/>
      <c r="G299" s="374"/>
      <c r="H299" s="334"/>
      <c r="I299" s="304"/>
      <c r="J299" s="2717"/>
    </row>
    <row r="300" spans="1:10" ht="25.5">
      <c r="A300" s="331" t="s">
        <v>1461</v>
      </c>
      <c r="B300" s="639" t="s">
        <v>475</v>
      </c>
      <c r="C300" s="168" t="s">
        <v>476</v>
      </c>
      <c r="D300" s="141" t="s">
        <v>49</v>
      </c>
      <c r="E300" s="146">
        <v>36</v>
      </c>
      <c r="F300" s="304"/>
      <c r="G300" s="374"/>
      <c r="H300" s="334"/>
      <c r="I300" s="304"/>
      <c r="J300" s="2717"/>
    </row>
    <row r="301" spans="1:10" ht="25.5">
      <c r="A301" s="331" t="s">
        <v>1462</v>
      </c>
      <c r="B301" s="639" t="s">
        <v>478</v>
      </c>
      <c r="C301" s="168" t="s">
        <v>479</v>
      </c>
      <c r="D301" s="141" t="s">
        <v>49</v>
      </c>
      <c r="E301" s="146">
        <v>36</v>
      </c>
      <c r="F301" s="304"/>
      <c r="G301" s="374"/>
      <c r="H301" s="334"/>
      <c r="I301" s="304"/>
      <c r="J301" s="2717"/>
    </row>
    <row r="302" spans="1:10" ht="25.5">
      <c r="A302" s="331" t="s">
        <v>1463</v>
      </c>
      <c r="B302" s="639" t="s">
        <v>481</v>
      </c>
      <c r="C302" s="168" t="s">
        <v>467</v>
      </c>
      <c r="D302" s="141" t="s">
        <v>49</v>
      </c>
      <c r="E302" s="146">
        <v>36</v>
      </c>
      <c r="F302" s="304"/>
      <c r="G302" s="374"/>
      <c r="H302" s="334"/>
      <c r="I302" s="304"/>
      <c r="J302" s="2717"/>
    </row>
    <row r="303" spans="1:10" ht="38.25">
      <c r="A303" s="331" t="s">
        <v>1464</v>
      </c>
      <c r="B303" s="639" t="s">
        <v>483</v>
      </c>
      <c r="C303" s="168" t="s">
        <v>484</v>
      </c>
      <c r="D303" s="141" t="s">
        <v>49</v>
      </c>
      <c r="E303" s="146">
        <v>36</v>
      </c>
      <c r="F303" s="304"/>
      <c r="G303" s="374"/>
      <c r="H303" s="334"/>
      <c r="I303" s="304"/>
      <c r="J303" s="2717"/>
    </row>
    <row r="304" spans="1:10" ht="25.5">
      <c r="A304" s="331" t="s">
        <v>1465</v>
      </c>
      <c r="B304" s="639" t="s">
        <v>486</v>
      </c>
      <c r="C304" s="168" t="s">
        <v>487</v>
      </c>
      <c r="D304" s="141" t="s">
        <v>49</v>
      </c>
      <c r="E304" s="146">
        <v>36</v>
      </c>
      <c r="F304" s="304"/>
      <c r="G304" s="374"/>
      <c r="H304" s="334"/>
      <c r="I304" s="304"/>
      <c r="J304" s="2717"/>
    </row>
    <row r="305" spans="1:10">
      <c r="A305" s="331" t="s">
        <v>1466</v>
      </c>
      <c r="B305" s="639" t="s">
        <v>489</v>
      </c>
      <c r="C305" s="305" t="s">
        <v>490</v>
      </c>
      <c r="D305" s="141" t="s">
        <v>49</v>
      </c>
      <c r="E305" s="299">
        <v>6</v>
      </c>
      <c r="F305" s="304"/>
      <c r="G305" s="374"/>
      <c r="H305" s="334"/>
      <c r="I305" s="304"/>
      <c r="J305" s="2717"/>
    </row>
    <row r="306" spans="1:10">
      <c r="A306" s="331" t="s">
        <v>1467</v>
      </c>
      <c r="B306" s="302" t="s">
        <v>492</v>
      </c>
      <c r="C306" s="305" t="s">
        <v>493</v>
      </c>
      <c r="D306" s="141" t="s">
        <v>49</v>
      </c>
      <c r="E306" s="299">
        <v>24</v>
      </c>
      <c r="F306" s="304"/>
      <c r="G306" s="374"/>
      <c r="H306" s="334"/>
      <c r="I306" s="304"/>
      <c r="J306" s="2717"/>
    </row>
    <row r="307" spans="1:10">
      <c r="A307" s="331" t="s">
        <v>1468</v>
      </c>
      <c r="B307" s="302" t="s">
        <v>495</v>
      </c>
      <c r="C307" s="305" t="s">
        <v>493</v>
      </c>
      <c r="D307" s="141" t="s">
        <v>49</v>
      </c>
      <c r="E307" s="146">
        <v>24</v>
      </c>
      <c r="F307" s="304"/>
      <c r="G307" s="374"/>
      <c r="H307" s="334"/>
      <c r="I307" s="304"/>
      <c r="J307" s="2717"/>
    </row>
    <row r="308" spans="1:10">
      <c r="A308" s="331" t="s">
        <v>1469</v>
      </c>
      <c r="B308" s="639" t="s">
        <v>497</v>
      </c>
      <c r="C308" s="305" t="s">
        <v>493</v>
      </c>
      <c r="D308" s="141" t="s">
        <v>49</v>
      </c>
      <c r="E308" s="146">
        <v>24</v>
      </c>
      <c r="F308" s="304"/>
      <c r="G308" s="374"/>
      <c r="H308" s="334"/>
      <c r="I308" s="304"/>
      <c r="J308" s="2717"/>
    </row>
    <row r="309" spans="1:10">
      <c r="A309" s="331" t="s">
        <v>1470</v>
      </c>
      <c r="B309" s="639" t="s">
        <v>498</v>
      </c>
      <c r="C309" s="305" t="s">
        <v>499</v>
      </c>
      <c r="D309" s="141" t="s">
        <v>49</v>
      </c>
      <c r="E309" s="146">
        <v>24</v>
      </c>
      <c r="F309" s="304"/>
      <c r="G309" s="374"/>
      <c r="H309" s="334"/>
      <c r="I309" s="304"/>
      <c r="J309" s="2717"/>
    </row>
    <row r="310" spans="1:10">
      <c r="A310" s="331" t="s">
        <v>1471</v>
      </c>
      <c r="B310" s="639" t="s">
        <v>500</v>
      </c>
      <c r="C310" s="305" t="s">
        <v>493</v>
      </c>
      <c r="D310" s="141" t="s">
        <v>49</v>
      </c>
      <c r="E310" s="146">
        <v>24</v>
      </c>
      <c r="F310" s="304"/>
      <c r="G310" s="374"/>
      <c r="H310" s="334"/>
      <c r="I310" s="304"/>
      <c r="J310" s="2717"/>
    </row>
    <row r="311" spans="1:10">
      <c r="A311" s="331" t="s">
        <v>1472</v>
      </c>
      <c r="B311" s="639" t="s">
        <v>501</v>
      </c>
      <c r="C311" s="305" t="s">
        <v>493</v>
      </c>
      <c r="D311" s="141" t="s">
        <v>49</v>
      </c>
      <c r="E311" s="146">
        <v>24</v>
      </c>
      <c r="F311" s="304"/>
      <c r="G311" s="374"/>
      <c r="H311" s="334"/>
      <c r="I311" s="304"/>
      <c r="J311" s="2717"/>
    </row>
    <row r="312" spans="1:10">
      <c r="A312" s="331" t="s">
        <v>1473</v>
      </c>
      <c r="B312" s="639" t="s">
        <v>502</v>
      </c>
      <c r="C312" s="305" t="s">
        <v>493</v>
      </c>
      <c r="D312" s="141" t="s">
        <v>49</v>
      </c>
      <c r="E312" s="146">
        <v>60</v>
      </c>
      <c r="F312" s="304"/>
      <c r="G312" s="374"/>
      <c r="H312" s="334"/>
      <c r="I312" s="304"/>
      <c r="J312" s="2717"/>
    </row>
    <row r="313" spans="1:10">
      <c r="A313" s="331" t="s">
        <v>1474</v>
      </c>
      <c r="B313" s="302" t="s">
        <v>503</v>
      </c>
      <c r="C313" s="305" t="s">
        <v>493</v>
      </c>
      <c r="D313" s="141" t="s">
        <v>49</v>
      </c>
      <c r="E313" s="146">
        <v>60</v>
      </c>
      <c r="F313" s="304"/>
      <c r="G313" s="374"/>
      <c r="H313" s="334"/>
      <c r="I313" s="304"/>
      <c r="J313" s="2717"/>
    </row>
    <row r="314" spans="1:10">
      <c r="A314" s="331" t="s">
        <v>1475</v>
      </c>
      <c r="B314" s="639" t="s">
        <v>504</v>
      </c>
      <c r="C314" s="305" t="s">
        <v>493</v>
      </c>
      <c r="D314" s="141" t="s">
        <v>49</v>
      </c>
      <c r="E314" s="146">
        <v>60</v>
      </c>
      <c r="F314" s="304"/>
      <c r="G314" s="374"/>
      <c r="H314" s="334"/>
      <c r="I314" s="304"/>
      <c r="J314" s="2717"/>
    </row>
    <row r="315" spans="1:10">
      <c r="A315" s="331" t="s">
        <v>1476</v>
      </c>
      <c r="B315" s="302" t="s">
        <v>505</v>
      </c>
      <c r="C315" s="305" t="s">
        <v>493</v>
      </c>
      <c r="D315" s="141" t="s">
        <v>49</v>
      </c>
      <c r="E315" s="146">
        <v>60</v>
      </c>
      <c r="F315" s="304"/>
      <c r="G315" s="374"/>
      <c r="H315" s="334"/>
      <c r="I315" s="304"/>
      <c r="J315" s="2717"/>
    </row>
    <row r="316" spans="1:10">
      <c r="A316" s="331" t="s">
        <v>1477</v>
      </c>
      <c r="B316" s="302" t="s">
        <v>506</v>
      </c>
      <c r="C316" s="305" t="s">
        <v>493</v>
      </c>
      <c r="D316" s="141" t="s">
        <v>49</v>
      </c>
      <c r="E316" s="146">
        <v>60</v>
      </c>
      <c r="F316" s="304"/>
      <c r="G316" s="374"/>
      <c r="H316" s="334"/>
      <c r="I316" s="304"/>
      <c r="J316" s="2717"/>
    </row>
    <row r="317" spans="1:10">
      <c r="A317" s="331" t="s">
        <v>1478</v>
      </c>
      <c r="B317" s="302" t="s">
        <v>507</v>
      </c>
      <c r="C317" s="305" t="s">
        <v>493</v>
      </c>
      <c r="D317" s="141" t="s">
        <v>49</v>
      </c>
      <c r="E317" s="146">
        <v>60</v>
      </c>
      <c r="F317" s="304"/>
      <c r="G317" s="374"/>
      <c r="H317" s="334"/>
      <c r="I317" s="304"/>
      <c r="J317" s="2717"/>
    </row>
    <row r="318" spans="1:10">
      <c r="A318" s="331" t="s">
        <v>1479</v>
      </c>
      <c r="B318" s="302" t="s">
        <v>508</v>
      </c>
      <c r="C318" s="305" t="s">
        <v>493</v>
      </c>
      <c r="D318" s="141" t="s">
        <v>49</v>
      </c>
      <c r="E318" s="146">
        <v>60</v>
      </c>
      <c r="F318" s="304"/>
      <c r="G318" s="374"/>
      <c r="H318" s="334"/>
      <c r="I318" s="304"/>
      <c r="J318" s="2717"/>
    </row>
    <row r="319" spans="1:10">
      <c r="A319" s="331" t="s">
        <v>1480</v>
      </c>
      <c r="B319" s="302" t="s">
        <v>509</v>
      </c>
      <c r="C319" s="305" t="s">
        <v>493</v>
      </c>
      <c r="D319" s="141" t="s">
        <v>49</v>
      </c>
      <c r="E319" s="146">
        <v>60</v>
      </c>
      <c r="F319" s="304"/>
      <c r="G319" s="374"/>
      <c r="H319" s="334"/>
      <c r="I319" s="304"/>
      <c r="J319" s="2717"/>
    </row>
    <row r="320" spans="1:10">
      <c r="A320" s="331" t="s">
        <v>1481</v>
      </c>
      <c r="B320" s="302" t="s">
        <v>510</v>
      </c>
      <c r="C320" s="305" t="s">
        <v>493</v>
      </c>
      <c r="D320" s="141" t="s">
        <v>49</v>
      </c>
      <c r="E320" s="146">
        <v>60</v>
      </c>
      <c r="F320" s="304"/>
      <c r="G320" s="374"/>
      <c r="H320" s="334"/>
      <c r="I320" s="304"/>
      <c r="J320" s="2717"/>
    </row>
    <row r="321" spans="1:10">
      <c r="A321" s="331" t="s">
        <v>1482</v>
      </c>
      <c r="B321" s="302" t="s">
        <v>469</v>
      </c>
      <c r="C321" s="305" t="s">
        <v>493</v>
      </c>
      <c r="D321" s="141" t="s">
        <v>49</v>
      </c>
      <c r="E321" s="146">
        <v>60</v>
      </c>
      <c r="F321" s="304"/>
      <c r="G321" s="374"/>
      <c r="H321" s="334"/>
      <c r="I321" s="304"/>
      <c r="J321" s="2717"/>
    </row>
    <row r="322" spans="1:10" ht="25.5">
      <c r="A322" s="331" t="s">
        <v>1483</v>
      </c>
      <c r="B322" s="302" t="s">
        <v>511</v>
      </c>
      <c r="C322" s="305" t="s">
        <v>493</v>
      </c>
      <c r="D322" s="141" t="s">
        <v>49</v>
      </c>
      <c r="E322" s="299">
        <v>45</v>
      </c>
      <c r="F322" s="304"/>
      <c r="G322" s="374"/>
      <c r="H322" s="334"/>
      <c r="I322" s="304"/>
      <c r="J322" s="2717"/>
    </row>
    <row r="323" spans="1:10">
      <c r="A323" s="331" t="s">
        <v>1484</v>
      </c>
      <c r="B323" s="302" t="s">
        <v>512</v>
      </c>
      <c r="C323" s="305" t="s">
        <v>493</v>
      </c>
      <c r="D323" s="141" t="s">
        <v>49</v>
      </c>
      <c r="E323" s="299">
        <v>45</v>
      </c>
      <c r="F323" s="304"/>
      <c r="G323" s="374"/>
      <c r="H323" s="334"/>
      <c r="I323" s="304"/>
      <c r="J323" s="2717"/>
    </row>
    <row r="324" spans="1:10">
      <c r="A324" s="331" t="s">
        <v>1485</v>
      </c>
      <c r="B324" s="302" t="s">
        <v>513</v>
      </c>
      <c r="C324" s="305" t="s">
        <v>493</v>
      </c>
      <c r="D324" s="141" t="s">
        <v>49</v>
      </c>
      <c r="E324" s="299">
        <v>45</v>
      </c>
      <c r="F324" s="304"/>
      <c r="G324" s="374"/>
      <c r="H324" s="334"/>
      <c r="I324" s="304"/>
      <c r="J324" s="2717"/>
    </row>
    <row r="325" spans="1:10" ht="25.5">
      <c r="A325" s="331" t="s">
        <v>1486</v>
      </c>
      <c r="B325" s="302" t="s">
        <v>514</v>
      </c>
      <c r="C325" s="305" t="s">
        <v>515</v>
      </c>
      <c r="D325" s="334" t="s">
        <v>87</v>
      </c>
      <c r="E325" s="299">
        <v>36</v>
      </c>
      <c r="F325" s="304"/>
      <c r="G325" s="374"/>
      <c r="H325" s="334"/>
      <c r="I325" s="304"/>
      <c r="J325" s="2717"/>
    </row>
    <row r="326" spans="1:10" ht="38.25">
      <c r="A326" s="331" t="s">
        <v>1487</v>
      </c>
      <c r="B326" s="302" t="s">
        <v>516</v>
      </c>
      <c r="C326" s="305" t="s">
        <v>517</v>
      </c>
      <c r="D326" s="334" t="s">
        <v>87</v>
      </c>
      <c r="E326" s="299">
        <v>30</v>
      </c>
      <c r="F326" s="304"/>
      <c r="G326" s="374"/>
      <c r="H326" s="334"/>
      <c r="I326" s="304"/>
      <c r="J326" s="2717"/>
    </row>
    <row r="327" spans="1:10" ht="38.25">
      <c r="A327" s="331" t="s">
        <v>1488</v>
      </c>
      <c r="B327" s="302" t="s">
        <v>518</v>
      </c>
      <c r="C327" s="305" t="s">
        <v>517</v>
      </c>
      <c r="D327" s="334" t="s">
        <v>49</v>
      </c>
      <c r="E327" s="163">
        <v>30</v>
      </c>
      <c r="F327" s="167"/>
      <c r="G327" s="409"/>
      <c r="H327" s="409"/>
      <c r="I327" s="409"/>
      <c r="J327" s="2735"/>
    </row>
    <row r="328" spans="1:10">
      <c r="A328" s="332"/>
      <c r="B328" s="385"/>
      <c r="C328" s="385"/>
      <c r="D328" s="335"/>
      <c r="E328" s="358"/>
      <c r="F328" s="329"/>
      <c r="G328" s="378"/>
      <c r="H328" s="405"/>
      <c r="I328" s="406" t="s">
        <v>1052</v>
      </c>
      <c r="J328" s="2730"/>
    </row>
    <row r="329" spans="1:10">
      <c r="A329" s="330" t="s">
        <v>1053</v>
      </c>
      <c r="B329" s="181" t="s">
        <v>2780</v>
      </c>
      <c r="C329" s="233"/>
      <c r="D329" s="333"/>
      <c r="E329" s="357"/>
      <c r="F329" s="320"/>
      <c r="G329" s="375"/>
      <c r="H329" s="333"/>
      <c r="I329" s="320"/>
      <c r="J329" s="2716"/>
    </row>
    <row r="330" spans="1:10" ht="38.25">
      <c r="A330" s="331" t="s">
        <v>1055</v>
      </c>
      <c r="B330" s="302" t="s">
        <v>522</v>
      </c>
      <c r="C330" s="305" t="s">
        <v>523</v>
      </c>
      <c r="D330" s="144" t="s">
        <v>49</v>
      </c>
      <c r="E330" s="299">
        <v>12</v>
      </c>
      <c r="F330" s="304"/>
      <c r="G330" s="374"/>
      <c r="H330" s="334"/>
      <c r="I330" s="304"/>
      <c r="J330" s="2717"/>
    </row>
    <row r="331" spans="1:10" ht="38.25">
      <c r="A331" s="331" t="s">
        <v>1057</v>
      </c>
      <c r="B331" s="302" t="s">
        <v>525</v>
      </c>
      <c r="C331" s="305" t="s">
        <v>526</v>
      </c>
      <c r="D331" s="144" t="s">
        <v>49</v>
      </c>
      <c r="E331" s="299">
        <v>9</v>
      </c>
      <c r="F331" s="304"/>
      <c r="G331" s="374"/>
      <c r="H331" s="334"/>
      <c r="I331" s="304"/>
      <c r="J331" s="2717"/>
    </row>
    <row r="332" spans="1:10" ht="38.25">
      <c r="A332" s="331" t="s">
        <v>1058</v>
      </c>
      <c r="B332" s="302" t="s">
        <v>528</v>
      </c>
      <c r="C332" s="305" t="s">
        <v>529</v>
      </c>
      <c r="D332" s="144" t="s">
        <v>49</v>
      </c>
      <c r="E332" s="299">
        <v>12</v>
      </c>
      <c r="F332" s="304"/>
      <c r="G332" s="374"/>
      <c r="H332" s="334"/>
      <c r="I332" s="304"/>
      <c r="J332" s="2717"/>
    </row>
    <row r="333" spans="1:10" ht="38.25">
      <c r="A333" s="331" t="s">
        <v>1489</v>
      </c>
      <c r="B333" s="302" t="s">
        <v>531</v>
      </c>
      <c r="C333" s="305" t="s">
        <v>532</v>
      </c>
      <c r="D333" s="144" t="s">
        <v>49</v>
      </c>
      <c r="E333" s="299">
        <v>6</v>
      </c>
      <c r="F333" s="304"/>
      <c r="G333" s="374"/>
      <c r="H333" s="334"/>
      <c r="I333" s="304"/>
      <c r="J333" s="2717"/>
    </row>
    <row r="334" spans="1:10" ht="38.25">
      <c r="A334" s="331" t="s">
        <v>1490</v>
      </c>
      <c r="B334" s="302" t="s">
        <v>533</v>
      </c>
      <c r="C334" s="305" t="s">
        <v>534</v>
      </c>
      <c r="D334" s="144" t="s">
        <v>49</v>
      </c>
      <c r="E334" s="299">
        <v>9</v>
      </c>
      <c r="F334" s="304"/>
      <c r="G334" s="374"/>
      <c r="H334" s="334"/>
      <c r="I334" s="304"/>
      <c r="J334" s="2717"/>
    </row>
    <row r="335" spans="1:10" ht="38.25">
      <c r="A335" s="331" t="s">
        <v>1491</v>
      </c>
      <c r="B335" s="302" t="s">
        <v>535</v>
      </c>
      <c r="C335" s="305" t="s">
        <v>536</v>
      </c>
      <c r="D335" s="144" t="s">
        <v>49</v>
      </c>
      <c r="E335" s="299">
        <v>6</v>
      </c>
      <c r="F335" s="304"/>
      <c r="G335" s="374"/>
      <c r="H335" s="334"/>
      <c r="I335" s="304"/>
      <c r="J335" s="2717"/>
    </row>
    <row r="336" spans="1:10" ht="25.5">
      <c r="A336" s="331" t="s">
        <v>1492</v>
      </c>
      <c r="B336" s="302" t="s">
        <v>537</v>
      </c>
      <c r="C336" s="305" t="s">
        <v>538</v>
      </c>
      <c r="D336" s="144" t="s">
        <v>49</v>
      </c>
      <c r="E336" s="299">
        <v>12</v>
      </c>
      <c r="F336" s="304"/>
      <c r="G336" s="374"/>
      <c r="H336" s="334"/>
      <c r="I336" s="304"/>
      <c r="J336" s="2717"/>
    </row>
    <row r="337" spans="1:10" ht="38.25">
      <c r="A337" s="331" t="s">
        <v>1493</v>
      </c>
      <c r="B337" s="302" t="s">
        <v>539</v>
      </c>
      <c r="C337" s="305" t="s">
        <v>540</v>
      </c>
      <c r="D337" s="144" t="s">
        <v>49</v>
      </c>
      <c r="E337" s="299">
        <v>12</v>
      </c>
      <c r="F337" s="304"/>
      <c r="G337" s="374"/>
      <c r="H337" s="334"/>
      <c r="I337" s="304"/>
      <c r="J337" s="2717"/>
    </row>
    <row r="338" spans="1:10" ht="38.25">
      <c r="A338" s="331" t="s">
        <v>1494</v>
      </c>
      <c r="B338" s="302" t="s">
        <v>541</v>
      </c>
      <c r="C338" s="305" t="s">
        <v>542</v>
      </c>
      <c r="D338" s="144" t="s">
        <v>49</v>
      </c>
      <c r="E338" s="299">
        <v>12</v>
      </c>
      <c r="F338" s="304"/>
      <c r="G338" s="374"/>
      <c r="H338" s="334"/>
      <c r="I338" s="304"/>
      <c r="J338" s="2717"/>
    </row>
    <row r="339" spans="1:10" ht="38.25">
      <c r="A339" s="331" t="s">
        <v>1495</v>
      </c>
      <c r="B339" s="302" t="s">
        <v>543</v>
      </c>
      <c r="C339" s="305" t="s">
        <v>544</v>
      </c>
      <c r="D339" s="144" t="s">
        <v>49</v>
      </c>
      <c r="E339" s="299">
        <v>36</v>
      </c>
      <c r="F339" s="304"/>
      <c r="G339" s="374"/>
      <c r="H339" s="334"/>
      <c r="I339" s="304"/>
      <c r="J339" s="2717"/>
    </row>
    <row r="340" spans="1:10" ht="38.25">
      <c r="A340" s="331" t="s">
        <v>1496</v>
      </c>
      <c r="B340" s="302" t="s">
        <v>545</v>
      </c>
      <c r="C340" s="305" t="s">
        <v>546</v>
      </c>
      <c r="D340" s="144" t="s">
        <v>49</v>
      </c>
      <c r="E340" s="299">
        <v>12</v>
      </c>
      <c r="F340" s="304"/>
      <c r="G340" s="374"/>
      <c r="H340" s="334"/>
      <c r="I340" s="304"/>
      <c r="J340" s="2717"/>
    </row>
    <row r="341" spans="1:10" ht="38.25">
      <c r="A341" s="331" t="s">
        <v>1497</v>
      </c>
      <c r="B341" s="302" t="s">
        <v>547</v>
      </c>
      <c r="C341" s="305" t="s">
        <v>548</v>
      </c>
      <c r="D341" s="144" t="s">
        <v>49</v>
      </c>
      <c r="E341" s="299">
        <v>12</v>
      </c>
      <c r="F341" s="304"/>
      <c r="G341" s="374"/>
      <c r="H341" s="334"/>
      <c r="I341" s="304"/>
      <c r="J341" s="2717"/>
    </row>
    <row r="342" spans="1:10" ht="38.25">
      <c r="A342" s="331" t="s">
        <v>1498</v>
      </c>
      <c r="B342" s="302" t="s">
        <v>549</v>
      </c>
      <c r="C342" s="305" t="s">
        <v>550</v>
      </c>
      <c r="D342" s="144" t="s">
        <v>49</v>
      </c>
      <c r="E342" s="299">
        <v>6</v>
      </c>
      <c r="F342" s="304"/>
      <c r="G342" s="374"/>
      <c r="H342" s="334"/>
      <c r="I342" s="304"/>
      <c r="J342" s="2717"/>
    </row>
    <row r="343" spans="1:10" ht="38.25">
      <c r="A343" s="331" t="s">
        <v>1499</v>
      </c>
      <c r="B343" s="302" t="s">
        <v>551</v>
      </c>
      <c r="C343" s="305" t="s">
        <v>552</v>
      </c>
      <c r="D343" s="144" t="s">
        <v>49</v>
      </c>
      <c r="E343" s="299">
        <v>12</v>
      </c>
      <c r="F343" s="304"/>
      <c r="G343" s="374"/>
      <c r="H343" s="334"/>
      <c r="I343" s="304"/>
      <c r="J343" s="2717"/>
    </row>
    <row r="344" spans="1:10" ht="38.25">
      <c r="A344" s="331" t="s">
        <v>1500</v>
      </c>
      <c r="B344" s="302" t="s">
        <v>553</v>
      </c>
      <c r="C344" s="305" t="s">
        <v>554</v>
      </c>
      <c r="D344" s="144" t="s">
        <v>49</v>
      </c>
      <c r="E344" s="299">
        <v>6</v>
      </c>
      <c r="F344" s="304"/>
      <c r="G344" s="374"/>
      <c r="H344" s="334"/>
      <c r="I344" s="304"/>
      <c r="J344" s="2717"/>
    </row>
    <row r="345" spans="1:10" ht="38.25">
      <c r="A345" s="331" t="s">
        <v>1501</v>
      </c>
      <c r="B345" s="302" t="s">
        <v>555</v>
      </c>
      <c r="C345" s="305" t="s">
        <v>556</v>
      </c>
      <c r="D345" s="144" t="s">
        <v>49</v>
      </c>
      <c r="E345" s="299">
        <v>6</v>
      </c>
      <c r="F345" s="304"/>
      <c r="G345" s="374"/>
      <c r="H345" s="334"/>
      <c r="I345" s="304"/>
      <c r="J345" s="2717"/>
    </row>
    <row r="346" spans="1:10">
      <c r="A346" s="332"/>
      <c r="B346" s="378"/>
      <c r="C346" s="385"/>
      <c r="D346" s="335"/>
      <c r="E346" s="358"/>
      <c r="F346" s="329"/>
      <c r="G346" s="378"/>
      <c r="H346" s="335"/>
      <c r="I346" s="373" t="s">
        <v>1059</v>
      </c>
      <c r="J346" s="2718"/>
    </row>
    <row r="347" spans="1:10">
      <c r="A347" s="330" t="s">
        <v>1060</v>
      </c>
      <c r="B347" s="181" t="s">
        <v>2779</v>
      </c>
      <c r="C347" s="233"/>
      <c r="D347" s="333"/>
      <c r="E347" s="357"/>
      <c r="F347" s="320"/>
      <c r="G347" s="375"/>
      <c r="H347" s="333"/>
      <c r="I347" s="320"/>
      <c r="J347" s="2716"/>
    </row>
    <row r="348" spans="1:10" ht="25.5">
      <c r="A348" s="331" t="s">
        <v>1062</v>
      </c>
      <c r="B348" s="302" t="s">
        <v>560</v>
      </c>
      <c r="C348" s="305" t="s">
        <v>561</v>
      </c>
      <c r="D348" s="144" t="s">
        <v>49</v>
      </c>
      <c r="E348" s="299">
        <v>60</v>
      </c>
      <c r="F348" s="304"/>
      <c r="G348" s="374"/>
      <c r="H348" s="334"/>
      <c r="I348" s="304"/>
      <c r="J348" s="2717"/>
    </row>
    <row r="349" spans="1:10" ht="25.5">
      <c r="A349" s="331" t="s">
        <v>1065</v>
      </c>
      <c r="B349" s="302" t="s">
        <v>562</v>
      </c>
      <c r="C349" s="305" t="s">
        <v>561</v>
      </c>
      <c r="D349" s="144" t="s">
        <v>49</v>
      </c>
      <c r="E349" s="299">
        <v>240</v>
      </c>
      <c r="F349" s="304"/>
      <c r="G349" s="374"/>
      <c r="H349" s="334"/>
      <c r="I349" s="304"/>
      <c r="J349" s="2717"/>
    </row>
    <row r="350" spans="1:10" ht="25.5">
      <c r="A350" s="331" t="s">
        <v>1067</v>
      </c>
      <c r="B350" s="302" t="s">
        <v>563</v>
      </c>
      <c r="C350" s="305" t="s">
        <v>561</v>
      </c>
      <c r="D350" s="144" t="s">
        <v>49</v>
      </c>
      <c r="E350" s="299">
        <v>12</v>
      </c>
      <c r="F350" s="304"/>
      <c r="G350" s="374"/>
      <c r="H350" s="334"/>
      <c r="I350" s="304"/>
      <c r="J350" s="2717"/>
    </row>
    <row r="351" spans="1:10" ht="25.5">
      <c r="A351" s="331" t="s">
        <v>1068</v>
      </c>
      <c r="B351" s="302" t="s">
        <v>564</v>
      </c>
      <c r="C351" s="305" t="s">
        <v>561</v>
      </c>
      <c r="D351" s="144" t="s">
        <v>49</v>
      </c>
      <c r="E351" s="299">
        <v>6</v>
      </c>
      <c r="F351" s="304"/>
      <c r="G351" s="374"/>
      <c r="H351" s="334"/>
      <c r="I351" s="304"/>
      <c r="J351" s="2717"/>
    </row>
    <row r="352" spans="1:10">
      <c r="A352" s="332"/>
      <c r="B352" s="341"/>
      <c r="C352" s="385"/>
      <c r="D352" s="335"/>
      <c r="E352" s="358"/>
      <c r="F352" s="329"/>
      <c r="G352" s="378"/>
      <c r="H352" s="335"/>
      <c r="I352" s="373" t="s">
        <v>1083</v>
      </c>
      <c r="J352" s="2718"/>
    </row>
    <row r="353" spans="1:10">
      <c r="A353" s="330" t="s">
        <v>1135</v>
      </c>
      <c r="B353" s="181" t="s">
        <v>2778</v>
      </c>
      <c r="C353" s="233"/>
      <c r="D353" s="184"/>
      <c r="E353" s="185"/>
      <c r="F353" s="320"/>
      <c r="G353" s="375"/>
      <c r="H353" s="333"/>
      <c r="I353" s="320"/>
      <c r="J353" s="2716"/>
    </row>
    <row r="354" spans="1:10" ht="25.5">
      <c r="A354" s="331" t="s">
        <v>1136</v>
      </c>
      <c r="B354" s="302" t="s">
        <v>568</v>
      </c>
      <c r="C354" s="305" t="s">
        <v>2707</v>
      </c>
      <c r="D354" s="144" t="s">
        <v>49</v>
      </c>
      <c r="E354" s="299">
        <v>150</v>
      </c>
      <c r="F354" s="304"/>
      <c r="G354" s="374"/>
      <c r="H354" s="334"/>
      <c r="I354" s="304"/>
      <c r="J354" s="2717"/>
    </row>
    <row r="355" spans="1:10" ht="76.5">
      <c r="A355" s="331" t="s">
        <v>1139</v>
      </c>
      <c r="B355" s="302" t="s">
        <v>569</v>
      </c>
      <c r="C355" s="305" t="s">
        <v>570</v>
      </c>
      <c r="D355" s="144" t="s">
        <v>49</v>
      </c>
      <c r="E355" s="299">
        <v>90</v>
      </c>
      <c r="F355" s="304"/>
      <c r="G355" s="374"/>
      <c r="H355" s="334"/>
      <c r="I355" s="304"/>
      <c r="J355" s="2717"/>
    </row>
    <row r="356" spans="1:10">
      <c r="A356" s="332"/>
      <c r="B356" s="341"/>
      <c r="C356" s="385"/>
      <c r="D356" s="335"/>
      <c r="E356" s="358"/>
      <c r="F356" s="329"/>
      <c r="G356" s="378"/>
      <c r="H356" s="378"/>
      <c r="I356" s="373" t="s">
        <v>1146</v>
      </c>
      <c r="J356" s="2732"/>
    </row>
    <row r="357" spans="1:10">
      <c r="A357" s="330" t="s">
        <v>1147</v>
      </c>
      <c r="B357" s="181" t="s">
        <v>2777</v>
      </c>
      <c r="C357" s="235"/>
      <c r="D357" s="333"/>
      <c r="E357" s="357"/>
      <c r="F357" s="320"/>
      <c r="G357" s="375"/>
      <c r="H357" s="333"/>
      <c r="I357" s="320"/>
      <c r="J357" s="2716"/>
    </row>
    <row r="358" spans="1:10">
      <c r="A358" s="331" t="s">
        <v>1148</v>
      </c>
      <c r="B358" s="302" t="s">
        <v>574</v>
      </c>
      <c r="C358" s="305" t="s">
        <v>574</v>
      </c>
      <c r="D358" s="141" t="s">
        <v>31</v>
      </c>
      <c r="E358" s="299">
        <v>3</v>
      </c>
      <c r="F358" s="304"/>
      <c r="G358" s="374"/>
      <c r="H358" s="334"/>
      <c r="I358" s="304"/>
      <c r="J358" s="2717"/>
    </row>
    <row r="359" spans="1:10">
      <c r="A359" s="331" t="s">
        <v>1151</v>
      </c>
      <c r="B359" s="302" t="s">
        <v>575</v>
      </c>
      <c r="C359" s="305" t="s">
        <v>576</v>
      </c>
      <c r="D359" s="141" t="s">
        <v>31</v>
      </c>
      <c r="E359" s="299">
        <v>3</v>
      </c>
      <c r="F359" s="304"/>
      <c r="G359" s="374"/>
      <c r="H359" s="334"/>
      <c r="I359" s="304"/>
      <c r="J359" s="2717"/>
    </row>
    <row r="360" spans="1:10" ht="25.5">
      <c r="A360" s="331" t="s">
        <v>1154</v>
      </c>
      <c r="B360" s="302" t="s">
        <v>577</v>
      </c>
      <c r="C360" s="305" t="s">
        <v>2708</v>
      </c>
      <c r="D360" s="141" t="s">
        <v>31</v>
      </c>
      <c r="E360" s="299">
        <v>9</v>
      </c>
      <c r="F360" s="304"/>
      <c r="G360" s="374"/>
      <c r="H360" s="334"/>
      <c r="I360" s="304"/>
      <c r="J360" s="2717"/>
    </row>
    <row r="361" spans="1:10" ht="25.5">
      <c r="A361" s="331" t="s">
        <v>1502</v>
      </c>
      <c r="B361" s="302" t="s">
        <v>578</v>
      </c>
      <c r="C361" s="305" t="s">
        <v>2709</v>
      </c>
      <c r="D361" s="141" t="s">
        <v>31</v>
      </c>
      <c r="E361" s="299">
        <v>9</v>
      </c>
      <c r="F361" s="304"/>
      <c r="G361" s="374"/>
      <c r="H361" s="334"/>
      <c r="I361" s="304"/>
      <c r="J361" s="2717"/>
    </row>
    <row r="362" spans="1:10" ht="25.5">
      <c r="A362" s="331" t="s">
        <v>1503</v>
      </c>
      <c r="B362" s="302" t="s">
        <v>579</v>
      </c>
      <c r="C362" s="305" t="s">
        <v>2710</v>
      </c>
      <c r="D362" s="141" t="s">
        <v>31</v>
      </c>
      <c r="E362" s="299">
        <v>9</v>
      </c>
      <c r="F362" s="304"/>
      <c r="G362" s="374"/>
      <c r="H362" s="334"/>
      <c r="I362" s="304"/>
      <c r="J362" s="2717"/>
    </row>
    <row r="363" spans="1:10" ht="25.5">
      <c r="A363" s="331" t="s">
        <v>1504</v>
      </c>
      <c r="B363" s="302" t="s">
        <v>580</v>
      </c>
      <c r="C363" s="305" t="s">
        <v>2712</v>
      </c>
      <c r="D363" s="141" t="s">
        <v>31</v>
      </c>
      <c r="E363" s="299">
        <v>18</v>
      </c>
      <c r="F363" s="304"/>
      <c r="G363" s="374"/>
      <c r="H363" s="334"/>
      <c r="I363" s="304"/>
      <c r="J363" s="2717"/>
    </row>
    <row r="364" spans="1:10" ht="38.25">
      <c r="A364" s="331" t="s">
        <v>1505</v>
      </c>
      <c r="B364" s="302" t="s">
        <v>581</v>
      </c>
      <c r="C364" s="305" t="s">
        <v>2711</v>
      </c>
      <c r="D364" s="141" t="s">
        <v>31</v>
      </c>
      <c r="E364" s="299">
        <v>30</v>
      </c>
      <c r="F364" s="304"/>
      <c r="G364" s="374"/>
      <c r="H364" s="334"/>
      <c r="I364" s="304"/>
      <c r="J364" s="2717"/>
    </row>
    <row r="365" spans="1:10">
      <c r="A365" s="332"/>
      <c r="B365" s="341"/>
      <c r="C365" s="385"/>
      <c r="D365" s="335"/>
      <c r="E365" s="358"/>
      <c r="F365" s="329"/>
      <c r="G365" s="378"/>
      <c r="H365" s="335"/>
      <c r="I365" s="373" t="s">
        <v>1157</v>
      </c>
      <c r="J365" s="2718"/>
    </row>
    <row r="366" spans="1:10">
      <c r="A366" s="330" t="s">
        <v>1158</v>
      </c>
      <c r="B366" s="181" t="s">
        <v>2776</v>
      </c>
      <c r="C366" s="235"/>
      <c r="D366" s="333"/>
      <c r="E366" s="357"/>
      <c r="F366" s="320"/>
      <c r="G366" s="375"/>
      <c r="H366" s="333"/>
      <c r="I366" s="320"/>
      <c r="J366" s="2716"/>
    </row>
    <row r="367" spans="1:10" ht="25.5">
      <c r="A367" s="267" t="s">
        <v>1506</v>
      </c>
      <c r="B367" s="302" t="s">
        <v>585</v>
      </c>
      <c r="C367" s="305" t="s">
        <v>2713</v>
      </c>
      <c r="D367" s="384" t="s">
        <v>31</v>
      </c>
      <c r="E367" s="287">
        <v>3</v>
      </c>
      <c r="F367" s="304"/>
      <c r="G367" s="374"/>
      <c r="H367" s="334"/>
      <c r="I367" s="304"/>
      <c r="J367" s="2717"/>
    </row>
    <row r="368" spans="1:10" ht="25.5">
      <c r="A368" s="267" t="s">
        <v>1508</v>
      </c>
      <c r="B368" s="302" t="s">
        <v>587</v>
      </c>
      <c r="C368" s="305" t="s">
        <v>588</v>
      </c>
      <c r="D368" s="384" t="s">
        <v>31</v>
      </c>
      <c r="E368" s="287">
        <v>3</v>
      </c>
      <c r="F368" s="304"/>
      <c r="G368" s="374"/>
      <c r="H368" s="334"/>
      <c r="I368" s="304"/>
      <c r="J368" s="2717"/>
    </row>
    <row r="369" spans="1:10" ht="25.5">
      <c r="A369" s="267" t="s">
        <v>1509</v>
      </c>
      <c r="B369" s="302" t="s">
        <v>589</v>
      </c>
      <c r="C369" s="305" t="s">
        <v>590</v>
      </c>
      <c r="D369" s="384" t="s">
        <v>31</v>
      </c>
      <c r="E369" s="287">
        <v>3</v>
      </c>
      <c r="F369" s="304"/>
      <c r="G369" s="374"/>
      <c r="H369" s="334"/>
      <c r="I369" s="304"/>
      <c r="J369" s="2717"/>
    </row>
    <row r="370" spans="1:10" ht="25.5">
      <c r="A370" s="267" t="s">
        <v>1160</v>
      </c>
      <c r="B370" s="302" t="s">
        <v>591</v>
      </c>
      <c r="C370" s="305" t="s">
        <v>592</v>
      </c>
      <c r="D370" s="384" t="s">
        <v>31</v>
      </c>
      <c r="E370" s="287">
        <v>3</v>
      </c>
      <c r="F370" s="304"/>
      <c r="G370" s="374"/>
      <c r="H370" s="334"/>
      <c r="I370" s="304"/>
      <c r="J370" s="2717"/>
    </row>
    <row r="371" spans="1:10" ht="25.5">
      <c r="A371" s="267" t="s">
        <v>1163</v>
      </c>
      <c r="B371" s="302" t="s">
        <v>1507</v>
      </c>
      <c r="C371" s="305" t="s">
        <v>593</v>
      </c>
      <c r="D371" s="384" t="s">
        <v>31</v>
      </c>
      <c r="E371" s="287">
        <v>3</v>
      </c>
      <c r="F371" s="304"/>
      <c r="G371" s="374"/>
      <c r="H371" s="334"/>
      <c r="I371" s="304"/>
      <c r="J371" s="2717"/>
    </row>
    <row r="372" spans="1:10" ht="38.25">
      <c r="A372" s="267" t="s">
        <v>1166</v>
      </c>
      <c r="B372" s="302" t="s">
        <v>594</v>
      </c>
      <c r="C372" s="305" t="s">
        <v>595</v>
      </c>
      <c r="D372" s="384" t="s">
        <v>31</v>
      </c>
      <c r="E372" s="287">
        <v>3</v>
      </c>
      <c r="F372" s="304"/>
      <c r="G372" s="374"/>
      <c r="H372" s="334"/>
      <c r="I372" s="304"/>
      <c r="J372" s="2717"/>
    </row>
    <row r="373" spans="1:10" ht="38.25">
      <c r="A373" s="267" t="s">
        <v>1168</v>
      </c>
      <c r="B373" s="302" t="s">
        <v>596</v>
      </c>
      <c r="C373" s="305" t="s">
        <v>597</v>
      </c>
      <c r="D373" s="384" t="s">
        <v>31</v>
      </c>
      <c r="E373" s="287">
        <v>3</v>
      </c>
      <c r="F373" s="304"/>
      <c r="G373" s="374"/>
      <c r="H373" s="334"/>
      <c r="I373" s="304"/>
      <c r="J373" s="2717"/>
    </row>
    <row r="374" spans="1:10" ht="38.25">
      <c r="A374" s="267" t="s">
        <v>1171</v>
      </c>
      <c r="B374" s="302" t="s">
        <v>598</v>
      </c>
      <c r="C374" s="305" t="s">
        <v>599</v>
      </c>
      <c r="D374" s="384" t="s">
        <v>31</v>
      </c>
      <c r="E374" s="287">
        <v>3</v>
      </c>
      <c r="F374" s="304"/>
      <c r="G374" s="374"/>
      <c r="H374" s="334"/>
      <c r="I374" s="304"/>
      <c r="J374" s="2717"/>
    </row>
    <row r="375" spans="1:10" ht="25.5">
      <c r="A375" s="267" t="s">
        <v>1173</v>
      </c>
      <c r="B375" s="302" t="s">
        <v>600</v>
      </c>
      <c r="C375" s="434" t="s">
        <v>601</v>
      </c>
      <c r="D375" s="384" t="s">
        <v>31</v>
      </c>
      <c r="E375" s="287">
        <v>3</v>
      </c>
      <c r="F375" s="304"/>
      <c r="G375" s="374"/>
      <c r="H375" s="334"/>
      <c r="I375" s="304"/>
      <c r="J375" s="2717"/>
    </row>
    <row r="376" spans="1:10" ht="25.5">
      <c r="A376" s="267" t="s">
        <v>1510</v>
      </c>
      <c r="B376" s="302" t="s">
        <v>602</v>
      </c>
      <c r="C376" s="305" t="s">
        <v>603</v>
      </c>
      <c r="D376" s="384" t="s">
        <v>31</v>
      </c>
      <c r="E376" s="287">
        <v>3</v>
      </c>
      <c r="F376" s="304"/>
      <c r="G376" s="374"/>
      <c r="H376" s="334"/>
      <c r="I376" s="304"/>
      <c r="J376" s="2717"/>
    </row>
    <row r="377" spans="1:10" ht="25.5">
      <c r="A377" s="267" t="s">
        <v>1511</v>
      </c>
      <c r="B377" s="302" t="s">
        <v>604</v>
      </c>
      <c r="C377" s="305" t="s">
        <v>605</v>
      </c>
      <c r="D377" s="384" t="s">
        <v>31</v>
      </c>
      <c r="E377" s="287">
        <v>3</v>
      </c>
      <c r="F377" s="304"/>
      <c r="G377" s="374"/>
      <c r="H377" s="334"/>
      <c r="I377" s="304"/>
      <c r="J377" s="2717"/>
    </row>
    <row r="378" spans="1:10" ht="25.5">
      <c r="A378" s="267" t="s">
        <v>1512</v>
      </c>
      <c r="B378" s="302" t="s">
        <v>606</v>
      </c>
      <c r="C378" s="305" t="s">
        <v>607</v>
      </c>
      <c r="D378" s="384" t="s">
        <v>31</v>
      </c>
      <c r="E378" s="287">
        <v>3</v>
      </c>
      <c r="F378" s="304"/>
      <c r="G378" s="374"/>
      <c r="H378" s="334"/>
      <c r="I378" s="304"/>
      <c r="J378" s="2717"/>
    </row>
    <row r="379" spans="1:10" ht="25.5">
      <c r="A379" s="267" t="s">
        <v>1513</v>
      </c>
      <c r="B379" s="302" t="s">
        <v>608</v>
      </c>
      <c r="C379" s="305" t="s">
        <v>609</v>
      </c>
      <c r="D379" s="384" t="s">
        <v>31</v>
      </c>
      <c r="E379" s="287">
        <v>3</v>
      </c>
      <c r="F379" s="304"/>
      <c r="G379" s="374"/>
      <c r="H379" s="334"/>
      <c r="I379" s="304"/>
      <c r="J379" s="2717"/>
    </row>
    <row r="380" spans="1:10" ht="25.5">
      <c r="A380" s="267" t="s">
        <v>1514</v>
      </c>
      <c r="B380" s="302" t="s">
        <v>610</v>
      </c>
      <c r="C380" s="305" t="s">
        <v>611</v>
      </c>
      <c r="D380" s="384" t="s">
        <v>31</v>
      </c>
      <c r="E380" s="287">
        <v>3</v>
      </c>
      <c r="F380" s="304"/>
      <c r="G380" s="374"/>
      <c r="H380" s="334"/>
      <c r="I380" s="304"/>
      <c r="J380" s="2717"/>
    </row>
    <row r="381" spans="1:10" ht="25.5">
      <c r="A381" s="267" t="s">
        <v>1515</v>
      </c>
      <c r="B381" s="302" t="s">
        <v>612</v>
      </c>
      <c r="C381" s="305" t="s">
        <v>613</v>
      </c>
      <c r="D381" s="384" t="s">
        <v>31</v>
      </c>
      <c r="E381" s="287">
        <v>3</v>
      </c>
      <c r="F381" s="304"/>
      <c r="G381" s="374"/>
      <c r="H381" s="334"/>
      <c r="I381" s="304"/>
      <c r="J381" s="2717"/>
    </row>
    <row r="382" spans="1:10" ht="25.5">
      <c r="A382" s="267" t="s">
        <v>1516</v>
      </c>
      <c r="B382" s="302" t="s">
        <v>614</v>
      </c>
      <c r="C382" s="305" t="s">
        <v>615</v>
      </c>
      <c r="D382" s="384" t="s">
        <v>31</v>
      </c>
      <c r="E382" s="287">
        <v>3</v>
      </c>
      <c r="F382" s="304"/>
      <c r="G382" s="374"/>
      <c r="H382" s="334"/>
      <c r="I382" s="304"/>
      <c r="J382" s="2717"/>
    </row>
    <row r="383" spans="1:10" ht="25.5">
      <c r="A383" s="267" t="s">
        <v>1517</v>
      </c>
      <c r="B383" s="302" t="s">
        <v>616</v>
      </c>
      <c r="C383" s="305" t="s">
        <v>617</v>
      </c>
      <c r="D383" s="384" t="s">
        <v>31</v>
      </c>
      <c r="E383" s="287">
        <v>3</v>
      </c>
      <c r="F383" s="304"/>
      <c r="G383" s="374"/>
      <c r="H383" s="334"/>
      <c r="I383" s="304"/>
      <c r="J383" s="2717"/>
    </row>
    <row r="384" spans="1:10" ht="25.5">
      <c r="A384" s="267" t="s">
        <v>1518</v>
      </c>
      <c r="B384" s="302" t="s">
        <v>618</v>
      </c>
      <c r="C384" s="305" t="s">
        <v>619</v>
      </c>
      <c r="D384" s="384" t="s">
        <v>31</v>
      </c>
      <c r="E384" s="287">
        <v>3</v>
      </c>
      <c r="F384" s="304"/>
      <c r="G384" s="374"/>
      <c r="H384" s="334"/>
      <c r="I384" s="304"/>
      <c r="J384" s="2717"/>
    </row>
    <row r="385" spans="1:10">
      <c r="A385" s="332"/>
      <c r="B385" s="341"/>
      <c r="C385" s="385"/>
      <c r="D385" s="335"/>
      <c r="E385" s="358"/>
      <c r="F385" s="329"/>
      <c r="G385" s="378"/>
      <c r="H385" s="335"/>
      <c r="I385" s="373" t="s">
        <v>1176</v>
      </c>
      <c r="J385" s="2718"/>
    </row>
    <row r="386" spans="1:10">
      <c r="A386" s="330" t="s">
        <v>1177</v>
      </c>
      <c r="B386" s="181" t="s">
        <v>2775</v>
      </c>
      <c r="C386" s="233"/>
      <c r="D386" s="333"/>
      <c r="E386" s="357"/>
      <c r="F386" s="320"/>
      <c r="G386" s="375"/>
      <c r="H386" s="333"/>
      <c r="I386" s="320"/>
      <c r="J386" s="2716"/>
    </row>
    <row r="387" spans="1:10">
      <c r="A387" s="331" t="s">
        <v>1178</v>
      </c>
      <c r="B387" s="148" t="s">
        <v>623</v>
      </c>
      <c r="C387" s="238" t="s">
        <v>624</v>
      </c>
      <c r="D387" s="334" t="s">
        <v>87</v>
      </c>
      <c r="E387" s="360">
        <v>3</v>
      </c>
      <c r="F387" s="304"/>
      <c r="G387" s="374"/>
      <c r="H387" s="334"/>
      <c r="I387" s="304"/>
      <c r="J387" s="2717"/>
    </row>
    <row r="388" spans="1:10">
      <c r="A388" s="331" t="s">
        <v>1179</v>
      </c>
      <c r="B388" s="148" t="s">
        <v>625</v>
      </c>
      <c r="C388" s="305" t="s">
        <v>626</v>
      </c>
      <c r="D388" s="334" t="s">
        <v>87</v>
      </c>
      <c r="E388" s="360">
        <v>3</v>
      </c>
      <c r="F388" s="304"/>
      <c r="G388" s="374"/>
      <c r="H388" s="334"/>
      <c r="I388" s="304"/>
      <c r="J388" s="2717"/>
    </row>
    <row r="389" spans="1:10" ht="25.5">
      <c r="A389" s="331" t="s">
        <v>1180</v>
      </c>
      <c r="B389" s="148" t="s">
        <v>627</v>
      </c>
      <c r="C389" s="305" t="s">
        <v>628</v>
      </c>
      <c r="D389" s="334" t="s">
        <v>87</v>
      </c>
      <c r="E389" s="360">
        <v>3</v>
      </c>
      <c r="F389" s="304"/>
      <c r="G389" s="374"/>
      <c r="H389" s="334"/>
      <c r="I389" s="304"/>
      <c r="J389" s="2717"/>
    </row>
    <row r="390" spans="1:10" ht="25.5">
      <c r="A390" s="331" t="s">
        <v>1181</v>
      </c>
      <c r="B390" s="148" t="s">
        <v>629</v>
      </c>
      <c r="C390" s="305" t="s">
        <v>630</v>
      </c>
      <c r="D390" s="334" t="s">
        <v>87</v>
      </c>
      <c r="E390" s="360">
        <v>3</v>
      </c>
      <c r="F390" s="304"/>
      <c r="G390" s="374"/>
      <c r="H390" s="334"/>
      <c r="I390" s="304"/>
      <c r="J390" s="2717"/>
    </row>
    <row r="391" spans="1:10" ht="25.5">
      <c r="A391" s="331" t="s">
        <v>1519</v>
      </c>
      <c r="B391" s="148" t="s">
        <v>631</v>
      </c>
      <c r="C391" s="305" t="s">
        <v>632</v>
      </c>
      <c r="D391" s="334" t="s">
        <v>87</v>
      </c>
      <c r="E391" s="360">
        <v>3</v>
      </c>
      <c r="F391" s="304"/>
      <c r="G391" s="374"/>
      <c r="H391" s="334"/>
      <c r="I391" s="304"/>
      <c r="J391" s="2717"/>
    </row>
    <row r="392" spans="1:10">
      <c r="A392" s="331" t="s">
        <v>1182</v>
      </c>
      <c r="B392" s="148" t="s">
        <v>633</v>
      </c>
      <c r="C392" s="305" t="s">
        <v>634</v>
      </c>
      <c r="D392" s="334" t="s">
        <v>87</v>
      </c>
      <c r="E392" s="360">
        <v>3</v>
      </c>
      <c r="F392" s="304"/>
      <c r="G392" s="374"/>
      <c r="H392" s="334"/>
      <c r="I392" s="304"/>
      <c r="J392" s="2717"/>
    </row>
    <row r="393" spans="1:10">
      <c r="A393" s="331" t="s">
        <v>1183</v>
      </c>
      <c r="B393" s="148" t="s">
        <v>635</v>
      </c>
      <c r="C393" s="305" t="s">
        <v>636</v>
      </c>
      <c r="D393" s="334" t="s">
        <v>87</v>
      </c>
      <c r="E393" s="360">
        <v>3</v>
      </c>
      <c r="F393" s="304"/>
      <c r="G393" s="374"/>
      <c r="H393" s="334"/>
      <c r="I393" s="304"/>
      <c r="J393" s="2717"/>
    </row>
    <row r="394" spans="1:10" ht="25.5">
      <c r="A394" s="331" t="s">
        <v>1184</v>
      </c>
      <c r="B394" s="148" t="s">
        <v>637</v>
      </c>
      <c r="C394" s="305" t="s">
        <v>638</v>
      </c>
      <c r="D394" s="334" t="s">
        <v>87</v>
      </c>
      <c r="E394" s="360">
        <v>3</v>
      </c>
      <c r="F394" s="304"/>
      <c r="G394" s="374"/>
      <c r="H394" s="334"/>
      <c r="I394" s="304"/>
      <c r="J394" s="2717"/>
    </row>
    <row r="395" spans="1:10">
      <c r="A395" s="331" t="s">
        <v>1185</v>
      </c>
      <c r="B395" s="148" t="s">
        <v>639</v>
      </c>
      <c r="C395" s="305" t="s">
        <v>640</v>
      </c>
      <c r="D395" s="334" t="s">
        <v>87</v>
      </c>
      <c r="E395" s="360">
        <v>3</v>
      </c>
      <c r="F395" s="304"/>
      <c r="G395" s="374"/>
      <c r="H395" s="334"/>
      <c r="I395" s="304"/>
      <c r="J395" s="2717"/>
    </row>
    <row r="396" spans="1:10" ht="25.5">
      <c r="A396" s="331" t="s">
        <v>1186</v>
      </c>
      <c r="B396" s="148" t="s">
        <v>641</v>
      </c>
      <c r="C396" s="305" t="s">
        <v>642</v>
      </c>
      <c r="D396" s="334" t="s">
        <v>87</v>
      </c>
      <c r="E396" s="360">
        <v>3</v>
      </c>
      <c r="F396" s="304"/>
      <c r="G396" s="374"/>
      <c r="H396" s="334"/>
      <c r="I396" s="304"/>
      <c r="J396" s="2717"/>
    </row>
    <row r="397" spans="1:10" ht="25.5">
      <c r="A397" s="331" t="s">
        <v>1187</v>
      </c>
      <c r="B397" s="148" t="s">
        <v>643</v>
      </c>
      <c r="C397" s="305" t="s">
        <v>644</v>
      </c>
      <c r="D397" s="334" t="s">
        <v>87</v>
      </c>
      <c r="E397" s="360">
        <v>3</v>
      </c>
      <c r="F397" s="304"/>
      <c r="G397" s="374"/>
      <c r="H397" s="334"/>
      <c r="I397" s="304"/>
      <c r="J397" s="2717"/>
    </row>
    <row r="398" spans="1:10" ht="25.5">
      <c r="A398" s="331" t="s">
        <v>1188</v>
      </c>
      <c r="B398" s="148" t="s">
        <v>645</v>
      </c>
      <c r="C398" s="305" t="s">
        <v>646</v>
      </c>
      <c r="D398" s="334" t="s">
        <v>87</v>
      </c>
      <c r="E398" s="360">
        <v>3</v>
      </c>
      <c r="F398" s="304"/>
      <c r="G398" s="374"/>
      <c r="H398" s="334"/>
      <c r="I398" s="304"/>
      <c r="J398" s="2717"/>
    </row>
    <row r="399" spans="1:10">
      <c r="A399" s="331" t="s">
        <v>1189</v>
      </c>
      <c r="B399" s="148" t="s">
        <v>647</v>
      </c>
      <c r="C399" s="305" t="s">
        <v>648</v>
      </c>
      <c r="D399" s="334" t="s">
        <v>87</v>
      </c>
      <c r="E399" s="360">
        <v>3</v>
      </c>
      <c r="F399" s="304"/>
      <c r="G399" s="374"/>
      <c r="H399" s="334"/>
      <c r="I399" s="304"/>
      <c r="J399" s="2717"/>
    </row>
    <row r="400" spans="1:10" ht="25.5">
      <c r="A400" s="331" t="s">
        <v>1191</v>
      </c>
      <c r="B400" s="148" t="s">
        <v>649</v>
      </c>
      <c r="C400" s="305" t="s">
        <v>650</v>
      </c>
      <c r="D400" s="334" t="s">
        <v>87</v>
      </c>
      <c r="E400" s="360">
        <v>3</v>
      </c>
      <c r="F400" s="304"/>
      <c r="G400" s="374"/>
      <c r="H400" s="334"/>
      <c r="I400" s="304"/>
      <c r="J400" s="2717"/>
    </row>
    <row r="401" spans="1:10" ht="25.5">
      <c r="A401" s="331" t="s">
        <v>1192</v>
      </c>
      <c r="B401" s="148" t="s">
        <v>651</v>
      </c>
      <c r="C401" s="305" t="s">
        <v>652</v>
      </c>
      <c r="D401" s="334" t="s">
        <v>87</v>
      </c>
      <c r="E401" s="360">
        <v>3</v>
      </c>
      <c r="F401" s="304"/>
      <c r="G401" s="374"/>
      <c r="H401" s="334"/>
      <c r="I401" s="304"/>
      <c r="J401" s="2717"/>
    </row>
    <row r="402" spans="1:10" ht="25.5">
      <c r="A402" s="331" t="s">
        <v>1193</v>
      </c>
      <c r="B402" s="148" t="s">
        <v>653</v>
      </c>
      <c r="C402" s="305" t="s">
        <v>654</v>
      </c>
      <c r="D402" s="334" t="s">
        <v>87</v>
      </c>
      <c r="E402" s="360">
        <v>3</v>
      </c>
      <c r="F402" s="304"/>
      <c r="G402" s="374"/>
      <c r="H402" s="334"/>
      <c r="I402" s="304"/>
      <c r="J402" s="2717"/>
    </row>
    <row r="403" spans="1:10" ht="25.5">
      <c r="A403" s="331" t="s">
        <v>1194</v>
      </c>
      <c r="B403" s="148" t="s">
        <v>655</v>
      </c>
      <c r="C403" s="305" t="s">
        <v>656</v>
      </c>
      <c r="D403" s="334" t="s">
        <v>87</v>
      </c>
      <c r="E403" s="360">
        <v>3</v>
      </c>
      <c r="F403" s="304"/>
      <c r="G403" s="374"/>
      <c r="H403" s="334"/>
      <c r="I403" s="304"/>
      <c r="J403" s="2717"/>
    </row>
    <row r="404" spans="1:10" ht="25.5">
      <c r="A404" s="331" t="s">
        <v>1197</v>
      </c>
      <c r="B404" s="148" t="s">
        <v>657</v>
      </c>
      <c r="C404" s="305" t="s">
        <v>658</v>
      </c>
      <c r="D404" s="334" t="s">
        <v>87</v>
      </c>
      <c r="E404" s="360">
        <v>3</v>
      </c>
      <c r="F404" s="304"/>
      <c r="G404" s="374"/>
      <c r="H404" s="334"/>
      <c r="I404" s="304"/>
      <c r="J404" s="2717"/>
    </row>
    <row r="405" spans="1:10" ht="25.5">
      <c r="A405" s="331" t="s">
        <v>1520</v>
      </c>
      <c r="B405" s="148" t="s">
        <v>659</v>
      </c>
      <c r="C405" s="305" t="s">
        <v>660</v>
      </c>
      <c r="D405" s="334" t="s">
        <v>87</v>
      </c>
      <c r="E405" s="360">
        <v>3</v>
      </c>
      <c r="F405" s="304"/>
      <c r="G405" s="374"/>
      <c r="H405" s="334"/>
      <c r="I405" s="304"/>
      <c r="J405" s="2717"/>
    </row>
    <row r="406" spans="1:10">
      <c r="A406" s="331" t="s">
        <v>1521</v>
      </c>
      <c r="B406" s="148" t="s">
        <v>661</v>
      </c>
      <c r="C406" s="305" t="s">
        <v>662</v>
      </c>
      <c r="D406" s="334" t="s">
        <v>87</v>
      </c>
      <c r="E406" s="360">
        <v>3</v>
      </c>
      <c r="F406" s="304"/>
      <c r="G406" s="374"/>
      <c r="H406" s="334"/>
      <c r="I406" s="304"/>
      <c r="J406" s="2717"/>
    </row>
    <row r="407" spans="1:10" ht="25.5">
      <c r="A407" s="331" t="s">
        <v>1522</v>
      </c>
      <c r="B407" s="148" t="s">
        <v>663</v>
      </c>
      <c r="C407" s="305" t="s">
        <v>664</v>
      </c>
      <c r="D407" s="334" t="s">
        <v>87</v>
      </c>
      <c r="E407" s="360">
        <v>3</v>
      </c>
      <c r="F407" s="304"/>
      <c r="G407" s="374"/>
      <c r="H407" s="334"/>
      <c r="I407" s="304"/>
      <c r="J407" s="2717"/>
    </row>
    <row r="408" spans="1:10" ht="25.5">
      <c r="A408" s="331" t="s">
        <v>1523</v>
      </c>
      <c r="B408" s="148" t="s">
        <v>665</v>
      </c>
      <c r="C408" s="305" t="s">
        <v>666</v>
      </c>
      <c r="D408" s="334" t="s">
        <v>87</v>
      </c>
      <c r="E408" s="360">
        <v>3</v>
      </c>
      <c r="F408" s="304"/>
      <c r="G408" s="374"/>
      <c r="H408" s="334"/>
      <c r="I408" s="304"/>
      <c r="J408" s="2717"/>
    </row>
    <row r="409" spans="1:10">
      <c r="A409" s="331" t="s">
        <v>1524</v>
      </c>
      <c r="B409" s="148" t="s">
        <v>667</v>
      </c>
      <c r="C409" s="305" t="s">
        <v>668</v>
      </c>
      <c r="D409" s="334" t="s">
        <v>87</v>
      </c>
      <c r="E409" s="360">
        <v>3</v>
      </c>
      <c r="F409" s="304"/>
      <c r="G409" s="374"/>
      <c r="H409" s="334"/>
      <c r="I409" s="304"/>
      <c r="J409" s="2717"/>
    </row>
    <row r="410" spans="1:10" ht="25.5">
      <c r="A410" s="331" t="s">
        <v>1525</v>
      </c>
      <c r="B410" s="148" t="s">
        <v>669</v>
      </c>
      <c r="C410" s="305" t="s">
        <v>670</v>
      </c>
      <c r="D410" s="334" t="s">
        <v>87</v>
      </c>
      <c r="E410" s="360">
        <v>3</v>
      </c>
      <c r="F410" s="304"/>
      <c r="G410" s="374"/>
      <c r="H410" s="334"/>
      <c r="I410" s="304"/>
      <c r="J410" s="2717"/>
    </row>
    <row r="411" spans="1:10" ht="25.5">
      <c r="A411" s="331" t="s">
        <v>1526</v>
      </c>
      <c r="B411" s="148" t="s">
        <v>671</v>
      </c>
      <c r="C411" s="305" t="s">
        <v>672</v>
      </c>
      <c r="D411" s="334" t="s">
        <v>87</v>
      </c>
      <c r="E411" s="360">
        <v>3</v>
      </c>
      <c r="F411" s="304"/>
      <c r="G411" s="374"/>
      <c r="H411" s="334"/>
      <c r="I411" s="304"/>
      <c r="J411" s="2717"/>
    </row>
    <row r="412" spans="1:10" ht="25.5">
      <c r="A412" s="331" t="s">
        <v>1527</v>
      </c>
      <c r="B412" s="148" t="s">
        <v>673</v>
      </c>
      <c r="C412" s="305" t="s">
        <v>674</v>
      </c>
      <c r="D412" s="334" t="s">
        <v>87</v>
      </c>
      <c r="E412" s="360">
        <v>3</v>
      </c>
      <c r="F412" s="304"/>
      <c r="G412" s="374"/>
      <c r="H412" s="334"/>
      <c r="I412" s="304"/>
      <c r="J412" s="2717"/>
    </row>
    <row r="413" spans="1:10">
      <c r="A413" s="331" t="s">
        <v>1528</v>
      </c>
      <c r="B413" s="148" t="s">
        <v>675</v>
      </c>
      <c r="C413" s="305" t="s">
        <v>676</v>
      </c>
      <c r="D413" s="334" t="s">
        <v>87</v>
      </c>
      <c r="E413" s="360">
        <v>3</v>
      </c>
      <c r="F413" s="304"/>
      <c r="G413" s="374"/>
      <c r="H413" s="334"/>
      <c r="I413" s="304"/>
      <c r="J413" s="2717"/>
    </row>
    <row r="414" spans="1:10" ht="25.5">
      <c r="A414" s="331" t="s">
        <v>1529</v>
      </c>
      <c r="B414" s="148" t="s">
        <v>677</v>
      </c>
      <c r="C414" s="305" t="s">
        <v>678</v>
      </c>
      <c r="D414" s="334" t="s">
        <v>87</v>
      </c>
      <c r="E414" s="360">
        <v>3</v>
      </c>
      <c r="F414" s="304"/>
      <c r="G414" s="374"/>
      <c r="H414" s="334"/>
      <c r="I414" s="304"/>
      <c r="J414" s="2717"/>
    </row>
    <row r="415" spans="1:10" ht="25.5">
      <c r="A415" s="331" t="s">
        <v>1530</v>
      </c>
      <c r="B415" s="148" t="s">
        <v>679</v>
      </c>
      <c r="C415" s="305" t="s">
        <v>680</v>
      </c>
      <c r="D415" s="334" t="s">
        <v>87</v>
      </c>
      <c r="E415" s="360">
        <v>3</v>
      </c>
      <c r="F415" s="304"/>
      <c r="G415" s="374"/>
      <c r="H415" s="334"/>
      <c r="I415" s="304"/>
      <c r="J415" s="2717"/>
    </row>
    <row r="416" spans="1:10" ht="38.25">
      <c r="A416" s="331" t="s">
        <v>1531</v>
      </c>
      <c r="B416" s="148" t="s">
        <v>681</v>
      </c>
      <c r="C416" s="305" t="s">
        <v>682</v>
      </c>
      <c r="D416" s="334" t="s">
        <v>87</v>
      </c>
      <c r="E416" s="360">
        <v>3</v>
      </c>
      <c r="F416" s="304"/>
      <c r="G416" s="374"/>
      <c r="H416" s="334"/>
      <c r="I416" s="304"/>
      <c r="J416" s="2717"/>
    </row>
    <row r="417" spans="1:10" ht="25.5">
      <c r="A417" s="331" t="s">
        <v>1532</v>
      </c>
      <c r="B417" s="148" t="s">
        <v>683</v>
      </c>
      <c r="C417" s="305" t="s">
        <v>684</v>
      </c>
      <c r="D417" s="334" t="s">
        <v>87</v>
      </c>
      <c r="E417" s="360">
        <v>3</v>
      </c>
      <c r="F417" s="304"/>
      <c r="G417" s="374"/>
      <c r="H417" s="334"/>
      <c r="I417" s="304"/>
      <c r="J417" s="2717"/>
    </row>
    <row r="418" spans="1:10" ht="25.5">
      <c r="A418" s="331" t="s">
        <v>1533</v>
      </c>
      <c r="B418" s="148" t="s">
        <v>685</v>
      </c>
      <c r="C418" s="305" t="s">
        <v>686</v>
      </c>
      <c r="D418" s="334" t="s">
        <v>87</v>
      </c>
      <c r="E418" s="360">
        <v>3</v>
      </c>
      <c r="F418" s="304"/>
      <c r="G418" s="374"/>
      <c r="H418" s="334"/>
      <c r="I418" s="304"/>
      <c r="J418" s="2717"/>
    </row>
    <row r="419" spans="1:10" ht="25.5">
      <c r="A419" s="331" t="s">
        <v>1534</v>
      </c>
      <c r="B419" s="148" t="s">
        <v>687</v>
      </c>
      <c r="C419" s="305" t="s">
        <v>688</v>
      </c>
      <c r="D419" s="334" t="s">
        <v>87</v>
      </c>
      <c r="E419" s="360">
        <v>3</v>
      </c>
      <c r="F419" s="304"/>
      <c r="G419" s="374"/>
      <c r="H419" s="334"/>
      <c r="I419" s="304"/>
      <c r="J419" s="2717"/>
    </row>
    <row r="420" spans="1:10" ht="25.5">
      <c r="A420" s="331" t="s">
        <v>1535</v>
      </c>
      <c r="B420" s="148" t="s">
        <v>689</v>
      </c>
      <c r="C420" s="305" t="s">
        <v>690</v>
      </c>
      <c r="D420" s="334" t="s">
        <v>87</v>
      </c>
      <c r="E420" s="360">
        <v>3</v>
      </c>
      <c r="F420" s="304"/>
      <c r="G420" s="374"/>
      <c r="H420" s="334"/>
      <c r="I420" s="304"/>
      <c r="J420" s="2717"/>
    </row>
    <row r="421" spans="1:10" ht="25.5">
      <c r="A421" s="331" t="s">
        <v>1536</v>
      </c>
      <c r="B421" s="148" t="s">
        <v>691</v>
      </c>
      <c r="C421" s="305" t="s">
        <v>692</v>
      </c>
      <c r="D421" s="334" t="s">
        <v>87</v>
      </c>
      <c r="E421" s="360">
        <v>3</v>
      </c>
      <c r="F421" s="304"/>
      <c r="G421" s="374"/>
      <c r="H421" s="334"/>
      <c r="I421" s="304"/>
      <c r="J421" s="2717"/>
    </row>
    <row r="422" spans="1:10" ht="25.5">
      <c r="A422" s="331" t="s">
        <v>1537</v>
      </c>
      <c r="B422" s="148" t="s">
        <v>693</v>
      </c>
      <c r="C422" s="305" t="s">
        <v>694</v>
      </c>
      <c r="D422" s="334" t="s">
        <v>87</v>
      </c>
      <c r="E422" s="360">
        <v>3</v>
      </c>
      <c r="F422" s="304"/>
      <c r="G422" s="374"/>
      <c r="H422" s="334"/>
      <c r="I422" s="304"/>
      <c r="J422" s="2717"/>
    </row>
    <row r="423" spans="1:10" ht="25.5">
      <c r="A423" s="331" t="s">
        <v>1538</v>
      </c>
      <c r="B423" s="148" t="s">
        <v>695</v>
      </c>
      <c r="C423" s="305" t="s">
        <v>696</v>
      </c>
      <c r="D423" s="334" t="s">
        <v>87</v>
      </c>
      <c r="E423" s="360">
        <v>3</v>
      </c>
      <c r="F423" s="304"/>
      <c r="G423" s="374"/>
      <c r="H423" s="334"/>
      <c r="I423" s="304"/>
      <c r="J423" s="2717"/>
    </row>
    <row r="424" spans="1:10" ht="25.5">
      <c r="A424" s="331" t="s">
        <v>1539</v>
      </c>
      <c r="B424" s="148" t="s">
        <v>697</v>
      </c>
      <c r="C424" s="305" t="s">
        <v>698</v>
      </c>
      <c r="D424" s="334" t="s">
        <v>87</v>
      </c>
      <c r="E424" s="360">
        <v>3</v>
      </c>
      <c r="F424" s="304"/>
      <c r="G424" s="374"/>
      <c r="H424" s="334"/>
      <c r="I424" s="304"/>
      <c r="J424" s="2717"/>
    </row>
    <row r="425" spans="1:10" ht="25.5">
      <c r="A425" s="331" t="s">
        <v>1540</v>
      </c>
      <c r="B425" s="148" t="s">
        <v>699</v>
      </c>
      <c r="C425" s="305" t="s">
        <v>700</v>
      </c>
      <c r="D425" s="334" t="s">
        <v>87</v>
      </c>
      <c r="E425" s="360">
        <v>3</v>
      </c>
      <c r="F425" s="304"/>
      <c r="G425" s="374"/>
      <c r="H425" s="334"/>
      <c r="I425" s="304"/>
      <c r="J425" s="2717"/>
    </row>
    <row r="426" spans="1:10" ht="25.5">
      <c r="A426" s="331" t="s">
        <v>1541</v>
      </c>
      <c r="B426" s="148" t="s">
        <v>701</v>
      </c>
      <c r="C426" s="305" t="s">
        <v>702</v>
      </c>
      <c r="D426" s="334" t="s">
        <v>87</v>
      </c>
      <c r="E426" s="360">
        <v>3</v>
      </c>
      <c r="F426" s="304"/>
      <c r="G426" s="374"/>
      <c r="H426" s="334"/>
      <c r="I426" s="304"/>
      <c r="J426" s="2717"/>
    </row>
    <row r="427" spans="1:10" ht="25.5">
      <c r="A427" s="331" t="s">
        <v>1542</v>
      </c>
      <c r="B427" s="148" t="s">
        <v>703</v>
      </c>
      <c r="C427" s="305" t="s">
        <v>704</v>
      </c>
      <c r="D427" s="334" t="s">
        <v>87</v>
      </c>
      <c r="E427" s="360">
        <v>3</v>
      </c>
      <c r="F427" s="304"/>
      <c r="G427" s="374"/>
      <c r="H427" s="334"/>
      <c r="I427" s="304"/>
      <c r="J427" s="2717"/>
    </row>
    <row r="428" spans="1:10" ht="25.5">
      <c r="A428" s="331" t="s">
        <v>1543</v>
      </c>
      <c r="B428" s="148" t="s">
        <v>705</v>
      </c>
      <c r="C428" s="305" t="s">
        <v>706</v>
      </c>
      <c r="D428" s="334" t="s">
        <v>87</v>
      </c>
      <c r="E428" s="360">
        <v>3</v>
      </c>
      <c r="F428" s="304"/>
      <c r="G428" s="374"/>
      <c r="H428" s="334"/>
      <c r="I428" s="304"/>
      <c r="J428" s="2717"/>
    </row>
    <row r="429" spans="1:10" ht="25.5">
      <c r="A429" s="331" t="s">
        <v>1544</v>
      </c>
      <c r="B429" s="148" t="s">
        <v>707</v>
      </c>
      <c r="C429" s="305" t="s">
        <v>708</v>
      </c>
      <c r="D429" s="334" t="s">
        <v>87</v>
      </c>
      <c r="E429" s="360">
        <v>3</v>
      </c>
      <c r="F429" s="304"/>
      <c r="G429" s="374"/>
      <c r="H429" s="334"/>
      <c r="I429" s="304"/>
      <c r="J429" s="2717"/>
    </row>
    <row r="430" spans="1:10">
      <c r="A430" s="331" t="s">
        <v>1545</v>
      </c>
      <c r="B430" s="148" t="s">
        <v>709</v>
      </c>
      <c r="C430" s="305" t="s">
        <v>710</v>
      </c>
      <c r="D430" s="334" t="s">
        <v>87</v>
      </c>
      <c r="E430" s="360">
        <v>3</v>
      </c>
      <c r="F430" s="304"/>
      <c r="G430" s="374"/>
      <c r="H430" s="334"/>
      <c r="I430" s="304"/>
      <c r="J430" s="2717"/>
    </row>
    <row r="431" spans="1:10" ht="25.5">
      <c r="A431" s="331" t="s">
        <v>1546</v>
      </c>
      <c r="B431" s="148" t="s">
        <v>711</v>
      </c>
      <c r="C431" s="305" t="s">
        <v>712</v>
      </c>
      <c r="D431" s="334" t="s">
        <v>87</v>
      </c>
      <c r="E431" s="360">
        <v>3</v>
      </c>
      <c r="F431" s="304"/>
      <c r="G431" s="374"/>
      <c r="H431" s="334"/>
      <c r="I431" s="304"/>
      <c r="J431" s="2717"/>
    </row>
    <row r="432" spans="1:10" ht="25.5">
      <c r="A432" s="331" t="s">
        <v>1547</v>
      </c>
      <c r="B432" s="148" t="s">
        <v>713</v>
      </c>
      <c r="C432" s="305" t="s">
        <v>714</v>
      </c>
      <c r="D432" s="334" t="s">
        <v>87</v>
      </c>
      <c r="E432" s="360">
        <v>3</v>
      </c>
      <c r="F432" s="304"/>
      <c r="G432" s="374"/>
      <c r="H432" s="334"/>
      <c r="I432" s="304"/>
      <c r="J432" s="2717"/>
    </row>
    <row r="433" spans="1:10" ht="25.5">
      <c r="A433" s="331" t="s">
        <v>1548</v>
      </c>
      <c r="B433" s="148" t="s">
        <v>715</v>
      </c>
      <c r="C433" s="305" t="s">
        <v>716</v>
      </c>
      <c r="D433" s="334" t="s">
        <v>87</v>
      </c>
      <c r="E433" s="360">
        <v>3</v>
      </c>
      <c r="F433" s="304"/>
      <c r="G433" s="374"/>
      <c r="H433" s="334"/>
      <c r="I433" s="304"/>
      <c r="J433" s="2717"/>
    </row>
    <row r="434" spans="1:10" ht="25.5">
      <c r="A434" s="331" t="s">
        <v>1549</v>
      </c>
      <c r="B434" s="148" t="s">
        <v>717</v>
      </c>
      <c r="C434" s="305" t="s">
        <v>718</v>
      </c>
      <c r="D434" s="334" t="s">
        <v>87</v>
      </c>
      <c r="E434" s="360">
        <v>3</v>
      </c>
      <c r="F434" s="304"/>
      <c r="G434" s="374"/>
      <c r="H434" s="334"/>
      <c r="I434" s="304"/>
      <c r="J434" s="2717"/>
    </row>
    <row r="435" spans="1:10" ht="25.5">
      <c r="A435" s="331" t="s">
        <v>1550</v>
      </c>
      <c r="B435" s="148" t="s">
        <v>719</v>
      </c>
      <c r="C435" s="305" t="s">
        <v>720</v>
      </c>
      <c r="D435" s="334" t="s">
        <v>87</v>
      </c>
      <c r="E435" s="360">
        <v>3</v>
      </c>
      <c r="F435" s="304"/>
      <c r="G435" s="374"/>
      <c r="H435" s="334"/>
      <c r="I435" s="304"/>
      <c r="J435" s="2717"/>
    </row>
    <row r="436" spans="1:10" ht="25.5">
      <c r="A436" s="331" t="s">
        <v>1551</v>
      </c>
      <c r="B436" s="148" t="s">
        <v>721</v>
      </c>
      <c r="C436" s="305" t="s">
        <v>722</v>
      </c>
      <c r="D436" s="334" t="s">
        <v>87</v>
      </c>
      <c r="E436" s="360">
        <v>3</v>
      </c>
      <c r="F436" s="304"/>
      <c r="G436" s="374"/>
      <c r="H436" s="334"/>
      <c r="I436" s="304"/>
      <c r="J436" s="2717"/>
    </row>
    <row r="437" spans="1:10" ht="25.5">
      <c r="A437" s="331" t="s">
        <v>1552</v>
      </c>
      <c r="B437" s="148" t="s">
        <v>723</v>
      </c>
      <c r="C437" s="305" t="s">
        <v>2714</v>
      </c>
      <c r="D437" s="334" t="s">
        <v>87</v>
      </c>
      <c r="E437" s="360">
        <v>3</v>
      </c>
      <c r="F437" s="304"/>
      <c r="G437" s="374"/>
      <c r="H437" s="334"/>
      <c r="I437" s="304"/>
      <c r="J437" s="2717"/>
    </row>
    <row r="438" spans="1:10" ht="26.25">
      <c r="A438" s="331" t="s">
        <v>1553</v>
      </c>
      <c r="B438" s="339" t="s">
        <v>724</v>
      </c>
      <c r="C438" s="100" t="s">
        <v>725</v>
      </c>
      <c r="D438" s="334" t="s">
        <v>87</v>
      </c>
      <c r="E438" s="360">
        <v>3</v>
      </c>
      <c r="F438" s="409"/>
      <c r="G438" s="409"/>
      <c r="H438" s="409"/>
      <c r="I438" s="409"/>
      <c r="J438" s="2735"/>
    </row>
    <row r="439" spans="1:10">
      <c r="A439" s="332"/>
      <c r="B439" s="435"/>
      <c r="C439" s="436"/>
      <c r="D439" s="405"/>
      <c r="E439" s="437"/>
      <c r="F439" s="404"/>
      <c r="G439" s="378"/>
      <c r="H439" s="405"/>
      <c r="I439" s="406" t="s">
        <v>1199</v>
      </c>
      <c r="J439" s="2730"/>
    </row>
    <row r="440" spans="1:10">
      <c r="A440" s="330" t="s">
        <v>1200</v>
      </c>
      <c r="B440" s="278" t="s">
        <v>2771</v>
      </c>
      <c r="C440" s="235"/>
      <c r="D440" s="333"/>
      <c r="E440" s="357"/>
      <c r="F440" s="320"/>
      <c r="G440" s="375"/>
      <c r="H440" s="333"/>
      <c r="I440" s="320"/>
      <c r="J440" s="2716"/>
    </row>
    <row r="441" spans="1:10" ht="51">
      <c r="A441" s="2725" t="s">
        <v>1202</v>
      </c>
      <c r="B441" s="302" t="s">
        <v>729</v>
      </c>
      <c r="C441" s="168" t="s">
        <v>2715</v>
      </c>
      <c r="D441" s="334" t="s">
        <v>31</v>
      </c>
      <c r="E441" s="300">
        <v>3000</v>
      </c>
      <c r="F441" s="304"/>
      <c r="G441" s="374"/>
      <c r="H441" s="334"/>
      <c r="I441" s="304"/>
      <c r="J441" s="2717"/>
    </row>
    <row r="442" spans="1:10">
      <c r="A442" s="332"/>
      <c r="B442" s="341"/>
      <c r="C442" s="385"/>
      <c r="D442" s="335"/>
      <c r="E442" s="358"/>
      <c r="F442" s="329"/>
      <c r="G442" s="327"/>
      <c r="H442" s="335"/>
      <c r="I442" s="373" t="s">
        <v>1205</v>
      </c>
      <c r="J442" s="2718"/>
    </row>
    <row r="443" spans="1:10">
      <c r="A443" s="330" t="s">
        <v>1206</v>
      </c>
      <c r="B443" s="278" t="s">
        <v>2772</v>
      </c>
      <c r="C443" s="255"/>
      <c r="D443" s="333"/>
      <c r="E443" s="185"/>
      <c r="F443" s="320"/>
      <c r="G443" s="426"/>
      <c r="H443" s="76"/>
      <c r="I443" s="320"/>
      <c r="J443" s="2716"/>
    </row>
    <row r="444" spans="1:10" ht="38.25">
      <c r="A444" s="2725" t="s">
        <v>1207</v>
      </c>
      <c r="B444" s="302" t="s">
        <v>730</v>
      </c>
      <c r="C444" s="168" t="s">
        <v>2716</v>
      </c>
      <c r="D444" s="334" t="s">
        <v>31</v>
      </c>
      <c r="E444" s="300">
        <v>30000</v>
      </c>
      <c r="F444" s="304"/>
      <c r="G444" s="374"/>
      <c r="H444" s="334"/>
      <c r="I444" s="304"/>
      <c r="J444" s="2717"/>
    </row>
    <row r="445" spans="1:10">
      <c r="A445" s="332"/>
      <c r="B445" s="341"/>
      <c r="C445" s="385"/>
      <c r="D445" s="335"/>
      <c r="E445" s="358"/>
      <c r="F445" s="329"/>
      <c r="G445" s="378"/>
      <c r="H445" s="335"/>
      <c r="I445" s="373" t="s">
        <v>1209</v>
      </c>
      <c r="J445" s="2718"/>
    </row>
    <row r="446" spans="1:10">
      <c r="A446" s="330" t="s">
        <v>1210</v>
      </c>
      <c r="B446" s="278" t="s">
        <v>2773</v>
      </c>
      <c r="C446" s="255"/>
      <c r="D446" s="333"/>
      <c r="E446" s="185"/>
      <c r="F446" s="320"/>
      <c r="G446" s="426"/>
      <c r="H446" s="333"/>
      <c r="I446" s="320"/>
      <c r="J446" s="2716"/>
    </row>
    <row r="447" spans="1:10" ht="38.25">
      <c r="A447" s="2725" t="s">
        <v>1211</v>
      </c>
      <c r="B447" s="302" t="s">
        <v>732</v>
      </c>
      <c r="C447" s="239" t="s">
        <v>733</v>
      </c>
      <c r="D447" s="334" t="s">
        <v>31</v>
      </c>
      <c r="E447" s="300">
        <v>864</v>
      </c>
      <c r="F447" s="304"/>
      <c r="G447" s="374"/>
      <c r="H447" s="334"/>
      <c r="I447" s="304"/>
      <c r="J447" s="2717"/>
    </row>
    <row r="448" spans="1:10">
      <c r="A448" s="332"/>
      <c r="B448" s="341"/>
      <c r="C448" s="385"/>
      <c r="D448" s="335"/>
      <c r="E448" s="358"/>
      <c r="F448" s="329"/>
      <c r="G448" s="327"/>
      <c r="H448" s="335"/>
      <c r="I448" s="373" t="s">
        <v>1216</v>
      </c>
      <c r="J448" s="2718"/>
    </row>
    <row r="449" spans="1:10">
      <c r="A449" s="330" t="s">
        <v>1217</v>
      </c>
      <c r="B449" s="278" t="s">
        <v>2774</v>
      </c>
      <c r="C449" s="322"/>
      <c r="D449" s="333"/>
      <c r="E449" s="357"/>
      <c r="F449" s="249"/>
      <c r="G449" s="205"/>
      <c r="H449" s="333"/>
      <c r="I449" s="250"/>
      <c r="J449" s="2716"/>
    </row>
    <row r="450" spans="1:10" ht="38.25">
      <c r="A450" s="2725" t="s">
        <v>1219</v>
      </c>
      <c r="B450" s="302" t="s">
        <v>734</v>
      </c>
      <c r="C450" s="239" t="s">
        <v>735</v>
      </c>
      <c r="D450" s="334" t="s">
        <v>31</v>
      </c>
      <c r="E450" s="300">
        <v>40000</v>
      </c>
      <c r="F450" s="304"/>
      <c r="G450" s="374"/>
      <c r="H450" s="334"/>
      <c r="I450" s="304"/>
      <c r="J450" s="2717"/>
    </row>
    <row r="451" spans="1:10">
      <c r="A451" s="332"/>
      <c r="B451" s="341"/>
      <c r="C451" s="385"/>
      <c r="D451" s="335"/>
      <c r="E451" s="358"/>
      <c r="F451" s="329"/>
      <c r="G451" s="378"/>
      <c r="H451" s="335"/>
      <c r="I451" s="373" t="s">
        <v>1223</v>
      </c>
      <c r="J451" s="2718"/>
    </row>
    <row r="452" spans="1:10">
      <c r="A452" s="330" t="s">
        <v>1224</v>
      </c>
      <c r="B452" s="277" t="s">
        <v>737</v>
      </c>
      <c r="C452" s="240"/>
      <c r="D452" s="336"/>
      <c r="E452" s="357"/>
      <c r="F452" s="324"/>
      <c r="G452" s="376"/>
      <c r="H452" s="336"/>
      <c r="I452" s="324"/>
      <c r="J452" s="2729"/>
    </row>
    <row r="453" spans="1:10">
      <c r="A453" s="331" t="s">
        <v>1225</v>
      </c>
      <c r="B453" s="297" t="s">
        <v>739</v>
      </c>
      <c r="C453" s="380" t="s">
        <v>740</v>
      </c>
      <c r="D453" s="152" t="s">
        <v>49</v>
      </c>
      <c r="E453" s="150">
        <v>24</v>
      </c>
      <c r="F453" s="304"/>
      <c r="G453" s="374"/>
      <c r="H453" s="334"/>
      <c r="I453" s="304"/>
      <c r="J453" s="2717"/>
    </row>
    <row r="454" spans="1:10">
      <c r="A454" s="332"/>
      <c r="B454" s="341"/>
      <c r="C454" s="385"/>
      <c r="D454" s="335"/>
      <c r="E454" s="358"/>
      <c r="F454" s="329"/>
      <c r="G454" s="378"/>
      <c r="H454" s="335"/>
      <c r="I454" s="373" t="s">
        <v>1237</v>
      </c>
      <c r="J454" s="2718"/>
    </row>
    <row r="455" spans="1:10">
      <c r="A455" s="330" t="s">
        <v>1238</v>
      </c>
      <c r="B455" s="343" t="s">
        <v>741</v>
      </c>
      <c r="C455" s="235"/>
      <c r="D455" s="178"/>
      <c r="E455" s="185"/>
      <c r="F455" s="320"/>
      <c r="G455" s="375"/>
      <c r="H455" s="333"/>
      <c r="I455" s="320"/>
      <c r="J455" s="2716"/>
    </row>
    <row r="456" spans="1:10" ht="38.25">
      <c r="A456" s="331" t="s">
        <v>1240</v>
      </c>
      <c r="B456" s="297" t="s">
        <v>743</v>
      </c>
      <c r="C456" s="380" t="s">
        <v>744</v>
      </c>
      <c r="D456" s="152" t="s">
        <v>87</v>
      </c>
      <c r="E456" s="150">
        <v>18</v>
      </c>
      <c r="F456" s="304"/>
      <c r="G456" s="374"/>
      <c r="H456" s="334"/>
      <c r="I456" s="304"/>
      <c r="J456" s="2717"/>
    </row>
    <row r="457" spans="1:10">
      <c r="A457" s="332"/>
      <c r="B457" s="341"/>
      <c r="C457" s="385"/>
      <c r="D457" s="335"/>
      <c r="E457" s="358"/>
      <c r="F457" s="329"/>
      <c r="G457" s="378"/>
      <c r="H457" s="335"/>
      <c r="I457" s="373" t="s">
        <v>1250</v>
      </c>
      <c r="J457" s="2718"/>
    </row>
    <row r="458" spans="1:10">
      <c r="A458" s="330" t="s">
        <v>1251</v>
      </c>
      <c r="B458" s="278" t="s">
        <v>2770</v>
      </c>
      <c r="C458" s="322"/>
      <c r="D458" s="333"/>
      <c r="E458" s="357"/>
      <c r="F458" s="249"/>
      <c r="G458" s="320"/>
      <c r="H458" s="333"/>
      <c r="I458" s="250"/>
      <c r="J458" s="2716"/>
    </row>
    <row r="459" spans="1:10" ht="25.5">
      <c r="A459" s="331" t="s">
        <v>1252</v>
      </c>
      <c r="B459" s="297" t="s">
        <v>746</v>
      </c>
      <c r="C459" s="380" t="s">
        <v>2717</v>
      </c>
      <c r="D459" s="152" t="s">
        <v>49</v>
      </c>
      <c r="E459" s="303">
        <v>18</v>
      </c>
      <c r="F459" s="304"/>
      <c r="G459" s="374"/>
      <c r="H459" s="334"/>
      <c r="I459" s="304"/>
      <c r="J459" s="2717"/>
    </row>
    <row r="460" spans="1:10" ht="38.25">
      <c r="A460" s="331" t="s">
        <v>1253</v>
      </c>
      <c r="B460" s="297" t="s">
        <v>748</v>
      </c>
      <c r="C460" s="380" t="s">
        <v>2718</v>
      </c>
      <c r="D460" s="152" t="s">
        <v>49</v>
      </c>
      <c r="E460" s="303">
        <v>18</v>
      </c>
      <c r="F460" s="304"/>
      <c r="G460" s="374"/>
      <c r="H460" s="334"/>
      <c r="I460" s="304"/>
      <c r="J460" s="2717"/>
    </row>
    <row r="461" spans="1:10">
      <c r="A461" s="332"/>
      <c r="B461" s="341"/>
      <c r="C461" s="385"/>
      <c r="D461" s="335"/>
      <c r="E461" s="358"/>
      <c r="F461" s="329"/>
      <c r="G461" s="378"/>
      <c r="H461" s="335"/>
      <c r="I461" s="373" t="s">
        <v>1259</v>
      </c>
      <c r="J461" s="2718"/>
    </row>
    <row r="462" spans="1:10">
      <c r="A462" s="330" t="s">
        <v>1260</v>
      </c>
      <c r="B462" s="438" t="s">
        <v>750</v>
      </c>
      <c r="C462" s="235"/>
      <c r="D462" s="178"/>
      <c r="E462" s="187"/>
      <c r="F462" s="320"/>
      <c r="G462" s="375"/>
      <c r="H462" s="333"/>
      <c r="I462" s="320"/>
      <c r="J462" s="2716"/>
    </row>
    <row r="463" spans="1:10">
      <c r="A463" s="331" t="s">
        <v>1261</v>
      </c>
      <c r="B463" s="297" t="s">
        <v>752</v>
      </c>
      <c r="C463" s="380" t="s">
        <v>753</v>
      </c>
      <c r="D463" s="152" t="s">
        <v>49</v>
      </c>
      <c r="E463" s="303">
        <v>63</v>
      </c>
      <c r="F463" s="304"/>
      <c r="G463" s="374"/>
      <c r="H463" s="334"/>
      <c r="I463" s="304"/>
      <c r="J463" s="2717"/>
    </row>
    <row r="464" spans="1:10">
      <c r="A464" s="332"/>
      <c r="B464" s="341"/>
      <c r="C464" s="385"/>
      <c r="D464" s="335"/>
      <c r="E464" s="358"/>
      <c r="F464" s="329"/>
      <c r="G464" s="378"/>
      <c r="H464" s="335"/>
      <c r="I464" s="373" t="s">
        <v>1276</v>
      </c>
      <c r="J464" s="2718"/>
    </row>
    <row r="465" spans="1:10">
      <c r="A465" s="330" t="s">
        <v>1277</v>
      </c>
      <c r="B465" s="181" t="s">
        <v>754</v>
      </c>
      <c r="C465" s="235"/>
      <c r="D465" s="178"/>
      <c r="E465" s="187"/>
      <c r="F465" s="320"/>
      <c r="G465" s="375"/>
      <c r="H465" s="333"/>
      <c r="I465" s="320"/>
      <c r="J465" s="2716"/>
    </row>
    <row r="466" spans="1:10" ht="38.25">
      <c r="A466" s="331" t="s">
        <v>1278</v>
      </c>
      <c r="B466" s="379" t="s">
        <v>756</v>
      </c>
      <c r="C466" s="380" t="s">
        <v>2719</v>
      </c>
      <c r="D466" s="197" t="s">
        <v>249</v>
      </c>
      <c r="E466" s="303">
        <v>72</v>
      </c>
      <c r="F466" s="304"/>
      <c r="G466" s="374"/>
      <c r="H466" s="334"/>
      <c r="I466" s="304"/>
      <c r="J466" s="2717"/>
    </row>
    <row r="467" spans="1:10">
      <c r="A467" s="332"/>
      <c r="B467" s="341"/>
      <c r="C467" s="385"/>
      <c r="D467" s="335"/>
      <c r="E467" s="358"/>
      <c r="F467" s="329"/>
      <c r="G467" s="378"/>
      <c r="H467" s="335"/>
      <c r="I467" s="373" t="s">
        <v>1290</v>
      </c>
      <c r="J467" s="2718"/>
    </row>
    <row r="468" spans="1:10">
      <c r="A468" s="330" t="s">
        <v>1291</v>
      </c>
      <c r="B468" s="439" t="s">
        <v>2588</v>
      </c>
      <c r="C468" s="235"/>
      <c r="D468" s="440"/>
      <c r="E468" s="187"/>
      <c r="F468" s="320"/>
      <c r="G468" s="375"/>
      <c r="H468" s="333"/>
      <c r="I468" s="320"/>
      <c r="J468" s="2716"/>
    </row>
    <row r="469" spans="1:10" ht="51">
      <c r="A469" s="331" t="s">
        <v>1293</v>
      </c>
      <c r="B469" s="149" t="s">
        <v>757</v>
      </c>
      <c r="C469" s="241" t="s">
        <v>758</v>
      </c>
      <c r="D469" s="152" t="s">
        <v>87</v>
      </c>
      <c r="E469" s="303">
        <v>12</v>
      </c>
      <c r="F469" s="304"/>
      <c r="G469" s="374"/>
      <c r="H469" s="334"/>
      <c r="I469" s="304"/>
      <c r="J469" s="2717"/>
    </row>
    <row r="470" spans="1:10">
      <c r="A470" s="332"/>
      <c r="B470" s="341"/>
      <c r="C470" s="385"/>
      <c r="D470" s="335"/>
      <c r="E470" s="358"/>
      <c r="F470" s="329"/>
      <c r="G470" s="378"/>
      <c r="H470" s="335"/>
      <c r="I470" s="373" t="s">
        <v>1303</v>
      </c>
      <c r="J470" s="2718"/>
    </row>
    <row r="471" spans="1:10">
      <c r="A471" s="330" t="s">
        <v>1304</v>
      </c>
      <c r="B471" s="441" t="s">
        <v>2589</v>
      </c>
      <c r="C471" s="255"/>
      <c r="D471" s="178"/>
      <c r="E471" s="187"/>
      <c r="F471" s="320"/>
      <c r="G471" s="375"/>
      <c r="H471" s="333"/>
      <c r="I471" s="320"/>
      <c r="J471" s="2716"/>
    </row>
    <row r="472" spans="1:10" ht="63.75">
      <c r="A472" s="331" t="s">
        <v>1306</v>
      </c>
      <c r="B472" s="297" t="s">
        <v>759</v>
      </c>
      <c r="C472" s="380" t="s">
        <v>2720</v>
      </c>
      <c r="D472" s="152" t="s">
        <v>87</v>
      </c>
      <c r="E472" s="303">
        <v>30</v>
      </c>
      <c r="F472" s="304"/>
      <c r="G472" s="374"/>
      <c r="H472" s="334"/>
      <c r="I472" s="304"/>
      <c r="J472" s="2717"/>
    </row>
    <row r="473" spans="1:10">
      <c r="A473" s="332"/>
      <c r="B473" s="341"/>
      <c r="C473" s="385"/>
      <c r="D473" s="335"/>
      <c r="E473" s="358"/>
      <c r="F473" s="329"/>
      <c r="G473" s="327"/>
      <c r="H473" s="335"/>
      <c r="I473" s="373" t="s">
        <v>1327</v>
      </c>
      <c r="J473" s="2718"/>
    </row>
    <row r="474" spans="1:10">
      <c r="A474" s="330" t="s">
        <v>1328</v>
      </c>
      <c r="B474" s="429" t="s">
        <v>2769</v>
      </c>
      <c r="C474" s="247"/>
      <c r="D474" s="443"/>
      <c r="E474" s="444"/>
      <c r="F474" s="205"/>
      <c r="G474" s="446"/>
      <c r="H474" s="443"/>
      <c r="I474" s="205"/>
      <c r="J474" s="2736"/>
    </row>
    <row r="475" spans="1:10" ht="38.25">
      <c r="A475" s="331" t="s">
        <v>1330</v>
      </c>
      <c r="B475" s="297" t="s">
        <v>760</v>
      </c>
      <c r="C475" s="380" t="s">
        <v>2721</v>
      </c>
      <c r="D475" s="152" t="s">
        <v>87</v>
      </c>
      <c r="E475" s="303">
        <v>18</v>
      </c>
      <c r="F475" s="304"/>
      <c r="G475" s="374"/>
      <c r="H475" s="334"/>
      <c r="I475" s="304"/>
      <c r="J475" s="2717"/>
    </row>
    <row r="476" spans="1:10" ht="25.5">
      <c r="A476" s="331" t="s">
        <v>1333</v>
      </c>
      <c r="B476" s="297" t="s">
        <v>760</v>
      </c>
      <c r="C476" s="380" t="s">
        <v>761</v>
      </c>
      <c r="D476" s="152" t="s">
        <v>87</v>
      </c>
      <c r="E476" s="150">
        <v>18</v>
      </c>
      <c r="F476" s="304"/>
      <c r="G476" s="374"/>
      <c r="H476" s="334"/>
      <c r="I476" s="304"/>
      <c r="J476" s="2717"/>
    </row>
    <row r="477" spans="1:10">
      <c r="A477" s="332"/>
      <c r="B477" s="341"/>
      <c r="C477" s="385"/>
      <c r="D477" s="335"/>
      <c r="E477" s="358"/>
      <c r="F477" s="329"/>
      <c r="G477" s="378"/>
      <c r="H477" s="335"/>
      <c r="I477" s="373" t="s">
        <v>1554</v>
      </c>
      <c r="J477" s="2718"/>
    </row>
    <row r="478" spans="1:10">
      <c r="A478" s="330" t="s">
        <v>1555</v>
      </c>
      <c r="B478" s="438" t="s">
        <v>2768</v>
      </c>
      <c r="C478" s="235"/>
      <c r="D478" s="178"/>
      <c r="E478" s="185"/>
      <c r="F478" s="320"/>
      <c r="G478" s="375"/>
      <c r="H478" s="333"/>
      <c r="I478" s="320"/>
      <c r="J478" s="2716"/>
    </row>
    <row r="479" spans="1:10" ht="25.5">
      <c r="A479" s="331" t="s">
        <v>1088</v>
      </c>
      <c r="B479" s="297" t="s">
        <v>762</v>
      </c>
      <c r="C479" s="380" t="s">
        <v>2722</v>
      </c>
      <c r="D479" s="152" t="s">
        <v>87</v>
      </c>
      <c r="E479" s="150">
        <v>24</v>
      </c>
      <c r="F479" s="304"/>
      <c r="G479" s="374"/>
      <c r="H479" s="334"/>
      <c r="I479" s="304"/>
      <c r="J479" s="2717"/>
    </row>
    <row r="480" spans="1:10" ht="38.25">
      <c r="A480" s="331" t="s">
        <v>1091</v>
      </c>
      <c r="B480" s="297" t="s">
        <v>763</v>
      </c>
      <c r="C480" s="380" t="s">
        <v>764</v>
      </c>
      <c r="D480" s="152" t="s">
        <v>31</v>
      </c>
      <c r="E480" s="150">
        <v>12</v>
      </c>
      <c r="F480" s="304"/>
      <c r="G480" s="374"/>
      <c r="H480" s="334"/>
      <c r="I480" s="304"/>
      <c r="J480" s="2717"/>
    </row>
    <row r="481" spans="1:10" ht="38.25">
      <c r="A481" s="331" t="s">
        <v>1094</v>
      </c>
      <c r="B481" s="297" t="s">
        <v>765</v>
      </c>
      <c r="C481" s="380" t="s">
        <v>766</v>
      </c>
      <c r="D481" s="152" t="s">
        <v>31</v>
      </c>
      <c r="E481" s="150">
        <v>24</v>
      </c>
      <c r="F481" s="304"/>
      <c r="G481" s="374"/>
      <c r="H481" s="334"/>
      <c r="I481" s="304"/>
      <c r="J481" s="2717"/>
    </row>
    <row r="482" spans="1:10" ht="38.25">
      <c r="A482" s="331" t="s">
        <v>1097</v>
      </c>
      <c r="B482" s="297" t="s">
        <v>2724</v>
      </c>
      <c r="C482" s="380" t="s">
        <v>2723</v>
      </c>
      <c r="D482" s="152" t="s">
        <v>31</v>
      </c>
      <c r="E482" s="303">
        <v>12</v>
      </c>
      <c r="F482" s="304"/>
      <c r="G482" s="374"/>
      <c r="H482" s="334"/>
      <c r="I482" s="304"/>
      <c r="J482" s="2717"/>
    </row>
    <row r="483" spans="1:10" ht="25.5">
      <c r="A483" s="331" t="s">
        <v>1100</v>
      </c>
      <c r="B483" s="297" t="s">
        <v>767</v>
      </c>
      <c r="C483" s="380" t="s">
        <v>768</v>
      </c>
      <c r="D483" s="152" t="s">
        <v>87</v>
      </c>
      <c r="E483" s="150">
        <v>12</v>
      </c>
      <c r="F483" s="304"/>
      <c r="G483" s="374"/>
      <c r="H483" s="334"/>
      <c r="I483" s="304"/>
      <c r="J483" s="2717"/>
    </row>
    <row r="484" spans="1:10" ht="38.25">
      <c r="A484" s="331" t="s">
        <v>1103</v>
      </c>
      <c r="B484" s="297" t="s">
        <v>769</v>
      </c>
      <c r="C484" s="380" t="s">
        <v>770</v>
      </c>
      <c r="D484" s="152" t="s">
        <v>87</v>
      </c>
      <c r="E484" s="150">
        <v>12</v>
      </c>
      <c r="F484" s="304"/>
      <c r="G484" s="374"/>
      <c r="H484" s="334"/>
      <c r="I484" s="304"/>
      <c r="J484" s="2717"/>
    </row>
    <row r="485" spans="1:10" ht="25.5">
      <c r="A485" s="331" t="s">
        <v>1106</v>
      </c>
      <c r="B485" s="447" t="s">
        <v>771</v>
      </c>
      <c r="C485" s="380" t="s">
        <v>772</v>
      </c>
      <c r="D485" s="152" t="s">
        <v>87</v>
      </c>
      <c r="E485" s="303">
        <v>144</v>
      </c>
      <c r="F485" s="304"/>
      <c r="G485" s="374"/>
      <c r="H485" s="334"/>
      <c r="I485" s="304"/>
      <c r="J485" s="2717"/>
    </row>
    <row r="486" spans="1:10" ht="63.75">
      <c r="A486" s="331" t="s">
        <v>1109</v>
      </c>
      <c r="B486" s="297" t="s">
        <v>773</v>
      </c>
      <c r="C486" s="380" t="s">
        <v>774</v>
      </c>
      <c r="D486" s="152" t="s">
        <v>31</v>
      </c>
      <c r="E486" s="150">
        <v>12</v>
      </c>
      <c r="F486" s="304"/>
      <c r="G486" s="374"/>
      <c r="H486" s="334"/>
      <c r="I486" s="304"/>
      <c r="J486" s="2717"/>
    </row>
    <row r="487" spans="1:10">
      <c r="A487" s="332"/>
      <c r="B487" s="341"/>
      <c r="C487" s="385"/>
      <c r="D487" s="335"/>
      <c r="E487" s="358"/>
      <c r="F487" s="329"/>
      <c r="G487" s="378"/>
      <c r="H487" s="335"/>
      <c r="I487" s="373" t="s">
        <v>1556</v>
      </c>
      <c r="J487" s="2718"/>
    </row>
    <row r="488" spans="1:10">
      <c r="A488" s="330" t="s">
        <v>1557</v>
      </c>
      <c r="B488" s="438" t="s">
        <v>2590</v>
      </c>
      <c r="C488" s="235"/>
      <c r="D488" s="178"/>
      <c r="E488" s="185"/>
      <c r="F488" s="320"/>
      <c r="G488" s="375"/>
      <c r="H488" s="333"/>
      <c r="I488" s="320"/>
      <c r="J488" s="2716"/>
    </row>
    <row r="489" spans="1:10" ht="25.5">
      <c r="A489" s="331" t="s">
        <v>1559</v>
      </c>
      <c r="B489" s="297" t="s">
        <v>775</v>
      </c>
      <c r="C489" s="380" t="s">
        <v>776</v>
      </c>
      <c r="D489" s="152" t="s">
        <v>87</v>
      </c>
      <c r="E489" s="303">
        <v>30</v>
      </c>
      <c r="F489" s="304"/>
      <c r="G489" s="374"/>
      <c r="H489" s="334"/>
      <c r="I489" s="304"/>
      <c r="J489" s="2717"/>
    </row>
    <row r="490" spans="1:10">
      <c r="A490" s="332"/>
      <c r="B490" s="341"/>
      <c r="C490" s="385"/>
      <c r="D490" s="335"/>
      <c r="E490" s="358"/>
      <c r="F490" s="329"/>
      <c r="G490" s="378"/>
      <c r="H490" s="335"/>
      <c r="I490" s="373" t="s">
        <v>1558</v>
      </c>
      <c r="J490" s="2718"/>
    </row>
    <row r="491" spans="1:10">
      <c r="A491" s="330">
        <v>70</v>
      </c>
      <c r="B491" s="277" t="s">
        <v>2591</v>
      </c>
      <c r="C491" s="205"/>
      <c r="D491" s="205"/>
      <c r="E491" s="445"/>
      <c r="F491" s="320"/>
      <c r="G491" s="375"/>
      <c r="H491" s="333"/>
      <c r="I491" s="320"/>
      <c r="J491" s="2716"/>
    </row>
    <row r="492" spans="1:10" ht="25.5">
      <c r="A492" s="331" t="s">
        <v>1563</v>
      </c>
      <c r="B492" s="297" t="s">
        <v>777</v>
      </c>
      <c r="C492" s="380" t="s">
        <v>778</v>
      </c>
      <c r="D492" s="152" t="s">
        <v>87</v>
      </c>
      <c r="E492" s="303">
        <v>3</v>
      </c>
      <c r="F492" s="304"/>
      <c r="G492" s="374"/>
      <c r="H492" s="334"/>
      <c r="I492" s="304"/>
      <c r="J492" s="2717"/>
    </row>
    <row r="493" spans="1:10">
      <c r="A493" s="331" t="s">
        <v>1564</v>
      </c>
      <c r="B493" s="297" t="s">
        <v>779</v>
      </c>
      <c r="C493" s="380" t="s">
        <v>780</v>
      </c>
      <c r="D493" s="152" t="s">
        <v>49</v>
      </c>
      <c r="E493" s="303">
        <v>6</v>
      </c>
      <c r="F493" s="304"/>
      <c r="G493" s="374"/>
      <c r="H493" s="334"/>
      <c r="I493" s="304"/>
      <c r="J493" s="2717"/>
    </row>
    <row r="494" spans="1:10" ht="25.5">
      <c r="A494" s="331" t="s">
        <v>1565</v>
      </c>
      <c r="B494" s="297" t="s">
        <v>781</v>
      </c>
      <c r="C494" s="380" t="s">
        <v>2616</v>
      </c>
      <c r="D494" s="152" t="s">
        <v>49</v>
      </c>
      <c r="E494" s="303">
        <v>36</v>
      </c>
      <c r="F494" s="304"/>
      <c r="G494" s="374"/>
      <c r="H494" s="334"/>
      <c r="I494" s="304"/>
      <c r="J494" s="2717"/>
    </row>
    <row r="495" spans="1:10">
      <c r="A495" s="332"/>
      <c r="B495" s="341"/>
      <c r="C495" s="385"/>
      <c r="D495" s="335"/>
      <c r="E495" s="358"/>
      <c r="F495" s="329"/>
      <c r="G495" s="378"/>
      <c r="H495" s="335"/>
      <c r="I495" s="373" t="s">
        <v>1560</v>
      </c>
      <c r="J495" s="2718"/>
    </row>
    <row r="496" spans="1:10">
      <c r="A496" s="330" t="s">
        <v>1566</v>
      </c>
      <c r="B496" s="429" t="s">
        <v>782</v>
      </c>
      <c r="C496" s="448"/>
      <c r="D496" s="430"/>
      <c r="E496" s="449"/>
      <c r="F496" s="427"/>
      <c r="G496" s="450"/>
      <c r="H496" s="430"/>
      <c r="I496" s="427"/>
      <c r="J496" s="2737"/>
    </row>
    <row r="497" spans="1:10" ht="25.5">
      <c r="A497" s="331" t="s">
        <v>1567</v>
      </c>
      <c r="B497" s="297" t="s">
        <v>783</v>
      </c>
      <c r="C497" s="380" t="s">
        <v>2726</v>
      </c>
      <c r="D497" s="152" t="s">
        <v>49</v>
      </c>
      <c r="E497" s="303">
        <v>90</v>
      </c>
      <c r="F497" s="304"/>
      <c r="G497" s="374"/>
      <c r="H497" s="334"/>
      <c r="I497" s="304"/>
      <c r="J497" s="2717"/>
    </row>
    <row r="498" spans="1:10">
      <c r="A498" s="332"/>
      <c r="B498" s="341"/>
      <c r="C498" s="385"/>
      <c r="D498" s="335"/>
      <c r="E498" s="358"/>
      <c r="F498" s="329"/>
      <c r="G498" s="378"/>
      <c r="H498" s="335"/>
      <c r="I498" s="373" t="s">
        <v>1561</v>
      </c>
      <c r="J498" s="2718"/>
    </row>
    <row r="499" spans="1:10">
      <c r="A499" s="330" t="s">
        <v>1568</v>
      </c>
      <c r="B499" s="438" t="s">
        <v>2592</v>
      </c>
      <c r="C499" s="235"/>
      <c r="D499" s="178"/>
      <c r="E499" s="187"/>
      <c r="F499" s="320"/>
      <c r="G499" s="375"/>
      <c r="H499" s="333"/>
      <c r="I499" s="320"/>
      <c r="J499" s="2716"/>
    </row>
    <row r="500" spans="1:10" ht="25.5">
      <c r="A500" s="331" t="s">
        <v>1569</v>
      </c>
      <c r="B500" s="297" t="s">
        <v>784</v>
      </c>
      <c r="C500" s="380" t="s">
        <v>2725</v>
      </c>
      <c r="D500" s="152" t="s">
        <v>49</v>
      </c>
      <c r="E500" s="303">
        <v>12</v>
      </c>
      <c r="F500" s="304"/>
      <c r="G500" s="374"/>
      <c r="H500" s="334"/>
      <c r="I500" s="304"/>
      <c r="J500" s="2735"/>
    </row>
    <row r="501" spans="1:10">
      <c r="A501" s="332"/>
      <c r="B501" s="341"/>
      <c r="C501" s="385"/>
      <c r="D501" s="335"/>
      <c r="E501" s="358"/>
      <c r="F501" s="329"/>
      <c r="G501" s="378"/>
      <c r="H501" s="335"/>
      <c r="I501" s="373" t="s">
        <v>1562</v>
      </c>
      <c r="J501" s="2718"/>
    </row>
    <row r="502" spans="1:10">
      <c r="A502" s="330" t="s">
        <v>1570</v>
      </c>
      <c r="B502" s="451" t="s">
        <v>785</v>
      </c>
      <c r="C502" s="235"/>
      <c r="D502" s="178"/>
      <c r="E502" s="187"/>
      <c r="F502" s="320"/>
      <c r="G502" s="375"/>
      <c r="H502" s="333"/>
      <c r="I502" s="320"/>
      <c r="J502" s="2716"/>
    </row>
    <row r="503" spans="1:10" ht="25.5">
      <c r="A503" s="331" t="s">
        <v>1571</v>
      </c>
      <c r="B503" s="297" t="s">
        <v>786</v>
      </c>
      <c r="C503" s="380" t="s">
        <v>787</v>
      </c>
      <c r="D503" s="152" t="s">
        <v>49</v>
      </c>
      <c r="E503" s="303">
        <v>6</v>
      </c>
      <c r="F503" s="304"/>
      <c r="G503" s="374"/>
      <c r="H503" s="334"/>
      <c r="I503" s="304"/>
      <c r="J503" s="2717"/>
    </row>
    <row r="504" spans="1:10" ht="25.5">
      <c r="A504" s="331" t="s">
        <v>1572</v>
      </c>
      <c r="B504" s="297" t="s">
        <v>788</v>
      </c>
      <c r="C504" s="380" t="s">
        <v>789</v>
      </c>
      <c r="D504" s="152" t="s">
        <v>49</v>
      </c>
      <c r="E504" s="303">
        <v>6</v>
      </c>
      <c r="F504" s="304"/>
      <c r="G504" s="374"/>
      <c r="H504" s="334"/>
      <c r="I504" s="304"/>
      <c r="J504" s="2717"/>
    </row>
    <row r="505" spans="1:10" ht="25.5">
      <c r="A505" s="331" t="s">
        <v>1573</v>
      </c>
      <c r="B505" s="297" t="s">
        <v>790</v>
      </c>
      <c r="C505" s="380" t="s">
        <v>791</v>
      </c>
      <c r="D505" s="152" t="s">
        <v>49</v>
      </c>
      <c r="E505" s="303">
        <v>6</v>
      </c>
      <c r="F505" s="304"/>
      <c r="G505" s="374"/>
      <c r="H505" s="334"/>
      <c r="I505" s="304"/>
      <c r="J505" s="2717"/>
    </row>
    <row r="506" spans="1:10">
      <c r="A506" s="332"/>
      <c r="B506" s="341"/>
      <c r="C506" s="385"/>
      <c r="D506" s="335"/>
      <c r="E506" s="358"/>
      <c r="F506" s="329"/>
      <c r="G506" s="378"/>
      <c r="H506" s="335"/>
      <c r="I506" s="373" t="s">
        <v>1574</v>
      </c>
      <c r="J506" s="2718"/>
    </row>
    <row r="507" spans="1:10">
      <c r="A507" s="330" t="s">
        <v>1575</v>
      </c>
      <c r="B507" s="427" t="s">
        <v>792</v>
      </c>
      <c r="C507" s="235"/>
      <c r="D507" s="178"/>
      <c r="E507" s="187"/>
      <c r="F507" s="320"/>
      <c r="G507" s="375"/>
      <c r="H507" s="333"/>
      <c r="I507" s="320"/>
      <c r="J507" s="2716"/>
    </row>
    <row r="508" spans="1:10" ht="38.25">
      <c r="A508" s="267" t="s">
        <v>1576</v>
      </c>
      <c r="B508" s="297" t="s">
        <v>793</v>
      </c>
      <c r="C508" s="380" t="s">
        <v>794</v>
      </c>
      <c r="D508" s="152" t="s">
        <v>87</v>
      </c>
      <c r="E508" s="303">
        <v>24</v>
      </c>
      <c r="F508" s="304"/>
      <c r="G508" s="374"/>
      <c r="H508" s="334"/>
      <c r="I508" s="304"/>
      <c r="J508" s="2717"/>
    </row>
    <row r="509" spans="1:10">
      <c r="A509" s="256"/>
      <c r="B509" s="378"/>
      <c r="C509" s="257"/>
      <c r="D509" s="258"/>
      <c r="E509" s="176"/>
      <c r="F509" s="327"/>
      <c r="G509" s="259"/>
      <c r="H509" s="335"/>
      <c r="I509" s="373" t="s">
        <v>1579</v>
      </c>
      <c r="J509" s="2718"/>
    </row>
    <row r="510" spans="1:10">
      <c r="A510" s="330" t="s">
        <v>1577</v>
      </c>
      <c r="B510" s="181" t="s">
        <v>795</v>
      </c>
      <c r="C510" s="235"/>
      <c r="D510" s="178"/>
      <c r="E510" s="187"/>
      <c r="F510" s="320"/>
      <c r="G510" s="375"/>
      <c r="H510" s="333"/>
      <c r="I510" s="320"/>
      <c r="J510" s="2716"/>
    </row>
    <row r="511" spans="1:10" ht="38.25">
      <c r="A511" s="267" t="s">
        <v>1578</v>
      </c>
      <c r="B511" s="297" t="s">
        <v>796</v>
      </c>
      <c r="C511" s="380" t="s">
        <v>2593</v>
      </c>
      <c r="D511" s="152" t="s">
        <v>87</v>
      </c>
      <c r="E511" s="150">
        <v>72</v>
      </c>
      <c r="F511" s="304"/>
      <c r="G511" s="374"/>
      <c r="H511" s="334"/>
      <c r="I511" s="304"/>
      <c r="J511" s="2717"/>
    </row>
    <row r="512" spans="1:10">
      <c r="A512" s="332"/>
      <c r="B512" s="341"/>
      <c r="C512" s="385"/>
      <c r="D512" s="335"/>
      <c r="E512" s="358"/>
      <c r="F512" s="329"/>
      <c r="G512" s="378"/>
      <c r="H512" s="335"/>
      <c r="I512" s="373" t="s">
        <v>1580</v>
      </c>
      <c r="J512" s="2718"/>
    </row>
    <row r="513" spans="1:10">
      <c r="A513" s="330" t="s">
        <v>1581</v>
      </c>
      <c r="B513" s="438" t="s">
        <v>2595</v>
      </c>
      <c r="C513" s="235"/>
      <c r="D513" s="178"/>
      <c r="E513" s="185"/>
      <c r="F513" s="320"/>
      <c r="G513" s="375"/>
      <c r="H513" s="333"/>
      <c r="I513" s="320"/>
      <c r="J513" s="2716"/>
    </row>
    <row r="514" spans="1:10" ht="63.75">
      <c r="A514" s="331" t="s">
        <v>1582</v>
      </c>
      <c r="B514" s="297" t="s">
        <v>797</v>
      </c>
      <c r="C514" s="380" t="s">
        <v>798</v>
      </c>
      <c r="D514" s="152" t="s">
        <v>49</v>
      </c>
      <c r="E514" s="150">
        <v>600</v>
      </c>
      <c r="F514" s="304"/>
      <c r="G514" s="374"/>
      <c r="H514" s="334"/>
      <c r="I514" s="304"/>
      <c r="J514" s="2717"/>
    </row>
    <row r="515" spans="1:10" ht="51">
      <c r="A515" s="331" t="s">
        <v>1583</v>
      </c>
      <c r="B515" s="297" t="s">
        <v>799</v>
      </c>
      <c r="C515" s="380" t="s">
        <v>2594</v>
      </c>
      <c r="D515" s="152" t="s">
        <v>49</v>
      </c>
      <c r="E515" s="150">
        <v>108</v>
      </c>
      <c r="F515" s="304"/>
      <c r="G515" s="374"/>
      <c r="H515" s="334"/>
      <c r="I515" s="304"/>
      <c r="J515" s="2717"/>
    </row>
    <row r="516" spans="1:10" ht="51">
      <c r="A516" s="331" t="s">
        <v>1584</v>
      </c>
      <c r="B516" s="302" t="s">
        <v>800</v>
      </c>
      <c r="C516" s="380" t="s">
        <v>2594</v>
      </c>
      <c r="D516" s="152" t="s">
        <v>49</v>
      </c>
      <c r="E516" s="150">
        <v>15</v>
      </c>
      <c r="F516" s="304"/>
      <c r="G516" s="374"/>
      <c r="H516" s="334"/>
      <c r="I516" s="304"/>
      <c r="J516" s="2717"/>
    </row>
    <row r="517" spans="1:10" ht="51">
      <c r="A517" s="331" t="s">
        <v>1585</v>
      </c>
      <c r="B517" s="297" t="s">
        <v>801</v>
      </c>
      <c r="C517" s="380" t="s">
        <v>2594</v>
      </c>
      <c r="D517" s="152" t="s">
        <v>49</v>
      </c>
      <c r="E517" s="150">
        <v>24</v>
      </c>
      <c r="F517" s="304"/>
      <c r="G517" s="374"/>
      <c r="H517" s="334"/>
      <c r="I517" s="304"/>
      <c r="J517" s="2717"/>
    </row>
    <row r="518" spans="1:10">
      <c r="A518" s="332"/>
      <c r="B518" s="341"/>
      <c r="C518" s="385"/>
      <c r="D518" s="335"/>
      <c r="E518" s="358"/>
      <c r="F518" s="329"/>
      <c r="G518" s="378"/>
      <c r="H518" s="335"/>
      <c r="I518" s="373" t="s">
        <v>1586</v>
      </c>
      <c r="J518" s="2718"/>
    </row>
    <row r="519" spans="1:10">
      <c r="A519" s="330" t="s">
        <v>1587</v>
      </c>
      <c r="B519" s="189" t="s">
        <v>804</v>
      </c>
      <c r="C519" s="242"/>
      <c r="D519" s="333"/>
      <c r="E519" s="357"/>
      <c r="F519" s="320"/>
      <c r="G519" s="375"/>
      <c r="H519" s="333"/>
      <c r="I519" s="320"/>
      <c r="J519" s="2716"/>
    </row>
    <row r="520" spans="1:10" ht="25.5">
      <c r="A520" s="331" t="s">
        <v>1588</v>
      </c>
      <c r="B520" s="302" t="s">
        <v>806</v>
      </c>
      <c r="C520" s="305" t="s">
        <v>807</v>
      </c>
      <c r="D520" s="144" t="s">
        <v>31</v>
      </c>
      <c r="E520" s="300">
        <v>24</v>
      </c>
      <c r="F520" s="304"/>
      <c r="G520" s="374"/>
      <c r="H520" s="334"/>
      <c r="I520" s="304"/>
      <c r="J520" s="2717"/>
    </row>
    <row r="521" spans="1:10" ht="25.5">
      <c r="A521" s="331" t="s">
        <v>1589</v>
      </c>
      <c r="B521" s="302" t="s">
        <v>808</v>
      </c>
      <c r="C521" s="305" t="s">
        <v>809</v>
      </c>
      <c r="D521" s="144" t="s">
        <v>31</v>
      </c>
      <c r="E521" s="300">
        <v>30</v>
      </c>
      <c r="F521" s="304"/>
      <c r="G521" s="374"/>
      <c r="H521" s="334"/>
      <c r="I521" s="304"/>
      <c r="J521" s="2717"/>
    </row>
    <row r="522" spans="1:10">
      <c r="A522" s="331" t="s">
        <v>1590</v>
      </c>
      <c r="B522" s="302" t="s">
        <v>810</v>
      </c>
      <c r="C522" s="305" t="s">
        <v>811</v>
      </c>
      <c r="D522" s="144" t="s">
        <v>31</v>
      </c>
      <c r="E522" s="300">
        <v>3</v>
      </c>
      <c r="F522" s="304"/>
      <c r="G522" s="374"/>
      <c r="H522" s="334"/>
      <c r="I522" s="304"/>
      <c r="J522" s="2717"/>
    </row>
    <row r="523" spans="1:10" ht="25.5">
      <c r="A523" s="331" t="s">
        <v>1591</v>
      </c>
      <c r="B523" s="302" t="s">
        <v>812</v>
      </c>
      <c r="C523" s="305" t="s">
        <v>813</v>
      </c>
      <c r="D523" s="144" t="s">
        <v>31</v>
      </c>
      <c r="E523" s="300">
        <v>18</v>
      </c>
      <c r="F523" s="304"/>
      <c r="G523" s="374"/>
      <c r="H523" s="334"/>
      <c r="I523" s="304"/>
      <c r="J523" s="2717"/>
    </row>
    <row r="524" spans="1:10">
      <c r="A524" s="331" t="s">
        <v>1592</v>
      </c>
      <c r="B524" s="302" t="s">
        <v>814</v>
      </c>
      <c r="C524" s="305" t="s">
        <v>815</v>
      </c>
      <c r="D524" s="144" t="s">
        <v>31</v>
      </c>
      <c r="E524" s="300">
        <v>36</v>
      </c>
      <c r="F524" s="304"/>
      <c r="G524" s="374"/>
      <c r="H524" s="334"/>
      <c r="I524" s="304"/>
      <c r="J524" s="2717"/>
    </row>
    <row r="525" spans="1:10" ht="25.5">
      <c r="A525" s="331" t="s">
        <v>1593</v>
      </c>
      <c r="B525" s="302" t="s">
        <v>816</v>
      </c>
      <c r="C525" s="305" t="s">
        <v>817</v>
      </c>
      <c r="D525" s="144" t="s">
        <v>31</v>
      </c>
      <c r="E525" s="300">
        <v>30</v>
      </c>
      <c r="F525" s="304"/>
      <c r="G525" s="374"/>
      <c r="H525" s="334"/>
      <c r="I525" s="304"/>
      <c r="J525" s="2717"/>
    </row>
    <row r="526" spans="1:10">
      <c r="A526" s="331" t="s">
        <v>1594</v>
      </c>
      <c r="B526" s="302" t="s">
        <v>818</v>
      </c>
      <c r="C526" s="305" t="s">
        <v>819</v>
      </c>
      <c r="D526" s="144" t="s">
        <v>31</v>
      </c>
      <c r="E526" s="300">
        <v>6</v>
      </c>
      <c r="F526" s="304"/>
      <c r="G526" s="374"/>
      <c r="H526" s="334"/>
      <c r="I526" s="304"/>
      <c r="J526" s="2717"/>
    </row>
    <row r="527" spans="1:10" ht="25.5">
      <c r="A527" s="331" t="s">
        <v>1595</v>
      </c>
      <c r="B527" s="302" t="s">
        <v>820</v>
      </c>
      <c r="C527" s="305" t="s">
        <v>821</v>
      </c>
      <c r="D527" s="144" t="s">
        <v>49</v>
      </c>
      <c r="E527" s="300">
        <v>18</v>
      </c>
      <c r="F527" s="304"/>
      <c r="G527" s="374"/>
      <c r="H527" s="334"/>
      <c r="I527" s="304"/>
      <c r="J527" s="2717"/>
    </row>
    <row r="528" spans="1:10" ht="25.5">
      <c r="A528" s="331" t="s">
        <v>1596</v>
      </c>
      <c r="B528" s="302" t="s">
        <v>822</v>
      </c>
      <c r="C528" s="305" t="s">
        <v>823</v>
      </c>
      <c r="D528" s="144" t="s">
        <v>49</v>
      </c>
      <c r="E528" s="300">
        <v>18</v>
      </c>
      <c r="F528" s="304"/>
      <c r="G528" s="374"/>
      <c r="H528" s="334"/>
      <c r="I528" s="304"/>
      <c r="J528" s="2717"/>
    </row>
    <row r="529" spans="1:10" ht="25.5">
      <c r="A529" s="331" t="s">
        <v>1597</v>
      </c>
      <c r="B529" s="302" t="s">
        <v>824</v>
      </c>
      <c r="C529" s="305" t="s">
        <v>825</v>
      </c>
      <c r="D529" s="144" t="s">
        <v>49</v>
      </c>
      <c r="E529" s="300">
        <v>18</v>
      </c>
      <c r="F529" s="304"/>
      <c r="G529" s="374"/>
      <c r="H529" s="334"/>
      <c r="I529" s="304"/>
      <c r="J529" s="2717"/>
    </row>
    <row r="530" spans="1:10" ht="25.5">
      <c r="A530" s="331" t="s">
        <v>1598</v>
      </c>
      <c r="B530" s="302" t="s">
        <v>826</v>
      </c>
      <c r="C530" s="305" t="s">
        <v>827</v>
      </c>
      <c r="D530" s="144" t="s">
        <v>49</v>
      </c>
      <c r="E530" s="300">
        <v>6</v>
      </c>
      <c r="F530" s="304"/>
      <c r="G530" s="374"/>
      <c r="H530" s="334"/>
      <c r="I530" s="304"/>
      <c r="J530" s="2717"/>
    </row>
    <row r="531" spans="1:10" ht="25.5">
      <c r="A531" s="331" t="s">
        <v>1599</v>
      </c>
      <c r="B531" s="302" t="s">
        <v>828</v>
      </c>
      <c r="C531" s="305" t="s">
        <v>829</v>
      </c>
      <c r="D531" s="144" t="s">
        <v>49</v>
      </c>
      <c r="E531" s="299">
        <v>3</v>
      </c>
      <c r="F531" s="304"/>
      <c r="G531" s="374"/>
      <c r="H531" s="334"/>
      <c r="I531" s="304"/>
      <c r="J531" s="2717"/>
    </row>
    <row r="532" spans="1:10">
      <c r="A532" s="331" t="s">
        <v>1600</v>
      </c>
      <c r="B532" s="302" t="s">
        <v>830</v>
      </c>
      <c r="C532" s="305" t="s">
        <v>831</v>
      </c>
      <c r="D532" s="144" t="s">
        <v>49</v>
      </c>
      <c r="E532" s="300">
        <v>3</v>
      </c>
      <c r="F532" s="304"/>
      <c r="G532" s="374"/>
      <c r="H532" s="334"/>
      <c r="I532" s="304"/>
      <c r="J532" s="2717"/>
    </row>
    <row r="533" spans="1:10" ht="25.5">
      <c r="A533" s="331" t="s">
        <v>1601</v>
      </c>
      <c r="B533" s="302" t="s">
        <v>832</v>
      </c>
      <c r="C533" s="305" t="s">
        <v>2596</v>
      </c>
      <c r="D533" s="144" t="s">
        <v>31</v>
      </c>
      <c r="E533" s="300">
        <v>3</v>
      </c>
      <c r="F533" s="304"/>
      <c r="G533" s="374"/>
      <c r="H533" s="334"/>
      <c r="I533" s="304"/>
      <c r="J533" s="2717"/>
    </row>
    <row r="534" spans="1:10" ht="25.5">
      <c r="A534" s="331" t="s">
        <v>1602</v>
      </c>
      <c r="B534" s="302" t="s">
        <v>833</v>
      </c>
      <c r="C534" s="305" t="s">
        <v>2596</v>
      </c>
      <c r="D534" s="144" t="s">
        <v>31</v>
      </c>
      <c r="E534" s="300">
        <v>15</v>
      </c>
      <c r="F534" s="304"/>
      <c r="G534" s="374"/>
      <c r="H534" s="334"/>
      <c r="I534" s="304"/>
      <c r="J534" s="2717"/>
    </row>
    <row r="535" spans="1:10">
      <c r="A535" s="331" t="s">
        <v>1603</v>
      </c>
      <c r="B535" s="302" t="s">
        <v>834</v>
      </c>
      <c r="C535" s="305" t="s">
        <v>835</v>
      </c>
      <c r="D535" s="141" t="s">
        <v>31</v>
      </c>
      <c r="E535" s="299">
        <v>3</v>
      </c>
      <c r="F535" s="304"/>
      <c r="G535" s="374"/>
      <c r="H535" s="334"/>
      <c r="I535" s="304"/>
      <c r="J535" s="2717"/>
    </row>
    <row r="536" spans="1:10">
      <c r="A536" s="331" t="s">
        <v>1604</v>
      </c>
      <c r="B536" s="302" t="s">
        <v>836</v>
      </c>
      <c r="C536" s="305" t="s">
        <v>837</v>
      </c>
      <c r="D536" s="141" t="s">
        <v>31</v>
      </c>
      <c r="E536" s="299">
        <v>3</v>
      </c>
      <c r="F536" s="304"/>
      <c r="G536" s="374"/>
      <c r="H536" s="334"/>
      <c r="I536" s="304"/>
      <c r="J536" s="2717"/>
    </row>
    <row r="537" spans="1:10" ht="25.5">
      <c r="A537" s="331" t="s">
        <v>1605</v>
      </c>
      <c r="B537" s="302" t="s">
        <v>838</v>
      </c>
      <c r="C537" s="305" t="s">
        <v>839</v>
      </c>
      <c r="D537" s="141" t="s">
        <v>31</v>
      </c>
      <c r="E537" s="299">
        <v>6</v>
      </c>
      <c r="F537" s="304"/>
      <c r="G537" s="374"/>
      <c r="H537" s="334"/>
      <c r="I537" s="304"/>
      <c r="J537" s="2717"/>
    </row>
    <row r="538" spans="1:10">
      <c r="A538" s="331" t="s">
        <v>1606</v>
      </c>
      <c r="B538" s="302" t="s">
        <v>840</v>
      </c>
      <c r="C538" s="305" t="s">
        <v>841</v>
      </c>
      <c r="D538" s="141" t="s">
        <v>31</v>
      </c>
      <c r="E538" s="299">
        <v>3</v>
      </c>
      <c r="F538" s="304"/>
      <c r="G538" s="374"/>
      <c r="H538" s="334"/>
      <c r="I538" s="304"/>
      <c r="J538" s="2717"/>
    </row>
    <row r="539" spans="1:10" ht="38.25">
      <c r="A539" s="331" t="s">
        <v>1607</v>
      </c>
      <c r="B539" s="302" t="s">
        <v>842</v>
      </c>
      <c r="C539" s="305" t="s">
        <v>2597</v>
      </c>
      <c r="D539" s="141" t="s">
        <v>31</v>
      </c>
      <c r="E539" s="299">
        <v>3</v>
      </c>
      <c r="F539" s="304"/>
      <c r="G539" s="374"/>
      <c r="H539" s="334"/>
      <c r="I539" s="304"/>
      <c r="J539" s="2717"/>
    </row>
    <row r="540" spans="1:10" ht="25.5">
      <c r="A540" s="331" t="s">
        <v>1608</v>
      </c>
      <c r="B540" s="302" t="s">
        <v>1611</v>
      </c>
      <c r="C540" s="305" t="s">
        <v>2597</v>
      </c>
      <c r="D540" s="141" t="s">
        <v>31</v>
      </c>
      <c r="E540" s="299">
        <v>3</v>
      </c>
      <c r="F540" s="304"/>
      <c r="G540" s="374"/>
      <c r="H540" s="334"/>
      <c r="I540" s="304"/>
      <c r="J540" s="2717"/>
    </row>
    <row r="541" spans="1:10" ht="38.25">
      <c r="A541" s="331" t="s">
        <v>1609</v>
      </c>
      <c r="B541" s="453" t="s">
        <v>843</v>
      </c>
      <c r="C541" s="305" t="s">
        <v>2598</v>
      </c>
      <c r="D541" s="283" t="s">
        <v>31</v>
      </c>
      <c r="E541" s="299">
        <v>3</v>
      </c>
      <c r="F541" s="304"/>
      <c r="G541" s="374"/>
      <c r="H541" s="334"/>
      <c r="I541" s="304"/>
      <c r="J541" s="2717"/>
    </row>
    <row r="542" spans="1:10" ht="25.5">
      <c r="A542" s="331" t="s">
        <v>1610</v>
      </c>
      <c r="B542" s="302" t="s">
        <v>844</v>
      </c>
      <c r="C542" s="305" t="s">
        <v>2599</v>
      </c>
      <c r="D542" s="141" t="s">
        <v>31</v>
      </c>
      <c r="E542" s="299">
        <v>3</v>
      </c>
      <c r="F542" s="304"/>
      <c r="G542" s="374"/>
      <c r="H542" s="334"/>
      <c r="I542" s="304"/>
      <c r="J542" s="2717"/>
    </row>
    <row r="543" spans="1:10">
      <c r="A543" s="332"/>
      <c r="B543" s="341"/>
      <c r="C543" s="385"/>
      <c r="D543" s="335"/>
      <c r="E543" s="358"/>
      <c r="F543" s="329"/>
      <c r="G543" s="378"/>
      <c r="H543" s="335"/>
      <c r="I543" s="373" t="s">
        <v>1614</v>
      </c>
      <c r="J543" s="2718"/>
    </row>
    <row r="544" spans="1:10">
      <c r="A544" s="442" t="s">
        <v>1612</v>
      </c>
      <c r="B544" s="429" t="s">
        <v>845</v>
      </c>
      <c r="C544" s="247"/>
      <c r="D544" s="443"/>
      <c r="E544" s="444"/>
      <c r="F544" s="205"/>
      <c r="G544" s="446"/>
      <c r="H544" s="443"/>
      <c r="I544" s="205"/>
      <c r="J544" s="2736"/>
    </row>
    <row r="545" spans="1:10" ht="51">
      <c r="A545" s="251" t="s">
        <v>1613</v>
      </c>
      <c r="B545" s="302" t="s">
        <v>846</v>
      </c>
      <c r="C545" s="302" t="s">
        <v>2728</v>
      </c>
      <c r="D545" s="141" t="s">
        <v>87</v>
      </c>
      <c r="E545" s="292">
        <v>16</v>
      </c>
      <c r="F545" s="254"/>
      <c r="G545" s="281"/>
      <c r="H545" s="251"/>
      <c r="I545" s="254"/>
      <c r="J545" s="2738"/>
    </row>
    <row r="546" spans="1:10">
      <c r="A546" s="332"/>
      <c r="B546" s="341"/>
      <c r="C546" s="385"/>
      <c r="D546" s="335"/>
      <c r="E546" s="358"/>
      <c r="F546" s="329"/>
      <c r="G546" s="378"/>
      <c r="H546" s="335"/>
      <c r="I546" s="373" t="s">
        <v>1615</v>
      </c>
      <c r="J546" s="2718"/>
    </row>
    <row r="547" spans="1:10" ht="15.75">
      <c r="A547" s="330" t="s">
        <v>1616</v>
      </c>
      <c r="B547" s="181" t="s">
        <v>847</v>
      </c>
      <c r="C547" s="235"/>
      <c r="D547" s="179"/>
      <c r="E547" s="455"/>
      <c r="F547" s="456"/>
      <c r="G547" s="426"/>
      <c r="H547" s="457"/>
      <c r="I547" s="458"/>
      <c r="J547" s="2739"/>
    </row>
    <row r="548" spans="1:10" ht="38.25">
      <c r="A548" s="280" t="s">
        <v>1620</v>
      </c>
      <c r="B548" s="305" t="s">
        <v>849</v>
      </c>
      <c r="C548" s="302" t="s">
        <v>2727</v>
      </c>
      <c r="D548" s="141" t="s">
        <v>848</v>
      </c>
      <c r="E548" s="251">
        <v>10</v>
      </c>
      <c r="F548" s="254"/>
      <c r="G548" s="254"/>
      <c r="H548" s="254"/>
      <c r="I548" s="254"/>
      <c r="J548" s="2738"/>
    </row>
    <row r="549" spans="1:10">
      <c r="A549" s="335"/>
      <c r="B549" s="341"/>
      <c r="C549" s="341"/>
      <c r="D549" s="341"/>
      <c r="E549" s="335"/>
      <c r="F549" s="341"/>
      <c r="G549" s="341"/>
      <c r="H549" s="341"/>
      <c r="I549" s="373" t="s">
        <v>1617</v>
      </c>
      <c r="J549" s="2740"/>
    </row>
    <row r="550" spans="1:10">
      <c r="A550" s="330" t="s">
        <v>1618</v>
      </c>
      <c r="B550" s="189" t="s">
        <v>1619</v>
      </c>
      <c r="C550" s="235"/>
      <c r="D550" s="179"/>
      <c r="E550" s="185"/>
      <c r="F550" s="320"/>
      <c r="G550" s="375"/>
      <c r="H550" s="333"/>
      <c r="I550" s="320"/>
      <c r="J550" s="2716"/>
    </row>
    <row r="551" spans="1:10" ht="25.5">
      <c r="A551" s="331" t="s">
        <v>1621</v>
      </c>
      <c r="B551" s="305" t="s">
        <v>850</v>
      </c>
      <c r="C551" s="305" t="s">
        <v>851</v>
      </c>
      <c r="D551" s="141" t="s">
        <v>848</v>
      </c>
      <c r="E551" s="300">
        <v>24</v>
      </c>
      <c r="F551" s="409"/>
      <c r="G551" s="304"/>
      <c r="H551" s="304"/>
      <c r="I551" s="409"/>
      <c r="J551" s="2735"/>
    </row>
    <row r="552" spans="1:10">
      <c r="A552" s="332"/>
      <c r="B552" s="341"/>
      <c r="C552" s="385"/>
      <c r="D552" s="335"/>
      <c r="E552" s="358"/>
      <c r="F552" s="404"/>
      <c r="G552" s="378"/>
      <c r="H552" s="405"/>
      <c r="I552" s="406" t="s">
        <v>1622</v>
      </c>
      <c r="J552" s="2730"/>
    </row>
    <row r="553" spans="1:10">
      <c r="A553" s="330" t="s">
        <v>1623</v>
      </c>
      <c r="B553" s="189" t="s">
        <v>852</v>
      </c>
      <c r="C553" s="234"/>
      <c r="D553" s="186"/>
      <c r="E553" s="190"/>
      <c r="F553" s="324"/>
      <c r="G553" s="376"/>
      <c r="H553" s="336"/>
      <c r="I553" s="324"/>
      <c r="J553" s="2729"/>
    </row>
    <row r="554" spans="1:10" ht="63.75">
      <c r="A554" s="331" t="s">
        <v>1624</v>
      </c>
      <c r="B554" s="305" t="s">
        <v>853</v>
      </c>
      <c r="C554" s="305" t="s">
        <v>2729</v>
      </c>
      <c r="D554" s="141" t="s">
        <v>848</v>
      </c>
      <c r="E554" s="300">
        <v>60</v>
      </c>
      <c r="F554" s="409"/>
      <c r="G554" s="304"/>
      <c r="H554" s="304"/>
      <c r="I554" s="409"/>
      <c r="J554" s="2735"/>
    </row>
    <row r="555" spans="1:10">
      <c r="A555" s="332"/>
      <c r="B555" s="341"/>
      <c r="C555" s="385"/>
      <c r="D555" s="335"/>
      <c r="E555" s="358"/>
      <c r="F555" s="404"/>
      <c r="G555" s="378"/>
      <c r="H555" s="405"/>
      <c r="I555" s="406" t="s">
        <v>1625</v>
      </c>
      <c r="J555" s="2730"/>
    </row>
    <row r="556" spans="1:10">
      <c r="A556" s="330" t="s">
        <v>1626</v>
      </c>
      <c r="B556" s="189" t="s">
        <v>854</v>
      </c>
      <c r="C556" s="235"/>
      <c r="D556" s="179"/>
      <c r="E556" s="185"/>
      <c r="F556" s="320"/>
      <c r="G556" s="375"/>
      <c r="H556" s="333"/>
      <c r="I556" s="320"/>
      <c r="J556" s="2716"/>
    </row>
    <row r="557" spans="1:10" ht="63.75">
      <c r="A557" s="331" t="s">
        <v>855</v>
      </c>
      <c r="B557" s="302" t="s">
        <v>856</v>
      </c>
      <c r="C557" s="305" t="s">
        <v>857</v>
      </c>
      <c r="D557" s="141" t="s">
        <v>858</v>
      </c>
      <c r="E557" s="300">
        <v>36</v>
      </c>
      <c r="F557" s="409"/>
      <c r="G557" s="304"/>
      <c r="H557" s="304"/>
      <c r="I557" s="409"/>
      <c r="J557" s="2735"/>
    </row>
    <row r="558" spans="1:10">
      <c r="A558" s="332"/>
      <c r="B558" s="341"/>
      <c r="C558" s="385"/>
      <c r="D558" s="335"/>
      <c r="E558" s="358"/>
      <c r="F558" s="404"/>
      <c r="G558" s="378"/>
      <c r="H558" s="405"/>
      <c r="I558" s="406" t="s">
        <v>1627</v>
      </c>
      <c r="J558" s="2730"/>
    </row>
    <row r="559" spans="1:10">
      <c r="A559" s="262" t="s">
        <v>1628</v>
      </c>
      <c r="B559" s="181" t="s">
        <v>2767</v>
      </c>
      <c r="C559" s="235"/>
      <c r="D559" s="179"/>
      <c r="E559" s="185"/>
      <c r="F559" s="263"/>
      <c r="G559" s="264"/>
      <c r="H559" s="265"/>
      <c r="I559" s="263"/>
      <c r="J559" s="2741"/>
    </row>
    <row r="560" spans="1:10" ht="178.5">
      <c r="A560" s="267" t="s">
        <v>1629</v>
      </c>
      <c r="B560" s="302" t="s">
        <v>861</v>
      </c>
      <c r="C560" s="261" t="s">
        <v>862</v>
      </c>
      <c r="D560" s="141" t="s">
        <v>87</v>
      </c>
      <c r="E560" s="299">
        <v>18</v>
      </c>
      <c r="F560" s="167"/>
      <c r="G560" s="214"/>
      <c r="H560" s="384"/>
      <c r="I560" s="268"/>
      <c r="J560" s="2731"/>
    </row>
    <row r="561" spans="1:10" ht="114.75">
      <c r="A561" s="267" t="s">
        <v>1630</v>
      </c>
      <c r="B561" s="302" t="s">
        <v>864</v>
      </c>
      <c r="C561" s="261" t="s">
        <v>865</v>
      </c>
      <c r="D561" s="141" t="s">
        <v>87</v>
      </c>
      <c r="E561" s="299">
        <v>12</v>
      </c>
      <c r="F561" s="167"/>
      <c r="G561" s="214"/>
      <c r="H561" s="384"/>
      <c r="I561" s="268"/>
      <c r="J561" s="2731"/>
    </row>
    <row r="562" spans="1:10" ht="114.75">
      <c r="A562" s="267" t="s">
        <v>1631</v>
      </c>
      <c r="B562" s="302" t="s">
        <v>866</v>
      </c>
      <c r="C562" s="305" t="s">
        <v>1634</v>
      </c>
      <c r="D562" s="141" t="s">
        <v>87</v>
      </c>
      <c r="E562" s="299">
        <v>30</v>
      </c>
      <c r="F562" s="167"/>
      <c r="G562" s="214"/>
      <c r="H562" s="384"/>
      <c r="I562" s="268"/>
      <c r="J562" s="2731"/>
    </row>
    <row r="563" spans="1:10" ht="165.75">
      <c r="A563" s="267" t="s">
        <v>1632</v>
      </c>
      <c r="B563" s="302" t="s">
        <v>867</v>
      </c>
      <c r="C563" s="305" t="s">
        <v>868</v>
      </c>
      <c r="D563" s="141" t="s">
        <v>87</v>
      </c>
      <c r="E563" s="299">
        <v>39</v>
      </c>
      <c r="F563" s="167"/>
      <c r="G563" s="214"/>
      <c r="H563" s="384"/>
      <c r="I563" s="268"/>
      <c r="J563" s="2731"/>
    </row>
    <row r="564" spans="1:10" ht="153">
      <c r="A564" s="267" t="s">
        <v>1633</v>
      </c>
      <c r="B564" s="302" t="s">
        <v>869</v>
      </c>
      <c r="C564" s="305" t="s">
        <v>2638</v>
      </c>
      <c r="D564" s="141" t="s">
        <v>87</v>
      </c>
      <c r="E564" s="299">
        <v>18</v>
      </c>
      <c r="F564" s="409"/>
      <c r="G564" s="304"/>
      <c r="H564" s="304"/>
      <c r="I564" s="409"/>
      <c r="J564" s="2735"/>
    </row>
    <row r="565" spans="1:10">
      <c r="A565" s="332"/>
      <c r="B565" s="341"/>
      <c r="C565" s="385"/>
      <c r="D565" s="335"/>
      <c r="E565" s="358"/>
      <c r="F565" s="404"/>
      <c r="G565" s="378"/>
      <c r="H565" s="405"/>
      <c r="I565" s="406" t="s">
        <v>1635</v>
      </c>
      <c r="J565" s="2730"/>
    </row>
    <row r="566" spans="1:10">
      <c r="A566" s="330" t="s">
        <v>1636</v>
      </c>
      <c r="B566" s="181" t="s">
        <v>872</v>
      </c>
      <c r="C566" s="233"/>
      <c r="D566" s="178"/>
      <c r="E566" s="185"/>
      <c r="F566" s="322"/>
      <c r="G566" s="375"/>
      <c r="H566" s="333"/>
      <c r="I566" s="322"/>
      <c r="J566" s="2719"/>
    </row>
    <row r="567" spans="1:10" ht="25.5">
      <c r="A567" s="331" t="s">
        <v>1637</v>
      </c>
      <c r="B567" s="302" t="s">
        <v>874</v>
      </c>
      <c r="C567" s="305" t="s">
        <v>875</v>
      </c>
      <c r="D567" s="141" t="s">
        <v>87</v>
      </c>
      <c r="E567" s="299">
        <v>24</v>
      </c>
      <c r="F567" s="167"/>
      <c r="G567" s="214"/>
      <c r="H567" s="334"/>
      <c r="I567" s="304"/>
      <c r="J567" s="2717"/>
    </row>
    <row r="568" spans="1:10" ht="216.75">
      <c r="A568" s="331" t="s">
        <v>1639</v>
      </c>
      <c r="B568" s="302" t="s">
        <v>877</v>
      </c>
      <c r="C568" s="305" t="s">
        <v>1638</v>
      </c>
      <c r="D568" s="141" t="s">
        <v>87</v>
      </c>
      <c r="E568" s="299">
        <v>24</v>
      </c>
      <c r="F568" s="167"/>
      <c r="G568" s="214"/>
      <c r="H568" s="334"/>
      <c r="I568" s="304"/>
      <c r="J568" s="2717"/>
    </row>
    <row r="569" spans="1:10" ht="38.25">
      <c r="A569" s="331" t="s">
        <v>1640</v>
      </c>
      <c r="B569" s="302" t="s">
        <v>879</v>
      </c>
      <c r="C569" s="305" t="s">
        <v>1409</v>
      </c>
      <c r="D569" s="141" t="s">
        <v>49</v>
      </c>
      <c r="E569" s="299">
        <v>45</v>
      </c>
      <c r="F569" s="167"/>
      <c r="G569" s="214"/>
      <c r="H569" s="334"/>
      <c r="I569" s="304"/>
      <c r="J569" s="2717"/>
    </row>
    <row r="570" spans="1:10" ht="76.5">
      <c r="A570" s="331" t="s">
        <v>1641</v>
      </c>
      <c r="B570" s="302" t="s">
        <v>881</v>
      </c>
      <c r="C570" s="305" t="s">
        <v>882</v>
      </c>
      <c r="D570" s="141" t="s">
        <v>87</v>
      </c>
      <c r="E570" s="299">
        <v>9</v>
      </c>
      <c r="F570" s="141"/>
      <c r="G570" s="215"/>
      <c r="H570" s="334"/>
      <c r="I570" s="304"/>
      <c r="J570" s="2717"/>
    </row>
    <row r="571" spans="1:10" ht="63.75">
      <c r="A571" s="331" t="s">
        <v>1642</v>
      </c>
      <c r="B571" s="302" t="s">
        <v>883</v>
      </c>
      <c r="C571" s="305" t="s">
        <v>884</v>
      </c>
      <c r="D571" s="141" t="s">
        <v>87</v>
      </c>
      <c r="E571" s="299">
        <v>30</v>
      </c>
      <c r="F571" s="141"/>
      <c r="G571" s="215"/>
      <c r="H571" s="334"/>
      <c r="I571" s="304"/>
      <c r="J571" s="2717"/>
    </row>
    <row r="572" spans="1:10" ht="89.25">
      <c r="A572" s="331" t="s">
        <v>1643</v>
      </c>
      <c r="B572" s="302" t="s">
        <v>885</v>
      </c>
      <c r="C572" s="305" t="s">
        <v>886</v>
      </c>
      <c r="D572" s="141" t="s">
        <v>87</v>
      </c>
      <c r="E572" s="299">
        <v>30</v>
      </c>
      <c r="F572" s="141"/>
      <c r="G572" s="215"/>
      <c r="H572" s="334"/>
      <c r="I572" s="304"/>
      <c r="J572" s="2717"/>
    </row>
    <row r="573" spans="1:10" ht="63.75">
      <c r="A573" s="331" t="s">
        <v>1644</v>
      </c>
      <c r="B573" s="168" t="s">
        <v>887</v>
      </c>
      <c r="C573" s="168" t="s">
        <v>2627</v>
      </c>
      <c r="D573" s="141" t="s">
        <v>87</v>
      </c>
      <c r="E573" s="299">
        <v>180</v>
      </c>
      <c r="F573" s="167"/>
      <c r="G573" s="214"/>
      <c r="H573" s="334"/>
      <c r="I573" s="304"/>
      <c r="J573" s="2717"/>
    </row>
    <row r="574" spans="1:10" ht="51">
      <c r="A574" s="331" t="s">
        <v>1645</v>
      </c>
      <c r="B574" s="302" t="s">
        <v>888</v>
      </c>
      <c r="C574" s="305" t="s">
        <v>889</v>
      </c>
      <c r="D574" s="141" t="s">
        <v>49</v>
      </c>
      <c r="E574" s="299">
        <v>24</v>
      </c>
      <c r="F574" s="141"/>
      <c r="G574" s="215"/>
      <c r="H574" s="334"/>
      <c r="I574" s="304"/>
      <c r="J574" s="2717"/>
    </row>
    <row r="575" spans="1:10" ht="63.75">
      <c r="A575" s="331" t="s">
        <v>1646</v>
      </c>
      <c r="B575" s="302" t="s">
        <v>890</v>
      </c>
      <c r="C575" s="305" t="s">
        <v>891</v>
      </c>
      <c r="D575" s="141" t="s">
        <v>49</v>
      </c>
      <c r="E575" s="299">
        <v>9</v>
      </c>
      <c r="F575" s="141"/>
      <c r="G575" s="215"/>
      <c r="H575" s="334"/>
      <c r="I575" s="304"/>
      <c r="J575" s="2717"/>
    </row>
    <row r="576" spans="1:10" ht="25.5">
      <c r="A576" s="331" t="s">
        <v>1647</v>
      </c>
      <c r="B576" s="302" t="s">
        <v>892</v>
      </c>
      <c r="C576" s="305" t="s">
        <v>1408</v>
      </c>
      <c r="D576" s="141" t="s">
        <v>49</v>
      </c>
      <c r="E576" s="299">
        <v>60</v>
      </c>
      <c r="F576" s="167"/>
      <c r="G576" s="214"/>
      <c r="H576" s="334"/>
      <c r="I576" s="304"/>
      <c r="J576" s="2717"/>
    </row>
    <row r="577" spans="1:10" ht="51">
      <c r="A577" s="331" t="s">
        <v>1648</v>
      </c>
      <c r="B577" s="302" t="s">
        <v>893</v>
      </c>
      <c r="C577" s="305" t="s">
        <v>894</v>
      </c>
      <c r="D577" s="141" t="s">
        <v>49</v>
      </c>
      <c r="E577" s="299">
        <v>18</v>
      </c>
      <c r="F577" s="167"/>
      <c r="G577" s="214"/>
      <c r="H577" s="334"/>
      <c r="I577" s="304"/>
      <c r="J577" s="2717"/>
    </row>
    <row r="578" spans="1:10" ht="25.5">
      <c r="A578" s="331" t="s">
        <v>1649</v>
      </c>
      <c r="B578" s="302" t="s">
        <v>895</v>
      </c>
      <c r="C578" s="305" t="s">
        <v>896</v>
      </c>
      <c r="D578" s="141" t="s">
        <v>49</v>
      </c>
      <c r="E578" s="299">
        <v>18</v>
      </c>
      <c r="F578" s="167"/>
      <c r="G578" s="214"/>
      <c r="H578" s="334"/>
      <c r="I578" s="304"/>
      <c r="J578" s="2717"/>
    </row>
    <row r="579" spans="1:10" ht="15.75">
      <c r="A579" s="331" t="s">
        <v>1650</v>
      </c>
      <c r="B579" s="302" t="s">
        <v>2604</v>
      </c>
      <c r="C579" s="305" t="s">
        <v>2603</v>
      </c>
      <c r="D579" s="141" t="s">
        <v>31</v>
      </c>
      <c r="E579" s="299">
        <v>12</v>
      </c>
      <c r="F579" s="167"/>
      <c r="G579" s="214"/>
      <c r="H579" s="334"/>
      <c r="I579" s="304"/>
      <c r="J579" s="2717"/>
    </row>
    <row r="580" spans="1:10" ht="15.75">
      <c r="A580" s="331" t="s">
        <v>1651</v>
      </c>
      <c r="B580" s="302" t="s">
        <v>897</v>
      </c>
      <c r="C580" s="305" t="s">
        <v>898</v>
      </c>
      <c r="D580" s="141" t="s">
        <v>31</v>
      </c>
      <c r="E580" s="299">
        <v>3</v>
      </c>
      <c r="F580" s="167"/>
      <c r="G580" s="214"/>
      <c r="H580" s="334"/>
      <c r="I580" s="304"/>
      <c r="J580" s="2717"/>
    </row>
    <row r="581" spans="1:10">
      <c r="A581" s="331" t="s">
        <v>1652</v>
      </c>
      <c r="B581" s="302" t="s">
        <v>899</v>
      </c>
      <c r="C581" s="305" t="s">
        <v>900</v>
      </c>
      <c r="D581" s="141" t="s">
        <v>31</v>
      </c>
      <c r="E581" s="299">
        <v>6</v>
      </c>
      <c r="F581" s="409"/>
      <c r="G581" s="304"/>
      <c r="H581" s="304"/>
      <c r="I581" s="409"/>
      <c r="J581" s="2735"/>
    </row>
    <row r="582" spans="1:10" ht="25.5">
      <c r="A582" s="331" t="s">
        <v>2602</v>
      </c>
      <c r="B582" s="302" t="s">
        <v>2600</v>
      </c>
      <c r="C582" s="305" t="s">
        <v>2601</v>
      </c>
      <c r="D582" s="141" t="s">
        <v>31</v>
      </c>
      <c r="E582" s="299">
        <v>30</v>
      </c>
      <c r="F582" s="615"/>
      <c r="G582" s="616"/>
      <c r="H582" s="617"/>
      <c r="I582" s="615"/>
      <c r="J582" s="2742"/>
    </row>
    <row r="583" spans="1:10">
      <c r="A583" s="332"/>
      <c r="B583" s="341"/>
      <c r="C583" s="385"/>
      <c r="D583" s="335"/>
      <c r="E583" s="358"/>
      <c r="F583" s="404"/>
      <c r="G583" s="378"/>
      <c r="H583" s="405"/>
      <c r="I583" s="406" t="s">
        <v>1660</v>
      </c>
      <c r="J583" s="2730"/>
    </row>
    <row r="584" spans="1:10">
      <c r="A584" s="330" t="s">
        <v>1653</v>
      </c>
      <c r="B584" s="181" t="s">
        <v>2766</v>
      </c>
      <c r="C584" s="234"/>
      <c r="D584" s="336"/>
      <c r="E584" s="357"/>
      <c r="F584" s="324"/>
      <c r="G584" s="376"/>
      <c r="H584" s="336"/>
      <c r="I584" s="324"/>
      <c r="J584" s="2729"/>
    </row>
    <row r="585" spans="1:10" ht="51">
      <c r="A585" s="331" t="s">
        <v>1654</v>
      </c>
      <c r="B585" s="305" t="s">
        <v>904</v>
      </c>
      <c r="C585" s="244" t="s">
        <v>905</v>
      </c>
      <c r="D585" s="334" t="s">
        <v>31</v>
      </c>
      <c r="E585" s="300">
        <v>12</v>
      </c>
      <c r="F585" s="304"/>
      <c r="G585" s="374"/>
      <c r="H585" s="334"/>
      <c r="I585" s="304"/>
      <c r="J585" s="2717"/>
    </row>
    <row r="586" spans="1:10" ht="25.5">
      <c r="A586" s="331" t="s">
        <v>1655</v>
      </c>
      <c r="B586" s="302" t="s">
        <v>907</v>
      </c>
      <c r="C586" s="305" t="s">
        <v>908</v>
      </c>
      <c r="D586" s="334" t="s">
        <v>31</v>
      </c>
      <c r="E586" s="300">
        <v>16</v>
      </c>
      <c r="F586" s="304"/>
      <c r="G586" s="374"/>
      <c r="H586" s="334"/>
      <c r="I586" s="304"/>
      <c r="J586" s="2717"/>
    </row>
    <row r="587" spans="1:10">
      <c r="A587" s="331" t="s">
        <v>1656</v>
      </c>
      <c r="B587" s="305" t="s">
        <v>909</v>
      </c>
      <c r="C587" s="305" t="s">
        <v>910</v>
      </c>
      <c r="D587" s="334" t="s">
        <v>31</v>
      </c>
      <c r="E587" s="300">
        <v>16</v>
      </c>
      <c r="F587" s="304"/>
      <c r="G587" s="374"/>
      <c r="H587" s="334"/>
      <c r="I587" s="304"/>
      <c r="J587" s="2717"/>
    </row>
    <row r="588" spans="1:10">
      <c r="A588" s="331" t="s">
        <v>1657</v>
      </c>
      <c r="B588" s="305" t="s">
        <v>911</v>
      </c>
      <c r="C588" s="305" t="s">
        <v>910</v>
      </c>
      <c r="D588" s="334" t="s">
        <v>31</v>
      </c>
      <c r="E588" s="300">
        <v>16</v>
      </c>
      <c r="F588" s="304"/>
      <c r="G588" s="374"/>
      <c r="H588" s="334"/>
      <c r="I588" s="304"/>
      <c r="J588" s="2717"/>
    </row>
    <row r="589" spans="1:10">
      <c r="A589" s="331" t="s">
        <v>1658</v>
      </c>
      <c r="B589" s="305" t="s">
        <v>912</v>
      </c>
      <c r="C589" s="305" t="s">
        <v>910</v>
      </c>
      <c r="D589" s="334" t="s">
        <v>31</v>
      </c>
      <c r="E589" s="300">
        <v>16</v>
      </c>
      <c r="F589" s="304"/>
      <c r="G589" s="374"/>
      <c r="H589" s="334"/>
      <c r="I589" s="304"/>
      <c r="J589" s="2717"/>
    </row>
    <row r="590" spans="1:10">
      <c r="A590" s="332"/>
      <c r="B590" s="341"/>
      <c r="C590" s="385"/>
      <c r="D590" s="335"/>
      <c r="E590" s="358"/>
      <c r="F590" s="329"/>
      <c r="G590" s="378"/>
      <c r="H590" s="335"/>
      <c r="I590" s="373" t="s">
        <v>1661</v>
      </c>
      <c r="J590" s="2718"/>
    </row>
    <row r="591" spans="1:10">
      <c r="A591" s="330" t="s">
        <v>1659</v>
      </c>
      <c r="B591" s="181" t="s">
        <v>2605</v>
      </c>
      <c r="C591" s="235"/>
      <c r="D591" s="333"/>
      <c r="E591" s="357"/>
      <c r="F591" s="320"/>
      <c r="G591" s="375"/>
      <c r="H591" s="333"/>
      <c r="I591" s="320"/>
      <c r="J591" s="2716"/>
    </row>
    <row r="592" spans="1:10" ht="95.25">
      <c r="A592" s="2743" t="s">
        <v>1662</v>
      </c>
      <c r="B592" s="302" t="s">
        <v>916</v>
      </c>
      <c r="C592" s="305" t="s">
        <v>2732</v>
      </c>
      <c r="D592" s="141" t="s">
        <v>848</v>
      </c>
      <c r="E592" s="299">
        <v>24</v>
      </c>
      <c r="F592" s="334" t="s">
        <v>2919</v>
      </c>
      <c r="G592" s="334">
        <v>47.62</v>
      </c>
      <c r="H592" s="334">
        <v>47.62</v>
      </c>
      <c r="I592" s="334">
        <v>12</v>
      </c>
      <c r="J592" s="2726">
        <v>1382.88</v>
      </c>
    </row>
    <row r="593" spans="1:10" ht="89.25">
      <c r="A593" s="2743" t="s">
        <v>1663</v>
      </c>
      <c r="B593" s="302" t="s">
        <v>916</v>
      </c>
      <c r="C593" s="305" t="s">
        <v>2731</v>
      </c>
      <c r="D593" s="141" t="s">
        <v>848</v>
      </c>
      <c r="E593" s="299">
        <v>40</v>
      </c>
      <c r="F593" s="334" t="s">
        <v>2919</v>
      </c>
      <c r="G593" s="2722">
        <v>44.2</v>
      </c>
      <c r="H593" s="2722">
        <v>44.2</v>
      </c>
      <c r="I593" s="334">
        <v>12</v>
      </c>
      <c r="J593" s="2726">
        <v>2139.2800000000002</v>
      </c>
    </row>
    <row r="594" spans="1:10" ht="89.25">
      <c r="A594" s="2743" t="s">
        <v>1664</v>
      </c>
      <c r="B594" s="302" t="s">
        <v>916</v>
      </c>
      <c r="C594" s="305" t="s">
        <v>2730</v>
      </c>
      <c r="D594" s="141" t="s">
        <v>848</v>
      </c>
      <c r="E594" s="300">
        <v>40</v>
      </c>
      <c r="F594" s="334" t="s">
        <v>2919</v>
      </c>
      <c r="G594" s="2722">
        <v>28.97</v>
      </c>
      <c r="H594" s="2722">
        <v>28.97</v>
      </c>
      <c r="I594" s="334">
        <v>12</v>
      </c>
      <c r="J594" s="2726">
        <v>1402.05</v>
      </c>
    </row>
    <row r="595" spans="1:10" ht="89.25">
      <c r="A595" s="2743" t="s">
        <v>1665</v>
      </c>
      <c r="B595" s="302" t="s">
        <v>916</v>
      </c>
      <c r="C595" s="305" t="s">
        <v>2733</v>
      </c>
      <c r="D595" s="141" t="s">
        <v>848</v>
      </c>
      <c r="E595" s="300">
        <v>40</v>
      </c>
      <c r="F595" s="334" t="s">
        <v>2919</v>
      </c>
      <c r="G595" s="2722">
        <v>28.97</v>
      </c>
      <c r="H595" s="2722">
        <v>28.97</v>
      </c>
      <c r="I595" s="334">
        <v>12</v>
      </c>
      <c r="J595" s="2726">
        <v>1402.05</v>
      </c>
    </row>
    <row r="596" spans="1:10">
      <c r="A596" s="332"/>
      <c r="B596" s="341"/>
      <c r="C596" s="385"/>
      <c r="D596" s="335"/>
      <c r="E596" s="358"/>
      <c r="F596" s="329"/>
      <c r="G596" s="327"/>
      <c r="H596" s="335"/>
      <c r="I596" s="373" t="s">
        <v>1667</v>
      </c>
      <c r="J596" s="2723">
        <v>5228.4799999999996</v>
      </c>
    </row>
    <row r="597" spans="1:10">
      <c r="A597" s="462" t="s">
        <v>1666</v>
      </c>
      <c r="B597" s="181" t="s">
        <v>2606</v>
      </c>
      <c r="C597" s="235"/>
      <c r="D597" s="333"/>
      <c r="E597" s="463"/>
      <c r="F597" s="464"/>
      <c r="G597" s="426"/>
      <c r="H597" s="465"/>
      <c r="I597" s="464"/>
      <c r="J597" s="2744"/>
    </row>
    <row r="598" spans="1:10" ht="25.5">
      <c r="A598" s="331" t="s">
        <v>1668</v>
      </c>
      <c r="B598" s="302" t="s">
        <v>922</v>
      </c>
      <c r="C598" s="305" t="s">
        <v>923</v>
      </c>
      <c r="D598" s="141" t="s">
        <v>848</v>
      </c>
      <c r="E598" s="300">
        <v>6</v>
      </c>
      <c r="F598" s="304"/>
      <c r="G598" s="374"/>
      <c r="H598" s="334"/>
      <c r="I598" s="304"/>
      <c r="J598" s="2717"/>
    </row>
    <row r="599" spans="1:10" ht="38.25">
      <c r="A599" s="331" t="s">
        <v>1669</v>
      </c>
      <c r="B599" s="302" t="s">
        <v>922</v>
      </c>
      <c r="C599" s="305" t="s">
        <v>925</v>
      </c>
      <c r="D599" s="141" t="s">
        <v>848</v>
      </c>
      <c r="E599" s="300">
        <v>6</v>
      </c>
      <c r="F599" s="304"/>
      <c r="G599" s="374"/>
      <c r="H599" s="334"/>
      <c r="I599" s="304"/>
      <c r="J599" s="2717"/>
    </row>
    <row r="600" spans="1:10" ht="38.25">
      <c r="A600" s="331" t="s">
        <v>1670</v>
      </c>
      <c r="B600" s="302" t="s">
        <v>922</v>
      </c>
      <c r="C600" s="305" t="s">
        <v>926</v>
      </c>
      <c r="D600" s="141" t="s">
        <v>848</v>
      </c>
      <c r="E600" s="300">
        <v>6</v>
      </c>
      <c r="F600" s="304"/>
      <c r="G600" s="374"/>
      <c r="H600" s="334"/>
      <c r="I600" s="304"/>
      <c r="J600" s="2717"/>
    </row>
    <row r="601" spans="1:10" ht="25.5">
      <c r="A601" s="331" t="s">
        <v>1671</v>
      </c>
      <c r="B601" s="302" t="s">
        <v>927</v>
      </c>
      <c r="C601" s="305" t="s">
        <v>928</v>
      </c>
      <c r="D601" s="141" t="s">
        <v>848</v>
      </c>
      <c r="E601" s="300">
        <v>6</v>
      </c>
      <c r="F601" s="304"/>
      <c r="G601" s="374"/>
      <c r="H601" s="334"/>
      <c r="I601" s="304"/>
      <c r="J601" s="2717"/>
    </row>
    <row r="602" spans="1:10" ht="25.5">
      <c r="A602" s="331" t="s">
        <v>1672</v>
      </c>
      <c r="B602" s="297" t="s">
        <v>929</v>
      </c>
      <c r="C602" s="380" t="s">
        <v>930</v>
      </c>
      <c r="D602" s="139" t="s">
        <v>848</v>
      </c>
      <c r="E602" s="150">
        <v>6</v>
      </c>
      <c r="F602" s="304"/>
      <c r="G602" s="374"/>
      <c r="H602" s="334"/>
      <c r="I602" s="304"/>
      <c r="J602" s="2717"/>
    </row>
    <row r="603" spans="1:10" ht="25.5">
      <c r="A603" s="331" t="s">
        <v>1673</v>
      </c>
      <c r="B603" s="297" t="s">
        <v>931</v>
      </c>
      <c r="C603" s="380" t="s">
        <v>932</v>
      </c>
      <c r="D603" s="139" t="s">
        <v>848</v>
      </c>
      <c r="E603" s="150">
        <v>6</v>
      </c>
      <c r="F603" s="304"/>
      <c r="G603" s="374"/>
      <c r="H603" s="334"/>
      <c r="I603" s="304"/>
      <c r="J603" s="2717"/>
    </row>
    <row r="604" spans="1:10" ht="25.5">
      <c r="A604" s="331" t="s">
        <v>1674</v>
      </c>
      <c r="B604" s="297" t="s">
        <v>933</v>
      </c>
      <c r="C604" s="380" t="s">
        <v>934</v>
      </c>
      <c r="D604" s="139" t="s">
        <v>848</v>
      </c>
      <c r="E604" s="150">
        <v>6</v>
      </c>
      <c r="F604" s="304"/>
      <c r="G604" s="374"/>
      <c r="H604" s="334"/>
      <c r="I604" s="304"/>
      <c r="J604" s="2717"/>
    </row>
    <row r="605" spans="1:10" ht="25.5">
      <c r="A605" s="331" t="s">
        <v>1675</v>
      </c>
      <c r="B605" s="297" t="s">
        <v>931</v>
      </c>
      <c r="C605" s="380" t="s">
        <v>935</v>
      </c>
      <c r="D605" s="139" t="s">
        <v>848</v>
      </c>
      <c r="E605" s="150">
        <v>6</v>
      </c>
      <c r="F605" s="304"/>
      <c r="G605" s="374"/>
      <c r="H605" s="334"/>
      <c r="I605" s="304"/>
      <c r="J605" s="2717"/>
    </row>
    <row r="606" spans="1:10" ht="25.5">
      <c r="A606" s="331" t="s">
        <v>1676</v>
      </c>
      <c r="B606" s="297" t="s">
        <v>933</v>
      </c>
      <c r="C606" s="380" t="s">
        <v>936</v>
      </c>
      <c r="D606" s="139" t="s">
        <v>848</v>
      </c>
      <c r="E606" s="150">
        <v>6</v>
      </c>
      <c r="F606" s="304"/>
      <c r="G606" s="374"/>
      <c r="H606" s="334"/>
      <c r="I606" s="304"/>
      <c r="J606" s="2717"/>
    </row>
    <row r="607" spans="1:10" ht="25.5">
      <c r="A607" s="331" t="s">
        <v>1677</v>
      </c>
      <c r="B607" s="302" t="s">
        <v>937</v>
      </c>
      <c r="C607" s="305" t="s">
        <v>938</v>
      </c>
      <c r="D607" s="141" t="s">
        <v>848</v>
      </c>
      <c r="E607" s="300">
        <v>6</v>
      </c>
      <c r="F607" s="304"/>
      <c r="G607" s="374"/>
      <c r="H607" s="334"/>
      <c r="I607" s="304"/>
      <c r="J607" s="2717"/>
    </row>
    <row r="608" spans="1:10">
      <c r="A608" s="332"/>
      <c r="B608" s="341"/>
      <c r="C608" s="385"/>
      <c r="D608" s="335"/>
      <c r="E608" s="358"/>
      <c r="F608" s="329"/>
      <c r="G608" s="378"/>
      <c r="H608" s="335"/>
      <c r="I608" s="373" t="s">
        <v>1678</v>
      </c>
      <c r="J608" s="2718"/>
    </row>
    <row r="609" spans="1:10">
      <c r="A609" s="330" t="s">
        <v>1679</v>
      </c>
      <c r="B609" s="181" t="s">
        <v>2765</v>
      </c>
      <c r="C609" s="466"/>
      <c r="D609" s="467"/>
      <c r="E609" s="468"/>
      <c r="F609" s="320"/>
      <c r="G609" s="375"/>
      <c r="H609" s="333"/>
      <c r="I609" s="320"/>
      <c r="J609" s="2716"/>
    </row>
    <row r="610" spans="1:10" ht="38.25">
      <c r="A610" s="331" t="s">
        <v>1680</v>
      </c>
      <c r="B610" s="302" t="s">
        <v>939</v>
      </c>
      <c r="C610" s="380" t="s">
        <v>940</v>
      </c>
      <c r="D610" s="141" t="s">
        <v>49</v>
      </c>
      <c r="E610" s="300">
        <v>90</v>
      </c>
      <c r="F610" s="304"/>
      <c r="G610" s="374"/>
      <c r="H610" s="334"/>
      <c r="I610" s="304"/>
      <c r="J610" s="2717"/>
    </row>
    <row r="611" spans="1:10" ht="38.25">
      <c r="A611" s="331" t="s">
        <v>1681</v>
      </c>
      <c r="B611" s="302" t="s">
        <v>939</v>
      </c>
      <c r="C611" s="380" t="s">
        <v>941</v>
      </c>
      <c r="D611" s="141" t="s">
        <v>49</v>
      </c>
      <c r="E611" s="300">
        <v>300</v>
      </c>
      <c r="F611" s="304"/>
      <c r="G611" s="374"/>
      <c r="H611" s="334"/>
      <c r="I611" s="304"/>
      <c r="J611" s="2717"/>
    </row>
    <row r="612" spans="1:10" ht="38.25">
      <c r="A612" s="331" t="s">
        <v>1682</v>
      </c>
      <c r="B612" s="302" t="s">
        <v>939</v>
      </c>
      <c r="C612" s="380" t="s">
        <v>942</v>
      </c>
      <c r="D612" s="141" t="s">
        <v>49</v>
      </c>
      <c r="E612" s="300">
        <v>300</v>
      </c>
      <c r="F612" s="409"/>
      <c r="G612" s="304"/>
      <c r="H612" s="304"/>
      <c r="I612" s="409"/>
      <c r="J612" s="2735"/>
    </row>
    <row r="613" spans="1:10">
      <c r="A613" s="332"/>
      <c r="B613" s="341"/>
      <c r="C613" s="385"/>
      <c r="D613" s="335"/>
      <c r="E613" s="358"/>
      <c r="F613" s="404"/>
      <c r="G613" s="327"/>
      <c r="H613" s="405"/>
      <c r="I613" s="406" t="s">
        <v>1683</v>
      </c>
      <c r="J613" s="2730"/>
    </row>
    <row r="614" spans="1:10">
      <c r="A614" s="330" t="s">
        <v>1684</v>
      </c>
      <c r="B614" s="343" t="s">
        <v>2764</v>
      </c>
      <c r="C614" s="322"/>
      <c r="D614" s="333"/>
      <c r="E614" s="357"/>
      <c r="F614" s="249"/>
      <c r="G614" s="205"/>
      <c r="H614" s="333"/>
      <c r="I614" s="250"/>
      <c r="J614" s="2716"/>
    </row>
    <row r="615" spans="1:10" ht="25.5">
      <c r="A615" s="331" t="s">
        <v>1685</v>
      </c>
      <c r="B615" s="302" t="s">
        <v>943</v>
      </c>
      <c r="C615" s="305" t="s">
        <v>944</v>
      </c>
      <c r="D615" s="141" t="s">
        <v>49</v>
      </c>
      <c r="E615" s="300">
        <v>144</v>
      </c>
      <c r="F615" s="304"/>
      <c r="G615" s="374"/>
      <c r="H615" s="334"/>
      <c r="I615" s="304"/>
      <c r="J615" s="2717"/>
    </row>
    <row r="616" spans="1:10" ht="69.75">
      <c r="A616" s="331" t="s">
        <v>1686</v>
      </c>
      <c r="B616" s="302" t="s">
        <v>945</v>
      </c>
      <c r="C616" s="305" t="s">
        <v>946</v>
      </c>
      <c r="D616" s="141" t="s">
        <v>49</v>
      </c>
      <c r="E616" s="141">
        <v>60</v>
      </c>
      <c r="F616" s="304"/>
      <c r="G616" s="374"/>
      <c r="H616" s="334"/>
      <c r="I616" s="304"/>
      <c r="J616" s="2717"/>
    </row>
    <row r="617" spans="1:10" ht="98.25">
      <c r="A617" s="331" t="s">
        <v>1687</v>
      </c>
      <c r="B617" s="302" t="s">
        <v>947</v>
      </c>
      <c r="C617" s="305" t="s">
        <v>2734</v>
      </c>
      <c r="D617" s="141" t="s">
        <v>49</v>
      </c>
      <c r="E617" s="141">
        <v>9</v>
      </c>
      <c r="F617" s="304"/>
      <c r="G617" s="374"/>
      <c r="H617" s="334"/>
      <c r="I617" s="304"/>
      <c r="J617" s="2717"/>
    </row>
    <row r="618" spans="1:10" ht="98.25">
      <c r="A618" s="331" t="s">
        <v>1688</v>
      </c>
      <c r="B618" s="302" t="s">
        <v>948</v>
      </c>
      <c r="C618" s="305" t="s">
        <v>2734</v>
      </c>
      <c r="D618" s="141" t="s">
        <v>49</v>
      </c>
      <c r="E618" s="141">
        <v>9</v>
      </c>
      <c r="F618" s="304"/>
      <c r="G618" s="374"/>
      <c r="H618" s="334"/>
      <c r="I618" s="304"/>
      <c r="J618" s="2717"/>
    </row>
    <row r="619" spans="1:10" ht="69.75">
      <c r="A619" s="331" t="s">
        <v>1689</v>
      </c>
      <c r="B619" s="302" t="s">
        <v>949</v>
      </c>
      <c r="C619" s="305" t="s">
        <v>2735</v>
      </c>
      <c r="D619" s="141" t="s">
        <v>49</v>
      </c>
      <c r="E619" s="141">
        <v>30</v>
      </c>
      <c r="F619" s="304"/>
      <c r="G619" s="374"/>
      <c r="H619" s="334"/>
      <c r="I619" s="304"/>
      <c r="J619" s="2717"/>
    </row>
    <row r="620" spans="1:10" ht="69.75">
      <c r="A620" s="331" t="s">
        <v>1690</v>
      </c>
      <c r="B620" s="302" t="s">
        <v>950</v>
      </c>
      <c r="C620" s="305" t="s">
        <v>951</v>
      </c>
      <c r="D620" s="141" t="s">
        <v>49</v>
      </c>
      <c r="E620" s="141">
        <v>30</v>
      </c>
      <c r="F620" s="304"/>
      <c r="G620" s="374"/>
      <c r="H620" s="334"/>
      <c r="I620" s="304"/>
      <c r="J620" s="2717"/>
    </row>
    <row r="621" spans="1:10">
      <c r="A621" s="331" t="s">
        <v>1691</v>
      </c>
      <c r="B621" s="302" t="s">
        <v>2607</v>
      </c>
      <c r="C621" s="305" t="s">
        <v>2608</v>
      </c>
      <c r="D621" s="141" t="s">
        <v>49</v>
      </c>
      <c r="E621" s="141">
        <v>30</v>
      </c>
      <c r="F621" s="304"/>
      <c r="G621" s="374"/>
      <c r="H621" s="334"/>
      <c r="I621" s="304"/>
      <c r="J621" s="2717"/>
    </row>
    <row r="622" spans="1:10" ht="25.5">
      <c r="A622" s="331" t="s">
        <v>1692</v>
      </c>
      <c r="B622" s="285" t="s">
        <v>952</v>
      </c>
      <c r="C622" s="168" t="s">
        <v>953</v>
      </c>
      <c r="D622" s="141" t="s">
        <v>49</v>
      </c>
      <c r="E622" s="141">
        <v>9</v>
      </c>
      <c r="F622" s="304"/>
      <c r="G622" s="374"/>
      <c r="H622" s="334"/>
      <c r="I622" s="304"/>
      <c r="J622" s="2717"/>
    </row>
    <row r="623" spans="1:10" ht="25.5">
      <c r="A623" s="331" t="s">
        <v>1693</v>
      </c>
      <c r="B623" s="302" t="s">
        <v>954</v>
      </c>
      <c r="C623" s="305" t="s">
        <v>955</v>
      </c>
      <c r="D623" s="141" t="s">
        <v>31</v>
      </c>
      <c r="E623" s="141">
        <v>600</v>
      </c>
      <c r="F623" s="136"/>
      <c r="G623" s="304"/>
      <c r="H623" s="304"/>
      <c r="I623" s="409"/>
      <c r="J623" s="2735"/>
    </row>
    <row r="624" spans="1:10">
      <c r="A624" s="332"/>
      <c r="B624" s="378"/>
      <c r="C624" s="385"/>
      <c r="D624" s="335"/>
      <c r="E624" s="358"/>
      <c r="F624" s="329"/>
      <c r="G624" s="378"/>
      <c r="H624" s="405"/>
      <c r="I624" s="406" t="s">
        <v>1694</v>
      </c>
      <c r="J624" s="2730"/>
    </row>
    <row r="625" spans="1:10">
      <c r="A625" s="330" t="s">
        <v>1695</v>
      </c>
      <c r="B625" s="181" t="s">
        <v>2763</v>
      </c>
      <c r="C625" s="235"/>
      <c r="D625" s="333"/>
      <c r="E625" s="357"/>
      <c r="F625" s="320"/>
      <c r="G625" s="375"/>
      <c r="H625" s="333"/>
      <c r="I625" s="320"/>
      <c r="J625" s="2716"/>
    </row>
    <row r="626" spans="1:10" ht="89.25">
      <c r="A626" s="331" t="s">
        <v>1696</v>
      </c>
      <c r="B626" s="302" t="s">
        <v>957</v>
      </c>
      <c r="C626" s="305" t="s">
        <v>958</v>
      </c>
      <c r="D626" s="141" t="s">
        <v>31</v>
      </c>
      <c r="E626" s="299">
        <v>3</v>
      </c>
      <c r="F626" s="334" t="s">
        <v>2890</v>
      </c>
      <c r="G626" s="2722">
        <v>198</v>
      </c>
      <c r="H626" s="2722">
        <v>198</v>
      </c>
      <c r="I626" s="2726">
        <v>21</v>
      </c>
      <c r="J626" s="2726">
        <v>718.74</v>
      </c>
    </row>
    <row r="627" spans="1:10" ht="76.5">
      <c r="A627" s="331" t="s">
        <v>1697</v>
      </c>
      <c r="B627" s="302" t="s">
        <v>960</v>
      </c>
      <c r="C627" s="305" t="s">
        <v>961</v>
      </c>
      <c r="D627" s="141" t="s">
        <v>31</v>
      </c>
      <c r="E627" s="299">
        <v>3</v>
      </c>
      <c r="F627" s="334" t="s">
        <v>2890</v>
      </c>
      <c r="G627" s="2745">
        <v>165</v>
      </c>
      <c r="H627" s="2745">
        <v>165</v>
      </c>
      <c r="I627" s="2726">
        <v>21</v>
      </c>
      <c r="J627" s="2726">
        <v>598.95000000000005</v>
      </c>
    </row>
    <row r="628" spans="1:10" ht="76.5">
      <c r="A628" s="331" t="s">
        <v>1698</v>
      </c>
      <c r="B628" s="302" t="s">
        <v>963</v>
      </c>
      <c r="C628" s="305" t="s">
        <v>964</v>
      </c>
      <c r="D628" s="141" t="s">
        <v>31</v>
      </c>
      <c r="E628" s="299">
        <v>3</v>
      </c>
      <c r="F628" s="334" t="s">
        <v>2890</v>
      </c>
      <c r="G628" s="2745">
        <v>168</v>
      </c>
      <c r="H628" s="2745">
        <v>168</v>
      </c>
      <c r="I628" s="2726">
        <v>21</v>
      </c>
      <c r="J628" s="2726">
        <v>609.84</v>
      </c>
    </row>
    <row r="629" spans="1:10" ht="76.5">
      <c r="A629" s="331" t="s">
        <v>1699</v>
      </c>
      <c r="B629" s="302" t="s">
        <v>966</v>
      </c>
      <c r="C629" s="305" t="s">
        <v>967</v>
      </c>
      <c r="D629" s="141" t="s">
        <v>31</v>
      </c>
      <c r="E629" s="299">
        <v>3</v>
      </c>
      <c r="F629" s="334" t="s">
        <v>2890</v>
      </c>
      <c r="G629" s="2745">
        <v>165</v>
      </c>
      <c r="H629" s="2745">
        <v>165</v>
      </c>
      <c r="I629" s="2726">
        <v>21</v>
      </c>
      <c r="J629" s="2726">
        <v>598.95000000000005</v>
      </c>
    </row>
    <row r="630" spans="1:10" ht="76.5">
      <c r="A630" s="331" t="s">
        <v>1700</v>
      </c>
      <c r="B630" s="302" t="s">
        <v>969</v>
      </c>
      <c r="C630" s="305" t="s">
        <v>970</v>
      </c>
      <c r="D630" s="141" t="s">
        <v>31</v>
      </c>
      <c r="E630" s="299">
        <v>3</v>
      </c>
      <c r="F630" s="334" t="s">
        <v>2890</v>
      </c>
      <c r="G630" s="2745">
        <v>168</v>
      </c>
      <c r="H630" s="2745">
        <v>168</v>
      </c>
      <c r="I630" s="2726">
        <v>21</v>
      </c>
      <c r="J630" s="2726">
        <v>609.84</v>
      </c>
    </row>
    <row r="631" spans="1:10" ht="76.5">
      <c r="A631" s="331" t="s">
        <v>1701</v>
      </c>
      <c r="B631" s="302" t="s">
        <v>972</v>
      </c>
      <c r="C631" s="305" t="s">
        <v>973</v>
      </c>
      <c r="D631" s="141" t="s">
        <v>31</v>
      </c>
      <c r="E631" s="299">
        <v>4</v>
      </c>
      <c r="F631" s="334" t="s">
        <v>2890</v>
      </c>
      <c r="G631" s="2745">
        <v>165</v>
      </c>
      <c r="H631" s="2745">
        <v>165</v>
      </c>
      <c r="I631" s="2726">
        <v>21</v>
      </c>
      <c r="J631" s="2726">
        <v>798.6</v>
      </c>
    </row>
    <row r="632" spans="1:10" ht="25.5">
      <c r="A632" s="331" t="s">
        <v>1702</v>
      </c>
      <c r="B632" s="302" t="s">
        <v>975</v>
      </c>
      <c r="C632" s="305" t="s">
        <v>976</v>
      </c>
      <c r="D632" s="141" t="s">
        <v>31</v>
      </c>
      <c r="E632" s="299">
        <v>3</v>
      </c>
      <c r="F632" s="334" t="s">
        <v>2890</v>
      </c>
      <c r="G632" s="2745">
        <v>198</v>
      </c>
      <c r="H632" s="2745">
        <v>198</v>
      </c>
      <c r="I632" s="2726">
        <v>21</v>
      </c>
      <c r="J632" s="2726">
        <v>718.74</v>
      </c>
    </row>
    <row r="633" spans="1:10" ht="63.75">
      <c r="A633" s="331" t="s">
        <v>1703</v>
      </c>
      <c r="B633" s="302" t="s">
        <v>977</v>
      </c>
      <c r="C633" s="305" t="s">
        <v>978</v>
      </c>
      <c r="D633" s="141" t="s">
        <v>31</v>
      </c>
      <c r="E633" s="299">
        <v>3</v>
      </c>
      <c r="F633" s="334" t="s">
        <v>2890</v>
      </c>
      <c r="G633" s="2745">
        <v>583</v>
      </c>
      <c r="H633" s="2745">
        <v>583</v>
      </c>
      <c r="I633" s="2726">
        <v>21</v>
      </c>
      <c r="J633" s="2726">
        <v>705.43</v>
      </c>
    </row>
    <row r="634" spans="1:10" ht="38.25">
      <c r="A634" s="331" t="s">
        <v>1704</v>
      </c>
      <c r="B634" s="302" t="s">
        <v>979</v>
      </c>
      <c r="C634" s="305" t="s">
        <v>980</v>
      </c>
      <c r="D634" s="141" t="s">
        <v>31</v>
      </c>
      <c r="E634" s="299">
        <v>3</v>
      </c>
      <c r="F634" s="334" t="s">
        <v>2890</v>
      </c>
      <c r="G634" s="2746">
        <v>99.8</v>
      </c>
      <c r="H634" s="2746">
        <v>99.8</v>
      </c>
      <c r="I634" s="2726">
        <v>21</v>
      </c>
      <c r="J634" s="2726">
        <v>362.27</v>
      </c>
    </row>
    <row r="635" spans="1:10">
      <c r="A635" s="332"/>
      <c r="B635" s="341"/>
      <c r="C635" s="385"/>
      <c r="D635" s="335"/>
      <c r="E635" s="358"/>
      <c r="F635" s="404"/>
      <c r="G635" s="378"/>
      <c r="H635" s="405"/>
      <c r="I635" s="406" t="s">
        <v>1705</v>
      </c>
      <c r="J635" s="2747">
        <v>5894.4</v>
      </c>
    </row>
    <row r="636" spans="1:10">
      <c r="A636" s="330" t="s">
        <v>1706</v>
      </c>
      <c r="B636" s="181" t="s">
        <v>2762</v>
      </c>
      <c r="C636" s="234"/>
      <c r="D636" s="186"/>
      <c r="E636" s="187"/>
      <c r="F636" s="320"/>
      <c r="G636" s="375"/>
      <c r="H636" s="333"/>
      <c r="I636" s="320"/>
      <c r="J636" s="2716"/>
    </row>
    <row r="637" spans="1:10" ht="38.25">
      <c r="A637" s="331" t="s">
        <v>1707</v>
      </c>
      <c r="B637" s="302" t="s">
        <v>983</v>
      </c>
      <c r="C637" s="305" t="s">
        <v>984</v>
      </c>
      <c r="D637" s="141" t="s">
        <v>49</v>
      </c>
      <c r="E637" s="299">
        <v>240</v>
      </c>
      <c r="F637" s="304"/>
      <c r="G637" s="374"/>
      <c r="H637" s="334"/>
      <c r="I637" s="304"/>
      <c r="J637" s="2717"/>
    </row>
    <row r="638" spans="1:10" ht="38.25">
      <c r="A638" s="331" t="s">
        <v>1708</v>
      </c>
      <c r="B638" s="302" t="s">
        <v>983</v>
      </c>
      <c r="C638" s="305" t="s">
        <v>986</v>
      </c>
      <c r="D638" s="141" t="s">
        <v>49</v>
      </c>
      <c r="E638" s="299">
        <v>180</v>
      </c>
      <c r="F638" s="409"/>
      <c r="G638" s="304"/>
      <c r="H638" s="304"/>
      <c r="I638" s="409"/>
      <c r="J638" s="2735"/>
    </row>
    <row r="639" spans="1:10">
      <c r="A639" s="332"/>
      <c r="B639" s="341"/>
      <c r="C639" s="385"/>
      <c r="D639" s="335"/>
      <c r="E639" s="358"/>
      <c r="F639" s="404"/>
      <c r="G639" s="327"/>
      <c r="H639" s="405"/>
      <c r="I639" s="406" t="s">
        <v>1709</v>
      </c>
      <c r="J639" s="2730"/>
    </row>
    <row r="640" spans="1:10">
      <c r="A640" s="330" t="s">
        <v>1710</v>
      </c>
      <c r="B640" s="181" t="s">
        <v>2761</v>
      </c>
      <c r="C640" s="235"/>
      <c r="D640" s="179"/>
      <c r="E640" s="187"/>
      <c r="F640" s="431"/>
      <c r="G640" s="205"/>
      <c r="H640" s="205"/>
      <c r="I640" s="431"/>
      <c r="J640" s="2733"/>
    </row>
    <row r="641" spans="1:10" ht="38.25">
      <c r="A641" s="267" t="s">
        <v>1717</v>
      </c>
      <c r="B641" s="305" t="s">
        <v>989</v>
      </c>
      <c r="C641" s="305" t="s">
        <v>2738</v>
      </c>
      <c r="D641" s="198" t="s">
        <v>49</v>
      </c>
      <c r="E641" s="300">
        <v>600</v>
      </c>
      <c r="F641" s="304"/>
      <c r="G641" s="374"/>
      <c r="H641" s="334"/>
      <c r="I641" s="304"/>
      <c r="J641" s="2717"/>
    </row>
    <row r="642" spans="1:10" ht="25.5">
      <c r="A642" s="267" t="s">
        <v>1718</v>
      </c>
      <c r="B642" s="302" t="s">
        <v>990</v>
      </c>
      <c r="C642" s="305" t="s">
        <v>2737</v>
      </c>
      <c r="D642" s="141" t="s">
        <v>49</v>
      </c>
      <c r="E642" s="299">
        <v>450</v>
      </c>
      <c r="F642" s="304"/>
      <c r="G642" s="374"/>
      <c r="H642" s="334"/>
      <c r="I642" s="304"/>
      <c r="J642" s="2717"/>
    </row>
    <row r="643" spans="1:10" ht="25.5">
      <c r="A643" s="267" t="s">
        <v>1719</v>
      </c>
      <c r="B643" s="302" t="s">
        <v>990</v>
      </c>
      <c r="C643" s="305" t="s">
        <v>2736</v>
      </c>
      <c r="D643" s="141" t="s">
        <v>49</v>
      </c>
      <c r="E643" s="299">
        <v>108</v>
      </c>
      <c r="F643" s="304"/>
      <c r="G643" s="374"/>
      <c r="H643" s="334"/>
      <c r="I643" s="304"/>
      <c r="J643" s="2717"/>
    </row>
    <row r="644" spans="1:10" ht="25.5">
      <c r="A644" s="267" t="s">
        <v>1720</v>
      </c>
      <c r="B644" s="302" t="s">
        <v>990</v>
      </c>
      <c r="C644" s="305" t="s">
        <v>2739</v>
      </c>
      <c r="D644" s="141" t="s">
        <v>31</v>
      </c>
      <c r="E644" s="299">
        <v>150</v>
      </c>
      <c r="F644" s="409"/>
      <c r="G644" s="304"/>
      <c r="H644" s="304"/>
      <c r="I644" s="409"/>
      <c r="J644" s="2735"/>
    </row>
    <row r="645" spans="1:10">
      <c r="A645" s="332"/>
      <c r="B645" s="378"/>
      <c r="C645" s="385"/>
      <c r="D645" s="335"/>
      <c r="E645" s="358"/>
      <c r="F645" s="404"/>
      <c r="G645" s="378"/>
      <c r="H645" s="405"/>
      <c r="I645" s="406" t="s">
        <v>1711</v>
      </c>
      <c r="J645" s="2730"/>
    </row>
    <row r="646" spans="1:10">
      <c r="A646" s="330" t="s">
        <v>1712</v>
      </c>
      <c r="B646" s="181" t="s">
        <v>993</v>
      </c>
      <c r="C646" s="235"/>
      <c r="D646" s="333"/>
      <c r="E646" s="357"/>
      <c r="F646" s="320"/>
      <c r="G646" s="375"/>
      <c r="H646" s="333"/>
      <c r="I646" s="320"/>
      <c r="J646" s="2716"/>
    </row>
    <row r="647" spans="1:10" ht="38.25">
      <c r="A647" s="331" t="s">
        <v>1713</v>
      </c>
      <c r="B647" s="204" t="s">
        <v>995</v>
      </c>
      <c r="C647" s="243" t="s">
        <v>996</v>
      </c>
      <c r="D647" s="141" t="s">
        <v>49</v>
      </c>
      <c r="E647" s="299">
        <v>60</v>
      </c>
      <c r="F647" s="304"/>
      <c r="G647" s="374"/>
      <c r="H647" s="334"/>
      <c r="I647" s="304"/>
      <c r="J647" s="2717"/>
    </row>
    <row r="648" spans="1:10">
      <c r="A648" s="331" t="s">
        <v>1714</v>
      </c>
      <c r="B648" s="302" t="s">
        <v>998</v>
      </c>
      <c r="C648" s="305" t="s">
        <v>999</v>
      </c>
      <c r="D648" s="141" t="s">
        <v>49</v>
      </c>
      <c r="E648" s="299">
        <v>120</v>
      </c>
      <c r="F648" s="304"/>
      <c r="G648" s="374"/>
      <c r="H648" s="334"/>
      <c r="I648" s="304"/>
      <c r="J648" s="2717"/>
    </row>
    <row r="649" spans="1:10" ht="25.5">
      <c r="A649" s="331" t="s">
        <v>1715</v>
      </c>
      <c r="B649" s="302" t="s">
        <v>2799</v>
      </c>
      <c r="C649" s="305" t="s">
        <v>1001</v>
      </c>
      <c r="D649" s="141" t="s">
        <v>49</v>
      </c>
      <c r="E649" s="299">
        <v>60</v>
      </c>
      <c r="F649" s="304"/>
      <c r="G649" s="374"/>
      <c r="H649" s="334"/>
      <c r="I649" s="304"/>
      <c r="J649" s="2717"/>
    </row>
    <row r="650" spans="1:10" ht="38.25">
      <c r="A650" s="331" t="s">
        <v>1716</v>
      </c>
      <c r="B650" s="302" t="s">
        <v>1003</v>
      </c>
      <c r="C650" s="305" t="s">
        <v>1004</v>
      </c>
      <c r="D650" s="141" t="s">
        <v>49</v>
      </c>
      <c r="E650" s="299">
        <v>60</v>
      </c>
      <c r="F650" s="409"/>
      <c r="G650" s="304"/>
      <c r="H650" s="304"/>
      <c r="I650" s="409"/>
      <c r="J650" s="2735"/>
    </row>
    <row r="651" spans="1:10">
      <c r="A651" s="332"/>
      <c r="B651" s="341"/>
      <c r="C651" s="385"/>
      <c r="D651" s="335"/>
      <c r="E651" s="358"/>
      <c r="F651" s="404"/>
      <c r="G651" s="378"/>
      <c r="H651" s="405"/>
      <c r="I651" s="406" t="s">
        <v>1721</v>
      </c>
      <c r="J651" s="2730"/>
    </row>
    <row r="652" spans="1:10">
      <c r="A652" s="330" t="s">
        <v>1722</v>
      </c>
      <c r="B652" s="181" t="s">
        <v>1007</v>
      </c>
      <c r="C652" s="235"/>
      <c r="D652" s="179"/>
      <c r="E652" s="187"/>
      <c r="F652" s="320"/>
      <c r="G652" s="375"/>
      <c r="H652" s="333"/>
      <c r="I652" s="320"/>
      <c r="J652" s="2716"/>
    </row>
    <row r="653" spans="1:10" ht="38.25">
      <c r="A653" s="331" t="s">
        <v>1724</v>
      </c>
      <c r="B653" s="302" t="s">
        <v>1009</v>
      </c>
      <c r="C653" s="305" t="s">
        <v>1010</v>
      </c>
      <c r="D653" s="141" t="s">
        <v>49</v>
      </c>
      <c r="E653" s="299">
        <v>72</v>
      </c>
      <c r="F653" s="318"/>
      <c r="G653" s="377"/>
      <c r="H653" s="334"/>
      <c r="I653" s="304"/>
      <c r="J653" s="2717"/>
    </row>
    <row r="654" spans="1:10">
      <c r="A654" s="331" t="s">
        <v>1725</v>
      </c>
      <c r="B654" s="302" t="s">
        <v>1012</v>
      </c>
      <c r="C654" s="305" t="s">
        <v>1013</v>
      </c>
      <c r="D654" s="141" t="s">
        <v>31</v>
      </c>
      <c r="E654" s="299">
        <v>3000</v>
      </c>
      <c r="F654" s="318"/>
      <c r="G654" s="377"/>
      <c r="H654" s="334"/>
      <c r="I654" s="304"/>
      <c r="J654" s="2717"/>
    </row>
    <row r="655" spans="1:10" ht="25.5">
      <c r="A655" s="331" t="s">
        <v>1726</v>
      </c>
      <c r="B655" s="302" t="s">
        <v>1015</v>
      </c>
      <c r="C655" s="305" t="s">
        <v>1016</v>
      </c>
      <c r="D655" s="141" t="s">
        <v>31</v>
      </c>
      <c r="E655" s="299">
        <v>30</v>
      </c>
      <c r="F655" s="318"/>
      <c r="G655" s="377"/>
      <c r="H655" s="334"/>
      <c r="I655" s="304"/>
      <c r="J655" s="2717"/>
    </row>
    <row r="656" spans="1:10" ht="25.5">
      <c r="A656" s="331" t="s">
        <v>1727</v>
      </c>
      <c r="B656" s="302" t="s">
        <v>1018</v>
      </c>
      <c r="C656" s="305" t="s">
        <v>1019</v>
      </c>
      <c r="D656" s="141" t="s">
        <v>31</v>
      </c>
      <c r="E656" s="299">
        <v>60</v>
      </c>
      <c r="F656" s="318"/>
      <c r="G656" s="377"/>
      <c r="H656" s="334"/>
      <c r="I656" s="304"/>
      <c r="J656" s="2717"/>
    </row>
    <row r="657" spans="1:10" ht="25.5">
      <c r="A657" s="331" t="s">
        <v>1728</v>
      </c>
      <c r="B657" s="302" t="s">
        <v>1021</v>
      </c>
      <c r="C657" s="305" t="s">
        <v>2740</v>
      </c>
      <c r="D657" s="141" t="s">
        <v>49</v>
      </c>
      <c r="E657" s="299">
        <v>75</v>
      </c>
      <c r="F657" s="409"/>
      <c r="G657" s="304"/>
      <c r="H657" s="304"/>
      <c r="I657" s="409"/>
      <c r="J657" s="2735"/>
    </row>
    <row r="658" spans="1:10">
      <c r="A658" s="332"/>
      <c r="B658" s="341"/>
      <c r="C658" s="385"/>
      <c r="D658" s="335"/>
      <c r="E658" s="358"/>
      <c r="F658" s="404"/>
      <c r="G658" s="378"/>
      <c r="H658" s="405"/>
      <c r="I658" s="406" t="s">
        <v>1723</v>
      </c>
      <c r="J658" s="2730"/>
    </row>
    <row r="659" spans="1:10">
      <c r="A659" s="330" t="s">
        <v>1729</v>
      </c>
      <c r="B659" s="181" t="s">
        <v>2759</v>
      </c>
      <c r="C659" s="235"/>
      <c r="D659" s="179"/>
      <c r="E659" s="187"/>
      <c r="F659" s="320"/>
      <c r="G659" s="375"/>
      <c r="H659" s="333"/>
      <c r="I659" s="320"/>
      <c r="J659" s="2716"/>
    </row>
    <row r="660" spans="1:10" ht="38.25">
      <c r="A660" s="381" t="s">
        <v>1734</v>
      </c>
      <c r="B660" s="297" t="s">
        <v>1025</v>
      </c>
      <c r="C660" s="380" t="s">
        <v>1730</v>
      </c>
      <c r="D660" s="139" t="s">
        <v>31</v>
      </c>
      <c r="E660" s="150">
        <v>15</v>
      </c>
      <c r="F660" s="318"/>
      <c r="G660" s="377"/>
      <c r="H660" s="371"/>
      <c r="I660" s="318"/>
      <c r="J660" s="2748"/>
    </row>
    <row r="661" spans="1:10" ht="38.25">
      <c r="A661" s="381" t="s">
        <v>1735</v>
      </c>
      <c r="B661" s="297" t="s">
        <v>1025</v>
      </c>
      <c r="C661" s="380" t="s">
        <v>1731</v>
      </c>
      <c r="D661" s="139" t="s">
        <v>31</v>
      </c>
      <c r="E661" s="150">
        <v>30</v>
      </c>
      <c r="F661" s="318"/>
      <c r="G661" s="377"/>
      <c r="H661" s="371"/>
      <c r="I661" s="318"/>
      <c r="J661" s="2748"/>
    </row>
    <row r="662" spans="1:10" ht="38.25">
      <c r="A662" s="381" t="s">
        <v>1736</v>
      </c>
      <c r="B662" s="297" t="s">
        <v>1025</v>
      </c>
      <c r="C662" s="380" t="s">
        <v>1732</v>
      </c>
      <c r="D662" s="139" t="s">
        <v>31</v>
      </c>
      <c r="E662" s="150">
        <v>30</v>
      </c>
      <c r="F662" s="318"/>
      <c r="G662" s="377"/>
      <c r="H662" s="371"/>
      <c r="I662" s="318"/>
      <c r="J662" s="2748"/>
    </row>
    <row r="663" spans="1:10" ht="51">
      <c r="A663" s="381" t="s">
        <v>1737</v>
      </c>
      <c r="B663" s="297" t="s">
        <v>1028</v>
      </c>
      <c r="C663" s="380" t="s">
        <v>1733</v>
      </c>
      <c r="D663" s="139" t="s">
        <v>31</v>
      </c>
      <c r="E663" s="150">
        <v>60</v>
      </c>
      <c r="F663" s="409"/>
      <c r="G663" s="304"/>
      <c r="H663" s="304"/>
      <c r="I663" s="409"/>
      <c r="J663" s="2735"/>
    </row>
    <row r="664" spans="1:10">
      <c r="A664" s="332"/>
      <c r="B664" s="341"/>
      <c r="C664" s="385"/>
      <c r="D664" s="335"/>
      <c r="E664" s="358"/>
      <c r="F664" s="404"/>
      <c r="G664" s="378"/>
      <c r="H664" s="405"/>
      <c r="I664" s="406" t="s">
        <v>1738</v>
      </c>
      <c r="J664" s="2730"/>
    </row>
    <row r="665" spans="1:10">
      <c r="A665" s="330" t="s">
        <v>81</v>
      </c>
      <c r="B665" s="181" t="s">
        <v>2760</v>
      </c>
      <c r="C665" s="245"/>
      <c r="D665" s="188"/>
      <c r="E665" s="206"/>
      <c r="F665" s="320"/>
      <c r="G665" s="375"/>
      <c r="H665" s="333"/>
      <c r="I665" s="320"/>
      <c r="J665" s="2716"/>
    </row>
    <row r="666" spans="1:10" ht="38.25">
      <c r="A666" s="331" t="s">
        <v>1739</v>
      </c>
      <c r="B666" s="302" t="s">
        <v>1032</v>
      </c>
      <c r="C666" s="305" t="s">
        <v>2744</v>
      </c>
      <c r="D666" s="141" t="s">
        <v>31</v>
      </c>
      <c r="E666" s="300">
        <v>105000</v>
      </c>
      <c r="F666" s="304"/>
      <c r="G666" s="374"/>
      <c r="H666" s="334"/>
      <c r="I666" s="304"/>
      <c r="J666" s="2717"/>
    </row>
    <row r="667" spans="1:10" ht="38.25">
      <c r="A667" s="331" t="s">
        <v>1740</v>
      </c>
      <c r="B667" s="302" t="s">
        <v>1034</v>
      </c>
      <c r="C667" s="305" t="s">
        <v>1035</v>
      </c>
      <c r="D667" s="141" t="s">
        <v>31</v>
      </c>
      <c r="E667" s="300">
        <v>3000</v>
      </c>
      <c r="F667" s="304"/>
      <c r="G667" s="374"/>
      <c r="H667" s="334"/>
      <c r="I667" s="304"/>
      <c r="J667" s="2717"/>
    </row>
    <row r="668" spans="1:10" ht="25.5">
      <c r="A668" s="331" t="s">
        <v>1741</v>
      </c>
      <c r="B668" s="302" t="s">
        <v>1037</v>
      </c>
      <c r="C668" s="305" t="s">
        <v>1038</v>
      </c>
      <c r="D668" s="141" t="s">
        <v>31</v>
      </c>
      <c r="E668" s="300">
        <v>600</v>
      </c>
      <c r="F668" s="304"/>
      <c r="G668" s="374"/>
      <c r="H668" s="334"/>
      <c r="I668" s="304"/>
      <c r="J668" s="2717"/>
    </row>
    <row r="669" spans="1:10" ht="25.5">
      <c r="A669" s="331" t="s">
        <v>1742</v>
      </c>
      <c r="B669" s="302" t="s">
        <v>1039</v>
      </c>
      <c r="C669" s="305" t="s">
        <v>2743</v>
      </c>
      <c r="D669" s="141" t="s">
        <v>31</v>
      </c>
      <c r="E669" s="300">
        <v>1500</v>
      </c>
      <c r="F669" s="304"/>
      <c r="G669" s="374"/>
      <c r="H669" s="334"/>
      <c r="I669" s="304"/>
      <c r="J669" s="2717"/>
    </row>
    <row r="670" spans="1:10" ht="38.25">
      <c r="A670" s="331" t="s">
        <v>1743</v>
      </c>
      <c r="B670" s="302" t="s">
        <v>1040</v>
      </c>
      <c r="C670" s="246" t="s">
        <v>2742</v>
      </c>
      <c r="D670" s="141" t="s">
        <v>31</v>
      </c>
      <c r="E670" s="300">
        <v>3000</v>
      </c>
      <c r="F670" s="304"/>
      <c r="G670" s="374"/>
      <c r="H670" s="334"/>
      <c r="I670" s="304"/>
      <c r="J670" s="2717"/>
    </row>
    <row r="671" spans="1:10" ht="25.5">
      <c r="A671" s="331" t="s">
        <v>1744</v>
      </c>
      <c r="B671" s="302" t="s">
        <v>1041</v>
      </c>
      <c r="C671" s="246" t="s">
        <v>2741</v>
      </c>
      <c r="D671" s="141" t="s">
        <v>31</v>
      </c>
      <c r="E671" s="300">
        <v>15000</v>
      </c>
      <c r="F671" s="304"/>
      <c r="G671" s="374"/>
      <c r="H671" s="334"/>
      <c r="I671" s="304"/>
      <c r="J671" s="2717"/>
    </row>
    <row r="672" spans="1:10" ht="38.25">
      <c r="A672" s="331" t="s">
        <v>1745</v>
      </c>
      <c r="B672" s="302" t="s">
        <v>1042</v>
      </c>
      <c r="C672" s="305" t="s">
        <v>1043</v>
      </c>
      <c r="D672" s="141" t="s">
        <v>31</v>
      </c>
      <c r="E672" s="300">
        <v>900</v>
      </c>
      <c r="F672" s="304"/>
      <c r="G672" s="374"/>
      <c r="H672" s="334"/>
      <c r="I672" s="304"/>
      <c r="J672" s="2717"/>
    </row>
    <row r="673" spans="1:10" ht="38.25">
      <c r="A673" s="331" t="s">
        <v>1746</v>
      </c>
      <c r="B673" s="302" t="s">
        <v>1044</v>
      </c>
      <c r="C673" s="305" t="s">
        <v>1045</v>
      </c>
      <c r="D673" s="141" t="s">
        <v>31</v>
      </c>
      <c r="E673" s="300">
        <v>900</v>
      </c>
      <c r="F673" s="304"/>
      <c r="G673" s="374"/>
      <c r="H673" s="334"/>
      <c r="I673" s="304"/>
      <c r="J673" s="2717"/>
    </row>
    <row r="674" spans="1:10">
      <c r="A674" s="332"/>
      <c r="B674" s="341"/>
      <c r="C674" s="385"/>
      <c r="D674" s="335"/>
      <c r="E674" s="358"/>
      <c r="F674" s="329"/>
      <c r="G674" s="378"/>
      <c r="H674" s="335"/>
      <c r="I674" s="373" t="s">
        <v>1747</v>
      </c>
      <c r="J674" s="2718"/>
    </row>
    <row r="675" spans="1:10">
      <c r="A675" s="330" t="s">
        <v>1748</v>
      </c>
      <c r="B675" s="181" t="s">
        <v>1048</v>
      </c>
      <c r="C675" s="245"/>
      <c r="D675" s="188"/>
      <c r="E675" s="206"/>
      <c r="F675" s="320"/>
      <c r="G675" s="375"/>
      <c r="H675" s="333"/>
      <c r="I675" s="320"/>
      <c r="J675" s="2716"/>
    </row>
    <row r="676" spans="1:10" ht="38.25">
      <c r="A676" s="331" t="s">
        <v>1749</v>
      </c>
      <c r="B676" s="302" t="s">
        <v>1050</v>
      </c>
      <c r="C676" s="246" t="s">
        <v>1051</v>
      </c>
      <c r="D676" s="144" t="s">
        <v>49</v>
      </c>
      <c r="E676" s="300">
        <v>120</v>
      </c>
      <c r="F676" s="409"/>
      <c r="G676" s="304"/>
      <c r="H676" s="304"/>
      <c r="I676" s="409"/>
      <c r="J676" s="2735"/>
    </row>
    <row r="677" spans="1:10">
      <c r="A677" s="332"/>
      <c r="B677" s="341"/>
      <c r="C677" s="385"/>
      <c r="D677" s="335"/>
      <c r="E677" s="358"/>
      <c r="F677" s="404"/>
      <c r="G677" s="378"/>
      <c r="H677" s="405"/>
      <c r="I677" s="406" t="s">
        <v>1754</v>
      </c>
      <c r="J677" s="2730"/>
    </row>
    <row r="678" spans="1:10">
      <c r="A678" s="330" t="s">
        <v>1750</v>
      </c>
      <c r="B678" s="181" t="s">
        <v>1054</v>
      </c>
      <c r="C678" s="234"/>
      <c r="D678" s="178"/>
      <c r="E678" s="185"/>
      <c r="F678" s="320"/>
      <c r="G678" s="375"/>
      <c r="H678" s="333"/>
      <c r="I678" s="320"/>
      <c r="J678" s="2716"/>
    </row>
    <row r="679" spans="1:10" ht="25.5">
      <c r="A679" s="331" t="s">
        <v>1751</v>
      </c>
      <c r="B679" s="160" t="s">
        <v>1056</v>
      </c>
      <c r="C679" s="243" t="s">
        <v>2613</v>
      </c>
      <c r="D679" s="141" t="s">
        <v>49</v>
      </c>
      <c r="E679" s="299">
        <v>18</v>
      </c>
      <c r="F679" s="318"/>
      <c r="G679" s="377"/>
      <c r="H679" s="334"/>
      <c r="I679" s="304"/>
      <c r="J679" s="2717"/>
    </row>
    <row r="680" spans="1:10" ht="25.5">
      <c r="A680" s="331" t="s">
        <v>1752</v>
      </c>
      <c r="B680" s="160" t="s">
        <v>1056</v>
      </c>
      <c r="C680" s="243" t="s">
        <v>2614</v>
      </c>
      <c r="D680" s="153" t="s">
        <v>49</v>
      </c>
      <c r="E680" s="154">
        <v>36</v>
      </c>
      <c r="F680" s="318"/>
      <c r="G680" s="377"/>
      <c r="H680" s="334"/>
      <c r="I680" s="304"/>
      <c r="J680" s="2717"/>
    </row>
    <row r="681" spans="1:10" ht="38.25">
      <c r="A681" s="331" t="s">
        <v>1753</v>
      </c>
      <c r="B681" s="160" t="s">
        <v>1056</v>
      </c>
      <c r="C681" s="243" t="s">
        <v>2615</v>
      </c>
      <c r="D681" s="153" t="s">
        <v>49</v>
      </c>
      <c r="E681" s="154">
        <v>450</v>
      </c>
      <c r="F681" s="136"/>
      <c r="G681" s="304"/>
      <c r="H681" s="304"/>
      <c r="I681" s="409"/>
      <c r="J681" s="2735"/>
    </row>
    <row r="682" spans="1:10">
      <c r="A682" s="332"/>
      <c r="B682" s="341"/>
      <c r="C682" s="385"/>
      <c r="D682" s="335"/>
      <c r="E682" s="358"/>
      <c r="F682" s="329"/>
      <c r="G682" s="378"/>
      <c r="H682" s="405"/>
      <c r="I682" s="406" t="s">
        <v>1755</v>
      </c>
      <c r="J682" s="2730"/>
    </row>
    <row r="683" spans="1:10">
      <c r="A683" s="330" t="s">
        <v>1756</v>
      </c>
      <c r="B683" s="181" t="s">
        <v>1061</v>
      </c>
      <c r="C683" s="234"/>
      <c r="D683" s="178"/>
      <c r="E683" s="185"/>
      <c r="F683" s="320"/>
      <c r="G683" s="375"/>
      <c r="H683" s="333"/>
      <c r="I683" s="320"/>
      <c r="J683" s="2716"/>
    </row>
    <row r="684" spans="1:10">
      <c r="A684" s="331" t="s">
        <v>1757</v>
      </c>
      <c r="B684" s="160" t="s">
        <v>1063</v>
      </c>
      <c r="C684" s="243" t="s">
        <v>1064</v>
      </c>
      <c r="D684" s="154" t="s">
        <v>31</v>
      </c>
      <c r="E684" s="154">
        <v>15</v>
      </c>
      <c r="F684" s="304"/>
      <c r="G684" s="374"/>
      <c r="H684" s="334"/>
      <c r="I684" s="304"/>
      <c r="J684" s="2717"/>
    </row>
    <row r="685" spans="1:10" ht="25.5">
      <c r="A685" s="331" t="s">
        <v>1758</v>
      </c>
      <c r="B685" s="160" t="s">
        <v>1063</v>
      </c>
      <c r="C685" s="243" t="s">
        <v>1066</v>
      </c>
      <c r="D685" s="154" t="s">
        <v>31</v>
      </c>
      <c r="E685" s="154">
        <v>15</v>
      </c>
      <c r="F685" s="304"/>
      <c r="G685" s="374"/>
      <c r="H685" s="334"/>
      <c r="I685" s="304"/>
      <c r="J685" s="2717"/>
    </row>
    <row r="686" spans="1:10" ht="25.5">
      <c r="A686" s="331" t="s">
        <v>1759</v>
      </c>
      <c r="B686" s="160" t="s">
        <v>1063</v>
      </c>
      <c r="C686" s="243" t="s">
        <v>2745</v>
      </c>
      <c r="D686" s="154" t="s">
        <v>31</v>
      </c>
      <c r="E686" s="299">
        <v>6</v>
      </c>
      <c r="F686" s="304"/>
      <c r="G686" s="374"/>
      <c r="H686" s="334"/>
      <c r="I686" s="304"/>
      <c r="J686" s="2717"/>
    </row>
    <row r="687" spans="1:10" ht="25.5">
      <c r="A687" s="331" t="s">
        <v>1760</v>
      </c>
      <c r="B687" s="302" t="s">
        <v>1069</v>
      </c>
      <c r="C687" s="305" t="s">
        <v>1070</v>
      </c>
      <c r="D687" s="141" t="s">
        <v>31</v>
      </c>
      <c r="E687" s="299">
        <v>12</v>
      </c>
      <c r="F687" s="304"/>
      <c r="G687" s="374"/>
      <c r="H687" s="334"/>
      <c r="I687" s="304"/>
      <c r="J687" s="2717"/>
    </row>
    <row r="688" spans="1:10" ht="38.25">
      <c r="A688" s="331" t="s">
        <v>1761</v>
      </c>
      <c r="B688" s="302" t="s">
        <v>1071</v>
      </c>
      <c r="C688" s="305" t="s">
        <v>1072</v>
      </c>
      <c r="D688" s="141" t="s">
        <v>31</v>
      </c>
      <c r="E688" s="299">
        <v>3000</v>
      </c>
      <c r="F688" s="304"/>
      <c r="G688" s="374"/>
      <c r="H688" s="334"/>
      <c r="I688" s="304"/>
      <c r="J688" s="2717"/>
    </row>
    <row r="689" spans="1:10" ht="25.5">
      <c r="A689" s="331" t="s">
        <v>1762</v>
      </c>
      <c r="B689" s="302" t="s">
        <v>1071</v>
      </c>
      <c r="C689" s="305" t="s">
        <v>1073</v>
      </c>
      <c r="D689" s="141" t="s">
        <v>31</v>
      </c>
      <c r="E689" s="299">
        <v>6000</v>
      </c>
      <c r="F689" s="304"/>
      <c r="G689" s="374"/>
      <c r="H689" s="334"/>
      <c r="I689" s="304"/>
      <c r="J689" s="2717"/>
    </row>
    <row r="690" spans="1:10" ht="38.25">
      <c r="A690" s="331" t="s">
        <v>1763</v>
      </c>
      <c r="B690" s="302" t="s">
        <v>1071</v>
      </c>
      <c r="C690" s="305" t="s">
        <v>1074</v>
      </c>
      <c r="D690" s="141" t="s">
        <v>31</v>
      </c>
      <c r="E690" s="299">
        <v>3000</v>
      </c>
      <c r="F690" s="304"/>
      <c r="G690" s="374"/>
      <c r="H690" s="334"/>
      <c r="I690" s="304"/>
      <c r="J690" s="2717"/>
    </row>
    <row r="691" spans="1:10" ht="38.25">
      <c r="A691" s="331" t="s">
        <v>1764</v>
      </c>
      <c r="B691" s="302" t="s">
        <v>1071</v>
      </c>
      <c r="C691" s="305" t="s">
        <v>1765</v>
      </c>
      <c r="D691" s="141" t="s">
        <v>31</v>
      </c>
      <c r="E691" s="299">
        <v>6000</v>
      </c>
      <c r="F691" s="268"/>
      <c r="G691" s="276"/>
      <c r="H691" s="384"/>
      <c r="I691" s="268"/>
      <c r="J691" s="2731"/>
    </row>
    <row r="692" spans="1:10">
      <c r="A692" s="332"/>
      <c r="B692" s="341"/>
      <c r="C692" s="385"/>
      <c r="D692" s="335"/>
      <c r="E692" s="358"/>
      <c r="F692" s="329"/>
      <c r="G692" s="378"/>
      <c r="H692" s="405"/>
      <c r="I692" s="406" t="s">
        <v>1771</v>
      </c>
      <c r="J692" s="2730"/>
    </row>
    <row r="693" spans="1:10">
      <c r="A693" s="469" t="s">
        <v>234</v>
      </c>
      <c r="B693" s="424" t="s">
        <v>1766</v>
      </c>
      <c r="C693" s="459"/>
      <c r="D693" s="470"/>
      <c r="E693" s="471"/>
      <c r="F693" s="263"/>
      <c r="G693" s="264"/>
      <c r="H693" s="265"/>
      <c r="I693" s="263"/>
      <c r="J693" s="2741"/>
    </row>
    <row r="694" spans="1:10" ht="25.5">
      <c r="A694" s="267" t="s">
        <v>1767</v>
      </c>
      <c r="B694" s="639" t="s">
        <v>1075</v>
      </c>
      <c r="C694" s="168" t="s">
        <v>1076</v>
      </c>
      <c r="D694" s="141" t="s">
        <v>31</v>
      </c>
      <c r="E694" s="299">
        <v>36</v>
      </c>
      <c r="F694" s="409"/>
      <c r="G694" s="304"/>
      <c r="H694" s="304"/>
      <c r="I694" s="409"/>
      <c r="J694" s="2735"/>
    </row>
    <row r="695" spans="1:10">
      <c r="A695" s="332"/>
      <c r="B695" s="341"/>
      <c r="C695" s="385"/>
      <c r="D695" s="335"/>
      <c r="E695" s="358"/>
      <c r="F695" s="404"/>
      <c r="G695" s="378"/>
      <c r="H695" s="405"/>
      <c r="I695" s="406" t="s">
        <v>1772</v>
      </c>
      <c r="J695" s="2730"/>
    </row>
    <row r="696" spans="1:10">
      <c r="A696" s="330" t="s">
        <v>1768</v>
      </c>
      <c r="B696" s="181" t="s">
        <v>1077</v>
      </c>
      <c r="C696" s="473"/>
      <c r="D696" s="474"/>
      <c r="E696" s="475"/>
      <c r="F696" s="320"/>
      <c r="G696" s="375"/>
      <c r="H696" s="333"/>
      <c r="I696" s="320"/>
      <c r="J696" s="2716"/>
    </row>
    <row r="697" spans="1:10" ht="25.5">
      <c r="A697" s="267" t="s">
        <v>1769</v>
      </c>
      <c r="B697" s="302" t="s">
        <v>1078</v>
      </c>
      <c r="C697" s="305" t="s">
        <v>1079</v>
      </c>
      <c r="D697" s="141" t="s">
        <v>31</v>
      </c>
      <c r="E697" s="299">
        <v>30</v>
      </c>
      <c r="F697" s="304"/>
      <c r="G697" s="374"/>
      <c r="H697" s="334"/>
      <c r="I697" s="304"/>
      <c r="J697" s="2717"/>
    </row>
    <row r="698" spans="1:10" ht="25.5">
      <c r="A698" s="267" t="s">
        <v>1770</v>
      </c>
      <c r="B698" s="302" t="s">
        <v>1080</v>
      </c>
      <c r="C698" s="305" t="s">
        <v>1777</v>
      </c>
      <c r="D698" s="144" t="s">
        <v>31</v>
      </c>
      <c r="E698" s="300">
        <v>36</v>
      </c>
      <c r="F698" s="304"/>
      <c r="G698" s="374"/>
      <c r="H698" s="334"/>
      <c r="I698" s="304"/>
      <c r="J698" s="2717"/>
    </row>
    <row r="699" spans="1:10">
      <c r="A699" s="332"/>
      <c r="B699" s="341"/>
      <c r="C699" s="385"/>
      <c r="D699" s="335"/>
      <c r="E699" s="358"/>
      <c r="F699" s="329"/>
      <c r="G699" s="378"/>
      <c r="H699" s="335"/>
      <c r="I699" s="373" t="s">
        <v>1773</v>
      </c>
      <c r="J699" s="2718"/>
    </row>
    <row r="700" spans="1:10">
      <c r="A700" s="330" t="s">
        <v>1774</v>
      </c>
      <c r="B700" s="181" t="s">
        <v>1081</v>
      </c>
      <c r="C700" s="322"/>
      <c r="D700" s="333"/>
      <c r="E700" s="357"/>
      <c r="F700" s="320"/>
      <c r="G700" s="375"/>
      <c r="H700" s="333"/>
      <c r="I700" s="320"/>
      <c r="J700" s="2716"/>
    </row>
    <row r="701" spans="1:10" ht="25.5">
      <c r="A701" s="331" t="s">
        <v>1775</v>
      </c>
      <c r="B701" s="148" t="s">
        <v>1082</v>
      </c>
      <c r="C701" s="192" t="s">
        <v>1776</v>
      </c>
      <c r="D701" s="156" t="s">
        <v>87</v>
      </c>
      <c r="E701" s="291">
        <v>72</v>
      </c>
      <c r="F701" s="409"/>
      <c r="G701" s="304"/>
      <c r="H701" s="304"/>
      <c r="I701" s="409"/>
      <c r="J701" s="2735"/>
    </row>
    <row r="702" spans="1:10">
      <c r="A702" s="332"/>
      <c r="B702" s="341"/>
      <c r="C702" s="385"/>
      <c r="D702" s="335"/>
      <c r="E702" s="358"/>
      <c r="F702" s="404"/>
      <c r="G702" s="378"/>
      <c r="H702" s="405"/>
      <c r="I702" s="406" t="s">
        <v>1778</v>
      </c>
      <c r="J702" s="2730"/>
    </row>
    <row r="703" spans="1:10">
      <c r="A703" s="330" t="s">
        <v>1781</v>
      </c>
      <c r="B703" s="278" t="s">
        <v>1084</v>
      </c>
      <c r="C703" s="322"/>
      <c r="D703" s="333"/>
      <c r="E703" s="357"/>
      <c r="F703" s="320"/>
      <c r="G703" s="375"/>
      <c r="H703" s="333"/>
      <c r="I703" s="320"/>
      <c r="J703" s="2716"/>
    </row>
    <row r="704" spans="1:10">
      <c r="A704" s="331" t="s">
        <v>1782</v>
      </c>
      <c r="B704" s="302" t="s">
        <v>1085</v>
      </c>
      <c r="C704" s="305" t="s">
        <v>1086</v>
      </c>
      <c r="D704" s="141" t="s">
        <v>31</v>
      </c>
      <c r="E704" s="299">
        <v>24</v>
      </c>
      <c r="F704" s="304"/>
      <c r="G704" s="374"/>
      <c r="H704" s="371"/>
      <c r="I704" s="318"/>
      <c r="J704" s="2717"/>
    </row>
    <row r="705" spans="1:10">
      <c r="A705" s="331" t="s">
        <v>1783</v>
      </c>
      <c r="B705" s="302" t="s">
        <v>1085</v>
      </c>
      <c r="C705" s="305" t="s">
        <v>1780</v>
      </c>
      <c r="D705" s="141" t="s">
        <v>31</v>
      </c>
      <c r="E705" s="299">
        <v>12</v>
      </c>
      <c r="F705" s="136"/>
      <c r="G705" s="304"/>
      <c r="H705" s="304"/>
      <c r="I705" s="409"/>
      <c r="J705" s="2735"/>
    </row>
    <row r="706" spans="1:10">
      <c r="A706" s="332"/>
      <c r="B706" s="341"/>
      <c r="C706" s="385"/>
      <c r="D706" s="335"/>
      <c r="E706" s="358"/>
      <c r="F706" s="329"/>
      <c r="G706" s="327"/>
      <c r="H706" s="405"/>
      <c r="I706" s="406" t="s">
        <v>1779</v>
      </c>
      <c r="J706" s="2730"/>
    </row>
    <row r="707" spans="1:10">
      <c r="A707" s="330" t="s">
        <v>1784</v>
      </c>
      <c r="B707" s="135" t="s">
        <v>1087</v>
      </c>
      <c r="C707" s="322"/>
      <c r="D707" s="333"/>
      <c r="E707" s="357"/>
      <c r="F707" s="249"/>
      <c r="G707" s="205"/>
      <c r="H707" s="333"/>
      <c r="I707" s="250"/>
      <c r="J707" s="2716"/>
    </row>
    <row r="708" spans="1:10" ht="140.25">
      <c r="A708" s="381" t="s">
        <v>1785</v>
      </c>
      <c r="B708" s="297" t="s">
        <v>1089</v>
      </c>
      <c r="C708" s="305" t="s">
        <v>1090</v>
      </c>
      <c r="D708" s="334" t="s">
        <v>858</v>
      </c>
      <c r="E708" s="334">
        <v>10</v>
      </c>
      <c r="F708" s="225"/>
      <c r="G708" s="318"/>
      <c r="H708" s="371"/>
      <c r="I708" s="226"/>
      <c r="J708" s="2748"/>
    </row>
    <row r="709" spans="1:10" ht="127.5">
      <c r="A709" s="381" t="s">
        <v>1786</v>
      </c>
      <c r="B709" s="297" t="s">
        <v>1092</v>
      </c>
      <c r="C709" s="305" t="s">
        <v>1093</v>
      </c>
      <c r="D709" s="334" t="s">
        <v>858</v>
      </c>
      <c r="E709" s="334">
        <v>10</v>
      </c>
      <c r="F709" s="225"/>
      <c r="G709" s="318"/>
      <c r="H709" s="371"/>
      <c r="I709" s="226"/>
      <c r="J709" s="2748"/>
    </row>
    <row r="710" spans="1:10" ht="127.5">
      <c r="A710" s="381" t="s">
        <v>1787</v>
      </c>
      <c r="B710" s="297" t="s">
        <v>1095</v>
      </c>
      <c r="C710" s="305" t="s">
        <v>1096</v>
      </c>
      <c r="D710" s="334" t="s">
        <v>858</v>
      </c>
      <c r="E710" s="334">
        <v>10</v>
      </c>
      <c r="F710" s="225"/>
      <c r="G710" s="318"/>
      <c r="H710" s="371"/>
      <c r="I710" s="226"/>
      <c r="J710" s="2748"/>
    </row>
    <row r="711" spans="1:10" ht="127.5">
      <c r="A711" s="381" t="s">
        <v>1788</v>
      </c>
      <c r="B711" s="297" t="s">
        <v>1098</v>
      </c>
      <c r="C711" s="305" t="s">
        <v>1099</v>
      </c>
      <c r="D711" s="334" t="s">
        <v>858</v>
      </c>
      <c r="E711" s="334">
        <v>10</v>
      </c>
      <c r="F711" s="225"/>
      <c r="G711" s="318"/>
      <c r="H711" s="371"/>
      <c r="I711" s="226"/>
      <c r="J711" s="2748"/>
    </row>
    <row r="712" spans="1:10" ht="63.75">
      <c r="A712" s="381" t="s">
        <v>1789</v>
      </c>
      <c r="B712" s="297" t="s">
        <v>1101</v>
      </c>
      <c r="C712" s="305" t="s">
        <v>1102</v>
      </c>
      <c r="D712" s="334" t="s">
        <v>858</v>
      </c>
      <c r="E712" s="334">
        <v>9</v>
      </c>
      <c r="F712" s="225"/>
      <c r="G712" s="318"/>
      <c r="H712" s="371"/>
      <c r="I712" s="226"/>
      <c r="J712" s="2748"/>
    </row>
    <row r="713" spans="1:10" ht="76.5">
      <c r="A713" s="381" t="s">
        <v>1790</v>
      </c>
      <c r="B713" s="222" t="s">
        <v>1104</v>
      </c>
      <c r="C713" s="353" t="s">
        <v>1105</v>
      </c>
      <c r="D713" s="334" t="s">
        <v>858</v>
      </c>
      <c r="E713" s="334">
        <v>9</v>
      </c>
      <c r="F713" s="225"/>
      <c r="G713" s="318"/>
      <c r="H713" s="371"/>
      <c r="I713" s="226"/>
      <c r="J713" s="2748"/>
    </row>
    <row r="714" spans="1:10" ht="63.75">
      <c r="A714" s="381" t="s">
        <v>1791</v>
      </c>
      <c r="B714" s="380" t="s">
        <v>1107</v>
      </c>
      <c r="C714" s="353" t="s">
        <v>1108</v>
      </c>
      <c r="D714" s="334" t="s">
        <v>858</v>
      </c>
      <c r="E714" s="334">
        <v>9</v>
      </c>
      <c r="F714" s="225"/>
      <c r="G714" s="318"/>
      <c r="H714" s="371"/>
      <c r="I714" s="226"/>
      <c r="J714" s="2748"/>
    </row>
    <row r="715" spans="1:10" ht="114.75">
      <c r="A715" s="381" t="s">
        <v>1792</v>
      </c>
      <c r="B715" s="297" t="s">
        <v>1110</v>
      </c>
      <c r="C715" s="305" t="s">
        <v>1111</v>
      </c>
      <c r="D715" s="334" t="s">
        <v>858</v>
      </c>
      <c r="E715" s="334">
        <v>9</v>
      </c>
      <c r="F715" s="225"/>
      <c r="G715" s="318"/>
      <c r="H715" s="371"/>
      <c r="I715" s="226"/>
      <c r="J715" s="2748"/>
    </row>
    <row r="716" spans="1:10" ht="102">
      <c r="A716" s="381" t="s">
        <v>1793</v>
      </c>
      <c r="B716" s="380" t="s">
        <v>1112</v>
      </c>
      <c r="C716" s="168" t="s">
        <v>1113</v>
      </c>
      <c r="D716" s="334" t="s">
        <v>858</v>
      </c>
      <c r="E716" s="334">
        <v>9</v>
      </c>
      <c r="F716" s="225"/>
      <c r="G716" s="318"/>
      <c r="H716" s="371"/>
      <c r="I716" s="226"/>
      <c r="J716" s="2748"/>
    </row>
    <row r="717" spans="1:10" ht="114.75">
      <c r="A717" s="381" t="s">
        <v>1794</v>
      </c>
      <c r="B717" s="297" t="s">
        <v>1114</v>
      </c>
      <c r="C717" s="305" t="s">
        <v>1115</v>
      </c>
      <c r="D717" s="334" t="s">
        <v>858</v>
      </c>
      <c r="E717" s="334">
        <v>9</v>
      </c>
      <c r="F717" s="409"/>
      <c r="G717" s="409"/>
      <c r="H717" s="409"/>
      <c r="I717" s="409"/>
      <c r="J717" s="2735"/>
    </row>
    <row r="718" spans="1:10" ht="38.25">
      <c r="A718" s="381" t="s">
        <v>1795</v>
      </c>
      <c r="B718" s="297" t="s">
        <v>1116</v>
      </c>
      <c r="C718" s="305" t="s">
        <v>2747</v>
      </c>
      <c r="D718" s="334" t="s">
        <v>858</v>
      </c>
      <c r="E718" s="334">
        <v>9</v>
      </c>
      <c r="F718" s="225"/>
      <c r="G718" s="318"/>
      <c r="H718" s="371"/>
      <c r="I718" s="226"/>
      <c r="J718" s="2748"/>
    </row>
    <row r="719" spans="1:10" ht="38.25">
      <c r="A719" s="381" t="s">
        <v>1796</v>
      </c>
      <c r="B719" s="297" t="s">
        <v>1117</v>
      </c>
      <c r="C719" s="305" t="s">
        <v>1118</v>
      </c>
      <c r="D719" s="334" t="s">
        <v>858</v>
      </c>
      <c r="E719" s="334">
        <v>9</v>
      </c>
      <c r="F719" s="409"/>
      <c r="G719" s="304"/>
      <c r="H719" s="304"/>
      <c r="I719" s="409"/>
      <c r="J719" s="2735"/>
    </row>
    <row r="720" spans="1:10">
      <c r="A720" s="332"/>
      <c r="B720" s="378"/>
      <c r="C720" s="385"/>
      <c r="D720" s="335"/>
      <c r="E720" s="358"/>
      <c r="F720" s="404"/>
      <c r="G720" s="327"/>
      <c r="H720" s="405"/>
      <c r="I720" s="406" t="s">
        <v>1797</v>
      </c>
      <c r="J720" s="2730"/>
    </row>
    <row r="721" spans="1:10">
      <c r="A721" s="476" t="s">
        <v>1798</v>
      </c>
      <c r="B721" s="477" t="s">
        <v>1119</v>
      </c>
      <c r="C721" s="478"/>
      <c r="D721" s="479"/>
      <c r="E721" s="480"/>
      <c r="F721" s="482"/>
      <c r="G721" s="205"/>
      <c r="H721" s="457"/>
      <c r="I721" s="483"/>
      <c r="J721" s="2739"/>
    </row>
    <row r="722" spans="1:10" ht="25.5">
      <c r="A722" s="269" t="s">
        <v>1801</v>
      </c>
      <c r="B722" s="288" t="s">
        <v>1120</v>
      </c>
      <c r="C722" s="289" t="s">
        <v>1121</v>
      </c>
      <c r="D722" s="290" t="s">
        <v>858</v>
      </c>
      <c r="E722" s="290">
        <v>6</v>
      </c>
      <c r="F722" s="225"/>
      <c r="G722" s="318"/>
      <c r="H722" s="371"/>
      <c r="I722" s="226"/>
      <c r="J722" s="2748"/>
    </row>
    <row r="723" spans="1:10">
      <c r="A723" s="332"/>
      <c r="B723" s="341"/>
      <c r="C723" s="385"/>
      <c r="D723" s="335"/>
      <c r="E723" s="358"/>
      <c r="F723" s="329"/>
      <c r="G723" s="378"/>
      <c r="H723" s="335"/>
      <c r="I723" s="373" t="s">
        <v>1809</v>
      </c>
      <c r="J723" s="2718"/>
    </row>
    <row r="724" spans="1:10">
      <c r="A724" s="330" t="s">
        <v>1799</v>
      </c>
      <c r="B724" s="324" t="s">
        <v>1122</v>
      </c>
      <c r="C724" s="484"/>
      <c r="D724" s="457"/>
      <c r="E724" s="457"/>
      <c r="F724" s="460"/>
      <c r="G724" s="65"/>
      <c r="H724" s="76"/>
      <c r="I724" s="461"/>
      <c r="J724" s="2749"/>
    </row>
    <row r="725" spans="1:10" ht="25.5">
      <c r="A725" s="271" t="s">
        <v>1800</v>
      </c>
      <c r="B725" s="272" t="s">
        <v>1123</v>
      </c>
      <c r="C725" s="273" t="s">
        <v>2746</v>
      </c>
      <c r="D725" s="274" t="s">
        <v>858</v>
      </c>
      <c r="E725" s="274">
        <v>9</v>
      </c>
      <c r="F725" s="252"/>
      <c r="G725" s="254"/>
      <c r="H725" s="251"/>
      <c r="I725" s="253"/>
      <c r="J725" s="2738"/>
    </row>
    <row r="726" spans="1:10">
      <c r="A726" s="332"/>
      <c r="B726" s="341"/>
      <c r="C726" s="385"/>
      <c r="D726" s="335"/>
      <c r="E726" s="358"/>
      <c r="F726" s="329"/>
      <c r="G726" s="378"/>
      <c r="H726" s="335"/>
      <c r="I726" s="373" t="s">
        <v>1810</v>
      </c>
      <c r="J726" s="2718"/>
    </row>
    <row r="727" spans="1:10">
      <c r="A727" s="330" t="s">
        <v>1802</v>
      </c>
      <c r="B727" s="343" t="s">
        <v>1339</v>
      </c>
      <c r="C727" s="322"/>
      <c r="D727" s="333"/>
      <c r="E727" s="357"/>
      <c r="F727" s="320"/>
      <c r="G727" s="375"/>
      <c r="H727" s="333"/>
      <c r="I727" s="320"/>
      <c r="J727" s="2716"/>
    </row>
    <row r="728" spans="1:10" ht="25.5">
      <c r="A728" s="331" t="s">
        <v>1803</v>
      </c>
      <c r="B728" s="297" t="s">
        <v>1137</v>
      </c>
      <c r="C728" s="387" t="s">
        <v>1138</v>
      </c>
      <c r="D728" s="334" t="s">
        <v>31</v>
      </c>
      <c r="E728" s="303">
        <v>30</v>
      </c>
      <c r="F728" s="304"/>
      <c r="G728" s="374"/>
      <c r="H728" s="334"/>
      <c r="I728" s="304"/>
      <c r="J728" s="2717"/>
    </row>
    <row r="729" spans="1:10" ht="25.5">
      <c r="A729" s="331" t="s">
        <v>1804</v>
      </c>
      <c r="B729" s="297" t="s">
        <v>1140</v>
      </c>
      <c r="C729" s="387" t="s">
        <v>1141</v>
      </c>
      <c r="D729" s="334" t="s">
        <v>31</v>
      </c>
      <c r="E729" s="303">
        <v>6</v>
      </c>
      <c r="F729" s="304"/>
      <c r="G729" s="374"/>
      <c r="H729" s="334"/>
      <c r="I729" s="304"/>
      <c r="J729" s="2717"/>
    </row>
    <row r="730" spans="1:10" ht="25.5">
      <c r="A730" s="331" t="s">
        <v>1805</v>
      </c>
      <c r="B730" s="297" t="s">
        <v>1142</v>
      </c>
      <c r="C730" s="387" t="s">
        <v>1143</v>
      </c>
      <c r="D730" s="334" t="s">
        <v>31</v>
      </c>
      <c r="E730" s="303">
        <v>18</v>
      </c>
      <c r="F730" s="304"/>
      <c r="G730" s="374"/>
      <c r="H730" s="334"/>
      <c r="I730" s="304"/>
      <c r="J730" s="2717"/>
    </row>
    <row r="731" spans="1:10">
      <c r="A731" s="332"/>
      <c r="B731" s="341"/>
      <c r="C731" s="385"/>
      <c r="D731" s="335"/>
      <c r="E731" s="358"/>
      <c r="F731" s="329"/>
      <c r="G731" s="378"/>
      <c r="H731" s="335"/>
      <c r="I731" s="373" t="s">
        <v>1811</v>
      </c>
      <c r="J731" s="2718"/>
    </row>
    <row r="732" spans="1:10">
      <c r="A732" s="330" t="s">
        <v>1806</v>
      </c>
      <c r="B732" s="343" t="s">
        <v>1340</v>
      </c>
      <c r="C732" s="322"/>
      <c r="D732" s="333"/>
      <c r="E732" s="357"/>
      <c r="F732" s="320"/>
      <c r="G732" s="375"/>
      <c r="H732" s="333"/>
      <c r="I732" s="320"/>
      <c r="J732" s="2716"/>
    </row>
    <row r="733" spans="1:10">
      <c r="A733" s="331" t="s">
        <v>1807</v>
      </c>
      <c r="B733" s="297" t="s">
        <v>1144</v>
      </c>
      <c r="C733" s="387" t="s">
        <v>2628</v>
      </c>
      <c r="D733" s="334" t="s">
        <v>31</v>
      </c>
      <c r="E733" s="303">
        <v>6</v>
      </c>
      <c r="F733" s="304"/>
      <c r="G733" s="374"/>
      <c r="H733" s="334"/>
      <c r="I733" s="304"/>
      <c r="J733" s="2717"/>
    </row>
    <row r="734" spans="1:10">
      <c r="A734" s="331" t="s">
        <v>1808</v>
      </c>
      <c r="B734" s="297" t="s">
        <v>1145</v>
      </c>
      <c r="C734" s="387" t="s">
        <v>2629</v>
      </c>
      <c r="D734" s="334" t="s">
        <v>31</v>
      </c>
      <c r="E734" s="303">
        <v>6</v>
      </c>
      <c r="F734" s="304"/>
      <c r="G734" s="374"/>
      <c r="H734" s="334"/>
      <c r="I734" s="304"/>
      <c r="J734" s="2717"/>
    </row>
    <row r="735" spans="1:10">
      <c r="A735" s="332"/>
      <c r="B735" s="341"/>
      <c r="C735" s="385"/>
      <c r="D735" s="335"/>
      <c r="E735" s="358"/>
      <c r="F735" s="329"/>
      <c r="G735" s="378"/>
      <c r="H735" s="335"/>
      <c r="I735" s="373" t="s">
        <v>1812</v>
      </c>
      <c r="J735" s="2718"/>
    </row>
    <row r="736" spans="1:10">
      <c r="A736" s="330" t="s">
        <v>1813</v>
      </c>
      <c r="B736" s="343" t="s">
        <v>1341</v>
      </c>
      <c r="C736" s="388"/>
      <c r="D736" s="336"/>
      <c r="E736" s="357"/>
      <c r="F736" s="324"/>
      <c r="G736" s="376"/>
      <c r="H736" s="336"/>
      <c r="I736" s="324"/>
      <c r="J736" s="2729"/>
    </row>
    <row r="737" spans="1:10">
      <c r="A737" s="331" t="s">
        <v>1814</v>
      </c>
      <c r="B737" s="297" t="s">
        <v>1149</v>
      </c>
      <c r="C737" s="387" t="s">
        <v>1150</v>
      </c>
      <c r="D737" s="334" t="s">
        <v>31</v>
      </c>
      <c r="E737" s="360">
        <v>3</v>
      </c>
      <c r="F737" s="304"/>
      <c r="G737" s="374"/>
      <c r="H737" s="334"/>
      <c r="I737" s="304"/>
      <c r="J737" s="2717"/>
    </row>
    <row r="738" spans="1:10">
      <c r="A738" s="332"/>
      <c r="B738" s="341"/>
      <c r="C738" s="385"/>
      <c r="D738" s="335"/>
      <c r="E738" s="358"/>
      <c r="F738" s="329"/>
      <c r="G738" s="378"/>
      <c r="H738" s="335"/>
      <c r="I738" s="373" t="s">
        <v>1819</v>
      </c>
      <c r="J738" s="2718"/>
    </row>
    <row r="739" spans="1:10">
      <c r="A739" s="330" t="s">
        <v>1815</v>
      </c>
      <c r="B739" s="343" t="s">
        <v>1152</v>
      </c>
      <c r="C739" s="388"/>
      <c r="D739" s="336"/>
      <c r="E739" s="357"/>
      <c r="F739" s="324"/>
      <c r="G739" s="376"/>
      <c r="H739" s="336"/>
      <c r="I739" s="324"/>
      <c r="J739" s="2729"/>
    </row>
    <row r="740" spans="1:10" ht="51">
      <c r="A740" s="331" t="s">
        <v>1816</v>
      </c>
      <c r="B740" s="297" t="s">
        <v>1152</v>
      </c>
      <c r="C740" s="387" t="s">
        <v>1153</v>
      </c>
      <c r="D740" s="334" t="s">
        <v>31</v>
      </c>
      <c r="E740" s="360">
        <v>6</v>
      </c>
      <c r="F740" s="304"/>
      <c r="G740" s="374"/>
      <c r="H740" s="334"/>
      <c r="I740" s="304"/>
      <c r="J740" s="2717"/>
    </row>
    <row r="741" spans="1:10" ht="25.5">
      <c r="A741" s="331" t="s">
        <v>1817</v>
      </c>
      <c r="B741" s="293" t="s">
        <v>1078</v>
      </c>
      <c r="C741" s="293" t="s">
        <v>1307</v>
      </c>
      <c r="D741" s="294" t="s">
        <v>31</v>
      </c>
      <c r="E741" s="361" t="s">
        <v>558</v>
      </c>
      <c r="F741" s="304"/>
      <c r="G741" s="374"/>
      <c r="H741" s="334"/>
      <c r="I741" s="304"/>
      <c r="J741" s="2717"/>
    </row>
    <row r="742" spans="1:10" ht="77.25">
      <c r="A742" s="331" t="s">
        <v>1818</v>
      </c>
      <c r="B742" s="419" t="s">
        <v>1308</v>
      </c>
      <c r="C742" s="485" t="s">
        <v>1309</v>
      </c>
      <c r="D742" s="384" t="s">
        <v>31</v>
      </c>
      <c r="E742" s="384">
        <v>24</v>
      </c>
      <c r="F742" s="304"/>
      <c r="G742" s="374"/>
      <c r="H742" s="334"/>
      <c r="I742" s="304"/>
      <c r="J742" s="2717"/>
    </row>
    <row r="743" spans="1:10">
      <c r="A743" s="332"/>
      <c r="B743" s="341"/>
      <c r="C743" s="385"/>
      <c r="D743" s="335"/>
      <c r="E743" s="358"/>
      <c r="F743" s="329"/>
      <c r="G743" s="378"/>
      <c r="H743" s="335"/>
      <c r="I743" s="373" t="s">
        <v>1822</v>
      </c>
      <c r="J743" s="2718"/>
    </row>
    <row r="744" spans="1:10">
      <c r="A744" s="330" t="s">
        <v>1820</v>
      </c>
      <c r="B744" s="343" t="s">
        <v>1342</v>
      </c>
      <c r="C744" s="388"/>
      <c r="D744" s="336"/>
      <c r="E744" s="357"/>
      <c r="F744" s="324"/>
      <c r="G744" s="376"/>
      <c r="H744" s="336"/>
      <c r="I744" s="324"/>
      <c r="J744" s="2729"/>
    </row>
    <row r="745" spans="1:10" ht="25.5">
      <c r="A745" s="2728" t="s">
        <v>1821</v>
      </c>
      <c r="B745" s="297" t="s">
        <v>3408</v>
      </c>
      <c r="C745" s="380" t="s">
        <v>1156</v>
      </c>
      <c r="D745" s="334" t="s">
        <v>31</v>
      </c>
      <c r="E745" s="360">
        <v>3</v>
      </c>
      <c r="F745" s="2750" t="s">
        <v>3409</v>
      </c>
      <c r="G745" s="2746">
        <v>59</v>
      </c>
      <c r="H745" s="2746">
        <v>59</v>
      </c>
      <c r="I745" s="2751">
        <v>21</v>
      </c>
      <c r="J745" s="2746">
        <v>214.17</v>
      </c>
    </row>
    <row r="746" spans="1:10">
      <c r="A746" s="332"/>
      <c r="B746" s="341"/>
      <c r="C746" s="385"/>
      <c r="D746" s="335"/>
      <c r="E746" s="358"/>
      <c r="F746" s="329"/>
      <c r="G746" s="378"/>
      <c r="H746" s="335"/>
      <c r="I746" s="373" t="s">
        <v>1823</v>
      </c>
      <c r="J746" s="2723">
        <v>177</v>
      </c>
    </row>
    <row r="747" spans="1:10">
      <c r="A747" s="330" t="s">
        <v>1827</v>
      </c>
      <c r="B747" s="343" t="s">
        <v>1343</v>
      </c>
      <c r="C747" s="388"/>
      <c r="D747" s="336"/>
      <c r="E747" s="357"/>
      <c r="F747" s="324"/>
      <c r="G747" s="376"/>
      <c r="H747" s="336"/>
      <c r="I747" s="324"/>
      <c r="J747" s="2729"/>
    </row>
    <row r="748" spans="1:10">
      <c r="A748" s="331" t="s">
        <v>1828</v>
      </c>
      <c r="B748" s="354" t="s">
        <v>1161</v>
      </c>
      <c r="C748" s="379" t="s">
        <v>1162</v>
      </c>
      <c r="D748" s="334" t="s">
        <v>31</v>
      </c>
      <c r="E748" s="363">
        <v>120000</v>
      </c>
      <c r="F748" s="304"/>
      <c r="G748" s="374"/>
      <c r="H748" s="334"/>
      <c r="I748" s="304"/>
      <c r="J748" s="2717"/>
    </row>
    <row r="749" spans="1:10">
      <c r="A749" s="331" t="s">
        <v>1829</v>
      </c>
      <c r="B749" s="354" t="s">
        <v>1164</v>
      </c>
      <c r="C749" s="389" t="s">
        <v>1165</v>
      </c>
      <c r="D749" s="334" t="s">
        <v>31</v>
      </c>
      <c r="E749" s="364">
        <v>6000</v>
      </c>
      <c r="F749" s="304"/>
      <c r="G749" s="374"/>
      <c r="H749" s="334"/>
      <c r="I749" s="304"/>
      <c r="J749" s="2717"/>
    </row>
    <row r="750" spans="1:10">
      <c r="A750" s="331" t="s">
        <v>1830</v>
      </c>
      <c r="B750" s="354" t="s">
        <v>1164</v>
      </c>
      <c r="C750" s="389" t="s">
        <v>1167</v>
      </c>
      <c r="D750" s="334" t="s">
        <v>31</v>
      </c>
      <c r="E750" s="364">
        <v>6000</v>
      </c>
      <c r="F750" s="304"/>
      <c r="G750" s="374"/>
      <c r="H750" s="334"/>
      <c r="I750" s="304"/>
      <c r="J750" s="2717"/>
    </row>
    <row r="751" spans="1:10">
      <c r="A751" s="331" t="s">
        <v>1831</v>
      </c>
      <c r="B751" s="354" t="s">
        <v>1169</v>
      </c>
      <c r="C751" s="379" t="s">
        <v>1170</v>
      </c>
      <c r="D751" s="334" t="s">
        <v>31</v>
      </c>
      <c r="E751" s="363">
        <v>18</v>
      </c>
      <c r="F751" s="304"/>
      <c r="G751" s="374"/>
      <c r="H751" s="334"/>
      <c r="I751" s="304"/>
      <c r="J751" s="2717"/>
    </row>
    <row r="752" spans="1:10">
      <c r="A752" s="332"/>
      <c r="B752" s="341"/>
      <c r="C752" s="385"/>
      <c r="D752" s="335"/>
      <c r="E752" s="358"/>
      <c r="F752" s="329"/>
      <c r="G752" s="378"/>
      <c r="H752" s="335"/>
      <c r="I752" s="373" t="s">
        <v>1824</v>
      </c>
      <c r="J752" s="2718"/>
    </row>
    <row r="753" spans="1:10">
      <c r="A753" s="330" t="s">
        <v>1832</v>
      </c>
      <c r="B753" s="343" t="s">
        <v>1344</v>
      </c>
      <c r="C753" s="388"/>
      <c r="D753" s="336"/>
      <c r="E753" s="357"/>
      <c r="F753" s="324"/>
      <c r="G753" s="376"/>
      <c r="H753" s="336"/>
      <c r="I753" s="324"/>
      <c r="J753" s="2729"/>
    </row>
    <row r="754" spans="1:10" ht="38.25">
      <c r="A754" s="2728" t="s">
        <v>1833</v>
      </c>
      <c r="B754" s="354" t="s">
        <v>1172</v>
      </c>
      <c r="C754" s="379" t="s">
        <v>1170</v>
      </c>
      <c r="D754" s="334" t="s">
        <v>31</v>
      </c>
      <c r="E754" s="363">
        <v>3</v>
      </c>
      <c r="F754" s="2750" t="s">
        <v>2827</v>
      </c>
      <c r="G754" s="2746">
        <v>68</v>
      </c>
      <c r="H754" s="2746">
        <v>68</v>
      </c>
      <c r="I754" s="2751">
        <v>21</v>
      </c>
      <c r="J754" s="2746">
        <v>246.84</v>
      </c>
    </row>
    <row r="755" spans="1:10">
      <c r="A755" s="332"/>
      <c r="B755" s="341"/>
      <c r="C755" s="385"/>
      <c r="D755" s="335"/>
      <c r="E755" s="358"/>
      <c r="F755" s="329"/>
      <c r="G755" s="378"/>
      <c r="H755" s="335"/>
      <c r="I755" s="373" t="s">
        <v>1825</v>
      </c>
      <c r="J755" s="2718">
        <v>204</v>
      </c>
    </row>
    <row r="756" spans="1:10">
      <c r="A756" s="330" t="s">
        <v>1834</v>
      </c>
      <c r="B756" s="343" t="s">
        <v>1345</v>
      </c>
      <c r="C756" s="388"/>
      <c r="D756" s="336"/>
      <c r="E756" s="357"/>
      <c r="F756" s="324"/>
      <c r="G756" s="376"/>
      <c r="H756" s="336"/>
      <c r="I756" s="324"/>
      <c r="J756" s="2729"/>
    </row>
    <row r="757" spans="1:10" ht="38.25">
      <c r="A757" s="331" t="s">
        <v>1835</v>
      </c>
      <c r="B757" s="297" t="s">
        <v>1174</v>
      </c>
      <c r="C757" s="387" t="s">
        <v>1175</v>
      </c>
      <c r="D757" s="334" t="s">
        <v>31</v>
      </c>
      <c r="E757" s="360">
        <v>3</v>
      </c>
      <c r="F757" s="304"/>
      <c r="G757" s="374"/>
      <c r="H757" s="371"/>
      <c r="I757" s="318"/>
      <c r="J757" s="2717"/>
    </row>
    <row r="758" spans="1:10">
      <c r="A758" s="332"/>
      <c r="B758" s="341"/>
      <c r="C758" s="385"/>
      <c r="D758" s="335"/>
      <c r="E758" s="358"/>
      <c r="F758" s="329"/>
      <c r="G758" s="378"/>
      <c r="H758" s="335"/>
      <c r="I758" s="373" t="s">
        <v>1826</v>
      </c>
      <c r="J758" s="2718"/>
    </row>
    <row r="759" spans="1:10">
      <c r="A759" s="330" t="s">
        <v>1836</v>
      </c>
      <c r="B759" s="355" t="s">
        <v>1346</v>
      </c>
      <c r="C759" s="390"/>
      <c r="D759" s="336"/>
      <c r="E759" s="357"/>
      <c r="F759" s="324"/>
      <c r="G759" s="376"/>
      <c r="H759" s="336"/>
      <c r="I759" s="324"/>
      <c r="J759" s="2729"/>
    </row>
    <row r="760" spans="1:10">
      <c r="A760" s="642" t="s">
        <v>2612</v>
      </c>
      <c r="B760" s="642"/>
      <c r="C760" s="642"/>
      <c r="D760" s="642"/>
      <c r="E760" s="642"/>
      <c r="F760" s="642"/>
      <c r="G760" s="642"/>
      <c r="H760" s="642"/>
      <c r="I760" s="642"/>
      <c r="J760" s="642"/>
    </row>
    <row r="761" spans="1:10" ht="77.25">
      <c r="A761" s="331" t="s">
        <v>1837</v>
      </c>
      <c r="B761" s="337" t="s">
        <v>995</v>
      </c>
      <c r="C761" s="391" t="s">
        <v>1347</v>
      </c>
      <c r="D761" s="334" t="s">
        <v>31</v>
      </c>
      <c r="E761" s="360">
        <v>950000</v>
      </c>
      <c r="F761" s="304"/>
      <c r="G761" s="374"/>
      <c r="H761" s="334"/>
      <c r="I761" s="304"/>
      <c r="J761" s="2717"/>
    </row>
    <row r="762" spans="1:10" ht="141">
      <c r="A762" s="331" t="s">
        <v>1838</v>
      </c>
      <c r="B762" s="337" t="s">
        <v>995</v>
      </c>
      <c r="C762" s="391" t="s">
        <v>1348</v>
      </c>
      <c r="D762" s="334" t="s">
        <v>31</v>
      </c>
      <c r="E762" s="360">
        <v>60000</v>
      </c>
      <c r="F762" s="304"/>
      <c r="G762" s="374"/>
      <c r="H762" s="334"/>
      <c r="I762" s="304"/>
      <c r="J762" s="2717"/>
    </row>
    <row r="763" spans="1:10" ht="128.25">
      <c r="A763" s="331" t="s">
        <v>1839</v>
      </c>
      <c r="B763" s="337" t="s">
        <v>995</v>
      </c>
      <c r="C763" s="392" t="s">
        <v>1349</v>
      </c>
      <c r="D763" s="334" t="s">
        <v>31</v>
      </c>
      <c r="E763" s="360">
        <v>10000</v>
      </c>
      <c r="F763" s="304"/>
      <c r="G763" s="374"/>
      <c r="H763" s="334"/>
      <c r="I763" s="304"/>
      <c r="J763" s="2717"/>
    </row>
    <row r="764" spans="1:10" ht="54">
      <c r="A764" s="634" t="s">
        <v>1840</v>
      </c>
      <c r="B764" s="635" t="s">
        <v>995</v>
      </c>
      <c r="C764" s="636" t="s">
        <v>2798</v>
      </c>
      <c r="D764" s="637" t="s">
        <v>31</v>
      </c>
      <c r="E764" s="638">
        <v>60000</v>
      </c>
      <c r="F764" s="304"/>
      <c r="G764" s="374"/>
      <c r="H764" s="334"/>
      <c r="I764" s="304"/>
      <c r="J764" s="2717"/>
    </row>
    <row r="765" spans="1:10" ht="51">
      <c r="A765" s="331" t="s">
        <v>1841</v>
      </c>
      <c r="B765" s="337" t="s">
        <v>995</v>
      </c>
      <c r="C765" s="344" t="s">
        <v>1350</v>
      </c>
      <c r="D765" s="334" t="s">
        <v>31</v>
      </c>
      <c r="E765" s="360">
        <v>1000000</v>
      </c>
      <c r="F765" s="304"/>
      <c r="G765" s="374"/>
      <c r="H765" s="334"/>
      <c r="I765" s="304"/>
      <c r="J765" s="2717"/>
    </row>
    <row r="766" spans="1:10" ht="105">
      <c r="A766" s="331" t="s">
        <v>1842</v>
      </c>
      <c r="B766" s="337" t="s">
        <v>995</v>
      </c>
      <c r="C766" s="391" t="s">
        <v>2752</v>
      </c>
      <c r="D766" s="334" t="s">
        <v>31</v>
      </c>
      <c r="E766" s="360">
        <v>520000</v>
      </c>
      <c r="F766" s="304"/>
      <c r="G766" s="374"/>
      <c r="H766" s="334"/>
      <c r="I766" s="304"/>
      <c r="J766" s="2717"/>
    </row>
    <row r="767" spans="1:10" ht="102.75">
      <c r="A767" s="331" t="s">
        <v>1843</v>
      </c>
      <c r="B767" s="337" t="s">
        <v>995</v>
      </c>
      <c r="C767" s="391" t="s">
        <v>2748</v>
      </c>
      <c r="D767" s="334" t="s">
        <v>31</v>
      </c>
      <c r="E767" s="360">
        <v>5000</v>
      </c>
      <c r="F767" s="304"/>
      <c r="G767" s="374"/>
      <c r="H767" s="334"/>
      <c r="I767" s="304"/>
      <c r="J767" s="2717"/>
    </row>
    <row r="768" spans="1:10" ht="51.75">
      <c r="A768" s="331" t="s">
        <v>1844</v>
      </c>
      <c r="B768" s="337" t="s">
        <v>995</v>
      </c>
      <c r="C768" s="391" t="s">
        <v>1351</v>
      </c>
      <c r="D768" s="334" t="s">
        <v>31</v>
      </c>
      <c r="E768" s="360">
        <v>20000</v>
      </c>
      <c r="F768" s="304"/>
      <c r="G768" s="374"/>
      <c r="H768" s="334"/>
      <c r="I768" s="304"/>
      <c r="J768" s="2717"/>
    </row>
    <row r="769" spans="1:10" ht="28.5">
      <c r="A769" s="331" t="s">
        <v>1845</v>
      </c>
      <c r="B769" s="337" t="s">
        <v>995</v>
      </c>
      <c r="C769" s="391" t="s">
        <v>2751</v>
      </c>
      <c r="D769" s="334" t="s">
        <v>31</v>
      </c>
      <c r="E769" s="360">
        <v>9000</v>
      </c>
      <c r="F769" s="304"/>
      <c r="G769" s="374"/>
      <c r="H769" s="334"/>
      <c r="I769" s="304"/>
      <c r="J769" s="2717"/>
    </row>
    <row r="770" spans="1:10" ht="41.25">
      <c r="A770" s="331" t="s">
        <v>1846</v>
      </c>
      <c r="B770" s="337" t="s">
        <v>995</v>
      </c>
      <c r="C770" s="391" t="s">
        <v>2749</v>
      </c>
      <c r="D770" s="334" t="s">
        <v>31</v>
      </c>
      <c r="E770" s="360">
        <v>30000</v>
      </c>
      <c r="F770" s="304"/>
      <c r="G770" s="374"/>
      <c r="H770" s="334"/>
      <c r="I770" s="304"/>
      <c r="J770" s="2717"/>
    </row>
    <row r="771" spans="1:10" ht="156">
      <c r="A771" s="331" t="s">
        <v>1847</v>
      </c>
      <c r="B771" s="337" t="s">
        <v>995</v>
      </c>
      <c r="C771" s="391" t="s">
        <v>2750</v>
      </c>
      <c r="D771" s="334" t="s">
        <v>31</v>
      </c>
      <c r="E771" s="360">
        <v>3000</v>
      </c>
      <c r="F771" s="304"/>
      <c r="G771" s="374"/>
      <c r="H771" s="334"/>
      <c r="I771" s="304"/>
      <c r="J771" s="2717"/>
    </row>
    <row r="772" spans="1:10">
      <c r="A772" s="643" t="s">
        <v>2611</v>
      </c>
      <c r="B772" s="644"/>
      <c r="C772" s="644"/>
      <c r="D772" s="644"/>
      <c r="E772" s="644"/>
      <c r="F772" s="644"/>
      <c r="G772" s="644"/>
      <c r="H772" s="644"/>
      <c r="I772" s="644"/>
      <c r="J772" s="644"/>
    </row>
    <row r="773" spans="1:10" ht="166.5">
      <c r="A773" s="331" t="s">
        <v>1848</v>
      </c>
      <c r="B773" s="339" t="s">
        <v>1190</v>
      </c>
      <c r="C773" s="391" t="s">
        <v>1352</v>
      </c>
      <c r="D773" s="334" t="s">
        <v>31</v>
      </c>
      <c r="E773" s="360">
        <v>500000</v>
      </c>
      <c r="F773" s="304"/>
      <c r="G773" s="374"/>
      <c r="H773" s="334"/>
      <c r="I773" s="304"/>
      <c r="J773" s="2717"/>
    </row>
    <row r="774" spans="1:10" ht="166.5">
      <c r="A774" s="331" t="s">
        <v>1849</v>
      </c>
      <c r="B774" s="339" t="s">
        <v>1190</v>
      </c>
      <c r="C774" s="391" t="s">
        <v>1353</v>
      </c>
      <c r="D774" s="334" t="s">
        <v>31</v>
      </c>
      <c r="E774" s="360">
        <v>250000</v>
      </c>
      <c r="F774" s="304"/>
      <c r="G774" s="374"/>
      <c r="H774" s="334"/>
      <c r="I774" s="304"/>
      <c r="J774" s="2717"/>
    </row>
    <row r="775" spans="1:10" ht="90">
      <c r="A775" s="331" t="s">
        <v>1850</v>
      </c>
      <c r="B775" s="339" t="s">
        <v>1190</v>
      </c>
      <c r="C775" s="391" t="s">
        <v>1354</v>
      </c>
      <c r="D775" s="334" t="s">
        <v>31</v>
      </c>
      <c r="E775" s="360">
        <v>15000</v>
      </c>
      <c r="F775" s="304"/>
      <c r="G775" s="374"/>
      <c r="H775" s="334"/>
      <c r="I775" s="304"/>
      <c r="J775" s="2717"/>
    </row>
    <row r="776" spans="1:10" ht="90">
      <c r="A776" s="331" t="s">
        <v>1851</v>
      </c>
      <c r="B776" s="339" t="s">
        <v>1190</v>
      </c>
      <c r="C776" s="391" t="s">
        <v>1355</v>
      </c>
      <c r="D776" s="334" t="s">
        <v>31</v>
      </c>
      <c r="E776" s="360">
        <v>15000</v>
      </c>
      <c r="F776" s="304"/>
      <c r="G776" s="374"/>
      <c r="H776" s="334"/>
      <c r="I776" s="304"/>
      <c r="J776" s="2717"/>
    </row>
    <row r="777" spans="1:10" ht="26.25">
      <c r="A777" s="331" t="s">
        <v>1852</v>
      </c>
      <c r="B777" s="338" t="s">
        <v>1195</v>
      </c>
      <c r="C777" s="391" t="s">
        <v>1196</v>
      </c>
      <c r="D777" s="334" t="s">
        <v>31</v>
      </c>
      <c r="E777" s="360">
        <v>30000</v>
      </c>
      <c r="F777" s="304"/>
      <c r="G777" s="374"/>
      <c r="H777" s="334"/>
      <c r="I777" s="304"/>
      <c r="J777" s="2717"/>
    </row>
    <row r="778" spans="1:10" ht="26.25">
      <c r="A778" s="331" t="s">
        <v>1853</v>
      </c>
      <c r="B778" s="344" t="s">
        <v>1198</v>
      </c>
      <c r="C778" s="391" t="s">
        <v>1356</v>
      </c>
      <c r="D778" s="334" t="s">
        <v>31</v>
      </c>
      <c r="E778" s="360">
        <v>750000</v>
      </c>
      <c r="F778" s="304"/>
      <c r="G778" s="374"/>
      <c r="H778" s="371"/>
      <c r="I778" s="318"/>
      <c r="J778" s="2717"/>
    </row>
    <row r="779" spans="1:10">
      <c r="A779" s="332"/>
      <c r="B779" s="341"/>
      <c r="C779" s="385"/>
      <c r="D779" s="335"/>
      <c r="E779" s="358"/>
      <c r="F779" s="329"/>
      <c r="G779" s="378"/>
      <c r="H779" s="335"/>
      <c r="I779" s="373" t="s">
        <v>1854</v>
      </c>
      <c r="J779" s="2718"/>
    </row>
    <row r="780" spans="1:10">
      <c r="A780" s="330" t="s">
        <v>1856</v>
      </c>
      <c r="B780" s="343" t="s">
        <v>1201</v>
      </c>
      <c r="C780" s="322"/>
      <c r="D780" s="333"/>
      <c r="E780" s="357"/>
      <c r="F780" s="320"/>
      <c r="G780" s="375"/>
      <c r="H780" s="333"/>
      <c r="I780" s="320"/>
      <c r="J780" s="2716"/>
    </row>
    <row r="781" spans="1:10" ht="25.5">
      <c r="A781" s="331" t="s">
        <v>1857</v>
      </c>
      <c r="B781" s="309" t="s">
        <v>1203</v>
      </c>
      <c r="C781" s="298" t="s">
        <v>1204</v>
      </c>
      <c r="D781" s="334" t="s">
        <v>31</v>
      </c>
      <c r="E781" s="360">
        <v>150000</v>
      </c>
      <c r="F781" s="304"/>
      <c r="G781" s="374"/>
      <c r="H781" s="371"/>
      <c r="I781" s="318"/>
      <c r="J781" s="2717"/>
    </row>
    <row r="782" spans="1:10">
      <c r="A782" s="332"/>
      <c r="B782" s="341"/>
      <c r="C782" s="385"/>
      <c r="D782" s="335"/>
      <c r="E782" s="358"/>
      <c r="F782" s="329"/>
      <c r="G782" s="378"/>
      <c r="H782" s="335"/>
      <c r="I782" s="373" t="s">
        <v>1855</v>
      </c>
      <c r="J782" s="2718"/>
    </row>
    <row r="783" spans="1:10">
      <c r="A783" s="330" t="s">
        <v>1858</v>
      </c>
      <c r="B783" s="343" t="s">
        <v>1358</v>
      </c>
      <c r="C783" s="393"/>
      <c r="D783" s="333"/>
      <c r="E783" s="357"/>
      <c r="F783" s="320"/>
      <c r="G783" s="375"/>
      <c r="H783" s="333"/>
      <c r="I783" s="320"/>
      <c r="J783" s="2716"/>
    </row>
    <row r="784" spans="1:10" ht="25.5">
      <c r="A784" s="331" t="s">
        <v>1859</v>
      </c>
      <c r="B784" s="339" t="s">
        <v>1208</v>
      </c>
      <c r="C784" s="298" t="s">
        <v>2630</v>
      </c>
      <c r="D784" s="334" t="s">
        <v>31</v>
      </c>
      <c r="E784" s="359">
        <v>15000</v>
      </c>
      <c r="F784" s="304"/>
      <c r="G784" s="374"/>
      <c r="H784" s="334"/>
      <c r="I784" s="304"/>
      <c r="J784" s="2717"/>
    </row>
    <row r="785" spans="1:10" ht="25.5">
      <c r="A785" s="331" t="s">
        <v>1860</v>
      </c>
      <c r="B785" s="339" t="s">
        <v>1208</v>
      </c>
      <c r="C785" s="298" t="s">
        <v>2631</v>
      </c>
      <c r="D785" s="334" t="s">
        <v>31</v>
      </c>
      <c r="E785" s="359">
        <v>1500</v>
      </c>
      <c r="F785" s="304"/>
      <c r="G785" s="374"/>
      <c r="H785" s="334"/>
      <c r="I785" s="304"/>
      <c r="J785" s="2717"/>
    </row>
    <row r="786" spans="1:10" ht="25.5">
      <c r="A786" s="331" t="s">
        <v>1861</v>
      </c>
      <c r="B786" s="339" t="s">
        <v>1208</v>
      </c>
      <c r="C786" s="298" t="s">
        <v>2632</v>
      </c>
      <c r="D786" s="334" t="s">
        <v>31</v>
      </c>
      <c r="E786" s="359">
        <v>1200</v>
      </c>
      <c r="F786" s="304"/>
      <c r="G786" s="374"/>
      <c r="H786" s="371"/>
      <c r="I786" s="318"/>
      <c r="J786" s="2717"/>
    </row>
    <row r="787" spans="1:10">
      <c r="A787" s="332"/>
      <c r="B787" s="341"/>
      <c r="C787" s="385"/>
      <c r="D787" s="335"/>
      <c r="E787" s="358"/>
      <c r="F787" s="329"/>
      <c r="G787" s="378"/>
      <c r="H787" s="335"/>
      <c r="I787" s="373" t="s">
        <v>1862</v>
      </c>
      <c r="J787" s="2718"/>
    </row>
    <row r="788" spans="1:10">
      <c r="A788" s="330" t="s">
        <v>1863</v>
      </c>
      <c r="B788" s="343" t="s">
        <v>1357</v>
      </c>
      <c r="C788" s="322"/>
      <c r="D788" s="333"/>
      <c r="E788" s="357"/>
      <c r="F788" s="320"/>
      <c r="G788" s="375"/>
      <c r="H788" s="333"/>
      <c r="I788" s="320"/>
      <c r="J788" s="2716"/>
    </row>
    <row r="789" spans="1:10" ht="25.5">
      <c r="A789" s="331" t="s">
        <v>1864</v>
      </c>
      <c r="B789" s="339" t="s">
        <v>1212</v>
      </c>
      <c r="C789" s="394" t="s">
        <v>1213</v>
      </c>
      <c r="D789" s="334" t="s">
        <v>31</v>
      </c>
      <c r="E789" s="360">
        <v>40000</v>
      </c>
      <c r="F789" s="304"/>
      <c r="G789" s="374"/>
      <c r="H789" s="334"/>
      <c r="I789" s="304"/>
      <c r="J789" s="2717"/>
    </row>
    <row r="790" spans="1:10" ht="25.5">
      <c r="A790" s="331" t="s">
        <v>1865</v>
      </c>
      <c r="B790" s="339" t="s">
        <v>1212</v>
      </c>
      <c r="C790" s="395" t="s">
        <v>1214</v>
      </c>
      <c r="D790" s="334" t="s">
        <v>31</v>
      </c>
      <c r="E790" s="360">
        <v>200000</v>
      </c>
      <c r="F790" s="304"/>
      <c r="G790" s="374"/>
      <c r="H790" s="334"/>
      <c r="I790" s="304"/>
      <c r="J790" s="2717"/>
    </row>
    <row r="791" spans="1:10" ht="25.5">
      <c r="A791" s="331" t="s">
        <v>1866</v>
      </c>
      <c r="B791" s="339" t="s">
        <v>1212</v>
      </c>
      <c r="C791" s="395" t="s">
        <v>1215</v>
      </c>
      <c r="D791" s="334" t="s">
        <v>31</v>
      </c>
      <c r="E791" s="360">
        <v>13000</v>
      </c>
      <c r="F791" s="304"/>
      <c r="G791" s="374"/>
      <c r="H791" s="334"/>
      <c r="I791" s="304"/>
      <c r="J791" s="2717"/>
    </row>
    <row r="792" spans="1:10">
      <c r="A792" s="331" t="s">
        <v>1867</v>
      </c>
      <c r="B792" s="339" t="s">
        <v>1212</v>
      </c>
      <c r="C792" s="396" t="s">
        <v>2617</v>
      </c>
      <c r="D792" s="334" t="s">
        <v>31</v>
      </c>
      <c r="E792" s="360">
        <v>20000</v>
      </c>
      <c r="F792" s="304"/>
      <c r="G792" s="374"/>
      <c r="H792" s="334"/>
      <c r="I792" s="304"/>
      <c r="J792" s="2717"/>
    </row>
    <row r="793" spans="1:10" ht="26.25">
      <c r="A793" s="331" t="s">
        <v>1868</v>
      </c>
      <c r="B793" s="339" t="s">
        <v>1212</v>
      </c>
      <c r="C793" s="397" t="s">
        <v>1359</v>
      </c>
      <c r="D793" s="334" t="s">
        <v>31</v>
      </c>
      <c r="E793" s="360">
        <v>13000</v>
      </c>
      <c r="F793" s="304"/>
      <c r="G793" s="374"/>
      <c r="H793" s="334"/>
      <c r="I793" s="304"/>
      <c r="J793" s="2717"/>
    </row>
    <row r="794" spans="1:10" ht="38.25">
      <c r="A794" s="331" t="s">
        <v>1869</v>
      </c>
      <c r="B794" s="339" t="s">
        <v>1212</v>
      </c>
      <c r="C794" s="395" t="s">
        <v>2753</v>
      </c>
      <c r="D794" s="334" t="s">
        <v>31</v>
      </c>
      <c r="E794" s="360">
        <v>20000</v>
      </c>
      <c r="F794" s="304"/>
      <c r="G794" s="374"/>
      <c r="H794" s="334"/>
      <c r="I794" s="304"/>
      <c r="J794" s="2717"/>
    </row>
    <row r="795" spans="1:10" ht="38.25">
      <c r="A795" s="331" t="s">
        <v>1870</v>
      </c>
      <c r="B795" s="339" t="s">
        <v>1212</v>
      </c>
      <c r="C795" s="395" t="s">
        <v>2754</v>
      </c>
      <c r="D795" s="334" t="s">
        <v>31</v>
      </c>
      <c r="E795" s="360">
        <v>20000</v>
      </c>
      <c r="F795" s="304"/>
      <c r="G795" s="374"/>
      <c r="H795" s="334"/>
      <c r="I795" s="304"/>
      <c r="J795" s="2717"/>
    </row>
    <row r="796" spans="1:10" ht="38.25">
      <c r="A796" s="331" t="s">
        <v>1871</v>
      </c>
      <c r="B796" s="339" t="s">
        <v>1212</v>
      </c>
      <c r="C796" s="395" t="s">
        <v>1360</v>
      </c>
      <c r="D796" s="334" t="s">
        <v>31</v>
      </c>
      <c r="E796" s="360">
        <v>150</v>
      </c>
      <c r="F796" s="304"/>
      <c r="G796" s="374"/>
      <c r="H796" s="371"/>
      <c r="I796" s="318"/>
      <c r="J796" s="2717"/>
    </row>
    <row r="797" spans="1:10">
      <c r="A797" s="332"/>
      <c r="B797" s="341"/>
      <c r="C797" s="385"/>
      <c r="D797" s="335"/>
      <c r="E797" s="358"/>
      <c r="F797" s="329"/>
      <c r="G797" s="378"/>
      <c r="H797" s="335"/>
      <c r="I797" s="373" t="s">
        <v>1872</v>
      </c>
      <c r="J797" s="2718"/>
    </row>
    <row r="798" spans="1:10">
      <c r="A798" s="330" t="s">
        <v>1873</v>
      </c>
      <c r="B798" s="343" t="s">
        <v>1218</v>
      </c>
      <c r="C798" s="322"/>
      <c r="D798" s="333"/>
      <c r="E798" s="357"/>
      <c r="F798" s="320"/>
      <c r="G798" s="375"/>
      <c r="H798" s="333"/>
      <c r="I798" s="320"/>
      <c r="J798" s="2716"/>
    </row>
    <row r="799" spans="1:10" ht="25.5">
      <c r="A799" s="331" t="s">
        <v>1874</v>
      </c>
      <c r="B799" s="298" t="s">
        <v>1220</v>
      </c>
      <c r="C799" s="298" t="s">
        <v>1221</v>
      </c>
      <c r="D799" s="334" t="s">
        <v>31</v>
      </c>
      <c r="E799" s="360">
        <v>40000</v>
      </c>
      <c r="F799" s="304"/>
      <c r="G799" s="374"/>
      <c r="H799" s="334"/>
      <c r="I799" s="304"/>
      <c r="J799" s="2717"/>
    </row>
    <row r="800" spans="1:10" ht="25.5">
      <c r="A800" s="331" t="s">
        <v>1875</v>
      </c>
      <c r="B800" s="298" t="s">
        <v>1220</v>
      </c>
      <c r="C800" s="298" t="s">
        <v>1222</v>
      </c>
      <c r="D800" s="334" t="s">
        <v>31</v>
      </c>
      <c r="E800" s="360">
        <v>10000</v>
      </c>
      <c r="F800" s="304"/>
      <c r="G800" s="374"/>
      <c r="H800" s="371"/>
      <c r="I800" s="318"/>
      <c r="J800" s="2717"/>
    </row>
    <row r="801" spans="1:10">
      <c r="A801" s="332"/>
      <c r="B801" s="341"/>
      <c r="C801" s="385"/>
      <c r="D801" s="335"/>
      <c r="E801" s="358"/>
      <c r="F801" s="329"/>
      <c r="G801" s="378"/>
      <c r="H801" s="335"/>
      <c r="I801" s="373" t="s">
        <v>1876</v>
      </c>
      <c r="J801" s="2718"/>
    </row>
    <row r="802" spans="1:10">
      <c r="A802" s="330" t="s">
        <v>1877</v>
      </c>
      <c r="B802" s="345" t="s">
        <v>1361</v>
      </c>
      <c r="C802" s="323"/>
      <c r="D802" s="333"/>
      <c r="E802" s="357"/>
      <c r="F802" s="320"/>
      <c r="G802" s="375"/>
      <c r="H802" s="333"/>
      <c r="I802" s="320"/>
      <c r="J802" s="2716"/>
    </row>
    <row r="803" spans="1:10" ht="25.5">
      <c r="A803" s="331" t="s">
        <v>1878</v>
      </c>
      <c r="B803" s="298" t="s">
        <v>1226</v>
      </c>
      <c r="C803" s="298" t="s">
        <v>1227</v>
      </c>
      <c r="D803" s="334" t="s">
        <v>31</v>
      </c>
      <c r="E803" s="359">
        <v>10000</v>
      </c>
      <c r="F803" s="304"/>
      <c r="G803" s="374"/>
      <c r="H803" s="334"/>
      <c r="I803" s="304"/>
      <c r="J803" s="2717"/>
    </row>
    <row r="804" spans="1:10" ht="25.5">
      <c r="A804" s="331" t="s">
        <v>1879</v>
      </c>
      <c r="B804" s="298" t="s">
        <v>1226</v>
      </c>
      <c r="C804" s="298" t="s">
        <v>1228</v>
      </c>
      <c r="D804" s="334" t="s">
        <v>31</v>
      </c>
      <c r="E804" s="359">
        <v>180000</v>
      </c>
      <c r="F804" s="304"/>
      <c r="G804" s="374"/>
      <c r="H804" s="334"/>
      <c r="I804" s="304"/>
      <c r="J804" s="2717"/>
    </row>
    <row r="805" spans="1:10" ht="25.5">
      <c r="A805" s="331" t="s">
        <v>1880</v>
      </c>
      <c r="B805" s="346" t="s">
        <v>1063</v>
      </c>
      <c r="C805" s="346" t="s">
        <v>1229</v>
      </c>
      <c r="D805" s="334" t="s">
        <v>31</v>
      </c>
      <c r="E805" s="365">
        <v>30</v>
      </c>
      <c r="F805" s="304"/>
      <c r="G805" s="374"/>
      <c r="H805" s="334"/>
      <c r="I805" s="304"/>
      <c r="J805" s="2717"/>
    </row>
    <row r="806" spans="1:10" ht="25.5">
      <c r="A806" s="331" t="s">
        <v>1881</v>
      </c>
      <c r="B806" s="346" t="s">
        <v>1230</v>
      </c>
      <c r="C806" s="346" t="s">
        <v>1231</v>
      </c>
      <c r="D806" s="334" t="s">
        <v>49</v>
      </c>
      <c r="E806" s="359">
        <v>18</v>
      </c>
      <c r="F806" s="304"/>
      <c r="G806" s="374"/>
      <c r="H806" s="334"/>
      <c r="I806" s="304"/>
      <c r="J806" s="2717"/>
    </row>
    <row r="807" spans="1:10" ht="38.25">
      <c r="A807" s="331" t="s">
        <v>1882</v>
      </c>
      <c r="B807" s="298" t="s">
        <v>1232</v>
      </c>
      <c r="C807" s="298" t="s">
        <v>1233</v>
      </c>
      <c r="D807" s="334" t="s">
        <v>31</v>
      </c>
      <c r="E807" s="359">
        <v>2000</v>
      </c>
      <c r="F807" s="304"/>
      <c r="G807" s="374"/>
      <c r="H807" s="334"/>
      <c r="I807" s="304"/>
      <c r="J807" s="2717"/>
    </row>
    <row r="808" spans="1:10" ht="25.5">
      <c r="A808" s="331" t="s">
        <v>1883</v>
      </c>
      <c r="B808" s="298" t="s">
        <v>1235</v>
      </c>
      <c r="C808" s="298" t="s">
        <v>1236</v>
      </c>
      <c r="D808" s="334" t="s">
        <v>49</v>
      </c>
      <c r="E808" s="359">
        <v>100</v>
      </c>
      <c r="F808" s="304"/>
      <c r="G808" s="374"/>
      <c r="H808" s="371"/>
      <c r="I808" s="318"/>
      <c r="J808" s="2717"/>
    </row>
    <row r="809" spans="1:10" ht="25.5">
      <c r="A809" s="331" t="s">
        <v>1884</v>
      </c>
      <c r="B809" s="349" t="s">
        <v>1264</v>
      </c>
      <c r="C809" s="349" t="s">
        <v>1265</v>
      </c>
      <c r="D809" s="334" t="s">
        <v>31</v>
      </c>
      <c r="E809" s="367">
        <v>1700</v>
      </c>
      <c r="F809" s="304"/>
      <c r="G809" s="374"/>
      <c r="H809" s="334"/>
      <c r="I809" s="304"/>
      <c r="J809" s="2717"/>
    </row>
    <row r="810" spans="1:10" ht="38.25">
      <c r="A810" s="331" t="s">
        <v>1885</v>
      </c>
      <c r="B810" s="350" t="s">
        <v>1266</v>
      </c>
      <c r="C810" s="350" t="s">
        <v>1267</v>
      </c>
      <c r="D810" s="334" t="s">
        <v>31</v>
      </c>
      <c r="E810" s="359">
        <v>24</v>
      </c>
      <c r="F810" s="304"/>
      <c r="G810" s="374"/>
      <c r="H810" s="334"/>
      <c r="I810" s="304"/>
      <c r="J810" s="2717"/>
    </row>
    <row r="811" spans="1:10">
      <c r="A811" s="332"/>
      <c r="B811" s="341"/>
      <c r="C811" s="385"/>
      <c r="D811" s="335"/>
      <c r="E811" s="358"/>
      <c r="F811" s="329"/>
      <c r="G811" s="378"/>
      <c r="H811" s="335"/>
      <c r="I811" s="373" t="s">
        <v>1886</v>
      </c>
      <c r="J811" s="2718"/>
    </row>
    <row r="812" spans="1:10">
      <c r="A812" s="330" t="s">
        <v>1887</v>
      </c>
      <c r="B812" s="345" t="s">
        <v>1362</v>
      </c>
      <c r="C812" s="323"/>
      <c r="D812" s="333"/>
      <c r="E812" s="357"/>
      <c r="F812" s="320"/>
      <c r="G812" s="375"/>
      <c r="H812" s="333"/>
      <c r="I812" s="320"/>
      <c r="J812" s="2716"/>
    </row>
    <row r="813" spans="1:10" ht="38.25">
      <c r="A813" s="331" t="s">
        <v>1888</v>
      </c>
      <c r="B813" s="298" t="s">
        <v>1234</v>
      </c>
      <c r="C813" s="298" t="s">
        <v>1363</v>
      </c>
      <c r="D813" s="334" t="s">
        <v>31</v>
      </c>
      <c r="E813" s="359">
        <v>45000</v>
      </c>
      <c r="F813" s="304"/>
      <c r="G813" s="374"/>
      <c r="H813" s="334"/>
      <c r="I813" s="304"/>
      <c r="J813" s="2717"/>
    </row>
    <row r="814" spans="1:10">
      <c r="A814" s="332"/>
      <c r="B814" s="341"/>
      <c r="C814" s="385"/>
      <c r="D814" s="335"/>
      <c r="E814" s="358"/>
      <c r="F814" s="329"/>
      <c r="G814" s="378"/>
      <c r="H814" s="335"/>
      <c r="I814" s="373" t="s">
        <v>1889</v>
      </c>
      <c r="J814" s="2718"/>
    </row>
    <row r="815" spans="1:10">
      <c r="A815" s="330" t="s">
        <v>1890</v>
      </c>
      <c r="B815" s="347" t="s">
        <v>1239</v>
      </c>
      <c r="C815" s="356"/>
      <c r="D815" s="333"/>
      <c r="E815" s="357"/>
      <c r="F815" s="320"/>
      <c r="G815" s="375"/>
      <c r="H815" s="333"/>
      <c r="I815" s="320"/>
      <c r="J815" s="2716"/>
    </row>
    <row r="816" spans="1:10" ht="38.25">
      <c r="A816" s="331" t="s">
        <v>1891</v>
      </c>
      <c r="B816" s="298" t="s">
        <v>1009</v>
      </c>
      <c r="C816" s="298" t="s">
        <v>1364</v>
      </c>
      <c r="D816" s="334" t="s">
        <v>49</v>
      </c>
      <c r="E816" s="359">
        <v>24</v>
      </c>
      <c r="F816" s="304"/>
      <c r="G816" s="374"/>
      <c r="H816" s="334"/>
      <c r="I816" s="304"/>
      <c r="J816" s="2717"/>
    </row>
    <row r="817" spans="1:10" ht="25.5">
      <c r="A817" s="331" t="s">
        <v>1892</v>
      </c>
      <c r="B817" s="298" t="s">
        <v>1241</v>
      </c>
      <c r="C817" s="298" t="s">
        <v>1365</v>
      </c>
      <c r="D817" s="334" t="s">
        <v>49</v>
      </c>
      <c r="E817" s="359">
        <v>25</v>
      </c>
      <c r="F817" s="304"/>
      <c r="G817" s="374"/>
      <c r="H817" s="334"/>
      <c r="I817" s="304"/>
      <c r="J817" s="2717"/>
    </row>
    <row r="818" spans="1:10" ht="38.25">
      <c r="A818" s="331" t="s">
        <v>1893</v>
      </c>
      <c r="B818" s="298" t="s">
        <v>1242</v>
      </c>
      <c r="C818" s="298" t="s">
        <v>1366</v>
      </c>
      <c r="D818" s="334" t="s">
        <v>49</v>
      </c>
      <c r="E818" s="359">
        <v>2844</v>
      </c>
      <c r="F818" s="304"/>
      <c r="G818" s="374"/>
      <c r="H818" s="334"/>
      <c r="I818" s="304"/>
      <c r="J818" s="2717"/>
    </row>
    <row r="819" spans="1:10">
      <c r="A819" s="331" t="s">
        <v>1894</v>
      </c>
      <c r="B819" s="298" t="s">
        <v>1241</v>
      </c>
      <c r="C819" s="298" t="s">
        <v>1367</v>
      </c>
      <c r="D819" s="334" t="s">
        <v>49</v>
      </c>
      <c r="E819" s="359">
        <v>15</v>
      </c>
      <c r="F819" s="304"/>
      <c r="G819" s="374"/>
      <c r="H819" s="334"/>
      <c r="I819" s="304"/>
      <c r="J819" s="2717"/>
    </row>
    <row r="820" spans="1:10" ht="25.5">
      <c r="A820" s="331" t="s">
        <v>1895</v>
      </c>
      <c r="B820" s="298" t="s">
        <v>1243</v>
      </c>
      <c r="C820" s="298" t="s">
        <v>1368</v>
      </c>
      <c r="D820" s="334" t="s">
        <v>49</v>
      </c>
      <c r="E820" s="359">
        <v>150</v>
      </c>
      <c r="F820" s="304"/>
      <c r="G820" s="374"/>
      <c r="H820" s="334"/>
      <c r="I820" s="304"/>
      <c r="J820" s="2717"/>
    </row>
    <row r="821" spans="1:10" ht="51">
      <c r="A821" s="331" t="s">
        <v>1896</v>
      </c>
      <c r="B821" s="298" t="s">
        <v>1244</v>
      </c>
      <c r="C821" s="298" t="s">
        <v>1245</v>
      </c>
      <c r="D821" s="334" t="s">
        <v>49</v>
      </c>
      <c r="E821" s="359">
        <v>2100</v>
      </c>
      <c r="F821" s="304"/>
      <c r="G821" s="374"/>
      <c r="H821" s="334"/>
      <c r="I821" s="304"/>
      <c r="J821" s="2717"/>
    </row>
    <row r="822" spans="1:10" ht="51">
      <c r="A822" s="331" t="s">
        <v>1897</v>
      </c>
      <c r="B822" s="298" t="s">
        <v>1244</v>
      </c>
      <c r="C822" s="298" t="s">
        <v>1246</v>
      </c>
      <c r="D822" s="334" t="s">
        <v>49</v>
      </c>
      <c r="E822" s="359">
        <v>1800</v>
      </c>
      <c r="F822" s="304"/>
      <c r="G822" s="374"/>
      <c r="H822" s="334"/>
      <c r="I822" s="304"/>
      <c r="J822" s="2717"/>
    </row>
    <row r="823" spans="1:10" ht="102">
      <c r="A823" s="331" t="s">
        <v>1898</v>
      </c>
      <c r="B823" s="298" t="s">
        <v>1247</v>
      </c>
      <c r="C823" s="298" t="s">
        <v>1248</v>
      </c>
      <c r="D823" s="334" t="s">
        <v>49</v>
      </c>
      <c r="E823" s="359">
        <v>500</v>
      </c>
      <c r="F823" s="304"/>
      <c r="G823" s="374"/>
      <c r="H823" s="334"/>
      <c r="I823" s="304"/>
      <c r="J823" s="2717"/>
    </row>
    <row r="824" spans="1:10" ht="25.5">
      <c r="A824" s="331" t="s">
        <v>1899</v>
      </c>
      <c r="B824" s="298" t="s">
        <v>1249</v>
      </c>
      <c r="C824" s="298" t="s">
        <v>1369</v>
      </c>
      <c r="D824" s="334" t="s">
        <v>49</v>
      </c>
      <c r="E824" s="359">
        <v>1</v>
      </c>
      <c r="F824" s="304"/>
      <c r="G824" s="374"/>
      <c r="H824" s="371"/>
      <c r="I824" s="318"/>
      <c r="J824" s="2717"/>
    </row>
    <row r="825" spans="1:10">
      <c r="A825" s="332"/>
      <c r="B825" s="341"/>
      <c r="C825" s="385"/>
      <c r="D825" s="335"/>
      <c r="E825" s="358"/>
      <c r="F825" s="329"/>
      <c r="G825" s="378"/>
      <c r="H825" s="335"/>
      <c r="I825" s="373" t="s">
        <v>1900</v>
      </c>
      <c r="J825" s="2718"/>
    </row>
    <row r="826" spans="1:10">
      <c r="A826" s="330" t="s">
        <v>1901</v>
      </c>
      <c r="B826" s="326" t="s">
        <v>2758</v>
      </c>
      <c r="C826" s="322"/>
      <c r="D826" s="333"/>
      <c r="E826" s="357"/>
      <c r="F826" s="320"/>
      <c r="G826" s="375"/>
      <c r="H826" s="333"/>
      <c r="I826" s="320"/>
      <c r="J826" s="2716"/>
    </row>
    <row r="827" spans="1:10" ht="51">
      <c r="A827" s="331" t="s">
        <v>1902</v>
      </c>
      <c r="B827" s="340" t="s">
        <v>1056</v>
      </c>
      <c r="C827" s="395" t="s">
        <v>2623</v>
      </c>
      <c r="D827" s="334" t="s">
        <v>49</v>
      </c>
      <c r="E827" s="366">
        <v>1000</v>
      </c>
      <c r="F827" s="304"/>
      <c r="G827" s="374"/>
      <c r="H827" s="334"/>
      <c r="I827" s="304"/>
      <c r="J827" s="2717"/>
    </row>
    <row r="828" spans="1:10" ht="51">
      <c r="A828" s="331" t="s">
        <v>1903</v>
      </c>
      <c r="B828" s="340" t="s">
        <v>1056</v>
      </c>
      <c r="C828" s="395" t="s">
        <v>2619</v>
      </c>
      <c r="D828" s="334" t="s">
        <v>49</v>
      </c>
      <c r="E828" s="366">
        <v>6</v>
      </c>
      <c r="F828" s="304"/>
      <c r="G828" s="374"/>
      <c r="H828" s="334"/>
      <c r="I828" s="304"/>
      <c r="J828" s="2717"/>
    </row>
    <row r="829" spans="1:10" ht="51">
      <c r="A829" s="331" t="s">
        <v>1904</v>
      </c>
      <c r="B829" s="340" t="s">
        <v>1056</v>
      </c>
      <c r="C829" s="395" t="s">
        <v>2620</v>
      </c>
      <c r="D829" s="334" t="s">
        <v>49</v>
      </c>
      <c r="E829" s="366">
        <v>36</v>
      </c>
      <c r="F829" s="304"/>
      <c r="G829" s="374"/>
      <c r="H829" s="334"/>
      <c r="I829" s="304"/>
      <c r="J829" s="2717"/>
    </row>
    <row r="830" spans="1:10" ht="51">
      <c r="A830" s="331" t="s">
        <v>1905</v>
      </c>
      <c r="B830" s="340" t="s">
        <v>1056</v>
      </c>
      <c r="C830" s="395" t="s">
        <v>2621</v>
      </c>
      <c r="D830" s="334" t="s">
        <v>49</v>
      </c>
      <c r="E830" s="366">
        <v>450</v>
      </c>
      <c r="F830" s="304"/>
      <c r="G830" s="374"/>
      <c r="H830" s="334"/>
      <c r="I830" s="304"/>
      <c r="J830" s="2717"/>
    </row>
    <row r="831" spans="1:10" ht="38.25">
      <c r="A831" s="331" t="s">
        <v>1906</v>
      </c>
      <c r="B831" s="340" t="s">
        <v>1056</v>
      </c>
      <c r="C831" s="395" t="s">
        <v>2622</v>
      </c>
      <c r="D831" s="334" t="s">
        <v>49</v>
      </c>
      <c r="E831" s="366">
        <v>30</v>
      </c>
      <c r="F831" s="304"/>
      <c r="G831" s="374"/>
      <c r="H831" s="334"/>
      <c r="I831" s="304"/>
      <c r="J831" s="2717"/>
    </row>
    <row r="832" spans="1:10" ht="38.25">
      <c r="A832" s="331" t="s">
        <v>1907</v>
      </c>
      <c r="B832" s="340" t="s">
        <v>1254</v>
      </c>
      <c r="C832" s="395" t="s">
        <v>1255</v>
      </c>
      <c r="D832" s="334" t="s">
        <v>31</v>
      </c>
      <c r="E832" s="366">
        <v>180</v>
      </c>
      <c r="F832" s="304"/>
      <c r="G832" s="374"/>
      <c r="H832" s="334"/>
      <c r="I832" s="304"/>
      <c r="J832" s="2717"/>
    </row>
    <row r="833" spans="1:10" ht="51">
      <c r="A833" s="331" t="s">
        <v>1908</v>
      </c>
      <c r="B833" s="340" t="s">
        <v>1254</v>
      </c>
      <c r="C833" s="395" t="s">
        <v>1256</v>
      </c>
      <c r="D833" s="334" t="s">
        <v>31</v>
      </c>
      <c r="E833" s="366">
        <v>150</v>
      </c>
      <c r="F833" s="304"/>
      <c r="G833" s="374"/>
      <c r="H833" s="334"/>
      <c r="I833" s="304"/>
      <c r="J833" s="2717"/>
    </row>
    <row r="834" spans="1:10" ht="38.25">
      <c r="A834" s="331" t="s">
        <v>1909</v>
      </c>
      <c r="B834" s="340" t="s">
        <v>1254</v>
      </c>
      <c r="C834" s="395" t="s">
        <v>1257</v>
      </c>
      <c r="D834" s="334" t="s">
        <v>31</v>
      </c>
      <c r="E834" s="366">
        <v>3600</v>
      </c>
      <c r="F834" s="304"/>
      <c r="G834" s="374"/>
      <c r="H834" s="334"/>
      <c r="I834" s="304"/>
      <c r="J834" s="2717"/>
    </row>
    <row r="835" spans="1:10">
      <c r="A835" s="331" t="s">
        <v>1910</v>
      </c>
      <c r="B835" s="340" t="s">
        <v>1254</v>
      </c>
      <c r="C835" s="395" t="s">
        <v>1258</v>
      </c>
      <c r="D835" s="334" t="s">
        <v>31</v>
      </c>
      <c r="E835" s="366">
        <v>180</v>
      </c>
      <c r="F835" s="304"/>
      <c r="G835" s="374"/>
      <c r="H835" s="371"/>
      <c r="I835" s="318"/>
      <c r="J835" s="2717"/>
    </row>
    <row r="836" spans="1:10">
      <c r="A836" s="332"/>
      <c r="B836" s="341"/>
      <c r="C836" s="385"/>
      <c r="D836" s="335"/>
      <c r="E836" s="358"/>
      <c r="F836" s="329"/>
      <c r="G836" s="378"/>
      <c r="H836" s="335"/>
      <c r="I836" s="373" t="s">
        <v>1911</v>
      </c>
      <c r="J836" s="2718"/>
    </row>
    <row r="837" spans="1:10">
      <c r="A837" s="330" t="s">
        <v>1912</v>
      </c>
      <c r="B837" s="347" t="s">
        <v>1370</v>
      </c>
      <c r="C837" s="323"/>
      <c r="D837" s="333"/>
      <c r="E837" s="357"/>
      <c r="F837" s="320"/>
      <c r="G837" s="375"/>
      <c r="H837" s="333"/>
      <c r="I837" s="320"/>
      <c r="J837" s="2716"/>
    </row>
    <row r="838" spans="1:10" ht="25.5">
      <c r="A838" s="331" t="s">
        <v>1913</v>
      </c>
      <c r="B838" s="348" t="s">
        <v>1262</v>
      </c>
      <c r="C838" s="348" t="s">
        <v>1263</v>
      </c>
      <c r="D838" s="334" t="s">
        <v>31</v>
      </c>
      <c r="E838" s="299">
        <v>5000</v>
      </c>
      <c r="F838" s="304"/>
      <c r="G838" s="374"/>
      <c r="H838" s="334"/>
      <c r="I838" s="304"/>
      <c r="J838" s="2717"/>
    </row>
    <row r="839" spans="1:10">
      <c r="A839" s="332"/>
      <c r="B839" s="341"/>
      <c r="C839" s="385"/>
      <c r="D839" s="335"/>
      <c r="E839" s="358"/>
      <c r="F839" s="329"/>
      <c r="G839" s="378"/>
      <c r="H839" s="335"/>
      <c r="I839" s="373" t="s">
        <v>1914</v>
      </c>
      <c r="J839" s="2718"/>
    </row>
    <row r="840" spans="1:10">
      <c r="A840" s="330" t="s">
        <v>1917</v>
      </c>
      <c r="B840" s="347" t="s">
        <v>1371</v>
      </c>
      <c r="C840" s="323"/>
      <c r="D840" s="333"/>
      <c r="E840" s="357"/>
      <c r="F840" s="320"/>
      <c r="G840" s="375"/>
      <c r="H840" s="333"/>
      <c r="I840" s="320"/>
      <c r="J840" s="2716"/>
    </row>
    <row r="841" spans="1:10" ht="38.25">
      <c r="A841" s="331" t="s">
        <v>1921</v>
      </c>
      <c r="B841" s="351" t="s">
        <v>1268</v>
      </c>
      <c r="C841" s="351" t="s">
        <v>1269</v>
      </c>
      <c r="D841" s="334" t="s">
        <v>31</v>
      </c>
      <c r="E841" s="368">
        <v>15000</v>
      </c>
      <c r="F841" s="304"/>
      <c r="G841" s="374"/>
      <c r="H841" s="334"/>
      <c r="I841" s="304"/>
      <c r="J841" s="2717"/>
    </row>
    <row r="842" spans="1:10">
      <c r="A842" s="332"/>
      <c r="B842" s="341"/>
      <c r="C842" s="385"/>
      <c r="D842" s="335"/>
      <c r="E842" s="358"/>
      <c r="F842" s="329"/>
      <c r="G842" s="378"/>
      <c r="H842" s="335"/>
      <c r="I842" s="373" t="s">
        <v>1915</v>
      </c>
      <c r="J842" s="2718"/>
    </row>
    <row r="843" spans="1:10">
      <c r="A843" s="330" t="s">
        <v>1918</v>
      </c>
      <c r="B843" s="347" t="s">
        <v>1372</v>
      </c>
      <c r="C843" s="323"/>
      <c r="D843" s="333"/>
      <c r="E843" s="357"/>
      <c r="F843" s="320"/>
      <c r="G843" s="375"/>
      <c r="H843" s="333"/>
      <c r="I843" s="320"/>
      <c r="J843" s="2716"/>
    </row>
    <row r="844" spans="1:10" ht="25.5">
      <c r="A844" s="331" t="s">
        <v>1922</v>
      </c>
      <c r="B844" s="350" t="s">
        <v>1270</v>
      </c>
      <c r="C844" s="350" t="s">
        <v>1270</v>
      </c>
      <c r="D844" s="334" t="s">
        <v>31</v>
      </c>
      <c r="E844" s="360">
        <v>200</v>
      </c>
      <c r="F844" s="304"/>
      <c r="G844" s="374"/>
      <c r="H844" s="371"/>
      <c r="I844" s="318"/>
      <c r="J844" s="2717"/>
    </row>
    <row r="845" spans="1:10">
      <c r="A845" s="332"/>
      <c r="B845" s="341"/>
      <c r="C845" s="385"/>
      <c r="D845" s="335"/>
      <c r="E845" s="358"/>
      <c r="F845" s="329"/>
      <c r="G845" s="378"/>
      <c r="H845" s="335"/>
      <c r="I845" s="373" t="s">
        <v>1916</v>
      </c>
      <c r="J845" s="2718"/>
    </row>
    <row r="846" spans="1:10">
      <c r="A846" s="330" t="s">
        <v>1919</v>
      </c>
      <c r="B846" s="347" t="s">
        <v>1373</v>
      </c>
      <c r="C846" s="323"/>
      <c r="D846" s="333"/>
      <c r="E846" s="357"/>
      <c r="F846" s="320"/>
      <c r="G846" s="375"/>
      <c r="H846" s="333"/>
      <c r="I846" s="320"/>
      <c r="J846" s="2716"/>
    </row>
    <row r="847" spans="1:10" ht="63.75">
      <c r="A847" s="331" t="s">
        <v>1920</v>
      </c>
      <c r="B847" s="302" t="s">
        <v>1271</v>
      </c>
      <c r="C847" s="305" t="s">
        <v>1272</v>
      </c>
      <c r="D847" s="141" t="s">
        <v>31</v>
      </c>
      <c r="E847" s="299">
        <v>15000</v>
      </c>
      <c r="F847" s="304"/>
      <c r="G847" s="374"/>
      <c r="H847" s="371"/>
      <c r="I847" s="318"/>
      <c r="J847" s="2717"/>
    </row>
    <row r="848" spans="1:10" ht="51">
      <c r="A848" s="331" t="s">
        <v>1923</v>
      </c>
      <c r="B848" s="302" t="s">
        <v>1271</v>
      </c>
      <c r="C848" s="305" t="s">
        <v>1273</v>
      </c>
      <c r="D848" s="141" t="s">
        <v>49</v>
      </c>
      <c r="E848" s="299">
        <v>1500</v>
      </c>
      <c r="F848" s="304"/>
      <c r="G848" s="374"/>
      <c r="H848" s="371"/>
      <c r="I848" s="318"/>
      <c r="J848" s="2717"/>
    </row>
    <row r="849" spans="1:10" ht="38.25">
      <c r="A849" s="331" t="s">
        <v>1924</v>
      </c>
      <c r="B849" s="346" t="s">
        <v>1159</v>
      </c>
      <c r="C849" s="298" t="s">
        <v>1274</v>
      </c>
      <c r="D849" s="334" t="s">
        <v>31</v>
      </c>
      <c r="E849" s="360">
        <v>100000</v>
      </c>
      <c r="F849" s="304"/>
      <c r="G849" s="374"/>
      <c r="H849" s="371"/>
      <c r="I849" s="318"/>
      <c r="J849" s="2717"/>
    </row>
    <row r="850" spans="1:10" ht="38.25">
      <c r="A850" s="331" t="s">
        <v>1925</v>
      </c>
      <c r="B850" s="346" t="s">
        <v>1159</v>
      </c>
      <c r="C850" s="298" t="s">
        <v>1275</v>
      </c>
      <c r="D850" s="334" t="s">
        <v>31</v>
      </c>
      <c r="E850" s="360">
        <v>100000</v>
      </c>
      <c r="F850" s="304"/>
      <c r="G850" s="374"/>
      <c r="H850" s="371"/>
      <c r="I850" s="318"/>
      <c r="J850" s="2717"/>
    </row>
    <row r="851" spans="1:10">
      <c r="A851" s="332"/>
      <c r="B851" s="341"/>
      <c r="C851" s="385"/>
      <c r="D851" s="335"/>
      <c r="E851" s="358"/>
      <c r="F851" s="329"/>
      <c r="G851" s="378"/>
      <c r="H851" s="335"/>
      <c r="I851" s="373" t="s">
        <v>1926</v>
      </c>
      <c r="J851" s="2718"/>
    </row>
    <row r="852" spans="1:10">
      <c r="A852" s="330" t="s">
        <v>1927</v>
      </c>
      <c r="B852" s="323" t="s">
        <v>1375</v>
      </c>
      <c r="C852" s="323"/>
      <c r="D852" s="333"/>
      <c r="E852" s="357"/>
      <c r="F852" s="320"/>
      <c r="G852" s="375"/>
      <c r="H852" s="333"/>
      <c r="I852" s="320"/>
      <c r="J852" s="2716"/>
    </row>
    <row r="853" spans="1:10" ht="51">
      <c r="A853" s="331" t="s">
        <v>1929</v>
      </c>
      <c r="B853" s="346" t="s">
        <v>1279</v>
      </c>
      <c r="C853" s="346" t="s">
        <v>1280</v>
      </c>
      <c r="D853" s="334" t="s">
        <v>49</v>
      </c>
      <c r="E853" s="359">
        <v>20</v>
      </c>
      <c r="F853" s="304"/>
      <c r="G853" s="374"/>
      <c r="H853" s="334"/>
      <c r="I853" s="304"/>
      <c r="J853" s="2717"/>
    </row>
    <row r="854" spans="1:10" ht="51">
      <c r="A854" s="331" t="s">
        <v>1930</v>
      </c>
      <c r="B854" s="352" t="s">
        <v>1279</v>
      </c>
      <c r="C854" s="346" t="s">
        <v>1374</v>
      </c>
      <c r="D854" s="334" t="s">
        <v>49</v>
      </c>
      <c r="E854" s="359">
        <v>12000</v>
      </c>
      <c r="F854" s="304"/>
      <c r="G854" s="374"/>
      <c r="H854" s="334"/>
      <c r="I854" s="304"/>
      <c r="J854" s="2717"/>
    </row>
    <row r="855" spans="1:10">
      <c r="A855" s="332"/>
      <c r="B855" s="341"/>
      <c r="C855" s="385"/>
      <c r="D855" s="335"/>
      <c r="E855" s="358"/>
      <c r="F855" s="329"/>
      <c r="G855" s="378"/>
      <c r="H855" s="335"/>
      <c r="I855" s="373" t="s">
        <v>1931</v>
      </c>
      <c r="J855" s="2718"/>
    </row>
    <row r="856" spans="1:10">
      <c r="A856" s="330" t="s">
        <v>1928</v>
      </c>
      <c r="B856" s="323" t="s">
        <v>1235</v>
      </c>
      <c r="C856" s="323"/>
      <c r="D856" s="333"/>
      <c r="E856" s="357"/>
      <c r="F856" s="320"/>
      <c r="G856" s="375"/>
      <c r="H856" s="333"/>
      <c r="I856" s="320"/>
      <c r="J856" s="2716"/>
    </row>
    <row r="857" spans="1:10">
      <c r="A857" s="331" t="s">
        <v>1932</v>
      </c>
      <c r="B857" s="352" t="s">
        <v>1279</v>
      </c>
      <c r="C857" s="298" t="s">
        <v>1281</v>
      </c>
      <c r="D857" s="334" t="s">
        <v>31</v>
      </c>
      <c r="E857" s="359">
        <v>2000</v>
      </c>
      <c r="F857" s="304"/>
      <c r="G857" s="374"/>
      <c r="H857" s="334"/>
      <c r="I857" s="304"/>
      <c r="J857" s="2717"/>
    </row>
    <row r="858" spans="1:10" ht="25.5">
      <c r="A858" s="331" t="s">
        <v>1933</v>
      </c>
      <c r="B858" s="352" t="s">
        <v>1279</v>
      </c>
      <c r="C858" s="346" t="s">
        <v>1282</v>
      </c>
      <c r="D858" s="334" t="s">
        <v>31</v>
      </c>
      <c r="E858" s="365">
        <v>66000</v>
      </c>
      <c r="F858" s="304"/>
      <c r="G858" s="374"/>
      <c r="H858" s="334"/>
      <c r="I858" s="304"/>
      <c r="J858" s="2717"/>
    </row>
    <row r="859" spans="1:10" ht="25.5">
      <c r="A859" s="331" t="s">
        <v>1934</v>
      </c>
      <c r="B859" s="352" t="s">
        <v>1279</v>
      </c>
      <c r="C859" s="346" t="s">
        <v>1283</v>
      </c>
      <c r="D859" s="334" t="s">
        <v>31</v>
      </c>
      <c r="E859" s="359">
        <v>6000</v>
      </c>
      <c r="F859" s="304"/>
      <c r="G859" s="374"/>
      <c r="H859" s="334"/>
      <c r="I859" s="304"/>
      <c r="J859" s="2717"/>
    </row>
    <row r="860" spans="1:10" ht="25.5">
      <c r="A860" s="331" t="s">
        <v>1935</v>
      </c>
      <c r="B860" s="352" t="s">
        <v>1279</v>
      </c>
      <c r="C860" s="346" t="s">
        <v>1284</v>
      </c>
      <c r="D860" s="334" t="s">
        <v>31</v>
      </c>
      <c r="E860" s="365">
        <v>45000</v>
      </c>
      <c r="F860" s="304"/>
      <c r="G860" s="374"/>
      <c r="H860" s="334"/>
      <c r="I860" s="304"/>
      <c r="J860" s="2717"/>
    </row>
    <row r="861" spans="1:10">
      <c r="A861" s="331" t="s">
        <v>1936</v>
      </c>
      <c r="B861" s="352" t="s">
        <v>1279</v>
      </c>
      <c r="C861" s="398" t="s">
        <v>1285</v>
      </c>
      <c r="D861" s="334" t="s">
        <v>31</v>
      </c>
      <c r="E861" s="359">
        <v>48000</v>
      </c>
      <c r="F861" s="304"/>
      <c r="G861" s="374"/>
      <c r="H861" s="334"/>
      <c r="I861" s="304"/>
      <c r="J861" s="2717"/>
    </row>
    <row r="862" spans="1:10">
      <c r="A862" s="331" t="s">
        <v>1937</v>
      </c>
      <c r="B862" s="352" t="s">
        <v>1279</v>
      </c>
      <c r="C862" s="398" t="s">
        <v>1376</v>
      </c>
      <c r="D862" s="334" t="s">
        <v>31</v>
      </c>
      <c r="E862" s="359">
        <v>30000</v>
      </c>
      <c r="F862" s="304"/>
      <c r="G862" s="374"/>
      <c r="H862" s="334"/>
      <c r="I862" s="304"/>
      <c r="J862" s="2717"/>
    </row>
    <row r="863" spans="1:10" ht="38.25">
      <c r="A863" s="331" t="s">
        <v>1938</v>
      </c>
      <c r="B863" s="352" t="s">
        <v>1279</v>
      </c>
      <c r="C863" s="298" t="s">
        <v>1286</v>
      </c>
      <c r="D863" s="334" t="s">
        <v>31</v>
      </c>
      <c r="E863" s="365">
        <v>3000</v>
      </c>
      <c r="F863" s="304"/>
      <c r="G863" s="374"/>
      <c r="H863" s="334"/>
      <c r="I863" s="304"/>
      <c r="J863" s="2717"/>
    </row>
    <row r="864" spans="1:10" ht="25.5">
      <c r="A864" s="331" t="s">
        <v>1939</v>
      </c>
      <c r="B864" s="352" t="s">
        <v>1279</v>
      </c>
      <c r="C864" s="298" t="s">
        <v>1287</v>
      </c>
      <c r="D864" s="334" t="s">
        <v>31</v>
      </c>
      <c r="E864" s="365">
        <v>2000</v>
      </c>
      <c r="F864" s="304"/>
      <c r="G864" s="374"/>
      <c r="H864" s="334"/>
      <c r="I864" s="304"/>
      <c r="J864" s="2717"/>
    </row>
    <row r="865" spans="1:10">
      <c r="A865" s="332"/>
      <c r="B865" s="341"/>
      <c r="C865" s="385"/>
      <c r="D865" s="335"/>
      <c r="E865" s="358"/>
      <c r="F865" s="329"/>
      <c r="G865" s="378"/>
      <c r="H865" s="335"/>
      <c r="I865" s="373" t="s">
        <v>1940</v>
      </c>
      <c r="J865" s="2718"/>
    </row>
    <row r="866" spans="1:10">
      <c r="A866" s="330" t="s">
        <v>1941</v>
      </c>
      <c r="B866" s="323" t="s">
        <v>1377</v>
      </c>
      <c r="C866" s="323"/>
      <c r="D866" s="333"/>
      <c r="E866" s="357"/>
      <c r="F866" s="320"/>
      <c r="G866" s="375"/>
      <c r="H866" s="333"/>
      <c r="I866" s="320"/>
      <c r="J866" s="2716"/>
    </row>
    <row r="867" spans="1:10" ht="76.5">
      <c r="A867" s="331" t="s">
        <v>1942</v>
      </c>
      <c r="B867" s="352" t="s">
        <v>1279</v>
      </c>
      <c r="C867" s="298" t="s">
        <v>1288</v>
      </c>
      <c r="D867" s="334" t="s">
        <v>31</v>
      </c>
      <c r="E867" s="359">
        <v>16000</v>
      </c>
      <c r="F867" s="304"/>
      <c r="G867" s="374"/>
      <c r="H867" s="334"/>
      <c r="I867" s="304"/>
      <c r="J867" s="2717"/>
    </row>
    <row r="868" spans="1:10" ht="63.75">
      <c r="A868" s="331" t="s">
        <v>1943</v>
      </c>
      <c r="B868" s="352" t="s">
        <v>1279</v>
      </c>
      <c r="C868" s="298" t="s">
        <v>1289</v>
      </c>
      <c r="D868" s="334" t="s">
        <v>31</v>
      </c>
      <c r="E868" s="359">
        <v>13000</v>
      </c>
      <c r="F868" s="304"/>
      <c r="G868" s="374"/>
      <c r="H868" s="334"/>
      <c r="I868" s="304"/>
      <c r="J868" s="2717"/>
    </row>
    <row r="869" spans="1:10" ht="108">
      <c r="A869" s="331" t="s">
        <v>1944</v>
      </c>
      <c r="B869" s="352" t="s">
        <v>1279</v>
      </c>
      <c r="C869" s="350" t="s">
        <v>1378</v>
      </c>
      <c r="D869" s="334" t="s">
        <v>49</v>
      </c>
      <c r="E869" s="359">
        <v>240</v>
      </c>
      <c r="F869" s="304"/>
      <c r="G869" s="374"/>
      <c r="H869" s="371"/>
      <c r="I869" s="318"/>
      <c r="J869" s="2717"/>
    </row>
    <row r="870" spans="1:10">
      <c r="A870" s="332"/>
      <c r="B870" s="341"/>
      <c r="C870" s="385"/>
      <c r="D870" s="335"/>
      <c r="E870" s="358"/>
      <c r="F870" s="329"/>
      <c r="G870" s="378"/>
      <c r="H870" s="335"/>
      <c r="I870" s="373" t="s">
        <v>1945</v>
      </c>
      <c r="J870" s="2718"/>
    </row>
    <row r="871" spans="1:10">
      <c r="A871" s="330" t="s">
        <v>1946</v>
      </c>
      <c r="B871" s="326" t="s">
        <v>1292</v>
      </c>
      <c r="C871" s="399"/>
      <c r="D871" s="333"/>
      <c r="E871" s="357"/>
      <c r="F871" s="320"/>
      <c r="G871" s="375"/>
      <c r="H871" s="333"/>
      <c r="I871" s="320"/>
      <c r="J871" s="2716"/>
    </row>
    <row r="872" spans="1:10" ht="63.75">
      <c r="A872" s="2752" t="s">
        <v>1947</v>
      </c>
      <c r="B872" s="340" t="s">
        <v>1294</v>
      </c>
      <c r="C872" s="395" t="s">
        <v>1294</v>
      </c>
      <c r="D872" s="334" t="s">
        <v>31</v>
      </c>
      <c r="E872" s="366">
        <v>2</v>
      </c>
      <c r="F872" s="304"/>
      <c r="G872" s="374"/>
      <c r="H872" s="334"/>
      <c r="I872" s="304"/>
      <c r="J872" s="2717"/>
    </row>
    <row r="873" spans="1:10" ht="63.75">
      <c r="A873" s="2752" t="s">
        <v>1948</v>
      </c>
      <c r="B873" s="340" t="s">
        <v>1295</v>
      </c>
      <c r="C873" s="395" t="s">
        <v>1295</v>
      </c>
      <c r="D873" s="334" t="s">
        <v>31</v>
      </c>
      <c r="E873" s="366">
        <v>1</v>
      </c>
      <c r="F873" s="304"/>
      <c r="G873" s="374"/>
      <c r="H873" s="334"/>
      <c r="I873" s="304"/>
      <c r="J873" s="2717"/>
    </row>
    <row r="874" spans="1:10" ht="89.25">
      <c r="A874" s="2752" t="s">
        <v>1949</v>
      </c>
      <c r="B874" s="353" t="s">
        <v>1296</v>
      </c>
      <c r="C874" s="400" t="s">
        <v>1296</v>
      </c>
      <c r="D874" s="334" t="s">
        <v>31</v>
      </c>
      <c r="E874" s="369">
        <v>3</v>
      </c>
      <c r="F874" s="304"/>
      <c r="G874" s="374"/>
      <c r="H874" s="334"/>
      <c r="I874" s="304"/>
      <c r="J874" s="2717"/>
    </row>
    <row r="875" spans="1:10" ht="63.75">
      <c r="A875" s="2752" t="s">
        <v>1950</v>
      </c>
      <c r="B875" s="340" t="s">
        <v>1297</v>
      </c>
      <c r="C875" s="395" t="s">
        <v>1297</v>
      </c>
      <c r="D875" s="334" t="s">
        <v>31</v>
      </c>
      <c r="E875" s="369">
        <v>1</v>
      </c>
      <c r="F875" s="339"/>
      <c r="G875" s="374"/>
      <c r="H875" s="334"/>
      <c r="I875" s="339"/>
      <c r="J875" s="2753"/>
    </row>
    <row r="876" spans="1:10" ht="153">
      <c r="A876" s="2752" t="s">
        <v>1951</v>
      </c>
      <c r="B876" s="340" t="s">
        <v>1298</v>
      </c>
      <c r="C876" s="395" t="s">
        <v>1298</v>
      </c>
      <c r="D876" s="334" t="s">
        <v>31</v>
      </c>
      <c r="E876" s="369">
        <v>1</v>
      </c>
      <c r="F876" s="339"/>
      <c r="G876" s="374"/>
      <c r="H876" s="334"/>
      <c r="I876" s="339"/>
      <c r="J876" s="2753"/>
    </row>
    <row r="877" spans="1:10" ht="63.75">
      <c r="A877" s="2752" t="s">
        <v>1952</v>
      </c>
      <c r="B877" s="340" t="s">
        <v>1299</v>
      </c>
      <c r="C877" s="395" t="s">
        <v>1299</v>
      </c>
      <c r="D877" s="334" t="s">
        <v>31</v>
      </c>
      <c r="E877" s="369">
        <v>1</v>
      </c>
      <c r="F877" s="339"/>
      <c r="G877" s="374"/>
      <c r="H877" s="334"/>
      <c r="I877" s="339"/>
      <c r="J877" s="2753"/>
    </row>
    <row r="878" spans="1:10" ht="63.75">
      <c r="A878" s="2752" t="s">
        <v>1953</v>
      </c>
      <c r="B878" s="340" t="s">
        <v>1300</v>
      </c>
      <c r="C878" s="395" t="s">
        <v>1300</v>
      </c>
      <c r="D878" s="334" t="s">
        <v>31</v>
      </c>
      <c r="E878" s="369">
        <v>1</v>
      </c>
      <c r="F878" s="339"/>
      <c r="G878" s="374"/>
      <c r="H878" s="334"/>
      <c r="I878" s="339"/>
      <c r="J878" s="2753"/>
    </row>
    <row r="879" spans="1:10" ht="76.5">
      <c r="A879" s="2752" t="s">
        <v>1954</v>
      </c>
      <c r="B879" s="340" t="s">
        <v>1301</v>
      </c>
      <c r="C879" s="395" t="s">
        <v>1301</v>
      </c>
      <c r="D879" s="334" t="s">
        <v>31</v>
      </c>
      <c r="E879" s="369">
        <v>1</v>
      </c>
      <c r="F879" s="339"/>
      <c r="G879" s="374"/>
      <c r="H879" s="334"/>
      <c r="I879" s="339"/>
      <c r="J879" s="2753"/>
    </row>
    <row r="880" spans="1:10" ht="140.25">
      <c r="A880" s="2752" t="s">
        <v>1955</v>
      </c>
      <c r="B880" s="340" t="s">
        <v>1302</v>
      </c>
      <c r="C880" s="395" t="s">
        <v>1302</v>
      </c>
      <c r="D880" s="334" t="s">
        <v>31</v>
      </c>
      <c r="E880" s="369">
        <v>1</v>
      </c>
      <c r="F880" s="339"/>
      <c r="G880" s="374"/>
      <c r="H880" s="372"/>
      <c r="I880" s="588"/>
      <c r="J880" s="2753"/>
    </row>
    <row r="881" spans="1:10">
      <c r="A881" s="332"/>
      <c r="B881" s="341"/>
      <c r="C881" s="341"/>
      <c r="D881" s="335"/>
      <c r="E881" s="358"/>
      <c r="F881" s="373"/>
      <c r="G881" s="260"/>
      <c r="H881" s="335"/>
      <c r="I881" s="373" t="s">
        <v>1956</v>
      </c>
      <c r="J881" s="2740"/>
    </row>
    <row r="882" spans="1:10">
      <c r="A882" s="330" t="s">
        <v>1957</v>
      </c>
      <c r="B882" s="342" t="s">
        <v>1305</v>
      </c>
      <c r="C882" s="386"/>
      <c r="D882" s="333"/>
      <c r="E882" s="357"/>
      <c r="F882" s="248"/>
      <c r="G882" s="375"/>
      <c r="H882" s="333"/>
      <c r="I882" s="248"/>
      <c r="J882" s="2754"/>
    </row>
    <row r="883" spans="1:10">
      <c r="A883" s="331" t="s">
        <v>1958</v>
      </c>
      <c r="B883" s="293" t="s">
        <v>1310</v>
      </c>
      <c r="C883" s="293" t="s">
        <v>1311</v>
      </c>
      <c r="D883" s="294" t="s">
        <v>31</v>
      </c>
      <c r="E883" s="370">
        <v>3</v>
      </c>
      <c r="F883" s="339"/>
      <c r="G883" s="374"/>
      <c r="H883" s="334"/>
      <c r="I883" s="339"/>
      <c r="J883" s="2753"/>
    </row>
    <row r="884" spans="1:10" ht="25.5">
      <c r="A884" s="331" t="s">
        <v>1959</v>
      </c>
      <c r="B884" s="293" t="s">
        <v>1312</v>
      </c>
      <c r="C884" s="293" t="s">
        <v>1313</v>
      </c>
      <c r="D884" s="294" t="s">
        <v>31</v>
      </c>
      <c r="E884" s="361">
        <v>18</v>
      </c>
      <c r="F884" s="339"/>
      <c r="G884" s="374"/>
      <c r="H884" s="334"/>
      <c r="I884" s="339"/>
      <c r="J884" s="2753"/>
    </row>
    <row r="885" spans="1:10">
      <c r="A885" s="331" t="s">
        <v>1960</v>
      </c>
      <c r="B885" s="293" t="s">
        <v>1314</v>
      </c>
      <c r="C885" s="293" t="s">
        <v>1315</v>
      </c>
      <c r="D885" s="294" t="s">
        <v>31</v>
      </c>
      <c r="E885" s="361">
        <v>300</v>
      </c>
      <c r="F885" s="339"/>
      <c r="G885" s="374"/>
      <c r="H885" s="334"/>
      <c r="I885" s="339"/>
      <c r="J885" s="2753"/>
    </row>
    <row r="886" spans="1:10">
      <c r="A886" s="331" t="s">
        <v>1961</v>
      </c>
      <c r="B886" s="293" t="s">
        <v>1316</v>
      </c>
      <c r="C886" s="293" t="s">
        <v>1317</v>
      </c>
      <c r="D886" s="294" t="s">
        <v>31</v>
      </c>
      <c r="E886" s="361">
        <v>300</v>
      </c>
      <c r="F886" s="339"/>
      <c r="G886" s="374"/>
      <c r="H886" s="334"/>
      <c r="I886" s="339"/>
      <c r="J886" s="2753"/>
    </row>
    <row r="887" spans="1:10">
      <c r="A887" s="331" t="s">
        <v>1962</v>
      </c>
      <c r="B887" s="589" t="s">
        <v>1318</v>
      </c>
      <c r="C887" s="293" t="s">
        <v>1319</v>
      </c>
      <c r="D887" s="294" t="s">
        <v>31</v>
      </c>
      <c r="E887" s="294">
        <v>300</v>
      </c>
      <c r="F887" s="339"/>
      <c r="G887" s="374"/>
      <c r="H887" s="334"/>
      <c r="I887" s="339"/>
      <c r="J887" s="2753"/>
    </row>
    <row r="888" spans="1:10">
      <c r="A888" s="331" t="s">
        <v>1963</v>
      </c>
      <c r="B888" s="293" t="s">
        <v>1320</v>
      </c>
      <c r="C888" s="293" t="s">
        <v>1321</v>
      </c>
      <c r="D888" s="294" t="s">
        <v>31</v>
      </c>
      <c r="E888" s="361" t="s">
        <v>241</v>
      </c>
      <c r="F888" s="339"/>
      <c r="G888" s="374"/>
      <c r="H888" s="334"/>
      <c r="I888" s="339"/>
      <c r="J888" s="2753"/>
    </row>
    <row r="889" spans="1:10">
      <c r="A889" s="331" t="s">
        <v>1964</v>
      </c>
      <c r="B889" s="293" t="s">
        <v>1322</v>
      </c>
      <c r="C889" s="293" t="s">
        <v>1323</v>
      </c>
      <c r="D889" s="294" t="s">
        <v>31</v>
      </c>
      <c r="E889" s="361">
        <v>3</v>
      </c>
      <c r="F889" s="339"/>
      <c r="G889" s="374"/>
      <c r="H889" s="334"/>
      <c r="I889" s="339"/>
      <c r="J889" s="2753"/>
    </row>
    <row r="890" spans="1:10">
      <c r="A890" s="331" t="s">
        <v>1965</v>
      </c>
      <c r="B890" s="293" t="s">
        <v>840</v>
      </c>
      <c r="C890" s="293" t="s">
        <v>1324</v>
      </c>
      <c r="D890" s="294" t="s">
        <v>31</v>
      </c>
      <c r="E890" s="361">
        <v>2</v>
      </c>
      <c r="F890" s="339"/>
      <c r="G890" s="374"/>
      <c r="H890" s="371"/>
      <c r="I890" s="590"/>
      <c r="J890" s="2753"/>
    </row>
    <row r="891" spans="1:10">
      <c r="A891" s="331" t="s">
        <v>1966</v>
      </c>
      <c r="B891" s="55" t="s">
        <v>1325</v>
      </c>
      <c r="C891" s="494" t="s">
        <v>1326</v>
      </c>
      <c r="D891" s="384" t="s">
        <v>31</v>
      </c>
      <c r="E891" s="384">
        <v>2</v>
      </c>
      <c r="F891" s="339"/>
      <c r="G891" s="374"/>
      <c r="H891" s="371"/>
      <c r="I891" s="590"/>
      <c r="J891" s="2753"/>
    </row>
    <row r="892" spans="1:10">
      <c r="A892" s="332"/>
      <c r="B892" s="341"/>
      <c r="C892" s="341"/>
      <c r="D892" s="335"/>
      <c r="E892" s="358"/>
      <c r="F892" s="373"/>
      <c r="G892" s="260"/>
      <c r="H892" s="335"/>
      <c r="I892" s="373" t="s">
        <v>2755</v>
      </c>
      <c r="J892" s="2740"/>
    </row>
    <row r="893" spans="1:10">
      <c r="A893" s="330" t="s">
        <v>1967</v>
      </c>
      <c r="B893" s="343" t="s">
        <v>1329</v>
      </c>
      <c r="C893" s="343"/>
      <c r="D893" s="336"/>
      <c r="E893" s="357"/>
      <c r="F893" s="343"/>
      <c r="G893" s="376"/>
      <c r="H893" s="336"/>
      <c r="I893" s="343"/>
      <c r="J893" s="2755"/>
    </row>
    <row r="894" spans="1:10" ht="25.5">
      <c r="A894" s="381" t="s">
        <v>1968</v>
      </c>
      <c r="B894" s="382" t="s">
        <v>1331</v>
      </c>
      <c r="C894" s="590" t="s">
        <v>1332</v>
      </c>
      <c r="D894" s="371" t="s">
        <v>31</v>
      </c>
      <c r="E894" s="383">
        <v>60000</v>
      </c>
      <c r="F894" s="590"/>
      <c r="G894" s="377"/>
      <c r="H894" s="371"/>
      <c r="I894" s="590"/>
      <c r="J894" s="2756"/>
    </row>
    <row r="895" spans="1:10" ht="25.5">
      <c r="A895" s="381" t="s">
        <v>1969</v>
      </c>
      <c r="B895" s="382" t="s">
        <v>1331</v>
      </c>
      <c r="C895" s="590" t="s">
        <v>1334</v>
      </c>
      <c r="D895" s="371" t="s">
        <v>31</v>
      </c>
      <c r="E895" s="383">
        <v>15000</v>
      </c>
      <c r="F895" s="590"/>
      <c r="G895" s="377"/>
      <c r="H895" s="371"/>
      <c r="I895" s="590"/>
      <c r="J895" s="2756"/>
    </row>
    <row r="896" spans="1:10" ht="25.5">
      <c r="A896" s="381" t="s">
        <v>1970</v>
      </c>
      <c r="B896" s="382" t="s">
        <v>1335</v>
      </c>
      <c r="C896" s="590" t="s">
        <v>1336</v>
      </c>
      <c r="D896" s="371" t="s">
        <v>31</v>
      </c>
      <c r="E896" s="383">
        <v>3000</v>
      </c>
      <c r="F896" s="590"/>
      <c r="G896" s="377"/>
      <c r="H896" s="371"/>
      <c r="I896" s="590"/>
      <c r="J896" s="2756"/>
    </row>
    <row r="897" spans="1:10" ht="38.25">
      <c r="A897" s="381" t="s">
        <v>1971</v>
      </c>
      <c r="B897" s="382" t="s">
        <v>1337</v>
      </c>
      <c r="C897" s="382" t="s">
        <v>1338</v>
      </c>
      <c r="D897" s="371" t="s">
        <v>31</v>
      </c>
      <c r="E897" s="383">
        <v>15000</v>
      </c>
      <c r="F897" s="590"/>
      <c r="G897" s="377"/>
      <c r="H897" s="371"/>
      <c r="I897" s="590"/>
      <c r="J897" s="2756"/>
    </row>
    <row r="898" spans="1:10">
      <c r="A898" s="332"/>
      <c r="B898" s="341"/>
      <c r="C898" s="341"/>
      <c r="D898" s="335"/>
      <c r="E898" s="358"/>
      <c r="F898" s="373"/>
      <c r="G898" s="341"/>
      <c r="H898" s="335"/>
      <c r="I898" s="373" t="s">
        <v>1972</v>
      </c>
      <c r="J898" s="2740"/>
    </row>
    <row r="899" spans="1:10">
      <c r="A899" s="330">
        <v>134</v>
      </c>
      <c r="B899" s="591" t="s">
        <v>1379</v>
      </c>
      <c r="C899" s="592"/>
      <c r="D899" s="593"/>
      <c r="E899" s="594"/>
      <c r="F899" s="595"/>
      <c r="G899" s="595"/>
      <c r="H899" s="595"/>
      <c r="I899" s="595"/>
      <c r="J899" s="2757"/>
    </row>
    <row r="900" spans="1:10" ht="51">
      <c r="A900" s="381" t="s">
        <v>1973</v>
      </c>
      <c r="B900" s="486" t="s">
        <v>1988</v>
      </c>
      <c r="C900" s="487" t="s">
        <v>1380</v>
      </c>
      <c r="D900" s="402" t="s">
        <v>249</v>
      </c>
      <c r="E900" s="498">
        <v>36</v>
      </c>
      <c r="F900" s="489"/>
      <c r="G900" s="489"/>
      <c r="H900" s="489"/>
      <c r="I900" s="489"/>
      <c r="J900" s="2758"/>
    </row>
    <row r="901" spans="1:10" ht="51">
      <c r="A901" s="381" t="s">
        <v>1974</v>
      </c>
      <c r="B901" s="486" t="s">
        <v>1989</v>
      </c>
      <c r="C901" s="487" t="s">
        <v>1381</v>
      </c>
      <c r="D901" s="402" t="s">
        <v>249</v>
      </c>
      <c r="E901" s="499">
        <v>36</v>
      </c>
      <c r="F901" s="489"/>
      <c r="G901" s="489"/>
      <c r="H901" s="489"/>
      <c r="I901" s="489"/>
      <c r="J901" s="2758"/>
    </row>
    <row r="902" spans="1:10" ht="38.25">
      <c r="A902" s="381" t="s">
        <v>1975</v>
      </c>
      <c r="B902" s="491" t="s">
        <v>1382</v>
      </c>
      <c r="C902" s="487" t="s">
        <v>1383</v>
      </c>
      <c r="D902" s="402" t="s">
        <v>249</v>
      </c>
      <c r="E902" s="499">
        <v>180</v>
      </c>
      <c r="F902" s="489"/>
      <c r="G902" s="489"/>
      <c r="H902" s="489"/>
      <c r="I902" s="489"/>
      <c r="J902" s="2758"/>
    </row>
    <row r="903" spans="1:10" ht="38.25">
      <c r="A903" s="381" t="s">
        <v>1976</v>
      </c>
      <c r="B903" s="491" t="s">
        <v>1384</v>
      </c>
      <c r="C903" s="487" t="s">
        <v>1385</v>
      </c>
      <c r="D903" s="402" t="s">
        <v>49</v>
      </c>
      <c r="E903" s="498">
        <v>90</v>
      </c>
      <c r="F903" s="489"/>
      <c r="G903" s="489"/>
      <c r="H903" s="489"/>
      <c r="I903" s="489"/>
      <c r="J903" s="2758"/>
    </row>
    <row r="904" spans="1:10" ht="38.25">
      <c r="A904" s="381" t="s">
        <v>1977</v>
      </c>
      <c r="B904" s="491" t="s">
        <v>1386</v>
      </c>
      <c r="C904" s="487" t="s">
        <v>1387</v>
      </c>
      <c r="D904" s="488" t="s">
        <v>49</v>
      </c>
      <c r="E904" s="498">
        <v>72</v>
      </c>
      <c r="F904" s="489"/>
      <c r="G904" s="489"/>
      <c r="H904" s="489"/>
      <c r="I904" s="489"/>
      <c r="J904" s="2758"/>
    </row>
    <row r="905" spans="1:10" ht="51">
      <c r="A905" s="381" t="s">
        <v>1978</v>
      </c>
      <c r="B905" s="492" t="s">
        <v>1388</v>
      </c>
      <c r="C905" s="402" t="s">
        <v>1389</v>
      </c>
      <c r="D905" s="488" t="s">
        <v>31</v>
      </c>
      <c r="E905" s="500">
        <v>8</v>
      </c>
      <c r="F905" s="489"/>
      <c r="G905" s="489"/>
      <c r="H905" s="489"/>
      <c r="I905" s="489"/>
      <c r="J905" s="2758"/>
    </row>
    <row r="906" spans="1:10" ht="51">
      <c r="A906" s="381" t="s">
        <v>1979</v>
      </c>
      <c r="B906" s="402" t="s">
        <v>1390</v>
      </c>
      <c r="C906" s="402" t="s">
        <v>1391</v>
      </c>
      <c r="D906" s="488" t="s">
        <v>31</v>
      </c>
      <c r="E906" s="500">
        <v>8</v>
      </c>
      <c r="F906" s="489"/>
      <c r="G906" s="489"/>
      <c r="H906" s="489"/>
      <c r="I906" s="489"/>
      <c r="J906" s="2758"/>
    </row>
    <row r="907" spans="1:10" ht="51">
      <c r="A907" s="381" t="s">
        <v>1980</v>
      </c>
      <c r="B907" s="402" t="s">
        <v>1392</v>
      </c>
      <c r="C907" s="402" t="s">
        <v>1393</v>
      </c>
      <c r="D907" s="488" t="s">
        <v>31</v>
      </c>
      <c r="E907" s="500">
        <v>5</v>
      </c>
      <c r="F907" s="489"/>
      <c r="G907" s="489"/>
      <c r="H907" s="489"/>
      <c r="I907" s="489"/>
      <c r="J907" s="2758"/>
    </row>
    <row r="908" spans="1:10" ht="51">
      <c r="A908" s="381" t="s">
        <v>1981</v>
      </c>
      <c r="B908" s="402" t="s">
        <v>1394</v>
      </c>
      <c r="C908" s="493" t="s">
        <v>1395</v>
      </c>
      <c r="D908" s="488" t="s">
        <v>31</v>
      </c>
      <c r="E908" s="500">
        <v>36</v>
      </c>
      <c r="F908" s="489"/>
      <c r="G908" s="489"/>
      <c r="H908" s="489"/>
      <c r="I908" s="489"/>
      <c r="J908" s="2758"/>
    </row>
    <row r="909" spans="1:10" ht="38.25">
      <c r="A909" s="381" t="s">
        <v>1982</v>
      </c>
      <c r="B909" s="402" t="s">
        <v>1396</v>
      </c>
      <c r="C909" s="402" t="s">
        <v>1397</v>
      </c>
      <c r="D909" s="488" t="s">
        <v>31</v>
      </c>
      <c r="E909" s="500">
        <v>10</v>
      </c>
      <c r="F909" s="489"/>
      <c r="G909" s="489"/>
      <c r="H909" s="489"/>
      <c r="I909" s="489"/>
      <c r="J909" s="2758"/>
    </row>
    <row r="910" spans="1:10" ht="63.75">
      <c r="A910" s="381" t="s">
        <v>1983</v>
      </c>
      <c r="B910" s="488" t="s">
        <v>1398</v>
      </c>
      <c r="C910" s="493" t="s">
        <v>1399</v>
      </c>
      <c r="D910" s="488" t="s">
        <v>49</v>
      </c>
      <c r="E910" s="501">
        <v>144</v>
      </c>
      <c r="F910" s="489"/>
      <c r="G910" s="489"/>
      <c r="H910" s="489"/>
      <c r="I910" s="489"/>
      <c r="J910" s="2758"/>
    </row>
    <row r="911" spans="1:10" ht="63.75">
      <c r="A911" s="381" t="s">
        <v>1984</v>
      </c>
      <c r="B911" s="488" t="s">
        <v>1400</v>
      </c>
      <c r="C911" s="493" t="s">
        <v>1401</v>
      </c>
      <c r="D911" s="488" t="s">
        <v>49</v>
      </c>
      <c r="E911" s="501">
        <v>108</v>
      </c>
      <c r="F911" s="489"/>
      <c r="G911" s="489"/>
      <c r="H911" s="489"/>
      <c r="I911" s="489"/>
      <c r="J911" s="2758"/>
    </row>
    <row r="912" spans="1:10" ht="25.5">
      <c r="A912" s="381" t="s">
        <v>1985</v>
      </c>
      <c r="B912" s="402" t="s">
        <v>1402</v>
      </c>
      <c r="C912" s="402" t="s">
        <v>1403</v>
      </c>
      <c r="D912" s="402" t="s">
        <v>249</v>
      </c>
      <c r="E912" s="500">
        <v>60</v>
      </c>
      <c r="F912" s="489"/>
      <c r="G912" s="489"/>
      <c r="H912" s="489"/>
      <c r="I912" s="489"/>
      <c r="J912" s="2758"/>
    </row>
    <row r="913" spans="1:10" ht="63.75">
      <c r="A913" s="381" t="s">
        <v>1986</v>
      </c>
      <c r="B913" s="488" t="s">
        <v>274</v>
      </c>
      <c r="C913" s="402" t="s">
        <v>1404</v>
      </c>
      <c r="D913" s="402" t="s">
        <v>249</v>
      </c>
      <c r="E913" s="500">
        <v>4000</v>
      </c>
      <c r="F913" s="489"/>
      <c r="G913" s="489"/>
      <c r="H913" s="489"/>
      <c r="I913" s="489"/>
      <c r="J913" s="2758"/>
    </row>
    <row r="914" spans="1:10" ht="51">
      <c r="A914" s="381" t="s">
        <v>1987</v>
      </c>
      <c r="B914" s="491" t="s">
        <v>1405</v>
      </c>
      <c r="C914" s="402" t="s">
        <v>1406</v>
      </c>
      <c r="D914" s="402" t="s">
        <v>858</v>
      </c>
      <c r="E914" s="500">
        <v>800</v>
      </c>
      <c r="F914" s="489"/>
      <c r="G914" s="489"/>
      <c r="H914" s="489"/>
      <c r="I914" s="489"/>
      <c r="J914" s="2758"/>
    </row>
    <row r="915" spans="1:10">
      <c r="A915" s="332"/>
      <c r="B915" s="341"/>
      <c r="C915" s="341"/>
      <c r="D915" s="335"/>
      <c r="E915" s="358"/>
      <c r="F915" s="373"/>
      <c r="G915" s="341"/>
      <c r="H915" s="335"/>
      <c r="I915" s="373" t="s">
        <v>1990</v>
      </c>
      <c r="J915" s="2740"/>
    </row>
    <row r="916" spans="1:10">
      <c r="A916" s="607" t="s">
        <v>2183</v>
      </c>
      <c r="B916" s="503" t="s">
        <v>1991</v>
      </c>
      <c r="C916" s="503"/>
      <c r="D916" s="504"/>
      <c r="E916" s="505"/>
      <c r="F916" s="507"/>
      <c r="G916" s="508"/>
      <c r="H916" s="584"/>
      <c r="I916" s="584"/>
      <c r="J916" s="2759"/>
    </row>
    <row r="917" spans="1:10" ht="25.5">
      <c r="A917" s="608" t="s">
        <v>2340</v>
      </c>
      <c r="B917" s="528" t="s">
        <v>838</v>
      </c>
      <c r="C917" s="528" t="s">
        <v>1992</v>
      </c>
      <c r="D917" s="529" t="s">
        <v>31</v>
      </c>
      <c r="E917" s="513">
        <v>220</v>
      </c>
      <c r="F917" s="511"/>
      <c r="G917" s="512"/>
      <c r="H917" s="586"/>
      <c r="I917" s="586"/>
      <c r="J917" s="2760"/>
    </row>
    <row r="918" spans="1:10" ht="25.5">
      <c r="A918" s="608" t="s">
        <v>2341</v>
      </c>
      <c r="B918" s="528" t="s">
        <v>2633</v>
      </c>
      <c r="C918" s="528" t="s">
        <v>2572</v>
      </c>
      <c r="D918" s="529" t="s">
        <v>31</v>
      </c>
      <c r="E918" s="513">
        <v>150</v>
      </c>
      <c r="F918" s="511"/>
      <c r="G918" s="512"/>
      <c r="H918" s="586"/>
      <c r="I918" s="586"/>
      <c r="J918" s="2760"/>
    </row>
    <row r="919" spans="1:10" ht="25.5">
      <c r="A919" s="608" t="s">
        <v>2342</v>
      </c>
      <c r="B919" s="528" t="s">
        <v>1993</v>
      </c>
      <c r="C919" s="528" t="s">
        <v>1994</v>
      </c>
      <c r="D919" s="529" t="s">
        <v>31</v>
      </c>
      <c r="E919" s="513">
        <v>120</v>
      </c>
      <c r="F919" s="511"/>
      <c r="G919" s="512"/>
      <c r="H919" s="586"/>
      <c r="I919" s="586"/>
      <c r="J919" s="2760"/>
    </row>
    <row r="920" spans="1:10" ht="25.5">
      <c r="A920" s="608" t="s">
        <v>2343</v>
      </c>
      <c r="B920" s="528" t="s">
        <v>1995</v>
      </c>
      <c r="C920" s="528" t="s">
        <v>1996</v>
      </c>
      <c r="D920" s="529" t="s">
        <v>31</v>
      </c>
      <c r="E920" s="513">
        <v>1</v>
      </c>
      <c r="F920" s="511"/>
      <c r="G920" s="512"/>
      <c r="H920" s="586"/>
      <c r="I920" s="586"/>
      <c r="J920" s="2760"/>
    </row>
    <row r="921" spans="1:10" ht="63.75">
      <c r="A921" s="608" t="s">
        <v>2344</v>
      </c>
      <c r="B921" s="528" t="s">
        <v>1997</v>
      </c>
      <c r="C921" s="528" t="s">
        <v>1998</v>
      </c>
      <c r="D921" s="529" t="s">
        <v>31</v>
      </c>
      <c r="E921" s="513">
        <v>2</v>
      </c>
      <c r="F921" s="511"/>
      <c r="G921" s="512"/>
      <c r="H921" s="586"/>
      <c r="I921" s="586"/>
      <c r="J921" s="2760"/>
    </row>
    <row r="922" spans="1:10">
      <c r="A922" s="608" t="s">
        <v>2345</v>
      </c>
      <c r="B922" s="528" t="s">
        <v>1999</v>
      </c>
      <c r="C922" s="528" t="s">
        <v>2000</v>
      </c>
      <c r="D922" s="529" t="s">
        <v>2001</v>
      </c>
      <c r="E922" s="513">
        <v>60</v>
      </c>
      <c r="F922" s="511"/>
      <c r="G922" s="512"/>
      <c r="H922" s="586"/>
      <c r="I922" s="586"/>
      <c r="J922" s="2760"/>
    </row>
    <row r="923" spans="1:10">
      <c r="A923" s="608" t="s">
        <v>2346</v>
      </c>
      <c r="B923" s="528" t="s">
        <v>2002</v>
      </c>
      <c r="C923" s="528" t="s">
        <v>2003</v>
      </c>
      <c r="D923" s="529" t="s">
        <v>31</v>
      </c>
      <c r="E923" s="513">
        <v>15</v>
      </c>
      <c r="F923" s="511"/>
      <c r="G923" s="512"/>
      <c r="H923" s="586"/>
      <c r="I923" s="586"/>
      <c r="J923" s="2760"/>
    </row>
    <row r="924" spans="1:10" ht="25.5">
      <c r="A924" s="608" t="s">
        <v>2347</v>
      </c>
      <c r="B924" s="528" t="s">
        <v>2634</v>
      </c>
      <c r="C924" s="528" t="s">
        <v>2004</v>
      </c>
      <c r="D924" s="529" t="s">
        <v>31</v>
      </c>
      <c r="E924" s="513">
        <f>4*1.3</f>
        <v>5.2</v>
      </c>
      <c r="F924" s="511"/>
      <c r="G924" s="512"/>
      <c r="H924" s="586"/>
      <c r="I924" s="586"/>
      <c r="J924" s="2760"/>
    </row>
    <row r="925" spans="1:10">
      <c r="A925" s="608" t="s">
        <v>2348</v>
      </c>
      <c r="B925" s="528" t="s">
        <v>2005</v>
      </c>
      <c r="C925" s="528" t="s">
        <v>2000</v>
      </c>
      <c r="D925" s="529" t="s">
        <v>2001</v>
      </c>
      <c r="E925" s="513">
        <v>60</v>
      </c>
      <c r="F925" s="511"/>
      <c r="G925" s="512"/>
      <c r="H925" s="586"/>
      <c r="I925" s="586"/>
      <c r="J925" s="2760"/>
    </row>
    <row r="926" spans="1:10" ht="25.5">
      <c r="A926" s="608" t="s">
        <v>2349</v>
      </c>
      <c r="B926" s="528" t="s">
        <v>2635</v>
      </c>
      <c r="C926" s="528" t="s">
        <v>2006</v>
      </c>
      <c r="D926" s="529" t="s">
        <v>31</v>
      </c>
      <c r="E926" s="513">
        <v>75</v>
      </c>
      <c r="F926" s="511"/>
      <c r="G926" s="512"/>
      <c r="H926" s="586"/>
      <c r="I926" s="586"/>
      <c r="J926" s="2760"/>
    </row>
    <row r="927" spans="1:10" ht="38.25">
      <c r="A927" s="608" t="s">
        <v>2350</v>
      </c>
      <c r="B927" s="528" t="s">
        <v>2007</v>
      </c>
      <c r="C927" s="528" t="s">
        <v>2008</v>
      </c>
      <c r="D927" s="529" t="s">
        <v>31</v>
      </c>
      <c r="E927" s="513">
        <f>120*1.3</f>
        <v>156</v>
      </c>
      <c r="F927" s="511"/>
      <c r="G927" s="512"/>
      <c r="H927" s="586"/>
      <c r="I927" s="586"/>
      <c r="J927" s="2760"/>
    </row>
    <row r="928" spans="1:10" ht="25.5">
      <c r="A928" s="608" t="s">
        <v>2351</v>
      </c>
      <c r="B928" s="528" t="s">
        <v>2009</v>
      </c>
      <c r="C928" s="528" t="s">
        <v>2010</v>
      </c>
      <c r="D928" s="529" t="s">
        <v>31</v>
      </c>
      <c r="E928" s="530">
        <v>5</v>
      </c>
      <c r="F928" s="511"/>
      <c r="G928" s="512"/>
      <c r="H928" s="586"/>
      <c r="I928" s="586"/>
      <c r="J928" s="2760"/>
    </row>
    <row r="929" spans="1:10" ht="25.5">
      <c r="A929" s="608" t="s">
        <v>2352</v>
      </c>
      <c r="B929" s="528" t="s">
        <v>2011</v>
      </c>
      <c r="C929" s="528" t="s">
        <v>2010</v>
      </c>
      <c r="D929" s="529" t="s">
        <v>31</v>
      </c>
      <c r="E929" s="530">
        <v>5</v>
      </c>
      <c r="F929" s="511"/>
      <c r="G929" s="512"/>
      <c r="H929" s="586"/>
      <c r="I929" s="586"/>
      <c r="J929" s="2760"/>
    </row>
    <row r="930" spans="1:10">
      <c r="A930" s="608" t="s">
        <v>2353</v>
      </c>
      <c r="B930" s="528" t="s">
        <v>2012</v>
      </c>
      <c r="C930" s="528" t="s">
        <v>2013</v>
      </c>
      <c r="D930" s="529" t="s">
        <v>2001</v>
      </c>
      <c r="E930" s="513">
        <v>30</v>
      </c>
      <c r="F930" s="511"/>
      <c r="G930" s="512"/>
      <c r="H930" s="586"/>
      <c r="I930" s="586"/>
      <c r="J930" s="2760"/>
    </row>
    <row r="931" spans="1:10">
      <c r="A931" s="608" t="s">
        <v>2354</v>
      </c>
      <c r="B931" s="528" t="s">
        <v>2014</v>
      </c>
      <c r="C931" s="528" t="s">
        <v>2013</v>
      </c>
      <c r="D931" s="529" t="s">
        <v>2001</v>
      </c>
      <c r="E931" s="513">
        <v>30</v>
      </c>
      <c r="F931" s="511"/>
      <c r="G931" s="512"/>
      <c r="H931" s="586"/>
      <c r="I931" s="586"/>
      <c r="J931" s="2760"/>
    </row>
    <row r="932" spans="1:10">
      <c r="A932" s="514"/>
      <c r="B932" s="515"/>
      <c r="C932" s="515"/>
      <c r="D932" s="517"/>
      <c r="E932" s="518"/>
      <c r="F932" s="515"/>
      <c r="G932" s="517"/>
      <c r="H932" s="515"/>
      <c r="I932" s="521" t="s">
        <v>2355</v>
      </c>
      <c r="J932" s="2761"/>
    </row>
    <row r="933" spans="1:10">
      <c r="A933" s="574"/>
      <c r="B933" s="596" t="s">
        <v>2015</v>
      </c>
      <c r="C933" s="577"/>
      <c r="D933" s="559"/>
      <c r="E933" s="575"/>
      <c r="F933" s="577"/>
      <c r="G933" s="559"/>
      <c r="H933" s="576"/>
      <c r="I933" s="577"/>
      <c r="J933" s="2762"/>
    </row>
    <row r="934" spans="1:10" ht="25.5">
      <c r="A934" s="609" t="s">
        <v>2186</v>
      </c>
      <c r="B934" s="528" t="s">
        <v>2016</v>
      </c>
      <c r="C934" s="528" t="s">
        <v>2017</v>
      </c>
      <c r="D934" s="510" t="s">
        <v>31</v>
      </c>
      <c r="E934" s="513">
        <v>70</v>
      </c>
      <c r="F934" s="511"/>
      <c r="G934" s="512"/>
      <c r="H934" s="586"/>
      <c r="I934" s="586"/>
      <c r="J934" s="2760"/>
    </row>
    <row r="935" spans="1:10">
      <c r="A935" s="514"/>
      <c r="B935" s="515"/>
      <c r="C935" s="515"/>
      <c r="D935" s="517"/>
      <c r="E935" s="518"/>
      <c r="F935" s="515"/>
      <c r="G935" s="517"/>
      <c r="H935" s="515"/>
      <c r="I935" s="521" t="s">
        <v>2356</v>
      </c>
      <c r="J935" s="2761"/>
    </row>
    <row r="936" spans="1:10" ht="25.5">
      <c r="A936" s="609" t="s">
        <v>2189</v>
      </c>
      <c r="B936" s="528" t="s">
        <v>2018</v>
      </c>
      <c r="C936" s="528" t="s">
        <v>2573</v>
      </c>
      <c r="D936" s="510" t="s">
        <v>31</v>
      </c>
      <c r="E936" s="513">
        <v>150</v>
      </c>
      <c r="F936" s="511"/>
      <c r="G936" s="512"/>
      <c r="H936" s="586"/>
      <c r="I936" s="586"/>
      <c r="J936" s="2760"/>
    </row>
    <row r="937" spans="1:10">
      <c r="A937" s="514"/>
      <c r="B937" s="515"/>
      <c r="C937" s="515"/>
      <c r="D937" s="517"/>
      <c r="E937" s="518"/>
      <c r="F937" s="515"/>
      <c r="G937" s="517"/>
      <c r="H937" s="515"/>
      <c r="I937" s="521" t="s">
        <v>2357</v>
      </c>
      <c r="J937" s="2761"/>
    </row>
    <row r="938" spans="1:10" ht="25.5">
      <c r="A938" s="2763" t="s">
        <v>2192</v>
      </c>
      <c r="B938" s="528" t="s">
        <v>2019</v>
      </c>
      <c r="C938" s="528" t="s">
        <v>2020</v>
      </c>
      <c r="D938" s="529" t="s">
        <v>49</v>
      </c>
      <c r="E938" s="530">
        <v>600</v>
      </c>
      <c r="F938" s="1185" t="s">
        <v>2854</v>
      </c>
      <c r="G938" s="2764" t="s">
        <v>3410</v>
      </c>
      <c r="H938" s="2746">
        <v>65</v>
      </c>
      <c r="I938" s="2751">
        <v>21</v>
      </c>
      <c r="J938" s="2746">
        <v>47190</v>
      </c>
    </row>
    <row r="939" spans="1:10">
      <c r="A939" s="514"/>
      <c r="B939" s="515"/>
      <c r="C939" s="515"/>
      <c r="D939" s="517"/>
      <c r="E939" s="518"/>
      <c r="F939" s="515"/>
      <c r="G939" s="517"/>
      <c r="H939" s="515"/>
      <c r="I939" s="521" t="s">
        <v>2358</v>
      </c>
      <c r="J939" s="2765">
        <v>39000</v>
      </c>
    </row>
    <row r="940" spans="1:10" ht="25.5">
      <c r="A940" s="609" t="s">
        <v>2195</v>
      </c>
      <c r="B940" s="597" t="s">
        <v>2021</v>
      </c>
      <c r="C940" s="528" t="s">
        <v>2022</v>
      </c>
      <c r="D940" s="529" t="s">
        <v>49</v>
      </c>
      <c r="E940" s="530">
        <f>25*1.3</f>
        <v>32.5</v>
      </c>
      <c r="F940" s="511"/>
      <c r="G940" s="512"/>
      <c r="H940" s="586"/>
      <c r="I940" s="586"/>
      <c r="J940" s="2760"/>
    </row>
    <row r="941" spans="1:10">
      <c r="A941" s="514"/>
      <c r="B941" s="515"/>
      <c r="C941" s="515"/>
      <c r="D941" s="517"/>
      <c r="E941" s="518"/>
      <c r="F941" s="515"/>
      <c r="G941" s="517"/>
      <c r="H941" s="515"/>
      <c r="I941" s="521" t="s">
        <v>2359</v>
      </c>
      <c r="J941" s="2761"/>
    </row>
    <row r="942" spans="1:10" ht="25.5">
      <c r="A942" s="609" t="s">
        <v>2198</v>
      </c>
      <c r="B942" s="528" t="s">
        <v>2023</v>
      </c>
      <c r="C942" s="528" t="s">
        <v>2024</v>
      </c>
      <c r="D942" s="529" t="s">
        <v>49</v>
      </c>
      <c r="E942" s="530">
        <f>4*1.3</f>
        <v>5.2</v>
      </c>
      <c r="F942" s="511"/>
      <c r="G942" s="512"/>
      <c r="H942" s="586"/>
      <c r="I942" s="586"/>
      <c r="J942" s="2760"/>
    </row>
    <row r="943" spans="1:10">
      <c r="A943" s="514"/>
      <c r="B943" s="515"/>
      <c r="C943" s="515"/>
      <c r="D943" s="517"/>
      <c r="E943" s="518"/>
      <c r="F943" s="515"/>
      <c r="G943" s="517"/>
      <c r="H943" s="515"/>
      <c r="I943" s="521" t="s">
        <v>2360</v>
      </c>
      <c r="J943" s="2761"/>
    </row>
    <row r="944" spans="1:10" ht="25.5">
      <c r="A944" s="609" t="s">
        <v>2201</v>
      </c>
      <c r="B944" s="528" t="s">
        <v>2025</v>
      </c>
      <c r="C944" s="528" t="s">
        <v>2574</v>
      </c>
      <c r="D944" s="529" t="s">
        <v>49</v>
      </c>
      <c r="E944" s="530">
        <v>22</v>
      </c>
      <c r="F944" s="511"/>
      <c r="G944" s="512"/>
      <c r="H944" s="586"/>
      <c r="I944" s="586"/>
      <c r="J944" s="2760"/>
    </row>
    <row r="945" spans="1:10">
      <c r="A945" s="514"/>
      <c r="B945" s="515"/>
      <c r="C945" s="515"/>
      <c r="D945" s="517"/>
      <c r="E945" s="518"/>
      <c r="F945" s="515"/>
      <c r="G945" s="517"/>
      <c r="H945" s="515"/>
      <c r="I945" s="521" t="s">
        <v>2361</v>
      </c>
      <c r="J945" s="2761"/>
    </row>
    <row r="946" spans="1:10">
      <c r="A946" s="610" t="s">
        <v>2204</v>
      </c>
      <c r="B946" s="598" t="s">
        <v>2026</v>
      </c>
      <c r="C946" s="531"/>
      <c r="D946" s="532"/>
      <c r="E946" s="533"/>
      <c r="F946" s="534"/>
      <c r="G946" s="535"/>
      <c r="H946" s="599"/>
      <c r="I946" s="599"/>
      <c r="J946" s="2766"/>
    </row>
    <row r="947" spans="1:10" ht="38.25">
      <c r="A947" s="611" t="s">
        <v>2362</v>
      </c>
      <c r="B947" s="536" t="s">
        <v>2027</v>
      </c>
      <c r="C947" s="536" t="s">
        <v>2363</v>
      </c>
      <c r="D947" s="529" t="s">
        <v>2028</v>
      </c>
      <c r="E947" s="530">
        <v>100</v>
      </c>
      <c r="F947" s="537"/>
      <c r="G947" s="512"/>
      <c r="H947" s="586"/>
      <c r="I947" s="586"/>
      <c r="J947" s="2760"/>
    </row>
    <row r="948" spans="1:10" ht="38.25">
      <c r="A948" s="611" t="s">
        <v>2366</v>
      </c>
      <c r="B948" s="536" t="s">
        <v>2029</v>
      </c>
      <c r="C948" s="536" t="s">
        <v>2363</v>
      </c>
      <c r="D948" s="529" t="s">
        <v>2028</v>
      </c>
      <c r="E948" s="530">
        <v>80</v>
      </c>
      <c r="F948" s="537"/>
      <c r="G948" s="512"/>
      <c r="H948" s="586"/>
      <c r="I948" s="586"/>
      <c r="J948" s="2760"/>
    </row>
    <row r="949" spans="1:10" ht="89.25">
      <c r="A949" s="611" t="s">
        <v>2367</v>
      </c>
      <c r="B949" s="536" t="s">
        <v>2030</v>
      </c>
      <c r="C949" s="536" t="s">
        <v>2364</v>
      </c>
      <c r="D949" s="538" t="s">
        <v>87</v>
      </c>
      <c r="E949" s="530">
        <v>13</v>
      </c>
      <c r="F949" s="537"/>
      <c r="G949" s="512"/>
      <c r="H949" s="586"/>
      <c r="I949" s="586"/>
      <c r="J949" s="2760"/>
    </row>
    <row r="950" spans="1:10" ht="153">
      <c r="A950" s="611" t="s">
        <v>2368</v>
      </c>
      <c r="B950" s="536" t="s">
        <v>2031</v>
      </c>
      <c r="C950" s="536" t="s">
        <v>2365</v>
      </c>
      <c r="D950" s="538" t="s">
        <v>87</v>
      </c>
      <c r="E950" s="530">
        <f>4*1.3</f>
        <v>5.2</v>
      </c>
      <c r="F950" s="537"/>
      <c r="G950" s="512"/>
      <c r="H950" s="586"/>
      <c r="I950" s="586"/>
      <c r="J950" s="2760"/>
    </row>
    <row r="951" spans="1:10" ht="114.75">
      <c r="A951" s="611" t="s">
        <v>2369</v>
      </c>
      <c r="B951" s="536" t="s">
        <v>2032</v>
      </c>
      <c r="C951" s="536" t="s">
        <v>2033</v>
      </c>
      <c r="D951" s="538" t="s">
        <v>87</v>
      </c>
      <c r="E951" s="530">
        <v>10</v>
      </c>
      <c r="F951" s="537"/>
      <c r="G951" s="512"/>
      <c r="H951" s="586"/>
      <c r="I951" s="586"/>
      <c r="J951" s="2760"/>
    </row>
    <row r="952" spans="1:10" ht="102">
      <c r="A952" s="611" t="s">
        <v>2370</v>
      </c>
      <c r="B952" s="536" t="s">
        <v>2034</v>
      </c>
      <c r="C952" s="536" t="s">
        <v>2035</v>
      </c>
      <c r="D952" s="538" t="s">
        <v>87</v>
      </c>
      <c r="E952" s="530">
        <v>3</v>
      </c>
      <c r="F952" s="539"/>
      <c r="G952" s="512"/>
      <c r="H952" s="586"/>
      <c r="I952" s="586"/>
      <c r="J952" s="2760"/>
    </row>
    <row r="953" spans="1:10" ht="51">
      <c r="A953" s="611" t="s">
        <v>2371</v>
      </c>
      <c r="B953" s="536" t="s">
        <v>2036</v>
      </c>
      <c r="C953" s="536" t="s">
        <v>2037</v>
      </c>
      <c r="D953" s="538" t="s">
        <v>49</v>
      </c>
      <c r="E953" s="530">
        <v>3</v>
      </c>
      <c r="F953" s="539"/>
      <c r="G953" s="512"/>
      <c r="H953" s="586"/>
      <c r="I953" s="586"/>
      <c r="J953" s="2760"/>
    </row>
    <row r="954" spans="1:10" ht="153">
      <c r="A954" s="611" t="s">
        <v>2372</v>
      </c>
      <c r="B954" s="536" t="s">
        <v>2038</v>
      </c>
      <c r="C954" s="536" t="s">
        <v>2039</v>
      </c>
      <c r="D954" s="538" t="s">
        <v>87</v>
      </c>
      <c r="E954" s="530">
        <v>3</v>
      </c>
      <c r="F954" s="539"/>
      <c r="G954" s="512"/>
      <c r="H954" s="586"/>
      <c r="I954" s="586"/>
      <c r="J954" s="2760"/>
    </row>
    <row r="955" spans="1:10" ht="127.5">
      <c r="A955" s="611" t="s">
        <v>2373</v>
      </c>
      <c r="B955" s="536" t="s">
        <v>2040</v>
      </c>
      <c r="C955" s="536" t="s">
        <v>2041</v>
      </c>
      <c r="D955" s="538" t="s">
        <v>87</v>
      </c>
      <c r="E955" s="540">
        <f>1*1.3</f>
        <v>1.3</v>
      </c>
      <c r="F955" s="539"/>
      <c r="G955" s="512"/>
      <c r="H955" s="586"/>
      <c r="I955" s="586"/>
      <c r="J955" s="2760"/>
    </row>
    <row r="956" spans="1:10" ht="114.75">
      <c r="A956" s="611" t="s">
        <v>2374</v>
      </c>
      <c r="B956" s="536" t="s">
        <v>2042</v>
      </c>
      <c r="C956" s="536" t="s">
        <v>2043</v>
      </c>
      <c r="D956" s="538" t="s">
        <v>87</v>
      </c>
      <c r="E956" s="540">
        <f>1*1.3</f>
        <v>1.3</v>
      </c>
      <c r="F956" s="539"/>
      <c r="G956" s="512"/>
      <c r="H956" s="586"/>
      <c r="I956" s="586"/>
      <c r="J956" s="2760"/>
    </row>
    <row r="957" spans="1:10" ht="102">
      <c r="A957" s="611" t="s">
        <v>2375</v>
      </c>
      <c r="B957" s="536" t="s">
        <v>2044</v>
      </c>
      <c r="C957" s="536" t="s">
        <v>2045</v>
      </c>
      <c r="D957" s="538" t="s">
        <v>87</v>
      </c>
      <c r="E957" s="530">
        <v>3</v>
      </c>
      <c r="F957" s="539"/>
      <c r="G957" s="512"/>
      <c r="H957" s="586"/>
      <c r="I957" s="586"/>
      <c r="J957" s="2760"/>
    </row>
    <row r="958" spans="1:10" ht="89.25">
      <c r="A958" s="611" t="s">
        <v>2376</v>
      </c>
      <c r="B958" s="536" t="s">
        <v>2046</v>
      </c>
      <c r="C958" s="536" t="s">
        <v>2047</v>
      </c>
      <c r="D958" s="538" t="s">
        <v>87</v>
      </c>
      <c r="E958" s="540">
        <f>1*1.3</f>
        <v>1.3</v>
      </c>
      <c r="F958" s="539"/>
      <c r="G958" s="512"/>
      <c r="H958" s="586"/>
      <c r="I958" s="586"/>
      <c r="J958" s="2760"/>
    </row>
    <row r="959" spans="1:10" ht="63.75">
      <c r="A959" s="611" t="s">
        <v>2377</v>
      </c>
      <c r="B959" s="536" t="s">
        <v>2048</v>
      </c>
      <c r="C959" s="536" t="s">
        <v>2049</v>
      </c>
      <c r="D959" s="538" t="s">
        <v>2028</v>
      </c>
      <c r="E959" s="530">
        <v>6</v>
      </c>
      <c r="F959" s="539"/>
      <c r="G959" s="512"/>
      <c r="H959" s="586"/>
      <c r="I959" s="586"/>
      <c r="J959" s="2760"/>
    </row>
    <row r="960" spans="1:10" ht="89.25">
      <c r="A960" s="611" t="s">
        <v>2378</v>
      </c>
      <c r="B960" s="536" t="s">
        <v>2050</v>
      </c>
      <c r="C960" s="536" t="s">
        <v>2051</v>
      </c>
      <c r="D960" s="538" t="s">
        <v>49</v>
      </c>
      <c r="E960" s="540">
        <f>7*1.3</f>
        <v>9.1</v>
      </c>
      <c r="F960" s="539"/>
      <c r="G960" s="512"/>
      <c r="H960" s="586"/>
      <c r="I960" s="586"/>
      <c r="J960" s="2760"/>
    </row>
    <row r="961" spans="1:10">
      <c r="A961" s="514"/>
      <c r="B961" s="515"/>
      <c r="C961" s="515"/>
      <c r="D961" s="517"/>
      <c r="E961" s="518"/>
      <c r="F961" s="515"/>
      <c r="G961" s="517"/>
      <c r="H961" s="515"/>
      <c r="I961" s="521" t="s">
        <v>2379</v>
      </c>
      <c r="J961" s="2761"/>
    </row>
    <row r="962" spans="1:10">
      <c r="A962" s="612" t="s">
        <v>2207</v>
      </c>
      <c r="B962" s="598" t="s">
        <v>2052</v>
      </c>
      <c r="C962" s="541"/>
      <c r="D962" s="542"/>
      <c r="E962" s="533"/>
      <c r="F962" s="543"/>
      <c r="G962" s="535"/>
      <c r="H962" s="599"/>
      <c r="I962" s="599"/>
      <c r="J962" s="2766"/>
    </row>
    <row r="963" spans="1:10" ht="38.25">
      <c r="A963" s="613" t="s">
        <v>2381</v>
      </c>
      <c r="B963" s="601" t="s">
        <v>2053</v>
      </c>
      <c r="C963" s="544" t="s">
        <v>2054</v>
      </c>
      <c r="D963" s="545" t="s">
        <v>31</v>
      </c>
      <c r="E963" s="530">
        <f>600*1.3</f>
        <v>780</v>
      </c>
      <c r="F963" s="511"/>
      <c r="G963" s="512"/>
      <c r="H963" s="586"/>
      <c r="I963" s="586"/>
      <c r="J963" s="2760"/>
    </row>
    <row r="964" spans="1:10" ht="38.25">
      <c r="A964" s="613" t="s">
        <v>2382</v>
      </c>
      <c r="B964" s="601" t="s">
        <v>2055</v>
      </c>
      <c r="C964" s="544" t="s">
        <v>2054</v>
      </c>
      <c r="D964" s="545" t="s">
        <v>31</v>
      </c>
      <c r="E964" s="530">
        <f>600*1.3</f>
        <v>780</v>
      </c>
      <c r="F964" s="511"/>
      <c r="G964" s="512"/>
      <c r="H964" s="586"/>
      <c r="I964" s="586"/>
      <c r="J964" s="2760"/>
    </row>
    <row r="965" spans="1:10">
      <c r="A965" s="514"/>
      <c r="B965" s="515"/>
      <c r="C965" s="515"/>
      <c r="D965" s="517"/>
      <c r="E965" s="518"/>
      <c r="F965" s="515"/>
      <c r="G965" s="517"/>
      <c r="H965" s="515"/>
      <c r="I965" s="521" t="s">
        <v>2380</v>
      </c>
      <c r="J965" s="2761"/>
    </row>
    <row r="966" spans="1:10">
      <c r="A966" s="612" t="s">
        <v>2210</v>
      </c>
      <c r="B966" s="602" t="s">
        <v>1239</v>
      </c>
      <c r="C966" s="531"/>
      <c r="D966" s="542"/>
      <c r="E966" s="533"/>
      <c r="F966" s="543"/>
      <c r="G966" s="535"/>
      <c r="H966" s="599"/>
      <c r="I966" s="599"/>
      <c r="J966" s="2766"/>
    </row>
    <row r="967" spans="1:10" ht="51">
      <c r="A967" s="613" t="s">
        <v>2383</v>
      </c>
      <c r="B967" s="509" t="s">
        <v>1009</v>
      </c>
      <c r="C967" s="528" t="s">
        <v>2575</v>
      </c>
      <c r="D967" s="529" t="s">
        <v>49</v>
      </c>
      <c r="E967" s="530">
        <v>3000</v>
      </c>
      <c r="F967" s="511"/>
      <c r="G967" s="512"/>
      <c r="H967" s="586"/>
      <c r="I967" s="586"/>
      <c r="J967" s="2760"/>
    </row>
    <row r="968" spans="1:10" ht="51">
      <c r="A968" s="613" t="s">
        <v>2384</v>
      </c>
      <c r="B968" s="509" t="s">
        <v>2056</v>
      </c>
      <c r="C968" s="528" t="s">
        <v>2057</v>
      </c>
      <c r="D968" s="529" t="s">
        <v>49</v>
      </c>
      <c r="E968" s="530">
        <v>3900</v>
      </c>
      <c r="F968" s="511"/>
      <c r="G968" s="512"/>
      <c r="H968" s="586"/>
      <c r="I968" s="586"/>
      <c r="J968" s="2760"/>
    </row>
    <row r="969" spans="1:10" ht="102">
      <c r="A969" s="613" t="s">
        <v>2385</v>
      </c>
      <c r="B969" s="509" t="s">
        <v>2058</v>
      </c>
      <c r="C969" s="528" t="s">
        <v>2059</v>
      </c>
      <c r="D969" s="529" t="s">
        <v>49</v>
      </c>
      <c r="E969" s="530">
        <v>150</v>
      </c>
      <c r="F969" s="511"/>
      <c r="G969" s="512"/>
      <c r="H969" s="586"/>
      <c r="I969" s="586"/>
      <c r="J969" s="2760"/>
    </row>
    <row r="970" spans="1:10">
      <c r="A970" s="514"/>
      <c r="B970" s="515"/>
      <c r="C970" s="515"/>
      <c r="D970" s="517"/>
      <c r="E970" s="518"/>
      <c r="F970" s="515"/>
      <c r="G970" s="517"/>
      <c r="H970" s="515"/>
      <c r="I970" s="521" t="s">
        <v>2386</v>
      </c>
      <c r="J970" s="2761"/>
    </row>
    <row r="971" spans="1:10">
      <c r="A971" s="612" t="s">
        <v>2213</v>
      </c>
      <c r="B971" s="602" t="s">
        <v>2060</v>
      </c>
      <c r="C971" s="541"/>
      <c r="D971" s="542"/>
      <c r="E971" s="533"/>
      <c r="F971" s="543"/>
      <c r="G971" s="535"/>
      <c r="H971" s="599"/>
      <c r="I971" s="599"/>
      <c r="J971" s="2766"/>
    </row>
    <row r="972" spans="1:10" ht="38.25">
      <c r="A972" s="2767" t="s">
        <v>2387</v>
      </c>
      <c r="B972" s="536" t="s">
        <v>2061</v>
      </c>
      <c r="C972" s="536" t="s">
        <v>2062</v>
      </c>
      <c r="D972" s="538" t="s">
        <v>49</v>
      </c>
      <c r="E972" s="530">
        <v>120</v>
      </c>
      <c r="F972" s="1185" t="s">
        <v>3411</v>
      </c>
      <c r="G972" s="2764">
        <v>143</v>
      </c>
      <c r="H972" s="2746">
        <v>143</v>
      </c>
      <c r="I972" s="2751">
        <v>21</v>
      </c>
      <c r="J972" s="2746">
        <v>20763.599999999999</v>
      </c>
    </row>
    <row r="973" spans="1:10" ht="63.75">
      <c r="A973" s="2767" t="s">
        <v>2388</v>
      </c>
      <c r="B973" s="509" t="s">
        <v>2067</v>
      </c>
      <c r="C973" s="528" t="s">
        <v>2576</v>
      </c>
      <c r="D973" s="510" t="s">
        <v>31</v>
      </c>
      <c r="E973" s="530">
        <f>35*1.3</f>
        <v>45.5</v>
      </c>
      <c r="F973" s="1185" t="s">
        <v>3412</v>
      </c>
      <c r="G973" s="2764">
        <v>112</v>
      </c>
      <c r="H973" s="2746">
        <v>112</v>
      </c>
      <c r="I973" s="2751">
        <v>21</v>
      </c>
      <c r="J973" s="2746">
        <v>6233.92</v>
      </c>
    </row>
    <row r="974" spans="1:10">
      <c r="A974" s="514"/>
      <c r="B974" s="515"/>
      <c r="C974" s="515"/>
      <c r="D974" s="517"/>
      <c r="E974" s="518"/>
      <c r="F974" s="515"/>
      <c r="G974" s="517"/>
      <c r="H974" s="515"/>
      <c r="I974" s="521" t="s">
        <v>2389</v>
      </c>
      <c r="J974" s="2765">
        <v>22312</v>
      </c>
    </row>
    <row r="975" spans="1:10">
      <c r="A975" s="621"/>
      <c r="B975" s="622" t="s">
        <v>2068</v>
      </c>
      <c r="C975" s="623"/>
      <c r="D975" s="624"/>
      <c r="E975" s="625"/>
      <c r="F975" s="626"/>
      <c r="G975" s="624"/>
      <c r="H975" s="623"/>
      <c r="I975" s="623"/>
      <c r="J975" s="2768"/>
    </row>
    <row r="976" spans="1:10" ht="76.5">
      <c r="A976" s="605" t="s">
        <v>2216</v>
      </c>
      <c r="B976" s="581" t="s">
        <v>2069</v>
      </c>
      <c r="C976" s="550" t="s">
        <v>2070</v>
      </c>
      <c r="D976" s="551" t="s">
        <v>31</v>
      </c>
      <c r="E976" s="552">
        <f>2*1.3</f>
        <v>2.6</v>
      </c>
      <c r="F976" s="553"/>
      <c r="G976" s="554"/>
      <c r="H976" s="586"/>
      <c r="I976" s="586"/>
      <c r="J976" s="2760"/>
    </row>
    <row r="977" spans="1:10">
      <c r="A977" s="514"/>
      <c r="B977" s="515"/>
      <c r="C977" s="515"/>
      <c r="D977" s="517"/>
      <c r="E977" s="518"/>
      <c r="F977" s="515"/>
      <c r="G977" s="517"/>
      <c r="H977" s="515"/>
      <c r="I977" s="521" t="s">
        <v>2455</v>
      </c>
      <c r="J977" s="2761"/>
    </row>
    <row r="978" spans="1:10" ht="76.5">
      <c r="A978" s="605" t="s">
        <v>2219</v>
      </c>
      <c r="B978" s="550" t="s">
        <v>2071</v>
      </c>
      <c r="C978" s="550" t="s">
        <v>2072</v>
      </c>
      <c r="D978" s="551" t="s">
        <v>31</v>
      </c>
      <c r="E978" s="552">
        <f>2*1.3</f>
        <v>2.6</v>
      </c>
      <c r="F978" s="553"/>
      <c r="G978" s="554"/>
      <c r="H978" s="586"/>
      <c r="I978" s="586"/>
      <c r="J978" s="2760"/>
    </row>
    <row r="979" spans="1:10">
      <c r="A979" s="514"/>
      <c r="B979" s="515"/>
      <c r="C979" s="515"/>
      <c r="D979" s="517"/>
      <c r="E979" s="518"/>
      <c r="F979" s="515"/>
      <c r="G979" s="517"/>
      <c r="H979" s="515"/>
      <c r="I979" s="521" t="s">
        <v>2456</v>
      </c>
      <c r="J979" s="2761"/>
    </row>
    <row r="980" spans="1:10" ht="89.25">
      <c r="A980" s="605" t="s">
        <v>2222</v>
      </c>
      <c r="B980" s="581" t="s">
        <v>2073</v>
      </c>
      <c r="C980" s="550" t="s">
        <v>2074</v>
      </c>
      <c r="D980" s="551" t="s">
        <v>31</v>
      </c>
      <c r="E980" s="552">
        <f>2*1.3</f>
        <v>2.6</v>
      </c>
      <c r="F980" s="553"/>
      <c r="G980" s="554"/>
      <c r="H980" s="586"/>
      <c r="I980" s="586"/>
      <c r="J980" s="2760"/>
    </row>
    <row r="981" spans="1:10">
      <c r="A981" s="514"/>
      <c r="B981" s="515"/>
      <c r="C981" s="515"/>
      <c r="D981" s="517"/>
      <c r="E981" s="518"/>
      <c r="F981" s="515"/>
      <c r="G981" s="517"/>
      <c r="H981" s="515"/>
      <c r="I981" s="521" t="s">
        <v>2457</v>
      </c>
      <c r="J981" s="2761"/>
    </row>
    <row r="982" spans="1:10" ht="76.5">
      <c r="A982" s="605" t="s">
        <v>2225</v>
      </c>
      <c r="B982" s="581" t="s">
        <v>2075</v>
      </c>
      <c r="C982" s="550" t="s">
        <v>2076</v>
      </c>
      <c r="D982" s="551" t="s">
        <v>31</v>
      </c>
      <c r="E982" s="552">
        <f>1*1.3</f>
        <v>1.3</v>
      </c>
      <c r="F982" s="553"/>
      <c r="G982" s="554"/>
      <c r="H982" s="586"/>
      <c r="I982" s="586"/>
      <c r="J982" s="2760"/>
    </row>
    <row r="983" spans="1:10">
      <c r="A983" s="514"/>
      <c r="B983" s="515"/>
      <c r="C983" s="515"/>
      <c r="D983" s="517"/>
      <c r="E983" s="518"/>
      <c r="F983" s="515"/>
      <c r="G983" s="517"/>
      <c r="H983" s="515"/>
      <c r="I983" s="521" t="s">
        <v>2458</v>
      </c>
      <c r="J983" s="2761"/>
    </row>
    <row r="984" spans="1:10" ht="89.25">
      <c r="A984" s="605" t="s">
        <v>2228</v>
      </c>
      <c r="B984" s="581" t="s">
        <v>2077</v>
      </c>
      <c r="C984" s="550" t="s">
        <v>2078</v>
      </c>
      <c r="D984" s="551" t="s">
        <v>31</v>
      </c>
      <c r="E984" s="552">
        <f>1*1.3</f>
        <v>1.3</v>
      </c>
      <c r="F984" s="553"/>
      <c r="G984" s="554"/>
      <c r="H984" s="586"/>
      <c r="I984" s="586"/>
      <c r="J984" s="2760"/>
    </row>
    <row r="985" spans="1:10">
      <c r="A985" s="514"/>
      <c r="B985" s="515"/>
      <c r="C985" s="515"/>
      <c r="D985" s="517"/>
      <c r="E985" s="518"/>
      <c r="F985" s="515"/>
      <c r="G985" s="517"/>
      <c r="H985" s="515"/>
      <c r="I985" s="521" t="s">
        <v>2459</v>
      </c>
      <c r="J985" s="2761"/>
    </row>
    <row r="986" spans="1:10" ht="89.25">
      <c r="A986" s="605" t="s">
        <v>2231</v>
      </c>
      <c r="B986" s="581" t="s">
        <v>2079</v>
      </c>
      <c r="C986" s="550" t="s">
        <v>2078</v>
      </c>
      <c r="D986" s="551" t="s">
        <v>31</v>
      </c>
      <c r="E986" s="552">
        <f>1*1.3</f>
        <v>1.3</v>
      </c>
      <c r="F986" s="553"/>
      <c r="G986" s="554"/>
      <c r="H986" s="586"/>
      <c r="I986" s="586"/>
      <c r="J986" s="2760"/>
    </row>
    <row r="987" spans="1:10">
      <c r="A987" s="514"/>
      <c r="B987" s="515"/>
      <c r="C987" s="515"/>
      <c r="D987" s="517"/>
      <c r="E987" s="518"/>
      <c r="F987" s="515"/>
      <c r="G987" s="517"/>
      <c r="H987" s="515"/>
      <c r="I987" s="521" t="s">
        <v>2460</v>
      </c>
      <c r="J987" s="2761"/>
    </row>
    <row r="988" spans="1:10" ht="63.75">
      <c r="A988" s="605" t="s">
        <v>2234</v>
      </c>
      <c r="B988" s="581" t="s">
        <v>2080</v>
      </c>
      <c r="C988" s="550" t="s">
        <v>2081</v>
      </c>
      <c r="D988" s="551" t="s">
        <v>31</v>
      </c>
      <c r="E988" s="552">
        <f>1*1.3</f>
        <v>1.3</v>
      </c>
      <c r="F988" s="553"/>
      <c r="G988" s="554"/>
      <c r="H988" s="586"/>
      <c r="I988" s="586"/>
      <c r="J988" s="2760"/>
    </row>
    <row r="989" spans="1:10">
      <c r="A989" s="514"/>
      <c r="B989" s="515"/>
      <c r="C989" s="515"/>
      <c r="D989" s="517"/>
      <c r="E989" s="518"/>
      <c r="F989" s="515"/>
      <c r="G989" s="517"/>
      <c r="H989" s="515"/>
      <c r="I989" s="521" t="s">
        <v>2461</v>
      </c>
      <c r="J989" s="2761"/>
    </row>
    <row r="990" spans="1:10" ht="89.25">
      <c r="A990" s="605" t="s">
        <v>2237</v>
      </c>
      <c r="B990" s="581" t="s">
        <v>2082</v>
      </c>
      <c r="C990" s="550" t="s">
        <v>2083</v>
      </c>
      <c r="D990" s="551" t="s">
        <v>31</v>
      </c>
      <c r="E990" s="552">
        <f>2*1.3</f>
        <v>2.6</v>
      </c>
      <c r="F990" s="553"/>
      <c r="G990" s="554"/>
      <c r="H990" s="586"/>
      <c r="I990" s="586"/>
      <c r="J990" s="2760"/>
    </row>
    <row r="991" spans="1:10">
      <c r="A991" s="514"/>
      <c r="B991" s="515"/>
      <c r="C991" s="515"/>
      <c r="D991" s="517"/>
      <c r="E991" s="518"/>
      <c r="F991" s="515"/>
      <c r="G991" s="517"/>
      <c r="H991" s="515"/>
      <c r="I991" s="521" t="s">
        <v>2462</v>
      </c>
      <c r="J991" s="2761"/>
    </row>
    <row r="992" spans="1:10" ht="89.25">
      <c r="A992" s="605" t="s">
        <v>2240</v>
      </c>
      <c r="B992" s="581" t="s">
        <v>2084</v>
      </c>
      <c r="C992" s="550" t="s">
        <v>2085</v>
      </c>
      <c r="D992" s="551" t="s">
        <v>31</v>
      </c>
      <c r="E992" s="552">
        <f>1*1.3</f>
        <v>1.3</v>
      </c>
      <c r="F992" s="555"/>
      <c r="G992" s="554"/>
      <c r="H992" s="586"/>
      <c r="I992" s="586"/>
      <c r="J992" s="2760"/>
    </row>
    <row r="993" spans="1:10">
      <c r="A993" s="514"/>
      <c r="B993" s="515"/>
      <c r="C993" s="515"/>
      <c r="D993" s="517"/>
      <c r="E993" s="518"/>
      <c r="F993" s="515"/>
      <c r="G993" s="517"/>
      <c r="H993" s="515"/>
      <c r="I993" s="521" t="s">
        <v>2463</v>
      </c>
      <c r="J993" s="2761"/>
    </row>
    <row r="994" spans="1:10" ht="89.25">
      <c r="A994" s="605" t="s">
        <v>2243</v>
      </c>
      <c r="B994" s="550" t="s">
        <v>2086</v>
      </c>
      <c r="C994" s="550" t="s">
        <v>2087</v>
      </c>
      <c r="D994" s="551" t="s">
        <v>31</v>
      </c>
      <c r="E994" s="552">
        <f>3*1.3</f>
        <v>3.9000000000000004</v>
      </c>
      <c r="F994" s="553"/>
      <c r="G994" s="554"/>
      <c r="H994" s="586"/>
      <c r="I994" s="586"/>
      <c r="J994" s="2760"/>
    </row>
    <row r="995" spans="1:10">
      <c r="A995" s="514"/>
      <c r="B995" s="515"/>
      <c r="C995" s="515"/>
      <c r="D995" s="517"/>
      <c r="E995" s="518"/>
      <c r="F995" s="515"/>
      <c r="G995" s="517"/>
      <c r="H995" s="515"/>
      <c r="I995" s="521" t="s">
        <v>2464</v>
      </c>
      <c r="J995" s="2761"/>
    </row>
    <row r="996" spans="1:10" ht="102">
      <c r="A996" s="605" t="s">
        <v>2246</v>
      </c>
      <c r="B996" s="581" t="s">
        <v>2088</v>
      </c>
      <c r="C996" s="550" t="s">
        <v>2089</v>
      </c>
      <c r="D996" s="551" t="s">
        <v>31</v>
      </c>
      <c r="E996" s="552">
        <f>3*1.3</f>
        <v>3.9000000000000004</v>
      </c>
      <c r="F996" s="553"/>
      <c r="G996" s="554"/>
      <c r="H996" s="586"/>
      <c r="I996" s="586"/>
      <c r="J996" s="2760"/>
    </row>
    <row r="997" spans="1:10">
      <c r="A997" s="514"/>
      <c r="B997" s="515"/>
      <c r="C997" s="515"/>
      <c r="D997" s="517"/>
      <c r="E997" s="518"/>
      <c r="F997" s="515"/>
      <c r="G997" s="517"/>
      <c r="H997" s="515"/>
      <c r="I997" s="521" t="s">
        <v>2465</v>
      </c>
      <c r="J997" s="2761"/>
    </row>
    <row r="998" spans="1:10" ht="89.25">
      <c r="A998" s="605" t="s">
        <v>2249</v>
      </c>
      <c r="B998" s="550" t="s">
        <v>2090</v>
      </c>
      <c r="C998" s="550" t="s">
        <v>2091</v>
      </c>
      <c r="D998" s="551" t="s">
        <v>31</v>
      </c>
      <c r="E998" s="552">
        <f>5*1.3</f>
        <v>6.5</v>
      </c>
      <c r="F998" s="553"/>
      <c r="G998" s="554"/>
      <c r="H998" s="586"/>
      <c r="I998" s="586"/>
      <c r="J998" s="2760"/>
    </row>
    <row r="999" spans="1:10">
      <c r="A999" s="514"/>
      <c r="B999" s="515"/>
      <c r="C999" s="515"/>
      <c r="D999" s="517"/>
      <c r="E999" s="518"/>
      <c r="F999" s="515"/>
      <c r="G999" s="517"/>
      <c r="H999" s="515"/>
      <c r="I999" s="521" t="s">
        <v>2466</v>
      </c>
      <c r="J999" s="2761"/>
    </row>
    <row r="1000" spans="1:10" ht="76.5">
      <c r="A1000" s="605" t="s">
        <v>2252</v>
      </c>
      <c r="B1000" s="550" t="s">
        <v>2092</v>
      </c>
      <c r="C1000" s="550" t="s">
        <v>2093</v>
      </c>
      <c r="D1000" s="551" t="s">
        <v>31</v>
      </c>
      <c r="E1000" s="552">
        <f>3*1.3</f>
        <v>3.9000000000000004</v>
      </c>
      <c r="F1000" s="553"/>
      <c r="G1000" s="554"/>
      <c r="H1000" s="586"/>
      <c r="I1000" s="586"/>
      <c r="J1000" s="2760"/>
    </row>
    <row r="1001" spans="1:10">
      <c r="A1001" s="514"/>
      <c r="B1001" s="515"/>
      <c r="C1001" s="515"/>
      <c r="D1001" s="517"/>
      <c r="E1001" s="518"/>
      <c r="F1001" s="515"/>
      <c r="G1001" s="517"/>
      <c r="H1001" s="515"/>
      <c r="I1001" s="521" t="s">
        <v>2467</v>
      </c>
      <c r="J1001" s="2761"/>
    </row>
    <row r="1002" spans="1:10" ht="102">
      <c r="A1002" s="605" t="s">
        <v>2255</v>
      </c>
      <c r="B1002" s="581" t="s">
        <v>2094</v>
      </c>
      <c r="C1002" s="550" t="s">
        <v>2095</v>
      </c>
      <c r="D1002" s="551" t="s">
        <v>31</v>
      </c>
      <c r="E1002" s="552">
        <f>3*1.3</f>
        <v>3.9000000000000004</v>
      </c>
      <c r="F1002" s="553"/>
      <c r="G1002" s="554"/>
      <c r="H1002" s="586"/>
      <c r="I1002" s="586"/>
      <c r="J1002" s="2760"/>
    </row>
    <row r="1003" spans="1:10">
      <c r="A1003" s="514"/>
      <c r="B1003" s="515"/>
      <c r="C1003" s="515"/>
      <c r="D1003" s="517"/>
      <c r="E1003" s="518"/>
      <c r="F1003" s="515"/>
      <c r="G1003" s="517"/>
      <c r="H1003" s="515"/>
      <c r="I1003" s="521" t="s">
        <v>2468</v>
      </c>
      <c r="J1003" s="2761"/>
    </row>
    <row r="1004" spans="1:10" ht="89.25">
      <c r="A1004" s="605" t="s">
        <v>2258</v>
      </c>
      <c r="B1004" s="581" t="s">
        <v>2096</v>
      </c>
      <c r="C1004" s="550" t="s">
        <v>2097</v>
      </c>
      <c r="D1004" s="551"/>
      <c r="E1004" s="556">
        <f>2*1.3</f>
        <v>2.6</v>
      </c>
      <c r="F1004" s="553"/>
      <c r="G1004" s="554"/>
      <c r="H1004" s="586"/>
      <c r="I1004" s="586"/>
      <c r="J1004" s="2760"/>
    </row>
    <row r="1005" spans="1:10">
      <c r="A1005" s="514"/>
      <c r="B1005" s="515"/>
      <c r="C1005" s="515"/>
      <c r="D1005" s="517"/>
      <c r="E1005" s="518"/>
      <c r="F1005" s="515"/>
      <c r="G1005" s="517"/>
      <c r="H1005" s="515"/>
      <c r="I1005" s="521" t="s">
        <v>2469</v>
      </c>
      <c r="J1005" s="2761"/>
    </row>
    <row r="1006" spans="1:10" ht="102">
      <c r="A1006" s="605" t="s">
        <v>2261</v>
      </c>
      <c r="B1006" s="581" t="s">
        <v>2098</v>
      </c>
      <c r="C1006" s="550" t="s">
        <v>2099</v>
      </c>
      <c r="D1006" s="551" t="s">
        <v>31</v>
      </c>
      <c r="E1006" s="552">
        <f>4*1.3</f>
        <v>5.2</v>
      </c>
      <c r="F1006" s="553"/>
      <c r="G1006" s="554"/>
      <c r="H1006" s="586"/>
      <c r="I1006" s="586"/>
      <c r="J1006" s="2760"/>
    </row>
    <row r="1007" spans="1:10">
      <c r="A1007" s="514"/>
      <c r="B1007" s="515"/>
      <c r="C1007" s="515"/>
      <c r="D1007" s="517"/>
      <c r="E1007" s="518"/>
      <c r="F1007" s="515"/>
      <c r="G1007" s="517"/>
      <c r="H1007" s="515"/>
      <c r="I1007" s="521" t="s">
        <v>2470</v>
      </c>
      <c r="J1007" s="2761"/>
    </row>
    <row r="1008" spans="1:10" ht="102">
      <c r="A1008" s="605" t="s">
        <v>2264</v>
      </c>
      <c r="B1008" s="581" t="s">
        <v>2100</v>
      </c>
      <c r="C1008" s="550" t="s">
        <v>2101</v>
      </c>
      <c r="D1008" s="551" t="s">
        <v>31</v>
      </c>
      <c r="E1008" s="552">
        <f>2*1.3</f>
        <v>2.6</v>
      </c>
      <c r="F1008" s="553"/>
      <c r="G1008" s="554"/>
      <c r="H1008" s="586"/>
      <c r="I1008" s="586"/>
      <c r="J1008" s="2760"/>
    </row>
    <row r="1009" spans="1:10">
      <c r="A1009" s="514"/>
      <c r="B1009" s="515"/>
      <c r="C1009" s="515"/>
      <c r="D1009" s="517"/>
      <c r="E1009" s="518"/>
      <c r="F1009" s="515"/>
      <c r="G1009" s="517"/>
      <c r="H1009" s="515"/>
      <c r="I1009" s="521" t="s">
        <v>2471</v>
      </c>
      <c r="J1009" s="2761"/>
    </row>
    <row r="1010" spans="1:10" ht="102">
      <c r="A1010" s="605" t="s">
        <v>2267</v>
      </c>
      <c r="B1010" s="581" t="s">
        <v>2102</v>
      </c>
      <c r="C1010" s="550" t="s">
        <v>2103</v>
      </c>
      <c r="D1010" s="551" t="s">
        <v>31</v>
      </c>
      <c r="E1010" s="552">
        <f>3*1.3</f>
        <v>3.9000000000000004</v>
      </c>
      <c r="F1010" s="553"/>
      <c r="G1010" s="554"/>
      <c r="H1010" s="586"/>
      <c r="I1010" s="586"/>
      <c r="J1010" s="2760"/>
    </row>
    <row r="1011" spans="1:10">
      <c r="A1011" s="514"/>
      <c r="B1011" s="515"/>
      <c r="C1011" s="515"/>
      <c r="D1011" s="517"/>
      <c r="E1011" s="518"/>
      <c r="F1011" s="515"/>
      <c r="G1011" s="517"/>
      <c r="H1011" s="515"/>
      <c r="I1011" s="521" t="s">
        <v>2472</v>
      </c>
      <c r="J1011" s="2761"/>
    </row>
    <row r="1012" spans="1:10" ht="89.25">
      <c r="A1012" s="605" t="s">
        <v>2270</v>
      </c>
      <c r="B1012" s="550" t="s">
        <v>2104</v>
      </c>
      <c r="C1012" s="550" t="s">
        <v>2105</v>
      </c>
      <c r="D1012" s="551" t="s">
        <v>31</v>
      </c>
      <c r="E1012" s="552">
        <f>4*1.3</f>
        <v>5.2</v>
      </c>
      <c r="F1012" s="553"/>
      <c r="G1012" s="554"/>
      <c r="H1012" s="586"/>
      <c r="I1012" s="586"/>
      <c r="J1012" s="2760"/>
    </row>
    <row r="1013" spans="1:10">
      <c r="A1013" s="514"/>
      <c r="B1013" s="515"/>
      <c r="C1013" s="515"/>
      <c r="D1013" s="517"/>
      <c r="E1013" s="518"/>
      <c r="F1013" s="515"/>
      <c r="G1013" s="517"/>
      <c r="H1013" s="515"/>
      <c r="I1013" s="521" t="s">
        <v>2473</v>
      </c>
      <c r="J1013" s="2761"/>
    </row>
    <row r="1014" spans="1:10" ht="89.25">
      <c r="A1014" s="605" t="s">
        <v>2273</v>
      </c>
      <c r="B1014" s="550" t="s">
        <v>2106</v>
      </c>
      <c r="C1014" s="550" t="s">
        <v>2107</v>
      </c>
      <c r="D1014" s="551" t="s">
        <v>31</v>
      </c>
      <c r="E1014" s="552">
        <f>4*1.3</f>
        <v>5.2</v>
      </c>
      <c r="F1014" s="553"/>
      <c r="G1014" s="554"/>
      <c r="H1014" s="586"/>
      <c r="I1014" s="586"/>
      <c r="J1014" s="2760"/>
    </row>
    <row r="1015" spans="1:10">
      <c r="A1015" s="514"/>
      <c r="B1015" s="515"/>
      <c r="C1015" s="515"/>
      <c r="D1015" s="517"/>
      <c r="E1015" s="518"/>
      <c r="F1015" s="515"/>
      <c r="G1015" s="517"/>
      <c r="H1015" s="515"/>
      <c r="I1015" s="521" t="s">
        <v>2474</v>
      </c>
      <c r="J1015" s="2761"/>
    </row>
    <row r="1016" spans="1:10" ht="89.25">
      <c r="A1016" s="605" t="s">
        <v>2276</v>
      </c>
      <c r="B1016" s="550" t="s">
        <v>2108</v>
      </c>
      <c r="C1016" s="550" t="s">
        <v>2109</v>
      </c>
      <c r="D1016" s="551" t="s">
        <v>31</v>
      </c>
      <c r="E1016" s="552">
        <f>3*1.3</f>
        <v>3.9000000000000004</v>
      </c>
      <c r="F1016" s="557"/>
      <c r="G1016" s="554"/>
      <c r="H1016" s="586"/>
      <c r="I1016" s="586"/>
      <c r="J1016" s="2760"/>
    </row>
    <row r="1017" spans="1:10">
      <c r="A1017" s="514"/>
      <c r="B1017" s="515"/>
      <c r="C1017" s="515"/>
      <c r="D1017" s="517"/>
      <c r="E1017" s="518"/>
      <c r="F1017" s="515"/>
      <c r="G1017" s="517"/>
      <c r="H1017" s="515"/>
      <c r="I1017" s="521" t="s">
        <v>2475</v>
      </c>
      <c r="J1017" s="2761"/>
    </row>
    <row r="1018" spans="1:10" ht="89.25">
      <c r="A1018" s="605" t="s">
        <v>2279</v>
      </c>
      <c r="B1018" s="550" t="s">
        <v>2110</v>
      </c>
      <c r="C1018" s="550" t="s">
        <v>2111</v>
      </c>
      <c r="D1018" s="551" t="s">
        <v>31</v>
      </c>
      <c r="E1018" s="552">
        <f>2*1.3</f>
        <v>2.6</v>
      </c>
      <c r="F1018" s="553"/>
      <c r="G1018" s="554"/>
      <c r="H1018" s="586"/>
      <c r="I1018" s="586"/>
      <c r="J1018" s="2760"/>
    </row>
    <row r="1019" spans="1:10">
      <c r="A1019" s="514"/>
      <c r="B1019" s="515"/>
      <c r="C1019" s="515"/>
      <c r="D1019" s="517"/>
      <c r="E1019" s="518"/>
      <c r="F1019" s="515"/>
      <c r="G1019" s="517"/>
      <c r="H1019" s="515"/>
      <c r="I1019" s="521" t="s">
        <v>2476</v>
      </c>
      <c r="J1019" s="2761"/>
    </row>
    <row r="1020" spans="1:10" ht="102">
      <c r="A1020" s="605" t="s">
        <v>2282</v>
      </c>
      <c r="B1020" s="550" t="s">
        <v>2112</v>
      </c>
      <c r="C1020" s="550" t="s">
        <v>2113</v>
      </c>
      <c r="D1020" s="551" t="s">
        <v>31</v>
      </c>
      <c r="E1020" s="552">
        <f>3*1.3</f>
        <v>3.9000000000000004</v>
      </c>
      <c r="F1020" s="553"/>
      <c r="G1020" s="554"/>
      <c r="H1020" s="586"/>
      <c r="I1020" s="586"/>
      <c r="J1020" s="2760"/>
    </row>
    <row r="1021" spans="1:10">
      <c r="A1021" s="514"/>
      <c r="B1021" s="515"/>
      <c r="C1021" s="515"/>
      <c r="D1021" s="517"/>
      <c r="E1021" s="518"/>
      <c r="F1021" s="515"/>
      <c r="G1021" s="517"/>
      <c r="H1021" s="515"/>
      <c r="I1021" s="521" t="s">
        <v>2477</v>
      </c>
      <c r="J1021" s="2761"/>
    </row>
    <row r="1022" spans="1:10" ht="89.25">
      <c r="A1022" s="605" t="s">
        <v>2285</v>
      </c>
      <c r="B1022" s="550" t="s">
        <v>2114</v>
      </c>
      <c r="C1022" s="550" t="s">
        <v>2115</v>
      </c>
      <c r="D1022" s="551" t="s">
        <v>31</v>
      </c>
      <c r="E1022" s="552">
        <f>2*1.3</f>
        <v>2.6</v>
      </c>
      <c r="F1022" s="553"/>
      <c r="G1022" s="554"/>
      <c r="H1022" s="586"/>
      <c r="I1022" s="586"/>
      <c r="J1022" s="2760"/>
    </row>
    <row r="1023" spans="1:10">
      <c r="A1023" s="514"/>
      <c r="B1023" s="515"/>
      <c r="C1023" s="515"/>
      <c r="D1023" s="517"/>
      <c r="E1023" s="518"/>
      <c r="F1023" s="515"/>
      <c r="G1023" s="517"/>
      <c r="H1023" s="515"/>
      <c r="I1023" s="521" t="s">
        <v>2478</v>
      </c>
      <c r="J1023" s="2761"/>
    </row>
    <row r="1024" spans="1:10" ht="89.25">
      <c r="A1024" s="605" t="s">
        <v>2288</v>
      </c>
      <c r="B1024" s="581" t="s">
        <v>2116</v>
      </c>
      <c r="C1024" s="550" t="s">
        <v>2117</v>
      </c>
      <c r="D1024" s="551" t="s">
        <v>31</v>
      </c>
      <c r="E1024" s="552">
        <f>3*1.3</f>
        <v>3.9000000000000004</v>
      </c>
      <c r="F1024" s="553"/>
      <c r="G1024" s="554"/>
      <c r="H1024" s="586"/>
      <c r="I1024" s="586"/>
      <c r="J1024" s="2760"/>
    </row>
    <row r="1025" spans="1:10">
      <c r="A1025" s="514"/>
      <c r="B1025" s="515"/>
      <c r="C1025" s="515"/>
      <c r="D1025" s="517"/>
      <c r="E1025" s="518"/>
      <c r="F1025" s="515"/>
      <c r="G1025" s="517"/>
      <c r="H1025" s="515"/>
      <c r="I1025" s="521" t="s">
        <v>2479</v>
      </c>
      <c r="J1025" s="2761"/>
    </row>
    <row r="1026" spans="1:10" ht="89.25">
      <c r="A1026" s="605" t="s">
        <v>2291</v>
      </c>
      <c r="B1026" s="581" t="s">
        <v>2118</v>
      </c>
      <c r="C1026" s="550" t="s">
        <v>2119</v>
      </c>
      <c r="D1026" s="551" t="s">
        <v>31</v>
      </c>
      <c r="E1026" s="552" t="s">
        <v>241</v>
      </c>
      <c r="F1026" s="553"/>
      <c r="G1026" s="554"/>
      <c r="H1026" s="586"/>
      <c r="I1026" s="586"/>
      <c r="J1026" s="2760"/>
    </row>
    <row r="1027" spans="1:10">
      <c r="A1027" s="514"/>
      <c r="B1027" s="515"/>
      <c r="C1027" s="515"/>
      <c r="D1027" s="517"/>
      <c r="E1027" s="518"/>
      <c r="F1027" s="515"/>
      <c r="G1027" s="517"/>
      <c r="H1027" s="515"/>
      <c r="I1027" s="521" t="s">
        <v>2480</v>
      </c>
      <c r="J1027" s="2761"/>
    </row>
    <row r="1028" spans="1:10" ht="89.25">
      <c r="A1028" s="605" t="s">
        <v>2294</v>
      </c>
      <c r="B1028" s="550" t="s">
        <v>2120</v>
      </c>
      <c r="C1028" s="550" t="s">
        <v>2121</v>
      </c>
      <c r="D1028" s="551" t="s">
        <v>31</v>
      </c>
      <c r="E1028" s="552">
        <f>2*1.3</f>
        <v>2.6</v>
      </c>
      <c r="F1028" s="557"/>
      <c r="G1028" s="554"/>
      <c r="H1028" s="586"/>
      <c r="I1028" s="586"/>
      <c r="J1028" s="2760"/>
    </row>
    <row r="1029" spans="1:10">
      <c r="A1029" s="514"/>
      <c r="B1029" s="515"/>
      <c r="C1029" s="515"/>
      <c r="D1029" s="517"/>
      <c r="E1029" s="518"/>
      <c r="F1029" s="515"/>
      <c r="G1029" s="517"/>
      <c r="H1029" s="515"/>
      <c r="I1029" s="521" t="s">
        <v>2481</v>
      </c>
      <c r="J1029" s="2761"/>
    </row>
    <row r="1030" spans="1:10" ht="76.5">
      <c r="A1030" s="605" t="s">
        <v>2297</v>
      </c>
      <c r="B1030" s="550" t="s">
        <v>2122</v>
      </c>
      <c r="C1030" s="550" t="s">
        <v>2123</v>
      </c>
      <c r="D1030" s="551" t="s">
        <v>31</v>
      </c>
      <c r="E1030" s="552" t="s">
        <v>11</v>
      </c>
      <c r="F1030" s="553"/>
      <c r="G1030" s="554"/>
      <c r="H1030" s="586"/>
      <c r="I1030" s="586"/>
      <c r="J1030" s="2760"/>
    </row>
    <row r="1031" spans="1:10">
      <c r="A1031" s="514"/>
      <c r="B1031" s="515"/>
      <c r="C1031" s="515"/>
      <c r="D1031" s="517"/>
      <c r="E1031" s="518"/>
      <c r="F1031" s="515"/>
      <c r="G1031" s="517"/>
      <c r="H1031" s="515"/>
      <c r="I1031" s="521" t="s">
        <v>2482</v>
      </c>
      <c r="J1031" s="2761"/>
    </row>
    <row r="1032" spans="1:10" ht="76.5">
      <c r="A1032" s="605" t="s">
        <v>2300</v>
      </c>
      <c r="B1032" s="550" t="s">
        <v>2124</v>
      </c>
      <c r="C1032" s="550" t="s">
        <v>2125</v>
      </c>
      <c r="D1032" s="551" t="s">
        <v>31</v>
      </c>
      <c r="E1032" s="552">
        <f>2*1.3</f>
        <v>2.6</v>
      </c>
      <c r="F1032" s="557"/>
      <c r="G1032" s="554"/>
      <c r="H1032" s="586"/>
      <c r="I1032" s="586"/>
      <c r="J1032" s="2760"/>
    </row>
    <row r="1033" spans="1:10">
      <c r="A1033" s="514"/>
      <c r="B1033" s="515"/>
      <c r="C1033" s="515"/>
      <c r="D1033" s="517"/>
      <c r="E1033" s="518"/>
      <c r="F1033" s="515"/>
      <c r="G1033" s="517"/>
      <c r="H1033" s="515"/>
      <c r="I1033" s="521" t="s">
        <v>2483</v>
      </c>
      <c r="J1033" s="2761"/>
    </row>
    <row r="1034" spans="1:10" ht="76.5">
      <c r="A1034" s="605" t="s">
        <v>2303</v>
      </c>
      <c r="B1034" s="550" t="s">
        <v>2126</v>
      </c>
      <c r="C1034" s="550" t="s">
        <v>2127</v>
      </c>
      <c r="D1034" s="551" t="s">
        <v>31</v>
      </c>
      <c r="E1034" s="552">
        <f>1*1.3</f>
        <v>1.3</v>
      </c>
      <c r="F1034" s="553"/>
      <c r="G1034" s="554"/>
      <c r="H1034" s="586"/>
      <c r="I1034" s="586"/>
      <c r="J1034" s="2760"/>
    </row>
    <row r="1035" spans="1:10">
      <c r="A1035" s="514"/>
      <c r="B1035" s="515"/>
      <c r="C1035" s="515"/>
      <c r="D1035" s="517"/>
      <c r="E1035" s="518"/>
      <c r="F1035" s="515"/>
      <c r="G1035" s="517"/>
      <c r="H1035" s="515"/>
      <c r="I1035" s="521" t="s">
        <v>2484</v>
      </c>
      <c r="J1035" s="2761"/>
    </row>
    <row r="1036" spans="1:10" ht="51">
      <c r="A1036" s="605" t="s">
        <v>2306</v>
      </c>
      <c r="B1036" s="550" t="s">
        <v>2128</v>
      </c>
      <c r="C1036" s="550" t="s">
        <v>2129</v>
      </c>
      <c r="D1036" s="551" t="s">
        <v>31</v>
      </c>
      <c r="E1036" s="552">
        <f>1*1.3</f>
        <v>1.3</v>
      </c>
      <c r="F1036" s="553"/>
      <c r="G1036" s="554"/>
      <c r="H1036" s="586"/>
      <c r="I1036" s="586"/>
      <c r="J1036" s="2760"/>
    </row>
    <row r="1037" spans="1:10">
      <c r="A1037" s="514"/>
      <c r="B1037" s="515"/>
      <c r="C1037" s="515"/>
      <c r="D1037" s="517"/>
      <c r="E1037" s="518"/>
      <c r="F1037" s="515"/>
      <c r="G1037" s="517"/>
      <c r="H1037" s="515"/>
      <c r="I1037" s="521" t="s">
        <v>2485</v>
      </c>
      <c r="J1037" s="2761"/>
    </row>
    <row r="1038" spans="1:10" ht="89.25">
      <c r="A1038" s="605" t="s">
        <v>2309</v>
      </c>
      <c r="B1038" s="550" t="s">
        <v>2130</v>
      </c>
      <c r="C1038" s="550" t="s">
        <v>2131</v>
      </c>
      <c r="D1038" s="551" t="s">
        <v>31</v>
      </c>
      <c r="E1038" s="552">
        <f>1*1.3</f>
        <v>1.3</v>
      </c>
      <c r="F1038" s="553"/>
      <c r="G1038" s="554"/>
      <c r="H1038" s="586"/>
      <c r="I1038" s="586"/>
      <c r="J1038" s="2760"/>
    </row>
    <row r="1039" spans="1:10">
      <c r="A1039" s="514"/>
      <c r="B1039" s="515"/>
      <c r="C1039" s="515"/>
      <c r="D1039" s="517"/>
      <c r="E1039" s="518"/>
      <c r="F1039" s="515"/>
      <c r="G1039" s="517"/>
      <c r="H1039" s="515"/>
      <c r="I1039" s="521" t="s">
        <v>2486</v>
      </c>
      <c r="J1039" s="2761"/>
    </row>
    <row r="1040" spans="1:10" ht="89.25">
      <c r="A1040" s="605" t="s">
        <v>2312</v>
      </c>
      <c r="B1040" s="550" t="s">
        <v>2132</v>
      </c>
      <c r="C1040" s="550" t="s">
        <v>2133</v>
      </c>
      <c r="D1040" s="551" t="s">
        <v>31</v>
      </c>
      <c r="E1040" s="552">
        <f>1*1.3</f>
        <v>1.3</v>
      </c>
      <c r="F1040" s="553"/>
      <c r="G1040" s="554"/>
      <c r="H1040" s="586"/>
      <c r="I1040" s="586"/>
      <c r="J1040" s="2760"/>
    </row>
    <row r="1041" spans="1:10">
      <c r="A1041" s="514"/>
      <c r="B1041" s="515"/>
      <c r="C1041" s="515"/>
      <c r="D1041" s="517"/>
      <c r="E1041" s="518"/>
      <c r="F1041" s="515"/>
      <c r="G1041" s="517"/>
      <c r="H1041" s="515"/>
      <c r="I1041" s="521" t="s">
        <v>2487</v>
      </c>
      <c r="J1041" s="2761"/>
    </row>
    <row r="1042" spans="1:10" ht="89.25">
      <c r="A1042" s="605" t="s">
        <v>2315</v>
      </c>
      <c r="B1042" s="550" t="s">
        <v>2134</v>
      </c>
      <c r="C1042" s="550" t="s">
        <v>2135</v>
      </c>
      <c r="D1042" s="551" t="s">
        <v>31</v>
      </c>
      <c r="E1042" s="552">
        <f>1*1.3</f>
        <v>1.3</v>
      </c>
      <c r="F1042" s="553"/>
      <c r="G1042" s="554"/>
      <c r="H1042" s="586"/>
      <c r="I1042" s="586"/>
      <c r="J1042" s="2760"/>
    </row>
    <row r="1043" spans="1:10">
      <c r="A1043" s="514"/>
      <c r="B1043" s="515"/>
      <c r="C1043" s="515"/>
      <c r="D1043" s="517"/>
      <c r="E1043" s="518"/>
      <c r="F1043" s="515"/>
      <c r="G1043" s="517"/>
      <c r="H1043" s="515"/>
      <c r="I1043" s="521" t="s">
        <v>2488</v>
      </c>
      <c r="J1043" s="2761"/>
    </row>
    <row r="1044" spans="1:10" ht="89.25">
      <c r="A1044" s="605" t="s">
        <v>2334</v>
      </c>
      <c r="B1044" s="550" t="s">
        <v>2136</v>
      </c>
      <c r="C1044" s="550" t="s">
        <v>2137</v>
      </c>
      <c r="D1044" s="551" t="s">
        <v>31</v>
      </c>
      <c r="E1044" s="552" t="s">
        <v>162</v>
      </c>
      <c r="F1044" s="553"/>
      <c r="G1044" s="554"/>
      <c r="H1044" s="586"/>
      <c r="I1044" s="586"/>
      <c r="J1044" s="2760"/>
    </row>
    <row r="1045" spans="1:10">
      <c r="A1045" s="514"/>
      <c r="B1045" s="515"/>
      <c r="C1045" s="515"/>
      <c r="D1045" s="517"/>
      <c r="E1045" s="518"/>
      <c r="F1045" s="515"/>
      <c r="G1045" s="517"/>
      <c r="H1045" s="515"/>
      <c r="I1045" s="521" t="s">
        <v>2489</v>
      </c>
      <c r="J1045" s="2761"/>
    </row>
    <row r="1046" spans="1:10" ht="89.25">
      <c r="A1046" s="605" t="s">
        <v>2390</v>
      </c>
      <c r="B1046" s="550" t="s">
        <v>2138</v>
      </c>
      <c r="C1046" s="550" t="s">
        <v>2139</v>
      </c>
      <c r="D1046" s="551" t="s">
        <v>31</v>
      </c>
      <c r="E1046" s="552">
        <f>1*1.3</f>
        <v>1.3</v>
      </c>
      <c r="F1046" s="553"/>
      <c r="G1046" s="554"/>
      <c r="H1046" s="586"/>
      <c r="I1046" s="586"/>
      <c r="J1046" s="2760"/>
    </row>
    <row r="1047" spans="1:10">
      <c r="A1047" s="514"/>
      <c r="B1047" s="515"/>
      <c r="C1047" s="515"/>
      <c r="D1047" s="517"/>
      <c r="E1047" s="518"/>
      <c r="F1047" s="515"/>
      <c r="G1047" s="517"/>
      <c r="H1047" s="515"/>
      <c r="I1047" s="521" t="s">
        <v>2490</v>
      </c>
      <c r="J1047" s="2761"/>
    </row>
    <row r="1048" spans="1:10" ht="89.25">
      <c r="A1048" s="605" t="s">
        <v>2391</v>
      </c>
      <c r="B1048" s="550" t="s">
        <v>2140</v>
      </c>
      <c r="C1048" s="550" t="s">
        <v>2141</v>
      </c>
      <c r="D1048" s="551" t="s">
        <v>31</v>
      </c>
      <c r="E1048" s="552">
        <f>3*1.3</f>
        <v>3.9000000000000004</v>
      </c>
      <c r="F1048" s="557"/>
      <c r="G1048" s="554"/>
      <c r="H1048" s="586"/>
      <c r="I1048" s="586"/>
      <c r="J1048" s="2760"/>
    </row>
    <row r="1049" spans="1:10">
      <c r="A1049" s="514"/>
      <c r="B1049" s="515"/>
      <c r="C1049" s="515"/>
      <c r="D1049" s="517"/>
      <c r="E1049" s="518"/>
      <c r="F1049" s="515"/>
      <c r="G1049" s="517"/>
      <c r="H1049" s="515"/>
      <c r="I1049" s="521" t="s">
        <v>2491</v>
      </c>
      <c r="J1049" s="2761"/>
    </row>
    <row r="1050" spans="1:10" ht="89.25">
      <c r="A1050" s="605" t="s">
        <v>2392</v>
      </c>
      <c r="B1050" s="550" t="s">
        <v>2142</v>
      </c>
      <c r="C1050" s="550" t="s">
        <v>2143</v>
      </c>
      <c r="D1050" s="551" t="s">
        <v>31</v>
      </c>
      <c r="E1050" s="552">
        <f>1*1.3</f>
        <v>1.3</v>
      </c>
      <c r="F1050" s="553"/>
      <c r="G1050" s="554"/>
      <c r="H1050" s="586"/>
      <c r="I1050" s="586"/>
      <c r="J1050" s="2760"/>
    </row>
    <row r="1051" spans="1:10">
      <c r="A1051" s="514"/>
      <c r="B1051" s="515"/>
      <c r="C1051" s="515"/>
      <c r="D1051" s="517"/>
      <c r="E1051" s="518"/>
      <c r="F1051" s="515"/>
      <c r="G1051" s="517"/>
      <c r="H1051" s="515"/>
      <c r="I1051" s="521" t="s">
        <v>2492</v>
      </c>
      <c r="J1051" s="2761"/>
    </row>
    <row r="1052" spans="1:10" ht="76.5">
      <c r="A1052" s="605" t="s">
        <v>2393</v>
      </c>
      <c r="B1052" s="550" t="s">
        <v>2144</v>
      </c>
      <c r="C1052" s="550" t="s">
        <v>2145</v>
      </c>
      <c r="D1052" s="551" t="s">
        <v>31</v>
      </c>
      <c r="E1052" s="552">
        <f>2*1.3</f>
        <v>2.6</v>
      </c>
      <c r="F1052" s="553"/>
      <c r="G1052" s="554"/>
      <c r="H1052" s="586"/>
      <c r="I1052" s="586"/>
      <c r="J1052" s="2760"/>
    </row>
    <row r="1053" spans="1:10">
      <c r="A1053" s="514"/>
      <c r="B1053" s="515"/>
      <c r="C1053" s="515"/>
      <c r="D1053" s="517"/>
      <c r="E1053" s="518"/>
      <c r="F1053" s="515"/>
      <c r="G1053" s="517"/>
      <c r="H1053" s="515"/>
      <c r="I1053" s="521" t="s">
        <v>2493</v>
      </c>
      <c r="J1053" s="2761"/>
    </row>
    <row r="1054" spans="1:10" ht="63.75">
      <c r="A1054" s="605" t="s">
        <v>2394</v>
      </c>
      <c r="B1054" s="550" t="s">
        <v>2146</v>
      </c>
      <c r="C1054" s="550" t="s">
        <v>2147</v>
      </c>
      <c r="D1054" s="551" t="s">
        <v>31</v>
      </c>
      <c r="E1054" s="552">
        <f>3*1.3</f>
        <v>3.9000000000000004</v>
      </c>
      <c r="F1054" s="553"/>
      <c r="G1054" s="554"/>
      <c r="H1054" s="586"/>
      <c r="I1054" s="586"/>
      <c r="J1054" s="2760"/>
    </row>
    <row r="1055" spans="1:10">
      <c r="A1055" s="514"/>
      <c r="B1055" s="515"/>
      <c r="C1055" s="515"/>
      <c r="D1055" s="517"/>
      <c r="E1055" s="518"/>
      <c r="F1055" s="515"/>
      <c r="G1055" s="517"/>
      <c r="H1055" s="515"/>
      <c r="I1055" s="521" t="s">
        <v>2494</v>
      </c>
      <c r="J1055" s="2761"/>
    </row>
    <row r="1056" spans="1:10" ht="76.5">
      <c r="A1056" s="605" t="s">
        <v>2395</v>
      </c>
      <c r="B1056" s="550" t="s">
        <v>2148</v>
      </c>
      <c r="C1056" s="550" t="s">
        <v>2149</v>
      </c>
      <c r="D1056" s="551" t="s">
        <v>2150</v>
      </c>
      <c r="E1056" s="552">
        <f>2*1.3</f>
        <v>2.6</v>
      </c>
      <c r="F1056" s="553"/>
      <c r="G1056" s="554"/>
      <c r="H1056" s="586"/>
      <c r="I1056" s="586"/>
      <c r="J1056" s="2760"/>
    </row>
    <row r="1057" spans="1:10">
      <c r="A1057" s="514"/>
      <c r="B1057" s="515"/>
      <c r="C1057" s="515"/>
      <c r="D1057" s="517"/>
      <c r="E1057" s="518"/>
      <c r="F1057" s="515"/>
      <c r="G1057" s="517"/>
      <c r="H1057" s="515"/>
      <c r="I1057" s="521" t="s">
        <v>2495</v>
      </c>
      <c r="J1057" s="2761"/>
    </row>
    <row r="1058" spans="1:10" ht="89.25">
      <c r="A1058" s="605" t="s">
        <v>2396</v>
      </c>
      <c r="B1058" s="550" t="s">
        <v>2151</v>
      </c>
      <c r="C1058" s="550" t="s">
        <v>2152</v>
      </c>
      <c r="D1058" s="551" t="s">
        <v>31</v>
      </c>
      <c r="E1058" s="552">
        <f>2*1.3</f>
        <v>2.6</v>
      </c>
      <c r="F1058" s="553"/>
      <c r="G1058" s="554"/>
      <c r="H1058" s="586"/>
      <c r="I1058" s="586"/>
      <c r="J1058" s="2760"/>
    </row>
    <row r="1059" spans="1:10">
      <c r="A1059" s="514"/>
      <c r="B1059" s="515"/>
      <c r="C1059" s="515"/>
      <c r="D1059" s="517"/>
      <c r="E1059" s="518"/>
      <c r="F1059" s="515"/>
      <c r="G1059" s="517"/>
      <c r="H1059" s="515"/>
      <c r="I1059" s="521" t="s">
        <v>2496</v>
      </c>
      <c r="J1059" s="2761"/>
    </row>
    <row r="1060" spans="1:10" ht="89.25">
      <c r="A1060" s="605" t="s">
        <v>2397</v>
      </c>
      <c r="B1060" s="550" t="s">
        <v>2153</v>
      </c>
      <c r="C1060" s="550" t="s">
        <v>2154</v>
      </c>
      <c r="D1060" s="551" t="s">
        <v>31</v>
      </c>
      <c r="E1060" s="552">
        <f>1*1.3</f>
        <v>1.3</v>
      </c>
      <c r="F1060" s="553"/>
      <c r="G1060" s="554"/>
      <c r="H1060" s="586"/>
      <c r="I1060" s="586"/>
      <c r="J1060" s="2760"/>
    </row>
    <row r="1061" spans="1:10">
      <c r="A1061" s="514"/>
      <c r="B1061" s="515"/>
      <c r="C1061" s="515"/>
      <c r="D1061" s="517"/>
      <c r="E1061" s="518"/>
      <c r="F1061" s="515"/>
      <c r="G1061" s="517"/>
      <c r="H1061" s="515"/>
      <c r="I1061" s="521" t="s">
        <v>2497</v>
      </c>
      <c r="J1061" s="2761"/>
    </row>
    <row r="1062" spans="1:10" ht="76.5">
      <c r="A1062" s="605" t="s">
        <v>2398</v>
      </c>
      <c r="B1062" s="550" t="s">
        <v>2155</v>
      </c>
      <c r="C1062" s="550" t="s">
        <v>2156</v>
      </c>
      <c r="D1062" s="551" t="s">
        <v>31</v>
      </c>
      <c r="E1062" s="552">
        <f>1*1.3</f>
        <v>1.3</v>
      </c>
      <c r="F1062" s="553"/>
      <c r="G1062" s="554"/>
      <c r="H1062" s="586"/>
      <c r="I1062" s="586"/>
      <c r="J1062" s="2760"/>
    </row>
    <row r="1063" spans="1:10">
      <c r="A1063" s="514"/>
      <c r="B1063" s="515"/>
      <c r="C1063" s="515"/>
      <c r="D1063" s="517"/>
      <c r="E1063" s="518"/>
      <c r="F1063" s="515"/>
      <c r="G1063" s="517"/>
      <c r="H1063" s="515"/>
      <c r="I1063" s="521" t="s">
        <v>2498</v>
      </c>
      <c r="J1063" s="2761"/>
    </row>
    <row r="1064" spans="1:10" ht="76.5">
      <c r="A1064" s="605" t="s">
        <v>2399</v>
      </c>
      <c r="B1064" s="550" t="s">
        <v>2157</v>
      </c>
      <c r="C1064" s="550" t="s">
        <v>2158</v>
      </c>
      <c r="D1064" s="551" t="s">
        <v>31</v>
      </c>
      <c r="E1064" s="552">
        <f>5*1.3</f>
        <v>6.5</v>
      </c>
      <c r="F1064" s="553"/>
      <c r="G1064" s="554"/>
      <c r="H1064" s="586"/>
      <c r="I1064" s="586"/>
      <c r="J1064" s="2760"/>
    </row>
    <row r="1065" spans="1:10">
      <c r="A1065" s="514"/>
      <c r="B1065" s="515"/>
      <c r="C1065" s="515"/>
      <c r="D1065" s="517"/>
      <c r="E1065" s="518"/>
      <c r="F1065" s="515"/>
      <c r="G1065" s="517"/>
      <c r="H1065" s="515"/>
      <c r="I1065" s="521" t="s">
        <v>2499</v>
      </c>
      <c r="J1065" s="2761"/>
    </row>
    <row r="1066" spans="1:10" ht="89.25">
      <c r="A1066" s="605" t="s">
        <v>2400</v>
      </c>
      <c r="B1066" s="550" t="s">
        <v>2159</v>
      </c>
      <c r="C1066" s="550" t="s">
        <v>2160</v>
      </c>
      <c r="D1066" s="551" t="s">
        <v>31</v>
      </c>
      <c r="E1066" s="552">
        <f>2*1.3</f>
        <v>2.6</v>
      </c>
      <c r="F1066" s="553"/>
      <c r="G1066" s="554"/>
      <c r="H1066" s="586"/>
      <c r="I1066" s="586"/>
      <c r="J1066" s="2760"/>
    </row>
    <row r="1067" spans="1:10">
      <c r="A1067" s="514"/>
      <c r="B1067" s="515"/>
      <c r="C1067" s="515"/>
      <c r="D1067" s="517"/>
      <c r="E1067" s="518"/>
      <c r="F1067" s="515"/>
      <c r="G1067" s="517"/>
      <c r="H1067" s="515"/>
      <c r="I1067" s="521" t="s">
        <v>2500</v>
      </c>
      <c r="J1067" s="2761"/>
    </row>
    <row r="1068" spans="1:10" ht="89.25">
      <c r="A1068" s="605" t="s">
        <v>2401</v>
      </c>
      <c r="B1068" s="550" t="s">
        <v>2161</v>
      </c>
      <c r="C1068" s="550" t="s">
        <v>2162</v>
      </c>
      <c r="D1068" s="551" t="s">
        <v>31</v>
      </c>
      <c r="E1068" s="552">
        <f>1*1.3</f>
        <v>1.3</v>
      </c>
      <c r="F1068" s="553"/>
      <c r="G1068" s="554"/>
      <c r="H1068" s="586"/>
      <c r="I1068" s="586"/>
      <c r="J1068" s="2760"/>
    </row>
    <row r="1069" spans="1:10">
      <c r="A1069" s="514"/>
      <c r="B1069" s="515"/>
      <c r="C1069" s="515"/>
      <c r="D1069" s="517"/>
      <c r="E1069" s="518"/>
      <c r="F1069" s="515"/>
      <c r="G1069" s="517"/>
      <c r="H1069" s="515"/>
      <c r="I1069" s="521" t="s">
        <v>2501</v>
      </c>
      <c r="J1069" s="2761"/>
    </row>
    <row r="1070" spans="1:10" ht="89.25">
      <c r="A1070" s="605" t="s">
        <v>2402</v>
      </c>
      <c r="B1070" s="550" t="s">
        <v>2163</v>
      </c>
      <c r="C1070" s="550" t="s">
        <v>2164</v>
      </c>
      <c r="D1070" s="551" t="s">
        <v>31</v>
      </c>
      <c r="E1070" s="552">
        <f>2*1.3</f>
        <v>2.6</v>
      </c>
      <c r="F1070" s="553"/>
      <c r="G1070" s="554"/>
      <c r="H1070" s="586"/>
      <c r="I1070" s="586"/>
      <c r="J1070" s="2760"/>
    </row>
    <row r="1071" spans="1:10">
      <c r="A1071" s="514"/>
      <c r="B1071" s="515"/>
      <c r="C1071" s="515"/>
      <c r="D1071" s="517"/>
      <c r="E1071" s="518"/>
      <c r="F1071" s="515"/>
      <c r="G1071" s="517"/>
      <c r="H1071" s="515"/>
      <c r="I1071" s="521" t="s">
        <v>2502</v>
      </c>
      <c r="J1071" s="2761"/>
    </row>
    <row r="1072" spans="1:10" ht="63.75">
      <c r="A1072" s="605" t="s">
        <v>2403</v>
      </c>
      <c r="B1072" s="581" t="s">
        <v>2165</v>
      </c>
      <c r="C1072" s="550" t="s">
        <v>2166</v>
      </c>
      <c r="D1072" s="551" t="s">
        <v>31</v>
      </c>
      <c r="E1072" s="552">
        <f>2*1.3</f>
        <v>2.6</v>
      </c>
      <c r="F1072" s="553"/>
      <c r="G1072" s="554"/>
      <c r="H1072" s="586"/>
      <c r="I1072" s="586"/>
      <c r="J1072" s="2760"/>
    </row>
    <row r="1073" spans="1:10">
      <c r="A1073" s="514"/>
      <c r="B1073" s="515"/>
      <c r="C1073" s="515"/>
      <c r="D1073" s="517"/>
      <c r="E1073" s="518"/>
      <c r="F1073" s="515"/>
      <c r="G1073" s="517"/>
      <c r="H1073" s="515"/>
      <c r="I1073" s="521" t="s">
        <v>2503</v>
      </c>
      <c r="J1073" s="2761"/>
    </row>
    <row r="1074" spans="1:10" ht="76.5">
      <c r="A1074" s="605" t="s">
        <v>2404</v>
      </c>
      <c r="B1074" s="581" t="s">
        <v>2167</v>
      </c>
      <c r="C1074" s="550" t="s">
        <v>2168</v>
      </c>
      <c r="D1074" s="551" t="s">
        <v>31</v>
      </c>
      <c r="E1074" s="552">
        <f>3*1.3</f>
        <v>3.9000000000000004</v>
      </c>
      <c r="F1074" s="553"/>
      <c r="G1074" s="554"/>
      <c r="H1074" s="586"/>
      <c r="I1074" s="586"/>
      <c r="J1074" s="2760"/>
    </row>
    <row r="1075" spans="1:10">
      <c r="A1075" s="514"/>
      <c r="B1075" s="515"/>
      <c r="C1075" s="515"/>
      <c r="D1075" s="517"/>
      <c r="E1075" s="518"/>
      <c r="F1075" s="515"/>
      <c r="G1075" s="517"/>
      <c r="H1075" s="515"/>
      <c r="I1075" s="521" t="s">
        <v>2504</v>
      </c>
      <c r="J1075" s="2761"/>
    </row>
    <row r="1076" spans="1:10" ht="89.25">
      <c r="A1076" s="605" t="s">
        <v>2405</v>
      </c>
      <c r="B1076" s="581" t="s">
        <v>2169</v>
      </c>
      <c r="C1076" s="550" t="s">
        <v>2170</v>
      </c>
      <c r="D1076" s="551" t="s">
        <v>31</v>
      </c>
      <c r="E1076" s="552">
        <f>2*1.3</f>
        <v>2.6</v>
      </c>
      <c r="F1076" s="553"/>
      <c r="G1076" s="554"/>
      <c r="H1076" s="586"/>
      <c r="I1076" s="586"/>
      <c r="J1076" s="2760"/>
    </row>
    <row r="1077" spans="1:10">
      <c r="A1077" s="514"/>
      <c r="B1077" s="515"/>
      <c r="C1077" s="515"/>
      <c r="D1077" s="517"/>
      <c r="E1077" s="518"/>
      <c r="F1077" s="515"/>
      <c r="G1077" s="517"/>
      <c r="H1077" s="515"/>
      <c r="I1077" s="521" t="s">
        <v>2505</v>
      </c>
      <c r="J1077" s="2761"/>
    </row>
    <row r="1078" spans="1:10" ht="76.5">
      <c r="A1078" s="605" t="s">
        <v>2406</v>
      </c>
      <c r="B1078" s="603" t="s">
        <v>2171</v>
      </c>
      <c r="C1078" s="550" t="s">
        <v>2172</v>
      </c>
      <c r="D1078" s="551"/>
      <c r="E1078" s="552">
        <f>2*1.3</f>
        <v>2.6</v>
      </c>
      <c r="F1078" s="553"/>
      <c r="G1078" s="554"/>
      <c r="H1078" s="586"/>
      <c r="I1078" s="586"/>
      <c r="J1078" s="2760"/>
    </row>
    <row r="1079" spans="1:10">
      <c r="A1079" s="514"/>
      <c r="B1079" s="515"/>
      <c r="C1079" s="515"/>
      <c r="D1079" s="517"/>
      <c r="E1079" s="518"/>
      <c r="F1079" s="515"/>
      <c r="G1079" s="517"/>
      <c r="H1079" s="515"/>
      <c r="I1079" s="521" t="s">
        <v>2506</v>
      </c>
      <c r="J1079" s="2761"/>
    </row>
    <row r="1080" spans="1:10" ht="76.5">
      <c r="A1080" s="605" t="s">
        <v>2407</v>
      </c>
      <c r="B1080" s="581" t="s">
        <v>2173</v>
      </c>
      <c r="C1080" s="550" t="s">
        <v>2174</v>
      </c>
      <c r="D1080" s="551" t="s">
        <v>31</v>
      </c>
      <c r="E1080" s="552">
        <f>2*1.3</f>
        <v>2.6</v>
      </c>
      <c r="F1080" s="553"/>
      <c r="G1080" s="554"/>
      <c r="H1080" s="586"/>
      <c r="I1080" s="586"/>
      <c r="J1080" s="2760"/>
    </row>
    <row r="1081" spans="1:10">
      <c r="A1081" s="514"/>
      <c r="B1081" s="515"/>
      <c r="C1081" s="515"/>
      <c r="D1081" s="517"/>
      <c r="E1081" s="518"/>
      <c r="F1081" s="515"/>
      <c r="G1081" s="517"/>
      <c r="H1081" s="515"/>
      <c r="I1081" s="521" t="s">
        <v>2507</v>
      </c>
      <c r="J1081" s="2761"/>
    </row>
    <row r="1082" spans="1:10" ht="102">
      <c r="A1082" s="605" t="s">
        <v>2408</v>
      </c>
      <c r="B1082" s="581" t="s">
        <v>2175</v>
      </c>
      <c r="C1082" s="550" t="s">
        <v>2176</v>
      </c>
      <c r="D1082" s="551" t="s">
        <v>31</v>
      </c>
      <c r="E1082" s="552">
        <f>3*1.3</f>
        <v>3.9000000000000004</v>
      </c>
      <c r="F1082" s="553"/>
      <c r="G1082" s="554"/>
      <c r="H1082" s="586"/>
      <c r="I1082" s="586"/>
      <c r="J1082" s="2760"/>
    </row>
    <row r="1083" spans="1:10">
      <c r="A1083" s="514"/>
      <c r="B1083" s="515"/>
      <c r="C1083" s="515"/>
      <c r="D1083" s="517"/>
      <c r="E1083" s="518"/>
      <c r="F1083" s="515"/>
      <c r="G1083" s="517"/>
      <c r="H1083" s="515"/>
      <c r="I1083" s="521" t="s">
        <v>2508</v>
      </c>
      <c r="J1083" s="2761"/>
    </row>
    <row r="1084" spans="1:10" ht="127.5">
      <c r="A1084" s="605" t="s">
        <v>50</v>
      </c>
      <c r="B1084" s="581" t="s">
        <v>2177</v>
      </c>
      <c r="C1084" s="550" t="s">
        <v>2178</v>
      </c>
      <c r="D1084" s="551" t="s">
        <v>31</v>
      </c>
      <c r="E1084" s="552">
        <f>2*1.3</f>
        <v>2.6</v>
      </c>
      <c r="F1084" s="553"/>
      <c r="G1084" s="554"/>
      <c r="H1084" s="586"/>
      <c r="I1084" s="586"/>
      <c r="J1084" s="2760"/>
    </row>
    <row r="1085" spans="1:10">
      <c r="A1085" s="514"/>
      <c r="B1085" s="515"/>
      <c r="C1085" s="515"/>
      <c r="D1085" s="517"/>
      <c r="E1085" s="518"/>
      <c r="F1085" s="515"/>
      <c r="G1085" s="517"/>
      <c r="H1085" s="515"/>
      <c r="I1085" s="521" t="s">
        <v>2509</v>
      </c>
      <c r="J1085" s="2761"/>
    </row>
    <row r="1086" spans="1:10" ht="89.25">
      <c r="A1086" s="605" t="s">
        <v>2409</v>
      </c>
      <c r="B1086" s="581" t="s">
        <v>2179</v>
      </c>
      <c r="C1086" s="550" t="s">
        <v>2180</v>
      </c>
      <c r="D1086" s="551" t="s">
        <v>31</v>
      </c>
      <c r="E1086" s="552">
        <f>2*1.3</f>
        <v>2.6</v>
      </c>
      <c r="F1086" s="553"/>
      <c r="G1086" s="554"/>
      <c r="H1086" s="586"/>
      <c r="I1086" s="586"/>
      <c r="J1086" s="2760"/>
    </row>
    <row r="1087" spans="1:10">
      <c r="A1087" s="514"/>
      <c r="B1087" s="515"/>
      <c r="C1087" s="515"/>
      <c r="D1087" s="517"/>
      <c r="E1087" s="518"/>
      <c r="F1087" s="515"/>
      <c r="G1087" s="517"/>
      <c r="H1087" s="515"/>
      <c r="I1087" s="521" t="s">
        <v>2510</v>
      </c>
      <c r="J1087" s="2761"/>
    </row>
    <row r="1088" spans="1:10" ht="89.25">
      <c r="A1088" s="605" t="s">
        <v>2410</v>
      </c>
      <c r="B1088" s="581" t="s">
        <v>2181</v>
      </c>
      <c r="C1088" s="550" t="s">
        <v>2182</v>
      </c>
      <c r="D1088" s="551" t="s">
        <v>31</v>
      </c>
      <c r="E1088" s="552">
        <f>2*1.3</f>
        <v>2.6</v>
      </c>
      <c r="F1088" s="553"/>
      <c r="G1088" s="554"/>
      <c r="H1088" s="586"/>
      <c r="I1088" s="586"/>
      <c r="J1088" s="2760"/>
    </row>
    <row r="1089" spans="1:10">
      <c r="A1089" s="514"/>
      <c r="B1089" s="515"/>
      <c r="C1089" s="515"/>
      <c r="D1089" s="517"/>
      <c r="E1089" s="518"/>
      <c r="F1089" s="515"/>
      <c r="G1089" s="517"/>
      <c r="H1089" s="515"/>
      <c r="I1089" s="521" t="s">
        <v>2511</v>
      </c>
      <c r="J1089" s="2761"/>
    </row>
    <row r="1090" spans="1:10" ht="76.5">
      <c r="A1090" s="605" t="s">
        <v>2411</v>
      </c>
      <c r="B1090" s="581" t="s">
        <v>2184</v>
      </c>
      <c r="C1090" s="550" t="s">
        <v>2185</v>
      </c>
      <c r="D1090" s="551" t="s">
        <v>31</v>
      </c>
      <c r="E1090" s="552">
        <f>3*1.3</f>
        <v>3.9000000000000004</v>
      </c>
      <c r="F1090" s="553"/>
      <c r="G1090" s="554"/>
      <c r="H1090" s="586"/>
      <c r="I1090" s="586"/>
      <c r="J1090" s="2760"/>
    </row>
    <row r="1091" spans="1:10">
      <c r="A1091" s="514"/>
      <c r="B1091" s="515"/>
      <c r="C1091" s="515"/>
      <c r="D1091" s="517"/>
      <c r="E1091" s="518"/>
      <c r="F1091" s="515"/>
      <c r="G1091" s="517"/>
      <c r="H1091" s="515"/>
      <c r="I1091" s="521" t="s">
        <v>2512</v>
      </c>
      <c r="J1091" s="2761"/>
    </row>
    <row r="1092" spans="1:10" ht="102">
      <c r="A1092" s="605" t="s">
        <v>2412</v>
      </c>
      <c r="B1092" s="581" t="s">
        <v>2187</v>
      </c>
      <c r="C1092" s="550" t="s">
        <v>2188</v>
      </c>
      <c r="D1092" s="551" t="s">
        <v>31</v>
      </c>
      <c r="E1092" s="552">
        <f>4*1.3</f>
        <v>5.2</v>
      </c>
      <c r="F1092" s="553"/>
      <c r="G1092" s="554"/>
      <c r="H1092" s="586"/>
      <c r="I1092" s="586"/>
      <c r="J1092" s="2760"/>
    </row>
    <row r="1093" spans="1:10">
      <c r="A1093" s="514"/>
      <c r="B1093" s="515"/>
      <c r="C1093" s="515"/>
      <c r="D1093" s="517"/>
      <c r="E1093" s="518"/>
      <c r="F1093" s="515"/>
      <c r="G1093" s="517"/>
      <c r="H1093" s="515"/>
      <c r="I1093" s="521" t="s">
        <v>2513</v>
      </c>
      <c r="J1093" s="2761"/>
    </row>
    <row r="1094" spans="1:10" ht="89.25">
      <c r="A1094" s="605" t="s">
        <v>2413</v>
      </c>
      <c r="B1094" s="581" t="s">
        <v>2190</v>
      </c>
      <c r="C1094" s="550" t="s">
        <v>2191</v>
      </c>
      <c r="D1094" s="551" t="s">
        <v>31</v>
      </c>
      <c r="E1094" s="552">
        <f>1*1.3</f>
        <v>1.3</v>
      </c>
      <c r="F1094" s="553"/>
      <c r="G1094" s="554"/>
      <c r="H1094" s="586"/>
      <c r="I1094" s="586"/>
      <c r="J1094" s="2760"/>
    </row>
    <row r="1095" spans="1:10">
      <c r="A1095" s="514"/>
      <c r="B1095" s="515"/>
      <c r="C1095" s="515"/>
      <c r="D1095" s="517"/>
      <c r="E1095" s="518"/>
      <c r="F1095" s="515"/>
      <c r="G1095" s="517"/>
      <c r="H1095" s="515"/>
      <c r="I1095" s="521" t="s">
        <v>2514</v>
      </c>
      <c r="J1095" s="2761"/>
    </row>
    <row r="1096" spans="1:10" ht="102">
      <c r="A1096" s="605" t="s">
        <v>2414</v>
      </c>
      <c r="B1096" s="581" t="s">
        <v>2193</v>
      </c>
      <c r="C1096" s="550" t="s">
        <v>2194</v>
      </c>
      <c r="D1096" s="551" t="s">
        <v>31</v>
      </c>
      <c r="E1096" s="552">
        <f>3*1.3</f>
        <v>3.9000000000000004</v>
      </c>
      <c r="F1096" s="553"/>
      <c r="G1096" s="554"/>
      <c r="H1096" s="586"/>
      <c r="I1096" s="586"/>
      <c r="J1096" s="2760"/>
    </row>
    <row r="1097" spans="1:10">
      <c r="A1097" s="514"/>
      <c r="B1097" s="515"/>
      <c r="C1097" s="515"/>
      <c r="D1097" s="517"/>
      <c r="E1097" s="518"/>
      <c r="F1097" s="515"/>
      <c r="G1097" s="517"/>
      <c r="H1097" s="515"/>
      <c r="I1097" s="521" t="s">
        <v>2515</v>
      </c>
      <c r="J1097" s="2761"/>
    </row>
    <row r="1098" spans="1:10" ht="114.75">
      <c r="A1098" s="605" t="s">
        <v>2415</v>
      </c>
      <c r="B1098" s="581" t="s">
        <v>2196</v>
      </c>
      <c r="C1098" s="550" t="s">
        <v>2197</v>
      </c>
      <c r="D1098" s="551" t="s">
        <v>31</v>
      </c>
      <c r="E1098" s="552">
        <f>2*1.3</f>
        <v>2.6</v>
      </c>
      <c r="F1098" s="553"/>
      <c r="G1098" s="554"/>
      <c r="H1098" s="586"/>
      <c r="I1098" s="586"/>
      <c r="J1098" s="2760"/>
    </row>
    <row r="1099" spans="1:10">
      <c r="A1099" s="514"/>
      <c r="B1099" s="515"/>
      <c r="C1099" s="515"/>
      <c r="D1099" s="517"/>
      <c r="E1099" s="518"/>
      <c r="F1099" s="515"/>
      <c r="G1099" s="517"/>
      <c r="H1099" s="515"/>
      <c r="I1099" s="521" t="s">
        <v>2516</v>
      </c>
      <c r="J1099" s="2761"/>
    </row>
    <row r="1100" spans="1:10" ht="102">
      <c r="A1100" s="605" t="s">
        <v>2416</v>
      </c>
      <c r="B1100" s="581" t="s">
        <v>2199</v>
      </c>
      <c r="C1100" s="550" t="s">
        <v>2200</v>
      </c>
      <c r="D1100" s="551" t="s">
        <v>2150</v>
      </c>
      <c r="E1100" s="552">
        <f>2*1.3</f>
        <v>2.6</v>
      </c>
      <c r="F1100" s="553"/>
      <c r="G1100" s="554"/>
      <c r="H1100" s="586"/>
      <c r="I1100" s="586"/>
      <c r="J1100" s="2760"/>
    </row>
    <row r="1101" spans="1:10">
      <c r="A1101" s="514"/>
      <c r="B1101" s="515"/>
      <c r="C1101" s="515"/>
      <c r="D1101" s="517"/>
      <c r="E1101" s="518"/>
      <c r="F1101" s="515"/>
      <c r="G1101" s="517"/>
      <c r="H1101" s="515"/>
      <c r="I1101" s="521" t="s">
        <v>2517</v>
      </c>
      <c r="J1101" s="2761"/>
    </row>
    <row r="1102" spans="1:10" ht="76.5">
      <c r="A1102" s="605" t="s">
        <v>2417</v>
      </c>
      <c r="B1102" s="581" t="s">
        <v>2202</v>
      </c>
      <c r="C1102" s="550" t="s">
        <v>2203</v>
      </c>
      <c r="D1102" s="551" t="s">
        <v>2150</v>
      </c>
      <c r="E1102" s="552">
        <f>3*1.3</f>
        <v>3.9000000000000004</v>
      </c>
      <c r="F1102" s="553"/>
      <c r="G1102" s="554"/>
      <c r="H1102" s="586"/>
      <c r="I1102" s="586"/>
      <c r="J1102" s="2760"/>
    </row>
    <row r="1103" spans="1:10">
      <c r="A1103" s="514"/>
      <c r="B1103" s="515"/>
      <c r="C1103" s="515"/>
      <c r="D1103" s="517"/>
      <c r="E1103" s="518"/>
      <c r="F1103" s="515"/>
      <c r="G1103" s="517"/>
      <c r="H1103" s="515"/>
      <c r="I1103" s="521" t="s">
        <v>2518</v>
      </c>
      <c r="J1103" s="2761"/>
    </row>
    <row r="1104" spans="1:10" ht="89.25">
      <c r="A1104" s="605" t="s">
        <v>2418</v>
      </c>
      <c r="B1104" s="581" t="s">
        <v>2205</v>
      </c>
      <c r="C1104" s="550" t="s">
        <v>2206</v>
      </c>
      <c r="D1104" s="551" t="s">
        <v>31</v>
      </c>
      <c r="E1104" s="552">
        <f>1*1.3</f>
        <v>1.3</v>
      </c>
      <c r="F1104" s="553"/>
      <c r="G1104" s="554"/>
      <c r="H1104" s="586"/>
      <c r="I1104" s="586"/>
      <c r="J1104" s="2760"/>
    </row>
    <row r="1105" spans="1:10">
      <c r="A1105" s="514"/>
      <c r="B1105" s="515"/>
      <c r="C1105" s="515"/>
      <c r="D1105" s="517"/>
      <c r="E1105" s="518"/>
      <c r="F1105" s="515"/>
      <c r="G1105" s="517"/>
      <c r="H1105" s="515"/>
      <c r="I1105" s="521" t="s">
        <v>2519</v>
      </c>
      <c r="J1105" s="2761"/>
    </row>
    <row r="1106" spans="1:10" ht="102">
      <c r="A1106" s="605" t="s">
        <v>2419</v>
      </c>
      <c r="B1106" s="581" t="s">
        <v>2208</v>
      </c>
      <c r="C1106" s="550" t="s">
        <v>2209</v>
      </c>
      <c r="D1106" s="551" t="s">
        <v>31</v>
      </c>
      <c r="E1106" s="552">
        <f>2*1.3</f>
        <v>2.6</v>
      </c>
      <c r="F1106" s="553"/>
      <c r="G1106" s="554"/>
      <c r="H1106" s="586"/>
      <c r="I1106" s="586"/>
      <c r="J1106" s="2760"/>
    </row>
    <row r="1107" spans="1:10">
      <c r="A1107" s="514"/>
      <c r="B1107" s="515"/>
      <c r="C1107" s="515"/>
      <c r="D1107" s="517"/>
      <c r="E1107" s="518"/>
      <c r="F1107" s="515"/>
      <c r="G1107" s="517"/>
      <c r="H1107" s="515"/>
      <c r="I1107" s="521" t="s">
        <v>2520</v>
      </c>
      <c r="J1107" s="2761"/>
    </row>
    <row r="1108" spans="1:10" ht="102">
      <c r="A1108" s="605" t="s">
        <v>2420</v>
      </c>
      <c r="B1108" s="581" t="s">
        <v>2211</v>
      </c>
      <c r="C1108" s="550" t="s">
        <v>2212</v>
      </c>
      <c r="D1108" s="551" t="s">
        <v>31</v>
      </c>
      <c r="E1108" s="552">
        <f>4*1.3</f>
        <v>5.2</v>
      </c>
      <c r="F1108" s="553"/>
      <c r="G1108" s="554"/>
      <c r="H1108" s="586"/>
      <c r="I1108" s="586"/>
      <c r="J1108" s="2760"/>
    </row>
    <row r="1109" spans="1:10">
      <c r="A1109" s="514"/>
      <c r="B1109" s="515"/>
      <c r="C1109" s="515"/>
      <c r="D1109" s="517"/>
      <c r="E1109" s="518"/>
      <c r="F1109" s="515"/>
      <c r="G1109" s="517"/>
      <c r="H1109" s="515"/>
      <c r="I1109" s="521" t="s">
        <v>2521</v>
      </c>
      <c r="J1109" s="2761"/>
    </row>
    <row r="1110" spans="1:10" ht="114.75">
      <c r="A1110" s="605" t="s">
        <v>2421</v>
      </c>
      <c r="B1110" s="550" t="s">
        <v>2214</v>
      </c>
      <c r="C1110" s="550" t="s">
        <v>2215</v>
      </c>
      <c r="D1110" s="551" t="s">
        <v>31</v>
      </c>
      <c r="E1110" s="552">
        <f>2*1.3</f>
        <v>2.6</v>
      </c>
      <c r="F1110" s="553"/>
      <c r="G1110" s="554"/>
      <c r="H1110" s="586"/>
      <c r="I1110" s="586"/>
      <c r="J1110" s="2760"/>
    </row>
    <row r="1111" spans="1:10">
      <c r="A1111" s="514"/>
      <c r="B1111" s="515"/>
      <c r="C1111" s="515"/>
      <c r="D1111" s="517"/>
      <c r="E1111" s="518"/>
      <c r="F1111" s="515"/>
      <c r="G1111" s="517"/>
      <c r="H1111" s="515"/>
      <c r="I1111" s="521" t="s">
        <v>2522</v>
      </c>
      <c r="J1111" s="2761"/>
    </row>
    <row r="1112" spans="1:10" ht="102">
      <c r="A1112" s="605" t="s">
        <v>2422</v>
      </c>
      <c r="B1112" s="550" t="s">
        <v>2217</v>
      </c>
      <c r="C1112" s="550" t="s">
        <v>2218</v>
      </c>
      <c r="D1112" s="551" t="s">
        <v>31</v>
      </c>
      <c r="E1112" s="552">
        <f>3*1.3</f>
        <v>3.9000000000000004</v>
      </c>
      <c r="F1112" s="553"/>
      <c r="G1112" s="554"/>
      <c r="H1112" s="586"/>
      <c r="I1112" s="586"/>
      <c r="J1112" s="2760"/>
    </row>
    <row r="1113" spans="1:10">
      <c r="A1113" s="514"/>
      <c r="B1113" s="515"/>
      <c r="C1113" s="515"/>
      <c r="D1113" s="517"/>
      <c r="E1113" s="518"/>
      <c r="F1113" s="515"/>
      <c r="G1113" s="517"/>
      <c r="H1113" s="515"/>
      <c r="I1113" s="521" t="s">
        <v>2523</v>
      </c>
      <c r="J1113" s="2761"/>
    </row>
    <row r="1114" spans="1:10" ht="102">
      <c r="A1114" s="605" t="s">
        <v>2423</v>
      </c>
      <c r="B1114" s="550" t="s">
        <v>2220</v>
      </c>
      <c r="C1114" s="550" t="s">
        <v>2221</v>
      </c>
      <c r="D1114" s="551" t="s">
        <v>31</v>
      </c>
      <c r="E1114" s="552">
        <f>1*1.3</f>
        <v>1.3</v>
      </c>
      <c r="F1114" s="553"/>
      <c r="G1114" s="554"/>
      <c r="H1114" s="586"/>
      <c r="I1114" s="586"/>
      <c r="J1114" s="2760"/>
    </row>
    <row r="1115" spans="1:10">
      <c r="A1115" s="514"/>
      <c r="B1115" s="515"/>
      <c r="C1115" s="515"/>
      <c r="D1115" s="517"/>
      <c r="E1115" s="518"/>
      <c r="F1115" s="515"/>
      <c r="G1115" s="517"/>
      <c r="H1115" s="515"/>
      <c r="I1115" s="521" t="s">
        <v>2524</v>
      </c>
      <c r="J1115" s="2761"/>
    </row>
    <row r="1116" spans="1:10" ht="63.75">
      <c r="A1116" s="605" t="s">
        <v>2424</v>
      </c>
      <c r="B1116" s="550" t="s">
        <v>2223</v>
      </c>
      <c r="C1116" s="550" t="s">
        <v>2224</v>
      </c>
      <c r="D1116" s="551" t="s">
        <v>31</v>
      </c>
      <c r="E1116" s="552">
        <f>2*1.3</f>
        <v>2.6</v>
      </c>
      <c r="F1116" s="553"/>
      <c r="G1116" s="554"/>
      <c r="H1116" s="586"/>
      <c r="I1116" s="586"/>
      <c r="J1116" s="2760"/>
    </row>
    <row r="1117" spans="1:10">
      <c r="A1117" s="514"/>
      <c r="B1117" s="515"/>
      <c r="C1117" s="515"/>
      <c r="D1117" s="517"/>
      <c r="E1117" s="518"/>
      <c r="F1117" s="515"/>
      <c r="G1117" s="517"/>
      <c r="H1117" s="515"/>
      <c r="I1117" s="521" t="s">
        <v>2525</v>
      </c>
      <c r="J1117" s="2761"/>
    </row>
    <row r="1118" spans="1:10" ht="89.25">
      <c r="A1118" s="605" t="s">
        <v>2425</v>
      </c>
      <c r="B1118" s="550" t="s">
        <v>2226</v>
      </c>
      <c r="C1118" s="550" t="s">
        <v>2227</v>
      </c>
      <c r="D1118" s="551" t="s">
        <v>31</v>
      </c>
      <c r="E1118" s="552">
        <f>2*1.3</f>
        <v>2.6</v>
      </c>
      <c r="F1118" s="553"/>
      <c r="G1118" s="554"/>
      <c r="H1118" s="586"/>
      <c r="I1118" s="586"/>
      <c r="J1118" s="2760"/>
    </row>
    <row r="1119" spans="1:10">
      <c r="A1119" s="514"/>
      <c r="B1119" s="515"/>
      <c r="C1119" s="515"/>
      <c r="D1119" s="517"/>
      <c r="E1119" s="518"/>
      <c r="F1119" s="515"/>
      <c r="G1119" s="517"/>
      <c r="H1119" s="515"/>
      <c r="I1119" s="521" t="s">
        <v>2526</v>
      </c>
      <c r="J1119" s="2761"/>
    </row>
    <row r="1120" spans="1:10" ht="76.5">
      <c r="A1120" s="605" t="s">
        <v>2426</v>
      </c>
      <c r="B1120" s="550" t="s">
        <v>2229</v>
      </c>
      <c r="C1120" s="550" t="s">
        <v>2230</v>
      </c>
      <c r="D1120" s="551" t="s">
        <v>31</v>
      </c>
      <c r="E1120" s="552">
        <f>1*1.3</f>
        <v>1.3</v>
      </c>
      <c r="F1120" s="553"/>
      <c r="G1120" s="554"/>
      <c r="H1120" s="586"/>
      <c r="I1120" s="586"/>
      <c r="J1120" s="2760"/>
    </row>
    <row r="1121" spans="1:10">
      <c r="A1121" s="514"/>
      <c r="B1121" s="515"/>
      <c r="C1121" s="515"/>
      <c r="D1121" s="517"/>
      <c r="E1121" s="518"/>
      <c r="F1121" s="515"/>
      <c r="G1121" s="517"/>
      <c r="H1121" s="515"/>
      <c r="I1121" s="521" t="s">
        <v>2527</v>
      </c>
      <c r="J1121" s="2761"/>
    </row>
    <row r="1122" spans="1:10" ht="76.5">
      <c r="A1122" s="605" t="s">
        <v>2427</v>
      </c>
      <c r="B1122" s="550" t="s">
        <v>2232</v>
      </c>
      <c r="C1122" s="550" t="s">
        <v>2233</v>
      </c>
      <c r="D1122" s="551" t="s">
        <v>31</v>
      </c>
      <c r="E1122" s="552">
        <f>1*1.3</f>
        <v>1.3</v>
      </c>
      <c r="F1122" s="553"/>
      <c r="G1122" s="554"/>
      <c r="H1122" s="586"/>
      <c r="I1122" s="586"/>
      <c r="J1122" s="2760"/>
    </row>
    <row r="1123" spans="1:10">
      <c r="A1123" s="514"/>
      <c r="B1123" s="515"/>
      <c r="C1123" s="515"/>
      <c r="D1123" s="517"/>
      <c r="E1123" s="518"/>
      <c r="F1123" s="515"/>
      <c r="G1123" s="517"/>
      <c r="H1123" s="515"/>
      <c r="I1123" s="521" t="s">
        <v>2528</v>
      </c>
      <c r="J1123" s="2761"/>
    </row>
    <row r="1124" spans="1:10" ht="76.5">
      <c r="A1124" s="605" t="s">
        <v>2428</v>
      </c>
      <c r="B1124" s="550" t="s">
        <v>2235</v>
      </c>
      <c r="C1124" s="550" t="s">
        <v>2236</v>
      </c>
      <c r="D1124" s="551" t="s">
        <v>31</v>
      </c>
      <c r="E1124" s="552">
        <f>2*1.3</f>
        <v>2.6</v>
      </c>
      <c r="F1124" s="553"/>
      <c r="G1124" s="554"/>
      <c r="H1124" s="586"/>
      <c r="I1124" s="586"/>
      <c r="J1124" s="2760"/>
    </row>
    <row r="1125" spans="1:10">
      <c r="A1125" s="514"/>
      <c r="B1125" s="515"/>
      <c r="C1125" s="515"/>
      <c r="D1125" s="517"/>
      <c r="E1125" s="518"/>
      <c r="F1125" s="515"/>
      <c r="G1125" s="517"/>
      <c r="H1125" s="515"/>
      <c r="I1125" s="521" t="s">
        <v>2529</v>
      </c>
      <c r="J1125" s="2761"/>
    </row>
    <row r="1126" spans="1:10" ht="89.25">
      <c r="A1126" s="605" t="s">
        <v>2429</v>
      </c>
      <c r="B1126" s="550" t="s">
        <v>2238</v>
      </c>
      <c r="C1126" s="550" t="s">
        <v>2239</v>
      </c>
      <c r="D1126" s="551" t="s">
        <v>31</v>
      </c>
      <c r="E1126" s="552">
        <f>2*1.3</f>
        <v>2.6</v>
      </c>
      <c r="F1126" s="553"/>
      <c r="G1126" s="554"/>
      <c r="H1126" s="586"/>
      <c r="I1126" s="586"/>
      <c r="J1126" s="2760"/>
    </row>
    <row r="1127" spans="1:10">
      <c r="A1127" s="514"/>
      <c r="B1127" s="515"/>
      <c r="C1127" s="515"/>
      <c r="D1127" s="517"/>
      <c r="E1127" s="518"/>
      <c r="F1127" s="515"/>
      <c r="G1127" s="517"/>
      <c r="H1127" s="515"/>
      <c r="I1127" s="521" t="s">
        <v>2530</v>
      </c>
      <c r="J1127" s="2761"/>
    </row>
    <row r="1128" spans="1:10" ht="102">
      <c r="A1128" s="605" t="s">
        <v>2430</v>
      </c>
      <c r="B1128" s="550" t="s">
        <v>2241</v>
      </c>
      <c r="C1128" s="550" t="s">
        <v>2242</v>
      </c>
      <c r="D1128" s="551" t="s">
        <v>31</v>
      </c>
      <c r="E1128" s="552">
        <f>2*1.3</f>
        <v>2.6</v>
      </c>
      <c r="F1128" s="553"/>
      <c r="G1128" s="554"/>
      <c r="H1128" s="586"/>
      <c r="I1128" s="586"/>
      <c r="J1128" s="2760"/>
    </row>
    <row r="1129" spans="1:10">
      <c r="A1129" s="514"/>
      <c r="B1129" s="515"/>
      <c r="C1129" s="515"/>
      <c r="D1129" s="517"/>
      <c r="E1129" s="518"/>
      <c r="F1129" s="515"/>
      <c r="G1129" s="517"/>
      <c r="H1129" s="515"/>
      <c r="I1129" s="521" t="s">
        <v>2531</v>
      </c>
      <c r="J1129" s="2761"/>
    </row>
    <row r="1130" spans="1:10" ht="89.25">
      <c r="A1130" s="605" t="s">
        <v>2431</v>
      </c>
      <c r="B1130" s="550" t="s">
        <v>2244</v>
      </c>
      <c r="C1130" s="550" t="s">
        <v>2245</v>
      </c>
      <c r="D1130" s="551" t="s">
        <v>31</v>
      </c>
      <c r="E1130" s="552">
        <f>4*1.3</f>
        <v>5.2</v>
      </c>
      <c r="F1130" s="553"/>
      <c r="G1130" s="554"/>
      <c r="H1130" s="586"/>
      <c r="I1130" s="586"/>
      <c r="J1130" s="2760"/>
    </row>
    <row r="1131" spans="1:10">
      <c r="A1131" s="514"/>
      <c r="B1131" s="515"/>
      <c r="C1131" s="515"/>
      <c r="D1131" s="517"/>
      <c r="E1131" s="518"/>
      <c r="F1131" s="515"/>
      <c r="G1131" s="517"/>
      <c r="H1131" s="515"/>
      <c r="I1131" s="521" t="s">
        <v>2532</v>
      </c>
      <c r="J1131" s="2761"/>
    </row>
    <row r="1132" spans="1:10" ht="89.25">
      <c r="A1132" s="605" t="s">
        <v>2432</v>
      </c>
      <c r="B1132" s="550" t="s">
        <v>2247</v>
      </c>
      <c r="C1132" s="550" t="s">
        <v>2248</v>
      </c>
      <c r="D1132" s="551" t="s">
        <v>31</v>
      </c>
      <c r="E1132" s="552">
        <f>4*1.3</f>
        <v>5.2</v>
      </c>
      <c r="F1132" s="553"/>
      <c r="G1132" s="554"/>
      <c r="H1132" s="586"/>
      <c r="I1132" s="586"/>
      <c r="J1132" s="2760"/>
    </row>
    <row r="1133" spans="1:10">
      <c r="A1133" s="514"/>
      <c r="B1133" s="515"/>
      <c r="C1133" s="515"/>
      <c r="D1133" s="517"/>
      <c r="E1133" s="518"/>
      <c r="F1133" s="515"/>
      <c r="G1133" s="517"/>
      <c r="H1133" s="515"/>
      <c r="I1133" s="521" t="s">
        <v>2533</v>
      </c>
      <c r="J1133" s="2761"/>
    </row>
    <row r="1134" spans="1:10" ht="89.25">
      <c r="A1134" s="605" t="s">
        <v>2433</v>
      </c>
      <c r="B1134" s="550" t="s">
        <v>2250</v>
      </c>
      <c r="C1134" s="550" t="s">
        <v>2251</v>
      </c>
      <c r="D1134" s="551" t="s">
        <v>31</v>
      </c>
      <c r="E1134" s="552">
        <f>2*1.3</f>
        <v>2.6</v>
      </c>
      <c r="F1134" s="553"/>
      <c r="G1134" s="554"/>
      <c r="H1134" s="586"/>
      <c r="I1134" s="586"/>
      <c r="J1134" s="2760"/>
    </row>
    <row r="1135" spans="1:10">
      <c r="A1135" s="514"/>
      <c r="B1135" s="515"/>
      <c r="C1135" s="515"/>
      <c r="D1135" s="517"/>
      <c r="E1135" s="518"/>
      <c r="F1135" s="515"/>
      <c r="G1135" s="517"/>
      <c r="H1135" s="515"/>
      <c r="I1135" s="521" t="s">
        <v>2534</v>
      </c>
      <c r="J1135" s="2761"/>
    </row>
    <row r="1136" spans="1:10" ht="89.25">
      <c r="A1136" s="605" t="s">
        <v>2434</v>
      </c>
      <c r="B1136" s="550" t="s">
        <v>2253</v>
      </c>
      <c r="C1136" s="550" t="s">
        <v>2254</v>
      </c>
      <c r="D1136" s="551" t="s">
        <v>31</v>
      </c>
      <c r="E1136" s="552">
        <f>4*1.3</f>
        <v>5.2</v>
      </c>
      <c r="F1136" s="553"/>
      <c r="G1136" s="554"/>
      <c r="H1136" s="586"/>
      <c r="I1136" s="586"/>
      <c r="J1136" s="2760"/>
    </row>
    <row r="1137" spans="1:10">
      <c r="A1137" s="514"/>
      <c r="B1137" s="515"/>
      <c r="C1137" s="515"/>
      <c r="D1137" s="517"/>
      <c r="E1137" s="518"/>
      <c r="F1137" s="515"/>
      <c r="G1137" s="517"/>
      <c r="H1137" s="515"/>
      <c r="I1137" s="521" t="s">
        <v>2535</v>
      </c>
      <c r="J1137" s="2761"/>
    </row>
    <row r="1138" spans="1:10" ht="89.25">
      <c r="A1138" s="605" t="s">
        <v>2435</v>
      </c>
      <c r="B1138" s="550" t="s">
        <v>2256</v>
      </c>
      <c r="C1138" s="550" t="s">
        <v>2257</v>
      </c>
      <c r="D1138" s="551" t="s">
        <v>31</v>
      </c>
      <c r="E1138" s="552">
        <f>3*1.3</f>
        <v>3.9000000000000004</v>
      </c>
      <c r="F1138" s="553"/>
      <c r="G1138" s="554"/>
      <c r="H1138" s="586"/>
      <c r="I1138" s="586"/>
      <c r="J1138" s="2760"/>
    </row>
    <row r="1139" spans="1:10">
      <c r="A1139" s="514"/>
      <c r="B1139" s="515"/>
      <c r="C1139" s="515"/>
      <c r="D1139" s="517"/>
      <c r="E1139" s="518"/>
      <c r="F1139" s="515"/>
      <c r="G1139" s="517"/>
      <c r="H1139" s="515"/>
      <c r="I1139" s="521" t="s">
        <v>2536</v>
      </c>
      <c r="J1139" s="2761"/>
    </row>
    <row r="1140" spans="1:10" ht="89.25">
      <c r="A1140" s="605" t="s">
        <v>2436</v>
      </c>
      <c r="B1140" s="550" t="s">
        <v>2259</v>
      </c>
      <c r="C1140" s="550" t="s">
        <v>2260</v>
      </c>
      <c r="D1140" s="551" t="s">
        <v>31</v>
      </c>
      <c r="E1140" s="552">
        <f>3*1.3</f>
        <v>3.9000000000000004</v>
      </c>
      <c r="F1140" s="553"/>
      <c r="G1140" s="554"/>
      <c r="H1140" s="586"/>
      <c r="I1140" s="586"/>
      <c r="J1140" s="2760"/>
    </row>
    <row r="1141" spans="1:10">
      <c r="A1141" s="514"/>
      <c r="B1141" s="515"/>
      <c r="C1141" s="515"/>
      <c r="D1141" s="517"/>
      <c r="E1141" s="518"/>
      <c r="F1141" s="515"/>
      <c r="G1141" s="517"/>
      <c r="H1141" s="515"/>
      <c r="I1141" s="521" t="s">
        <v>2537</v>
      </c>
      <c r="J1141" s="2761"/>
    </row>
    <row r="1142" spans="1:10" ht="89.25">
      <c r="A1142" s="605" t="s">
        <v>2437</v>
      </c>
      <c r="B1142" s="550" t="s">
        <v>2262</v>
      </c>
      <c r="C1142" s="550" t="s">
        <v>2263</v>
      </c>
      <c r="D1142" s="551" t="s">
        <v>31</v>
      </c>
      <c r="E1142" s="552">
        <f>2*1.3</f>
        <v>2.6</v>
      </c>
      <c r="F1142" s="553"/>
      <c r="G1142" s="554"/>
      <c r="H1142" s="586"/>
      <c r="I1142" s="586"/>
      <c r="J1142" s="2760"/>
    </row>
    <row r="1143" spans="1:10">
      <c r="A1143" s="514"/>
      <c r="B1143" s="515"/>
      <c r="C1143" s="515"/>
      <c r="D1143" s="517"/>
      <c r="E1143" s="518"/>
      <c r="F1143" s="515"/>
      <c r="G1143" s="517"/>
      <c r="H1143" s="515"/>
      <c r="I1143" s="521" t="s">
        <v>2538</v>
      </c>
      <c r="J1143" s="2761"/>
    </row>
    <row r="1144" spans="1:10" ht="89.25">
      <c r="A1144" s="605" t="s">
        <v>2438</v>
      </c>
      <c r="B1144" s="550" t="s">
        <v>2265</v>
      </c>
      <c r="C1144" s="550" t="s">
        <v>2266</v>
      </c>
      <c r="D1144" s="551" t="s">
        <v>31</v>
      </c>
      <c r="E1144" s="552">
        <f>4*1.3</f>
        <v>5.2</v>
      </c>
      <c r="F1144" s="553"/>
      <c r="G1144" s="554"/>
      <c r="H1144" s="586"/>
      <c r="I1144" s="586"/>
      <c r="J1144" s="2760"/>
    </row>
    <row r="1145" spans="1:10">
      <c r="A1145" s="514"/>
      <c r="B1145" s="515"/>
      <c r="C1145" s="515"/>
      <c r="D1145" s="517"/>
      <c r="E1145" s="518"/>
      <c r="F1145" s="515"/>
      <c r="G1145" s="517"/>
      <c r="H1145" s="515"/>
      <c r="I1145" s="521" t="s">
        <v>2539</v>
      </c>
      <c r="J1145" s="2761"/>
    </row>
    <row r="1146" spans="1:10" ht="89.25">
      <c r="A1146" s="605" t="s">
        <v>2439</v>
      </c>
      <c r="B1146" s="550" t="s">
        <v>2268</v>
      </c>
      <c r="C1146" s="550" t="s">
        <v>2269</v>
      </c>
      <c r="D1146" s="551" t="s">
        <v>31</v>
      </c>
      <c r="E1146" s="552">
        <f>5*1.3</f>
        <v>6.5</v>
      </c>
      <c r="F1146" s="553"/>
      <c r="G1146" s="554"/>
      <c r="H1146" s="586"/>
      <c r="I1146" s="586"/>
      <c r="J1146" s="2760"/>
    </row>
    <row r="1147" spans="1:10">
      <c r="A1147" s="514"/>
      <c r="B1147" s="515"/>
      <c r="C1147" s="515"/>
      <c r="D1147" s="517"/>
      <c r="E1147" s="518"/>
      <c r="F1147" s="515"/>
      <c r="G1147" s="517"/>
      <c r="H1147" s="515"/>
      <c r="I1147" s="521" t="s">
        <v>2540</v>
      </c>
      <c r="J1147" s="2761"/>
    </row>
    <row r="1148" spans="1:10" ht="89.25">
      <c r="A1148" s="605" t="s">
        <v>2440</v>
      </c>
      <c r="B1148" s="550" t="s">
        <v>2271</v>
      </c>
      <c r="C1148" s="550" t="s">
        <v>2272</v>
      </c>
      <c r="D1148" s="551" t="s">
        <v>31</v>
      </c>
      <c r="E1148" s="552">
        <f>5*1.3</f>
        <v>6.5</v>
      </c>
      <c r="F1148" s="553"/>
      <c r="G1148" s="554"/>
      <c r="H1148" s="586"/>
      <c r="I1148" s="586"/>
      <c r="J1148" s="2760"/>
    </row>
    <row r="1149" spans="1:10">
      <c r="A1149" s="514"/>
      <c r="B1149" s="515"/>
      <c r="C1149" s="515"/>
      <c r="D1149" s="517"/>
      <c r="E1149" s="518"/>
      <c r="F1149" s="515"/>
      <c r="G1149" s="517"/>
      <c r="H1149" s="515"/>
      <c r="I1149" s="521" t="s">
        <v>2541</v>
      </c>
      <c r="J1149" s="2761"/>
    </row>
    <row r="1150" spans="1:10" ht="89.25">
      <c r="A1150" s="605" t="s">
        <v>2441</v>
      </c>
      <c r="B1150" s="550" t="s">
        <v>2274</v>
      </c>
      <c r="C1150" s="550" t="s">
        <v>2275</v>
      </c>
      <c r="D1150" s="551" t="s">
        <v>31</v>
      </c>
      <c r="E1150" s="552">
        <f>5*1.3</f>
        <v>6.5</v>
      </c>
      <c r="F1150" s="553"/>
      <c r="G1150" s="554"/>
      <c r="H1150" s="586"/>
      <c r="I1150" s="586"/>
      <c r="J1150" s="2760"/>
    </row>
    <row r="1151" spans="1:10">
      <c r="A1151" s="514"/>
      <c r="B1151" s="515"/>
      <c r="C1151" s="515"/>
      <c r="D1151" s="517"/>
      <c r="E1151" s="518"/>
      <c r="F1151" s="515"/>
      <c r="G1151" s="517"/>
      <c r="H1151" s="515"/>
      <c r="I1151" s="521" t="s">
        <v>2542</v>
      </c>
      <c r="J1151" s="2761"/>
    </row>
    <row r="1152" spans="1:10" ht="102">
      <c r="A1152" s="605" t="s">
        <v>2442</v>
      </c>
      <c r="B1152" s="550" t="s">
        <v>2277</v>
      </c>
      <c r="C1152" s="550" t="s">
        <v>2278</v>
      </c>
      <c r="D1152" s="551" t="s">
        <v>31</v>
      </c>
      <c r="E1152" s="552">
        <f>3*1.3</f>
        <v>3.9000000000000004</v>
      </c>
      <c r="F1152" s="553"/>
      <c r="G1152" s="554"/>
      <c r="H1152" s="586"/>
      <c r="I1152" s="586"/>
      <c r="J1152" s="2760"/>
    </row>
    <row r="1153" spans="1:10">
      <c r="A1153" s="514"/>
      <c r="B1153" s="515"/>
      <c r="C1153" s="515"/>
      <c r="D1153" s="517"/>
      <c r="E1153" s="518"/>
      <c r="F1153" s="515"/>
      <c r="G1153" s="517"/>
      <c r="H1153" s="515"/>
      <c r="I1153" s="521" t="s">
        <v>2543</v>
      </c>
      <c r="J1153" s="2761"/>
    </row>
    <row r="1154" spans="1:10" ht="102">
      <c r="A1154" s="605" t="s">
        <v>2443</v>
      </c>
      <c r="B1154" s="550" t="s">
        <v>2280</v>
      </c>
      <c r="C1154" s="550" t="s">
        <v>2281</v>
      </c>
      <c r="D1154" s="551" t="s">
        <v>31</v>
      </c>
      <c r="E1154" s="552">
        <f>3*1.3</f>
        <v>3.9000000000000004</v>
      </c>
      <c r="F1154" s="553"/>
      <c r="G1154" s="554"/>
      <c r="H1154" s="586"/>
      <c r="I1154" s="586"/>
      <c r="J1154" s="2760"/>
    </row>
    <row r="1155" spans="1:10">
      <c r="A1155" s="514"/>
      <c r="B1155" s="515"/>
      <c r="C1155" s="515"/>
      <c r="D1155" s="517"/>
      <c r="E1155" s="518"/>
      <c r="F1155" s="515"/>
      <c r="G1155" s="517"/>
      <c r="H1155" s="515"/>
      <c r="I1155" s="521" t="s">
        <v>2544</v>
      </c>
      <c r="J1155" s="2761"/>
    </row>
    <row r="1156" spans="1:10" ht="102">
      <c r="A1156" s="605" t="s">
        <v>2444</v>
      </c>
      <c r="B1156" s="550" t="s">
        <v>2283</v>
      </c>
      <c r="C1156" s="550" t="s">
        <v>2284</v>
      </c>
      <c r="D1156" s="551" t="s">
        <v>31</v>
      </c>
      <c r="E1156" s="552">
        <f>1*1.3</f>
        <v>1.3</v>
      </c>
      <c r="F1156" s="553"/>
      <c r="G1156" s="554"/>
      <c r="H1156" s="586"/>
      <c r="I1156" s="586"/>
      <c r="J1156" s="2760"/>
    </row>
    <row r="1157" spans="1:10">
      <c r="A1157" s="514"/>
      <c r="B1157" s="515"/>
      <c r="C1157" s="515"/>
      <c r="D1157" s="517"/>
      <c r="E1157" s="518"/>
      <c r="F1157" s="515"/>
      <c r="G1157" s="517"/>
      <c r="H1157" s="515"/>
      <c r="I1157" s="521" t="s">
        <v>2545</v>
      </c>
      <c r="J1157" s="2761"/>
    </row>
    <row r="1158" spans="1:10" ht="102">
      <c r="A1158" s="605" t="s">
        <v>2445</v>
      </c>
      <c r="B1158" s="550" t="s">
        <v>2286</v>
      </c>
      <c r="C1158" s="550" t="s">
        <v>2287</v>
      </c>
      <c r="D1158" s="551" t="s">
        <v>31</v>
      </c>
      <c r="E1158" s="552">
        <f>3*1.3</f>
        <v>3.9000000000000004</v>
      </c>
      <c r="F1158" s="553"/>
      <c r="G1158" s="554"/>
      <c r="H1158" s="586"/>
      <c r="I1158" s="586"/>
      <c r="J1158" s="2760"/>
    </row>
    <row r="1159" spans="1:10">
      <c r="A1159" s="514"/>
      <c r="B1159" s="515"/>
      <c r="C1159" s="515"/>
      <c r="D1159" s="517"/>
      <c r="E1159" s="518"/>
      <c r="F1159" s="515"/>
      <c r="G1159" s="517"/>
      <c r="H1159" s="515"/>
      <c r="I1159" s="521" t="s">
        <v>2546</v>
      </c>
      <c r="J1159" s="2761"/>
    </row>
    <row r="1160" spans="1:10" ht="102">
      <c r="A1160" s="605" t="s">
        <v>2446</v>
      </c>
      <c r="B1160" s="550" t="s">
        <v>2289</v>
      </c>
      <c r="C1160" s="550" t="s">
        <v>2290</v>
      </c>
      <c r="D1160" s="551" t="s">
        <v>31</v>
      </c>
      <c r="E1160" s="552">
        <f>4*1.3</f>
        <v>5.2</v>
      </c>
      <c r="F1160" s="553"/>
      <c r="G1160" s="554"/>
      <c r="H1160" s="586"/>
      <c r="I1160" s="586"/>
      <c r="J1160" s="2760"/>
    </row>
    <row r="1161" spans="1:10">
      <c r="A1161" s="514"/>
      <c r="B1161" s="515"/>
      <c r="C1161" s="515"/>
      <c r="D1161" s="517"/>
      <c r="E1161" s="518"/>
      <c r="F1161" s="515"/>
      <c r="G1161" s="517"/>
      <c r="H1161" s="515"/>
      <c r="I1161" s="521" t="s">
        <v>2547</v>
      </c>
      <c r="J1161" s="2761"/>
    </row>
    <row r="1162" spans="1:10" ht="63.75">
      <c r="A1162" s="605" t="s">
        <v>2447</v>
      </c>
      <c r="B1162" s="550" t="s">
        <v>2292</v>
      </c>
      <c r="C1162" s="550" t="s">
        <v>2293</v>
      </c>
      <c r="D1162" s="551" t="s">
        <v>31</v>
      </c>
      <c r="E1162" s="552">
        <f>3*1.3</f>
        <v>3.9000000000000004</v>
      </c>
      <c r="F1162" s="553"/>
      <c r="G1162" s="554"/>
      <c r="H1162" s="586"/>
      <c r="I1162" s="586"/>
      <c r="J1162" s="2760"/>
    </row>
    <row r="1163" spans="1:10">
      <c r="A1163" s="514"/>
      <c r="B1163" s="515"/>
      <c r="C1163" s="515"/>
      <c r="D1163" s="517"/>
      <c r="E1163" s="518"/>
      <c r="F1163" s="515"/>
      <c r="G1163" s="517"/>
      <c r="H1163" s="515"/>
      <c r="I1163" s="521" t="s">
        <v>2548</v>
      </c>
      <c r="J1163" s="2761"/>
    </row>
    <row r="1164" spans="1:10" ht="89.25">
      <c r="A1164" s="605" t="s">
        <v>2448</v>
      </c>
      <c r="B1164" s="550" t="s">
        <v>2295</v>
      </c>
      <c r="C1164" s="550" t="s">
        <v>2296</v>
      </c>
      <c r="D1164" s="551" t="s">
        <v>31</v>
      </c>
      <c r="E1164" s="552">
        <f>5*1.3</f>
        <v>6.5</v>
      </c>
      <c r="F1164" s="553"/>
      <c r="G1164" s="554"/>
      <c r="H1164" s="586"/>
      <c r="I1164" s="586"/>
      <c r="J1164" s="2760"/>
    </row>
    <row r="1165" spans="1:10">
      <c r="A1165" s="514"/>
      <c r="B1165" s="515"/>
      <c r="C1165" s="515"/>
      <c r="D1165" s="517"/>
      <c r="E1165" s="518"/>
      <c r="F1165" s="515"/>
      <c r="G1165" s="517"/>
      <c r="H1165" s="515"/>
      <c r="I1165" s="521" t="s">
        <v>2549</v>
      </c>
      <c r="J1165" s="2761"/>
    </row>
    <row r="1166" spans="1:10" ht="89.25">
      <c r="A1166" s="605" t="s">
        <v>2449</v>
      </c>
      <c r="B1166" s="550" t="s">
        <v>2298</v>
      </c>
      <c r="C1166" s="550" t="s">
        <v>2299</v>
      </c>
      <c r="D1166" s="551" t="s">
        <v>31</v>
      </c>
      <c r="E1166" s="552">
        <f>5*1.3</f>
        <v>6.5</v>
      </c>
      <c r="F1166" s="553"/>
      <c r="G1166" s="554"/>
      <c r="H1166" s="586"/>
      <c r="I1166" s="586"/>
      <c r="J1166" s="2760"/>
    </row>
    <row r="1167" spans="1:10">
      <c r="A1167" s="514"/>
      <c r="B1167" s="515"/>
      <c r="C1167" s="515"/>
      <c r="D1167" s="517"/>
      <c r="E1167" s="518"/>
      <c r="F1167" s="515"/>
      <c r="G1167" s="517"/>
      <c r="H1167" s="515"/>
      <c r="I1167" s="521" t="s">
        <v>2550</v>
      </c>
      <c r="J1167" s="2761"/>
    </row>
    <row r="1168" spans="1:10" ht="89.25">
      <c r="A1168" s="605" t="s">
        <v>2450</v>
      </c>
      <c r="B1168" s="550" t="s">
        <v>2301</v>
      </c>
      <c r="C1168" s="550" t="s">
        <v>2302</v>
      </c>
      <c r="D1168" s="551" t="s">
        <v>31</v>
      </c>
      <c r="E1168" s="552">
        <f>5*1.3</f>
        <v>6.5</v>
      </c>
      <c r="F1168" s="553"/>
      <c r="G1168" s="554"/>
      <c r="H1168" s="586"/>
      <c r="I1168" s="586"/>
      <c r="J1168" s="2760"/>
    </row>
    <row r="1169" spans="1:10">
      <c r="A1169" s="514"/>
      <c r="B1169" s="515"/>
      <c r="C1169" s="515"/>
      <c r="D1169" s="517"/>
      <c r="E1169" s="518"/>
      <c r="F1169" s="515"/>
      <c r="G1169" s="517"/>
      <c r="H1169" s="515"/>
      <c r="I1169" s="521" t="s">
        <v>2551</v>
      </c>
      <c r="J1169" s="2761"/>
    </row>
    <row r="1170" spans="1:10" ht="89.25">
      <c r="A1170" s="605" t="s">
        <v>2451</v>
      </c>
      <c r="B1170" s="550" t="s">
        <v>2304</v>
      </c>
      <c r="C1170" s="550" t="s">
        <v>2305</v>
      </c>
      <c r="D1170" s="551" t="s">
        <v>31</v>
      </c>
      <c r="E1170" s="552">
        <f>5*1.3</f>
        <v>6.5</v>
      </c>
      <c r="F1170" s="553"/>
      <c r="G1170" s="554"/>
      <c r="H1170" s="586"/>
      <c r="I1170" s="586"/>
      <c r="J1170" s="2760"/>
    </row>
    <row r="1171" spans="1:10">
      <c r="A1171" s="514"/>
      <c r="B1171" s="515"/>
      <c r="C1171" s="515"/>
      <c r="D1171" s="517"/>
      <c r="E1171" s="518"/>
      <c r="F1171" s="515"/>
      <c r="G1171" s="517"/>
      <c r="H1171" s="515"/>
      <c r="I1171" s="521" t="s">
        <v>2552</v>
      </c>
      <c r="J1171" s="2761"/>
    </row>
    <row r="1172" spans="1:10" ht="89.25">
      <c r="A1172" s="605" t="s">
        <v>2452</v>
      </c>
      <c r="B1172" s="550" t="s">
        <v>2307</v>
      </c>
      <c r="C1172" s="550" t="s">
        <v>2308</v>
      </c>
      <c r="D1172" s="551" t="s">
        <v>31</v>
      </c>
      <c r="E1172" s="552">
        <f>5*1.3</f>
        <v>6.5</v>
      </c>
      <c r="F1172" s="553"/>
      <c r="G1172" s="554"/>
      <c r="H1172" s="586"/>
      <c r="I1172" s="586"/>
      <c r="J1172" s="2760"/>
    </row>
    <row r="1173" spans="1:10">
      <c r="A1173" s="514"/>
      <c r="B1173" s="515"/>
      <c r="C1173" s="515"/>
      <c r="D1173" s="517"/>
      <c r="E1173" s="518"/>
      <c r="F1173" s="515"/>
      <c r="G1173" s="517"/>
      <c r="H1173" s="515"/>
      <c r="I1173" s="521" t="s">
        <v>2553</v>
      </c>
      <c r="J1173" s="2761"/>
    </row>
    <row r="1174" spans="1:10" ht="25.5">
      <c r="A1174" s="574" t="s">
        <v>2453</v>
      </c>
      <c r="B1174" s="550" t="s">
        <v>2310</v>
      </c>
      <c r="C1174" s="550" t="s">
        <v>2311</v>
      </c>
      <c r="D1174" s="551" t="s">
        <v>31</v>
      </c>
      <c r="E1174" s="552">
        <f>30*1.3</f>
        <v>39</v>
      </c>
      <c r="F1174" s="553"/>
      <c r="G1174" s="559"/>
      <c r="H1174" s="577"/>
      <c r="I1174" s="577"/>
      <c r="J1174" s="2762"/>
    </row>
    <row r="1175" spans="1:10">
      <c r="A1175" s="514"/>
      <c r="B1175" s="515"/>
      <c r="C1175" s="515"/>
      <c r="D1175" s="517"/>
      <c r="E1175" s="518"/>
      <c r="F1175" s="515"/>
      <c r="G1175" s="517"/>
      <c r="H1175" s="515"/>
      <c r="I1175" s="521" t="s">
        <v>2554</v>
      </c>
      <c r="J1175" s="2761"/>
    </row>
    <row r="1176" spans="1:10" ht="102">
      <c r="A1176" s="574" t="s">
        <v>2454</v>
      </c>
      <c r="B1176" s="581" t="s">
        <v>2313</v>
      </c>
      <c r="C1176" s="550" t="s">
        <v>2314</v>
      </c>
      <c r="D1176" s="551" t="s">
        <v>31</v>
      </c>
      <c r="E1176" s="552">
        <f>12*1.3</f>
        <v>15.600000000000001</v>
      </c>
      <c r="F1176" s="553"/>
      <c r="G1176" s="554"/>
      <c r="H1176" s="586"/>
      <c r="I1176" s="586"/>
      <c r="J1176" s="2760"/>
    </row>
    <row r="1177" spans="1:10">
      <c r="A1177" s="514"/>
      <c r="B1177" s="515"/>
      <c r="C1177" s="516"/>
      <c r="D1177" s="517"/>
      <c r="E1177" s="518"/>
      <c r="F1177" s="520"/>
      <c r="G1177" s="517"/>
      <c r="H1177" s="520"/>
      <c r="I1177" s="521" t="s">
        <v>2555</v>
      </c>
      <c r="J1177" s="2769"/>
    </row>
    <row r="1178" spans="1:10">
      <c r="A1178" s="522" t="s">
        <v>2558</v>
      </c>
      <c r="B1178" s="560" t="s">
        <v>2316</v>
      </c>
      <c r="C1178" s="523"/>
      <c r="D1178" s="524"/>
      <c r="E1178" s="525"/>
      <c r="F1178" s="506"/>
      <c r="G1178" s="524"/>
      <c r="H1178" s="527"/>
      <c r="I1178" s="526"/>
      <c r="J1178" s="2770"/>
    </row>
    <row r="1179" spans="1:10" ht="25.5">
      <c r="A1179" s="558" t="s">
        <v>2559</v>
      </c>
      <c r="B1179" s="550" t="s">
        <v>2317</v>
      </c>
      <c r="C1179" s="550" t="s">
        <v>2318</v>
      </c>
      <c r="D1179" s="551" t="s">
        <v>31</v>
      </c>
      <c r="E1179" s="552">
        <f>30*1.3</f>
        <v>39</v>
      </c>
      <c r="F1179" s="553"/>
      <c r="G1179" s="559"/>
      <c r="H1179" s="577"/>
      <c r="I1179" s="577"/>
      <c r="J1179" s="2762"/>
    </row>
    <row r="1180" spans="1:10" ht="51">
      <c r="A1180" s="558" t="s">
        <v>2560</v>
      </c>
      <c r="B1180" s="581" t="s">
        <v>2310</v>
      </c>
      <c r="C1180" s="550" t="s">
        <v>2319</v>
      </c>
      <c r="D1180" s="551" t="s">
        <v>31</v>
      </c>
      <c r="E1180" s="552">
        <f>15*1.3</f>
        <v>19.5</v>
      </c>
      <c r="F1180" s="553"/>
      <c r="G1180" s="559"/>
      <c r="H1180" s="577"/>
      <c r="I1180" s="577"/>
      <c r="J1180" s="2762"/>
    </row>
    <row r="1181" spans="1:10" ht="38.25">
      <c r="A1181" s="558" t="s">
        <v>2561</v>
      </c>
      <c r="B1181" s="581" t="s">
        <v>2320</v>
      </c>
      <c r="C1181" s="550" t="s">
        <v>2321</v>
      </c>
      <c r="D1181" s="551" t="s">
        <v>31</v>
      </c>
      <c r="E1181" s="552">
        <f>7*1.3</f>
        <v>9.1</v>
      </c>
      <c r="F1181" s="553"/>
      <c r="G1181" s="559"/>
      <c r="H1181" s="577"/>
      <c r="I1181" s="577"/>
      <c r="J1181" s="2762"/>
    </row>
    <row r="1182" spans="1:10" ht="38.25">
      <c r="A1182" s="558" t="s">
        <v>2562</v>
      </c>
      <c r="B1182" s="581" t="s">
        <v>2322</v>
      </c>
      <c r="C1182" s="550" t="s">
        <v>2323</v>
      </c>
      <c r="D1182" s="551" t="s">
        <v>31</v>
      </c>
      <c r="E1182" s="552">
        <f>30*1.3</f>
        <v>39</v>
      </c>
      <c r="F1182" s="553"/>
      <c r="G1182" s="559"/>
      <c r="H1182" s="577"/>
      <c r="I1182" s="577"/>
      <c r="J1182" s="2762"/>
    </row>
    <row r="1183" spans="1:10" ht="63.75">
      <c r="A1183" s="558" t="s">
        <v>2563</v>
      </c>
      <c r="B1183" s="581" t="s">
        <v>2324</v>
      </c>
      <c r="C1183" s="550" t="s">
        <v>2325</v>
      </c>
      <c r="D1183" s="551" t="s">
        <v>31</v>
      </c>
      <c r="E1183" s="552">
        <f>20*1.3</f>
        <v>26</v>
      </c>
      <c r="F1183" s="553"/>
      <c r="G1183" s="559"/>
      <c r="H1183" s="577"/>
      <c r="I1183" s="577"/>
      <c r="J1183" s="2762"/>
    </row>
    <row r="1184" spans="1:10" ht="25.5">
      <c r="A1184" s="558" t="s">
        <v>2564</v>
      </c>
      <c r="B1184" s="581" t="s">
        <v>2326</v>
      </c>
      <c r="C1184" s="550" t="s">
        <v>2327</v>
      </c>
      <c r="D1184" s="551" t="s">
        <v>31</v>
      </c>
      <c r="E1184" s="552">
        <f>18*1.3</f>
        <v>23.400000000000002</v>
      </c>
      <c r="F1184" s="553"/>
      <c r="G1184" s="559"/>
      <c r="H1184" s="577"/>
      <c r="I1184" s="577"/>
      <c r="J1184" s="2762"/>
    </row>
    <row r="1185" spans="1:10" ht="51">
      <c r="A1185" s="558" t="s">
        <v>2565</v>
      </c>
      <c r="B1185" s="581" t="s">
        <v>2328</v>
      </c>
      <c r="C1185" s="550" t="s">
        <v>2329</v>
      </c>
      <c r="D1185" s="551" t="s">
        <v>31</v>
      </c>
      <c r="E1185" s="552">
        <f>27*1.3</f>
        <v>35.1</v>
      </c>
      <c r="F1185" s="553"/>
      <c r="G1185" s="559"/>
      <c r="H1185" s="577"/>
      <c r="I1185" s="577"/>
      <c r="J1185" s="2762"/>
    </row>
    <row r="1186" spans="1:10" ht="51">
      <c r="A1186" s="558" t="s">
        <v>2566</v>
      </c>
      <c r="B1186" s="581" t="s">
        <v>2330</v>
      </c>
      <c r="C1186" s="550" t="s">
        <v>2331</v>
      </c>
      <c r="D1186" s="551" t="s">
        <v>31</v>
      </c>
      <c r="E1186" s="552">
        <f>6*1.3</f>
        <v>7.8000000000000007</v>
      </c>
      <c r="F1186" s="553"/>
      <c r="G1186" s="559"/>
      <c r="H1186" s="577"/>
      <c r="I1186" s="577"/>
      <c r="J1186" s="2762"/>
    </row>
    <row r="1187" spans="1:10" ht="25.5">
      <c r="A1187" s="558" t="s">
        <v>2567</v>
      </c>
      <c r="B1187" s="581" t="s">
        <v>2332</v>
      </c>
      <c r="C1187" s="550" t="s">
        <v>2333</v>
      </c>
      <c r="D1187" s="551" t="s">
        <v>31</v>
      </c>
      <c r="E1187" s="552">
        <f>40*1.3</f>
        <v>52</v>
      </c>
      <c r="F1187" s="553"/>
      <c r="G1187" s="559"/>
      <c r="H1187" s="577"/>
      <c r="I1187" s="577"/>
      <c r="J1187" s="2762"/>
    </row>
    <row r="1188" spans="1:10">
      <c r="A1188" s="514"/>
      <c r="B1188" s="515"/>
      <c r="C1188" s="515"/>
      <c r="D1188" s="517"/>
      <c r="E1188" s="518"/>
      <c r="F1188" s="515"/>
      <c r="G1188" s="517"/>
      <c r="H1188" s="515"/>
      <c r="I1188" s="521" t="s">
        <v>2556</v>
      </c>
      <c r="J1188" s="2761"/>
    </row>
    <row r="1189" spans="1:10">
      <c r="A1189" s="547" t="s">
        <v>2568</v>
      </c>
      <c r="B1189" s="583" t="s">
        <v>2335</v>
      </c>
      <c r="C1189" s="562"/>
      <c r="D1189" s="563"/>
      <c r="E1189" s="564"/>
      <c r="F1189" s="565"/>
      <c r="G1189" s="548"/>
      <c r="H1189" s="584"/>
      <c r="I1189" s="584"/>
      <c r="J1189" s="2759"/>
    </row>
    <row r="1190" spans="1:10" ht="38.25">
      <c r="A1190" s="549" t="s">
        <v>2569</v>
      </c>
      <c r="B1190" s="566" t="s">
        <v>2624</v>
      </c>
      <c r="C1190" s="566" t="s">
        <v>2336</v>
      </c>
      <c r="D1190" s="567" t="s">
        <v>2337</v>
      </c>
      <c r="E1190" s="568">
        <f>3*1.3</f>
        <v>3.9000000000000004</v>
      </c>
      <c r="F1190" s="569"/>
      <c r="G1190" s="554"/>
      <c r="H1190" s="586"/>
      <c r="I1190" s="586"/>
      <c r="J1190" s="2760"/>
    </row>
    <row r="1191" spans="1:10" ht="89.25">
      <c r="A1191" s="549" t="s">
        <v>2570</v>
      </c>
      <c r="B1191" s="566" t="s">
        <v>2625</v>
      </c>
      <c r="C1191" s="566" t="s">
        <v>2338</v>
      </c>
      <c r="D1191" s="567" t="s">
        <v>2337</v>
      </c>
      <c r="E1191" s="568">
        <f>3*1.3</f>
        <v>3.9000000000000004</v>
      </c>
      <c r="F1191" s="569"/>
      <c r="G1191" s="554"/>
      <c r="H1191" s="586"/>
      <c r="I1191" s="586"/>
      <c r="J1191" s="2760"/>
    </row>
    <row r="1192" spans="1:10" ht="63.75">
      <c r="A1192" s="549" t="s">
        <v>2571</v>
      </c>
      <c r="B1192" s="566" t="s">
        <v>2626</v>
      </c>
      <c r="C1192" s="566" t="s">
        <v>2339</v>
      </c>
      <c r="D1192" s="567" t="s">
        <v>2337</v>
      </c>
      <c r="E1192" s="570">
        <f>4*1.3</f>
        <v>5.2</v>
      </c>
      <c r="F1192" s="571"/>
      <c r="G1192" s="554"/>
      <c r="H1192" s="586"/>
      <c r="I1192" s="586"/>
      <c r="J1192" s="2760"/>
    </row>
    <row r="1193" spans="1:10">
      <c r="A1193" s="514"/>
      <c r="B1193" s="515"/>
      <c r="C1193" s="515"/>
      <c r="D1193" s="517"/>
      <c r="E1193" s="518"/>
      <c r="F1193" s="515"/>
      <c r="G1193" s="517"/>
      <c r="H1193" s="515"/>
      <c r="I1193" s="521" t="s">
        <v>2557</v>
      </c>
      <c r="J1193" s="2761"/>
    </row>
    <row r="1194" spans="1:10">
      <c r="A1194" s="612" t="s">
        <v>2609</v>
      </c>
      <c r="B1194" s="602" t="s">
        <v>2639</v>
      </c>
      <c r="C1194" s="541"/>
      <c r="D1194" s="542"/>
      <c r="E1194" s="533"/>
      <c r="F1194" s="543"/>
      <c r="G1194" s="535"/>
      <c r="H1194" s="599"/>
      <c r="I1194" s="599"/>
      <c r="J1194" s="2766"/>
    </row>
    <row r="1195" spans="1:10" ht="63.75">
      <c r="A1195" s="2767" t="s">
        <v>2640</v>
      </c>
      <c r="B1195" s="528" t="s">
        <v>2649</v>
      </c>
      <c r="C1195" s="528" t="s">
        <v>2063</v>
      </c>
      <c r="D1195" s="529" t="s">
        <v>31</v>
      </c>
      <c r="E1195" s="530">
        <f>240000*1.3</f>
        <v>312000</v>
      </c>
      <c r="F1195" s="1185" t="s">
        <v>3413</v>
      </c>
      <c r="G1195" s="2764">
        <v>0.02</v>
      </c>
      <c r="H1195" s="2746">
        <v>20</v>
      </c>
      <c r="I1195" s="2751">
        <v>21</v>
      </c>
      <c r="J1195" s="2746">
        <v>7550.4</v>
      </c>
    </row>
    <row r="1196" spans="1:10" ht="63.75">
      <c r="A1196" s="2767" t="s">
        <v>2641</v>
      </c>
      <c r="B1196" s="528" t="s">
        <v>2650</v>
      </c>
      <c r="C1196" s="528" t="s">
        <v>2064</v>
      </c>
      <c r="D1196" s="529" t="s">
        <v>31</v>
      </c>
      <c r="E1196" s="530">
        <f>35000*1.3</f>
        <v>45500</v>
      </c>
      <c r="F1196" s="1185" t="s">
        <v>3413</v>
      </c>
      <c r="G1196" s="2771">
        <v>4.9000000000000002E-2</v>
      </c>
      <c r="H1196" s="2746">
        <v>49</v>
      </c>
      <c r="I1196" s="2751">
        <v>21</v>
      </c>
      <c r="J1196" s="2746">
        <v>2697.7</v>
      </c>
    </row>
    <row r="1197" spans="1:10">
      <c r="A1197" s="514"/>
      <c r="B1197" s="515"/>
      <c r="C1197" s="515"/>
      <c r="D1197" s="517"/>
      <c r="E1197" s="518"/>
      <c r="F1197" s="515"/>
      <c r="G1197" s="517"/>
      <c r="H1197" s="515"/>
      <c r="I1197" s="521" t="s">
        <v>2642</v>
      </c>
      <c r="J1197" s="2765">
        <v>8469.5</v>
      </c>
    </row>
    <row r="1198" spans="1:10">
      <c r="A1198" s="612" t="s">
        <v>2643</v>
      </c>
      <c r="B1198" s="602" t="s">
        <v>2645</v>
      </c>
      <c r="C1198" s="541"/>
      <c r="D1198" s="542"/>
      <c r="E1198" s="533"/>
      <c r="F1198" s="543"/>
      <c r="G1198" s="535"/>
      <c r="H1198" s="599"/>
      <c r="I1198" s="599"/>
      <c r="J1198" s="2766"/>
    </row>
    <row r="1199" spans="1:10" ht="76.5">
      <c r="A1199" s="2767" t="s">
        <v>2644</v>
      </c>
      <c r="B1199" s="509" t="s">
        <v>2065</v>
      </c>
      <c r="C1199" s="509" t="s">
        <v>2066</v>
      </c>
      <c r="D1199" s="510" t="s">
        <v>31</v>
      </c>
      <c r="E1199" s="530">
        <f>80000*1.3</f>
        <v>104000</v>
      </c>
      <c r="F1199" s="1185" t="s">
        <v>3413</v>
      </c>
      <c r="G1199" s="2771">
        <v>1.7999999999999999E-2</v>
      </c>
      <c r="H1199" s="2746">
        <v>18</v>
      </c>
      <c r="I1199" s="2751">
        <v>21</v>
      </c>
      <c r="J1199" s="2746">
        <v>2265.12</v>
      </c>
    </row>
    <row r="1200" spans="1:10">
      <c r="A1200" s="514"/>
      <c r="B1200" s="515"/>
      <c r="C1200" s="515"/>
      <c r="D1200" s="517"/>
      <c r="E1200" s="518"/>
      <c r="F1200" s="515"/>
      <c r="G1200" s="517"/>
      <c r="H1200" s="515"/>
      <c r="I1200" s="521" t="s">
        <v>2646</v>
      </c>
      <c r="J1200" s="2765">
        <v>1872</v>
      </c>
    </row>
    <row r="1201" spans="1:10">
      <c r="A1201" s="330" t="s">
        <v>2647</v>
      </c>
      <c r="B1201" s="355" t="s">
        <v>2756</v>
      </c>
      <c r="C1201" s="390"/>
      <c r="D1201" s="336"/>
      <c r="E1201" s="357"/>
      <c r="F1201" s="324"/>
      <c r="G1201" s="376"/>
      <c r="H1201" s="336"/>
      <c r="I1201" s="324"/>
      <c r="J1201" s="2729"/>
    </row>
    <row r="1202" spans="1:10">
      <c r="A1202" s="642" t="s">
        <v>2757</v>
      </c>
      <c r="B1202" s="642"/>
      <c r="C1202" s="642"/>
      <c r="D1202" s="642"/>
      <c r="E1202" s="642"/>
      <c r="F1202" s="642"/>
      <c r="G1202" s="642"/>
      <c r="H1202" s="642"/>
      <c r="I1202" s="642"/>
      <c r="J1202" s="642"/>
    </row>
    <row r="1203" spans="1:10" ht="179.25">
      <c r="A1203" s="549" t="s">
        <v>2648</v>
      </c>
      <c r="B1203" s="618" t="s">
        <v>2610</v>
      </c>
      <c r="C1203" s="619" t="s">
        <v>2618</v>
      </c>
      <c r="D1203" s="554" t="s">
        <v>31</v>
      </c>
      <c r="E1203" s="620">
        <v>60000</v>
      </c>
      <c r="F1203" s="549"/>
      <c r="G1203" s="549"/>
      <c r="H1203" s="549"/>
      <c r="I1203" s="549"/>
      <c r="J1203" s="2772"/>
    </row>
    <row r="1204" spans="1:10">
      <c r="A1204" s="514"/>
      <c r="B1204" s="515"/>
      <c r="C1204" s="515"/>
      <c r="D1204" s="517"/>
      <c r="E1204" s="518"/>
      <c r="F1204" s="515"/>
      <c r="G1204" s="517"/>
      <c r="H1204" s="515"/>
      <c r="I1204" s="521" t="s">
        <v>2651</v>
      </c>
      <c r="J1204" s="2761"/>
    </row>
  </sheetData>
  <mergeCells count="10">
    <mergeCell ref="B14:H14"/>
    <mergeCell ref="A760:J760"/>
    <mergeCell ref="A772:J772"/>
    <mergeCell ref="A1202:J1202"/>
    <mergeCell ref="B8:H8"/>
    <mergeCell ref="B9:H9"/>
    <mergeCell ref="B10:H10"/>
    <mergeCell ref="B11:H11"/>
    <mergeCell ref="B12:H12"/>
    <mergeCell ref="B13:H13"/>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33"/>
  </sheetPr>
  <dimension ref="A1:J1204"/>
  <sheetViews>
    <sheetView workbookViewId="0">
      <selection activeCell="O26" sqref="O26"/>
    </sheetView>
  </sheetViews>
  <sheetFormatPr defaultRowHeight="15"/>
  <cols>
    <col min="1" max="1" width="9.140625" style="502"/>
    <col min="2" max="2" width="27.85546875" style="401" customWidth="1"/>
    <col min="3" max="3" width="66.85546875" style="401" customWidth="1"/>
    <col min="4" max="4" width="9.85546875" style="401" customWidth="1"/>
    <col min="5" max="5" width="9.140625" style="502"/>
    <col min="6" max="10" width="9.140625" style="401"/>
  </cols>
  <sheetData>
    <row r="1" spans="1:10">
      <c r="A1" s="2773"/>
      <c r="B1" s="136"/>
      <c r="C1" s="136"/>
      <c r="D1" s="136"/>
      <c r="E1" s="495"/>
      <c r="F1" s="136"/>
      <c r="G1" s="136"/>
      <c r="H1" s="136"/>
      <c r="I1" s="136"/>
      <c r="J1" s="136"/>
    </row>
    <row r="2" spans="1:10">
      <c r="A2"/>
      <c r="B2"/>
      <c r="C2"/>
      <c r="D2"/>
      <c r="E2"/>
      <c r="F2"/>
      <c r="G2"/>
      <c r="H2"/>
      <c r="I2"/>
      <c r="J2"/>
    </row>
    <row r="3" spans="1:10">
      <c r="A3" s="2773"/>
      <c r="B3" s="136"/>
      <c r="C3" s="136"/>
      <c r="D3" s="136"/>
      <c r="E3" s="495"/>
      <c r="F3" s="136"/>
      <c r="G3" s="136"/>
      <c r="H3" s="136"/>
      <c r="I3" s="136"/>
      <c r="J3" s="136"/>
    </row>
    <row r="4" spans="1:10">
      <c r="A4"/>
      <c r="B4"/>
      <c r="C4"/>
      <c r="D4"/>
      <c r="E4"/>
      <c r="F4"/>
      <c r="G4"/>
      <c r="H4"/>
      <c r="I4"/>
      <c r="J4"/>
    </row>
    <row r="5" spans="1:10" ht="15.75">
      <c r="A5" s="2774"/>
      <c r="B5" s="2774"/>
      <c r="C5" s="2775"/>
      <c r="D5" s="2774"/>
      <c r="E5" s="2776"/>
      <c r="F5" s="2774"/>
      <c r="G5" s="2777"/>
      <c r="H5" s="2774"/>
      <c r="I5" s="2774"/>
      <c r="J5" s="2774"/>
    </row>
    <row r="6" spans="1:10" ht="15.75">
      <c r="A6" s="2774"/>
      <c r="B6" s="2778" t="s">
        <v>2</v>
      </c>
      <c r="C6" s="2779"/>
      <c r="D6" s="2774"/>
      <c r="E6" s="2776"/>
      <c r="F6" s="2774"/>
      <c r="G6" s="2777"/>
      <c r="H6" s="2774"/>
      <c r="I6" s="2774"/>
      <c r="J6" s="2774"/>
    </row>
    <row r="7" spans="1:10" ht="15.75">
      <c r="A7" s="2774"/>
      <c r="B7" s="2774"/>
      <c r="C7" s="2775"/>
      <c r="D7" s="2774"/>
      <c r="E7" s="2776"/>
      <c r="F7" s="2774"/>
      <c r="G7" s="2777"/>
      <c r="H7" s="2774"/>
      <c r="I7" s="2774"/>
      <c r="J7" s="2774"/>
    </row>
    <row r="8" spans="1:10">
      <c r="A8" s="2780" t="s">
        <v>3</v>
      </c>
      <c r="B8" s="2781" t="s">
        <v>4</v>
      </c>
      <c r="C8" s="2781"/>
      <c r="D8" s="2781"/>
      <c r="E8" s="2781"/>
      <c r="F8" s="2781"/>
      <c r="G8" s="2781"/>
      <c r="H8" s="2781"/>
      <c r="I8" s="2782"/>
      <c r="J8" s="2782"/>
    </row>
    <row r="9" spans="1:10">
      <c r="A9" s="2780" t="s">
        <v>5</v>
      </c>
      <c r="B9" s="647" t="s">
        <v>6</v>
      </c>
      <c r="C9" s="648"/>
      <c r="D9" s="648"/>
      <c r="E9" s="648"/>
      <c r="F9" s="648"/>
      <c r="G9" s="648"/>
      <c r="H9" s="648"/>
      <c r="I9" s="632"/>
      <c r="J9" s="632"/>
    </row>
    <row r="10" spans="1:10">
      <c r="A10" s="2780" t="s">
        <v>7</v>
      </c>
      <c r="B10" s="2783" t="s">
        <v>8</v>
      </c>
      <c r="C10" s="2781"/>
      <c r="D10" s="2781"/>
      <c r="E10" s="2781"/>
      <c r="F10" s="2781"/>
      <c r="G10" s="2781"/>
      <c r="H10" s="2781"/>
      <c r="I10" s="2782"/>
      <c r="J10" s="2782"/>
    </row>
    <row r="11" spans="1:10">
      <c r="A11" s="2780" t="s">
        <v>9</v>
      </c>
      <c r="B11" s="2784" t="s">
        <v>10</v>
      </c>
      <c r="C11" s="2785"/>
      <c r="D11" s="2785"/>
      <c r="E11" s="2785"/>
      <c r="F11" s="2785"/>
      <c r="G11" s="2785"/>
      <c r="H11" s="2785"/>
      <c r="I11" s="2782"/>
      <c r="J11" s="2782"/>
    </row>
    <row r="12" spans="1:10">
      <c r="A12" s="2780" t="s">
        <v>11</v>
      </c>
      <c r="B12" s="2786" t="s">
        <v>12</v>
      </c>
      <c r="C12" s="2787"/>
      <c r="D12" s="2787"/>
      <c r="E12" s="2787"/>
      <c r="F12" s="2787"/>
      <c r="G12" s="2787"/>
      <c r="H12" s="2787"/>
      <c r="I12" s="2782"/>
      <c r="J12" s="2782"/>
    </row>
    <row r="13" spans="1:10">
      <c r="A13" s="2780" t="s">
        <v>13</v>
      </c>
      <c r="B13" s="2788" t="s">
        <v>2797</v>
      </c>
      <c r="C13" s="2787"/>
      <c r="D13" s="2787"/>
      <c r="E13" s="2787"/>
      <c r="F13" s="2787"/>
      <c r="G13" s="2787"/>
      <c r="H13" s="2787"/>
      <c r="I13" s="2782"/>
      <c r="J13" s="2782"/>
    </row>
    <row r="14" spans="1:10" ht="15.75">
      <c r="A14" s="2780" t="s">
        <v>1410</v>
      </c>
      <c r="B14" s="2789" t="s">
        <v>2652</v>
      </c>
      <c r="C14" s="2790"/>
      <c r="D14" s="2790"/>
      <c r="E14" s="2790"/>
      <c r="F14" s="2790"/>
      <c r="G14" s="2790"/>
      <c r="H14" s="2790"/>
      <c r="I14" s="2774"/>
      <c r="J14" s="2774"/>
    </row>
    <row r="15" spans="1:10" ht="15.75">
      <c r="A15" s="2774"/>
      <c r="B15" s="2774"/>
      <c r="C15" s="2775"/>
      <c r="D15" s="2774"/>
      <c r="E15" s="2776"/>
      <c r="F15" s="2774"/>
      <c r="G15" s="2777"/>
      <c r="H15" s="2774"/>
      <c r="I15" s="2774"/>
      <c r="J15" s="2774"/>
    </row>
    <row r="17" spans="1:10" ht="63.75">
      <c r="A17" s="2791" t="s">
        <v>14</v>
      </c>
      <c r="B17" s="2792" t="s">
        <v>15</v>
      </c>
      <c r="C17" s="2792" t="s">
        <v>16</v>
      </c>
      <c r="D17" s="2792" t="s">
        <v>17</v>
      </c>
      <c r="E17" s="2793" t="s">
        <v>18</v>
      </c>
      <c r="F17" s="2795" t="s">
        <v>20</v>
      </c>
      <c r="G17" s="2796" t="s">
        <v>21</v>
      </c>
      <c r="H17" s="2797" t="s">
        <v>22</v>
      </c>
      <c r="I17" s="2794" t="s">
        <v>23</v>
      </c>
      <c r="J17" s="2794" t="s">
        <v>24</v>
      </c>
    </row>
    <row r="18" spans="1:10">
      <c r="A18" s="2791" t="s">
        <v>26</v>
      </c>
      <c r="B18" s="2792">
        <v>2</v>
      </c>
      <c r="C18" s="2792">
        <v>3</v>
      </c>
      <c r="D18" s="2792">
        <v>4</v>
      </c>
      <c r="E18" s="2793">
        <v>5</v>
      </c>
      <c r="F18" s="2798">
        <v>7</v>
      </c>
      <c r="G18" s="2799">
        <v>8</v>
      </c>
      <c r="H18" s="2800">
        <v>9</v>
      </c>
      <c r="I18" s="2794">
        <v>10</v>
      </c>
      <c r="J18" s="2794">
        <v>11</v>
      </c>
    </row>
    <row r="19" spans="1:10">
      <c r="A19" s="2801">
        <v>1</v>
      </c>
      <c r="B19" s="2802" t="s">
        <v>27</v>
      </c>
      <c r="C19" s="2803"/>
      <c r="D19" s="2804"/>
      <c r="E19" s="2805"/>
      <c r="F19" s="2806"/>
      <c r="G19" s="2807"/>
      <c r="H19" s="2808"/>
      <c r="I19" s="2809"/>
      <c r="J19" s="2809"/>
    </row>
    <row r="20" spans="1:10" ht="26.25">
      <c r="A20" s="2810" t="s">
        <v>28</v>
      </c>
      <c r="B20" s="2811" t="s">
        <v>29</v>
      </c>
      <c r="C20" s="2812" t="s">
        <v>30</v>
      </c>
      <c r="D20" s="2813" t="s">
        <v>31</v>
      </c>
      <c r="E20" s="2814" t="s">
        <v>32</v>
      </c>
      <c r="F20" s="2815"/>
      <c r="G20" s="2816"/>
      <c r="H20" s="2817"/>
      <c r="I20" s="2815"/>
      <c r="J20" s="2815"/>
    </row>
    <row r="21" spans="1:10" ht="26.25">
      <c r="A21" s="2810" t="s">
        <v>33</v>
      </c>
      <c r="B21" s="2811" t="s">
        <v>34</v>
      </c>
      <c r="C21" s="2812" t="s">
        <v>30</v>
      </c>
      <c r="D21" s="2813" t="s">
        <v>31</v>
      </c>
      <c r="E21" s="2814" t="s">
        <v>32</v>
      </c>
      <c r="F21" s="2815"/>
      <c r="G21" s="2816"/>
      <c r="H21" s="2817"/>
      <c r="I21" s="2815"/>
      <c r="J21" s="2815"/>
    </row>
    <row r="22" spans="1:10">
      <c r="A22" s="2810" t="s">
        <v>35</v>
      </c>
      <c r="B22" s="2811" t="s">
        <v>36</v>
      </c>
      <c r="C22" s="2812" t="s">
        <v>37</v>
      </c>
      <c r="D22" s="2813" t="s">
        <v>31</v>
      </c>
      <c r="E22" s="2819" t="s">
        <v>38</v>
      </c>
      <c r="F22" s="2815"/>
      <c r="G22" s="2816"/>
      <c r="H22" s="2817"/>
      <c r="I22" s="2815"/>
      <c r="J22" s="2815"/>
    </row>
    <row r="23" spans="1:10">
      <c r="A23" s="2810" t="s">
        <v>39</v>
      </c>
      <c r="B23" s="2811" t="s">
        <v>40</v>
      </c>
      <c r="C23" s="2812" t="s">
        <v>37</v>
      </c>
      <c r="D23" s="2813" t="s">
        <v>31</v>
      </c>
      <c r="E23" s="2819" t="s">
        <v>38</v>
      </c>
      <c r="F23" s="2815"/>
      <c r="G23" s="2816"/>
      <c r="H23" s="2817"/>
      <c r="I23" s="2815"/>
      <c r="J23" s="2815"/>
    </row>
    <row r="24" spans="1:10" ht="25.5">
      <c r="A24" s="2810" t="s">
        <v>41</v>
      </c>
      <c r="B24" s="2820" t="s">
        <v>42</v>
      </c>
      <c r="C24" s="2820" t="s">
        <v>43</v>
      </c>
      <c r="D24" s="2813" t="s">
        <v>31</v>
      </c>
      <c r="E24" s="2819" t="s">
        <v>44</v>
      </c>
      <c r="F24" s="2815"/>
      <c r="G24" s="2816"/>
      <c r="H24" s="2821"/>
      <c r="I24" s="2818"/>
      <c r="J24" s="2815"/>
    </row>
    <row r="25" spans="1:10">
      <c r="A25" s="2822"/>
      <c r="B25" s="2823"/>
      <c r="C25" s="2824"/>
      <c r="D25" s="2825"/>
      <c r="E25" s="2826"/>
      <c r="F25" s="2827"/>
      <c r="G25" s="2828"/>
      <c r="H25" s="2829"/>
      <c r="I25" s="2830" t="s">
        <v>45</v>
      </c>
      <c r="J25" s="2831"/>
    </row>
    <row r="26" spans="1:10">
      <c r="A26" s="2801">
        <v>2</v>
      </c>
      <c r="B26" s="2833" t="s">
        <v>46</v>
      </c>
      <c r="C26" s="2834"/>
      <c r="D26" s="2835"/>
      <c r="E26" s="2836"/>
      <c r="F26" s="2809"/>
      <c r="G26" s="2837"/>
      <c r="H26" s="2804"/>
      <c r="I26" s="2809"/>
      <c r="J26" s="2809"/>
    </row>
    <row r="27" spans="1:10" ht="26.25">
      <c r="A27" s="2810" t="s">
        <v>47</v>
      </c>
      <c r="B27" s="2820" t="s">
        <v>48</v>
      </c>
      <c r="C27" s="103" t="s">
        <v>2654</v>
      </c>
      <c r="D27" s="2813" t="s">
        <v>49</v>
      </c>
      <c r="E27" s="2819" t="s">
        <v>50</v>
      </c>
      <c r="F27" s="2815"/>
      <c r="G27" s="2816"/>
      <c r="H27" s="2815"/>
      <c r="I27" s="2815"/>
      <c r="J27" s="2815"/>
    </row>
    <row r="28" spans="1:10" ht="25.5">
      <c r="A28" s="2810" t="s">
        <v>51</v>
      </c>
      <c r="B28" s="55" t="s">
        <v>52</v>
      </c>
      <c r="C28" s="104" t="s">
        <v>2653</v>
      </c>
      <c r="D28" s="2813" t="s">
        <v>49</v>
      </c>
      <c r="E28" s="2819" t="s">
        <v>50</v>
      </c>
      <c r="F28" s="2815"/>
      <c r="G28" s="2816"/>
      <c r="H28" s="2815"/>
      <c r="I28" s="2818"/>
      <c r="J28" s="2815"/>
    </row>
    <row r="29" spans="1:10">
      <c r="A29" s="2822"/>
      <c r="B29" s="2823"/>
      <c r="C29" s="2824"/>
      <c r="D29" s="2825"/>
      <c r="E29" s="2838"/>
      <c r="F29" s="2827"/>
      <c r="G29" s="2830"/>
      <c r="H29" s="2829"/>
      <c r="I29" s="2830" t="s">
        <v>53</v>
      </c>
      <c r="J29" s="2831"/>
    </row>
    <row r="30" spans="1:10">
      <c r="A30" s="2801">
        <v>3</v>
      </c>
      <c r="B30" s="2839" t="s">
        <v>54</v>
      </c>
      <c r="C30" s="2840"/>
      <c r="D30" s="2841"/>
      <c r="E30" s="2805"/>
      <c r="F30" s="2842"/>
      <c r="G30" s="2837"/>
      <c r="H30" s="2804"/>
      <c r="I30" s="2842"/>
      <c r="J30" s="2842"/>
    </row>
    <row r="31" spans="1:10" ht="38.25">
      <c r="A31" s="2810" t="s">
        <v>55</v>
      </c>
      <c r="B31" s="2843" t="s">
        <v>56</v>
      </c>
      <c r="C31" s="2844" t="s">
        <v>3414</v>
      </c>
      <c r="D31" s="2813" t="s">
        <v>31</v>
      </c>
      <c r="E31" s="2845" t="s">
        <v>58</v>
      </c>
      <c r="F31" s="2815"/>
      <c r="G31" s="2816"/>
      <c r="H31" s="2846"/>
      <c r="I31" s="2847"/>
      <c r="J31" s="2847"/>
    </row>
    <row r="32" spans="1:10" ht="38.25">
      <c r="A32" s="2810" t="s">
        <v>59</v>
      </c>
      <c r="B32" s="2848" t="s">
        <v>60</v>
      </c>
      <c r="C32" s="2843" t="s">
        <v>3415</v>
      </c>
      <c r="D32" s="2813" t="s">
        <v>31</v>
      </c>
      <c r="E32" s="2845" t="s">
        <v>62</v>
      </c>
      <c r="F32" s="2815"/>
      <c r="G32" s="2816"/>
      <c r="H32" s="2849"/>
      <c r="I32" s="2850"/>
      <c r="J32" s="2847"/>
    </row>
    <row r="33" spans="1:10" ht="25.5">
      <c r="A33" s="2810" t="s">
        <v>63</v>
      </c>
      <c r="B33" s="2843" t="s">
        <v>64</v>
      </c>
      <c r="C33" s="2844" t="s">
        <v>3416</v>
      </c>
      <c r="D33" s="2813" t="s">
        <v>31</v>
      </c>
      <c r="E33" s="2845" t="s">
        <v>66</v>
      </c>
      <c r="F33" s="2815"/>
      <c r="G33" s="2816"/>
      <c r="H33" s="2846"/>
      <c r="I33" s="2847"/>
      <c r="J33" s="2847"/>
    </row>
    <row r="34" spans="1:10" ht="38.25">
      <c r="A34" s="2810" t="s">
        <v>67</v>
      </c>
      <c r="B34" s="2843" t="s">
        <v>3252</v>
      </c>
      <c r="C34" s="2844" t="s">
        <v>3417</v>
      </c>
      <c r="D34" s="2813" t="s">
        <v>31</v>
      </c>
      <c r="E34" s="2845" t="s">
        <v>50</v>
      </c>
      <c r="F34" s="2815"/>
      <c r="G34" s="2816"/>
      <c r="H34" s="2846"/>
      <c r="I34" s="2847"/>
      <c r="J34" s="2847"/>
    </row>
    <row r="35" spans="1:10">
      <c r="A35" s="2810" t="s">
        <v>70</v>
      </c>
      <c r="B35" s="2843" t="s">
        <v>71</v>
      </c>
      <c r="C35" s="2844" t="s">
        <v>3418</v>
      </c>
      <c r="D35" s="2813" t="s">
        <v>31</v>
      </c>
      <c r="E35" s="2845" t="s">
        <v>72</v>
      </c>
      <c r="F35" s="2815"/>
      <c r="G35" s="2816"/>
      <c r="H35" s="2846"/>
      <c r="I35" s="2847"/>
      <c r="J35" s="2847"/>
    </row>
    <row r="36" spans="1:10" ht="25.5">
      <c r="A36" s="2810" t="s">
        <v>73</v>
      </c>
      <c r="B36" s="2843" t="s">
        <v>74</v>
      </c>
      <c r="C36" s="2844" t="s">
        <v>3419</v>
      </c>
      <c r="D36" s="2813" t="s">
        <v>31</v>
      </c>
      <c r="E36" s="2845" t="s">
        <v>75</v>
      </c>
      <c r="F36" s="2815"/>
      <c r="G36" s="2816"/>
      <c r="H36" s="2846"/>
      <c r="I36" s="2847"/>
      <c r="J36" s="2847"/>
    </row>
    <row r="37" spans="1:10" ht="51">
      <c r="A37" s="2810" t="s">
        <v>76</v>
      </c>
      <c r="B37" s="2843" t="s">
        <v>77</v>
      </c>
      <c r="C37" s="2844" t="s">
        <v>3420</v>
      </c>
      <c r="D37" s="2813" t="s">
        <v>31</v>
      </c>
      <c r="E37" s="2845" t="s">
        <v>38</v>
      </c>
      <c r="F37" s="2815"/>
      <c r="G37" s="2816"/>
      <c r="H37" s="2846"/>
      <c r="I37" s="2847"/>
      <c r="J37" s="2847"/>
    </row>
    <row r="38" spans="1:10" ht="25.5">
      <c r="A38" s="2810" t="s">
        <v>78</v>
      </c>
      <c r="B38" s="2843" t="s">
        <v>79</v>
      </c>
      <c r="C38" s="2844" t="s">
        <v>3421</v>
      </c>
      <c r="D38" s="2817" t="s">
        <v>31</v>
      </c>
      <c r="E38" s="2845" t="s">
        <v>81</v>
      </c>
      <c r="F38" s="2815"/>
      <c r="G38" s="2816"/>
      <c r="H38" s="2846"/>
      <c r="I38" s="2847"/>
      <c r="J38" s="2847"/>
    </row>
    <row r="39" spans="1:10" ht="38.25">
      <c r="A39" s="2810" t="s">
        <v>82</v>
      </c>
      <c r="B39" s="2843" t="s">
        <v>83</v>
      </c>
      <c r="C39" s="2844" t="s">
        <v>3422</v>
      </c>
      <c r="D39" s="2817" t="s">
        <v>49</v>
      </c>
      <c r="E39" s="2845" t="s">
        <v>84</v>
      </c>
      <c r="F39" s="2815"/>
      <c r="G39" s="2816"/>
      <c r="H39" s="2846"/>
      <c r="I39" s="2847"/>
      <c r="J39" s="2847"/>
    </row>
    <row r="40" spans="1:10" ht="51">
      <c r="A40" s="2810" t="s">
        <v>85</v>
      </c>
      <c r="B40" s="2843" t="s">
        <v>86</v>
      </c>
      <c r="C40" s="2844" t="s">
        <v>3423</v>
      </c>
      <c r="D40" s="2817" t="s">
        <v>87</v>
      </c>
      <c r="E40" s="2845" t="s">
        <v>88</v>
      </c>
      <c r="F40" s="2815"/>
      <c r="G40" s="2816"/>
      <c r="H40" s="2846"/>
      <c r="I40" s="2851"/>
      <c r="J40" s="2847"/>
    </row>
    <row r="41" spans="1:10">
      <c r="A41" s="2822"/>
      <c r="B41" s="2852"/>
      <c r="C41" s="2853"/>
      <c r="D41" s="2854"/>
      <c r="E41" s="2855"/>
      <c r="F41" s="2827"/>
      <c r="G41" s="2856"/>
      <c r="H41" s="2829"/>
      <c r="I41" s="2830" t="s">
        <v>89</v>
      </c>
      <c r="J41" s="2831"/>
    </row>
    <row r="42" spans="1:10">
      <c r="A42" s="2801" t="s">
        <v>38</v>
      </c>
      <c r="B42" s="2857" t="s">
        <v>90</v>
      </c>
      <c r="C42" s="2858"/>
      <c r="D42" s="2804"/>
      <c r="E42" s="2805"/>
      <c r="F42" s="2809"/>
      <c r="G42" s="2837"/>
      <c r="H42" s="2804"/>
      <c r="I42" s="2809"/>
      <c r="J42" s="2809"/>
    </row>
    <row r="43" spans="1:10" ht="38.25">
      <c r="A43" s="2810" t="s">
        <v>91</v>
      </c>
      <c r="B43" s="293" t="s">
        <v>2636</v>
      </c>
      <c r="C43" s="293" t="s">
        <v>2660</v>
      </c>
      <c r="D43" s="2817" t="s">
        <v>31</v>
      </c>
      <c r="E43" s="2859">
        <v>300</v>
      </c>
      <c r="F43" s="2815"/>
      <c r="G43" s="2816"/>
      <c r="H43" s="2817"/>
      <c r="I43" s="2815"/>
      <c r="J43" s="2815"/>
    </row>
    <row r="44" spans="1:10" ht="38.25">
      <c r="A44" s="2810" t="s">
        <v>92</v>
      </c>
      <c r="B44" s="293" t="s">
        <v>2637</v>
      </c>
      <c r="C44" s="293" t="s">
        <v>2661</v>
      </c>
      <c r="D44" s="2817" t="s">
        <v>31</v>
      </c>
      <c r="E44" s="2859">
        <v>300</v>
      </c>
      <c r="F44" s="2815"/>
      <c r="G44" s="2816"/>
      <c r="H44" s="2821"/>
      <c r="I44" s="2818"/>
      <c r="J44" s="2815"/>
    </row>
    <row r="45" spans="1:10">
      <c r="A45" s="2822"/>
      <c r="B45" s="2852"/>
      <c r="C45" s="2853"/>
      <c r="D45" s="2854"/>
      <c r="E45" s="2855"/>
      <c r="F45" s="2827"/>
      <c r="G45" s="2856"/>
      <c r="H45" s="2829"/>
      <c r="I45" s="2830" t="s">
        <v>93</v>
      </c>
      <c r="J45" s="2831"/>
    </row>
    <row r="46" spans="1:10">
      <c r="A46" s="2801" t="s">
        <v>11</v>
      </c>
      <c r="B46" s="2857" t="s">
        <v>94</v>
      </c>
      <c r="C46" s="2858"/>
      <c r="D46" s="2804"/>
      <c r="E46" s="2805"/>
      <c r="F46" s="2809"/>
      <c r="G46" s="2837"/>
      <c r="H46" s="2804"/>
      <c r="I46" s="2809"/>
      <c r="J46" s="2809"/>
    </row>
    <row r="47" spans="1:10" ht="25.5">
      <c r="A47" s="2810" t="s">
        <v>95</v>
      </c>
      <c r="B47" s="293" t="s">
        <v>96</v>
      </c>
      <c r="C47" s="298" t="s">
        <v>97</v>
      </c>
      <c r="D47" s="2817" t="s">
        <v>31</v>
      </c>
      <c r="E47" s="2859">
        <v>4000</v>
      </c>
      <c r="F47" s="2815"/>
      <c r="G47" s="2816"/>
      <c r="H47" s="2817"/>
      <c r="I47" s="2815"/>
      <c r="J47" s="2815"/>
    </row>
    <row r="48" spans="1:10" ht="25.5">
      <c r="A48" s="2810" t="s">
        <v>98</v>
      </c>
      <c r="B48" s="293" t="s">
        <v>96</v>
      </c>
      <c r="C48" s="293" t="s">
        <v>99</v>
      </c>
      <c r="D48" s="2817" t="s">
        <v>31</v>
      </c>
      <c r="E48" s="2859">
        <v>500</v>
      </c>
      <c r="F48" s="2815"/>
      <c r="G48" s="2816"/>
      <c r="H48" s="2821"/>
      <c r="I48" s="2818"/>
      <c r="J48" s="2815"/>
    </row>
    <row r="49" spans="1:10">
      <c r="A49" s="2822"/>
      <c r="B49" s="2852"/>
      <c r="C49" s="2853"/>
      <c r="D49" s="2854"/>
      <c r="E49" s="2855"/>
      <c r="F49" s="2827"/>
      <c r="G49" s="2830"/>
      <c r="H49" s="2829"/>
      <c r="I49" s="2830" t="s">
        <v>100</v>
      </c>
      <c r="J49" s="2831"/>
    </row>
    <row r="50" spans="1:10">
      <c r="A50" s="2801" t="s">
        <v>88</v>
      </c>
      <c r="B50" s="2860" t="s">
        <v>101</v>
      </c>
      <c r="C50" s="2861"/>
      <c r="D50" s="2804"/>
      <c r="E50" s="2805"/>
      <c r="F50" s="2809"/>
      <c r="G50" s="2837"/>
      <c r="H50" s="2804"/>
      <c r="I50" s="2809"/>
      <c r="J50" s="2809"/>
    </row>
    <row r="51" spans="1:10" ht="25.5">
      <c r="A51" s="2810" t="s">
        <v>102</v>
      </c>
      <c r="B51" s="293" t="s">
        <v>103</v>
      </c>
      <c r="C51" s="293" t="s">
        <v>2577</v>
      </c>
      <c r="D51" s="2817" t="s">
        <v>31</v>
      </c>
      <c r="E51" s="73">
        <v>240</v>
      </c>
      <c r="F51" s="2815"/>
      <c r="G51" s="2816"/>
      <c r="H51" s="2817"/>
      <c r="I51" s="2815"/>
      <c r="J51" s="2815"/>
    </row>
    <row r="52" spans="1:10" ht="25.5">
      <c r="A52" s="2810" t="s">
        <v>104</v>
      </c>
      <c r="B52" s="298" t="s">
        <v>105</v>
      </c>
      <c r="C52" s="298" t="s">
        <v>106</v>
      </c>
      <c r="D52" s="2817" t="s">
        <v>31</v>
      </c>
      <c r="E52" s="73">
        <v>90</v>
      </c>
      <c r="F52" s="2815"/>
      <c r="G52" s="2816"/>
      <c r="H52" s="2817"/>
      <c r="I52" s="2815"/>
      <c r="J52" s="2815"/>
    </row>
    <row r="53" spans="1:10">
      <c r="A53" s="2810" t="s">
        <v>107</v>
      </c>
      <c r="B53" s="7" t="s">
        <v>108</v>
      </c>
      <c r="C53" s="293" t="s">
        <v>109</v>
      </c>
      <c r="D53" s="2817" t="s">
        <v>31</v>
      </c>
      <c r="E53" s="73">
        <v>90</v>
      </c>
      <c r="F53" s="2815"/>
      <c r="G53" s="2816"/>
      <c r="H53" s="2817"/>
      <c r="I53" s="2815"/>
      <c r="J53" s="2815"/>
    </row>
    <row r="54" spans="1:10" ht="25.5">
      <c r="A54" s="2810" t="s">
        <v>110</v>
      </c>
      <c r="B54" s="7" t="s">
        <v>111</v>
      </c>
      <c r="C54" s="293" t="s">
        <v>112</v>
      </c>
      <c r="D54" s="2817" t="s">
        <v>31</v>
      </c>
      <c r="E54" s="73">
        <v>90</v>
      </c>
      <c r="F54" s="2815"/>
      <c r="G54" s="2816"/>
      <c r="H54" s="2821"/>
      <c r="I54" s="2818"/>
      <c r="J54" s="2815"/>
    </row>
    <row r="55" spans="1:10">
      <c r="A55" s="2822"/>
      <c r="B55" s="2852"/>
      <c r="C55" s="2853"/>
      <c r="D55" s="2854"/>
      <c r="E55" s="2855"/>
      <c r="F55" s="2827"/>
      <c r="G55" s="2830"/>
      <c r="H55" s="2829"/>
      <c r="I55" s="2830" t="s">
        <v>113</v>
      </c>
      <c r="J55" s="2862"/>
    </row>
    <row r="56" spans="1:10">
      <c r="A56" s="2801" t="s">
        <v>114</v>
      </c>
      <c r="B56" s="2863" t="s">
        <v>115</v>
      </c>
      <c r="C56" s="2864"/>
      <c r="D56" s="2804"/>
      <c r="E56" s="2805"/>
      <c r="F56" s="2809"/>
      <c r="G56" s="2837"/>
      <c r="H56" s="2804"/>
      <c r="I56" s="2809"/>
      <c r="J56" s="2809"/>
    </row>
    <row r="57" spans="1:10" ht="25.5">
      <c r="A57" s="2810" t="s">
        <v>116</v>
      </c>
      <c r="B57" s="3" t="s">
        <v>117</v>
      </c>
      <c r="C57" s="3" t="s">
        <v>118</v>
      </c>
      <c r="D57" s="2817" t="s">
        <v>87</v>
      </c>
      <c r="E57" s="2859">
        <v>9</v>
      </c>
      <c r="F57" s="2815"/>
      <c r="G57" s="2816"/>
      <c r="H57" s="2817"/>
      <c r="I57" s="2815"/>
      <c r="J57" s="2815"/>
    </row>
    <row r="58" spans="1:10" ht="25.5">
      <c r="A58" s="2810" t="s">
        <v>119</v>
      </c>
      <c r="B58" s="3" t="s">
        <v>120</v>
      </c>
      <c r="C58" s="3" t="s">
        <v>121</v>
      </c>
      <c r="D58" s="2817" t="s">
        <v>87</v>
      </c>
      <c r="E58" s="2859">
        <v>6</v>
      </c>
      <c r="F58" s="2815"/>
      <c r="G58" s="2816"/>
      <c r="H58" s="2821"/>
      <c r="I58" s="2818"/>
      <c r="J58" s="2815"/>
    </row>
    <row r="59" spans="1:10">
      <c r="A59" s="2822"/>
      <c r="B59" s="2852"/>
      <c r="C59" s="2853"/>
      <c r="D59" s="2854"/>
      <c r="E59" s="2855"/>
      <c r="F59" s="2827"/>
      <c r="G59" s="2856"/>
      <c r="H59" s="2829"/>
      <c r="I59" s="2830" t="s">
        <v>122</v>
      </c>
      <c r="J59" s="2831"/>
    </row>
    <row r="60" spans="1:10">
      <c r="A60" s="2801" t="s">
        <v>123</v>
      </c>
      <c r="B60" s="2860" t="s">
        <v>1411</v>
      </c>
      <c r="C60" s="2861"/>
      <c r="D60" s="2804"/>
      <c r="E60" s="2805"/>
      <c r="F60" s="2809"/>
      <c r="G60" s="2837"/>
      <c r="H60" s="2804"/>
      <c r="I60" s="2809"/>
      <c r="J60" s="2809"/>
    </row>
    <row r="61" spans="1:10" ht="25.5">
      <c r="A61" s="2810" t="s">
        <v>124</v>
      </c>
      <c r="B61" s="3" t="s">
        <v>125</v>
      </c>
      <c r="C61" s="3" t="s">
        <v>126</v>
      </c>
      <c r="D61" s="294" t="s">
        <v>87</v>
      </c>
      <c r="E61" s="359">
        <v>16</v>
      </c>
      <c r="F61" s="2815"/>
      <c r="G61" s="2816"/>
      <c r="H61" s="2817"/>
      <c r="I61" s="2815"/>
      <c r="J61" s="2815"/>
    </row>
    <row r="62" spans="1:10" ht="25.5">
      <c r="A62" s="2810" t="s">
        <v>127</v>
      </c>
      <c r="B62" s="3" t="s">
        <v>128</v>
      </c>
      <c r="C62" s="3" t="s">
        <v>129</v>
      </c>
      <c r="D62" s="294" t="s">
        <v>87</v>
      </c>
      <c r="E62" s="359">
        <v>8</v>
      </c>
      <c r="F62" s="2815"/>
      <c r="G62" s="2816"/>
      <c r="H62" s="2817"/>
      <c r="I62" s="2815"/>
      <c r="J62" s="2815"/>
    </row>
    <row r="63" spans="1:10" ht="25.5">
      <c r="A63" s="2810" t="s">
        <v>130</v>
      </c>
      <c r="B63" s="3" t="s">
        <v>131</v>
      </c>
      <c r="C63" s="3" t="s">
        <v>132</v>
      </c>
      <c r="D63" s="294" t="s">
        <v>87</v>
      </c>
      <c r="E63" s="359">
        <v>6</v>
      </c>
      <c r="F63" s="2815"/>
      <c r="G63" s="2816"/>
      <c r="H63" s="2817"/>
      <c r="I63" s="2815"/>
      <c r="J63" s="2815"/>
    </row>
    <row r="64" spans="1:10" ht="25.5">
      <c r="A64" s="2810" t="s">
        <v>133</v>
      </c>
      <c r="B64" s="3" t="s">
        <v>131</v>
      </c>
      <c r="C64" s="3" t="s">
        <v>134</v>
      </c>
      <c r="D64" s="416" t="s">
        <v>87</v>
      </c>
      <c r="E64" s="2865">
        <v>6</v>
      </c>
      <c r="F64" s="2815"/>
      <c r="G64" s="2816"/>
      <c r="H64" s="2817"/>
      <c r="I64" s="2815"/>
      <c r="J64" s="2815"/>
    </row>
    <row r="65" spans="1:10">
      <c r="A65" s="2810" t="s">
        <v>135</v>
      </c>
      <c r="B65" s="3" t="s">
        <v>136</v>
      </c>
      <c r="C65" s="3" t="s">
        <v>137</v>
      </c>
      <c r="D65" s="294" t="s">
        <v>31</v>
      </c>
      <c r="E65" s="359">
        <v>6</v>
      </c>
      <c r="F65" s="2815"/>
      <c r="G65" s="2816"/>
      <c r="H65" s="2817"/>
      <c r="I65" s="2815"/>
      <c r="J65" s="2815"/>
    </row>
    <row r="66" spans="1:10" ht="25.5">
      <c r="A66" s="2810" t="s">
        <v>138</v>
      </c>
      <c r="B66" s="3" t="s">
        <v>139</v>
      </c>
      <c r="C66" s="3" t="s">
        <v>140</v>
      </c>
      <c r="D66" s="294" t="s">
        <v>31</v>
      </c>
      <c r="E66" s="359">
        <v>30</v>
      </c>
      <c r="F66" s="2815"/>
      <c r="G66" s="2816"/>
      <c r="H66" s="2817"/>
      <c r="I66" s="2815"/>
      <c r="J66" s="2815"/>
    </row>
    <row r="67" spans="1:10">
      <c r="A67" s="2810" t="s">
        <v>141</v>
      </c>
      <c r="B67" s="3" t="s">
        <v>142</v>
      </c>
      <c r="C67" s="3" t="s">
        <v>143</v>
      </c>
      <c r="D67" s="294" t="s">
        <v>87</v>
      </c>
      <c r="E67" s="359">
        <v>14</v>
      </c>
      <c r="F67" s="2815"/>
      <c r="G67" s="2816"/>
      <c r="H67" s="2817"/>
      <c r="I67" s="2815"/>
      <c r="J67" s="2815"/>
    </row>
    <row r="68" spans="1:10" ht="25.5">
      <c r="A68" s="2810" t="s">
        <v>144</v>
      </c>
      <c r="B68" s="846" t="s">
        <v>145</v>
      </c>
      <c r="C68" s="2866" t="s">
        <v>2578</v>
      </c>
      <c r="D68" s="416" t="s">
        <v>31</v>
      </c>
      <c r="E68" s="417" t="s">
        <v>88</v>
      </c>
      <c r="F68" s="2815"/>
      <c r="G68" s="2816"/>
      <c r="H68" s="2817"/>
      <c r="I68" s="2815"/>
      <c r="J68" s="2815"/>
    </row>
    <row r="69" spans="1:10" ht="25.5">
      <c r="A69" s="2810" t="s">
        <v>146</v>
      </c>
      <c r="B69" s="3" t="s">
        <v>147</v>
      </c>
      <c r="C69" s="3" t="s">
        <v>148</v>
      </c>
      <c r="D69" s="294" t="s">
        <v>31</v>
      </c>
      <c r="E69" s="359">
        <v>8</v>
      </c>
      <c r="F69" s="2815"/>
      <c r="G69" s="2816"/>
      <c r="H69" s="2817"/>
      <c r="I69" s="2815"/>
      <c r="J69" s="2815"/>
    </row>
    <row r="70" spans="1:10" ht="25.5">
      <c r="A70" s="2810" t="s">
        <v>149</v>
      </c>
      <c r="B70" s="3" t="s">
        <v>150</v>
      </c>
      <c r="C70" s="3" t="s">
        <v>151</v>
      </c>
      <c r="D70" s="294" t="s">
        <v>31</v>
      </c>
      <c r="E70" s="359">
        <v>20</v>
      </c>
      <c r="F70" s="2815"/>
      <c r="G70" s="2816"/>
      <c r="H70" s="2821"/>
      <c r="I70" s="2818"/>
      <c r="J70" s="2815"/>
    </row>
    <row r="71" spans="1:10">
      <c r="A71" s="2822"/>
      <c r="B71" s="2852"/>
      <c r="C71" s="2853"/>
      <c r="D71" s="2854"/>
      <c r="E71" s="2855"/>
      <c r="F71" s="2827"/>
      <c r="G71" s="2856"/>
      <c r="H71" s="2829"/>
      <c r="I71" s="2830" t="s">
        <v>152</v>
      </c>
      <c r="J71" s="2831"/>
    </row>
    <row r="72" spans="1:10">
      <c r="A72" s="2801" t="s">
        <v>153</v>
      </c>
      <c r="B72" s="2860" t="s">
        <v>154</v>
      </c>
      <c r="C72" s="2861"/>
      <c r="D72" s="2804"/>
      <c r="E72" s="2805"/>
      <c r="F72" s="2809"/>
      <c r="G72" s="2837"/>
      <c r="H72" s="2804"/>
      <c r="I72" s="2809"/>
      <c r="J72" s="2809"/>
    </row>
    <row r="73" spans="1:10" ht="38.25">
      <c r="A73" s="2810" t="s">
        <v>155</v>
      </c>
      <c r="B73" s="3" t="s">
        <v>156</v>
      </c>
      <c r="C73" s="3" t="s">
        <v>2662</v>
      </c>
      <c r="D73" s="294" t="s">
        <v>31</v>
      </c>
      <c r="E73" s="359">
        <v>4</v>
      </c>
      <c r="F73" s="2815"/>
      <c r="G73" s="2816"/>
      <c r="H73" s="2817"/>
      <c r="I73" s="2815"/>
      <c r="J73" s="2815"/>
    </row>
    <row r="74" spans="1:10" ht="25.5">
      <c r="A74" s="2810" t="s">
        <v>160</v>
      </c>
      <c r="B74" s="3" t="s">
        <v>161</v>
      </c>
      <c r="C74" s="3" t="s">
        <v>2663</v>
      </c>
      <c r="D74" s="294" t="s">
        <v>87</v>
      </c>
      <c r="E74" s="359" t="s">
        <v>162</v>
      </c>
      <c r="F74" s="2815"/>
      <c r="G74" s="2816"/>
      <c r="H74" s="2817"/>
      <c r="I74" s="2815"/>
      <c r="J74" s="2815"/>
    </row>
    <row r="75" spans="1:10" ht="25.5">
      <c r="A75" s="2810" t="s">
        <v>165</v>
      </c>
      <c r="B75" s="3" t="s">
        <v>166</v>
      </c>
      <c r="C75" s="3" t="s">
        <v>2664</v>
      </c>
      <c r="D75" s="294" t="s">
        <v>87</v>
      </c>
      <c r="E75" s="359" t="s">
        <v>162</v>
      </c>
      <c r="F75" s="2815"/>
      <c r="G75" s="2816"/>
      <c r="H75" s="2817"/>
      <c r="I75" s="2815"/>
      <c r="J75" s="2815"/>
    </row>
    <row r="76" spans="1:10" ht="25.5">
      <c r="A76" s="2810" t="s">
        <v>176</v>
      </c>
      <c r="B76" s="3" t="s">
        <v>177</v>
      </c>
      <c r="C76" s="3" t="s">
        <v>178</v>
      </c>
      <c r="D76" s="294" t="s">
        <v>174</v>
      </c>
      <c r="E76" s="359">
        <v>3</v>
      </c>
      <c r="F76" s="2815"/>
      <c r="G76" s="2816"/>
      <c r="H76" s="2817"/>
      <c r="I76" s="2815"/>
      <c r="J76" s="2815"/>
    </row>
    <row r="77" spans="1:10" ht="51">
      <c r="A77" s="2810" t="s">
        <v>179</v>
      </c>
      <c r="B77" s="3" t="s">
        <v>180</v>
      </c>
      <c r="C77" s="3" t="s">
        <v>2665</v>
      </c>
      <c r="D77" s="294" t="s">
        <v>31</v>
      </c>
      <c r="E77" s="359">
        <v>10</v>
      </c>
      <c r="F77" s="2815"/>
      <c r="G77" s="2816"/>
      <c r="H77" s="2821"/>
      <c r="I77" s="2818"/>
      <c r="J77" s="2815"/>
    </row>
    <row r="78" spans="1:10">
      <c r="A78" s="2822"/>
      <c r="B78" s="2852"/>
      <c r="C78" s="2853"/>
      <c r="D78" s="2854"/>
      <c r="E78" s="2855"/>
      <c r="F78" s="2827"/>
      <c r="G78" s="2856"/>
      <c r="H78" s="2854"/>
      <c r="I78" s="2830" t="s">
        <v>181</v>
      </c>
      <c r="J78" s="2831"/>
    </row>
    <row r="79" spans="1:10">
      <c r="A79" s="2801" t="s">
        <v>182</v>
      </c>
      <c r="B79" s="2860" t="s">
        <v>1124</v>
      </c>
      <c r="C79" s="2867"/>
      <c r="D79" s="2868"/>
      <c r="E79" s="2869"/>
      <c r="F79" s="2809"/>
      <c r="G79" s="2837"/>
      <c r="H79" s="2804"/>
      <c r="I79" s="2809"/>
      <c r="J79" s="2809"/>
    </row>
    <row r="80" spans="1:10" ht="38.25">
      <c r="A80" s="2810" t="s">
        <v>183</v>
      </c>
      <c r="B80" s="3" t="s">
        <v>157</v>
      </c>
      <c r="C80" s="3" t="s">
        <v>158</v>
      </c>
      <c r="D80" s="294" t="s">
        <v>87</v>
      </c>
      <c r="E80" s="359">
        <v>4</v>
      </c>
      <c r="F80" s="2815"/>
      <c r="G80" s="2816"/>
      <c r="H80" s="2817"/>
      <c r="I80" s="2815"/>
      <c r="J80" s="2815"/>
    </row>
    <row r="81" spans="1:10" ht="38.25">
      <c r="A81" s="2810" t="s">
        <v>186</v>
      </c>
      <c r="B81" s="3" t="s">
        <v>157</v>
      </c>
      <c r="C81" s="3" t="s">
        <v>159</v>
      </c>
      <c r="D81" s="294" t="s">
        <v>87</v>
      </c>
      <c r="E81" s="359">
        <v>3</v>
      </c>
      <c r="F81" s="2815"/>
      <c r="G81" s="2816"/>
      <c r="H81" s="2817"/>
      <c r="I81" s="2815"/>
      <c r="J81" s="2815"/>
    </row>
    <row r="82" spans="1:10">
      <c r="A82" s="2822"/>
      <c r="B82" s="2852"/>
      <c r="C82" s="2853"/>
      <c r="D82" s="2854"/>
      <c r="E82" s="2855"/>
      <c r="F82" s="2827"/>
      <c r="G82" s="2856"/>
      <c r="H82" s="2854"/>
      <c r="I82" s="2830" t="s">
        <v>230</v>
      </c>
      <c r="J82" s="2831"/>
    </row>
    <row r="83" spans="1:10">
      <c r="A83" s="2801">
        <v>11</v>
      </c>
      <c r="B83" s="2860" t="s">
        <v>1125</v>
      </c>
      <c r="C83" s="2870"/>
      <c r="D83" s="2870"/>
      <c r="E83" s="2871"/>
      <c r="F83" s="2870"/>
      <c r="G83" s="2870"/>
      <c r="H83" s="2870"/>
      <c r="I83" s="2870"/>
      <c r="J83" s="2870"/>
    </row>
    <row r="84" spans="1:10" ht="25.5">
      <c r="A84" s="2810" t="s">
        <v>231</v>
      </c>
      <c r="B84" s="3" t="s">
        <v>163</v>
      </c>
      <c r="C84" s="3" t="s">
        <v>164</v>
      </c>
      <c r="D84" s="294" t="s">
        <v>87</v>
      </c>
      <c r="E84" s="359" t="s">
        <v>162</v>
      </c>
      <c r="F84" s="2815"/>
      <c r="G84" s="2816"/>
      <c r="H84" s="2817"/>
      <c r="I84" s="2815"/>
      <c r="J84" s="2815"/>
    </row>
    <row r="85" spans="1:10">
      <c r="A85" s="2822"/>
      <c r="B85" s="2852"/>
      <c r="C85" s="2853"/>
      <c r="D85" s="2854"/>
      <c r="E85" s="2855"/>
      <c r="F85" s="2827"/>
      <c r="G85" s="2856"/>
      <c r="H85" s="2854"/>
      <c r="I85" s="2830" t="s">
        <v>245</v>
      </c>
      <c r="J85" s="2831"/>
    </row>
    <row r="86" spans="1:10">
      <c r="A86" s="2801" t="s">
        <v>246</v>
      </c>
      <c r="B86" s="2860" t="s">
        <v>1412</v>
      </c>
      <c r="C86" s="2870"/>
      <c r="D86" s="2870"/>
      <c r="E86" s="2871"/>
      <c r="F86" s="2870"/>
      <c r="G86" s="2870"/>
      <c r="H86" s="2870"/>
      <c r="I86" s="2870"/>
      <c r="J86" s="2870"/>
    </row>
    <row r="87" spans="1:10" ht="25.5">
      <c r="A87" s="2810" t="s">
        <v>247</v>
      </c>
      <c r="B87" s="3" t="s">
        <v>167</v>
      </c>
      <c r="C87" s="3" t="s">
        <v>168</v>
      </c>
      <c r="D87" s="294" t="s">
        <v>87</v>
      </c>
      <c r="E87" s="359">
        <v>6</v>
      </c>
      <c r="F87" s="2815"/>
      <c r="G87" s="2816"/>
      <c r="H87" s="2817"/>
      <c r="I87" s="2815"/>
      <c r="J87" s="2815"/>
    </row>
    <row r="88" spans="1:10">
      <c r="A88" s="2822"/>
      <c r="B88" s="2852"/>
      <c r="C88" s="2853"/>
      <c r="D88" s="2854"/>
      <c r="E88" s="2855"/>
      <c r="F88" s="2827"/>
      <c r="G88" s="2856"/>
      <c r="H88" s="2854"/>
      <c r="I88" s="2830" t="s">
        <v>266</v>
      </c>
      <c r="J88" s="2831"/>
    </row>
    <row r="89" spans="1:10">
      <c r="A89" s="2801" t="s">
        <v>267</v>
      </c>
      <c r="B89" s="2860" t="s">
        <v>1413</v>
      </c>
      <c r="C89" s="2870"/>
      <c r="D89" s="2870"/>
      <c r="E89" s="2871"/>
      <c r="F89" s="2870"/>
      <c r="G89" s="2870"/>
      <c r="H89" s="2870"/>
      <c r="I89" s="2870"/>
      <c r="J89" s="2870"/>
    </row>
    <row r="90" spans="1:10" ht="25.5">
      <c r="A90" s="2810" t="s">
        <v>268</v>
      </c>
      <c r="B90" s="3" t="s">
        <v>169</v>
      </c>
      <c r="C90" s="3" t="s">
        <v>170</v>
      </c>
      <c r="D90" s="294" t="s">
        <v>87</v>
      </c>
      <c r="E90" s="359">
        <v>4</v>
      </c>
      <c r="F90" s="2815"/>
      <c r="G90" s="2816"/>
      <c r="H90" s="2817"/>
      <c r="I90" s="2815"/>
      <c r="J90" s="2815"/>
    </row>
    <row r="91" spans="1:10">
      <c r="A91" s="2822"/>
      <c r="B91" s="2852"/>
      <c r="C91" s="2853"/>
      <c r="D91" s="2854"/>
      <c r="E91" s="2855"/>
      <c r="F91" s="2827"/>
      <c r="G91" s="2856"/>
      <c r="H91" s="2854"/>
      <c r="I91" s="2830" t="s">
        <v>271</v>
      </c>
      <c r="J91" s="2831"/>
    </row>
    <row r="92" spans="1:10">
      <c r="A92" s="2801" t="s">
        <v>272</v>
      </c>
      <c r="B92" s="2860" t="s">
        <v>1414</v>
      </c>
      <c r="C92" s="2870"/>
      <c r="D92" s="2870"/>
      <c r="E92" s="2871"/>
      <c r="F92" s="2870"/>
      <c r="G92" s="2870"/>
      <c r="H92" s="2870"/>
      <c r="I92" s="2870"/>
      <c r="J92" s="2870"/>
    </row>
    <row r="93" spans="1:10" ht="25.5">
      <c r="A93" s="2810" t="s">
        <v>273</v>
      </c>
      <c r="B93" s="3" t="s">
        <v>171</v>
      </c>
      <c r="C93" s="3" t="s">
        <v>172</v>
      </c>
      <c r="D93" s="294" t="s">
        <v>87</v>
      </c>
      <c r="E93" s="359">
        <v>10</v>
      </c>
      <c r="F93" s="2815"/>
      <c r="G93" s="2816"/>
      <c r="H93" s="2817"/>
      <c r="I93" s="2815"/>
      <c r="J93" s="2815"/>
    </row>
    <row r="94" spans="1:10">
      <c r="A94" s="2822"/>
      <c r="B94" s="2852"/>
      <c r="C94" s="2853"/>
      <c r="D94" s="2854"/>
      <c r="E94" s="2855"/>
      <c r="F94" s="2827"/>
      <c r="G94" s="2856"/>
      <c r="H94" s="2854"/>
      <c r="I94" s="2830" t="s">
        <v>283</v>
      </c>
      <c r="J94" s="2831"/>
    </row>
    <row r="95" spans="1:10">
      <c r="A95" s="2801" t="s">
        <v>284</v>
      </c>
      <c r="B95" s="2860" t="s">
        <v>1415</v>
      </c>
      <c r="C95" s="2870"/>
      <c r="D95" s="2870"/>
      <c r="E95" s="2871"/>
      <c r="F95" s="2870"/>
      <c r="G95" s="2870"/>
      <c r="H95" s="2870"/>
      <c r="I95" s="2870"/>
      <c r="J95" s="2870"/>
    </row>
    <row r="96" spans="1:10" ht="25.5">
      <c r="A96" s="2810" t="s">
        <v>285</v>
      </c>
      <c r="B96" s="3" t="s">
        <v>173</v>
      </c>
      <c r="C96" s="3" t="s">
        <v>2666</v>
      </c>
      <c r="D96" s="294" t="s">
        <v>174</v>
      </c>
      <c r="E96" s="359">
        <v>3</v>
      </c>
      <c r="F96" s="2815"/>
      <c r="G96" s="2816"/>
      <c r="H96" s="2817"/>
      <c r="I96" s="2815"/>
      <c r="J96" s="2815"/>
    </row>
    <row r="97" spans="1:10">
      <c r="A97" s="2822"/>
      <c r="B97" s="2852"/>
      <c r="C97" s="2853"/>
      <c r="D97" s="2854"/>
      <c r="E97" s="2855"/>
      <c r="F97" s="2827"/>
      <c r="G97" s="2856"/>
      <c r="H97" s="2854"/>
      <c r="I97" s="2830" t="s">
        <v>308</v>
      </c>
      <c r="J97" s="2831"/>
    </row>
    <row r="98" spans="1:10">
      <c r="A98" s="2801" t="s">
        <v>309</v>
      </c>
      <c r="B98" s="2860" t="s">
        <v>1416</v>
      </c>
      <c r="C98" s="2870"/>
      <c r="D98" s="2870"/>
      <c r="E98" s="2871"/>
      <c r="F98" s="2870"/>
      <c r="G98" s="2870"/>
      <c r="H98" s="2870"/>
      <c r="I98" s="2870"/>
      <c r="J98" s="2870"/>
    </row>
    <row r="99" spans="1:10" ht="25.5">
      <c r="A99" s="2810" t="s">
        <v>310</v>
      </c>
      <c r="B99" s="3" t="s">
        <v>175</v>
      </c>
      <c r="C99" s="3" t="s">
        <v>2667</v>
      </c>
      <c r="D99" s="294" t="s">
        <v>174</v>
      </c>
      <c r="E99" s="359">
        <v>3</v>
      </c>
      <c r="F99" s="2815"/>
      <c r="G99" s="2816"/>
      <c r="H99" s="2817"/>
      <c r="I99" s="2815"/>
      <c r="J99" s="2815"/>
    </row>
    <row r="100" spans="1:10">
      <c r="A100" s="2822"/>
      <c r="B100" s="2872"/>
      <c r="C100" s="2872"/>
      <c r="D100" s="2873"/>
      <c r="E100" s="2874"/>
      <c r="F100" s="2827"/>
      <c r="G100" s="2856"/>
      <c r="H100" s="2854"/>
      <c r="I100" s="2830" t="s">
        <v>319</v>
      </c>
      <c r="J100" s="2831"/>
    </row>
    <row r="101" spans="1:10">
      <c r="A101" s="2801" t="s">
        <v>320</v>
      </c>
      <c r="B101" s="2875" t="s">
        <v>2579</v>
      </c>
      <c r="C101" s="2876"/>
      <c r="D101" s="2877"/>
      <c r="E101" s="2878"/>
      <c r="F101" s="2809"/>
      <c r="G101" s="2837"/>
      <c r="H101" s="2804"/>
      <c r="I101" s="2809"/>
      <c r="J101" s="2809"/>
    </row>
    <row r="102" spans="1:10" ht="25.5">
      <c r="A102" s="2810" t="s">
        <v>321</v>
      </c>
      <c r="B102" s="2879" t="s">
        <v>184</v>
      </c>
      <c r="C102" s="2880" t="s">
        <v>185</v>
      </c>
      <c r="D102" s="134" t="s">
        <v>31</v>
      </c>
      <c r="E102" s="361">
        <v>150</v>
      </c>
      <c r="F102" s="2815"/>
      <c r="G102" s="2816"/>
      <c r="H102" s="2817"/>
      <c r="I102" s="2815"/>
      <c r="J102" s="2815"/>
    </row>
    <row r="103" spans="1:10" ht="38.25">
      <c r="A103" s="2810" t="s">
        <v>324</v>
      </c>
      <c r="B103" s="2879" t="s">
        <v>187</v>
      </c>
      <c r="C103" s="2880" t="s">
        <v>185</v>
      </c>
      <c r="D103" s="134" t="s">
        <v>31</v>
      </c>
      <c r="E103" s="361">
        <v>150</v>
      </c>
      <c r="F103" s="2815"/>
      <c r="G103" s="2816"/>
      <c r="H103" s="2817"/>
      <c r="I103" s="2815"/>
      <c r="J103" s="2815"/>
    </row>
    <row r="104" spans="1:10" ht="38.25">
      <c r="A104" s="2810" t="s">
        <v>326</v>
      </c>
      <c r="B104" s="2879" t="s">
        <v>188</v>
      </c>
      <c r="C104" s="2880" t="s">
        <v>185</v>
      </c>
      <c r="D104" s="134" t="s">
        <v>31</v>
      </c>
      <c r="E104" s="361">
        <v>150</v>
      </c>
      <c r="F104" s="2815"/>
      <c r="G104" s="2816"/>
      <c r="H104" s="2817"/>
      <c r="I104" s="2815"/>
      <c r="J104" s="2815"/>
    </row>
    <row r="105" spans="1:10">
      <c r="A105" s="2822"/>
      <c r="B105" s="2872"/>
      <c r="C105" s="2872"/>
      <c r="D105" s="2873"/>
      <c r="E105" s="2874"/>
      <c r="F105" s="2827"/>
      <c r="G105" s="2856"/>
      <c r="H105" s="2854"/>
      <c r="I105" s="2830" t="s">
        <v>1417</v>
      </c>
      <c r="J105" s="2831"/>
    </row>
    <row r="106" spans="1:10">
      <c r="A106" s="2801" t="s">
        <v>335</v>
      </c>
      <c r="B106" s="2875" t="s">
        <v>1418</v>
      </c>
      <c r="C106" s="2876"/>
      <c r="D106" s="2877"/>
      <c r="E106" s="2878"/>
      <c r="F106" s="2809"/>
      <c r="G106" s="2837"/>
      <c r="H106" s="2804"/>
      <c r="I106" s="2809"/>
      <c r="J106" s="2809"/>
    </row>
    <row r="107" spans="1:10" ht="25.5">
      <c r="A107" s="2810" t="s">
        <v>336</v>
      </c>
      <c r="B107" s="2881" t="s">
        <v>189</v>
      </c>
      <c r="C107" s="2880" t="s">
        <v>190</v>
      </c>
      <c r="D107" s="134" t="s">
        <v>31</v>
      </c>
      <c r="E107" s="2882">
        <v>330</v>
      </c>
      <c r="F107" s="2815"/>
      <c r="G107" s="2816"/>
      <c r="H107" s="2817"/>
      <c r="I107" s="2815"/>
      <c r="J107" s="2815"/>
    </row>
    <row r="108" spans="1:10" ht="25.5">
      <c r="A108" s="2810" t="s">
        <v>338</v>
      </c>
      <c r="B108" s="2881" t="s">
        <v>191</v>
      </c>
      <c r="C108" s="2880" t="s">
        <v>190</v>
      </c>
      <c r="D108" s="134" t="s">
        <v>31</v>
      </c>
      <c r="E108" s="2882">
        <v>150</v>
      </c>
      <c r="F108" s="2815"/>
      <c r="G108" s="2816"/>
      <c r="H108" s="2817"/>
      <c r="I108" s="2815"/>
      <c r="J108" s="2815"/>
    </row>
    <row r="109" spans="1:10" ht="25.5">
      <c r="A109" s="2810" t="s">
        <v>340</v>
      </c>
      <c r="B109" s="132" t="s">
        <v>222</v>
      </c>
      <c r="C109" s="421" t="s">
        <v>223</v>
      </c>
      <c r="D109" s="134" t="s">
        <v>87</v>
      </c>
      <c r="E109" s="422" t="s">
        <v>162</v>
      </c>
      <c r="F109" s="2815"/>
      <c r="G109" s="2816"/>
      <c r="H109" s="2817"/>
      <c r="I109" s="2815"/>
      <c r="J109" s="2815"/>
    </row>
    <row r="110" spans="1:10" ht="25.5">
      <c r="A110" s="2810" t="s">
        <v>342</v>
      </c>
      <c r="B110" s="132" t="s">
        <v>224</v>
      </c>
      <c r="C110" s="421" t="s">
        <v>225</v>
      </c>
      <c r="D110" s="134" t="s">
        <v>87</v>
      </c>
      <c r="E110" s="422" t="s">
        <v>162</v>
      </c>
      <c r="F110" s="2815"/>
      <c r="G110" s="2816"/>
      <c r="H110" s="2817"/>
      <c r="I110" s="2815"/>
      <c r="J110" s="2815"/>
    </row>
    <row r="111" spans="1:10" ht="25.5">
      <c r="A111" s="2810" t="s">
        <v>345</v>
      </c>
      <c r="B111" s="132" t="s">
        <v>192</v>
      </c>
      <c r="C111" s="133" t="s">
        <v>193</v>
      </c>
      <c r="D111" s="134" t="s">
        <v>87</v>
      </c>
      <c r="E111" s="11">
        <v>12</v>
      </c>
      <c r="F111" s="2815"/>
      <c r="G111" s="2816"/>
      <c r="H111" s="2817"/>
      <c r="I111" s="2815"/>
      <c r="J111" s="2815"/>
    </row>
    <row r="112" spans="1:10" ht="25.5">
      <c r="A112" s="2810" t="s">
        <v>348</v>
      </c>
      <c r="B112" s="132" t="s">
        <v>194</v>
      </c>
      <c r="C112" s="133" t="s">
        <v>195</v>
      </c>
      <c r="D112" s="134" t="s">
        <v>87</v>
      </c>
      <c r="E112" s="11">
        <v>2</v>
      </c>
      <c r="F112" s="2815"/>
      <c r="G112" s="2816"/>
      <c r="H112" s="2817"/>
      <c r="I112" s="2815"/>
      <c r="J112" s="2815"/>
    </row>
    <row r="113" spans="1:10" ht="25.5">
      <c r="A113" s="2810" t="s">
        <v>350</v>
      </c>
      <c r="B113" s="132" t="s">
        <v>196</v>
      </c>
      <c r="C113" s="133" t="s">
        <v>197</v>
      </c>
      <c r="D113" s="134" t="s">
        <v>87</v>
      </c>
      <c r="E113" s="11">
        <v>2</v>
      </c>
      <c r="F113" s="2815"/>
      <c r="G113" s="2816"/>
      <c r="H113" s="2817"/>
      <c r="I113" s="2815"/>
      <c r="J113" s="2815"/>
    </row>
    <row r="114" spans="1:10" ht="38.25">
      <c r="A114" s="2810" t="s">
        <v>1419</v>
      </c>
      <c r="B114" s="132" t="s">
        <v>226</v>
      </c>
      <c r="C114" s="133" t="s">
        <v>227</v>
      </c>
      <c r="D114" s="134" t="s">
        <v>87</v>
      </c>
      <c r="E114" s="2882">
        <v>2</v>
      </c>
      <c r="F114" s="2815"/>
      <c r="G114" s="2816"/>
      <c r="H114" s="2817"/>
      <c r="I114" s="2815"/>
      <c r="J114" s="2815"/>
    </row>
    <row r="115" spans="1:10" ht="38.25">
      <c r="A115" s="2810" t="s">
        <v>1420</v>
      </c>
      <c r="B115" s="132" t="s">
        <v>228</v>
      </c>
      <c r="C115" s="133" t="s">
        <v>229</v>
      </c>
      <c r="D115" s="134" t="s">
        <v>87</v>
      </c>
      <c r="E115" s="2882">
        <v>2</v>
      </c>
      <c r="F115" s="2815"/>
      <c r="G115" s="2816"/>
      <c r="H115" s="2817"/>
      <c r="I115" s="2815"/>
      <c r="J115" s="2815"/>
    </row>
    <row r="116" spans="1:10">
      <c r="A116" s="2822"/>
      <c r="B116" s="2872"/>
      <c r="C116" s="2872"/>
      <c r="D116" s="2873"/>
      <c r="E116" s="2874"/>
      <c r="F116" s="2827"/>
      <c r="G116" s="2856"/>
      <c r="H116" s="2854"/>
      <c r="I116" s="2830" t="s">
        <v>352</v>
      </c>
      <c r="J116" s="2831"/>
    </row>
    <row r="117" spans="1:10">
      <c r="A117" s="2883" t="s">
        <v>353</v>
      </c>
      <c r="B117" s="2884" t="s">
        <v>1421</v>
      </c>
      <c r="C117" s="2885"/>
      <c r="D117" s="2886"/>
      <c r="E117" s="2887"/>
      <c r="F117" s="2888"/>
      <c r="G117" s="2889"/>
      <c r="H117" s="2890"/>
      <c r="I117" s="2888"/>
      <c r="J117" s="2888"/>
    </row>
    <row r="118" spans="1:10" ht="30">
      <c r="A118" s="2891" t="s">
        <v>354</v>
      </c>
      <c r="B118" s="2892" t="s">
        <v>202</v>
      </c>
      <c r="C118" s="2893" t="s">
        <v>203</v>
      </c>
      <c r="D118" s="2894" t="s">
        <v>87</v>
      </c>
      <c r="E118" s="2895">
        <v>3</v>
      </c>
      <c r="F118" s="2896">
        <v>96</v>
      </c>
      <c r="G118" s="2897">
        <f>H118/F118</f>
        <v>5</v>
      </c>
      <c r="H118" s="2897">
        <v>480</v>
      </c>
      <c r="I118" s="2896">
        <v>12</v>
      </c>
      <c r="J118" s="2898">
        <f>H118*112/100</f>
        <v>537.6</v>
      </c>
    </row>
    <row r="119" spans="1:10" ht="30">
      <c r="A119" s="2891" t="s">
        <v>357</v>
      </c>
      <c r="B119" s="2892" t="s">
        <v>208</v>
      </c>
      <c r="C119" s="2893" t="s">
        <v>209</v>
      </c>
      <c r="D119" s="2894" t="s">
        <v>87</v>
      </c>
      <c r="E119" s="2895">
        <v>3</v>
      </c>
      <c r="F119" s="2896">
        <v>96</v>
      </c>
      <c r="G119" s="2897">
        <f>H119/F119</f>
        <v>6.5625</v>
      </c>
      <c r="H119" s="2897">
        <v>630</v>
      </c>
      <c r="I119" s="2896">
        <v>12</v>
      </c>
      <c r="J119" s="2898">
        <f>H119*112/100</f>
        <v>705.6</v>
      </c>
    </row>
    <row r="120" spans="1:10" ht="30">
      <c r="A120" s="2891" t="s">
        <v>397</v>
      </c>
      <c r="B120" s="2892" t="s">
        <v>212</v>
      </c>
      <c r="C120" s="2893" t="s">
        <v>213</v>
      </c>
      <c r="D120" s="2894" t="s">
        <v>87</v>
      </c>
      <c r="E120" s="2895">
        <v>3</v>
      </c>
      <c r="F120" s="2896">
        <v>96</v>
      </c>
      <c r="G120" s="2897">
        <f>H120/F120</f>
        <v>7.34375</v>
      </c>
      <c r="H120" s="2897">
        <v>705</v>
      </c>
      <c r="I120" s="2896">
        <v>12</v>
      </c>
      <c r="J120" s="2898">
        <f>H120*112/100</f>
        <v>789.6</v>
      </c>
    </row>
    <row r="121" spans="1:10" ht="30">
      <c r="A121" s="2891" t="s">
        <v>1422</v>
      </c>
      <c r="B121" s="2892" t="s">
        <v>214</v>
      </c>
      <c r="C121" s="2893" t="s">
        <v>215</v>
      </c>
      <c r="D121" s="2894" t="s">
        <v>87</v>
      </c>
      <c r="E121" s="2895">
        <v>12</v>
      </c>
      <c r="F121" s="2896" t="s">
        <v>3424</v>
      </c>
      <c r="G121" s="2897">
        <f>H121/192</f>
        <v>6.666666666666667</v>
      </c>
      <c r="H121" s="2897">
        <v>1280</v>
      </c>
      <c r="I121" s="2896">
        <v>12</v>
      </c>
      <c r="J121" s="2898">
        <f>H121*112/100</f>
        <v>1433.6</v>
      </c>
    </row>
    <row r="122" spans="1:10" ht="45">
      <c r="A122" s="2891" t="s">
        <v>1423</v>
      </c>
      <c r="B122" s="2892" t="s">
        <v>216</v>
      </c>
      <c r="C122" s="2899" t="s">
        <v>217</v>
      </c>
      <c r="D122" s="2894" t="s">
        <v>87</v>
      </c>
      <c r="E122" s="2900">
        <v>20</v>
      </c>
      <c r="F122" s="2896">
        <v>96</v>
      </c>
      <c r="G122" s="2897">
        <f>H122/F122</f>
        <v>5.989583333333333</v>
      </c>
      <c r="H122" s="2897">
        <v>575</v>
      </c>
      <c r="I122" s="2896">
        <v>12</v>
      </c>
      <c r="J122" s="2898">
        <f>H122*112/100</f>
        <v>644</v>
      </c>
    </row>
    <row r="123" spans="1:10">
      <c r="A123" s="2901"/>
      <c r="B123" s="2902"/>
      <c r="C123" s="2902"/>
      <c r="D123" s="2903"/>
      <c r="E123" s="2904"/>
      <c r="F123" s="2905"/>
      <c r="G123" s="2906"/>
      <c r="H123" s="2907"/>
      <c r="I123" s="2908" t="s">
        <v>359</v>
      </c>
      <c r="J123" s="2909">
        <f>SUM(J118:J122)</f>
        <v>4110.3999999999996</v>
      </c>
    </row>
    <row r="124" spans="1:10">
      <c r="A124" s="2801" t="s">
        <v>360</v>
      </c>
      <c r="B124" s="2875" t="s">
        <v>1424</v>
      </c>
      <c r="C124" s="2876"/>
      <c r="D124" s="2877"/>
      <c r="E124" s="2878"/>
      <c r="F124" s="2809"/>
      <c r="G124" s="2837"/>
      <c r="H124" s="2804"/>
      <c r="I124" s="2809"/>
      <c r="J124" s="2809"/>
    </row>
    <row r="125" spans="1:10" ht="25.5">
      <c r="A125" s="2810" t="s">
        <v>362</v>
      </c>
      <c r="B125" s="132" t="s">
        <v>218</v>
      </c>
      <c r="C125" s="421" t="s">
        <v>219</v>
      </c>
      <c r="D125" s="134" t="s">
        <v>87</v>
      </c>
      <c r="E125" s="422" t="s">
        <v>162</v>
      </c>
      <c r="F125" s="2815"/>
      <c r="G125" s="2816"/>
      <c r="H125" s="2817"/>
      <c r="I125" s="2815"/>
      <c r="J125" s="2815"/>
    </row>
    <row r="126" spans="1:10" ht="38.25">
      <c r="A126" s="2810" t="s">
        <v>365</v>
      </c>
      <c r="B126" s="132" t="s">
        <v>220</v>
      </c>
      <c r="C126" s="421" t="s">
        <v>221</v>
      </c>
      <c r="D126" s="134" t="s">
        <v>87</v>
      </c>
      <c r="E126" s="422" t="s">
        <v>162</v>
      </c>
      <c r="F126" s="2815"/>
      <c r="G126" s="2816"/>
      <c r="H126" s="2817"/>
      <c r="I126" s="2815"/>
      <c r="J126" s="2815"/>
    </row>
    <row r="127" spans="1:10">
      <c r="A127" s="2822"/>
      <c r="B127" s="2872"/>
      <c r="C127" s="2872"/>
      <c r="D127" s="2873"/>
      <c r="E127" s="2874"/>
      <c r="F127" s="2827"/>
      <c r="G127" s="2856"/>
      <c r="H127" s="2854"/>
      <c r="I127" s="2830" t="s">
        <v>370</v>
      </c>
      <c r="J127" s="2831"/>
    </row>
    <row r="128" spans="1:10">
      <c r="A128" s="2801" t="s">
        <v>371</v>
      </c>
      <c r="B128" s="2875" t="s">
        <v>1428</v>
      </c>
      <c r="C128" s="2876"/>
      <c r="D128" s="2877"/>
      <c r="E128" s="2878"/>
      <c r="F128" s="2809"/>
      <c r="G128" s="2837"/>
      <c r="H128" s="2804"/>
      <c r="I128" s="2809"/>
      <c r="J128" s="2809"/>
    </row>
    <row r="129" spans="1:10" ht="38.25">
      <c r="A129" s="2810" t="s">
        <v>1425</v>
      </c>
      <c r="B129" s="132" t="s">
        <v>198</v>
      </c>
      <c r="C129" s="133" t="s">
        <v>199</v>
      </c>
      <c r="D129" s="134" t="s">
        <v>87</v>
      </c>
      <c r="E129" s="11">
        <v>3</v>
      </c>
      <c r="F129" s="2815"/>
      <c r="G129" s="2816"/>
      <c r="H129" s="2817"/>
      <c r="I129" s="2815"/>
      <c r="J129" s="2815"/>
    </row>
    <row r="130" spans="1:10" ht="38.25">
      <c r="A130" s="2810" t="s">
        <v>1426</v>
      </c>
      <c r="B130" s="132" t="s">
        <v>200</v>
      </c>
      <c r="C130" s="133" t="s">
        <v>201</v>
      </c>
      <c r="D130" s="134" t="s">
        <v>87</v>
      </c>
      <c r="E130" s="11" t="s">
        <v>162</v>
      </c>
      <c r="F130" s="2815"/>
      <c r="G130" s="2816"/>
      <c r="H130" s="2817"/>
      <c r="I130" s="2815"/>
      <c r="J130" s="2815"/>
    </row>
    <row r="131" spans="1:10">
      <c r="A131" s="2822"/>
      <c r="B131" s="2872"/>
      <c r="C131" s="2872"/>
      <c r="D131" s="2873"/>
      <c r="E131" s="2874"/>
      <c r="F131" s="2827"/>
      <c r="G131" s="2856"/>
      <c r="H131" s="2854"/>
      <c r="I131" s="2830" t="s">
        <v>378</v>
      </c>
      <c r="J131" s="2831"/>
    </row>
    <row r="132" spans="1:10">
      <c r="A132" s="2801" t="s">
        <v>379</v>
      </c>
      <c r="B132" s="2875" t="s">
        <v>1427</v>
      </c>
      <c r="C132" s="2876"/>
      <c r="D132" s="2877"/>
      <c r="E132" s="2878"/>
      <c r="F132" s="2809"/>
      <c r="G132" s="2837"/>
      <c r="H132" s="2804"/>
      <c r="I132" s="2809"/>
      <c r="J132" s="2809"/>
    </row>
    <row r="133" spans="1:10" ht="25.5">
      <c r="A133" s="2810" t="s">
        <v>372</v>
      </c>
      <c r="B133" s="132" t="s">
        <v>204</v>
      </c>
      <c r="C133" s="133" t="s">
        <v>205</v>
      </c>
      <c r="D133" s="134" t="s">
        <v>87</v>
      </c>
      <c r="E133" s="11">
        <v>3</v>
      </c>
      <c r="F133" s="2815"/>
      <c r="G133" s="2816"/>
      <c r="H133" s="2817"/>
      <c r="I133" s="2815"/>
      <c r="J133" s="2815"/>
    </row>
    <row r="134" spans="1:10" ht="25.5">
      <c r="A134" s="2810" t="s">
        <v>375</v>
      </c>
      <c r="B134" s="132" t="s">
        <v>206</v>
      </c>
      <c r="C134" s="133" t="s">
        <v>207</v>
      </c>
      <c r="D134" s="134" t="s">
        <v>87</v>
      </c>
      <c r="E134" s="11">
        <v>3</v>
      </c>
      <c r="F134" s="2815"/>
      <c r="G134" s="2816"/>
      <c r="H134" s="2817"/>
      <c r="I134" s="2815"/>
      <c r="J134" s="2815"/>
    </row>
    <row r="135" spans="1:10">
      <c r="A135" s="2822"/>
      <c r="B135" s="2872"/>
      <c r="C135" s="2872"/>
      <c r="D135" s="2873"/>
      <c r="E135" s="2874"/>
      <c r="F135" s="2827"/>
      <c r="G135" s="2856"/>
      <c r="H135" s="2854"/>
      <c r="I135" s="2830" t="s">
        <v>400</v>
      </c>
      <c r="J135" s="2831"/>
    </row>
    <row r="136" spans="1:10">
      <c r="A136" s="2801" t="s">
        <v>404</v>
      </c>
      <c r="B136" s="2875" t="s">
        <v>2580</v>
      </c>
      <c r="C136" s="2876"/>
      <c r="D136" s="2877"/>
      <c r="E136" s="2878"/>
      <c r="F136" s="2809"/>
      <c r="G136" s="2837"/>
      <c r="H136" s="2804"/>
      <c r="I136" s="2809"/>
      <c r="J136" s="2809"/>
    </row>
    <row r="137" spans="1:10" ht="25.5">
      <c r="A137" s="2810" t="s">
        <v>405</v>
      </c>
      <c r="B137" s="132" t="s">
        <v>210</v>
      </c>
      <c r="C137" s="133" t="s">
        <v>211</v>
      </c>
      <c r="D137" s="134" t="s">
        <v>87</v>
      </c>
      <c r="E137" s="11">
        <v>8</v>
      </c>
      <c r="F137" s="2815"/>
      <c r="G137" s="2816"/>
      <c r="H137" s="2817"/>
      <c r="I137" s="2815"/>
      <c r="J137" s="2815"/>
    </row>
    <row r="138" spans="1:10">
      <c r="A138" s="2822"/>
      <c r="B138" s="2910"/>
      <c r="C138" s="2911"/>
      <c r="D138" s="2912"/>
      <c r="E138" s="2874"/>
      <c r="F138" s="2827"/>
      <c r="G138" s="2830"/>
      <c r="H138" s="2854"/>
      <c r="I138" s="2830" t="s">
        <v>410</v>
      </c>
      <c r="J138" s="2831"/>
    </row>
    <row r="139" spans="1:10">
      <c r="A139" s="2801" t="s">
        <v>411</v>
      </c>
      <c r="B139" s="2860" t="s">
        <v>2581</v>
      </c>
      <c r="C139" s="2913"/>
      <c r="D139" s="2804"/>
      <c r="E139" s="2805"/>
      <c r="F139" s="2809"/>
      <c r="G139" s="2837"/>
      <c r="H139" s="2804"/>
      <c r="I139" s="2809"/>
      <c r="J139" s="2809"/>
    </row>
    <row r="140" spans="1:10">
      <c r="A140" s="2810" t="s">
        <v>2583</v>
      </c>
      <c r="B140" s="293" t="s">
        <v>232</v>
      </c>
      <c r="C140" s="293" t="s">
        <v>233</v>
      </c>
      <c r="D140" s="296" t="s">
        <v>31</v>
      </c>
      <c r="E140" s="361" t="s">
        <v>234</v>
      </c>
      <c r="F140" s="2815"/>
      <c r="G140" s="2816"/>
      <c r="H140" s="2817"/>
      <c r="I140" s="2815"/>
      <c r="J140" s="2815"/>
    </row>
    <row r="141" spans="1:10">
      <c r="A141" s="2810" t="s">
        <v>2582</v>
      </c>
      <c r="B141" s="293" t="s">
        <v>235</v>
      </c>
      <c r="C141" s="293" t="s">
        <v>236</v>
      </c>
      <c r="D141" s="296" t="s">
        <v>31</v>
      </c>
      <c r="E141" s="361" t="s">
        <v>88</v>
      </c>
      <c r="F141" s="2815"/>
      <c r="G141" s="2816"/>
      <c r="H141" s="2817"/>
      <c r="I141" s="2815"/>
      <c r="J141" s="2815"/>
    </row>
    <row r="142" spans="1:10" ht="25.5">
      <c r="A142" s="2810" t="s">
        <v>2584</v>
      </c>
      <c r="B142" s="293" t="s">
        <v>237</v>
      </c>
      <c r="C142" s="293" t="s">
        <v>238</v>
      </c>
      <c r="D142" s="294" t="s">
        <v>87</v>
      </c>
      <c r="E142" s="361" t="s">
        <v>88</v>
      </c>
      <c r="F142" s="2815"/>
      <c r="G142" s="2816"/>
      <c r="H142" s="2817"/>
      <c r="I142" s="2815"/>
      <c r="J142" s="2815"/>
    </row>
    <row r="143" spans="1:10">
      <c r="A143" s="2810" t="s">
        <v>2585</v>
      </c>
      <c r="B143" s="7" t="s">
        <v>239</v>
      </c>
      <c r="C143" s="7" t="s">
        <v>240</v>
      </c>
      <c r="D143" s="296" t="s">
        <v>31</v>
      </c>
      <c r="E143" s="362" t="s">
        <v>241</v>
      </c>
      <c r="F143" s="2815"/>
      <c r="G143" s="2816"/>
      <c r="H143" s="2817"/>
      <c r="I143" s="2815"/>
      <c r="J143" s="2815"/>
    </row>
    <row r="144" spans="1:10">
      <c r="A144" s="2810" t="s">
        <v>2586</v>
      </c>
      <c r="B144" s="7" t="s">
        <v>242</v>
      </c>
      <c r="C144" s="7" t="s">
        <v>243</v>
      </c>
      <c r="D144" s="296" t="s">
        <v>31</v>
      </c>
      <c r="E144" s="362" t="s">
        <v>234</v>
      </c>
      <c r="F144" s="2815"/>
      <c r="G144" s="2816"/>
      <c r="H144" s="2817"/>
      <c r="I144" s="2815"/>
      <c r="J144" s="2815"/>
    </row>
    <row r="145" spans="1:10">
      <c r="A145" s="2810" t="s">
        <v>2587</v>
      </c>
      <c r="B145" s="7" t="s">
        <v>244</v>
      </c>
      <c r="C145" s="7" t="s">
        <v>243</v>
      </c>
      <c r="D145" s="296" t="s">
        <v>31</v>
      </c>
      <c r="E145" s="362" t="s">
        <v>234</v>
      </c>
      <c r="F145" s="2815"/>
      <c r="G145" s="2816"/>
      <c r="H145" s="2821"/>
      <c r="I145" s="2818"/>
      <c r="J145" s="2815"/>
    </row>
    <row r="146" spans="1:10">
      <c r="A146" s="2822"/>
      <c r="B146" s="2852"/>
      <c r="C146" s="2853"/>
      <c r="D146" s="2854"/>
      <c r="E146" s="2855"/>
      <c r="F146" s="2827"/>
      <c r="G146" s="2828"/>
      <c r="H146" s="2854"/>
      <c r="I146" s="2830" t="s">
        <v>1429</v>
      </c>
      <c r="J146" s="2831"/>
    </row>
    <row r="147" spans="1:10">
      <c r="A147" s="2801" t="s">
        <v>434</v>
      </c>
      <c r="B147" s="2914" t="s">
        <v>1126</v>
      </c>
      <c r="C147" s="2915"/>
      <c r="D147" s="2916"/>
      <c r="E147" s="2917"/>
      <c r="F147" s="2809"/>
      <c r="G147" s="2837"/>
      <c r="H147" s="2804"/>
      <c r="I147" s="2809"/>
      <c r="J147" s="2809"/>
    </row>
    <row r="148" spans="1:10" ht="102">
      <c r="A148" s="2810" t="s">
        <v>435</v>
      </c>
      <c r="B148" s="162" t="s">
        <v>248</v>
      </c>
      <c r="C148" s="305" t="s">
        <v>2668</v>
      </c>
      <c r="D148" s="141" t="s">
        <v>31</v>
      </c>
      <c r="E148" s="299">
        <v>6</v>
      </c>
      <c r="F148" s="2815"/>
      <c r="G148" s="2816"/>
      <c r="H148" s="2817"/>
      <c r="I148" s="2815"/>
      <c r="J148" s="2815"/>
    </row>
    <row r="149" spans="1:10" ht="89.25">
      <c r="A149" s="2810" t="s">
        <v>438</v>
      </c>
      <c r="B149" s="302" t="s">
        <v>250</v>
      </c>
      <c r="C149" s="305" t="s">
        <v>2669</v>
      </c>
      <c r="D149" s="141" t="s">
        <v>31</v>
      </c>
      <c r="E149" s="299">
        <v>3</v>
      </c>
      <c r="F149" s="2815"/>
      <c r="G149" s="2816"/>
      <c r="H149" s="2817"/>
      <c r="I149" s="2815"/>
      <c r="J149" s="2815"/>
    </row>
    <row r="150" spans="1:10" ht="140.25">
      <c r="A150" s="2810" t="s">
        <v>441</v>
      </c>
      <c r="B150" s="302" t="s">
        <v>251</v>
      </c>
      <c r="C150" s="305" t="s">
        <v>2670</v>
      </c>
      <c r="D150" s="141" t="s">
        <v>31</v>
      </c>
      <c r="E150" s="300">
        <v>9</v>
      </c>
      <c r="F150" s="2815"/>
      <c r="G150" s="2816"/>
      <c r="H150" s="2817"/>
      <c r="I150" s="2815"/>
      <c r="J150" s="2815"/>
    </row>
    <row r="151" spans="1:10" ht="76.5">
      <c r="A151" s="2810" t="s">
        <v>443</v>
      </c>
      <c r="B151" s="302" t="s">
        <v>252</v>
      </c>
      <c r="C151" s="305" t="s">
        <v>2671</v>
      </c>
      <c r="D151" s="141" t="s">
        <v>31</v>
      </c>
      <c r="E151" s="300">
        <v>6</v>
      </c>
      <c r="F151" s="2815"/>
      <c r="G151" s="2816"/>
      <c r="H151" s="2817"/>
      <c r="I151" s="2815"/>
      <c r="J151" s="2815"/>
    </row>
    <row r="152" spans="1:10" ht="89.25">
      <c r="A152" s="2810" t="s">
        <v>446</v>
      </c>
      <c r="B152" s="302" t="s">
        <v>253</v>
      </c>
      <c r="C152" s="305" t="s">
        <v>254</v>
      </c>
      <c r="D152" s="141" t="s">
        <v>31</v>
      </c>
      <c r="E152" s="300">
        <v>12</v>
      </c>
      <c r="F152" s="2815"/>
      <c r="G152" s="2816"/>
      <c r="H152" s="2817"/>
      <c r="I152" s="2815"/>
      <c r="J152" s="2815"/>
    </row>
    <row r="153" spans="1:10" ht="102">
      <c r="A153" s="2810" t="s">
        <v>1430</v>
      </c>
      <c r="B153" s="302" t="s">
        <v>255</v>
      </c>
      <c r="C153" s="305" t="s">
        <v>2675</v>
      </c>
      <c r="D153" s="141" t="s">
        <v>31</v>
      </c>
      <c r="E153" s="299">
        <v>6</v>
      </c>
      <c r="F153" s="2815"/>
      <c r="G153" s="2816"/>
      <c r="H153" s="2817"/>
      <c r="I153" s="2815"/>
      <c r="J153" s="2815"/>
    </row>
    <row r="154" spans="1:10" ht="114.75">
      <c r="A154" s="2810" t="s">
        <v>1431</v>
      </c>
      <c r="B154" s="302" t="s">
        <v>256</v>
      </c>
      <c r="C154" s="305" t="s">
        <v>2672</v>
      </c>
      <c r="D154" s="141" t="s">
        <v>31</v>
      </c>
      <c r="E154" s="300">
        <v>120</v>
      </c>
      <c r="F154" s="2815"/>
      <c r="G154" s="2816"/>
      <c r="H154" s="2817"/>
      <c r="I154" s="2815"/>
      <c r="J154" s="2815"/>
    </row>
    <row r="155" spans="1:10" ht="25.5">
      <c r="A155" s="2810" t="s">
        <v>1432</v>
      </c>
      <c r="B155" s="302" t="s">
        <v>257</v>
      </c>
      <c r="C155" s="305" t="s">
        <v>2673</v>
      </c>
      <c r="D155" s="141" t="s">
        <v>31</v>
      </c>
      <c r="E155" s="300">
        <v>3</v>
      </c>
      <c r="F155" s="2815"/>
      <c r="G155" s="2816"/>
      <c r="H155" s="2817"/>
      <c r="I155" s="2815"/>
      <c r="J155" s="2815"/>
    </row>
    <row r="156" spans="1:10" ht="102">
      <c r="A156" s="2810" t="s">
        <v>1433</v>
      </c>
      <c r="B156" s="302" t="s">
        <v>258</v>
      </c>
      <c r="C156" s="305" t="s">
        <v>2674</v>
      </c>
      <c r="D156" s="141" t="s">
        <v>31</v>
      </c>
      <c r="E156" s="300">
        <v>3</v>
      </c>
      <c r="F156" s="2815"/>
      <c r="G156" s="2816"/>
      <c r="H156" s="2817"/>
      <c r="I156" s="2815"/>
      <c r="J156" s="2815"/>
    </row>
    <row r="157" spans="1:10" ht="51">
      <c r="A157" s="2810" t="s">
        <v>1434</v>
      </c>
      <c r="B157" s="302" t="s">
        <v>259</v>
      </c>
      <c r="C157" s="305" t="s">
        <v>2676</v>
      </c>
      <c r="D157" s="141" t="s">
        <v>31</v>
      </c>
      <c r="E157" s="300">
        <v>12</v>
      </c>
      <c r="F157" s="2815"/>
      <c r="G157" s="2816"/>
      <c r="H157" s="2817"/>
      <c r="I157" s="2815"/>
      <c r="J157" s="2815"/>
    </row>
    <row r="158" spans="1:10" ht="25.5">
      <c r="A158" s="2810" t="s">
        <v>1435</v>
      </c>
      <c r="B158" s="302" t="s">
        <v>260</v>
      </c>
      <c r="C158" s="305" t="s">
        <v>261</v>
      </c>
      <c r="D158" s="141" t="s">
        <v>249</v>
      </c>
      <c r="E158" s="300">
        <v>12</v>
      </c>
      <c r="F158" s="2815"/>
      <c r="G158" s="2816"/>
      <c r="H158" s="2817"/>
      <c r="I158" s="2815"/>
      <c r="J158" s="2815"/>
    </row>
    <row r="159" spans="1:10" ht="25.5">
      <c r="A159" s="2810" t="s">
        <v>1436</v>
      </c>
      <c r="B159" s="302" t="s">
        <v>262</v>
      </c>
      <c r="C159" s="305" t="s">
        <v>263</v>
      </c>
      <c r="D159" s="141" t="s">
        <v>249</v>
      </c>
      <c r="E159" s="299">
        <v>24</v>
      </c>
      <c r="F159" s="2815"/>
      <c r="G159" s="2816"/>
      <c r="H159" s="2817"/>
      <c r="I159" s="2815"/>
      <c r="J159" s="2815"/>
    </row>
    <row r="160" spans="1:10" ht="63.75">
      <c r="A160" s="2810" t="s">
        <v>1437</v>
      </c>
      <c r="B160" s="302" t="s">
        <v>264</v>
      </c>
      <c r="C160" s="305" t="s">
        <v>2677</v>
      </c>
      <c r="D160" s="141" t="s">
        <v>31</v>
      </c>
      <c r="E160" s="300">
        <v>30</v>
      </c>
      <c r="F160" s="2815"/>
      <c r="G160" s="2816"/>
      <c r="H160" s="2817"/>
      <c r="I160" s="2815"/>
      <c r="J160" s="2815"/>
    </row>
    <row r="161" spans="1:10" ht="38.25">
      <c r="A161" s="2810" t="s">
        <v>1438</v>
      </c>
      <c r="B161" s="302" t="s">
        <v>265</v>
      </c>
      <c r="C161" s="305" t="s">
        <v>2678</v>
      </c>
      <c r="D161" s="141" t="s">
        <v>31</v>
      </c>
      <c r="E161" s="300">
        <v>6</v>
      </c>
      <c r="F161" s="2815"/>
      <c r="G161" s="2816"/>
      <c r="H161" s="2817"/>
      <c r="I161" s="2815"/>
      <c r="J161" s="2815"/>
    </row>
    <row r="162" spans="1:10">
      <c r="A162" s="2822"/>
      <c r="B162" s="2852"/>
      <c r="C162" s="2853"/>
      <c r="D162" s="2854"/>
      <c r="E162" s="2855"/>
      <c r="F162" s="2827"/>
      <c r="G162" s="2828"/>
      <c r="H162" s="2828"/>
      <c r="I162" s="2830" t="s">
        <v>448</v>
      </c>
      <c r="J162" s="2831"/>
    </row>
    <row r="163" spans="1:10">
      <c r="A163" s="2801" t="s">
        <v>449</v>
      </c>
      <c r="B163" s="2918" t="s">
        <v>2796</v>
      </c>
      <c r="C163" s="2919"/>
      <c r="D163" s="2804"/>
      <c r="E163" s="2805"/>
      <c r="F163" s="2809"/>
      <c r="G163" s="2837"/>
      <c r="H163" s="2804"/>
      <c r="I163" s="2809"/>
      <c r="J163" s="2809"/>
    </row>
    <row r="164" spans="1:10" ht="51">
      <c r="A164" s="2810" t="s">
        <v>450</v>
      </c>
      <c r="B164" s="160" t="s">
        <v>269</v>
      </c>
      <c r="C164" s="305" t="s">
        <v>1127</v>
      </c>
      <c r="D164" s="141" t="s">
        <v>31</v>
      </c>
      <c r="E164" s="2859">
        <v>3</v>
      </c>
      <c r="F164" s="2815"/>
      <c r="G164" s="2816"/>
      <c r="H164" s="2817"/>
      <c r="I164" s="2815"/>
      <c r="J164" s="2815"/>
    </row>
    <row r="165" spans="1:10" ht="25.5">
      <c r="A165" s="2810" t="s">
        <v>452</v>
      </c>
      <c r="B165" s="160" t="s">
        <v>270</v>
      </c>
      <c r="C165" s="305" t="s">
        <v>1128</v>
      </c>
      <c r="D165" s="141" t="s">
        <v>1129</v>
      </c>
      <c r="E165" s="2859">
        <v>3</v>
      </c>
      <c r="F165" s="2815"/>
      <c r="G165" s="2816"/>
      <c r="H165" s="2817"/>
      <c r="I165" s="2815"/>
      <c r="J165" s="2815"/>
    </row>
    <row r="166" spans="1:10">
      <c r="A166" s="2822"/>
      <c r="B166" s="2852"/>
      <c r="C166" s="2853"/>
      <c r="D166" s="2854"/>
      <c r="E166" s="2855"/>
      <c r="F166" s="2827"/>
      <c r="G166" s="2828"/>
      <c r="H166" s="2854"/>
      <c r="I166" s="2830" t="s">
        <v>1439</v>
      </c>
      <c r="J166" s="2831"/>
    </row>
    <row r="167" spans="1:10">
      <c r="A167" s="2801" t="s">
        <v>454</v>
      </c>
      <c r="B167" s="2918" t="s">
        <v>2795</v>
      </c>
      <c r="C167" s="2920"/>
      <c r="D167" s="2804"/>
      <c r="E167" s="2805"/>
      <c r="F167" s="2809"/>
      <c r="G167" s="2837"/>
      <c r="H167" s="2804"/>
      <c r="I167" s="2809"/>
      <c r="J167" s="2809"/>
    </row>
    <row r="168" spans="1:10" ht="25.5">
      <c r="A168" s="2810" t="s">
        <v>456</v>
      </c>
      <c r="B168" s="160" t="s">
        <v>274</v>
      </c>
      <c r="C168" s="305" t="s">
        <v>2679</v>
      </c>
      <c r="D168" s="2817" t="s">
        <v>31</v>
      </c>
      <c r="E168" s="300">
        <v>12</v>
      </c>
      <c r="F168" s="2815"/>
      <c r="G168" s="2816"/>
      <c r="H168" s="2817"/>
      <c r="I168" s="2815"/>
      <c r="J168" s="2815"/>
    </row>
    <row r="169" spans="1:10" ht="38.25">
      <c r="A169" s="2810" t="s">
        <v>459</v>
      </c>
      <c r="B169" s="160" t="s">
        <v>275</v>
      </c>
      <c r="C169" s="305" t="s">
        <v>276</v>
      </c>
      <c r="D169" s="2817" t="s">
        <v>31</v>
      </c>
      <c r="E169" s="300">
        <v>18</v>
      </c>
      <c r="F169" s="2815"/>
      <c r="G169" s="2816"/>
      <c r="H169" s="2817"/>
      <c r="I169" s="2815"/>
      <c r="J169" s="2815"/>
    </row>
    <row r="170" spans="1:10">
      <c r="A170" s="2810" t="s">
        <v>461</v>
      </c>
      <c r="B170" s="302" t="s">
        <v>277</v>
      </c>
      <c r="C170" s="305" t="s">
        <v>2680</v>
      </c>
      <c r="D170" s="2817" t="s">
        <v>31</v>
      </c>
      <c r="E170" s="144">
        <v>18</v>
      </c>
      <c r="F170" s="2815"/>
      <c r="G170" s="2816"/>
      <c r="H170" s="2817"/>
      <c r="I170" s="2815"/>
      <c r="J170" s="2815"/>
    </row>
    <row r="171" spans="1:10" ht="25.5">
      <c r="A171" s="2810" t="s">
        <v>1440</v>
      </c>
      <c r="B171" s="302" t="s">
        <v>278</v>
      </c>
      <c r="C171" s="305" t="s">
        <v>2681</v>
      </c>
      <c r="D171" s="384" t="s">
        <v>31</v>
      </c>
      <c r="E171" s="144">
        <v>12</v>
      </c>
      <c r="F171" s="2815"/>
      <c r="G171" s="2816"/>
      <c r="H171" s="2817"/>
      <c r="I171" s="2815"/>
      <c r="J171" s="2815"/>
    </row>
    <row r="172" spans="1:10" ht="25.5">
      <c r="A172" s="2810" t="s">
        <v>1441</v>
      </c>
      <c r="B172" s="160" t="s">
        <v>279</v>
      </c>
      <c r="C172" s="305" t="s">
        <v>280</v>
      </c>
      <c r="D172" s="2817" t="s">
        <v>249</v>
      </c>
      <c r="E172" s="300">
        <v>30</v>
      </c>
      <c r="F172" s="2815"/>
      <c r="G172" s="2816"/>
      <c r="H172" s="2817"/>
      <c r="I172" s="2815"/>
      <c r="J172" s="2815"/>
    </row>
    <row r="173" spans="1:10" ht="25.5">
      <c r="A173" s="2810" t="s">
        <v>1442</v>
      </c>
      <c r="B173" s="160" t="s">
        <v>281</v>
      </c>
      <c r="C173" s="305" t="s">
        <v>282</v>
      </c>
      <c r="D173" s="2817" t="s">
        <v>249</v>
      </c>
      <c r="E173" s="300">
        <v>30</v>
      </c>
      <c r="F173" s="2815"/>
      <c r="G173" s="2816"/>
      <c r="H173" s="2817"/>
      <c r="I173" s="2815"/>
      <c r="J173" s="2815"/>
    </row>
    <row r="174" spans="1:10">
      <c r="A174" s="2822"/>
      <c r="B174" s="2852"/>
      <c r="C174" s="2853"/>
      <c r="D174" s="2854"/>
      <c r="E174" s="2855"/>
      <c r="F174" s="2827"/>
      <c r="G174" s="2828"/>
      <c r="H174" s="2854"/>
      <c r="I174" s="2830" t="s">
        <v>463</v>
      </c>
      <c r="J174" s="2831"/>
    </row>
    <row r="175" spans="1:10">
      <c r="A175" s="2801" t="s">
        <v>464</v>
      </c>
      <c r="B175" s="2918" t="s">
        <v>1130</v>
      </c>
      <c r="C175" s="2921"/>
      <c r="D175" s="2804"/>
      <c r="E175" s="2805"/>
      <c r="F175" s="2809"/>
      <c r="G175" s="2837"/>
      <c r="H175" s="2804"/>
      <c r="I175" s="2809"/>
      <c r="J175" s="2809"/>
    </row>
    <row r="176" spans="1:10" ht="51">
      <c r="A176" s="2810" t="s">
        <v>465</v>
      </c>
      <c r="B176" s="160" t="s">
        <v>286</v>
      </c>
      <c r="C176" s="305" t="s">
        <v>2682</v>
      </c>
      <c r="D176" s="2817" t="s">
        <v>31</v>
      </c>
      <c r="E176" s="300">
        <v>9</v>
      </c>
      <c r="F176" s="2815"/>
      <c r="G176" s="2816"/>
      <c r="H176" s="2817"/>
      <c r="I176" s="2815"/>
      <c r="J176" s="2815"/>
    </row>
    <row r="177" spans="1:10" ht="89.25">
      <c r="A177" s="2810" t="s">
        <v>1443</v>
      </c>
      <c r="B177" s="160" t="s">
        <v>287</v>
      </c>
      <c r="C177" s="305" t="s">
        <v>2683</v>
      </c>
      <c r="D177" s="2817" t="s">
        <v>31</v>
      </c>
      <c r="E177" s="300">
        <v>3</v>
      </c>
      <c r="F177" s="2815"/>
      <c r="G177" s="2816"/>
      <c r="H177" s="2817"/>
      <c r="I177" s="2815"/>
      <c r="J177" s="2815"/>
    </row>
    <row r="178" spans="1:10" ht="114.75">
      <c r="A178" s="2810" t="s">
        <v>468</v>
      </c>
      <c r="B178" s="160" t="s">
        <v>288</v>
      </c>
      <c r="C178" s="305" t="s">
        <v>289</v>
      </c>
      <c r="D178" s="2817" t="s">
        <v>31</v>
      </c>
      <c r="E178" s="299">
        <v>3</v>
      </c>
      <c r="F178" s="2815"/>
      <c r="G178" s="2816"/>
      <c r="H178" s="2817"/>
      <c r="I178" s="2815"/>
      <c r="J178" s="2815"/>
    </row>
    <row r="179" spans="1:10" ht="51">
      <c r="A179" s="2810" t="s">
        <v>471</v>
      </c>
      <c r="B179" s="160" t="s">
        <v>290</v>
      </c>
      <c r="C179" s="305" t="s">
        <v>291</v>
      </c>
      <c r="D179" s="2817" t="s">
        <v>31</v>
      </c>
      <c r="E179" s="300">
        <v>36</v>
      </c>
      <c r="F179" s="2815"/>
      <c r="G179" s="2816"/>
      <c r="H179" s="2817"/>
      <c r="I179" s="2815"/>
      <c r="J179" s="2815"/>
    </row>
    <row r="180" spans="1:10" ht="102">
      <c r="A180" s="2810" t="s">
        <v>474</v>
      </c>
      <c r="B180" s="160" t="s">
        <v>292</v>
      </c>
      <c r="C180" s="305" t="s">
        <v>293</v>
      </c>
      <c r="D180" s="2817" t="s">
        <v>31</v>
      </c>
      <c r="E180" s="300">
        <v>24</v>
      </c>
      <c r="F180" s="2815"/>
      <c r="G180" s="2816"/>
      <c r="H180" s="2817"/>
      <c r="I180" s="2815"/>
      <c r="J180" s="2815"/>
    </row>
    <row r="181" spans="1:10" ht="89.25">
      <c r="A181" s="2810" t="s">
        <v>477</v>
      </c>
      <c r="B181" s="160" t="s">
        <v>294</v>
      </c>
      <c r="C181" s="305" t="s">
        <v>295</v>
      </c>
      <c r="D181" s="2817" t="s">
        <v>31</v>
      </c>
      <c r="E181" s="299">
        <v>3</v>
      </c>
      <c r="F181" s="2815"/>
      <c r="G181" s="2816"/>
      <c r="H181" s="2817"/>
      <c r="I181" s="2815"/>
      <c r="J181" s="2815"/>
    </row>
    <row r="182" spans="1:10" ht="38.25">
      <c r="A182" s="2810" t="s">
        <v>480</v>
      </c>
      <c r="B182" s="160" t="s">
        <v>296</v>
      </c>
      <c r="C182" s="305" t="s">
        <v>297</v>
      </c>
      <c r="D182" s="2817" t="s">
        <v>31</v>
      </c>
      <c r="E182" s="299">
        <v>15</v>
      </c>
      <c r="F182" s="2815"/>
      <c r="G182" s="2816"/>
      <c r="H182" s="2817"/>
      <c r="I182" s="2815"/>
      <c r="J182" s="2815"/>
    </row>
    <row r="183" spans="1:10" ht="38.25">
      <c r="A183" s="2810" t="s">
        <v>482</v>
      </c>
      <c r="B183" s="160" t="s">
        <v>298</v>
      </c>
      <c r="C183" s="305" t="s">
        <v>299</v>
      </c>
      <c r="D183" s="2817" t="s">
        <v>31</v>
      </c>
      <c r="E183" s="299">
        <v>24</v>
      </c>
      <c r="F183" s="2815"/>
      <c r="G183" s="2816"/>
      <c r="H183" s="2817"/>
      <c r="I183" s="2815"/>
      <c r="J183" s="2815"/>
    </row>
    <row r="184" spans="1:10" ht="102">
      <c r="A184" s="2810" t="s">
        <v>485</v>
      </c>
      <c r="B184" s="160" t="s">
        <v>300</v>
      </c>
      <c r="C184" s="305" t="s">
        <v>301</v>
      </c>
      <c r="D184" s="2817" t="s">
        <v>31</v>
      </c>
      <c r="E184" s="300">
        <v>18</v>
      </c>
      <c r="F184" s="2815"/>
      <c r="G184" s="2816"/>
      <c r="H184" s="2817"/>
      <c r="I184" s="2815"/>
      <c r="J184" s="2815"/>
    </row>
    <row r="185" spans="1:10" ht="51">
      <c r="A185" s="2810" t="s">
        <v>488</v>
      </c>
      <c r="B185" s="160" t="s">
        <v>302</v>
      </c>
      <c r="C185" s="305" t="s">
        <v>1131</v>
      </c>
      <c r="D185" s="2817" t="s">
        <v>31</v>
      </c>
      <c r="E185" s="299">
        <v>9</v>
      </c>
      <c r="F185" s="2815"/>
      <c r="G185" s="2816"/>
      <c r="H185" s="2817"/>
      <c r="I185" s="2815"/>
      <c r="J185" s="2815"/>
    </row>
    <row r="186" spans="1:10" ht="51">
      <c r="A186" s="2810" t="s">
        <v>491</v>
      </c>
      <c r="B186" s="160" t="s">
        <v>303</v>
      </c>
      <c r="C186" s="305" t="s">
        <v>304</v>
      </c>
      <c r="D186" s="2817" t="s">
        <v>31</v>
      </c>
      <c r="E186" s="299">
        <v>9</v>
      </c>
      <c r="F186" s="2815"/>
      <c r="G186" s="2816"/>
      <c r="H186" s="2817"/>
      <c r="I186" s="2815"/>
      <c r="J186" s="2815"/>
    </row>
    <row r="187" spans="1:10" ht="102">
      <c r="A187" s="2810" t="s">
        <v>494</v>
      </c>
      <c r="B187" s="160" t="s">
        <v>305</v>
      </c>
      <c r="C187" s="305" t="s">
        <v>1132</v>
      </c>
      <c r="D187" s="2817" t="s">
        <v>31</v>
      </c>
      <c r="E187" s="299">
        <v>9</v>
      </c>
      <c r="F187" s="2815"/>
      <c r="G187" s="2816"/>
      <c r="H187" s="2817"/>
      <c r="I187" s="2815"/>
      <c r="J187" s="2815"/>
    </row>
    <row r="188" spans="1:10" ht="89.25">
      <c r="A188" s="2810" t="s">
        <v>496</v>
      </c>
      <c r="B188" s="160" t="s">
        <v>306</v>
      </c>
      <c r="C188" s="305" t="s">
        <v>307</v>
      </c>
      <c r="D188" s="2817" t="s">
        <v>31</v>
      </c>
      <c r="E188" s="299">
        <v>24</v>
      </c>
      <c r="F188" s="2815"/>
      <c r="G188" s="2816"/>
      <c r="H188" s="2817"/>
      <c r="I188" s="2815"/>
      <c r="J188" s="2815"/>
    </row>
    <row r="189" spans="1:10">
      <c r="A189" s="2822"/>
      <c r="B189" s="2852"/>
      <c r="C189" s="2853"/>
      <c r="D189" s="2854"/>
      <c r="E189" s="2855"/>
      <c r="F189" s="2827"/>
      <c r="G189" s="2828"/>
      <c r="H189" s="2854"/>
      <c r="I189" s="2830" t="s">
        <v>519</v>
      </c>
      <c r="J189" s="2831"/>
    </row>
    <row r="190" spans="1:10">
      <c r="A190" s="2801" t="s">
        <v>520</v>
      </c>
      <c r="B190" s="2918" t="s">
        <v>1444</v>
      </c>
      <c r="C190" s="2922"/>
      <c r="D190" s="2923"/>
      <c r="E190" s="2805"/>
      <c r="F190" s="2924"/>
      <c r="G190" s="2925"/>
      <c r="H190" s="2923"/>
      <c r="I190" s="2924"/>
      <c r="J190" s="2924"/>
    </row>
    <row r="191" spans="1:10" ht="76.5">
      <c r="A191" s="2810" t="s">
        <v>521</v>
      </c>
      <c r="B191" s="160" t="s">
        <v>311</v>
      </c>
      <c r="C191" s="305" t="s">
        <v>312</v>
      </c>
      <c r="D191" s="2817" t="s">
        <v>31</v>
      </c>
      <c r="E191" s="299">
        <v>12</v>
      </c>
      <c r="F191" s="2815"/>
      <c r="G191" s="2816"/>
      <c r="H191" s="2817"/>
      <c r="I191" s="2815"/>
      <c r="J191" s="2815"/>
    </row>
    <row r="192" spans="1:10" ht="51">
      <c r="A192" s="2810" t="s">
        <v>524</v>
      </c>
      <c r="B192" s="160" t="s">
        <v>313</v>
      </c>
      <c r="C192" s="305" t="s">
        <v>314</v>
      </c>
      <c r="D192" s="2817" t="s">
        <v>87</v>
      </c>
      <c r="E192" s="299">
        <v>12</v>
      </c>
      <c r="F192" s="2815"/>
      <c r="G192" s="2816"/>
      <c r="H192" s="2817"/>
      <c r="I192" s="2815"/>
      <c r="J192" s="2815"/>
    </row>
    <row r="193" spans="1:10" ht="51">
      <c r="A193" s="2810" t="s">
        <v>527</v>
      </c>
      <c r="B193" s="160" t="s">
        <v>315</v>
      </c>
      <c r="C193" s="305" t="s">
        <v>316</v>
      </c>
      <c r="D193" s="2817" t="s">
        <v>87</v>
      </c>
      <c r="E193" s="299">
        <v>36</v>
      </c>
      <c r="F193" s="2815"/>
      <c r="G193" s="2816"/>
      <c r="H193" s="2817"/>
      <c r="I193" s="2815"/>
      <c r="J193" s="2815"/>
    </row>
    <row r="194" spans="1:10">
      <c r="A194" s="2810" t="s">
        <v>530</v>
      </c>
      <c r="B194" s="160" t="s">
        <v>317</v>
      </c>
      <c r="C194" s="305" t="s">
        <v>318</v>
      </c>
      <c r="D194" s="2817" t="s">
        <v>87</v>
      </c>
      <c r="E194" s="299">
        <v>12</v>
      </c>
      <c r="F194" s="2815"/>
      <c r="G194" s="2816"/>
      <c r="H194" s="2817"/>
      <c r="I194" s="2815"/>
      <c r="J194" s="2815"/>
    </row>
    <row r="195" spans="1:10">
      <c r="A195" s="2822"/>
      <c r="B195" s="2852"/>
      <c r="C195" s="2853"/>
      <c r="D195" s="2854"/>
      <c r="E195" s="2855"/>
      <c r="F195" s="2827"/>
      <c r="G195" s="2828"/>
      <c r="H195" s="2854"/>
      <c r="I195" s="2830" t="s">
        <v>557</v>
      </c>
      <c r="J195" s="2831"/>
    </row>
    <row r="196" spans="1:10">
      <c r="A196" s="2801" t="s">
        <v>558</v>
      </c>
      <c r="B196" s="2918" t="s">
        <v>1446</v>
      </c>
      <c r="C196" s="2926"/>
      <c r="D196" s="2804"/>
      <c r="E196" s="2805"/>
      <c r="F196" s="2809"/>
      <c r="G196" s="2837"/>
      <c r="H196" s="2804"/>
      <c r="I196" s="2809"/>
      <c r="J196" s="2809"/>
    </row>
    <row r="197" spans="1:10" ht="25.5">
      <c r="A197" s="2810" t="s">
        <v>559</v>
      </c>
      <c r="B197" s="160" t="s">
        <v>322</v>
      </c>
      <c r="C197" s="305" t="s">
        <v>323</v>
      </c>
      <c r="D197" s="141" t="s">
        <v>31</v>
      </c>
      <c r="E197" s="300">
        <v>3</v>
      </c>
      <c r="F197" s="2815"/>
      <c r="G197" s="2816"/>
      <c r="H197" s="2817"/>
      <c r="I197" s="2815"/>
      <c r="J197" s="2815"/>
    </row>
    <row r="198" spans="1:10">
      <c r="A198" s="2822"/>
      <c r="B198" s="2852"/>
      <c r="C198" s="2853"/>
      <c r="D198" s="2854"/>
      <c r="E198" s="2855"/>
      <c r="F198" s="2827"/>
      <c r="G198" s="2828"/>
      <c r="H198" s="2854"/>
      <c r="I198" s="2830" t="s">
        <v>565</v>
      </c>
      <c r="J198" s="2831"/>
    </row>
    <row r="199" spans="1:10">
      <c r="A199" s="2801" t="s">
        <v>566</v>
      </c>
      <c r="B199" s="2918" t="s">
        <v>1447</v>
      </c>
      <c r="C199" s="2926"/>
      <c r="D199" s="2804"/>
      <c r="E199" s="2805"/>
      <c r="F199" s="2809"/>
      <c r="G199" s="2837"/>
      <c r="H199" s="2804"/>
      <c r="I199" s="2809"/>
      <c r="J199" s="2809"/>
    </row>
    <row r="200" spans="1:10">
      <c r="A200" s="2810" t="s">
        <v>567</v>
      </c>
      <c r="B200" s="2927" t="s">
        <v>1445</v>
      </c>
      <c r="C200" s="305" t="s">
        <v>325</v>
      </c>
      <c r="D200" s="141" t="s">
        <v>49</v>
      </c>
      <c r="E200" s="300">
        <v>12</v>
      </c>
      <c r="F200" s="2815"/>
      <c r="G200" s="2816"/>
      <c r="H200" s="2817"/>
      <c r="I200" s="2815"/>
      <c r="J200" s="2815"/>
    </row>
    <row r="201" spans="1:10">
      <c r="A201" s="2822"/>
      <c r="B201" s="2852"/>
      <c r="C201" s="2853"/>
      <c r="D201" s="2854"/>
      <c r="E201" s="2855"/>
      <c r="F201" s="2827"/>
      <c r="G201" s="2828"/>
      <c r="H201" s="2854"/>
      <c r="I201" s="2830" t="s">
        <v>571</v>
      </c>
      <c r="J201" s="2831"/>
    </row>
    <row r="202" spans="1:10">
      <c r="A202" s="2801" t="s">
        <v>572</v>
      </c>
      <c r="B202" s="2918" t="s">
        <v>1448</v>
      </c>
      <c r="C202" s="2926"/>
      <c r="D202" s="2804"/>
      <c r="E202" s="2805"/>
      <c r="F202" s="2809"/>
      <c r="G202" s="2837"/>
      <c r="H202" s="2804"/>
      <c r="I202" s="2809"/>
      <c r="J202" s="2809"/>
    </row>
    <row r="203" spans="1:10" ht="25.5">
      <c r="A203" s="2810" t="s">
        <v>573</v>
      </c>
      <c r="B203" s="160" t="s">
        <v>327</v>
      </c>
      <c r="C203" s="305" t="s">
        <v>2684</v>
      </c>
      <c r="D203" s="141" t="s">
        <v>31</v>
      </c>
      <c r="E203" s="300">
        <v>6</v>
      </c>
      <c r="F203" s="2815"/>
      <c r="G203" s="2816"/>
      <c r="H203" s="2817"/>
      <c r="I203" s="2815"/>
      <c r="J203" s="2815"/>
    </row>
    <row r="204" spans="1:10">
      <c r="A204" s="2822"/>
      <c r="B204" s="2852"/>
      <c r="C204" s="2853"/>
      <c r="D204" s="2854"/>
      <c r="E204" s="2855"/>
      <c r="F204" s="2827"/>
      <c r="G204" s="2828"/>
      <c r="H204" s="2854"/>
      <c r="I204" s="2830" t="s">
        <v>582</v>
      </c>
      <c r="J204" s="2831"/>
    </row>
    <row r="205" spans="1:10">
      <c r="A205" s="2928" t="s">
        <v>583</v>
      </c>
      <c r="B205" s="2929" t="s">
        <v>2792</v>
      </c>
      <c r="C205" s="2842"/>
      <c r="D205" s="2804"/>
      <c r="E205" s="2805"/>
      <c r="F205" s="2930"/>
      <c r="G205" s="2931"/>
      <c r="H205" s="2804"/>
      <c r="I205" s="2932"/>
      <c r="J205" s="2809"/>
    </row>
    <row r="206" spans="1:10" ht="25.5">
      <c r="A206" s="2810" t="s">
        <v>584</v>
      </c>
      <c r="B206" s="160" t="s">
        <v>328</v>
      </c>
      <c r="C206" s="305" t="s">
        <v>2685</v>
      </c>
      <c r="D206" s="141" t="s">
        <v>31</v>
      </c>
      <c r="E206" s="300">
        <v>3</v>
      </c>
      <c r="F206" s="2815"/>
      <c r="G206" s="2816"/>
      <c r="H206" s="2817"/>
      <c r="I206" s="2815"/>
      <c r="J206" s="2815"/>
    </row>
    <row r="207" spans="1:10">
      <c r="A207" s="2810" t="s">
        <v>586</v>
      </c>
      <c r="B207" s="160" t="s">
        <v>329</v>
      </c>
      <c r="C207" s="305" t="s">
        <v>330</v>
      </c>
      <c r="D207" s="141" t="s">
        <v>249</v>
      </c>
      <c r="E207" s="300">
        <v>3</v>
      </c>
      <c r="F207" s="2815"/>
      <c r="G207" s="2816"/>
      <c r="H207" s="2817"/>
      <c r="I207" s="2815"/>
      <c r="J207" s="2815"/>
    </row>
    <row r="208" spans="1:10">
      <c r="A208" s="2822"/>
      <c r="B208" s="2852"/>
      <c r="C208" s="2853"/>
      <c r="D208" s="2854"/>
      <c r="E208" s="2855"/>
      <c r="F208" s="2827"/>
      <c r="G208" s="2828"/>
      <c r="H208" s="2854"/>
      <c r="I208" s="2830" t="s">
        <v>620</v>
      </c>
      <c r="J208" s="2831"/>
    </row>
    <row r="209" spans="1:10">
      <c r="A209" s="2928" t="s">
        <v>621</v>
      </c>
      <c r="B209" s="2929" t="s">
        <v>2793</v>
      </c>
      <c r="C209" s="2842"/>
      <c r="D209" s="2804"/>
      <c r="E209" s="2805"/>
      <c r="F209" s="2930"/>
      <c r="G209" s="2931"/>
      <c r="H209" s="2804"/>
      <c r="I209" s="2932"/>
      <c r="J209" s="2809"/>
    </row>
    <row r="210" spans="1:10">
      <c r="A210" s="2810" t="s">
        <v>622</v>
      </c>
      <c r="B210" s="160" t="s">
        <v>331</v>
      </c>
      <c r="C210" s="236" t="s">
        <v>332</v>
      </c>
      <c r="D210" s="141" t="s">
        <v>87</v>
      </c>
      <c r="E210" s="300">
        <v>6</v>
      </c>
      <c r="F210" s="2815"/>
      <c r="G210" s="2816"/>
      <c r="H210" s="2817"/>
      <c r="I210" s="2815"/>
      <c r="J210" s="2815"/>
    </row>
    <row r="211" spans="1:10">
      <c r="A211" s="2822"/>
      <c r="B211" s="2852"/>
      <c r="C211" s="2853"/>
      <c r="D211" s="2854"/>
      <c r="E211" s="2855"/>
      <c r="F211" s="2827"/>
      <c r="G211" s="2828"/>
      <c r="H211" s="2854"/>
      <c r="I211" s="2830" t="s">
        <v>726</v>
      </c>
      <c r="J211" s="2831"/>
    </row>
    <row r="212" spans="1:10">
      <c r="A212" s="2928" t="s">
        <v>727</v>
      </c>
      <c r="B212" s="2929" t="s">
        <v>2794</v>
      </c>
      <c r="C212" s="2842"/>
      <c r="D212" s="2804"/>
      <c r="E212" s="2805"/>
      <c r="F212" s="2930"/>
      <c r="G212" s="2931"/>
      <c r="H212" s="2804"/>
      <c r="I212" s="2932"/>
      <c r="J212" s="2809"/>
    </row>
    <row r="213" spans="1:10">
      <c r="A213" s="2810" t="s">
        <v>728</v>
      </c>
      <c r="B213" s="160" t="s">
        <v>333</v>
      </c>
      <c r="C213" s="305" t="s">
        <v>334</v>
      </c>
      <c r="D213" s="141" t="s">
        <v>31</v>
      </c>
      <c r="E213" s="299">
        <v>3</v>
      </c>
      <c r="F213" s="2815"/>
      <c r="G213" s="2816"/>
      <c r="H213" s="2817"/>
      <c r="I213" s="2815"/>
      <c r="J213" s="2815"/>
    </row>
    <row r="214" spans="1:10">
      <c r="A214" s="2822"/>
      <c r="B214" s="2852"/>
      <c r="C214" s="2853"/>
      <c r="D214" s="2854"/>
      <c r="E214" s="2855"/>
      <c r="F214" s="2827"/>
      <c r="G214" s="2828"/>
      <c r="H214" s="2854"/>
      <c r="I214" s="2830" t="s">
        <v>731</v>
      </c>
      <c r="J214" s="2831"/>
    </row>
    <row r="215" spans="1:10">
      <c r="A215" s="2801" t="s">
        <v>736</v>
      </c>
      <c r="B215" s="2918" t="s">
        <v>2791</v>
      </c>
      <c r="C215" s="2921"/>
      <c r="D215" s="2804"/>
      <c r="E215" s="2805"/>
      <c r="F215" s="2809"/>
      <c r="G215" s="2837"/>
      <c r="H215" s="2804"/>
      <c r="I215" s="2809"/>
      <c r="J215" s="2809"/>
    </row>
    <row r="216" spans="1:10" ht="51">
      <c r="A216" s="2810" t="s">
        <v>738</v>
      </c>
      <c r="B216" s="160" t="s">
        <v>337</v>
      </c>
      <c r="C216" s="305" t="s">
        <v>2686</v>
      </c>
      <c r="D216" s="2817" t="s">
        <v>31</v>
      </c>
      <c r="E216" s="300">
        <v>6</v>
      </c>
      <c r="F216" s="2815"/>
      <c r="G216" s="2816"/>
      <c r="H216" s="2817"/>
      <c r="I216" s="2815"/>
      <c r="J216" s="2815"/>
    </row>
    <row r="217" spans="1:10" ht="38.25">
      <c r="A217" s="2810" t="s">
        <v>742</v>
      </c>
      <c r="B217" s="160" t="s">
        <v>339</v>
      </c>
      <c r="C217" s="305" t="s">
        <v>2688</v>
      </c>
      <c r="D217" s="2817" t="s">
        <v>249</v>
      </c>
      <c r="E217" s="299">
        <v>3</v>
      </c>
      <c r="F217" s="2815"/>
      <c r="G217" s="2816"/>
      <c r="H217" s="2817"/>
      <c r="I217" s="2815"/>
      <c r="J217" s="2815"/>
    </row>
    <row r="218" spans="1:10" ht="38.25">
      <c r="A218" s="2810" t="s">
        <v>745</v>
      </c>
      <c r="B218" s="160" t="s">
        <v>341</v>
      </c>
      <c r="C218" s="305" t="s">
        <v>2687</v>
      </c>
      <c r="D218" s="2817" t="s">
        <v>249</v>
      </c>
      <c r="E218" s="300">
        <v>6</v>
      </c>
      <c r="F218" s="2815"/>
      <c r="G218" s="2816"/>
      <c r="H218" s="2817"/>
      <c r="I218" s="2815"/>
      <c r="J218" s="2815"/>
    </row>
    <row r="219" spans="1:10" ht="51">
      <c r="A219" s="2810" t="s">
        <v>747</v>
      </c>
      <c r="B219" s="160" t="s">
        <v>343</v>
      </c>
      <c r="C219" s="305" t="s">
        <v>344</v>
      </c>
      <c r="D219" s="2817" t="s">
        <v>249</v>
      </c>
      <c r="E219" s="300">
        <v>3</v>
      </c>
      <c r="F219" s="2815"/>
      <c r="G219" s="2816"/>
      <c r="H219" s="2817"/>
      <c r="I219" s="2815"/>
      <c r="J219" s="2815"/>
    </row>
    <row r="220" spans="1:10" ht="51">
      <c r="A220" s="2810" t="s">
        <v>751</v>
      </c>
      <c r="B220" s="160" t="s">
        <v>346</v>
      </c>
      <c r="C220" s="305" t="s">
        <v>347</v>
      </c>
      <c r="D220" s="2817" t="s">
        <v>249</v>
      </c>
      <c r="E220" s="300">
        <v>3</v>
      </c>
      <c r="F220" s="2815"/>
      <c r="G220" s="2816"/>
      <c r="H220" s="2817"/>
      <c r="I220" s="2815"/>
      <c r="J220" s="2815"/>
    </row>
    <row r="221" spans="1:10" ht="51">
      <c r="A221" s="2810" t="s">
        <v>755</v>
      </c>
      <c r="B221" s="160" t="s">
        <v>349</v>
      </c>
      <c r="C221" s="2933" t="s">
        <v>2689</v>
      </c>
      <c r="D221" s="2817" t="s">
        <v>31</v>
      </c>
      <c r="E221" s="300">
        <v>3</v>
      </c>
      <c r="F221" s="2815"/>
      <c r="G221" s="2816"/>
      <c r="H221" s="2817"/>
      <c r="I221" s="2815"/>
      <c r="J221" s="2815"/>
    </row>
    <row r="222" spans="1:10">
      <c r="A222" s="2822"/>
      <c r="B222" s="2852"/>
      <c r="C222" s="2853"/>
      <c r="D222" s="2854"/>
      <c r="E222" s="2855"/>
      <c r="F222" s="2827"/>
      <c r="G222" s="2828"/>
      <c r="H222" s="2854"/>
      <c r="I222" s="2830" t="s">
        <v>802</v>
      </c>
      <c r="J222" s="2831"/>
    </row>
    <row r="223" spans="1:10">
      <c r="A223" s="2801" t="s">
        <v>803</v>
      </c>
      <c r="B223" s="2934" t="s">
        <v>1133</v>
      </c>
      <c r="C223" s="2842"/>
      <c r="D223" s="2804"/>
      <c r="E223" s="2805"/>
      <c r="F223" s="2930"/>
      <c r="G223" s="2931"/>
      <c r="H223" s="2804"/>
      <c r="I223" s="2932"/>
      <c r="J223" s="2809"/>
    </row>
    <row r="224" spans="1:10" ht="39">
      <c r="A224" s="2810" t="s">
        <v>805</v>
      </c>
      <c r="B224" s="243" t="s">
        <v>351</v>
      </c>
      <c r="C224" s="237" t="s">
        <v>1134</v>
      </c>
      <c r="D224" s="2817" t="s">
        <v>31</v>
      </c>
      <c r="E224" s="300">
        <v>9</v>
      </c>
      <c r="F224" s="2815"/>
      <c r="G224" s="2816"/>
      <c r="H224" s="2817"/>
      <c r="I224" s="2815"/>
      <c r="J224" s="2815"/>
    </row>
    <row r="225" spans="1:10">
      <c r="A225" s="2822"/>
      <c r="B225" s="2852"/>
      <c r="C225" s="2853"/>
      <c r="D225" s="2854"/>
      <c r="E225" s="2855"/>
      <c r="F225" s="2827"/>
      <c r="G225" s="2828"/>
      <c r="H225" s="2854"/>
      <c r="I225" s="2830" t="s">
        <v>749</v>
      </c>
      <c r="J225" s="2831"/>
    </row>
    <row r="226" spans="1:10">
      <c r="A226" s="2801" t="s">
        <v>859</v>
      </c>
      <c r="B226" s="2935" t="s">
        <v>2790</v>
      </c>
      <c r="C226" s="2936"/>
      <c r="D226" s="2923"/>
      <c r="E226" s="2937"/>
      <c r="F226" s="2924"/>
      <c r="G226" s="2925"/>
      <c r="H226" s="2923"/>
      <c r="I226" s="2924"/>
      <c r="J226" s="2924"/>
    </row>
    <row r="227" spans="1:10">
      <c r="A227" s="2810" t="s">
        <v>860</v>
      </c>
      <c r="B227" s="243" t="s">
        <v>355</v>
      </c>
      <c r="C227" s="237" t="s">
        <v>356</v>
      </c>
      <c r="D227" s="2817" t="s">
        <v>31</v>
      </c>
      <c r="E227" s="300">
        <v>9</v>
      </c>
      <c r="F227" s="2815"/>
      <c r="G227" s="2816"/>
      <c r="H227" s="2817"/>
      <c r="I227" s="2815"/>
      <c r="J227" s="2815"/>
    </row>
    <row r="228" spans="1:10">
      <c r="A228" s="2810" t="s">
        <v>863</v>
      </c>
      <c r="B228" s="160" t="s">
        <v>358</v>
      </c>
      <c r="C228" s="305" t="s">
        <v>2690</v>
      </c>
      <c r="D228" s="2817" t="s">
        <v>249</v>
      </c>
      <c r="E228" s="300">
        <v>9</v>
      </c>
      <c r="F228" s="2815"/>
      <c r="G228" s="2816"/>
      <c r="H228" s="2817"/>
      <c r="I228" s="2815"/>
      <c r="J228" s="2815"/>
    </row>
    <row r="229" spans="1:10">
      <c r="A229" s="2822"/>
      <c r="B229" s="2852"/>
      <c r="C229" s="2853"/>
      <c r="D229" s="2854"/>
      <c r="E229" s="2855"/>
      <c r="F229" s="2827"/>
      <c r="G229" s="2939"/>
      <c r="H229" s="2940"/>
      <c r="I229" s="2941" t="s">
        <v>870</v>
      </c>
      <c r="J229" s="2831"/>
    </row>
    <row r="230" spans="1:10">
      <c r="A230" s="2801" t="s">
        <v>871</v>
      </c>
      <c r="B230" s="2935" t="s">
        <v>361</v>
      </c>
      <c r="C230" s="2926"/>
      <c r="D230" s="2804"/>
      <c r="E230" s="2805"/>
      <c r="F230" s="2809"/>
      <c r="G230" s="2837"/>
      <c r="H230" s="2804"/>
      <c r="I230" s="2809"/>
      <c r="J230" s="2809"/>
    </row>
    <row r="231" spans="1:10" ht="114.75">
      <c r="A231" s="2810" t="s">
        <v>873</v>
      </c>
      <c r="B231" s="160" t="s">
        <v>363</v>
      </c>
      <c r="C231" s="305" t="s">
        <v>364</v>
      </c>
      <c r="D231" s="2817" t="s">
        <v>31</v>
      </c>
      <c r="E231" s="300">
        <v>6</v>
      </c>
      <c r="F231" s="2815"/>
      <c r="G231" s="2816"/>
      <c r="H231" s="2817"/>
      <c r="I231" s="2815"/>
      <c r="J231" s="2815"/>
    </row>
    <row r="232" spans="1:10" ht="51">
      <c r="A232" s="2810" t="s">
        <v>876</v>
      </c>
      <c r="B232" s="160" t="s">
        <v>366</v>
      </c>
      <c r="C232" s="305" t="s">
        <v>2691</v>
      </c>
      <c r="D232" s="2817" t="s">
        <v>31</v>
      </c>
      <c r="E232" s="300">
        <v>9</v>
      </c>
      <c r="F232" s="2815"/>
      <c r="G232" s="2816"/>
      <c r="H232" s="2817"/>
      <c r="I232" s="2815"/>
      <c r="J232" s="2815"/>
    </row>
    <row r="233" spans="1:10">
      <c r="A233" s="2810" t="s">
        <v>878</v>
      </c>
      <c r="B233" s="160" t="s">
        <v>367</v>
      </c>
      <c r="C233" s="305" t="s">
        <v>368</v>
      </c>
      <c r="D233" s="2817" t="s">
        <v>31</v>
      </c>
      <c r="E233" s="300">
        <v>12</v>
      </c>
      <c r="F233" s="2815"/>
      <c r="G233" s="2816"/>
      <c r="H233" s="2817"/>
      <c r="I233" s="2815"/>
      <c r="J233" s="2815"/>
    </row>
    <row r="234" spans="1:10" ht="51">
      <c r="A234" s="2810" t="s">
        <v>880</v>
      </c>
      <c r="B234" s="160" t="s">
        <v>369</v>
      </c>
      <c r="C234" s="348" t="s">
        <v>2692</v>
      </c>
      <c r="D234" s="2817" t="s">
        <v>31</v>
      </c>
      <c r="E234" s="300">
        <v>12</v>
      </c>
      <c r="F234" s="2815"/>
      <c r="G234" s="2816"/>
      <c r="H234" s="2817"/>
      <c r="I234" s="2815"/>
      <c r="J234" s="2815"/>
    </row>
    <row r="235" spans="1:10">
      <c r="A235" s="2822"/>
      <c r="B235" s="2852"/>
      <c r="C235" s="2853"/>
      <c r="D235" s="2854"/>
      <c r="E235" s="2855"/>
      <c r="F235" s="2827"/>
      <c r="G235" s="2828"/>
      <c r="H235" s="2854"/>
      <c r="I235" s="2830" t="s">
        <v>901</v>
      </c>
      <c r="J235" s="2831"/>
    </row>
    <row r="236" spans="1:10">
      <c r="A236" s="2801" t="s">
        <v>902</v>
      </c>
      <c r="B236" s="2935" t="s">
        <v>2789</v>
      </c>
      <c r="C236" s="2936"/>
      <c r="D236" s="2923"/>
      <c r="E236" s="2805"/>
      <c r="F236" s="2924"/>
      <c r="G236" s="2925"/>
      <c r="H236" s="2923"/>
      <c r="I236" s="2924"/>
      <c r="J236" s="2924"/>
    </row>
    <row r="237" spans="1:10">
      <c r="A237" s="2810" t="s">
        <v>903</v>
      </c>
      <c r="B237" s="302" t="s">
        <v>373</v>
      </c>
      <c r="C237" s="236" t="s">
        <v>374</v>
      </c>
      <c r="D237" s="2817" t="s">
        <v>249</v>
      </c>
      <c r="E237" s="2859">
        <v>12</v>
      </c>
      <c r="F237" s="2815"/>
      <c r="G237" s="2816"/>
      <c r="H237" s="2817"/>
      <c r="I237" s="2815"/>
      <c r="J237" s="2815"/>
    </row>
    <row r="238" spans="1:10" ht="25.5">
      <c r="A238" s="2810" t="s">
        <v>906</v>
      </c>
      <c r="B238" s="302" t="s">
        <v>376</v>
      </c>
      <c r="C238" s="305" t="s">
        <v>377</v>
      </c>
      <c r="D238" s="2817" t="s">
        <v>249</v>
      </c>
      <c r="E238" s="2859">
        <v>12</v>
      </c>
      <c r="F238" s="2815"/>
      <c r="G238" s="2816"/>
      <c r="H238" s="2817"/>
      <c r="I238" s="2815"/>
      <c r="J238" s="2815"/>
    </row>
    <row r="239" spans="1:10">
      <c r="A239" s="2822"/>
      <c r="B239" s="2852"/>
      <c r="C239" s="2853"/>
      <c r="D239" s="2854"/>
      <c r="E239" s="2855"/>
      <c r="F239" s="2827"/>
      <c r="G239" s="2828"/>
      <c r="H239" s="2854"/>
      <c r="I239" s="2830" t="s">
        <v>913</v>
      </c>
      <c r="J239" s="2831"/>
    </row>
    <row r="240" spans="1:10">
      <c r="A240" s="2801" t="s">
        <v>914</v>
      </c>
      <c r="B240" s="2942" t="s">
        <v>2788</v>
      </c>
      <c r="C240" s="2936"/>
      <c r="D240" s="2923"/>
      <c r="E240" s="2805"/>
      <c r="F240" s="2924"/>
      <c r="G240" s="2925"/>
      <c r="H240" s="2923"/>
      <c r="I240" s="2924"/>
      <c r="J240" s="2924"/>
    </row>
    <row r="241" spans="1:10" ht="38.25">
      <c r="A241" s="2810" t="s">
        <v>915</v>
      </c>
      <c r="B241" s="302" t="s">
        <v>380</v>
      </c>
      <c r="C241" s="305" t="s">
        <v>3425</v>
      </c>
      <c r="D241" s="144" t="s">
        <v>31</v>
      </c>
      <c r="E241" s="299">
        <v>1080</v>
      </c>
      <c r="F241" s="2815"/>
      <c r="G241" s="2816"/>
      <c r="H241" s="2817"/>
      <c r="I241" s="2815"/>
      <c r="J241" s="2815"/>
    </row>
    <row r="242" spans="1:10" ht="127.5">
      <c r="A242" s="2810" t="s">
        <v>917</v>
      </c>
      <c r="B242" s="302" t="s">
        <v>382</v>
      </c>
      <c r="C242" s="305" t="s">
        <v>383</v>
      </c>
      <c r="D242" s="144" t="s">
        <v>31</v>
      </c>
      <c r="E242" s="299">
        <v>1440</v>
      </c>
      <c r="F242" s="2815"/>
      <c r="G242" s="2816"/>
      <c r="H242" s="2817"/>
      <c r="I242" s="2815"/>
      <c r="J242" s="2815"/>
    </row>
    <row r="243" spans="1:10" ht="38.25">
      <c r="A243" s="2810" t="s">
        <v>918</v>
      </c>
      <c r="B243" s="302" t="s">
        <v>384</v>
      </c>
      <c r="C243" s="305" t="s">
        <v>385</v>
      </c>
      <c r="D243" s="144" t="s">
        <v>31</v>
      </c>
      <c r="E243" s="299">
        <v>720</v>
      </c>
      <c r="F243" s="2815"/>
      <c r="G243" s="2816"/>
      <c r="H243" s="2817"/>
      <c r="I243" s="2815"/>
      <c r="J243" s="2815"/>
    </row>
    <row r="244" spans="1:10" ht="51">
      <c r="A244" s="2810" t="s">
        <v>919</v>
      </c>
      <c r="B244" s="302" t="s">
        <v>386</v>
      </c>
      <c r="C244" s="305" t="s">
        <v>387</v>
      </c>
      <c r="D244" s="144" t="s">
        <v>31</v>
      </c>
      <c r="E244" s="299">
        <v>1800</v>
      </c>
      <c r="F244" s="2815"/>
      <c r="G244" s="2816"/>
      <c r="H244" s="2817"/>
      <c r="I244" s="2815"/>
      <c r="J244" s="2815"/>
    </row>
    <row r="245" spans="1:10" ht="38.25">
      <c r="A245" s="2810" t="s">
        <v>921</v>
      </c>
      <c r="B245" s="302" t="s">
        <v>388</v>
      </c>
      <c r="C245" s="305" t="s">
        <v>389</v>
      </c>
      <c r="D245" s="144" t="s">
        <v>31</v>
      </c>
      <c r="E245" s="299">
        <v>1080</v>
      </c>
      <c r="F245" s="2815"/>
      <c r="G245" s="2816"/>
      <c r="H245" s="2817"/>
      <c r="I245" s="2815"/>
      <c r="J245" s="2815"/>
    </row>
    <row r="246" spans="1:10" ht="38.25">
      <c r="A246" s="2810" t="s">
        <v>924</v>
      </c>
      <c r="B246" s="302" t="s">
        <v>390</v>
      </c>
      <c r="C246" s="305" t="s">
        <v>391</v>
      </c>
      <c r="D246" s="144" t="s">
        <v>31</v>
      </c>
      <c r="E246" s="299">
        <v>1080</v>
      </c>
      <c r="F246" s="2815"/>
      <c r="G246" s="2816"/>
      <c r="H246" s="2817"/>
      <c r="I246" s="2815"/>
      <c r="J246" s="2815"/>
    </row>
    <row r="247" spans="1:10">
      <c r="A247" s="2822"/>
      <c r="B247" s="2852"/>
      <c r="C247" s="2853"/>
      <c r="D247" s="2854"/>
      <c r="E247" s="2855"/>
      <c r="F247" s="2943"/>
      <c r="G247" s="2832"/>
      <c r="H247" s="2944"/>
      <c r="I247" s="2945" t="s">
        <v>920</v>
      </c>
      <c r="J247" s="2946"/>
    </row>
    <row r="248" spans="1:10">
      <c r="A248" s="2947">
        <v>42</v>
      </c>
      <c r="B248" s="2934" t="s">
        <v>2787</v>
      </c>
      <c r="C248" s="2842"/>
      <c r="D248" s="2804"/>
      <c r="E248" s="2948"/>
      <c r="F248" s="2809"/>
      <c r="G248" s="2949"/>
      <c r="H248" s="2804"/>
      <c r="I248" s="2809"/>
      <c r="J248" s="2809"/>
    </row>
    <row r="249" spans="1:10" ht="25.5">
      <c r="A249" s="2810" t="s">
        <v>956</v>
      </c>
      <c r="B249" s="302" t="s">
        <v>392</v>
      </c>
      <c r="C249" s="305" t="s">
        <v>2693</v>
      </c>
      <c r="D249" s="144" t="s">
        <v>49</v>
      </c>
      <c r="E249" s="299">
        <v>36</v>
      </c>
      <c r="F249" s="2815"/>
      <c r="G249" s="2816"/>
      <c r="H249" s="2817"/>
      <c r="I249" s="2815"/>
      <c r="J249" s="2815"/>
    </row>
    <row r="250" spans="1:10" ht="25.5">
      <c r="A250" s="2810" t="s">
        <v>959</v>
      </c>
      <c r="B250" s="302" t="s">
        <v>393</v>
      </c>
      <c r="C250" s="305" t="s">
        <v>2694</v>
      </c>
      <c r="D250" s="144" t="s">
        <v>49</v>
      </c>
      <c r="E250" s="299">
        <v>15</v>
      </c>
      <c r="F250" s="2815"/>
      <c r="G250" s="2816"/>
      <c r="H250" s="2817"/>
      <c r="I250" s="2815"/>
      <c r="J250" s="2815"/>
    </row>
    <row r="251" spans="1:10" ht="25.5">
      <c r="A251" s="2810" t="s">
        <v>962</v>
      </c>
      <c r="B251" s="302" t="s">
        <v>394</v>
      </c>
      <c r="C251" s="305" t="s">
        <v>2695</v>
      </c>
      <c r="D251" s="144" t="s">
        <v>49</v>
      </c>
      <c r="E251" s="299">
        <v>12</v>
      </c>
      <c r="F251" s="2815"/>
      <c r="G251" s="2816"/>
      <c r="H251" s="2817"/>
      <c r="I251" s="2815"/>
      <c r="J251" s="2815"/>
    </row>
    <row r="252" spans="1:10" ht="38.25">
      <c r="A252" s="2810" t="s">
        <v>965</v>
      </c>
      <c r="B252" s="302" t="s">
        <v>395</v>
      </c>
      <c r="C252" s="305" t="s">
        <v>2696</v>
      </c>
      <c r="D252" s="144" t="s">
        <v>49</v>
      </c>
      <c r="E252" s="299">
        <v>12</v>
      </c>
      <c r="F252" s="2815"/>
      <c r="G252" s="2816"/>
      <c r="H252" s="2817"/>
      <c r="I252" s="2815"/>
      <c r="J252" s="2815"/>
    </row>
    <row r="253" spans="1:10" ht="38.25">
      <c r="A253" s="2810" t="s">
        <v>968</v>
      </c>
      <c r="B253" s="302" t="s">
        <v>396</v>
      </c>
      <c r="C253" s="305" t="s">
        <v>2697</v>
      </c>
      <c r="D253" s="144" t="s">
        <v>49</v>
      </c>
      <c r="E253" s="299">
        <v>12</v>
      </c>
      <c r="F253" s="2815"/>
      <c r="G253" s="2816"/>
      <c r="H253" s="2817"/>
      <c r="I253" s="2815"/>
      <c r="J253" s="2815"/>
    </row>
    <row r="254" spans="1:10" ht="25.5">
      <c r="A254" s="2810" t="s">
        <v>971</v>
      </c>
      <c r="B254" s="279" t="s">
        <v>398</v>
      </c>
      <c r="C254" s="279" t="s">
        <v>2698</v>
      </c>
      <c r="D254" s="384" t="s">
        <v>31</v>
      </c>
      <c r="E254" s="300">
        <v>9</v>
      </c>
      <c r="F254" s="268"/>
      <c r="G254" s="276"/>
      <c r="H254" s="384"/>
      <c r="I254" s="268"/>
      <c r="J254" s="268"/>
    </row>
    <row r="255" spans="1:10" ht="38.25">
      <c r="A255" s="2810" t="s">
        <v>974</v>
      </c>
      <c r="B255" s="302" t="s">
        <v>399</v>
      </c>
      <c r="C255" s="305" t="s">
        <v>2699</v>
      </c>
      <c r="D255" s="144" t="s">
        <v>49</v>
      </c>
      <c r="E255" s="299">
        <v>36</v>
      </c>
      <c r="F255" s="2815"/>
      <c r="G255" s="2816"/>
      <c r="H255" s="2817"/>
      <c r="I255" s="2815"/>
      <c r="J255" s="2815"/>
    </row>
    <row r="256" spans="1:10">
      <c r="A256" s="2854"/>
      <c r="B256" s="2852"/>
      <c r="C256" s="2853"/>
      <c r="D256" s="2854"/>
      <c r="E256" s="2855"/>
      <c r="F256" s="2827"/>
      <c r="G256" s="2832"/>
      <c r="H256" s="2832"/>
      <c r="I256" s="2830" t="s">
        <v>981</v>
      </c>
      <c r="J256" s="2950"/>
    </row>
    <row r="257" spans="1:10">
      <c r="A257" s="2923">
        <v>43</v>
      </c>
      <c r="B257" s="2951" t="s">
        <v>401</v>
      </c>
      <c r="C257" s="2952"/>
      <c r="D257" s="2953"/>
      <c r="E257" s="2954"/>
      <c r="F257" s="2953"/>
      <c r="G257" s="2953"/>
      <c r="H257" s="2953"/>
      <c r="I257" s="2953"/>
      <c r="J257" s="2953"/>
    </row>
    <row r="258" spans="1:10" ht="38.25">
      <c r="A258" s="2810" t="s">
        <v>1449</v>
      </c>
      <c r="B258" s="302" t="s">
        <v>402</v>
      </c>
      <c r="C258" s="305" t="s">
        <v>403</v>
      </c>
      <c r="D258" s="144" t="s">
        <v>31</v>
      </c>
      <c r="E258" s="299">
        <v>720</v>
      </c>
      <c r="F258" s="2815"/>
      <c r="G258" s="2816"/>
      <c r="H258" s="2817"/>
      <c r="I258" s="2815"/>
      <c r="J258" s="2815"/>
    </row>
    <row r="259" spans="1:10">
      <c r="A259" s="2822"/>
      <c r="B259" s="2852"/>
      <c r="C259" s="2853"/>
      <c r="D259" s="2854"/>
      <c r="E259" s="2855"/>
      <c r="F259" s="2827"/>
      <c r="G259" s="2828"/>
      <c r="H259" s="2828"/>
      <c r="I259" s="2830" t="s">
        <v>987</v>
      </c>
      <c r="J259" s="2950"/>
    </row>
    <row r="260" spans="1:10" ht="15.75">
      <c r="A260" s="2801" t="s">
        <v>988</v>
      </c>
      <c r="B260" s="2942" t="s">
        <v>2786</v>
      </c>
      <c r="C260" s="2921"/>
      <c r="D260" s="2955"/>
      <c r="E260" s="2805"/>
      <c r="F260" s="2809"/>
      <c r="G260" s="2837"/>
      <c r="H260" s="2804"/>
      <c r="I260" s="2809"/>
      <c r="J260" s="2809"/>
    </row>
    <row r="261" spans="1:10" ht="51">
      <c r="A261" s="2810" t="s">
        <v>982</v>
      </c>
      <c r="B261" s="302" t="s">
        <v>406</v>
      </c>
      <c r="C261" s="305" t="s">
        <v>407</v>
      </c>
      <c r="D261" s="2817" t="s">
        <v>49</v>
      </c>
      <c r="E261" s="2859">
        <v>36</v>
      </c>
      <c r="F261" s="2815"/>
      <c r="G261" s="2816"/>
      <c r="H261" s="2817"/>
      <c r="I261" s="2815"/>
      <c r="J261" s="2815"/>
    </row>
    <row r="262" spans="1:10" ht="51">
      <c r="A262" s="2810" t="s">
        <v>985</v>
      </c>
      <c r="B262" s="302" t="s">
        <v>408</v>
      </c>
      <c r="C262" s="305" t="s">
        <v>409</v>
      </c>
      <c r="D262" s="2817" t="s">
        <v>49</v>
      </c>
      <c r="E262" s="2859">
        <v>36</v>
      </c>
      <c r="F262" s="2815"/>
      <c r="G262" s="2816"/>
      <c r="H262" s="2817"/>
      <c r="I262" s="2815"/>
      <c r="J262" s="2815"/>
    </row>
    <row r="263" spans="1:10">
      <c r="A263" s="2822"/>
      <c r="B263" s="2852"/>
      <c r="C263" s="2853"/>
      <c r="D263" s="2854"/>
      <c r="E263" s="2855"/>
      <c r="F263" s="2827"/>
      <c r="G263" s="2828"/>
      <c r="H263" s="2854"/>
      <c r="I263" s="2830" t="s">
        <v>991</v>
      </c>
      <c r="J263" s="2831"/>
    </row>
    <row r="264" spans="1:10">
      <c r="A264" s="2801" t="s">
        <v>992</v>
      </c>
      <c r="B264" s="2942" t="s">
        <v>2785</v>
      </c>
      <c r="C264" s="2921"/>
      <c r="D264" s="2804"/>
      <c r="E264" s="2805"/>
      <c r="F264" s="2809"/>
      <c r="G264" s="2837"/>
      <c r="H264" s="2804"/>
      <c r="I264" s="2809"/>
      <c r="J264" s="2809"/>
    </row>
    <row r="265" spans="1:10">
      <c r="A265" s="2810" t="s">
        <v>994</v>
      </c>
      <c r="B265" s="302" t="s">
        <v>298</v>
      </c>
      <c r="C265" s="305" t="s">
        <v>412</v>
      </c>
      <c r="D265" s="144" t="s">
        <v>49</v>
      </c>
      <c r="E265" s="299">
        <v>3000</v>
      </c>
      <c r="F265" s="2815"/>
      <c r="G265" s="2816"/>
      <c r="H265" s="2817"/>
      <c r="I265" s="2815"/>
      <c r="J265" s="2815"/>
    </row>
    <row r="266" spans="1:10" ht="127.5">
      <c r="A266" s="2810" t="s">
        <v>997</v>
      </c>
      <c r="B266" s="302" t="s">
        <v>413</v>
      </c>
      <c r="C266" s="305" t="s">
        <v>2700</v>
      </c>
      <c r="D266" s="144" t="s">
        <v>31</v>
      </c>
      <c r="E266" s="300">
        <v>720</v>
      </c>
      <c r="F266" s="2815"/>
      <c r="G266" s="2816"/>
      <c r="H266" s="2817"/>
      <c r="I266" s="2815"/>
      <c r="J266" s="2815"/>
    </row>
    <row r="267" spans="1:10" ht="25.5">
      <c r="A267" s="2810" t="s">
        <v>1000</v>
      </c>
      <c r="B267" s="302" t="s">
        <v>414</v>
      </c>
      <c r="C267" s="305" t="s">
        <v>415</v>
      </c>
      <c r="D267" s="144" t="s">
        <v>31</v>
      </c>
      <c r="E267" s="300">
        <v>720</v>
      </c>
      <c r="F267" s="2815"/>
      <c r="G267" s="2816"/>
      <c r="H267" s="2817"/>
      <c r="I267" s="2815"/>
      <c r="J267" s="2815"/>
    </row>
    <row r="268" spans="1:10" ht="114.75">
      <c r="A268" s="2810" t="s">
        <v>1002</v>
      </c>
      <c r="B268" s="302" t="s">
        <v>416</v>
      </c>
      <c r="C268" s="305" t="s">
        <v>417</v>
      </c>
      <c r="D268" s="144" t="s">
        <v>31</v>
      </c>
      <c r="E268" s="300">
        <v>720</v>
      </c>
      <c r="F268" s="2815"/>
      <c r="G268" s="2816"/>
      <c r="H268" s="2817"/>
      <c r="I268" s="2815"/>
      <c r="J268" s="2815"/>
    </row>
    <row r="269" spans="1:10" ht="127.5">
      <c r="A269" s="2810" t="s">
        <v>1450</v>
      </c>
      <c r="B269" s="302" t="s">
        <v>418</v>
      </c>
      <c r="C269" s="305" t="s">
        <v>419</v>
      </c>
      <c r="D269" s="144" t="s">
        <v>31</v>
      </c>
      <c r="E269" s="300">
        <v>720</v>
      </c>
      <c r="F269" s="2815"/>
      <c r="G269" s="2816"/>
      <c r="H269" s="2817"/>
      <c r="I269" s="2815"/>
      <c r="J269" s="2815"/>
    </row>
    <row r="270" spans="1:10" ht="165.75">
      <c r="A270" s="2810" t="s">
        <v>1451</v>
      </c>
      <c r="B270" s="302" t="s">
        <v>420</v>
      </c>
      <c r="C270" s="305" t="s">
        <v>421</v>
      </c>
      <c r="D270" s="144" t="s">
        <v>31</v>
      </c>
      <c r="E270" s="300">
        <v>1440</v>
      </c>
      <c r="F270" s="2815"/>
      <c r="G270" s="2816"/>
      <c r="H270" s="2817"/>
      <c r="I270" s="2815"/>
      <c r="J270" s="2815"/>
    </row>
    <row r="271" spans="1:10" ht="153">
      <c r="A271" s="2810" t="s">
        <v>1452</v>
      </c>
      <c r="B271" s="302" t="s">
        <v>422</v>
      </c>
      <c r="C271" s="2933" t="s">
        <v>2784</v>
      </c>
      <c r="D271" s="144" t="s">
        <v>31</v>
      </c>
      <c r="E271" s="299">
        <v>180</v>
      </c>
      <c r="F271" s="2815"/>
      <c r="G271" s="2816"/>
      <c r="H271" s="2817"/>
      <c r="I271" s="2815"/>
      <c r="J271" s="2815"/>
    </row>
    <row r="272" spans="1:10" ht="165.75">
      <c r="A272" s="2810" t="s">
        <v>1453</v>
      </c>
      <c r="B272" s="302" t="s">
        <v>423</v>
      </c>
      <c r="C272" s="305" t="s">
        <v>424</v>
      </c>
      <c r="D272" s="144" t="s">
        <v>31</v>
      </c>
      <c r="E272" s="300">
        <v>1440</v>
      </c>
      <c r="F272" s="2815"/>
      <c r="G272" s="2816"/>
      <c r="H272" s="2817"/>
      <c r="I272" s="2815"/>
      <c r="J272" s="2815"/>
    </row>
    <row r="273" spans="1:10" ht="25.5">
      <c r="A273" s="2810" t="s">
        <v>1454</v>
      </c>
      <c r="B273" s="302" t="s">
        <v>425</v>
      </c>
      <c r="C273" s="305" t="s">
        <v>426</v>
      </c>
      <c r="D273" s="144" t="s">
        <v>31</v>
      </c>
      <c r="E273" s="300">
        <v>720</v>
      </c>
      <c r="F273" s="2815"/>
      <c r="G273" s="2816"/>
      <c r="H273" s="2817"/>
      <c r="I273" s="2815"/>
      <c r="J273" s="2815"/>
    </row>
    <row r="274" spans="1:10" ht="165.75">
      <c r="A274" s="2810" t="s">
        <v>1455</v>
      </c>
      <c r="B274" s="302" t="s">
        <v>427</v>
      </c>
      <c r="C274" s="305" t="s">
        <v>428</v>
      </c>
      <c r="D274" s="144" t="s">
        <v>31</v>
      </c>
      <c r="E274" s="300">
        <v>1600</v>
      </c>
      <c r="F274" s="2815"/>
      <c r="G274" s="2816"/>
      <c r="H274" s="2817"/>
      <c r="I274" s="2815"/>
      <c r="J274" s="2815"/>
    </row>
    <row r="275" spans="1:10" ht="25.5">
      <c r="A275" s="2810" t="s">
        <v>1456</v>
      </c>
      <c r="B275" s="302" t="s">
        <v>429</v>
      </c>
      <c r="C275" s="305" t="s">
        <v>430</v>
      </c>
      <c r="D275" s="141" t="s">
        <v>49</v>
      </c>
      <c r="E275" s="299">
        <v>36</v>
      </c>
      <c r="F275" s="2815"/>
      <c r="G275" s="2816"/>
      <c r="H275" s="2817"/>
      <c r="I275" s="2815"/>
      <c r="J275" s="2815"/>
    </row>
    <row r="276" spans="1:10" ht="51">
      <c r="A276" s="2810" t="s">
        <v>1457</v>
      </c>
      <c r="B276" s="302" t="s">
        <v>431</v>
      </c>
      <c r="C276" s="305" t="s">
        <v>2701</v>
      </c>
      <c r="D276" s="144" t="s">
        <v>31</v>
      </c>
      <c r="E276" s="300">
        <v>240</v>
      </c>
      <c r="F276" s="2815"/>
      <c r="G276" s="2816"/>
      <c r="H276" s="2817"/>
      <c r="I276" s="2815"/>
      <c r="J276" s="2815"/>
    </row>
    <row r="277" spans="1:10" ht="25.5">
      <c r="A277" s="2810" t="s">
        <v>1458</v>
      </c>
      <c r="B277" s="302" t="s">
        <v>432</v>
      </c>
      <c r="C277" s="305" t="s">
        <v>433</v>
      </c>
      <c r="D277" s="141" t="s">
        <v>49</v>
      </c>
      <c r="E277" s="299">
        <v>360</v>
      </c>
      <c r="F277" s="2815"/>
      <c r="G277" s="2816"/>
      <c r="H277" s="2817"/>
      <c r="I277" s="2815"/>
      <c r="J277" s="2815"/>
    </row>
    <row r="278" spans="1:10">
      <c r="A278" s="2822"/>
      <c r="B278" s="2852"/>
      <c r="C278" s="2853"/>
      <c r="D278" s="2854"/>
      <c r="E278" s="2855"/>
      <c r="F278" s="2827"/>
      <c r="G278" s="2828"/>
      <c r="H278" s="2854"/>
      <c r="I278" s="2830" t="s">
        <v>1005</v>
      </c>
      <c r="J278" s="2831"/>
    </row>
    <row r="279" spans="1:10">
      <c r="A279" s="2801" t="s">
        <v>1006</v>
      </c>
      <c r="B279" s="2942" t="s">
        <v>2783</v>
      </c>
      <c r="C279" s="2936"/>
      <c r="D279" s="2923"/>
      <c r="E279" s="2805"/>
      <c r="F279" s="2924"/>
      <c r="G279" s="2925"/>
      <c r="H279" s="2923"/>
      <c r="I279" s="2924"/>
      <c r="J279" s="2924"/>
    </row>
    <row r="280" spans="1:10" ht="25.5">
      <c r="A280" s="2810" t="s">
        <v>1008</v>
      </c>
      <c r="B280" s="302" t="s">
        <v>436</v>
      </c>
      <c r="C280" s="305" t="s">
        <v>437</v>
      </c>
      <c r="D280" s="2817" t="s">
        <v>49</v>
      </c>
      <c r="E280" s="299">
        <v>120</v>
      </c>
      <c r="F280" s="2815"/>
      <c r="G280" s="2816"/>
      <c r="H280" s="2817"/>
      <c r="I280" s="2815"/>
      <c r="J280" s="2815"/>
    </row>
    <row r="281" spans="1:10" ht="25.5">
      <c r="A281" s="2810" t="s">
        <v>1011</v>
      </c>
      <c r="B281" s="302" t="s">
        <v>439</v>
      </c>
      <c r="C281" s="305" t="s">
        <v>440</v>
      </c>
      <c r="D281" s="2817" t="s">
        <v>49</v>
      </c>
      <c r="E281" s="299">
        <v>18</v>
      </c>
      <c r="F281" s="2815"/>
      <c r="G281" s="2816"/>
      <c r="H281" s="2817"/>
      <c r="I281" s="2815"/>
      <c r="J281" s="2815"/>
    </row>
    <row r="282" spans="1:10" ht="25.5">
      <c r="A282" s="2810" t="s">
        <v>1014</v>
      </c>
      <c r="B282" s="302" t="s">
        <v>442</v>
      </c>
      <c r="C282" s="305" t="s">
        <v>2702</v>
      </c>
      <c r="D282" s="2817" t="s">
        <v>49</v>
      </c>
      <c r="E282" s="299">
        <v>90</v>
      </c>
      <c r="F282" s="2815"/>
      <c r="G282" s="2816"/>
      <c r="H282" s="2817"/>
      <c r="I282" s="2815"/>
      <c r="J282" s="2815"/>
    </row>
    <row r="283" spans="1:10" ht="25.5">
      <c r="A283" s="2810" t="s">
        <v>1017</v>
      </c>
      <c r="B283" s="302" t="s">
        <v>444</v>
      </c>
      <c r="C283" s="305" t="s">
        <v>445</v>
      </c>
      <c r="D283" s="2817" t="s">
        <v>49</v>
      </c>
      <c r="E283" s="299">
        <v>18</v>
      </c>
      <c r="F283" s="2815"/>
      <c r="G283" s="2816"/>
      <c r="H283" s="2817"/>
      <c r="I283" s="2815"/>
      <c r="J283" s="2815"/>
    </row>
    <row r="284" spans="1:10" ht="38.25">
      <c r="A284" s="2810" t="s">
        <v>1020</v>
      </c>
      <c r="B284" s="302" t="s">
        <v>447</v>
      </c>
      <c r="C284" s="305" t="s">
        <v>2703</v>
      </c>
      <c r="D284" s="2817" t="s">
        <v>49</v>
      </c>
      <c r="E284" s="299">
        <v>18</v>
      </c>
      <c r="F284" s="2815"/>
      <c r="G284" s="2816"/>
      <c r="H284" s="2817"/>
      <c r="I284" s="2815"/>
      <c r="J284" s="2815"/>
    </row>
    <row r="285" spans="1:10">
      <c r="A285" s="2822"/>
      <c r="B285" s="2852"/>
      <c r="C285" s="2853"/>
      <c r="D285" s="2854"/>
      <c r="E285" s="2855"/>
      <c r="F285" s="2827"/>
      <c r="G285" s="2828"/>
      <c r="H285" s="2854"/>
      <c r="I285" s="2830" t="s">
        <v>1022</v>
      </c>
      <c r="J285" s="2831"/>
    </row>
    <row r="286" spans="1:10">
      <c r="A286" s="2801" t="s">
        <v>1023</v>
      </c>
      <c r="B286" s="2942" t="s">
        <v>2782</v>
      </c>
      <c r="C286" s="2936"/>
      <c r="D286" s="2923"/>
      <c r="E286" s="2805"/>
      <c r="F286" s="2924"/>
      <c r="G286" s="2925"/>
      <c r="H286" s="2923"/>
      <c r="I286" s="2924"/>
      <c r="J286" s="2924"/>
    </row>
    <row r="287" spans="1:10" ht="51">
      <c r="A287" s="2810" t="s">
        <v>1024</v>
      </c>
      <c r="B287" s="302" t="s">
        <v>451</v>
      </c>
      <c r="C287" s="305" t="s">
        <v>2704</v>
      </c>
      <c r="D287" s="2817" t="s">
        <v>31</v>
      </c>
      <c r="E287" s="299">
        <v>3</v>
      </c>
      <c r="F287" s="2815"/>
      <c r="G287" s="2816"/>
      <c r="H287" s="2817"/>
      <c r="I287" s="2815"/>
      <c r="J287" s="2815"/>
    </row>
    <row r="288" spans="1:10" ht="63.75">
      <c r="A288" s="2810" t="s">
        <v>1026</v>
      </c>
      <c r="B288" s="302" t="s">
        <v>420</v>
      </c>
      <c r="C288" s="305" t="s">
        <v>2705</v>
      </c>
      <c r="D288" s="2817" t="s">
        <v>31</v>
      </c>
      <c r="E288" s="300">
        <v>150</v>
      </c>
      <c r="F288" s="2815"/>
      <c r="G288" s="2816"/>
      <c r="H288" s="2817"/>
      <c r="I288" s="2815"/>
      <c r="J288" s="2815"/>
    </row>
    <row r="289" spans="1:10" ht="38.25">
      <c r="A289" s="2810" t="s">
        <v>1027</v>
      </c>
      <c r="B289" s="302" t="s">
        <v>453</v>
      </c>
      <c r="C289" s="305" t="s">
        <v>2706</v>
      </c>
      <c r="D289" s="384" t="s">
        <v>49</v>
      </c>
      <c r="E289" s="300">
        <v>9000</v>
      </c>
      <c r="F289" s="2815"/>
      <c r="G289" s="2816"/>
      <c r="H289" s="2817"/>
      <c r="I289" s="2815"/>
      <c r="J289" s="2815"/>
    </row>
    <row r="290" spans="1:10">
      <c r="A290" s="2854"/>
      <c r="B290" s="2852"/>
      <c r="C290" s="2852"/>
      <c r="D290" s="2852"/>
      <c r="E290" s="2854"/>
      <c r="F290" s="2852"/>
      <c r="G290" s="2852"/>
      <c r="H290" s="2852"/>
      <c r="I290" s="2830" t="s">
        <v>1029</v>
      </c>
      <c r="J290" s="2852"/>
    </row>
    <row r="291" spans="1:10">
      <c r="A291" s="2801" t="s">
        <v>1030</v>
      </c>
      <c r="B291" s="2942" t="s">
        <v>455</v>
      </c>
      <c r="C291" s="2936"/>
      <c r="D291" s="2923"/>
      <c r="E291" s="2869"/>
      <c r="F291" s="2924"/>
      <c r="G291" s="2925"/>
      <c r="H291" s="2923"/>
      <c r="I291" s="2924"/>
      <c r="J291" s="2924"/>
    </row>
    <row r="292" spans="1:10">
      <c r="A292" s="2810" t="s">
        <v>1031</v>
      </c>
      <c r="B292" s="302" t="s">
        <v>457</v>
      </c>
      <c r="C292" s="305" t="s">
        <v>458</v>
      </c>
      <c r="D292" s="2817" t="s">
        <v>49</v>
      </c>
      <c r="E292" s="300">
        <v>6</v>
      </c>
      <c r="F292" s="2815"/>
      <c r="G292" s="2816"/>
      <c r="H292" s="2817"/>
      <c r="I292" s="2815"/>
      <c r="J292" s="2815"/>
    </row>
    <row r="293" spans="1:10">
      <c r="A293" s="2810" t="s">
        <v>1033</v>
      </c>
      <c r="B293" s="302" t="s">
        <v>460</v>
      </c>
      <c r="C293" s="305" t="s">
        <v>458</v>
      </c>
      <c r="D293" s="2817" t="s">
        <v>49</v>
      </c>
      <c r="E293" s="300">
        <v>6</v>
      </c>
      <c r="F293" s="2815"/>
      <c r="G293" s="2816"/>
      <c r="H293" s="2817"/>
      <c r="I293" s="2815"/>
      <c r="J293" s="2815"/>
    </row>
    <row r="294" spans="1:10">
      <c r="A294" s="2810" t="s">
        <v>1036</v>
      </c>
      <c r="B294" s="302" t="s">
        <v>462</v>
      </c>
      <c r="C294" s="305" t="s">
        <v>458</v>
      </c>
      <c r="D294" s="2817" t="s">
        <v>49</v>
      </c>
      <c r="E294" s="299">
        <v>6</v>
      </c>
      <c r="F294" s="2815"/>
      <c r="G294" s="2816"/>
      <c r="H294" s="2817"/>
      <c r="I294" s="2815"/>
      <c r="J294" s="2815"/>
    </row>
    <row r="295" spans="1:10">
      <c r="A295" s="2822"/>
      <c r="B295" s="2852"/>
      <c r="C295" s="2853"/>
      <c r="D295" s="2854"/>
      <c r="E295" s="2855"/>
      <c r="F295" s="2827"/>
      <c r="G295" s="2828"/>
      <c r="H295" s="2854"/>
      <c r="I295" s="2830" t="s">
        <v>1046</v>
      </c>
      <c r="J295" s="2831"/>
    </row>
    <row r="296" spans="1:10">
      <c r="A296" s="2801" t="s">
        <v>1047</v>
      </c>
      <c r="B296" s="2942" t="s">
        <v>2781</v>
      </c>
      <c r="C296" s="2921"/>
      <c r="D296" s="2804"/>
      <c r="E296" s="2805"/>
      <c r="F296" s="2809"/>
      <c r="G296" s="2837"/>
      <c r="H296" s="2804"/>
      <c r="I296" s="2809"/>
      <c r="J296" s="2809"/>
    </row>
    <row r="297" spans="1:10" ht="25.5">
      <c r="A297" s="2810" t="s">
        <v>1049</v>
      </c>
      <c r="B297" s="639" t="s">
        <v>466</v>
      </c>
      <c r="C297" s="168" t="s">
        <v>467</v>
      </c>
      <c r="D297" s="144" t="s">
        <v>49</v>
      </c>
      <c r="E297" s="146">
        <v>36</v>
      </c>
      <c r="F297" s="2815"/>
      <c r="G297" s="2816"/>
      <c r="H297" s="2817"/>
      <c r="I297" s="2815"/>
      <c r="J297" s="2815"/>
    </row>
    <row r="298" spans="1:10" ht="25.5">
      <c r="A298" s="2810" t="s">
        <v>1459</v>
      </c>
      <c r="B298" s="639" t="s">
        <v>469</v>
      </c>
      <c r="C298" s="168" t="s">
        <v>470</v>
      </c>
      <c r="D298" s="144" t="s">
        <v>49</v>
      </c>
      <c r="E298" s="146">
        <v>36</v>
      </c>
      <c r="F298" s="2815"/>
      <c r="G298" s="2816"/>
      <c r="H298" s="2817"/>
      <c r="I298" s="2815"/>
      <c r="J298" s="2815"/>
    </row>
    <row r="299" spans="1:10" ht="25.5">
      <c r="A299" s="2810" t="s">
        <v>1460</v>
      </c>
      <c r="B299" s="639" t="s">
        <v>472</v>
      </c>
      <c r="C299" s="168" t="s">
        <v>473</v>
      </c>
      <c r="D299" s="141" t="s">
        <v>49</v>
      </c>
      <c r="E299" s="146">
        <v>45</v>
      </c>
      <c r="F299" s="2815"/>
      <c r="G299" s="2816"/>
      <c r="H299" s="2817"/>
      <c r="I299" s="2815"/>
      <c r="J299" s="2815"/>
    </row>
    <row r="300" spans="1:10" ht="25.5">
      <c r="A300" s="2810" t="s">
        <v>1461</v>
      </c>
      <c r="B300" s="639" t="s">
        <v>475</v>
      </c>
      <c r="C300" s="168" t="s">
        <v>476</v>
      </c>
      <c r="D300" s="141" t="s">
        <v>49</v>
      </c>
      <c r="E300" s="146">
        <v>36</v>
      </c>
      <c r="F300" s="2815"/>
      <c r="G300" s="2816"/>
      <c r="H300" s="2817"/>
      <c r="I300" s="2815"/>
      <c r="J300" s="2815"/>
    </row>
    <row r="301" spans="1:10" ht="25.5">
      <c r="A301" s="2810" t="s">
        <v>1462</v>
      </c>
      <c r="B301" s="639" t="s">
        <v>478</v>
      </c>
      <c r="C301" s="168" t="s">
        <v>479</v>
      </c>
      <c r="D301" s="141" t="s">
        <v>49</v>
      </c>
      <c r="E301" s="146">
        <v>36</v>
      </c>
      <c r="F301" s="2815"/>
      <c r="G301" s="2816"/>
      <c r="H301" s="2817"/>
      <c r="I301" s="2815"/>
      <c r="J301" s="2815"/>
    </row>
    <row r="302" spans="1:10" ht="25.5">
      <c r="A302" s="2810" t="s">
        <v>1463</v>
      </c>
      <c r="B302" s="639" t="s">
        <v>481</v>
      </c>
      <c r="C302" s="168" t="s">
        <v>467</v>
      </c>
      <c r="D302" s="141" t="s">
        <v>49</v>
      </c>
      <c r="E302" s="146">
        <v>36</v>
      </c>
      <c r="F302" s="2815"/>
      <c r="G302" s="2816"/>
      <c r="H302" s="2817"/>
      <c r="I302" s="2815"/>
      <c r="J302" s="2815"/>
    </row>
    <row r="303" spans="1:10" ht="25.5">
      <c r="A303" s="2810" t="s">
        <v>1464</v>
      </c>
      <c r="B303" s="639" t="s">
        <v>483</v>
      </c>
      <c r="C303" s="168" t="s">
        <v>484</v>
      </c>
      <c r="D303" s="141" t="s">
        <v>49</v>
      </c>
      <c r="E303" s="146">
        <v>36</v>
      </c>
      <c r="F303" s="2815"/>
      <c r="G303" s="2816"/>
      <c r="H303" s="2817"/>
      <c r="I303" s="2815"/>
      <c r="J303" s="2815"/>
    </row>
    <row r="304" spans="1:10" ht="25.5">
      <c r="A304" s="2810" t="s">
        <v>1465</v>
      </c>
      <c r="B304" s="639" t="s">
        <v>486</v>
      </c>
      <c r="C304" s="168" t="s">
        <v>487</v>
      </c>
      <c r="D304" s="141" t="s">
        <v>49</v>
      </c>
      <c r="E304" s="146">
        <v>36</v>
      </c>
      <c r="F304" s="2815"/>
      <c r="G304" s="2816"/>
      <c r="H304" s="2817"/>
      <c r="I304" s="2815"/>
      <c r="J304" s="2815"/>
    </row>
    <row r="305" spans="1:10">
      <c r="A305" s="2810" t="s">
        <v>1466</v>
      </c>
      <c r="B305" s="639" t="s">
        <v>489</v>
      </c>
      <c r="C305" s="305" t="s">
        <v>490</v>
      </c>
      <c r="D305" s="141" t="s">
        <v>49</v>
      </c>
      <c r="E305" s="299">
        <v>6</v>
      </c>
      <c r="F305" s="2815"/>
      <c r="G305" s="2816"/>
      <c r="H305" s="2817"/>
      <c r="I305" s="2815"/>
      <c r="J305" s="2815"/>
    </row>
    <row r="306" spans="1:10">
      <c r="A306" s="2810" t="s">
        <v>1467</v>
      </c>
      <c r="B306" s="302" t="s">
        <v>492</v>
      </c>
      <c r="C306" s="305" t="s">
        <v>493</v>
      </c>
      <c r="D306" s="141" t="s">
        <v>49</v>
      </c>
      <c r="E306" s="299">
        <v>24</v>
      </c>
      <c r="F306" s="2815"/>
      <c r="G306" s="2816"/>
      <c r="H306" s="2817"/>
      <c r="I306" s="2815"/>
      <c r="J306" s="2815"/>
    </row>
    <row r="307" spans="1:10">
      <c r="A307" s="2810" t="s">
        <v>1468</v>
      </c>
      <c r="B307" s="302" t="s">
        <v>495</v>
      </c>
      <c r="C307" s="305" t="s">
        <v>493</v>
      </c>
      <c r="D307" s="141" t="s">
        <v>49</v>
      </c>
      <c r="E307" s="146">
        <v>24</v>
      </c>
      <c r="F307" s="2815"/>
      <c r="G307" s="2816"/>
      <c r="H307" s="2817"/>
      <c r="I307" s="2815"/>
      <c r="J307" s="2815"/>
    </row>
    <row r="308" spans="1:10">
      <c r="A308" s="2810" t="s">
        <v>1469</v>
      </c>
      <c r="B308" s="639" t="s">
        <v>497</v>
      </c>
      <c r="C308" s="305" t="s">
        <v>493</v>
      </c>
      <c r="D308" s="141" t="s">
        <v>49</v>
      </c>
      <c r="E308" s="146">
        <v>24</v>
      </c>
      <c r="F308" s="2815"/>
      <c r="G308" s="2816"/>
      <c r="H308" s="2817"/>
      <c r="I308" s="2815"/>
      <c r="J308" s="2815"/>
    </row>
    <row r="309" spans="1:10">
      <c r="A309" s="2810" t="s">
        <v>1470</v>
      </c>
      <c r="B309" s="639" t="s">
        <v>498</v>
      </c>
      <c r="C309" s="305" t="s">
        <v>499</v>
      </c>
      <c r="D309" s="141" t="s">
        <v>49</v>
      </c>
      <c r="E309" s="146">
        <v>24</v>
      </c>
      <c r="F309" s="2815"/>
      <c r="G309" s="2816"/>
      <c r="H309" s="2817"/>
      <c r="I309" s="2815"/>
      <c r="J309" s="2815"/>
    </row>
    <row r="310" spans="1:10">
      <c r="A310" s="2810" t="s">
        <v>1471</v>
      </c>
      <c r="B310" s="639" t="s">
        <v>500</v>
      </c>
      <c r="C310" s="305" t="s">
        <v>493</v>
      </c>
      <c r="D310" s="141" t="s">
        <v>49</v>
      </c>
      <c r="E310" s="146">
        <v>24</v>
      </c>
      <c r="F310" s="2815"/>
      <c r="G310" s="2816"/>
      <c r="H310" s="2817"/>
      <c r="I310" s="2815"/>
      <c r="J310" s="2815"/>
    </row>
    <row r="311" spans="1:10">
      <c r="A311" s="2810" t="s">
        <v>1472</v>
      </c>
      <c r="B311" s="639" t="s">
        <v>501</v>
      </c>
      <c r="C311" s="305" t="s">
        <v>493</v>
      </c>
      <c r="D311" s="141" t="s">
        <v>49</v>
      </c>
      <c r="E311" s="146">
        <v>24</v>
      </c>
      <c r="F311" s="2815"/>
      <c r="G311" s="2816"/>
      <c r="H311" s="2817"/>
      <c r="I311" s="2815"/>
      <c r="J311" s="2815"/>
    </row>
    <row r="312" spans="1:10">
      <c r="A312" s="2810" t="s">
        <v>1473</v>
      </c>
      <c r="B312" s="639" t="s">
        <v>502</v>
      </c>
      <c r="C312" s="305" t="s">
        <v>493</v>
      </c>
      <c r="D312" s="141" t="s">
        <v>49</v>
      </c>
      <c r="E312" s="146">
        <v>60</v>
      </c>
      <c r="F312" s="2815"/>
      <c r="G312" s="2816"/>
      <c r="H312" s="2817"/>
      <c r="I312" s="2815"/>
      <c r="J312" s="2815"/>
    </row>
    <row r="313" spans="1:10">
      <c r="A313" s="2810" t="s">
        <v>1474</v>
      </c>
      <c r="B313" s="302" t="s">
        <v>503</v>
      </c>
      <c r="C313" s="305" t="s">
        <v>493</v>
      </c>
      <c r="D313" s="141" t="s">
        <v>49</v>
      </c>
      <c r="E313" s="146">
        <v>60</v>
      </c>
      <c r="F313" s="2815"/>
      <c r="G313" s="2816"/>
      <c r="H313" s="2817"/>
      <c r="I313" s="2815"/>
      <c r="J313" s="2815"/>
    </row>
    <row r="314" spans="1:10">
      <c r="A314" s="2810" t="s">
        <v>1475</v>
      </c>
      <c r="B314" s="639" t="s">
        <v>504</v>
      </c>
      <c r="C314" s="305" t="s">
        <v>493</v>
      </c>
      <c r="D314" s="141" t="s">
        <v>49</v>
      </c>
      <c r="E314" s="146">
        <v>60</v>
      </c>
      <c r="F314" s="2815"/>
      <c r="G314" s="2816"/>
      <c r="H314" s="2817"/>
      <c r="I314" s="2815"/>
      <c r="J314" s="2815"/>
    </row>
    <row r="315" spans="1:10">
      <c r="A315" s="2810" t="s">
        <v>1476</v>
      </c>
      <c r="B315" s="302" t="s">
        <v>505</v>
      </c>
      <c r="C315" s="305" t="s">
        <v>493</v>
      </c>
      <c r="D315" s="141" t="s">
        <v>49</v>
      </c>
      <c r="E315" s="146">
        <v>60</v>
      </c>
      <c r="F315" s="2815"/>
      <c r="G315" s="2816"/>
      <c r="H315" s="2817"/>
      <c r="I315" s="2815"/>
      <c r="J315" s="2815"/>
    </row>
    <row r="316" spans="1:10">
      <c r="A316" s="2810" t="s">
        <v>1477</v>
      </c>
      <c r="B316" s="302" t="s">
        <v>506</v>
      </c>
      <c r="C316" s="305" t="s">
        <v>493</v>
      </c>
      <c r="D316" s="141" t="s">
        <v>49</v>
      </c>
      <c r="E316" s="146">
        <v>60</v>
      </c>
      <c r="F316" s="2815"/>
      <c r="G316" s="2816"/>
      <c r="H316" s="2817"/>
      <c r="I316" s="2815"/>
      <c r="J316" s="2815"/>
    </row>
    <row r="317" spans="1:10">
      <c r="A317" s="2810" t="s">
        <v>1478</v>
      </c>
      <c r="B317" s="302" t="s">
        <v>507</v>
      </c>
      <c r="C317" s="305" t="s">
        <v>493</v>
      </c>
      <c r="D317" s="141" t="s">
        <v>49</v>
      </c>
      <c r="E317" s="146">
        <v>60</v>
      </c>
      <c r="F317" s="2815"/>
      <c r="G317" s="2816"/>
      <c r="H317" s="2817"/>
      <c r="I317" s="2815"/>
      <c r="J317" s="2815"/>
    </row>
    <row r="318" spans="1:10">
      <c r="A318" s="2810" t="s">
        <v>1479</v>
      </c>
      <c r="B318" s="302" t="s">
        <v>508</v>
      </c>
      <c r="C318" s="305" t="s">
        <v>493</v>
      </c>
      <c r="D318" s="141" t="s">
        <v>49</v>
      </c>
      <c r="E318" s="146">
        <v>60</v>
      </c>
      <c r="F318" s="2815"/>
      <c r="G318" s="2816"/>
      <c r="H318" s="2817"/>
      <c r="I318" s="2815"/>
      <c r="J318" s="2815"/>
    </row>
    <row r="319" spans="1:10">
      <c r="A319" s="2810" t="s">
        <v>1480</v>
      </c>
      <c r="B319" s="302" t="s">
        <v>509</v>
      </c>
      <c r="C319" s="305" t="s">
        <v>493</v>
      </c>
      <c r="D319" s="141" t="s">
        <v>49</v>
      </c>
      <c r="E319" s="146">
        <v>60</v>
      </c>
      <c r="F319" s="2815"/>
      <c r="G319" s="2816"/>
      <c r="H319" s="2817"/>
      <c r="I319" s="2815"/>
      <c r="J319" s="2815"/>
    </row>
    <row r="320" spans="1:10">
      <c r="A320" s="2810" t="s">
        <v>1481</v>
      </c>
      <c r="B320" s="302" t="s">
        <v>510</v>
      </c>
      <c r="C320" s="305" t="s">
        <v>493</v>
      </c>
      <c r="D320" s="141" t="s">
        <v>49</v>
      </c>
      <c r="E320" s="146">
        <v>60</v>
      </c>
      <c r="F320" s="2815"/>
      <c r="G320" s="2816"/>
      <c r="H320" s="2817"/>
      <c r="I320" s="2815"/>
      <c r="J320" s="2815"/>
    </row>
    <row r="321" spans="1:10">
      <c r="A321" s="2810" t="s">
        <v>1482</v>
      </c>
      <c r="B321" s="302" t="s">
        <v>469</v>
      </c>
      <c r="C321" s="305" t="s">
        <v>493</v>
      </c>
      <c r="D321" s="141" t="s">
        <v>49</v>
      </c>
      <c r="E321" s="146">
        <v>60</v>
      </c>
      <c r="F321" s="2815"/>
      <c r="G321" s="2816"/>
      <c r="H321" s="2817"/>
      <c r="I321" s="2815"/>
      <c r="J321" s="2815"/>
    </row>
    <row r="322" spans="1:10" ht="25.5">
      <c r="A322" s="2810" t="s">
        <v>1483</v>
      </c>
      <c r="B322" s="302" t="s">
        <v>511</v>
      </c>
      <c r="C322" s="305" t="s">
        <v>493</v>
      </c>
      <c r="D322" s="141" t="s">
        <v>49</v>
      </c>
      <c r="E322" s="299">
        <v>45</v>
      </c>
      <c r="F322" s="2815"/>
      <c r="G322" s="2816"/>
      <c r="H322" s="2817"/>
      <c r="I322" s="2815"/>
      <c r="J322" s="2815"/>
    </row>
    <row r="323" spans="1:10">
      <c r="A323" s="2810" t="s">
        <v>1484</v>
      </c>
      <c r="B323" s="302" t="s">
        <v>512</v>
      </c>
      <c r="C323" s="305" t="s">
        <v>493</v>
      </c>
      <c r="D323" s="141" t="s">
        <v>49</v>
      </c>
      <c r="E323" s="299">
        <v>45</v>
      </c>
      <c r="F323" s="2815"/>
      <c r="G323" s="2816"/>
      <c r="H323" s="2817"/>
      <c r="I323" s="2815"/>
      <c r="J323" s="2815"/>
    </row>
    <row r="324" spans="1:10">
      <c r="A324" s="2810" t="s">
        <v>1485</v>
      </c>
      <c r="B324" s="302" t="s">
        <v>513</v>
      </c>
      <c r="C324" s="305" t="s">
        <v>493</v>
      </c>
      <c r="D324" s="141" t="s">
        <v>49</v>
      </c>
      <c r="E324" s="299">
        <v>45</v>
      </c>
      <c r="F324" s="2815"/>
      <c r="G324" s="2816"/>
      <c r="H324" s="2817"/>
      <c r="I324" s="2815"/>
      <c r="J324" s="2815"/>
    </row>
    <row r="325" spans="1:10" ht="25.5">
      <c r="A325" s="2810" t="s">
        <v>1486</v>
      </c>
      <c r="B325" s="302" t="s">
        <v>514</v>
      </c>
      <c r="C325" s="305" t="s">
        <v>515</v>
      </c>
      <c r="D325" s="2817" t="s">
        <v>87</v>
      </c>
      <c r="E325" s="299">
        <v>36</v>
      </c>
      <c r="F325" s="2815"/>
      <c r="G325" s="2816"/>
      <c r="H325" s="2817"/>
      <c r="I325" s="2815"/>
      <c r="J325" s="2815"/>
    </row>
    <row r="326" spans="1:10" ht="25.5">
      <c r="A326" s="2810" t="s">
        <v>1487</v>
      </c>
      <c r="B326" s="302" t="s">
        <v>516</v>
      </c>
      <c r="C326" s="305" t="s">
        <v>517</v>
      </c>
      <c r="D326" s="2817" t="s">
        <v>87</v>
      </c>
      <c r="E326" s="299">
        <v>30</v>
      </c>
      <c r="F326" s="2815"/>
      <c r="G326" s="2816"/>
      <c r="H326" s="2817"/>
      <c r="I326" s="2815"/>
      <c r="J326" s="2815"/>
    </row>
    <row r="327" spans="1:10" ht="25.5">
      <c r="A327" s="2810" t="s">
        <v>1488</v>
      </c>
      <c r="B327" s="302" t="s">
        <v>518</v>
      </c>
      <c r="C327" s="305" t="s">
        <v>517</v>
      </c>
      <c r="D327" s="2817" t="s">
        <v>49</v>
      </c>
      <c r="E327" s="2956">
        <v>30</v>
      </c>
      <c r="F327" s="167"/>
      <c r="G327" s="409"/>
      <c r="H327" s="409"/>
      <c r="I327" s="409"/>
      <c r="J327" s="409"/>
    </row>
    <row r="328" spans="1:10">
      <c r="A328" s="2822"/>
      <c r="B328" s="2853"/>
      <c r="C328" s="2853"/>
      <c r="D328" s="2854"/>
      <c r="E328" s="2855"/>
      <c r="F328" s="2827"/>
      <c r="G328" s="2828"/>
      <c r="H328" s="2944"/>
      <c r="I328" s="2945" t="s">
        <v>1052</v>
      </c>
      <c r="J328" s="2946"/>
    </row>
    <row r="329" spans="1:10">
      <c r="A329" s="2801" t="s">
        <v>1053</v>
      </c>
      <c r="B329" s="2942" t="s">
        <v>2780</v>
      </c>
      <c r="C329" s="2921"/>
      <c r="D329" s="2804"/>
      <c r="E329" s="2805"/>
      <c r="F329" s="2809"/>
      <c r="G329" s="2837"/>
      <c r="H329" s="2804"/>
      <c r="I329" s="2809"/>
      <c r="J329" s="2809"/>
    </row>
    <row r="330" spans="1:10" ht="25.5">
      <c r="A330" s="2810" t="s">
        <v>1055</v>
      </c>
      <c r="B330" s="302" t="s">
        <v>522</v>
      </c>
      <c r="C330" s="305" t="s">
        <v>523</v>
      </c>
      <c r="D330" s="144" t="s">
        <v>49</v>
      </c>
      <c r="E330" s="299">
        <v>12</v>
      </c>
      <c r="F330" s="2815"/>
      <c r="G330" s="2816"/>
      <c r="H330" s="2817"/>
      <c r="I330" s="2815"/>
      <c r="J330" s="2815"/>
    </row>
    <row r="331" spans="1:10" ht="25.5">
      <c r="A331" s="2810" t="s">
        <v>1057</v>
      </c>
      <c r="B331" s="302" t="s">
        <v>525</v>
      </c>
      <c r="C331" s="305" t="s">
        <v>526</v>
      </c>
      <c r="D331" s="144" t="s">
        <v>49</v>
      </c>
      <c r="E331" s="299">
        <v>9</v>
      </c>
      <c r="F331" s="2815"/>
      <c r="G331" s="2816"/>
      <c r="H331" s="2817"/>
      <c r="I331" s="2815"/>
      <c r="J331" s="2815"/>
    </row>
    <row r="332" spans="1:10" ht="25.5">
      <c r="A332" s="2810" t="s">
        <v>1058</v>
      </c>
      <c r="B332" s="302" t="s">
        <v>528</v>
      </c>
      <c r="C332" s="305" t="s">
        <v>529</v>
      </c>
      <c r="D332" s="144" t="s">
        <v>49</v>
      </c>
      <c r="E332" s="299">
        <v>12</v>
      </c>
      <c r="F332" s="2815"/>
      <c r="G332" s="2816"/>
      <c r="H332" s="2817"/>
      <c r="I332" s="2815"/>
      <c r="J332" s="2815"/>
    </row>
    <row r="333" spans="1:10" ht="25.5">
      <c r="A333" s="2810" t="s">
        <v>1489</v>
      </c>
      <c r="B333" s="302" t="s">
        <v>531</v>
      </c>
      <c r="C333" s="305" t="s">
        <v>532</v>
      </c>
      <c r="D333" s="144" t="s">
        <v>49</v>
      </c>
      <c r="E333" s="299">
        <v>6</v>
      </c>
      <c r="F333" s="2815"/>
      <c r="G333" s="2816"/>
      <c r="H333" s="2817"/>
      <c r="I333" s="2815"/>
      <c r="J333" s="2815"/>
    </row>
    <row r="334" spans="1:10" ht="25.5">
      <c r="A334" s="2810" t="s">
        <v>1490</v>
      </c>
      <c r="B334" s="302" t="s">
        <v>533</v>
      </c>
      <c r="C334" s="305" t="s">
        <v>534</v>
      </c>
      <c r="D334" s="144" t="s">
        <v>49</v>
      </c>
      <c r="E334" s="299">
        <v>9</v>
      </c>
      <c r="F334" s="2815"/>
      <c r="G334" s="2816"/>
      <c r="H334" s="2817"/>
      <c r="I334" s="2815"/>
      <c r="J334" s="2815"/>
    </row>
    <row r="335" spans="1:10" ht="25.5">
      <c r="A335" s="2810" t="s">
        <v>1491</v>
      </c>
      <c r="B335" s="302" t="s">
        <v>535</v>
      </c>
      <c r="C335" s="305" t="s">
        <v>536</v>
      </c>
      <c r="D335" s="144" t="s">
        <v>49</v>
      </c>
      <c r="E335" s="299">
        <v>6</v>
      </c>
      <c r="F335" s="2815"/>
      <c r="G335" s="2816"/>
      <c r="H335" s="2817"/>
      <c r="I335" s="2815"/>
      <c r="J335" s="2815"/>
    </row>
    <row r="336" spans="1:10" ht="25.5">
      <c r="A336" s="2810" t="s">
        <v>1492</v>
      </c>
      <c r="B336" s="302" t="s">
        <v>537</v>
      </c>
      <c r="C336" s="305" t="s">
        <v>538</v>
      </c>
      <c r="D336" s="144" t="s">
        <v>49</v>
      </c>
      <c r="E336" s="299">
        <v>12</v>
      </c>
      <c r="F336" s="2815"/>
      <c r="G336" s="2816"/>
      <c r="H336" s="2817"/>
      <c r="I336" s="2815"/>
      <c r="J336" s="2815"/>
    </row>
    <row r="337" spans="1:10" ht="25.5">
      <c r="A337" s="2810" t="s">
        <v>1493</v>
      </c>
      <c r="B337" s="302" t="s">
        <v>539</v>
      </c>
      <c r="C337" s="305" t="s">
        <v>540</v>
      </c>
      <c r="D337" s="144" t="s">
        <v>49</v>
      </c>
      <c r="E337" s="299">
        <v>12</v>
      </c>
      <c r="F337" s="2815"/>
      <c r="G337" s="2816"/>
      <c r="H337" s="2817"/>
      <c r="I337" s="2815"/>
      <c r="J337" s="2815"/>
    </row>
    <row r="338" spans="1:10" ht="25.5">
      <c r="A338" s="2810" t="s">
        <v>1494</v>
      </c>
      <c r="B338" s="302" t="s">
        <v>541</v>
      </c>
      <c r="C338" s="305" t="s">
        <v>542</v>
      </c>
      <c r="D338" s="144" t="s">
        <v>49</v>
      </c>
      <c r="E338" s="299">
        <v>12</v>
      </c>
      <c r="F338" s="2815"/>
      <c r="G338" s="2816"/>
      <c r="H338" s="2817"/>
      <c r="I338" s="2815"/>
      <c r="J338" s="2815"/>
    </row>
    <row r="339" spans="1:10" ht="25.5">
      <c r="A339" s="2810" t="s">
        <v>1495</v>
      </c>
      <c r="B339" s="302" t="s">
        <v>543</v>
      </c>
      <c r="C339" s="305" t="s">
        <v>544</v>
      </c>
      <c r="D339" s="144" t="s">
        <v>49</v>
      </c>
      <c r="E339" s="299">
        <v>36</v>
      </c>
      <c r="F339" s="2815"/>
      <c r="G339" s="2816"/>
      <c r="H339" s="2817"/>
      <c r="I339" s="2815"/>
      <c r="J339" s="2815"/>
    </row>
    <row r="340" spans="1:10" ht="25.5">
      <c r="A340" s="2810" t="s">
        <v>1496</v>
      </c>
      <c r="B340" s="302" t="s">
        <v>545</v>
      </c>
      <c r="C340" s="305" t="s">
        <v>546</v>
      </c>
      <c r="D340" s="144" t="s">
        <v>49</v>
      </c>
      <c r="E340" s="299">
        <v>12</v>
      </c>
      <c r="F340" s="2815"/>
      <c r="G340" s="2816"/>
      <c r="H340" s="2817"/>
      <c r="I340" s="2815"/>
      <c r="J340" s="2815"/>
    </row>
    <row r="341" spans="1:10" ht="25.5">
      <c r="A341" s="2810" t="s">
        <v>1497</v>
      </c>
      <c r="B341" s="302" t="s">
        <v>547</v>
      </c>
      <c r="C341" s="305" t="s">
        <v>548</v>
      </c>
      <c r="D341" s="144" t="s">
        <v>49</v>
      </c>
      <c r="E341" s="299">
        <v>12</v>
      </c>
      <c r="F341" s="2815"/>
      <c r="G341" s="2816"/>
      <c r="H341" s="2817"/>
      <c r="I341" s="2815"/>
      <c r="J341" s="2815"/>
    </row>
    <row r="342" spans="1:10" ht="25.5">
      <c r="A342" s="2810" t="s">
        <v>1498</v>
      </c>
      <c r="B342" s="302" t="s">
        <v>549</v>
      </c>
      <c r="C342" s="305" t="s">
        <v>550</v>
      </c>
      <c r="D342" s="144" t="s">
        <v>49</v>
      </c>
      <c r="E342" s="299">
        <v>6</v>
      </c>
      <c r="F342" s="2815"/>
      <c r="G342" s="2816"/>
      <c r="H342" s="2817"/>
      <c r="I342" s="2815"/>
      <c r="J342" s="2815"/>
    </row>
    <row r="343" spans="1:10" ht="25.5">
      <c r="A343" s="2810" t="s">
        <v>1499</v>
      </c>
      <c r="B343" s="302" t="s">
        <v>551</v>
      </c>
      <c r="C343" s="305" t="s">
        <v>552</v>
      </c>
      <c r="D343" s="144" t="s">
        <v>49</v>
      </c>
      <c r="E343" s="299">
        <v>12</v>
      </c>
      <c r="F343" s="2815"/>
      <c r="G343" s="2816"/>
      <c r="H343" s="2817"/>
      <c r="I343" s="2815"/>
      <c r="J343" s="2815"/>
    </row>
    <row r="344" spans="1:10" ht="25.5">
      <c r="A344" s="2810" t="s">
        <v>1500</v>
      </c>
      <c r="B344" s="302" t="s">
        <v>553</v>
      </c>
      <c r="C344" s="305" t="s">
        <v>554</v>
      </c>
      <c r="D344" s="144" t="s">
        <v>49</v>
      </c>
      <c r="E344" s="299">
        <v>6</v>
      </c>
      <c r="F344" s="2815"/>
      <c r="G344" s="2816"/>
      <c r="H344" s="2817"/>
      <c r="I344" s="2815"/>
      <c r="J344" s="2815"/>
    </row>
    <row r="345" spans="1:10" ht="25.5">
      <c r="A345" s="2810" t="s">
        <v>1501</v>
      </c>
      <c r="B345" s="302" t="s">
        <v>555</v>
      </c>
      <c r="C345" s="305" t="s">
        <v>556</v>
      </c>
      <c r="D345" s="144" t="s">
        <v>49</v>
      </c>
      <c r="E345" s="299">
        <v>6</v>
      </c>
      <c r="F345" s="2815"/>
      <c r="G345" s="2816"/>
      <c r="H345" s="2817"/>
      <c r="I345" s="2815"/>
      <c r="J345" s="2815"/>
    </row>
    <row r="346" spans="1:10">
      <c r="A346" s="2822"/>
      <c r="B346" s="2828"/>
      <c r="C346" s="2853"/>
      <c r="D346" s="2854"/>
      <c r="E346" s="2855"/>
      <c r="F346" s="2827"/>
      <c r="G346" s="2828"/>
      <c r="H346" s="2854"/>
      <c r="I346" s="2830" t="s">
        <v>1059</v>
      </c>
      <c r="J346" s="2831"/>
    </row>
    <row r="347" spans="1:10">
      <c r="A347" s="2801" t="s">
        <v>1060</v>
      </c>
      <c r="B347" s="2942" t="s">
        <v>2779</v>
      </c>
      <c r="C347" s="2921"/>
      <c r="D347" s="2804"/>
      <c r="E347" s="2805"/>
      <c r="F347" s="2809"/>
      <c r="G347" s="2837"/>
      <c r="H347" s="2804"/>
      <c r="I347" s="2809"/>
      <c r="J347" s="2809"/>
    </row>
    <row r="348" spans="1:10">
      <c r="A348" s="2810" t="s">
        <v>1062</v>
      </c>
      <c r="B348" s="302" t="s">
        <v>560</v>
      </c>
      <c r="C348" s="305" t="s">
        <v>561</v>
      </c>
      <c r="D348" s="144" t="s">
        <v>49</v>
      </c>
      <c r="E348" s="299">
        <v>60</v>
      </c>
      <c r="F348" s="2815"/>
      <c r="G348" s="2816"/>
      <c r="H348" s="2817"/>
      <c r="I348" s="2815"/>
      <c r="J348" s="2815"/>
    </row>
    <row r="349" spans="1:10">
      <c r="A349" s="2810" t="s">
        <v>1065</v>
      </c>
      <c r="B349" s="302" t="s">
        <v>562</v>
      </c>
      <c r="C349" s="305" t="s">
        <v>561</v>
      </c>
      <c r="D349" s="144" t="s">
        <v>49</v>
      </c>
      <c r="E349" s="299">
        <v>240</v>
      </c>
      <c r="F349" s="2815"/>
      <c r="G349" s="2816"/>
      <c r="H349" s="2817"/>
      <c r="I349" s="2815"/>
      <c r="J349" s="2815"/>
    </row>
    <row r="350" spans="1:10">
      <c r="A350" s="2810" t="s">
        <v>1067</v>
      </c>
      <c r="B350" s="302" t="s">
        <v>563</v>
      </c>
      <c r="C350" s="305" t="s">
        <v>561</v>
      </c>
      <c r="D350" s="144" t="s">
        <v>49</v>
      </c>
      <c r="E350" s="299">
        <v>12</v>
      </c>
      <c r="F350" s="2815"/>
      <c r="G350" s="2816"/>
      <c r="H350" s="2817"/>
      <c r="I350" s="2815"/>
      <c r="J350" s="2815"/>
    </row>
    <row r="351" spans="1:10">
      <c r="A351" s="2810" t="s">
        <v>1068</v>
      </c>
      <c r="B351" s="302" t="s">
        <v>564</v>
      </c>
      <c r="C351" s="305" t="s">
        <v>561</v>
      </c>
      <c r="D351" s="144" t="s">
        <v>49</v>
      </c>
      <c r="E351" s="299">
        <v>6</v>
      </c>
      <c r="F351" s="2815"/>
      <c r="G351" s="2816"/>
      <c r="H351" s="2817"/>
      <c r="I351" s="2815"/>
      <c r="J351" s="2815"/>
    </row>
    <row r="352" spans="1:10">
      <c r="A352" s="2822"/>
      <c r="B352" s="2852"/>
      <c r="C352" s="2853"/>
      <c r="D352" s="2854"/>
      <c r="E352" s="2855"/>
      <c r="F352" s="2827"/>
      <c r="G352" s="2828"/>
      <c r="H352" s="2854"/>
      <c r="I352" s="2830" t="s">
        <v>1083</v>
      </c>
      <c r="J352" s="2831"/>
    </row>
    <row r="353" spans="1:10">
      <c r="A353" s="2801" t="s">
        <v>1135</v>
      </c>
      <c r="B353" s="2942" t="s">
        <v>2778</v>
      </c>
      <c r="C353" s="2921"/>
      <c r="D353" s="2957"/>
      <c r="E353" s="2937"/>
      <c r="F353" s="2809"/>
      <c r="G353" s="2837"/>
      <c r="H353" s="2804"/>
      <c r="I353" s="2809"/>
      <c r="J353" s="2809"/>
    </row>
    <row r="354" spans="1:10">
      <c r="A354" s="2810" t="s">
        <v>1136</v>
      </c>
      <c r="B354" s="302" t="s">
        <v>568</v>
      </c>
      <c r="C354" s="305" t="s">
        <v>2707</v>
      </c>
      <c r="D354" s="144" t="s">
        <v>49</v>
      </c>
      <c r="E354" s="299">
        <v>150</v>
      </c>
      <c r="F354" s="2815"/>
      <c r="G354" s="2816"/>
      <c r="H354" s="2817"/>
      <c r="I354" s="2815"/>
      <c r="J354" s="2815"/>
    </row>
    <row r="355" spans="1:10" ht="51">
      <c r="A355" s="2810" t="s">
        <v>1139</v>
      </c>
      <c r="B355" s="302" t="s">
        <v>569</v>
      </c>
      <c r="C355" s="305" t="s">
        <v>570</v>
      </c>
      <c r="D355" s="144" t="s">
        <v>49</v>
      </c>
      <c r="E355" s="299">
        <v>90</v>
      </c>
      <c r="F355" s="2815"/>
      <c r="G355" s="2816"/>
      <c r="H355" s="2817"/>
      <c r="I355" s="2815"/>
      <c r="J355" s="2815"/>
    </row>
    <row r="356" spans="1:10">
      <c r="A356" s="2822"/>
      <c r="B356" s="2852"/>
      <c r="C356" s="2853"/>
      <c r="D356" s="2854"/>
      <c r="E356" s="2855"/>
      <c r="F356" s="2827"/>
      <c r="G356" s="2828"/>
      <c r="H356" s="2828"/>
      <c r="I356" s="2830" t="s">
        <v>1146</v>
      </c>
      <c r="J356" s="2950"/>
    </row>
    <row r="357" spans="1:10">
      <c r="A357" s="2801" t="s">
        <v>1147</v>
      </c>
      <c r="B357" s="2942" t="s">
        <v>2777</v>
      </c>
      <c r="C357" s="2926"/>
      <c r="D357" s="2804"/>
      <c r="E357" s="2805"/>
      <c r="F357" s="2809"/>
      <c r="G357" s="2837"/>
      <c r="H357" s="2804"/>
      <c r="I357" s="2809"/>
      <c r="J357" s="2809"/>
    </row>
    <row r="358" spans="1:10">
      <c r="A358" s="2810" t="s">
        <v>1148</v>
      </c>
      <c r="B358" s="302" t="s">
        <v>574</v>
      </c>
      <c r="C358" s="305" t="s">
        <v>574</v>
      </c>
      <c r="D358" s="141" t="s">
        <v>31</v>
      </c>
      <c r="E358" s="299">
        <v>3</v>
      </c>
      <c r="F358" s="2815"/>
      <c r="G358" s="2816"/>
      <c r="H358" s="2817"/>
      <c r="I358" s="2815"/>
      <c r="J358" s="2815"/>
    </row>
    <row r="359" spans="1:10">
      <c r="A359" s="2810" t="s">
        <v>1151</v>
      </c>
      <c r="B359" s="302" t="s">
        <v>575</v>
      </c>
      <c r="C359" s="305" t="s">
        <v>576</v>
      </c>
      <c r="D359" s="141" t="s">
        <v>31</v>
      </c>
      <c r="E359" s="299">
        <v>3</v>
      </c>
      <c r="F359" s="2815"/>
      <c r="G359" s="2816"/>
      <c r="H359" s="2817"/>
      <c r="I359" s="2815"/>
      <c r="J359" s="2815"/>
    </row>
    <row r="360" spans="1:10" ht="25.5">
      <c r="A360" s="2810" t="s">
        <v>1154</v>
      </c>
      <c r="B360" s="302" t="s">
        <v>577</v>
      </c>
      <c r="C360" s="305" t="s">
        <v>2708</v>
      </c>
      <c r="D360" s="141" t="s">
        <v>31</v>
      </c>
      <c r="E360" s="299">
        <v>9</v>
      </c>
      <c r="F360" s="2815"/>
      <c r="G360" s="2816"/>
      <c r="H360" s="2817"/>
      <c r="I360" s="2815"/>
      <c r="J360" s="2815"/>
    </row>
    <row r="361" spans="1:10" ht="25.5">
      <c r="A361" s="2810" t="s">
        <v>1502</v>
      </c>
      <c r="B361" s="302" t="s">
        <v>578</v>
      </c>
      <c r="C361" s="305" t="s">
        <v>2709</v>
      </c>
      <c r="D361" s="141" t="s">
        <v>31</v>
      </c>
      <c r="E361" s="299">
        <v>9</v>
      </c>
      <c r="F361" s="2815"/>
      <c r="G361" s="2816"/>
      <c r="H361" s="2817"/>
      <c r="I361" s="2815"/>
      <c r="J361" s="2815"/>
    </row>
    <row r="362" spans="1:10" ht="25.5">
      <c r="A362" s="2810" t="s">
        <v>1503</v>
      </c>
      <c r="B362" s="302" t="s">
        <v>579</v>
      </c>
      <c r="C362" s="305" t="s">
        <v>2710</v>
      </c>
      <c r="D362" s="141" t="s">
        <v>31</v>
      </c>
      <c r="E362" s="299">
        <v>9</v>
      </c>
      <c r="F362" s="2815"/>
      <c r="G362" s="2816"/>
      <c r="H362" s="2817"/>
      <c r="I362" s="2815"/>
      <c r="J362" s="2815"/>
    </row>
    <row r="363" spans="1:10" ht="25.5">
      <c r="A363" s="2810" t="s">
        <v>1504</v>
      </c>
      <c r="B363" s="302" t="s">
        <v>580</v>
      </c>
      <c r="C363" s="305" t="s">
        <v>2712</v>
      </c>
      <c r="D363" s="141" t="s">
        <v>31</v>
      </c>
      <c r="E363" s="299">
        <v>18</v>
      </c>
      <c r="F363" s="2815"/>
      <c r="G363" s="2816"/>
      <c r="H363" s="2817"/>
      <c r="I363" s="2815"/>
      <c r="J363" s="2815"/>
    </row>
    <row r="364" spans="1:10" ht="38.25">
      <c r="A364" s="2810" t="s">
        <v>1505</v>
      </c>
      <c r="B364" s="302" t="s">
        <v>581</v>
      </c>
      <c r="C364" s="305" t="s">
        <v>2711</v>
      </c>
      <c r="D364" s="141" t="s">
        <v>31</v>
      </c>
      <c r="E364" s="299">
        <v>30</v>
      </c>
      <c r="F364" s="2815"/>
      <c r="G364" s="2816"/>
      <c r="H364" s="2817"/>
      <c r="I364" s="2815"/>
      <c r="J364" s="2815"/>
    </row>
    <row r="365" spans="1:10">
      <c r="A365" s="2822"/>
      <c r="B365" s="2852"/>
      <c r="C365" s="2853"/>
      <c r="D365" s="2854"/>
      <c r="E365" s="2855"/>
      <c r="F365" s="2827"/>
      <c r="G365" s="2828"/>
      <c r="H365" s="2854"/>
      <c r="I365" s="2830" t="s">
        <v>1157</v>
      </c>
      <c r="J365" s="2831"/>
    </row>
    <row r="366" spans="1:10">
      <c r="A366" s="2801" t="s">
        <v>1158</v>
      </c>
      <c r="B366" s="2942" t="s">
        <v>2776</v>
      </c>
      <c r="C366" s="2926"/>
      <c r="D366" s="2804"/>
      <c r="E366" s="2805"/>
      <c r="F366" s="2809"/>
      <c r="G366" s="2837"/>
      <c r="H366" s="2804"/>
      <c r="I366" s="2809"/>
      <c r="J366" s="2809"/>
    </row>
    <row r="367" spans="1:10" ht="25.5">
      <c r="A367" s="267" t="s">
        <v>1506</v>
      </c>
      <c r="B367" s="302" t="s">
        <v>585</v>
      </c>
      <c r="C367" s="305" t="s">
        <v>2713</v>
      </c>
      <c r="D367" s="384" t="s">
        <v>31</v>
      </c>
      <c r="E367" s="287">
        <v>3</v>
      </c>
      <c r="F367" s="2815"/>
      <c r="G367" s="2816"/>
      <c r="H367" s="2817"/>
      <c r="I367" s="2815"/>
      <c r="J367" s="2815"/>
    </row>
    <row r="368" spans="1:10" ht="25.5">
      <c r="A368" s="267" t="s">
        <v>1508</v>
      </c>
      <c r="B368" s="302" t="s">
        <v>587</v>
      </c>
      <c r="C368" s="305" t="s">
        <v>588</v>
      </c>
      <c r="D368" s="384" t="s">
        <v>31</v>
      </c>
      <c r="E368" s="287">
        <v>3</v>
      </c>
      <c r="F368" s="2815"/>
      <c r="G368" s="2816"/>
      <c r="H368" s="2817"/>
      <c r="I368" s="2815"/>
      <c r="J368" s="2815"/>
    </row>
    <row r="369" spans="1:10" ht="25.5">
      <c r="A369" s="267" t="s">
        <v>1509</v>
      </c>
      <c r="B369" s="302" t="s">
        <v>589</v>
      </c>
      <c r="C369" s="305" t="s">
        <v>590</v>
      </c>
      <c r="D369" s="384" t="s">
        <v>31</v>
      </c>
      <c r="E369" s="287">
        <v>3</v>
      </c>
      <c r="F369" s="2815"/>
      <c r="G369" s="2816"/>
      <c r="H369" s="2817"/>
      <c r="I369" s="2815"/>
      <c r="J369" s="2815"/>
    </row>
    <row r="370" spans="1:10" ht="25.5">
      <c r="A370" s="267" t="s">
        <v>1160</v>
      </c>
      <c r="B370" s="302" t="s">
        <v>591</v>
      </c>
      <c r="C370" s="305" t="s">
        <v>592</v>
      </c>
      <c r="D370" s="384" t="s">
        <v>31</v>
      </c>
      <c r="E370" s="287">
        <v>3</v>
      </c>
      <c r="F370" s="2815"/>
      <c r="G370" s="2816"/>
      <c r="H370" s="2817"/>
      <c r="I370" s="2815"/>
      <c r="J370" s="2815"/>
    </row>
    <row r="371" spans="1:10" ht="25.5">
      <c r="A371" s="267" t="s">
        <v>1163</v>
      </c>
      <c r="B371" s="302" t="s">
        <v>1507</v>
      </c>
      <c r="C371" s="305" t="s">
        <v>593</v>
      </c>
      <c r="D371" s="384" t="s">
        <v>31</v>
      </c>
      <c r="E371" s="287">
        <v>3</v>
      </c>
      <c r="F371" s="2815"/>
      <c r="G371" s="2816"/>
      <c r="H371" s="2817"/>
      <c r="I371" s="2815"/>
      <c r="J371" s="2815"/>
    </row>
    <row r="372" spans="1:10" ht="25.5">
      <c r="A372" s="267" t="s">
        <v>1166</v>
      </c>
      <c r="B372" s="302" t="s">
        <v>594</v>
      </c>
      <c r="C372" s="305" t="s">
        <v>595</v>
      </c>
      <c r="D372" s="384" t="s">
        <v>31</v>
      </c>
      <c r="E372" s="287">
        <v>3</v>
      </c>
      <c r="F372" s="2815"/>
      <c r="G372" s="2816"/>
      <c r="H372" s="2817"/>
      <c r="I372" s="2815"/>
      <c r="J372" s="2815"/>
    </row>
    <row r="373" spans="1:10" ht="25.5">
      <c r="A373" s="267" t="s">
        <v>1168</v>
      </c>
      <c r="B373" s="302" t="s">
        <v>596</v>
      </c>
      <c r="C373" s="305" t="s">
        <v>597</v>
      </c>
      <c r="D373" s="384" t="s">
        <v>31</v>
      </c>
      <c r="E373" s="287">
        <v>3</v>
      </c>
      <c r="F373" s="2815"/>
      <c r="G373" s="2816"/>
      <c r="H373" s="2817"/>
      <c r="I373" s="2815"/>
      <c r="J373" s="2815"/>
    </row>
    <row r="374" spans="1:10" ht="25.5">
      <c r="A374" s="267" t="s">
        <v>1171</v>
      </c>
      <c r="B374" s="302" t="s">
        <v>598</v>
      </c>
      <c r="C374" s="305" t="s">
        <v>599</v>
      </c>
      <c r="D374" s="384" t="s">
        <v>31</v>
      </c>
      <c r="E374" s="287">
        <v>3</v>
      </c>
      <c r="F374" s="2815"/>
      <c r="G374" s="2816"/>
      <c r="H374" s="2817"/>
      <c r="I374" s="2815"/>
      <c r="J374" s="2815"/>
    </row>
    <row r="375" spans="1:10" ht="25.5">
      <c r="A375" s="267" t="s">
        <v>1173</v>
      </c>
      <c r="B375" s="302" t="s">
        <v>600</v>
      </c>
      <c r="C375" s="434" t="s">
        <v>601</v>
      </c>
      <c r="D375" s="384" t="s">
        <v>31</v>
      </c>
      <c r="E375" s="287">
        <v>3</v>
      </c>
      <c r="F375" s="2815"/>
      <c r="G375" s="2816"/>
      <c r="H375" s="2817"/>
      <c r="I375" s="2815"/>
      <c r="J375" s="2815"/>
    </row>
    <row r="376" spans="1:10" ht="25.5">
      <c r="A376" s="267" t="s">
        <v>1510</v>
      </c>
      <c r="B376" s="302" t="s">
        <v>602</v>
      </c>
      <c r="C376" s="305" t="s">
        <v>603</v>
      </c>
      <c r="D376" s="384" t="s">
        <v>31</v>
      </c>
      <c r="E376" s="287">
        <v>3</v>
      </c>
      <c r="F376" s="2815"/>
      <c r="G376" s="2816"/>
      <c r="H376" s="2817"/>
      <c r="I376" s="2815"/>
      <c r="J376" s="2815"/>
    </row>
    <row r="377" spans="1:10" ht="25.5">
      <c r="A377" s="267" t="s">
        <v>1511</v>
      </c>
      <c r="B377" s="302" t="s">
        <v>604</v>
      </c>
      <c r="C377" s="305" t="s">
        <v>605</v>
      </c>
      <c r="D377" s="384" t="s">
        <v>31</v>
      </c>
      <c r="E377" s="287">
        <v>3</v>
      </c>
      <c r="F377" s="2815"/>
      <c r="G377" s="2816"/>
      <c r="H377" s="2817"/>
      <c r="I377" s="2815"/>
      <c r="J377" s="2815"/>
    </row>
    <row r="378" spans="1:10" ht="25.5">
      <c r="A378" s="267" t="s">
        <v>1512</v>
      </c>
      <c r="B378" s="302" t="s">
        <v>606</v>
      </c>
      <c r="C378" s="305" t="s">
        <v>607</v>
      </c>
      <c r="D378" s="384" t="s">
        <v>31</v>
      </c>
      <c r="E378" s="287">
        <v>3</v>
      </c>
      <c r="F378" s="2815"/>
      <c r="G378" s="2816"/>
      <c r="H378" s="2817"/>
      <c r="I378" s="2815"/>
      <c r="J378" s="2815"/>
    </row>
    <row r="379" spans="1:10" ht="25.5">
      <c r="A379" s="267" t="s">
        <v>1513</v>
      </c>
      <c r="B379" s="302" t="s">
        <v>608</v>
      </c>
      <c r="C379" s="305" t="s">
        <v>609</v>
      </c>
      <c r="D379" s="384" t="s">
        <v>31</v>
      </c>
      <c r="E379" s="287">
        <v>3</v>
      </c>
      <c r="F379" s="2815"/>
      <c r="G379" s="2816"/>
      <c r="H379" s="2817"/>
      <c r="I379" s="2815"/>
      <c r="J379" s="2815"/>
    </row>
    <row r="380" spans="1:10" ht="25.5">
      <c r="A380" s="267" t="s">
        <v>1514</v>
      </c>
      <c r="B380" s="302" t="s">
        <v>610</v>
      </c>
      <c r="C380" s="305" t="s">
        <v>611</v>
      </c>
      <c r="D380" s="384" t="s">
        <v>31</v>
      </c>
      <c r="E380" s="287">
        <v>3</v>
      </c>
      <c r="F380" s="2815"/>
      <c r="G380" s="2816"/>
      <c r="H380" s="2817"/>
      <c r="I380" s="2815"/>
      <c r="J380" s="2815"/>
    </row>
    <row r="381" spans="1:10" ht="25.5">
      <c r="A381" s="267" t="s">
        <v>1515</v>
      </c>
      <c r="B381" s="302" t="s">
        <v>612</v>
      </c>
      <c r="C381" s="305" t="s">
        <v>613</v>
      </c>
      <c r="D381" s="384" t="s">
        <v>31</v>
      </c>
      <c r="E381" s="287">
        <v>3</v>
      </c>
      <c r="F381" s="2815"/>
      <c r="G381" s="2816"/>
      <c r="H381" s="2817"/>
      <c r="I381" s="2815"/>
      <c r="J381" s="2815"/>
    </row>
    <row r="382" spans="1:10" ht="25.5">
      <c r="A382" s="267" t="s">
        <v>1516</v>
      </c>
      <c r="B382" s="302" t="s">
        <v>614</v>
      </c>
      <c r="C382" s="305" t="s">
        <v>615</v>
      </c>
      <c r="D382" s="384" t="s">
        <v>31</v>
      </c>
      <c r="E382" s="287">
        <v>3</v>
      </c>
      <c r="F382" s="2815"/>
      <c r="G382" s="2816"/>
      <c r="H382" s="2817"/>
      <c r="I382" s="2815"/>
      <c r="J382" s="2815"/>
    </row>
    <row r="383" spans="1:10" ht="25.5">
      <c r="A383" s="267" t="s">
        <v>1517</v>
      </c>
      <c r="B383" s="302" t="s">
        <v>616</v>
      </c>
      <c r="C383" s="305" t="s">
        <v>617</v>
      </c>
      <c r="D383" s="384" t="s">
        <v>31</v>
      </c>
      <c r="E383" s="287">
        <v>3</v>
      </c>
      <c r="F383" s="2815"/>
      <c r="G383" s="2816"/>
      <c r="H383" s="2817"/>
      <c r="I383" s="2815"/>
      <c r="J383" s="2815"/>
    </row>
    <row r="384" spans="1:10" ht="25.5">
      <c r="A384" s="267" t="s">
        <v>1518</v>
      </c>
      <c r="B384" s="302" t="s">
        <v>618</v>
      </c>
      <c r="C384" s="305" t="s">
        <v>619</v>
      </c>
      <c r="D384" s="384" t="s">
        <v>31</v>
      </c>
      <c r="E384" s="287">
        <v>3</v>
      </c>
      <c r="F384" s="2815"/>
      <c r="G384" s="2816"/>
      <c r="H384" s="2817"/>
      <c r="I384" s="2815"/>
      <c r="J384" s="2815"/>
    </row>
    <row r="385" spans="1:10">
      <c r="A385" s="2822"/>
      <c r="B385" s="2852"/>
      <c r="C385" s="2853"/>
      <c r="D385" s="2854"/>
      <c r="E385" s="2855"/>
      <c r="F385" s="2827"/>
      <c r="G385" s="2828"/>
      <c r="H385" s="2854"/>
      <c r="I385" s="2830" t="s">
        <v>1176</v>
      </c>
      <c r="J385" s="2831"/>
    </row>
    <row r="386" spans="1:10">
      <c r="A386" s="2801" t="s">
        <v>1177</v>
      </c>
      <c r="B386" s="2942" t="s">
        <v>2775</v>
      </c>
      <c r="C386" s="2921"/>
      <c r="D386" s="2804"/>
      <c r="E386" s="2805"/>
      <c r="F386" s="2809"/>
      <c r="G386" s="2837"/>
      <c r="H386" s="2804"/>
      <c r="I386" s="2809"/>
      <c r="J386" s="2809"/>
    </row>
    <row r="387" spans="1:10">
      <c r="A387" s="2810" t="s">
        <v>1178</v>
      </c>
      <c r="B387" s="160" t="s">
        <v>623</v>
      </c>
      <c r="C387" s="238" t="s">
        <v>624</v>
      </c>
      <c r="D387" s="2817" t="s">
        <v>87</v>
      </c>
      <c r="E387" s="2859">
        <v>3</v>
      </c>
      <c r="F387" s="2815"/>
      <c r="G387" s="2816"/>
      <c r="H387" s="2817"/>
      <c r="I387" s="2815"/>
      <c r="J387" s="2815"/>
    </row>
    <row r="388" spans="1:10">
      <c r="A388" s="2810" t="s">
        <v>1179</v>
      </c>
      <c r="B388" s="160" t="s">
        <v>625</v>
      </c>
      <c r="C388" s="305" t="s">
        <v>626</v>
      </c>
      <c r="D388" s="2817" t="s">
        <v>87</v>
      </c>
      <c r="E388" s="2859">
        <v>3</v>
      </c>
      <c r="F388" s="2815"/>
      <c r="G388" s="2816"/>
      <c r="H388" s="2817"/>
      <c r="I388" s="2815"/>
      <c r="J388" s="2815"/>
    </row>
    <row r="389" spans="1:10" ht="25.5">
      <c r="A389" s="2810" t="s">
        <v>1180</v>
      </c>
      <c r="B389" s="160" t="s">
        <v>627</v>
      </c>
      <c r="C389" s="305" t="s">
        <v>628</v>
      </c>
      <c r="D389" s="2817" t="s">
        <v>87</v>
      </c>
      <c r="E389" s="2859">
        <v>3</v>
      </c>
      <c r="F389" s="2815"/>
      <c r="G389" s="2816"/>
      <c r="H389" s="2817"/>
      <c r="I389" s="2815"/>
      <c r="J389" s="2815"/>
    </row>
    <row r="390" spans="1:10" ht="25.5">
      <c r="A390" s="2810" t="s">
        <v>1181</v>
      </c>
      <c r="B390" s="160" t="s">
        <v>629</v>
      </c>
      <c r="C390" s="305" t="s">
        <v>630</v>
      </c>
      <c r="D390" s="2817" t="s">
        <v>87</v>
      </c>
      <c r="E390" s="2859">
        <v>3</v>
      </c>
      <c r="F390" s="2815"/>
      <c r="G390" s="2816"/>
      <c r="H390" s="2817"/>
      <c r="I390" s="2815"/>
      <c r="J390" s="2815"/>
    </row>
    <row r="391" spans="1:10" ht="25.5">
      <c r="A391" s="2810" t="s">
        <v>1519</v>
      </c>
      <c r="B391" s="160" t="s">
        <v>631</v>
      </c>
      <c r="C391" s="305" t="s">
        <v>632</v>
      </c>
      <c r="D391" s="2817" t="s">
        <v>87</v>
      </c>
      <c r="E391" s="2859">
        <v>3</v>
      </c>
      <c r="F391" s="2815"/>
      <c r="G391" s="2816"/>
      <c r="H391" s="2817"/>
      <c r="I391" s="2815"/>
      <c r="J391" s="2815"/>
    </row>
    <row r="392" spans="1:10">
      <c r="A392" s="2810" t="s">
        <v>1182</v>
      </c>
      <c r="B392" s="160" t="s">
        <v>633</v>
      </c>
      <c r="C392" s="305" t="s">
        <v>634</v>
      </c>
      <c r="D392" s="2817" t="s">
        <v>87</v>
      </c>
      <c r="E392" s="2859">
        <v>3</v>
      </c>
      <c r="F392" s="2815"/>
      <c r="G392" s="2816"/>
      <c r="H392" s="2817"/>
      <c r="I392" s="2815"/>
      <c r="J392" s="2815"/>
    </row>
    <row r="393" spans="1:10">
      <c r="A393" s="2810" t="s">
        <v>1183</v>
      </c>
      <c r="B393" s="160" t="s">
        <v>635</v>
      </c>
      <c r="C393" s="305" t="s">
        <v>636</v>
      </c>
      <c r="D393" s="2817" t="s">
        <v>87</v>
      </c>
      <c r="E393" s="2859">
        <v>3</v>
      </c>
      <c r="F393" s="2815"/>
      <c r="G393" s="2816"/>
      <c r="H393" s="2817"/>
      <c r="I393" s="2815"/>
      <c r="J393" s="2815"/>
    </row>
    <row r="394" spans="1:10">
      <c r="A394" s="2810" t="s">
        <v>1184</v>
      </c>
      <c r="B394" s="160" t="s">
        <v>637</v>
      </c>
      <c r="C394" s="305" t="s">
        <v>638</v>
      </c>
      <c r="D394" s="2817" t="s">
        <v>87</v>
      </c>
      <c r="E394" s="2859">
        <v>3</v>
      </c>
      <c r="F394" s="2815"/>
      <c r="G394" s="2816"/>
      <c r="H394" s="2817"/>
      <c r="I394" s="2815"/>
      <c r="J394" s="2815"/>
    </row>
    <row r="395" spans="1:10">
      <c r="A395" s="2810" t="s">
        <v>1185</v>
      </c>
      <c r="B395" s="160" t="s">
        <v>639</v>
      </c>
      <c r="C395" s="305" t="s">
        <v>640</v>
      </c>
      <c r="D395" s="2817" t="s">
        <v>87</v>
      </c>
      <c r="E395" s="2859">
        <v>3</v>
      </c>
      <c r="F395" s="2815"/>
      <c r="G395" s="2816"/>
      <c r="H395" s="2817"/>
      <c r="I395" s="2815"/>
      <c r="J395" s="2815"/>
    </row>
    <row r="396" spans="1:10" ht="25.5">
      <c r="A396" s="2810" t="s">
        <v>1186</v>
      </c>
      <c r="B396" s="160" t="s">
        <v>641</v>
      </c>
      <c r="C396" s="305" t="s">
        <v>642</v>
      </c>
      <c r="D396" s="2817" t="s">
        <v>87</v>
      </c>
      <c r="E396" s="2859">
        <v>3</v>
      </c>
      <c r="F396" s="2815"/>
      <c r="G396" s="2816"/>
      <c r="H396" s="2817"/>
      <c r="I396" s="2815"/>
      <c r="J396" s="2815"/>
    </row>
    <row r="397" spans="1:10" ht="25.5">
      <c r="A397" s="2810" t="s">
        <v>1187</v>
      </c>
      <c r="B397" s="160" t="s">
        <v>643</v>
      </c>
      <c r="C397" s="305" t="s">
        <v>644</v>
      </c>
      <c r="D397" s="2817" t="s">
        <v>87</v>
      </c>
      <c r="E397" s="2859">
        <v>3</v>
      </c>
      <c r="F397" s="2815"/>
      <c r="G397" s="2816"/>
      <c r="H397" s="2817"/>
      <c r="I397" s="2815"/>
      <c r="J397" s="2815"/>
    </row>
    <row r="398" spans="1:10" ht="25.5">
      <c r="A398" s="2810" t="s">
        <v>1188</v>
      </c>
      <c r="B398" s="160" t="s">
        <v>645</v>
      </c>
      <c r="C398" s="305" t="s">
        <v>646</v>
      </c>
      <c r="D398" s="2817" t="s">
        <v>87</v>
      </c>
      <c r="E398" s="2859">
        <v>3</v>
      </c>
      <c r="F398" s="2815"/>
      <c r="G398" s="2816"/>
      <c r="H398" s="2817"/>
      <c r="I398" s="2815"/>
      <c r="J398" s="2815"/>
    </row>
    <row r="399" spans="1:10">
      <c r="A399" s="2810" t="s">
        <v>1189</v>
      </c>
      <c r="B399" s="160" t="s">
        <v>647</v>
      </c>
      <c r="C399" s="305" t="s">
        <v>648</v>
      </c>
      <c r="D399" s="2817" t="s">
        <v>87</v>
      </c>
      <c r="E399" s="2859">
        <v>3</v>
      </c>
      <c r="F399" s="2815"/>
      <c r="G399" s="2816"/>
      <c r="H399" s="2817"/>
      <c r="I399" s="2815"/>
      <c r="J399" s="2815"/>
    </row>
    <row r="400" spans="1:10">
      <c r="A400" s="2810" t="s">
        <v>1191</v>
      </c>
      <c r="B400" s="160" t="s">
        <v>649</v>
      </c>
      <c r="C400" s="305" t="s">
        <v>650</v>
      </c>
      <c r="D400" s="2817" t="s">
        <v>87</v>
      </c>
      <c r="E400" s="2859">
        <v>3</v>
      </c>
      <c r="F400" s="2815"/>
      <c r="G400" s="2816"/>
      <c r="H400" s="2817"/>
      <c r="I400" s="2815"/>
      <c r="J400" s="2815"/>
    </row>
    <row r="401" spans="1:10" ht="25.5">
      <c r="A401" s="2810" t="s">
        <v>1192</v>
      </c>
      <c r="B401" s="160" t="s">
        <v>651</v>
      </c>
      <c r="C401" s="305" t="s">
        <v>652</v>
      </c>
      <c r="D401" s="2817" t="s">
        <v>87</v>
      </c>
      <c r="E401" s="2859">
        <v>3</v>
      </c>
      <c r="F401" s="2815"/>
      <c r="G401" s="2816"/>
      <c r="H401" s="2817"/>
      <c r="I401" s="2815"/>
      <c r="J401" s="2815"/>
    </row>
    <row r="402" spans="1:10" ht="25.5">
      <c r="A402" s="2810" t="s">
        <v>1193</v>
      </c>
      <c r="B402" s="160" t="s">
        <v>653</v>
      </c>
      <c r="C402" s="305" t="s">
        <v>654</v>
      </c>
      <c r="D402" s="2817" t="s">
        <v>87</v>
      </c>
      <c r="E402" s="2859">
        <v>3</v>
      </c>
      <c r="F402" s="2815"/>
      <c r="G402" s="2816"/>
      <c r="H402" s="2817"/>
      <c r="I402" s="2815"/>
      <c r="J402" s="2815"/>
    </row>
    <row r="403" spans="1:10" ht="25.5">
      <c r="A403" s="2810" t="s">
        <v>1194</v>
      </c>
      <c r="B403" s="160" t="s">
        <v>655</v>
      </c>
      <c r="C403" s="305" t="s">
        <v>656</v>
      </c>
      <c r="D403" s="2817" t="s">
        <v>87</v>
      </c>
      <c r="E403" s="2859">
        <v>3</v>
      </c>
      <c r="F403" s="2815"/>
      <c r="G403" s="2816"/>
      <c r="H403" s="2817"/>
      <c r="I403" s="2815"/>
      <c r="J403" s="2815"/>
    </row>
    <row r="404" spans="1:10" ht="25.5">
      <c r="A404" s="2810" t="s">
        <v>1197</v>
      </c>
      <c r="B404" s="160" t="s">
        <v>657</v>
      </c>
      <c r="C404" s="305" t="s">
        <v>658</v>
      </c>
      <c r="D404" s="2817" t="s">
        <v>87</v>
      </c>
      <c r="E404" s="2859">
        <v>3</v>
      </c>
      <c r="F404" s="2815"/>
      <c r="G404" s="2816"/>
      <c r="H404" s="2817"/>
      <c r="I404" s="2815"/>
      <c r="J404" s="2815"/>
    </row>
    <row r="405" spans="1:10">
      <c r="A405" s="2810" t="s">
        <v>1520</v>
      </c>
      <c r="B405" s="160" t="s">
        <v>659</v>
      </c>
      <c r="C405" s="305" t="s">
        <v>660</v>
      </c>
      <c r="D405" s="2817" t="s">
        <v>87</v>
      </c>
      <c r="E405" s="2859">
        <v>3</v>
      </c>
      <c r="F405" s="2815"/>
      <c r="G405" s="2816"/>
      <c r="H405" s="2817"/>
      <c r="I405" s="2815"/>
      <c r="J405" s="2815"/>
    </row>
    <row r="406" spans="1:10">
      <c r="A406" s="2810" t="s">
        <v>1521</v>
      </c>
      <c r="B406" s="160" t="s">
        <v>661</v>
      </c>
      <c r="C406" s="305" t="s">
        <v>662</v>
      </c>
      <c r="D406" s="2817" t="s">
        <v>87</v>
      </c>
      <c r="E406" s="2859">
        <v>3</v>
      </c>
      <c r="F406" s="2815"/>
      <c r="G406" s="2816"/>
      <c r="H406" s="2817"/>
      <c r="I406" s="2815"/>
      <c r="J406" s="2815"/>
    </row>
    <row r="407" spans="1:10" ht="25.5">
      <c r="A407" s="2810" t="s">
        <v>1522</v>
      </c>
      <c r="B407" s="160" t="s">
        <v>663</v>
      </c>
      <c r="C407" s="305" t="s">
        <v>664</v>
      </c>
      <c r="D407" s="2817" t="s">
        <v>87</v>
      </c>
      <c r="E407" s="2859">
        <v>3</v>
      </c>
      <c r="F407" s="2815"/>
      <c r="G407" s="2816"/>
      <c r="H407" s="2817"/>
      <c r="I407" s="2815"/>
      <c r="J407" s="2815"/>
    </row>
    <row r="408" spans="1:10" ht="25.5">
      <c r="A408" s="2810" t="s">
        <v>1523</v>
      </c>
      <c r="B408" s="160" t="s">
        <v>665</v>
      </c>
      <c r="C408" s="305" t="s">
        <v>666</v>
      </c>
      <c r="D408" s="2817" t="s">
        <v>87</v>
      </c>
      <c r="E408" s="2859">
        <v>3</v>
      </c>
      <c r="F408" s="2815"/>
      <c r="G408" s="2816"/>
      <c r="H408" s="2817"/>
      <c r="I408" s="2815"/>
      <c r="J408" s="2815"/>
    </row>
    <row r="409" spans="1:10">
      <c r="A409" s="2810" t="s">
        <v>1524</v>
      </c>
      <c r="B409" s="160" t="s">
        <v>667</v>
      </c>
      <c r="C409" s="305" t="s">
        <v>668</v>
      </c>
      <c r="D409" s="2817" t="s">
        <v>87</v>
      </c>
      <c r="E409" s="2859">
        <v>3</v>
      </c>
      <c r="F409" s="2815"/>
      <c r="G409" s="2816"/>
      <c r="H409" s="2817"/>
      <c r="I409" s="2815"/>
      <c r="J409" s="2815"/>
    </row>
    <row r="410" spans="1:10">
      <c r="A410" s="2810" t="s">
        <v>1525</v>
      </c>
      <c r="B410" s="160" t="s">
        <v>669</v>
      </c>
      <c r="C410" s="305" t="s">
        <v>670</v>
      </c>
      <c r="D410" s="2817" t="s">
        <v>87</v>
      </c>
      <c r="E410" s="2859">
        <v>3</v>
      </c>
      <c r="F410" s="2815"/>
      <c r="G410" s="2816"/>
      <c r="H410" s="2817"/>
      <c r="I410" s="2815"/>
      <c r="J410" s="2815"/>
    </row>
    <row r="411" spans="1:10">
      <c r="A411" s="2810" t="s">
        <v>1526</v>
      </c>
      <c r="B411" s="160" t="s">
        <v>671</v>
      </c>
      <c r="C411" s="305" t="s">
        <v>672</v>
      </c>
      <c r="D411" s="2817" t="s">
        <v>87</v>
      </c>
      <c r="E411" s="2859">
        <v>3</v>
      </c>
      <c r="F411" s="2815"/>
      <c r="G411" s="2816"/>
      <c r="H411" s="2817"/>
      <c r="I411" s="2815"/>
      <c r="J411" s="2815"/>
    </row>
    <row r="412" spans="1:10" ht="25.5">
      <c r="A412" s="2810" t="s">
        <v>1527</v>
      </c>
      <c r="B412" s="160" t="s">
        <v>673</v>
      </c>
      <c r="C412" s="305" t="s">
        <v>674</v>
      </c>
      <c r="D412" s="2817" t="s">
        <v>87</v>
      </c>
      <c r="E412" s="2859">
        <v>3</v>
      </c>
      <c r="F412" s="2815"/>
      <c r="G412" s="2816"/>
      <c r="H412" s="2817"/>
      <c r="I412" s="2815"/>
      <c r="J412" s="2815"/>
    </row>
    <row r="413" spans="1:10">
      <c r="A413" s="2810" t="s">
        <v>1528</v>
      </c>
      <c r="B413" s="160" t="s">
        <v>675</v>
      </c>
      <c r="C413" s="305" t="s">
        <v>676</v>
      </c>
      <c r="D413" s="2817" t="s">
        <v>87</v>
      </c>
      <c r="E413" s="2859">
        <v>3</v>
      </c>
      <c r="F413" s="2815"/>
      <c r="G413" s="2816"/>
      <c r="H413" s="2817"/>
      <c r="I413" s="2815"/>
      <c r="J413" s="2815"/>
    </row>
    <row r="414" spans="1:10" ht="25.5">
      <c r="A414" s="2810" t="s">
        <v>1529</v>
      </c>
      <c r="B414" s="160" t="s">
        <v>677</v>
      </c>
      <c r="C414" s="305" t="s">
        <v>678</v>
      </c>
      <c r="D414" s="2817" t="s">
        <v>87</v>
      </c>
      <c r="E414" s="2859">
        <v>3</v>
      </c>
      <c r="F414" s="2815"/>
      <c r="G414" s="2816"/>
      <c r="H414" s="2817"/>
      <c r="I414" s="2815"/>
      <c r="J414" s="2815"/>
    </row>
    <row r="415" spans="1:10" ht="25.5">
      <c r="A415" s="2810" t="s">
        <v>1530</v>
      </c>
      <c r="B415" s="160" t="s">
        <v>679</v>
      </c>
      <c r="C415" s="305" t="s">
        <v>680</v>
      </c>
      <c r="D415" s="2817" t="s">
        <v>87</v>
      </c>
      <c r="E415" s="2859">
        <v>3</v>
      </c>
      <c r="F415" s="2815"/>
      <c r="G415" s="2816"/>
      <c r="H415" s="2817"/>
      <c r="I415" s="2815"/>
      <c r="J415" s="2815"/>
    </row>
    <row r="416" spans="1:10" ht="25.5">
      <c r="A416" s="2810" t="s">
        <v>1531</v>
      </c>
      <c r="B416" s="160" t="s">
        <v>681</v>
      </c>
      <c r="C416" s="305" t="s">
        <v>682</v>
      </c>
      <c r="D416" s="2817" t="s">
        <v>87</v>
      </c>
      <c r="E416" s="2859">
        <v>3</v>
      </c>
      <c r="F416" s="2815"/>
      <c r="G416" s="2816"/>
      <c r="H416" s="2817"/>
      <c r="I416" s="2815"/>
      <c r="J416" s="2815"/>
    </row>
    <row r="417" spans="1:10" ht="25.5">
      <c r="A417" s="2810" t="s">
        <v>1532</v>
      </c>
      <c r="B417" s="160" t="s">
        <v>683</v>
      </c>
      <c r="C417" s="305" t="s">
        <v>684</v>
      </c>
      <c r="D417" s="2817" t="s">
        <v>87</v>
      </c>
      <c r="E417" s="2859">
        <v>3</v>
      </c>
      <c r="F417" s="2815"/>
      <c r="G417" s="2816"/>
      <c r="H417" s="2817"/>
      <c r="I417" s="2815"/>
      <c r="J417" s="2815"/>
    </row>
    <row r="418" spans="1:10" ht="25.5">
      <c r="A418" s="2810" t="s">
        <v>1533</v>
      </c>
      <c r="B418" s="160" t="s">
        <v>685</v>
      </c>
      <c r="C418" s="305" t="s">
        <v>686</v>
      </c>
      <c r="D418" s="2817" t="s">
        <v>87</v>
      </c>
      <c r="E418" s="2859">
        <v>3</v>
      </c>
      <c r="F418" s="2815"/>
      <c r="G418" s="2816"/>
      <c r="H418" s="2817"/>
      <c r="I418" s="2815"/>
      <c r="J418" s="2815"/>
    </row>
    <row r="419" spans="1:10" ht="25.5">
      <c r="A419" s="2810" t="s">
        <v>1534</v>
      </c>
      <c r="B419" s="160" t="s">
        <v>687</v>
      </c>
      <c r="C419" s="305" t="s">
        <v>688</v>
      </c>
      <c r="D419" s="2817" t="s">
        <v>87</v>
      </c>
      <c r="E419" s="2859">
        <v>3</v>
      </c>
      <c r="F419" s="2815"/>
      <c r="G419" s="2816"/>
      <c r="H419" s="2817"/>
      <c r="I419" s="2815"/>
      <c r="J419" s="2815"/>
    </row>
    <row r="420" spans="1:10">
      <c r="A420" s="2810" t="s">
        <v>1535</v>
      </c>
      <c r="B420" s="160" t="s">
        <v>689</v>
      </c>
      <c r="C420" s="305" t="s">
        <v>690</v>
      </c>
      <c r="D420" s="2817" t="s">
        <v>87</v>
      </c>
      <c r="E420" s="2859">
        <v>3</v>
      </c>
      <c r="F420" s="2815"/>
      <c r="G420" s="2816"/>
      <c r="H420" s="2817"/>
      <c r="I420" s="2815"/>
      <c r="J420" s="2815"/>
    </row>
    <row r="421" spans="1:10">
      <c r="A421" s="2810" t="s">
        <v>1536</v>
      </c>
      <c r="B421" s="160" t="s">
        <v>691</v>
      </c>
      <c r="C421" s="305" t="s">
        <v>692</v>
      </c>
      <c r="D421" s="2817" t="s">
        <v>87</v>
      </c>
      <c r="E421" s="2859">
        <v>3</v>
      </c>
      <c r="F421" s="2815"/>
      <c r="G421" s="2816"/>
      <c r="H421" s="2817"/>
      <c r="I421" s="2815"/>
      <c r="J421" s="2815"/>
    </row>
    <row r="422" spans="1:10" ht="25.5">
      <c r="A422" s="2810" t="s">
        <v>1537</v>
      </c>
      <c r="B422" s="160" t="s">
        <v>693</v>
      </c>
      <c r="C422" s="305" t="s">
        <v>694</v>
      </c>
      <c r="D422" s="2817" t="s">
        <v>87</v>
      </c>
      <c r="E422" s="2859">
        <v>3</v>
      </c>
      <c r="F422" s="2815"/>
      <c r="G422" s="2816"/>
      <c r="H422" s="2817"/>
      <c r="I422" s="2815"/>
      <c r="J422" s="2815"/>
    </row>
    <row r="423" spans="1:10" ht="25.5">
      <c r="A423" s="2810" t="s">
        <v>1538</v>
      </c>
      <c r="B423" s="160" t="s">
        <v>695</v>
      </c>
      <c r="C423" s="305" t="s">
        <v>696</v>
      </c>
      <c r="D423" s="2817" t="s">
        <v>87</v>
      </c>
      <c r="E423" s="2859">
        <v>3</v>
      </c>
      <c r="F423" s="2815"/>
      <c r="G423" s="2816"/>
      <c r="H423" s="2817"/>
      <c r="I423" s="2815"/>
      <c r="J423" s="2815"/>
    </row>
    <row r="424" spans="1:10">
      <c r="A424" s="2810" t="s">
        <v>1539</v>
      </c>
      <c r="B424" s="160" t="s">
        <v>697</v>
      </c>
      <c r="C424" s="305" t="s">
        <v>698</v>
      </c>
      <c r="D424" s="2817" t="s">
        <v>87</v>
      </c>
      <c r="E424" s="2859">
        <v>3</v>
      </c>
      <c r="F424" s="2815"/>
      <c r="G424" s="2816"/>
      <c r="H424" s="2817"/>
      <c r="I424" s="2815"/>
      <c r="J424" s="2815"/>
    </row>
    <row r="425" spans="1:10">
      <c r="A425" s="2810" t="s">
        <v>1540</v>
      </c>
      <c r="B425" s="160" t="s">
        <v>699</v>
      </c>
      <c r="C425" s="305" t="s">
        <v>700</v>
      </c>
      <c r="D425" s="2817" t="s">
        <v>87</v>
      </c>
      <c r="E425" s="2859">
        <v>3</v>
      </c>
      <c r="F425" s="2815"/>
      <c r="G425" s="2816"/>
      <c r="H425" s="2817"/>
      <c r="I425" s="2815"/>
      <c r="J425" s="2815"/>
    </row>
    <row r="426" spans="1:10" ht="25.5">
      <c r="A426" s="2810" t="s">
        <v>1541</v>
      </c>
      <c r="B426" s="160" t="s">
        <v>701</v>
      </c>
      <c r="C426" s="305" t="s">
        <v>702</v>
      </c>
      <c r="D426" s="2817" t="s">
        <v>87</v>
      </c>
      <c r="E426" s="2859">
        <v>3</v>
      </c>
      <c r="F426" s="2815"/>
      <c r="G426" s="2816"/>
      <c r="H426" s="2817"/>
      <c r="I426" s="2815"/>
      <c r="J426" s="2815"/>
    </row>
    <row r="427" spans="1:10" ht="25.5">
      <c r="A427" s="2810" t="s">
        <v>1542</v>
      </c>
      <c r="B427" s="160" t="s">
        <v>703</v>
      </c>
      <c r="C427" s="305" t="s">
        <v>704</v>
      </c>
      <c r="D427" s="2817" t="s">
        <v>87</v>
      </c>
      <c r="E427" s="2859">
        <v>3</v>
      </c>
      <c r="F427" s="2815"/>
      <c r="G427" s="2816"/>
      <c r="H427" s="2817"/>
      <c r="I427" s="2815"/>
      <c r="J427" s="2815"/>
    </row>
    <row r="428" spans="1:10">
      <c r="A428" s="2810" t="s">
        <v>1543</v>
      </c>
      <c r="B428" s="160" t="s">
        <v>705</v>
      </c>
      <c r="C428" s="305" t="s">
        <v>706</v>
      </c>
      <c r="D428" s="2817" t="s">
        <v>87</v>
      </c>
      <c r="E428" s="2859">
        <v>3</v>
      </c>
      <c r="F428" s="2815"/>
      <c r="G428" s="2816"/>
      <c r="H428" s="2817"/>
      <c r="I428" s="2815"/>
      <c r="J428" s="2815"/>
    </row>
    <row r="429" spans="1:10" ht="25.5">
      <c r="A429" s="2810" t="s">
        <v>1544</v>
      </c>
      <c r="B429" s="160" t="s">
        <v>707</v>
      </c>
      <c r="C429" s="305" t="s">
        <v>708</v>
      </c>
      <c r="D429" s="2817" t="s">
        <v>87</v>
      </c>
      <c r="E429" s="2859">
        <v>3</v>
      </c>
      <c r="F429" s="2815"/>
      <c r="G429" s="2816"/>
      <c r="H429" s="2817"/>
      <c r="I429" s="2815"/>
      <c r="J429" s="2815"/>
    </row>
    <row r="430" spans="1:10">
      <c r="A430" s="2810" t="s">
        <v>1545</v>
      </c>
      <c r="B430" s="160" t="s">
        <v>709</v>
      </c>
      <c r="C430" s="305" t="s">
        <v>710</v>
      </c>
      <c r="D430" s="2817" t="s">
        <v>87</v>
      </c>
      <c r="E430" s="2859">
        <v>3</v>
      </c>
      <c r="F430" s="2815"/>
      <c r="G430" s="2816"/>
      <c r="H430" s="2817"/>
      <c r="I430" s="2815"/>
      <c r="J430" s="2815"/>
    </row>
    <row r="431" spans="1:10" ht="25.5">
      <c r="A431" s="2810" t="s">
        <v>1546</v>
      </c>
      <c r="B431" s="160" t="s">
        <v>711</v>
      </c>
      <c r="C431" s="305" t="s">
        <v>712</v>
      </c>
      <c r="D431" s="2817" t="s">
        <v>87</v>
      </c>
      <c r="E431" s="2859">
        <v>3</v>
      </c>
      <c r="F431" s="2815"/>
      <c r="G431" s="2816"/>
      <c r="H431" s="2817"/>
      <c r="I431" s="2815"/>
      <c r="J431" s="2815"/>
    </row>
    <row r="432" spans="1:10" ht="25.5">
      <c r="A432" s="2810" t="s">
        <v>1547</v>
      </c>
      <c r="B432" s="160" t="s">
        <v>713</v>
      </c>
      <c r="C432" s="305" t="s">
        <v>714</v>
      </c>
      <c r="D432" s="2817" t="s">
        <v>87</v>
      </c>
      <c r="E432" s="2859">
        <v>3</v>
      </c>
      <c r="F432" s="2815"/>
      <c r="G432" s="2816"/>
      <c r="H432" s="2817"/>
      <c r="I432" s="2815"/>
      <c r="J432" s="2815"/>
    </row>
    <row r="433" spans="1:10" ht="25.5">
      <c r="A433" s="2810" t="s">
        <v>1548</v>
      </c>
      <c r="B433" s="160" t="s">
        <v>715</v>
      </c>
      <c r="C433" s="305" t="s">
        <v>716</v>
      </c>
      <c r="D433" s="2817" t="s">
        <v>87</v>
      </c>
      <c r="E433" s="2859">
        <v>3</v>
      </c>
      <c r="F433" s="2815"/>
      <c r="G433" s="2816"/>
      <c r="H433" s="2817"/>
      <c r="I433" s="2815"/>
      <c r="J433" s="2815"/>
    </row>
    <row r="434" spans="1:10" ht="25.5">
      <c r="A434" s="2810" t="s">
        <v>1549</v>
      </c>
      <c r="B434" s="160" t="s">
        <v>717</v>
      </c>
      <c r="C434" s="305" t="s">
        <v>718</v>
      </c>
      <c r="D434" s="2817" t="s">
        <v>87</v>
      </c>
      <c r="E434" s="2859">
        <v>3</v>
      </c>
      <c r="F434" s="2815"/>
      <c r="G434" s="2816"/>
      <c r="H434" s="2817"/>
      <c r="I434" s="2815"/>
      <c r="J434" s="2815"/>
    </row>
    <row r="435" spans="1:10" ht="25.5">
      <c r="A435" s="2810" t="s">
        <v>1550</v>
      </c>
      <c r="B435" s="160" t="s">
        <v>719</v>
      </c>
      <c r="C435" s="305" t="s">
        <v>720</v>
      </c>
      <c r="D435" s="2817" t="s">
        <v>87</v>
      </c>
      <c r="E435" s="2859">
        <v>3</v>
      </c>
      <c r="F435" s="2815"/>
      <c r="G435" s="2816"/>
      <c r="H435" s="2817"/>
      <c r="I435" s="2815"/>
      <c r="J435" s="2815"/>
    </row>
    <row r="436" spans="1:10" ht="25.5">
      <c r="A436" s="2810" t="s">
        <v>1551</v>
      </c>
      <c r="B436" s="160" t="s">
        <v>721</v>
      </c>
      <c r="C436" s="305" t="s">
        <v>722</v>
      </c>
      <c r="D436" s="2817" t="s">
        <v>87</v>
      </c>
      <c r="E436" s="2859">
        <v>3</v>
      </c>
      <c r="F436" s="2815"/>
      <c r="G436" s="2816"/>
      <c r="H436" s="2817"/>
      <c r="I436" s="2815"/>
      <c r="J436" s="2815"/>
    </row>
    <row r="437" spans="1:10" ht="25.5">
      <c r="A437" s="2810" t="s">
        <v>1552</v>
      </c>
      <c r="B437" s="160" t="s">
        <v>723</v>
      </c>
      <c r="C437" s="305" t="s">
        <v>2714</v>
      </c>
      <c r="D437" s="2817" t="s">
        <v>87</v>
      </c>
      <c r="E437" s="2859">
        <v>3</v>
      </c>
      <c r="F437" s="2815"/>
      <c r="G437" s="2816"/>
      <c r="H437" s="2817"/>
      <c r="I437" s="2815"/>
      <c r="J437" s="2815"/>
    </row>
    <row r="438" spans="1:10">
      <c r="A438" s="2810" t="s">
        <v>1553</v>
      </c>
      <c r="B438" s="2811" t="s">
        <v>724</v>
      </c>
      <c r="C438" s="2812" t="s">
        <v>725</v>
      </c>
      <c r="D438" s="2817" t="s">
        <v>87</v>
      </c>
      <c r="E438" s="2859">
        <v>3</v>
      </c>
      <c r="F438" s="409"/>
      <c r="G438" s="409"/>
      <c r="H438" s="409"/>
      <c r="I438" s="409"/>
      <c r="J438" s="409"/>
    </row>
    <row r="439" spans="1:10">
      <c r="A439" s="2822"/>
      <c r="B439" s="2958"/>
      <c r="C439" s="2959"/>
      <c r="D439" s="2944"/>
      <c r="E439" s="2960"/>
      <c r="F439" s="2943"/>
      <c r="G439" s="2828"/>
      <c r="H439" s="2944"/>
      <c r="I439" s="2945" t="s">
        <v>1199</v>
      </c>
      <c r="J439" s="2946"/>
    </row>
    <row r="440" spans="1:10">
      <c r="A440" s="2801" t="s">
        <v>1200</v>
      </c>
      <c r="B440" s="2961" t="s">
        <v>2771</v>
      </c>
      <c r="C440" s="2926"/>
      <c r="D440" s="2804"/>
      <c r="E440" s="2805"/>
      <c r="F440" s="2809"/>
      <c r="G440" s="2837"/>
      <c r="H440" s="2804"/>
      <c r="I440" s="2809"/>
      <c r="J440" s="2809"/>
    </row>
    <row r="441" spans="1:10" ht="51">
      <c r="A441" s="2810" t="s">
        <v>1202</v>
      </c>
      <c r="B441" s="302" t="s">
        <v>729</v>
      </c>
      <c r="C441" s="168" t="s">
        <v>2715</v>
      </c>
      <c r="D441" s="2817" t="s">
        <v>31</v>
      </c>
      <c r="E441" s="300">
        <v>3000</v>
      </c>
      <c r="F441" s="2815"/>
      <c r="G441" s="2816"/>
      <c r="H441" s="2817"/>
      <c r="I441" s="2815"/>
      <c r="J441" s="2815"/>
    </row>
    <row r="442" spans="1:10">
      <c r="A442" s="2822"/>
      <c r="B442" s="2852"/>
      <c r="C442" s="2853"/>
      <c r="D442" s="2854"/>
      <c r="E442" s="2855"/>
      <c r="F442" s="2827"/>
      <c r="G442" s="2832"/>
      <c r="H442" s="2854"/>
      <c r="I442" s="2830" t="s">
        <v>1205</v>
      </c>
      <c r="J442" s="2831"/>
    </row>
    <row r="443" spans="1:10">
      <c r="A443" s="2801" t="s">
        <v>1206</v>
      </c>
      <c r="B443" s="2961" t="s">
        <v>2772</v>
      </c>
      <c r="C443" s="2962"/>
      <c r="D443" s="2804"/>
      <c r="E443" s="2937"/>
      <c r="F443" s="2809"/>
      <c r="G443" s="2949"/>
      <c r="H443" s="2808"/>
      <c r="I443" s="2809"/>
      <c r="J443" s="2809"/>
    </row>
    <row r="444" spans="1:10" ht="25.5">
      <c r="A444" s="2810" t="s">
        <v>1207</v>
      </c>
      <c r="B444" s="302" t="s">
        <v>730</v>
      </c>
      <c r="C444" s="168" t="s">
        <v>2716</v>
      </c>
      <c r="D444" s="2817" t="s">
        <v>31</v>
      </c>
      <c r="E444" s="300">
        <v>30000</v>
      </c>
      <c r="F444" s="2815"/>
      <c r="G444" s="2816"/>
      <c r="H444" s="2817"/>
      <c r="I444" s="2815"/>
      <c r="J444" s="2815"/>
    </row>
    <row r="445" spans="1:10">
      <c r="A445" s="2822"/>
      <c r="B445" s="2852"/>
      <c r="C445" s="2853"/>
      <c r="D445" s="2854"/>
      <c r="E445" s="2855"/>
      <c r="F445" s="2827"/>
      <c r="G445" s="2828"/>
      <c r="H445" s="2854"/>
      <c r="I445" s="2830" t="s">
        <v>1209</v>
      </c>
      <c r="J445" s="2831"/>
    </row>
    <row r="446" spans="1:10">
      <c r="A446" s="2801" t="s">
        <v>1210</v>
      </c>
      <c r="B446" s="2961" t="s">
        <v>2773</v>
      </c>
      <c r="C446" s="2962"/>
      <c r="D446" s="2804"/>
      <c r="E446" s="2937"/>
      <c r="F446" s="2809"/>
      <c r="G446" s="2949"/>
      <c r="H446" s="2804"/>
      <c r="I446" s="2809"/>
      <c r="J446" s="2809"/>
    </row>
    <row r="447" spans="1:10" ht="38.25">
      <c r="A447" s="2810" t="s">
        <v>1211</v>
      </c>
      <c r="B447" s="302" t="s">
        <v>732</v>
      </c>
      <c r="C447" s="2963" t="s">
        <v>3426</v>
      </c>
      <c r="D447" s="2817" t="s">
        <v>31</v>
      </c>
      <c r="E447" s="300">
        <v>864</v>
      </c>
      <c r="F447" s="2815"/>
      <c r="G447" s="2816"/>
      <c r="H447" s="2817"/>
      <c r="I447" s="2815"/>
      <c r="J447" s="2815"/>
    </row>
    <row r="448" spans="1:10">
      <c r="A448" s="2822"/>
      <c r="B448" s="2852"/>
      <c r="C448" s="2853"/>
      <c r="D448" s="2854"/>
      <c r="E448" s="2855"/>
      <c r="F448" s="2827"/>
      <c r="G448" s="2832"/>
      <c r="H448" s="2854"/>
      <c r="I448" s="2830" t="s">
        <v>1216</v>
      </c>
      <c r="J448" s="2831"/>
    </row>
    <row r="449" spans="1:10">
      <c r="A449" s="2801" t="s">
        <v>1217</v>
      </c>
      <c r="B449" s="2961" t="s">
        <v>2774</v>
      </c>
      <c r="C449" s="2842"/>
      <c r="D449" s="2804"/>
      <c r="E449" s="2805"/>
      <c r="F449" s="2930"/>
      <c r="G449" s="2931"/>
      <c r="H449" s="2804"/>
      <c r="I449" s="2932"/>
      <c r="J449" s="2809"/>
    </row>
    <row r="450" spans="1:10" ht="38.25">
      <c r="A450" s="2810" t="s">
        <v>1219</v>
      </c>
      <c r="B450" s="302" t="s">
        <v>734</v>
      </c>
      <c r="C450" s="2963" t="s">
        <v>735</v>
      </c>
      <c r="D450" s="2817" t="s">
        <v>31</v>
      </c>
      <c r="E450" s="300">
        <v>40000</v>
      </c>
      <c r="F450" s="2815"/>
      <c r="G450" s="2816"/>
      <c r="H450" s="2817"/>
      <c r="I450" s="2815"/>
      <c r="J450" s="2815"/>
    </row>
    <row r="451" spans="1:10">
      <c r="A451" s="2822"/>
      <c r="B451" s="2852"/>
      <c r="C451" s="2853"/>
      <c r="D451" s="2854"/>
      <c r="E451" s="2855"/>
      <c r="F451" s="2827"/>
      <c r="G451" s="2828"/>
      <c r="H451" s="2854"/>
      <c r="I451" s="2830" t="s">
        <v>1223</v>
      </c>
      <c r="J451" s="2831"/>
    </row>
    <row r="452" spans="1:10">
      <c r="A452" s="2801" t="s">
        <v>1224</v>
      </c>
      <c r="B452" s="2964" t="s">
        <v>737</v>
      </c>
      <c r="C452" s="2965"/>
      <c r="D452" s="2923"/>
      <c r="E452" s="2805"/>
      <c r="F452" s="2924"/>
      <c r="G452" s="2925"/>
      <c r="H452" s="2923"/>
      <c r="I452" s="2924"/>
      <c r="J452" s="2924"/>
    </row>
    <row r="453" spans="1:10">
      <c r="A453" s="2810" t="s">
        <v>1225</v>
      </c>
      <c r="B453" s="2881" t="s">
        <v>739</v>
      </c>
      <c r="C453" s="2933" t="s">
        <v>740</v>
      </c>
      <c r="D453" s="2966" t="s">
        <v>49</v>
      </c>
      <c r="E453" s="73">
        <v>24</v>
      </c>
      <c r="F453" s="2815"/>
      <c r="G453" s="2816"/>
      <c r="H453" s="2817"/>
      <c r="I453" s="2815"/>
      <c r="J453" s="2815"/>
    </row>
    <row r="454" spans="1:10">
      <c r="A454" s="2822"/>
      <c r="B454" s="2852"/>
      <c r="C454" s="2853"/>
      <c r="D454" s="2854"/>
      <c r="E454" s="2855"/>
      <c r="F454" s="2827"/>
      <c r="G454" s="2828"/>
      <c r="H454" s="2854"/>
      <c r="I454" s="2830" t="s">
        <v>1237</v>
      </c>
      <c r="J454" s="2831"/>
    </row>
    <row r="455" spans="1:10">
      <c r="A455" s="2801" t="s">
        <v>1238</v>
      </c>
      <c r="B455" s="2934" t="s">
        <v>741</v>
      </c>
      <c r="C455" s="2926"/>
      <c r="D455" s="2967"/>
      <c r="E455" s="2937"/>
      <c r="F455" s="2809"/>
      <c r="G455" s="2837"/>
      <c r="H455" s="2804"/>
      <c r="I455" s="2809"/>
      <c r="J455" s="2809"/>
    </row>
    <row r="456" spans="1:10" ht="38.25">
      <c r="A456" s="2810" t="s">
        <v>1240</v>
      </c>
      <c r="B456" s="2881" t="s">
        <v>743</v>
      </c>
      <c r="C456" s="2933" t="s">
        <v>744</v>
      </c>
      <c r="D456" s="2966" t="s">
        <v>87</v>
      </c>
      <c r="E456" s="73">
        <v>18</v>
      </c>
      <c r="F456" s="2815"/>
      <c r="G456" s="2816"/>
      <c r="H456" s="2817"/>
      <c r="I456" s="2815"/>
      <c r="J456" s="2815"/>
    </row>
    <row r="457" spans="1:10">
      <c r="A457" s="2822"/>
      <c r="B457" s="2852"/>
      <c r="C457" s="2853"/>
      <c r="D457" s="2854"/>
      <c r="E457" s="2855"/>
      <c r="F457" s="2827"/>
      <c r="G457" s="2828"/>
      <c r="H457" s="2854"/>
      <c r="I457" s="2830" t="s">
        <v>1250</v>
      </c>
      <c r="J457" s="2831"/>
    </row>
    <row r="458" spans="1:10">
      <c r="A458" s="2801" t="s">
        <v>1251</v>
      </c>
      <c r="B458" s="2961" t="s">
        <v>2770</v>
      </c>
      <c r="C458" s="2842"/>
      <c r="D458" s="2804"/>
      <c r="E458" s="2805"/>
      <c r="F458" s="2930"/>
      <c r="G458" s="2809"/>
      <c r="H458" s="2804"/>
      <c r="I458" s="2932"/>
      <c r="J458" s="2809"/>
    </row>
    <row r="459" spans="1:10">
      <c r="A459" s="2810" t="s">
        <v>1252</v>
      </c>
      <c r="B459" s="2881" t="s">
        <v>746</v>
      </c>
      <c r="C459" s="2933" t="s">
        <v>2717</v>
      </c>
      <c r="D459" s="2966" t="s">
        <v>49</v>
      </c>
      <c r="E459" s="359">
        <v>18</v>
      </c>
      <c r="F459" s="2815"/>
      <c r="G459" s="2816"/>
      <c r="H459" s="2817"/>
      <c r="I459" s="2815"/>
      <c r="J459" s="2815"/>
    </row>
    <row r="460" spans="1:10" ht="25.5">
      <c r="A460" s="2810" t="s">
        <v>1253</v>
      </c>
      <c r="B460" s="2881" t="s">
        <v>748</v>
      </c>
      <c r="C460" s="2933" t="s">
        <v>2718</v>
      </c>
      <c r="D460" s="2966" t="s">
        <v>49</v>
      </c>
      <c r="E460" s="359">
        <v>18</v>
      </c>
      <c r="F460" s="2815"/>
      <c r="G460" s="2816"/>
      <c r="H460" s="2817"/>
      <c r="I460" s="2815"/>
      <c r="J460" s="2815"/>
    </row>
    <row r="461" spans="1:10">
      <c r="A461" s="2822"/>
      <c r="B461" s="2852"/>
      <c r="C461" s="2853"/>
      <c r="D461" s="2854"/>
      <c r="E461" s="2855"/>
      <c r="F461" s="2827"/>
      <c r="G461" s="2828"/>
      <c r="H461" s="2854"/>
      <c r="I461" s="2830" t="s">
        <v>1259</v>
      </c>
      <c r="J461" s="2831"/>
    </row>
    <row r="462" spans="1:10">
      <c r="A462" s="2801" t="s">
        <v>1260</v>
      </c>
      <c r="B462" s="2968" t="s">
        <v>750</v>
      </c>
      <c r="C462" s="2926"/>
      <c r="D462" s="2967"/>
      <c r="E462" s="2869"/>
      <c r="F462" s="2809"/>
      <c r="G462" s="2837"/>
      <c r="H462" s="2804"/>
      <c r="I462" s="2809"/>
      <c r="J462" s="2809"/>
    </row>
    <row r="463" spans="1:10">
      <c r="A463" s="2810" t="s">
        <v>1261</v>
      </c>
      <c r="B463" s="2881" t="s">
        <v>752</v>
      </c>
      <c r="C463" s="2933" t="s">
        <v>753</v>
      </c>
      <c r="D463" s="2966" t="s">
        <v>49</v>
      </c>
      <c r="E463" s="359">
        <v>63</v>
      </c>
      <c r="F463" s="2815"/>
      <c r="G463" s="2816"/>
      <c r="H463" s="2817"/>
      <c r="I463" s="2815"/>
      <c r="J463" s="2815"/>
    </row>
    <row r="464" spans="1:10">
      <c r="A464" s="2822"/>
      <c r="B464" s="2852"/>
      <c r="C464" s="2853"/>
      <c r="D464" s="2854"/>
      <c r="E464" s="2855"/>
      <c r="F464" s="2827"/>
      <c r="G464" s="2828"/>
      <c r="H464" s="2854"/>
      <c r="I464" s="2830" t="s">
        <v>1276</v>
      </c>
      <c r="J464" s="2831"/>
    </row>
    <row r="465" spans="1:10">
      <c r="A465" s="2801" t="s">
        <v>1277</v>
      </c>
      <c r="B465" s="2942" t="s">
        <v>754</v>
      </c>
      <c r="C465" s="2926"/>
      <c r="D465" s="2967"/>
      <c r="E465" s="2869"/>
      <c r="F465" s="2809"/>
      <c r="G465" s="2837"/>
      <c r="H465" s="2804"/>
      <c r="I465" s="2809"/>
      <c r="J465" s="2809"/>
    </row>
    <row r="466" spans="1:10" ht="38.25">
      <c r="A466" s="2810" t="s">
        <v>1278</v>
      </c>
      <c r="B466" s="2969" t="s">
        <v>756</v>
      </c>
      <c r="C466" s="2933" t="s">
        <v>2719</v>
      </c>
      <c r="D466" s="2970" t="s">
        <v>249</v>
      </c>
      <c r="E466" s="359">
        <v>72</v>
      </c>
      <c r="F466" s="2815"/>
      <c r="G466" s="2816"/>
      <c r="H466" s="2817"/>
      <c r="I466" s="2815"/>
      <c r="J466" s="2815"/>
    </row>
    <row r="467" spans="1:10">
      <c r="A467" s="2822"/>
      <c r="B467" s="2852"/>
      <c r="C467" s="2853"/>
      <c r="D467" s="2854"/>
      <c r="E467" s="2855"/>
      <c r="F467" s="2827"/>
      <c r="G467" s="2828"/>
      <c r="H467" s="2854"/>
      <c r="I467" s="2830" t="s">
        <v>1290</v>
      </c>
      <c r="J467" s="2831"/>
    </row>
    <row r="468" spans="1:10">
      <c r="A468" s="2801" t="s">
        <v>1291</v>
      </c>
      <c r="B468" s="2971" t="s">
        <v>2588</v>
      </c>
      <c r="C468" s="2926"/>
      <c r="D468" s="2972"/>
      <c r="E468" s="2869"/>
      <c r="F468" s="2809"/>
      <c r="G468" s="2837"/>
      <c r="H468" s="2804"/>
      <c r="I468" s="2809"/>
      <c r="J468" s="2809"/>
    </row>
    <row r="469" spans="1:10" ht="38.25">
      <c r="A469" s="2810" t="s">
        <v>1293</v>
      </c>
      <c r="B469" s="2973" t="s">
        <v>757</v>
      </c>
      <c r="C469" s="2974" t="s">
        <v>758</v>
      </c>
      <c r="D469" s="2966" t="s">
        <v>87</v>
      </c>
      <c r="E469" s="359">
        <v>12</v>
      </c>
      <c r="F469" s="2815"/>
      <c r="G469" s="2816"/>
      <c r="H469" s="2817"/>
      <c r="I469" s="2815"/>
      <c r="J469" s="2815"/>
    </row>
    <row r="470" spans="1:10">
      <c r="A470" s="2822"/>
      <c r="B470" s="2852"/>
      <c r="C470" s="2853"/>
      <c r="D470" s="2854"/>
      <c r="E470" s="2855"/>
      <c r="F470" s="2827"/>
      <c r="G470" s="2828"/>
      <c r="H470" s="2854"/>
      <c r="I470" s="2830" t="s">
        <v>1303</v>
      </c>
      <c r="J470" s="2831"/>
    </row>
    <row r="471" spans="1:10">
      <c r="A471" s="2801" t="s">
        <v>1304</v>
      </c>
      <c r="B471" s="2975" t="s">
        <v>2589</v>
      </c>
      <c r="C471" s="2962"/>
      <c r="D471" s="2967"/>
      <c r="E471" s="2869"/>
      <c r="F471" s="2809"/>
      <c r="G471" s="2837"/>
      <c r="H471" s="2804"/>
      <c r="I471" s="2809"/>
      <c r="J471" s="2809"/>
    </row>
    <row r="472" spans="1:10" ht="38.25">
      <c r="A472" s="2810" t="s">
        <v>1306</v>
      </c>
      <c r="B472" s="2881" t="s">
        <v>759</v>
      </c>
      <c r="C472" s="2933" t="s">
        <v>2720</v>
      </c>
      <c r="D472" s="2966" t="s">
        <v>87</v>
      </c>
      <c r="E472" s="359">
        <v>30</v>
      </c>
      <c r="F472" s="2815"/>
      <c r="G472" s="2816"/>
      <c r="H472" s="2817"/>
      <c r="I472" s="2815"/>
      <c r="J472" s="2815"/>
    </row>
    <row r="473" spans="1:10">
      <c r="A473" s="2822"/>
      <c r="B473" s="2852"/>
      <c r="C473" s="2853"/>
      <c r="D473" s="2854"/>
      <c r="E473" s="2855"/>
      <c r="F473" s="2827"/>
      <c r="G473" s="2832"/>
      <c r="H473" s="2854"/>
      <c r="I473" s="2830" t="s">
        <v>1327</v>
      </c>
      <c r="J473" s="2831"/>
    </row>
    <row r="474" spans="1:10">
      <c r="A474" s="2801" t="s">
        <v>1328</v>
      </c>
      <c r="B474" s="2951" t="s">
        <v>2769</v>
      </c>
      <c r="C474" s="2952"/>
      <c r="D474" s="2976"/>
      <c r="E474" s="2977"/>
      <c r="F474" s="2931"/>
      <c r="G474" s="2978"/>
      <c r="H474" s="2976"/>
      <c r="I474" s="2931"/>
      <c r="J474" s="2931"/>
    </row>
    <row r="475" spans="1:10" ht="25.5">
      <c r="A475" s="2810" t="s">
        <v>1330</v>
      </c>
      <c r="B475" s="2881" t="s">
        <v>760</v>
      </c>
      <c r="C475" s="2933" t="s">
        <v>2721</v>
      </c>
      <c r="D475" s="2966" t="s">
        <v>87</v>
      </c>
      <c r="E475" s="359">
        <v>18</v>
      </c>
      <c r="F475" s="2815"/>
      <c r="G475" s="2816"/>
      <c r="H475" s="2817"/>
      <c r="I475" s="2815"/>
      <c r="J475" s="2815"/>
    </row>
    <row r="476" spans="1:10" ht="25.5">
      <c r="A476" s="2810" t="s">
        <v>1333</v>
      </c>
      <c r="B476" s="2881" t="s">
        <v>760</v>
      </c>
      <c r="C476" s="2933" t="s">
        <v>761</v>
      </c>
      <c r="D476" s="2966" t="s">
        <v>87</v>
      </c>
      <c r="E476" s="73">
        <v>18</v>
      </c>
      <c r="F476" s="2815"/>
      <c r="G476" s="2816"/>
      <c r="H476" s="2817"/>
      <c r="I476" s="2815"/>
      <c r="J476" s="2815"/>
    </row>
    <row r="477" spans="1:10">
      <c r="A477" s="2822"/>
      <c r="B477" s="2852"/>
      <c r="C477" s="2853"/>
      <c r="D477" s="2854"/>
      <c r="E477" s="2855"/>
      <c r="F477" s="2827"/>
      <c r="G477" s="2828"/>
      <c r="H477" s="2854"/>
      <c r="I477" s="2830" t="s">
        <v>1554</v>
      </c>
      <c r="J477" s="2831"/>
    </row>
    <row r="478" spans="1:10">
      <c r="A478" s="2801" t="s">
        <v>1555</v>
      </c>
      <c r="B478" s="2968" t="s">
        <v>2768</v>
      </c>
      <c r="C478" s="2926"/>
      <c r="D478" s="2967"/>
      <c r="E478" s="2937"/>
      <c r="F478" s="2809"/>
      <c r="G478" s="2837"/>
      <c r="H478" s="2804"/>
      <c r="I478" s="2809"/>
      <c r="J478" s="2809"/>
    </row>
    <row r="479" spans="1:10" ht="25.5">
      <c r="A479" s="2810" t="s">
        <v>1088</v>
      </c>
      <c r="B479" s="2881" t="s">
        <v>762</v>
      </c>
      <c r="C479" s="2933" t="s">
        <v>2722</v>
      </c>
      <c r="D479" s="2966" t="s">
        <v>87</v>
      </c>
      <c r="E479" s="73">
        <v>24</v>
      </c>
      <c r="F479" s="2815"/>
      <c r="G479" s="2816"/>
      <c r="H479" s="2817"/>
      <c r="I479" s="2815"/>
      <c r="J479" s="2815"/>
    </row>
    <row r="480" spans="1:10" ht="25.5">
      <c r="A480" s="2810" t="s">
        <v>1091</v>
      </c>
      <c r="B480" s="2881" t="s">
        <v>763</v>
      </c>
      <c r="C480" s="2933" t="s">
        <v>764</v>
      </c>
      <c r="D480" s="2966" t="s">
        <v>31</v>
      </c>
      <c r="E480" s="73">
        <v>12</v>
      </c>
      <c r="F480" s="2815"/>
      <c r="G480" s="2816"/>
      <c r="H480" s="2817"/>
      <c r="I480" s="2815"/>
      <c r="J480" s="2815"/>
    </row>
    <row r="481" spans="1:10" ht="25.5">
      <c r="A481" s="2810" t="s">
        <v>1094</v>
      </c>
      <c r="B481" s="2881" t="s">
        <v>765</v>
      </c>
      <c r="C481" s="2933" t="s">
        <v>766</v>
      </c>
      <c r="D481" s="2966" t="s">
        <v>31</v>
      </c>
      <c r="E481" s="73">
        <v>24</v>
      </c>
      <c r="F481" s="2815"/>
      <c r="G481" s="2816"/>
      <c r="H481" s="2817"/>
      <c r="I481" s="2815"/>
      <c r="J481" s="2815"/>
    </row>
    <row r="482" spans="1:10" ht="25.5">
      <c r="A482" s="2810" t="s">
        <v>1097</v>
      </c>
      <c r="B482" s="2881" t="s">
        <v>2724</v>
      </c>
      <c r="C482" s="2933" t="s">
        <v>2723</v>
      </c>
      <c r="D482" s="2966" t="s">
        <v>31</v>
      </c>
      <c r="E482" s="359">
        <v>12</v>
      </c>
      <c r="F482" s="2815"/>
      <c r="G482" s="2816"/>
      <c r="H482" s="2817"/>
      <c r="I482" s="2815"/>
      <c r="J482" s="2815"/>
    </row>
    <row r="483" spans="1:10" ht="25.5">
      <c r="A483" s="2810" t="s">
        <v>1100</v>
      </c>
      <c r="B483" s="2881" t="s">
        <v>767</v>
      </c>
      <c r="C483" s="2933" t="s">
        <v>768</v>
      </c>
      <c r="D483" s="2966" t="s">
        <v>87</v>
      </c>
      <c r="E483" s="73">
        <v>12</v>
      </c>
      <c r="F483" s="2815"/>
      <c r="G483" s="2816"/>
      <c r="H483" s="2817"/>
      <c r="I483" s="2815"/>
      <c r="J483" s="2815"/>
    </row>
    <row r="484" spans="1:10" ht="38.25">
      <c r="A484" s="2810" t="s">
        <v>1103</v>
      </c>
      <c r="B484" s="2881" t="s">
        <v>769</v>
      </c>
      <c r="C484" s="2933" t="s">
        <v>770</v>
      </c>
      <c r="D484" s="2966" t="s">
        <v>87</v>
      </c>
      <c r="E484" s="73">
        <v>12</v>
      </c>
      <c r="F484" s="2815"/>
      <c r="G484" s="2816"/>
      <c r="H484" s="2817"/>
      <c r="I484" s="2815"/>
      <c r="J484" s="2815"/>
    </row>
    <row r="485" spans="1:10" ht="25.5">
      <c r="A485" s="2810" t="s">
        <v>1106</v>
      </c>
      <c r="B485" s="2979" t="s">
        <v>771</v>
      </c>
      <c r="C485" s="2933" t="s">
        <v>772</v>
      </c>
      <c r="D485" s="2966" t="s">
        <v>87</v>
      </c>
      <c r="E485" s="359">
        <v>144</v>
      </c>
      <c r="F485" s="2815"/>
      <c r="G485" s="2816"/>
      <c r="H485" s="2817"/>
      <c r="I485" s="2815"/>
      <c r="J485" s="2815"/>
    </row>
    <row r="486" spans="1:10" ht="38.25">
      <c r="A486" s="2810" t="s">
        <v>1109</v>
      </c>
      <c r="B486" s="2881" t="s">
        <v>773</v>
      </c>
      <c r="C486" s="2933" t="s">
        <v>774</v>
      </c>
      <c r="D486" s="2966" t="s">
        <v>31</v>
      </c>
      <c r="E486" s="73">
        <v>12</v>
      </c>
      <c r="F486" s="2815"/>
      <c r="G486" s="2816"/>
      <c r="H486" s="2817"/>
      <c r="I486" s="2815"/>
      <c r="J486" s="2815"/>
    </row>
    <row r="487" spans="1:10">
      <c r="A487" s="2822"/>
      <c r="B487" s="2852"/>
      <c r="C487" s="2853"/>
      <c r="D487" s="2854"/>
      <c r="E487" s="2855"/>
      <c r="F487" s="2827"/>
      <c r="G487" s="2828"/>
      <c r="H487" s="2854"/>
      <c r="I487" s="2830" t="s">
        <v>1556</v>
      </c>
      <c r="J487" s="2831"/>
    </row>
    <row r="488" spans="1:10">
      <c r="A488" s="2801" t="s">
        <v>1557</v>
      </c>
      <c r="B488" s="2968" t="s">
        <v>2590</v>
      </c>
      <c r="C488" s="2926"/>
      <c r="D488" s="2967"/>
      <c r="E488" s="2937"/>
      <c r="F488" s="2809"/>
      <c r="G488" s="2837"/>
      <c r="H488" s="2804"/>
      <c r="I488" s="2809"/>
      <c r="J488" s="2809"/>
    </row>
    <row r="489" spans="1:10" ht="25.5">
      <c r="A489" s="2810" t="s">
        <v>1559</v>
      </c>
      <c r="B489" s="2881" t="s">
        <v>775</v>
      </c>
      <c r="C489" s="2933" t="s">
        <v>776</v>
      </c>
      <c r="D489" s="2966" t="s">
        <v>87</v>
      </c>
      <c r="E489" s="359">
        <v>30</v>
      </c>
      <c r="F489" s="2815"/>
      <c r="G489" s="2816"/>
      <c r="H489" s="2817"/>
      <c r="I489" s="2815"/>
      <c r="J489" s="2815"/>
    </row>
    <row r="490" spans="1:10">
      <c r="A490" s="2822"/>
      <c r="B490" s="2852"/>
      <c r="C490" s="2853"/>
      <c r="D490" s="2854"/>
      <c r="E490" s="2855"/>
      <c r="F490" s="2827"/>
      <c r="G490" s="2828"/>
      <c r="H490" s="2854"/>
      <c r="I490" s="2830" t="s">
        <v>1558</v>
      </c>
      <c r="J490" s="2831"/>
    </row>
    <row r="491" spans="1:10">
      <c r="A491" s="2801">
        <v>70</v>
      </c>
      <c r="B491" s="2964" t="s">
        <v>2591</v>
      </c>
      <c r="C491" s="2931"/>
      <c r="D491" s="2931"/>
      <c r="E491" s="2948"/>
      <c r="F491" s="2809"/>
      <c r="G491" s="2837"/>
      <c r="H491" s="2804"/>
      <c r="I491" s="2809"/>
      <c r="J491" s="2809"/>
    </row>
    <row r="492" spans="1:10">
      <c r="A492" s="2810" t="s">
        <v>1563</v>
      </c>
      <c r="B492" s="2881" t="s">
        <v>777</v>
      </c>
      <c r="C492" s="2933" t="s">
        <v>778</v>
      </c>
      <c r="D492" s="2966" t="s">
        <v>87</v>
      </c>
      <c r="E492" s="359">
        <v>3</v>
      </c>
      <c r="F492" s="2815"/>
      <c r="G492" s="2816"/>
      <c r="H492" s="2817"/>
      <c r="I492" s="2815"/>
      <c r="J492" s="2815"/>
    </row>
    <row r="493" spans="1:10">
      <c r="A493" s="2810" t="s">
        <v>1564</v>
      </c>
      <c r="B493" s="2881" t="s">
        <v>779</v>
      </c>
      <c r="C493" s="2933" t="s">
        <v>780</v>
      </c>
      <c r="D493" s="2966" t="s">
        <v>49</v>
      </c>
      <c r="E493" s="359">
        <v>6</v>
      </c>
      <c r="F493" s="2815"/>
      <c r="G493" s="2816"/>
      <c r="H493" s="2817"/>
      <c r="I493" s="2815"/>
      <c r="J493" s="2815"/>
    </row>
    <row r="494" spans="1:10">
      <c r="A494" s="2810" t="s">
        <v>1565</v>
      </c>
      <c r="B494" s="2881" t="s">
        <v>781</v>
      </c>
      <c r="C494" s="2933" t="s">
        <v>2616</v>
      </c>
      <c r="D494" s="2966" t="s">
        <v>49</v>
      </c>
      <c r="E494" s="359">
        <v>36</v>
      </c>
      <c r="F494" s="2815"/>
      <c r="G494" s="2816"/>
      <c r="H494" s="2817"/>
      <c r="I494" s="2815"/>
      <c r="J494" s="2815"/>
    </row>
    <row r="495" spans="1:10">
      <c r="A495" s="2822"/>
      <c r="B495" s="2852"/>
      <c r="C495" s="2853"/>
      <c r="D495" s="2854"/>
      <c r="E495" s="2855"/>
      <c r="F495" s="2827"/>
      <c r="G495" s="2828"/>
      <c r="H495" s="2854"/>
      <c r="I495" s="2830" t="s">
        <v>1560</v>
      </c>
      <c r="J495" s="2831"/>
    </row>
    <row r="496" spans="1:10">
      <c r="A496" s="2801" t="s">
        <v>1566</v>
      </c>
      <c r="B496" s="2951" t="s">
        <v>782</v>
      </c>
      <c r="C496" s="2980"/>
      <c r="D496" s="2947"/>
      <c r="E496" s="2981"/>
      <c r="F496" s="2982"/>
      <c r="G496" s="2983"/>
      <c r="H496" s="2947"/>
      <c r="I496" s="2982"/>
      <c r="J496" s="2982"/>
    </row>
    <row r="497" spans="1:10" ht="25.5">
      <c r="A497" s="2810" t="s">
        <v>1567</v>
      </c>
      <c r="B497" s="2881" t="s">
        <v>783</v>
      </c>
      <c r="C497" s="2933" t="s">
        <v>2726</v>
      </c>
      <c r="D497" s="2966" t="s">
        <v>49</v>
      </c>
      <c r="E497" s="359">
        <v>90</v>
      </c>
      <c r="F497" s="2815"/>
      <c r="G497" s="2816"/>
      <c r="H497" s="2817"/>
      <c r="I497" s="2815"/>
      <c r="J497" s="2815"/>
    </row>
    <row r="498" spans="1:10">
      <c r="A498" s="2822"/>
      <c r="B498" s="2852"/>
      <c r="C498" s="2853"/>
      <c r="D498" s="2854"/>
      <c r="E498" s="2855"/>
      <c r="F498" s="2827"/>
      <c r="G498" s="2828"/>
      <c r="H498" s="2854"/>
      <c r="I498" s="2830" t="s">
        <v>1561</v>
      </c>
      <c r="J498" s="2831"/>
    </row>
    <row r="499" spans="1:10">
      <c r="A499" s="2801" t="s">
        <v>1568</v>
      </c>
      <c r="B499" s="2968" t="s">
        <v>2592</v>
      </c>
      <c r="C499" s="2926"/>
      <c r="D499" s="2967"/>
      <c r="E499" s="2869"/>
      <c r="F499" s="2809"/>
      <c r="G499" s="2837"/>
      <c r="H499" s="2804"/>
      <c r="I499" s="2809"/>
      <c r="J499" s="2809"/>
    </row>
    <row r="500" spans="1:10" ht="25.5">
      <c r="A500" s="2810" t="s">
        <v>1569</v>
      </c>
      <c r="B500" s="2881" t="s">
        <v>784</v>
      </c>
      <c r="C500" s="2933" t="s">
        <v>2725</v>
      </c>
      <c r="D500" s="2966" t="s">
        <v>49</v>
      </c>
      <c r="E500" s="359">
        <v>12</v>
      </c>
      <c r="F500" s="2815"/>
      <c r="G500" s="2816"/>
      <c r="H500" s="2817"/>
      <c r="I500" s="2815"/>
      <c r="J500" s="409"/>
    </row>
    <row r="501" spans="1:10">
      <c r="A501" s="2822"/>
      <c r="B501" s="2852"/>
      <c r="C501" s="2853"/>
      <c r="D501" s="2854"/>
      <c r="E501" s="2855"/>
      <c r="F501" s="2827"/>
      <c r="G501" s="2828"/>
      <c r="H501" s="2854"/>
      <c r="I501" s="2830" t="s">
        <v>1562</v>
      </c>
      <c r="J501" s="2831"/>
    </row>
    <row r="502" spans="1:10">
      <c r="A502" s="2801" t="s">
        <v>1570</v>
      </c>
      <c r="B502" s="2984" t="s">
        <v>785</v>
      </c>
      <c r="C502" s="2926"/>
      <c r="D502" s="2967"/>
      <c r="E502" s="2869"/>
      <c r="F502" s="2809"/>
      <c r="G502" s="2837"/>
      <c r="H502" s="2804"/>
      <c r="I502" s="2809"/>
      <c r="J502" s="2809"/>
    </row>
    <row r="503" spans="1:10">
      <c r="A503" s="2810" t="s">
        <v>1571</v>
      </c>
      <c r="B503" s="2881" t="s">
        <v>786</v>
      </c>
      <c r="C503" s="2933" t="s">
        <v>787</v>
      </c>
      <c r="D503" s="2966" t="s">
        <v>49</v>
      </c>
      <c r="E503" s="359">
        <v>6</v>
      </c>
      <c r="F503" s="2815"/>
      <c r="G503" s="2816"/>
      <c r="H503" s="2817"/>
      <c r="I503" s="2815"/>
      <c r="J503" s="2815"/>
    </row>
    <row r="504" spans="1:10">
      <c r="A504" s="2810" t="s">
        <v>1572</v>
      </c>
      <c r="B504" s="2881" t="s">
        <v>788</v>
      </c>
      <c r="C504" s="2933" t="s">
        <v>789</v>
      </c>
      <c r="D504" s="2966" t="s">
        <v>49</v>
      </c>
      <c r="E504" s="359">
        <v>6</v>
      </c>
      <c r="F504" s="2815"/>
      <c r="G504" s="2816"/>
      <c r="H504" s="2817"/>
      <c r="I504" s="2815"/>
      <c r="J504" s="2815"/>
    </row>
    <row r="505" spans="1:10">
      <c r="A505" s="2810" t="s">
        <v>1573</v>
      </c>
      <c r="B505" s="2881" t="s">
        <v>790</v>
      </c>
      <c r="C505" s="2933" t="s">
        <v>791</v>
      </c>
      <c r="D505" s="2966" t="s">
        <v>49</v>
      </c>
      <c r="E505" s="359">
        <v>6</v>
      </c>
      <c r="F505" s="2815"/>
      <c r="G505" s="2816"/>
      <c r="H505" s="2817"/>
      <c r="I505" s="2815"/>
      <c r="J505" s="2815"/>
    </row>
    <row r="506" spans="1:10">
      <c r="A506" s="2822"/>
      <c r="B506" s="2852"/>
      <c r="C506" s="2853"/>
      <c r="D506" s="2854"/>
      <c r="E506" s="2855"/>
      <c r="F506" s="2827"/>
      <c r="G506" s="2828"/>
      <c r="H506" s="2854"/>
      <c r="I506" s="2830" t="s">
        <v>1574</v>
      </c>
      <c r="J506" s="2831"/>
    </row>
    <row r="507" spans="1:10">
      <c r="A507" s="2801" t="s">
        <v>1575</v>
      </c>
      <c r="B507" s="2982" t="s">
        <v>792</v>
      </c>
      <c r="C507" s="2926"/>
      <c r="D507" s="2967"/>
      <c r="E507" s="2869"/>
      <c r="F507" s="2809"/>
      <c r="G507" s="2837"/>
      <c r="H507" s="2804"/>
      <c r="I507" s="2809"/>
      <c r="J507" s="2809"/>
    </row>
    <row r="508" spans="1:10" ht="25.5">
      <c r="A508" s="267" t="s">
        <v>1576</v>
      </c>
      <c r="B508" s="2881" t="s">
        <v>793</v>
      </c>
      <c r="C508" s="2933" t="s">
        <v>794</v>
      </c>
      <c r="D508" s="2966" t="s">
        <v>87</v>
      </c>
      <c r="E508" s="359">
        <v>24</v>
      </c>
      <c r="F508" s="2815"/>
      <c r="G508" s="2816"/>
      <c r="H508" s="2817"/>
      <c r="I508" s="2815"/>
      <c r="J508" s="2815"/>
    </row>
    <row r="509" spans="1:10">
      <c r="A509" s="2985"/>
      <c r="B509" s="2828"/>
      <c r="C509" s="2986"/>
      <c r="D509" s="2987"/>
      <c r="E509" s="2874"/>
      <c r="F509" s="2832"/>
      <c r="G509" s="2988"/>
      <c r="H509" s="2854"/>
      <c r="I509" s="2830" t="s">
        <v>1579</v>
      </c>
      <c r="J509" s="2831"/>
    </row>
    <row r="510" spans="1:10">
      <c r="A510" s="2801" t="s">
        <v>1577</v>
      </c>
      <c r="B510" s="2942" t="s">
        <v>795</v>
      </c>
      <c r="C510" s="2926"/>
      <c r="D510" s="2967"/>
      <c r="E510" s="2869"/>
      <c r="F510" s="2809"/>
      <c r="G510" s="2837"/>
      <c r="H510" s="2804"/>
      <c r="I510" s="2809"/>
      <c r="J510" s="2809"/>
    </row>
    <row r="511" spans="1:10" ht="38.25">
      <c r="A511" s="267" t="s">
        <v>1578</v>
      </c>
      <c r="B511" s="2881" t="s">
        <v>796</v>
      </c>
      <c r="C511" s="2933" t="s">
        <v>2593</v>
      </c>
      <c r="D511" s="2966" t="s">
        <v>87</v>
      </c>
      <c r="E511" s="73">
        <v>72</v>
      </c>
      <c r="F511" s="2815"/>
      <c r="G511" s="2816"/>
      <c r="H511" s="2817"/>
      <c r="I511" s="2815"/>
      <c r="J511" s="2815"/>
    </row>
    <row r="512" spans="1:10">
      <c r="A512" s="2822"/>
      <c r="B512" s="2852"/>
      <c r="C512" s="2853"/>
      <c r="D512" s="2854"/>
      <c r="E512" s="2855"/>
      <c r="F512" s="2827"/>
      <c r="G512" s="2828"/>
      <c r="H512" s="2854"/>
      <c r="I512" s="2830" t="s">
        <v>1580</v>
      </c>
      <c r="J512" s="2831"/>
    </row>
    <row r="513" spans="1:10">
      <c r="A513" s="2801" t="s">
        <v>1581</v>
      </c>
      <c r="B513" s="2968" t="s">
        <v>2595</v>
      </c>
      <c r="C513" s="2926"/>
      <c r="D513" s="2967"/>
      <c r="E513" s="2937"/>
      <c r="F513" s="2809"/>
      <c r="G513" s="2837"/>
      <c r="H513" s="2804"/>
      <c r="I513" s="2809"/>
      <c r="J513" s="2809"/>
    </row>
    <row r="514" spans="1:10" ht="38.25">
      <c r="A514" s="2810" t="s">
        <v>1582</v>
      </c>
      <c r="B514" s="2881" t="s">
        <v>797</v>
      </c>
      <c r="C514" s="2933" t="s">
        <v>798</v>
      </c>
      <c r="D514" s="2966" t="s">
        <v>49</v>
      </c>
      <c r="E514" s="73">
        <v>600</v>
      </c>
      <c r="F514" s="2815"/>
      <c r="G514" s="2816"/>
      <c r="H514" s="2817"/>
      <c r="I514" s="2815"/>
      <c r="J514" s="2815"/>
    </row>
    <row r="515" spans="1:10" ht="38.25">
      <c r="A515" s="2810" t="s">
        <v>1583</v>
      </c>
      <c r="B515" s="2881" t="s">
        <v>799</v>
      </c>
      <c r="C515" s="2933" t="s">
        <v>2594</v>
      </c>
      <c r="D515" s="2966" t="s">
        <v>49</v>
      </c>
      <c r="E515" s="73">
        <v>108</v>
      </c>
      <c r="F515" s="2815"/>
      <c r="G515" s="2816"/>
      <c r="H515" s="2817"/>
      <c r="I515" s="2815"/>
      <c r="J515" s="2815"/>
    </row>
    <row r="516" spans="1:10" ht="38.25">
      <c r="A516" s="2810" t="s">
        <v>1584</v>
      </c>
      <c r="B516" s="302" t="s">
        <v>800</v>
      </c>
      <c r="C516" s="2933" t="s">
        <v>2594</v>
      </c>
      <c r="D516" s="2966" t="s">
        <v>49</v>
      </c>
      <c r="E516" s="73">
        <v>15</v>
      </c>
      <c r="F516" s="2815"/>
      <c r="G516" s="2816"/>
      <c r="H516" s="2817"/>
      <c r="I516" s="2815"/>
      <c r="J516" s="2815"/>
    </row>
    <row r="517" spans="1:10" ht="38.25">
      <c r="A517" s="2810" t="s">
        <v>1585</v>
      </c>
      <c r="B517" s="2881" t="s">
        <v>801</v>
      </c>
      <c r="C517" s="2933" t="s">
        <v>2594</v>
      </c>
      <c r="D517" s="2966" t="s">
        <v>49</v>
      </c>
      <c r="E517" s="73">
        <v>24</v>
      </c>
      <c r="F517" s="2815"/>
      <c r="G517" s="2816"/>
      <c r="H517" s="2817"/>
      <c r="I517" s="2815"/>
      <c r="J517" s="2815"/>
    </row>
    <row r="518" spans="1:10">
      <c r="A518" s="2822"/>
      <c r="B518" s="2852"/>
      <c r="C518" s="2853"/>
      <c r="D518" s="2854"/>
      <c r="E518" s="2855"/>
      <c r="F518" s="2827"/>
      <c r="G518" s="2828"/>
      <c r="H518" s="2854"/>
      <c r="I518" s="2830" t="s">
        <v>1586</v>
      </c>
      <c r="J518" s="2831"/>
    </row>
    <row r="519" spans="1:10">
      <c r="A519" s="2801" t="s">
        <v>1587</v>
      </c>
      <c r="B519" s="2936" t="s">
        <v>804</v>
      </c>
      <c r="C519" s="2989"/>
      <c r="D519" s="2804"/>
      <c r="E519" s="2805"/>
      <c r="F519" s="2809"/>
      <c r="G519" s="2837"/>
      <c r="H519" s="2804"/>
      <c r="I519" s="2809"/>
      <c r="J519" s="2809"/>
    </row>
    <row r="520" spans="1:10" ht="25.5">
      <c r="A520" s="2810" t="s">
        <v>1588</v>
      </c>
      <c r="B520" s="302" t="s">
        <v>806</v>
      </c>
      <c r="C520" s="305" t="s">
        <v>807</v>
      </c>
      <c r="D520" s="144" t="s">
        <v>31</v>
      </c>
      <c r="E520" s="300">
        <v>24</v>
      </c>
      <c r="F520" s="2815"/>
      <c r="G520" s="2816"/>
      <c r="H520" s="2817"/>
      <c r="I520" s="2815"/>
      <c r="J520" s="2815"/>
    </row>
    <row r="521" spans="1:10">
      <c r="A521" s="2810" t="s">
        <v>1589</v>
      </c>
      <c r="B521" s="302" t="s">
        <v>808</v>
      </c>
      <c r="C521" s="305" t="s">
        <v>809</v>
      </c>
      <c r="D521" s="144" t="s">
        <v>31</v>
      </c>
      <c r="E521" s="300">
        <v>30</v>
      </c>
      <c r="F521" s="2815"/>
      <c r="G521" s="2816"/>
      <c r="H521" s="2817"/>
      <c r="I521" s="2815"/>
      <c r="J521" s="2815"/>
    </row>
    <row r="522" spans="1:10">
      <c r="A522" s="2810" t="s">
        <v>1590</v>
      </c>
      <c r="B522" s="302" t="s">
        <v>810</v>
      </c>
      <c r="C522" s="305" t="s">
        <v>811</v>
      </c>
      <c r="D522" s="144" t="s">
        <v>31</v>
      </c>
      <c r="E522" s="300">
        <v>3</v>
      </c>
      <c r="F522" s="2815"/>
      <c r="G522" s="2816"/>
      <c r="H522" s="2817"/>
      <c r="I522" s="2815"/>
      <c r="J522" s="2815"/>
    </row>
    <row r="523" spans="1:10">
      <c r="A523" s="2810" t="s">
        <v>1591</v>
      </c>
      <c r="B523" s="302" t="s">
        <v>812</v>
      </c>
      <c r="C523" s="305" t="s">
        <v>813</v>
      </c>
      <c r="D523" s="144" t="s">
        <v>31</v>
      </c>
      <c r="E523" s="300">
        <v>18</v>
      </c>
      <c r="F523" s="2815"/>
      <c r="G523" s="2816"/>
      <c r="H523" s="2817"/>
      <c r="I523" s="2815"/>
      <c r="J523" s="2815"/>
    </row>
    <row r="524" spans="1:10">
      <c r="A524" s="2810" t="s">
        <v>1592</v>
      </c>
      <c r="B524" s="302" t="s">
        <v>814</v>
      </c>
      <c r="C524" s="305" t="s">
        <v>815</v>
      </c>
      <c r="D524" s="144" t="s">
        <v>31</v>
      </c>
      <c r="E524" s="300">
        <v>36</v>
      </c>
      <c r="F524" s="2815"/>
      <c r="G524" s="2816"/>
      <c r="H524" s="2817"/>
      <c r="I524" s="2815"/>
      <c r="J524" s="2815"/>
    </row>
    <row r="525" spans="1:10">
      <c r="A525" s="2810" t="s">
        <v>1593</v>
      </c>
      <c r="B525" s="302" t="s">
        <v>816</v>
      </c>
      <c r="C525" s="305" t="s">
        <v>817</v>
      </c>
      <c r="D525" s="144" t="s">
        <v>31</v>
      </c>
      <c r="E525" s="300">
        <v>30</v>
      </c>
      <c r="F525" s="2815"/>
      <c r="G525" s="2816"/>
      <c r="H525" s="2817"/>
      <c r="I525" s="2815"/>
      <c r="J525" s="2815"/>
    </row>
    <row r="526" spans="1:10">
      <c r="A526" s="2810" t="s">
        <v>1594</v>
      </c>
      <c r="B526" s="302" t="s">
        <v>818</v>
      </c>
      <c r="C526" s="305" t="s">
        <v>819</v>
      </c>
      <c r="D526" s="144" t="s">
        <v>31</v>
      </c>
      <c r="E526" s="300">
        <v>6</v>
      </c>
      <c r="F526" s="2815"/>
      <c r="G526" s="2816"/>
      <c r="H526" s="2817"/>
      <c r="I526" s="2815"/>
      <c r="J526" s="2815"/>
    </row>
    <row r="527" spans="1:10">
      <c r="A527" s="2810" t="s">
        <v>1595</v>
      </c>
      <c r="B527" s="302" t="s">
        <v>820</v>
      </c>
      <c r="C527" s="305" t="s">
        <v>821</v>
      </c>
      <c r="D527" s="144" t="s">
        <v>49</v>
      </c>
      <c r="E527" s="300">
        <v>18</v>
      </c>
      <c r="F527" s="2815"/>
      <c r="G527" s="2816"/>
      <c r="H527" s="2817"/>
      <c r="I527" s="2815"/>
      <c r="J527" s="2815"/>
    </row>
    <row r="528" spans="1:10">
      <c r="A528" s="2810" t="s">
        <v>1596</v>
      </c>
      <c r="B528" s="302" t="s">
        <v>822</v>
      </c>
      <c r="C528" s="305" t="s">
        <v>823</v>
      </c>
      <c r="D528" s="144" t="s">
        <v>49</v>
      </c>
      <c r="E528" s="300">
        <v>18</v>
      </c>
      <c r="F528" s="2815"/>
      <c r="G528" s="2816"/>
      <c r="H528" s="2817"/>
      <c r="I528" s="2815"/>
      <c r="J528" s="2815"/>
    </row>
    <row r="529" spans="1:10">
      <c r="A529" s="2810" t="s">
        <v>1597</v>
      </c>
      <c r="B529" s="302" t="s">
        <v>824</v>
      </c>
      <c r="C529" s="305" t="s">
        <v>825</v>
      </c>
      <c r="D529" s="144" t="s">
        <v>49</v>
      </c>
      <c r="E529" s="300">
        <v>18</v>
      </c>
      <c r="F529" s="2815"/>
      <c r="G529" s="2816"/>
      <c r="H529" s="2817"/>
      <c r="I529" s="2815"/>
      <c r="J529" s="2815"/>
    </row>
    <row r="530" spans="1:10">
      <c r="A530" s="2810" t="s">
        <v>1598</v>
      </c>
      <c r="B530" s="302" t="s">
        <v>826</v>
      </c>
      <c r="C530" s="305" t="s">
        <v>827</v>
      </c>
      <c r="D530" s="144" t="s">
        <v>49</v>
      </c>
      <c r="E530" s="300">
        <v>6</v>
      </c>
      <c r="F530" s="2815"/>
      <c r="G530" s="2816"/>
      <c r="H530" s="2817"/>
      <c r="I530" s="2815"/>
      <c r="J530" s="2815"/>
    </row>
    <row r="531" spans="1:10" ht="25.5">
      <c r="A531" s="2810" t="s">
        <v>1599</v>
      </c>
      <c r="B531" s="302" t="s">
        <v>828</v>
      </c>
      <c r="C531" s="305" t="s">
        <v>829</v>
      </c>
      <c r="D531" s="144" t="s">
        <v>49</v>
      </c>
      <c r="E531" s="299">
        <v>3</v>
      </c>
      <c r="F531" s="2815"/>
      <c r="G531" s="2816"/>
      <c r="H531" s="2817"/>
      <c r="I531" s="2815"/>
      <c r="J531" s="2815"/>
    </row>
    <row r="532" spans="1:10">
      <c r="A532" s="2810" t="s">
        <v>1600</v>
      </c>
      <c r="B532" s="302" t="s">
        <v>830</v>
      </c>
      <c r="C532" s="305" t="s">
        <v>831</v>
      </c>
      <c r="D532" s="144" t="s">
        <v>49</v>
      </c>
      <c r="E532" s="300">
        <v>3</v>
      </c>
      <c r="F532" s="2815"/>
      <c r="G532" s="2816"/>
      <c r="H532" s="2817"/>
      <c r="I532" s="2815"/>
      <c r="J532" s="2815"/>
    </row>
    <row r="533" spans="1:10">
      <c r="A533" s="2810" t="s">
        <v>1601</v>
      </c>
      <c r="B533" s="302" t="s">
        <v>832</v>
      </c>
      <c r="C533" s="305" t="s">
        <v>2596</v>
      </c>
      <c r="D533" s="144" t="s">
        <v>31</v>
      </c>
      <c r="E533" s="300">
        <v>3</v>
      </c>
      <c r="F533" s="2815"/>
      <c r="G533" s="2816"/>
      <c r="H533" s="2817"/>
      <c r="I533" s="2815"/>
      <c r="J533" s="2815"/>
    </row>
    <row r="534" spans="1:10">
      <c r="A534" s="2810" t="s">
        <v>1602</v>
      </c>
      <c r="B534" s="302" t="s">
        <v>833</v>
      </c>
      <c r="C534" s="305" t="s">
        <v>2596</v>
      </c>
      <c r="D534" s="144" t="s">
        <v>31</v>
      </c>
      <c r="E534" s="300">
        <v>15</v>
      </c>
      <c r="F534" s="2815"/>
      <c r="G534" s="2816"/>
      <c r="H534" s="2817"/>
      <c r="I534" s="2815"/>
      <c r="J534" s="2815"/>
    </row>
    <row r="535" spans="1:10">
      <c r="A535" s="2810" t="s">
        <v>1603</v>
      </c>
      <c r="B535" s="302" t="s">
        <v>834</v>
      </c>
      <c r="C535" s="305" t="s">
        <v>835</v>
      </c>
      <c r="D535" s="141" t="s">
        <v>31</v>
      </c>
      <c r="E535" s="299">
        <v>3</v>
      </c>
      <c r="F535" s="2815"/>
      <c r="G535" s="2816"/>
      <c r="H535" s="2817"/>
      <c r="I535" s="2815"/>
      <c r="J535" s="2815"/>
    </row>
    <row r="536" spans="1:10">
      <c r="A536" s="2810" t="s">
        <v>1604</v>
      </c>
      <c r="B536" s="302" t="s">
        <v>836</v>
      </c>
      <c r="C536" s="305" t="s">
        <v>837</v>
      </c>
      <c r="D536" s="141" t="s">
        <v>31</v>
      </c>
      <c r="E536" s="299">
        <v>3</v>
      </c>
      <c r="F536" s="2815"/>
      <c r="G536" s="2816"/>
      <c r="H536" s="2817"/>
      <c r="I536" s="2815"/>
      <c r="J536" s="2815"/>
    </row>
    <row r="537" spans="1:10" ht="25.5">
      <c r="A537" s="2810" t="s">
        <v>1605</v>
      </c>
      <c r="B537" s="302" t="s">
        <v>838</v>
      </c>
      <c r="C537" s="305" t="s">
        <v>839</v>
      </c>
      <c r="D537" s="141" t="s">
        <v>31</v>
      </c>
      <c r="E537" s="299">
        <v>6</v>
      </c>
      <c r="F537" s="2815"/>
      <c r="G537" s="2816"/>
      <c r="H537" s="2817"/>
      <c r="I537" s="2815"/>
      <c r="J537" s="2815"/>
    </row>
    <row r="538" spans="1:10">
      <c r="A538" s="2810" t="s">
        <v>1606</v>
      </c>
      <c r="B538" s="302" t="s">
        <v>840</v>
      </c>
      <c r="C538" s="305" t="s">
        <v>841</v>
      </c>
      <c r="D538" s="141" t="s">
        <v>31</v>
      </c>
      <c r="E538" s="299">
        <v>3</v>
      </c>
      <c r="F538" s="2815"/>
      <c r="G538" s="2816"/>
      <c r="H538" s="2817"/>
      <c r="I538" s="2815"/>
      <c r="J538" s="2815"/>
    </row>
    <row r="539" spans="1:10" ht="38.25">
      <c r="A539" s="2810" t="s">
        <v>1607</v>
      </c>
      <c r="B539" s="302" t="s">
        <v>842</v>
      </c>
      <c r="C539" s="305" t="s">
        <v>2597</v>
      </c>
      <c r="D539" s="141" t="s">
        <v>31</v>
      </c>
      <c r="E539" s="299">
        <v>3</v>
      </c>
      <c r="F539" s="2815"/>
      <c r="G539" s="2816"/>
      <c r="H539" s="2817"/>
      <c r="I539" s="2815"/>
      <c r="J539" s="2815"/>
    </row>
    <row r="540" spans="1:10" ht="25.5">
      <c r="A540" s="2810" t="s">
        <v>1608</v>
      </c>
      <c r="B540" s="302" t="s">
        <v>1611</v>
      </c>
      <c r="C540" s="305" t="s">
        <v>2597</v>
      </c>
      <c r="D540" s="141" t="s">
        <v>31</v>
      </c>
      <c r="E540" s="299">
        <v>3</v>
      </c>
      <c r="F540" s="2815"/>
      <c r="G540" s="2816"/>
      <c r="H540" s="2817"/>
      <c r="I540" s="2815"/>
      <c r="J540" s="2815"/>
    </row>
    <row r="541" spans="1:10" ht="25.5">
      <c r="A541" s="2810" t="s">
        <v>1609</v>
      </c>
      <c r="B541" s="453" t="s">
        <v>843</v>
      </c>
      <c r="C541" s="305" t="s">
        <v>2598</v>
      </c>
      <c r="D541" s="283" t="s">
        <v>31</v>
      </c>
      <c r="E541" s="299">
        <v>3</v>
      </c>
      <c r="F541" s="2815"/>
      <c r="G541" s="2816"/>
      <c r="H541" s="2817"/>
      <c r="I541" s="2815"/>
      <c r="J541" s="2815"/>
    </row>
    <row r="542" spans="1:10" ht="25.5">
      <c r="A542" s="2810" t="s">
        <v>1610</v>
      </c>
      <c r="B542" s="302" t="s">
        <v>844</v>
      </c>
      <c r="C542" s="305" t="s">
        <v>2599</v>
      </c>
      <c r="D542" s="141" t="s">
        <v>31</v>
      </c>
      <c r="E542" s="299">
        <v>3</v>
      </c>
      <c r="F542" s="2815"/>
      <c r="G542" s="2816"/>
      <c r="H542" s="2817"/>
      <c r="I542" s="2815"/>
      <c r="J542" s="2815"/>
    </row>
    <row r="543" spans="1:10">
      <c r="A543" s="2822"/>
      <c r="B543" s="2852"/>
      <c r="C543" s="2853"/>
      <c r="D543" s="2854"/>
      <c r="E543" s="2855"/>
      <c r="F543" s="2827"/>
      <c r="G543" s="2828"/>
      <c r="H543" s="2854"/>
      <c r="I543" s="2830" t="s">
        <v>1614</v>
      </c>
      <c r="J543" s="2831"/>
    </row>
    <row r="544" spans="1:10">
      <c r="A544" s="2990" t="s">
        <v>1612</v>
      </c>
      <c r="B544" s="2951" t="s">
        <v>845</v>
      </c>
      <c r="C544" s="2952"/>
      <c r="D544" s="2976"/>
      <c r="E544" s="2977"/>
      <c r="F544" s="2931"/>
      <c r="G544" s="2978"/>
      <c r="H544" s="2976"/>
      <c r="I544" s="2931"/>
      <c r="J544" s="2931"/>
    </row>
    <row r="545" spans="1:10" ht="38.25">
      <c r="A545" s="2991" t="s">
        <v>1613</v>
      </c>
      <c r="B545" s="302" t="s">
        <v>846</v>
      </c>
      <c r="C545" s="302" t="s">
        <v>2728</v>
      </c>
      <c r="D545" s="141" t="s">
        <v>87</v>
      </c>
      <c r="E545" s="292">
        <v>16</v>
      </c>
      <c r="F545" s="2992"/>
      <c r="G545" s="2993"/>
      <c r="H545" s="2991"/>
      <c r="I545" s="2992"/>
      <c r="J545" s="2992"/>
    </row>
    <row r="546" spans="1:10">
      <c r="A546" s="2822"/>
      <c r="B546" s="2852"/>
      <c r="C546" s="2853"/>
      <c r="D546" s="2854"/>
      <c r="E546" s="2855"/>
      <c r="F546" s="2827"/>
      <c r="G546" s="2828"/>
      <c r="H546" s="2854"/>
      <c r="I546" s="2830" t="s">
        <v>1615</v>
      </c>
      <c r="J546" s="2831"/>
    </row>
    <row r="547" spans="1:10" ht="15.75">
      <c r="A547" s="2801" t="s">
        <v>1616</v>
      </c>
      <c r="B547" s="2942" t="s">
        <v>847</v>
      </c>
      <c r="C547" s="2926"/>
      <c r="D547" s="2994"/>
      <c r="E547" s="2995"/>
      <c r="F547" s="2996"/>
      <c r="G547" s="2949"/>
      <c r="H547" s="2997"/>
      <c r="I547" s="2998"/>
      <c r="J547" s="2998"/>
    </row>
    <row r="548" spans="1:10" ht="38.25">
      <c r="A548" s="2999" t="s">
        <v>1620</v>
      </c>
      <c r="B548" s="305" t="s">
        <v>849</v>
      </c>
      <c r="C548" s="302" t="s">
        <v>2727</v>
      </c>
      <c r="D548" s="141" t="s">
        <v>848</v>
      </c>
      <c r="E548" s="2991">
        <v>10</v>
      </c>
      <c r="F548" s="2992"/>
      <c r="G548" s="2992"/>
      <c r="H548" s="2992"/>
      <c r="I548" s="2992"/>
      <c r="J548" s="2992"/>
    </row>
    <row r="549" spans="1:10">
      <c r="A549" s="2854"/>
      <c r="B549" s="2852"/>
      <c r="C549" s="2852"/>
      <c r="D549" s="2852"/>
      <c r="E549" s="2854"/>
      <c r="F549" s="2852"/>
      <c r="G549" s="2852"/>
      <c r="H549" s="2852"/>
      <c r="I549" s="2830" t="s">
        <v>1617</v>
      </c>
      <c r="J549" s="3000"/>
    </row>
    <row r="550" spans="1:10">
      <c r="A550" s="2801" t="s">
        <v>1618</v>
      </c>
      <c r="B550" s="2936" t="s">
        <v>1619</v>
      </c>
      <c r="C550" s="2926"/>
      <c r="D550" s="2994"/>
      <c r="E550" s="2937"/>
      <c r="F550" s="2809"/>
      <c r="G550" s="2837"/>
      <c r="H550" s="2804"/>
      <c r="I550" s="2809"/>
      <c r="J550" s="2809"/>
    </row>
    <row r="551" spans="1:10" ht="25.5">
      <c r="A551" s="2810" t="s">
        <v>1621</v>
      </c>
      <c r="B551" s="305" t="s">
        <v>850</v>
      </c>
      <c r="C551" s="305" t="s">
        <v>851</v>
      </c>
      <c r="D551" s="141" t="s">
        <v>848</v>
      </c>
      <c r="E551" s="300">
        <v>24</v>
      </c>
      <c r="F551" s="409"/>
      <c r="G551" s="2815"/>
      <c r="H551" s="2815"/>
      <c r="I551" s="409"/>
      <c r="J551" s="409"/>
    </row>
    <row r="552" spans="1:10">
      <c r="A552" s="2822"/>
      <c r="B552" s="2852"/>
      <c r="C552" s="2853"/>
      <c r="D552" s="2854"/>
      <c r="E552" s="2855"/>
      <c r="F552" s="2943"/>
      <c r="G552" s="2828"/>
      <c r="H552" s="2944"/>
      <c r="I552" s="2945" t="s">
        <v>1622</v>
      </c>
      <c r="J552" s="2946"/>
    </row>
    <row r="553" spans="1:10">
      <c r="A553" s="2801" t="s">
        <v>1623</v>
      </c>
      <c r="B553" s="2936" t="s">
        <v>852</v>
      </c>
      <c r="C553" s="2922"/>
      <c r="D553" s="3001"/>
      <c r="E553" s="2938"/>
      <c r="F553" s="2924"/>
      <c r="G553" s="2925"/>
      <c r="H553" s="2923"/>
      <c r="I553" s="2924"/>
      <c r="J553" s="2924"/>
    </row>
    <row r="554" spans="1:10" ht="38.25">
      <c r="A554" s="2810" t="s">
        <v>1624</v>
      </c>
      <c r="B554" s="305" t="s">
        <v>853</v>
      </c>
      <c r="C554" s="305" t="s">
        <v>2729</v>
      </c>
      <c r="D554" s="141" t="s">
        <v>848</v>
      </c>
      <c r="E554" s="300">
        <v>60</v>
      </c>
      <c r="F554" s="409"/>
      <c r="G554" s="2815"/>
      <c r="H554" s="2815"/>
      <c r="I554" s="409"/>
      <c r="J554" s="409"/>
    </row>
    <row r="555" spans="1:10">
      <c r="A555" s="2822"/>
      <c r="B555" s="2852"/>
      <c r="C555" s="2853"/>
      <c r="D555" s="2854"/>
      <c r="E555" s="2855"/>
      <c r="F555" s="2943"/>
      <c r="G555" s="2828"/>
      <c r="H555" s="2944"/>
      <c r="I555" s="2945" t="s">
        <v>1625</v>
      </c>
      <c r="J555" s="2946"/>
    </row>
    <row r="556" spans="1:10">
      <c r="A556" s="2801" t="s">
        <v>1626</v>
      </c>
      <c r="B556" s="2936" t="s">
        <v>854</v>
      </c>
      <c r="C556" s="2926"/>
      <c r="D556" s="2994"/>
      <c r="E556" s="2937"/>
      <c r="F556" s="2809"/>
      <c r="G556" s="2837"/>
      <c r="H556" s="2804"/>
      <c r="I556" s="2809"/>
      <c r="J556" s="2809"/>
    </row>
    <row r="557" spans="1:10" ht="38.25">
      <c r="A557" s="2810" t="s">
        <v>855</v>
      </c>
      <c r="B557" s="302" t="s">
        <v>856</v>
      </c>
      <c r="C557" s="305" t="s">
        <v>857</v>
      </c>
      <c r="D557" s="141" t="s">
        <v>858</v>
      </c>
      <c r="E557" s="300">
        <v>36</v>
      </c>
      <c r="F557" s="409"/>
      <c r="G557" s="2815"/>
      <c r="H557" s="2815"/>
      <c r="I557" s="409"/>
      <c r="J557" s="409"/>
    </row>
    <row r="558" spans="1:10">
      <c r="A558" s="2822"/>
      <c r="B558" s="2852"/>
      <c r="C558" s="2853"/>
      <c r="D558" s="2854"/>
      <c r="E558" s="2855"/>
      <c r="F558" s="2943"/>
      <c r="G558" s="2828"/>
      <c r="H558" s="2944"/>
      <c r="I558" s="2945" t="s">
        <v>1627</v>
      </c>
      <c r="J558" s="2946"/>
    </row>
    <row r="559" spans="1:10">
      <c r="A559" s="2928" t="s">
        <v>1628</v>
      </c>
      <c r="B559" s="2942" t="s">
        <v>2767</v>
      </c>
      <c r="C559" s="2926"/>
      <c r="D559" s="2994"/>
      <c r="E559" s="2937"/>
      <c r="F559" s="3002"/>
      <c r="G559" s="3003"/>
      <c r="H559" s="3004"/>
      <c r="I559" s="3002"/>
      <c r="J559" s="3002"/>
    </row>
    <row r="560" spans="1:10" ht="114.75">
      <c r="A560" s="267" t="s">
        <v>1629</v>
      </c>
      <c r="B560" s="302" t="s">
        <v>861</v>
      </c>
      <c r="C560" s="261" t="s">
        <v>862</v>
      </c>
      <c r="D560" s="141" t="s">
        <v>87</v>
      </c>
      <c r="E560" s="299">
        <v>18</v>
      </c>
      <c r="F560" s="167"/>
      <c r="G560" s="214"/>
      <c r="H560" s="384"/>
      <c r="I560" s="268"/>
      <c r="J560" s="268"/>
    </row>
    <row r="561" spans="1:10" ht="76.5">
      <c r="A561" s="267" t="s">
        <v>1630</v>
      </c>
      <c r="B561" s="302" t="s">
        <v>864</v>
      </c>
      <c r="C561" s="261" t="s">
        <v>865</v>
      </c>
      <c r="D561" s="141" t="s">
        <v>87</v>
      </c>
      <c r="E561" s="299">
        <v>12</v>
      </c>
      <c r="F561" s="167"/>
      <c r="G561" s="214"/>
      <c r="H561" s="384"/>
      <c r="I561" s="268"/>
      <c r="J561" s="268"/>
    </row>
    <row r="562" spans="1:10" ht="76.5">
      <c r="A562" s="267" t="s">
        <v>1631</v>
      </c>
      <c r="B562" s="302" t="s">
        <v>866</v>
      </c>
      <c r="C562" s="305" t="s">
        <v>1634</v>
      </c>
      <c r="D562" s="141" t="s">
        <v>87</v>
      </c>
      <c r="E562" s="299">
        <v>30</v>
      </c>
      <c r="F562" s="167"/>
      <c r="G562" s="214"/>
      <c r="H562" s="384"/>
      <c r="I562" s="268"/>
      <c r="J562" s="268"/>
    </row>
    <row r="563" spans="1:10" ht="102">
      <c r="A563" s="267" t="s">
        <v>1632</v>
      </c>
      <c r="B563" s="302" t="s">
        <v>867</v>
      </c>
      <c r="C563" s="305" t="s">
        <v>868</v>
      </c>
      <c r="D563" s="141" t="s">
        <v>87</v>
      </c>
      <c r="E563" s="299">
        <v>39</v>
      </c>
      <c r="F563" s="167"/>
      <c r="G563" s="214"/>
      <c r="H563" s="384"/>
      <c r="I563" s="268"/>
      <c r="J563" s="268"/>
    </row>
    <row r="564" spans="1:10" ht="89.25">
      <c r="A564" s="267" t="s">
        <v>1633</v>
      </c>
      <c r="B564" s="302" t="s">
        <v>869</v>
      </c>
      <c r="C564" s="305" t="s">
        <v>2638</v>
      </c>
      <c r="D564" s="141" t="s">
        <v>87</v>
      </c>
      <c r="E564" s="299">
        <v>18</v>
      </c>
      <c r="F564" s="409"/>
      <c r="G564" s="2815"/>
      <c r="H564" s="2815"/>
      <c r="I564" s="409"/>
      <c r="J564" s="409"/>
    </row>
    <row r="565" spans="1:10">
      <c r="A565" s="2822"/>
      <c r="B565" s="2852"/>
      <c r="C565" s="2853"/>
      <c r="D565" s="2854"/>
      <c r="E565" s="2855"/>
      <c r="F565" s="2943"/>
      <c r="G565" s="2828"/>
      <c r="H565" s="2944"/>
      <c r="I565" s="2945" t="s">
        <v>1635</v>
      </c>
      <c r="J565" s="2946"/>
    </row>
    <row r="566" spans="1:10">
      <c r="A566" s="2801" t="s">
        <v>1636</v>
      </c>
      <c r="B566" s="2942" t="s">
        <v>872</v>
      </c>
      <c r="C566" s="2921"/>
      <c r="D566" s="2967"/>
      <c r="E566" s="2937"/>
      <c r="F566" s="2842"/>
      <c r="G566" s="2837"/>
      <c r="H566" s="2804"/>
      <c r="I566" s="2842"/>
      <c r="J566" s="2842"/>
    </row>
    <row r="567" spans="1:10" ht="25.5">
      <c r="A567" s="2810" t="s">
        <v>1637</v>
      </c>
      <c r="B567" s="302" t="s">
        <v>874</v>
      </c>
      <c r="C567" s="305" t="s">
        <v>875</v>
      </c>
      <c r="D567" s="141" t="s">
        <v>87</v>
      </c>
      <c r="E567" s="299">
        <v>24</v>
      </c>
      <c r="F567" s="167"/>
      <c r="G567" s="214"/>
      <c r="H567" s="2817"/>
      <c r="I567" s="2815"/>
      <c r="J567" s="2815"/>
    </row>
    <row r="568" spans="1:10" ht="165.75">
      <c r="A568" s="2810" t="s">
        <v>1639</v>
      </c>
      <c r="B568" s="302" t="s">
        <v>877</v>
      </c>
      <c r="C568" s="305" t="s">
        <v>1638</v>
      </c>
      <c r="D568" s="141" t="s">
        <v>87</v>
      </c>
      <c r="E568" s="299">
        <v>24</v>
      </c>
      <c r="F568" s="167"/>
      <c r="G568" s="214"/>
      <c r="H568" s="2817"/>
      <c r="I568" s="2815"/>
      <c r="J568" s="2815"/>
    </row>
    <row r="569" spans="1:10" ht="25.5">
      <c r="A569" s="2810" t="s">
        <v>1640</v>
      </c>
      <c r="B569" s="302" t="s">
        <v>879</v>
      </c>
      <c r="C569" s="305" t="s">
        <v>1409</v>
      </c>
      <c r="D569" s="141" t="s">
        <v>49</v>
      </c>
      <c r="E569" s="299">
        <v>45</v>
      </c>
      <c r="F569" s="167"/>
      <c r="G569" s="214"/>
      <c r="H569" s="2817"/>
      <c r="I569" s="2815"/>
      <c r="J569" s="2815"/>
    </row>
    <row r="570" spans="1:10" ht="51">
      <c r="A570" s="2810" t="s">
        <v>1641</v>
      </c>
      <c r="B570" s="302" t="s">
        <v>881</v>
      </c>
      <c r="C570" s="305" t="s">
        <v>882</v>
      </c>
      <c r="D570" s="141" t="s">
        <v>87</v>
      </c>
      <c r="E570" s="299">
        <v>9</v>
      </c>
      <c r="F570" s="141"/>
      <c r="G570" s="215"/>
      <c r="H570" s="2817"/>
      <c r="I570" s="2815"/>
      <c r="J570" s="2815"/>
    </row>
    <row r="571" spans="1:10" ht="38.25">
      <c r="A571" s="2810" t="s">
        <v>1642</v>
      </c>
      <c r="B571" s="302" t="s">
        <v>883</v>
      </c>
      <c r="C571" s="305" t="s">
        <v>884</v>
      </c>
      <c r="D571" s="141" t="s">
        <v>87</v>
      </c>
      <c r="E571" s="299">
        <v>30</v>
      </c>
      <c r="F571" s="141"/>
      <c r="G571" s="215"/>
      <c r="H571" s="2817"/>
      <c r="I571" s="2815"/>
      <c r="J571" s="2815"/>
    </row>
    <row r="572" spans="1:10" ht="51">
      <c r="A572" s="2810" t="s">
        <v>1643</v>
      </c>
      <c r="B572" s="302" t="s">
        <v>885</v>
      </c>
      <c r="C572" s="305" t="s">
        <v>886</v>
      </c>
      <c r="D572" s="141" t="s">
        <v>87</v>
      </c>
      <c r="E572" s="299">
        <v>30</v>
      </c>
      <c r="F572" s="141"/>
      <c r="G572" s="215"/>
      <c r="H572" s="2817"/>
      <c r="I572" s="2815"/>
      <c r="J572" s="2815"/>
    </row>
    <row r="573" spans="1:10" ht="38.25">
      <c r="A573" s="2810" t="s">
        <v>1644</v>
      </c>
      <c r="B573" s="168" t="s">
        <v>887</v>
      </c>
      <c r="C573" s="168" t="s">
        <v>2627</v>
      </c>
      <c r="D573" s="141" t="s">
        <v>87</v>
      </c>
      <c r="E573" s="299">
        <v>180</v>
      </c>
      <c r="F573" s="167"/>
      <c r="G573" s="214"/>
      <c r="H573" s="2817"/>
      <c r="I573" s="2815"/>
      <c r="J573" s="2815"/>
    </row>
    <row r="574" spans="1:10" ht="38.25">
      <c r="A574" s="2810" t="s">
        <v>1645</v>
      </c>
      <c r="B574" s="302" t="s">
        <v>888</v>
      </c>
      <c r="C574" s="305" t="s">
        <v>889</v>
      </c>
      <c r="D574" s="141" t="s">
        <v>49</v>
      </c>
      <c r="E574" s="299">
        <v>24</v>
      </c>
      <c r="F574" s="141"/>
      <c r="G574" s="215"/>
      <c r="H574" s="2817"/>
      <c r="I574" s="2815"/>
      <c r="J574" s="2815"/>
    </row>
    <row r="575" spans="1:10" ht="38.25">
      <c r="A575" s="2810" t="s">
        <v>1646</v>
      </c>
      <c r="B575" s="302" t="s">
        <v>890</v>
      </c>
      <c r="C575" s="305" t="s">
        <v>891</v>
      </c>
      <c r="D575" s="141" t="s">
        <v>49</v>
      </c>
      <c r="E575" s="299">
        <v>9</v>
      </c>
      <c r="F575" s="141"/>
      <c r="G575" s="215"/>
      <c r="H575" s="2817"/>
      <c r="I575" s="2815"/>
      <c r="J575" s="2815"/>
    </row>
    <row r="576" spans="1:10" ht="25.5">
      <c r="A576" s="2810" t="s">
        <v>1647</v>
      </c>
      <c r="B576" s="302" t="s">
        <v>892</v>
      </c>
      <c r="C576" s="305" t="s">
        <v>1408</v>
      </c>
      <c r="D576" s="141" t="s">
        <v>49</v>
      </c>
      <c r="E576" s="299">
        <v>60</v>
      </c>
      <c r="F576" s="167"/>
      <c r="G576" s="214"/>
      <c r="H576" s="2817"/>
      <c r="I576" s="2815"/>
      <c r="J576" s="2815"/>
    </row>
    <row r="577" spans="1:10" ht="38.25">
      <c r="A577" s="2810" t="s">
        <v>1648</v>
      </c>
      <c r="B577" s="302" t="s">
        <v>893</v>
      </c>
      <c r="C577" s="305" t="s">
        <v>894</v>
      </c>
      <c r="D577" s="141" t="s">
        <v>49</v>
      </c>
      <c r="E577" s="299">
        <v>18</v>
      </c>
      <c r="F577" s="167"/>
      <c r="G577" s="214"/>
      <c r="H577" s="2817"/>
      <c r="I577" s="2815"/>
      <c r="J577" s="2815"/>
    </row>
    <row r="578" spans="1:10" ht="25.5">
      <c r="A578" s="2810" t="s">
        <v>1649</v>
      </c>
      <c r="B578" s="302" t="s">
        <v>895</v>
      </c>
      <c r="C578" s="305" t="s">
        <v>896</v>
      </c>
      <c r="D578" s="141" t="s">
        <v>49</v>
      </c>
      <c r="E578" s="299">
        <v>18</v>
      </c>
      <c r="F578" s="167"/>
      <c r="G578" s="214"/>
      <c r="H578" s="2817"/>
      <c r="I578" s="2815"/>
      <c r="J578" s="2815"/>
    </row>
    <row r="579" spans="1:10" ht="15.75">
      <c r="A579" s="2810" t="s">
        <v>1650</v>
      </c>
      <c r="B579" s="302" t="s">
        <v>2604</v>
      </c>
      <c r="C579" s="305" t="s">
        <v>2603</v>
      </c>
      <c r="D579" s="141" t="s">
        <v>31</v>
      </c>
      <c r="E579" s="299">
        <v>12</v>
      </c>
      <c r="F579" s="167"/>
      <c r="G579" s="214"/>
      <c r="H579" s="2817"/>
      <c r="I579" s="2815"/>
      <c r="J579" s="2815"/>
    </row>
    <row r="580" spans="1:10" ht="15.75">
      <c r="A580" s="2810" t="s">
        <v>1651</v>
      </c>
      <c r="B580" s="302" t="s">
        <v>897</v>
      </c>
      <c r="C580" s="305" t="s">
        <v>898</v>
      </c>
      <c r="D580" s="141" t="s">
        <v>31</v>
      </c>
      <c r="E580" s="299">
        <v>3</v>
      </c>
      <c r="F580" s="167"/>
      <c r="G580" s="214"/>
      <c r="H580" s="2817"/>
      <c r="I580" s="2815"/>
      <c r="J580" s="2815"/>
    </row>
    <row r="581" spans="1:10">
      <c r="A581" s="2810" t="s">
        <v>1652</v>
      </c>
      <c r="B581" s="302" t="s">
        <v>899</v>
      </c>
      <c r="C581" s="305" t="s">
        <v>900</v>
      </c>
      <c r="D581" s="141" t="s">
        <v>31</v>
      </c>
      <c r="E581" s="299">
        <v>6</v>
      </c>
      <c r="F581" s="409"/>
      <c r="G581" s="2815"/>
      <c r="H581" s="2815"/>
      <c r="I581" s="409"/>
      <c r="J581" s="409"/>
    </row>
    <row r="582" spans="1:10">
      <c r="A582" s="2810" t="s">
        <v>2602</v>
      </c>
      <c r="B582" s="302" t="s">
        <v>2600</v>
      </c>
      <c r="C582" s="305" t="s">
        <v>2601</v>
      </c>
      <c r="D582" s="141" t="s">
        <v>31</v>
      </c>
      <c r="E582" s="299">
        <v>30</v>
      </c>
      <c r="F582" s="615"/>
      <c r="G582" s="3005"/>
      <c r="H582" s="3006"/>
      <c r="I582" s="615"/>
      <c r="J582" s="615"/>
    </row>
    <row r="583" spans="1:10">
      <c r="A583" s="2822"/>
      <c r="B583" s="2852"/>
      <c r="C583" s="2853"/>
      <c r="D583" s="2854"/>
      <c r="E583" s="2855"/>
      <c r="F583" s="2943"/>
      <c r="G583" s="2828"/>
      <c r="H583" s="2944"/>
      <c r="I583" s="2945" t="s">
        <v>1660</v>
      </c>
      <c r="J583" s="2946"/>
    </row>
    <row r="584" spans="1:10">
      <c r="A584" s="2801" t="s">
        <v>1653</v>
      </c>
      <c r="B584" s="2942" t="s">
        <v>2766</v>
      </c>
      <c r="C584" s="2922"/>
      <c r="D584" s="2923"/>
      <c r="E584" s="2805"/>
      <c r="F584" s="2924"/>
      <c r="G584" s="2925"/>
      <c r="H584" s="2923"/>
      <c r="I584" s="2924"/>
      <c r="J584" s="2924"/>
    </row>
    <row r="585" spans="1:10" ht="51">
      <c r="A585" s="2810" t="s">
        <v>1654</v>
      </c>
      <c r="B585" s="305" t="s">
        <v>904</v>
      </c>
      <c r="C585" s="244" t="s">
        <v>905</v>
      </c>
      <c r="D585" s="2817" t="s">
        <v>31</v>
      </c>
      <c r="E585" s="300">
        <v>12</v>
      </c>
      <c r="F585" s="2815"/>
      <c r="G585" s="2816"/>
      <c r="H585" s="2817"/>
      <c r="I585" s="2815"/>
      <c r="J585" s="2815"/>
    </row>
    <row r="586" spans="1:10" ht="25.5">
      <c r="A586" s="2810" t="s">
        <v>1655</v>
      </c>
      <c r="B586" s="302" t="s">
        <v>907</v>
      </c>
      <c r="C586" s="305" t="s">
        <v>908</v>
      </c>
      <c r="D586" s="2817" t="s">
        <v>31</v>
      </c>
      <c r="E586" s="300">
        <v>16</v>
      </c>
      <c r="F586" s="2815"/>
      <c r="G586" s="2816"/>
      <c r="H586" s="2817"/>
      <c r="I586" s="2815"/>
      <c r="J586" s="2815"/>
    </row>
    <row r="587" spans="1:10">
      <c r="A587" s="2810" t="s">
        <v>1656</v>
      </c>
      <c r="B587" s="305" t="s">
        <v>909</v>
      </c>
      <c r="C587" s="305" t="s">
        <v>910</v>
      </c>
      <c r="D587" s="2817" t="s">
        <v>31</v>
      </c>
      <c r="E587" s="300">
        <v>16</v>
      </c>
      <c r="F587" s="2815"/>
      <c r="G587" s="2816"/>
      <c r="H587" s="2817"/>
      <c r="I587" s="2815"/>
      <c r="J587" s="2815"/>
    </row>
    <row r="588" spans="1:10">
      <c r="A588" s="2810" t="s">
        <v>1657</v>
      </c>
      <c r="B588" s="305" t="s">
        <v>911</v>
      </c>
      <c r="C588" s="305" t="s">
        <v>910</v>
      </c>
      <c r="D588" s="2817" t="s">
        <v>31</v>
      </c>
      <c r="E588" s="300">
        <v>16</v>
      </c>
      <c r="F588" s="2815"/>
      <c r="G588" s="2816"/>
      <c r="H588" s="2817"/>
      <c r="I588" s="2815"/>
      <c r="J588" s="2815"/>
    </row>
    <row r="589" spans="1:10">
      <c r="A589" s="2810" t="s">
        <v>1658</v>
      </c>
      <c r="B589" s="305" t="s">
        <v>912</v>
      </c>
      <c r="C589" s="305" t="s">
        <v>910</v>
      </c>
      <c r="D589" s="2817" t="s">
        <v>31</v>
      </c>
      <c r="E589" s="300">
        <v>16</v>
      </c>
      <c r="F589" s="2815"/>
      <c r="G589" s="2816"/>
      <c r="H589" s="2817"/>
      <c r="I589" s="2815"/>
      <c r="J589" s="2815"/>
    </row>
    <row r="590" spans="1:10">
      <c r="A590" s="2822"/>
      <c r="B590" s="2852"/>
      <c r="C590" s="2853"/>
      <c r="D590" s="2854"/>
      <c r="E590" s="2855"/>
      <c r="F590" s="2827"/>
      <c r="G590" s="2828"/>
      <c r="H590" s="2854"/>
      <c r="I590" s="2830" t="s">
        <v>1661</v>
      </c>
      <c r="J590" s="2831"/>
    </row>
    <row r="591" spans="1:10">
      <c r="A591" s="2801" t="s">
        <v>1659</v>
      </c>
      <c r="B591" s="2942" t="s">
        <v>2605</v>
      </c>
      <c r="C591" s="2926"/>
      <c r="D591" s="2804"/>
      <c r="E591" s="2805"/>
      <c r="F591" s="2809"/>
      <c r="G591" s="2837"/>
      <c r="H591" s="2804"/>
      <c r="I591" s="2809"/>
      <c r="J591" s="2809"/>
    </row>
    <row r="592" spans="1:10" ht="69.75">
      <c r="A592" s="2810" t="s">
        <v>1662</v>
      </c>
      <c r="B592" s="302" t="s">
        <v>916</v>
      </c>
      <c r="C592" s="305" t="s">
        <v>2732</v>
      </c>
      <c r="D592" s="141" t="s">
        <v>848</v>
      </c>
      <c r="E592" s="299">
        <v>24</v>
      </c>
      <c r="F592" s="2815"/>
      <c r="G592" s="2816"/>
      <c r="H592" s="2817"/>
      <c r="I592" s="2815"/>
      <c r="J592" s="2815"/>
    </row>
    <row r="593" spans="1:10" ht="51">
      <c r="A593" s="2810" t="s">
        <v>1663</v>
      </c>
      <c r="B593" s="302" t="s">
        <v>916</v>
      </c>
      <c r="C593" s="305" t="s">
        <v>2731</v>
      </c>
      <c r="D593" s="141" t="s">
        <v>848</v>
      </c>
      <c r="E593" s="299">
        <v>40</v>
      </c>
      <c r="F593" s="2815"/>
      <c r="G593" s="2816"/>
      <c r="H593" s="2817"/>
      <c r="I593" s="2815"/>
      <c r="J593" s="2815"/>
    </row>
    <row r="594" spans="1:10" ht="51">
      <c r="A594" s="2810" t="s">
        <v>1664</v>
      </c>
      <c r="B594" s="302" t="s">
        <v>916</v>
      </c>
      <c r="C594" s="305" t="s">
        <v>2730</v>
      </c>
      <c r="D594" s="141" t="s">
        <v>848</v>
      </c>
      <c r="E594" s="300">
        <v>40</v>
      </c>
      <c r="F594" s="2815"/>
      <c r="G594" s="2816"/>
      <c r="H594" s="2817"/>
      <c r="I594" s="2815"/>
      <c r="J594" s="2815"/>
    </row>
    <row r="595" spans="1:10" ht="51">
      <c r="A595" s="2810" t="s">
        <v>1665</v>
      </c>
      <c r="B595" s="302" t="s">
        <v>916</v>
      </c>
      <c r="C595" s="305" t="s">
        <v>2733</v>
      </c>
      <c r="D595" s="141" t="s">
        <v>848</v>
      </c>
      <c r="E595" s="300">
        <v>40</v>
      </c>
      <c r="F595" s="2815"/>
      <c r="G595" s="2816"/>
      <c r="H595" s="2817"/>
      <c r="I595" s="2815"/>
      <c r="J595" s="2815"/>
    </row>
    <row r="596" spans="1:10">
      <c r="A596" s="2822"/>
      <c r="B596" s="2852"/>
      <c r="C596" s="2853"/>
      <c r="D596" s="2854"/>
      <c r="E596" s="2855"/>
      <c r="F596" s="2827"/>
      <c r="G596" s="2832"/>
      <c r="H596" s="2854"/>
      <c r="I596" s="2830" t="s">
        <v>1667</v>
      </c>
      <c r="J596" s="2831"/>
    </row>
    <row r="597" spans="1:10">
      <c r="A597" s="3007" t="s">
        <v>1666</v>
      </c>
      <c r="B597" s="2942" t="s">
        <v>2606</v>
      </c>
      <c r="C597" s="2926"/>
      <c r="D597" s="2804"/>
      <c r="E597" s="3008"/>
      <c r="F597" s="3009"/>
      <c r="G597" s="2949"/>
      <c r="H597" s="3010"/>
      <c r="I597" s="3009"/>
      <c r="J597" s="3009"/>
    </row>
    <row r="598" spans="1:10" ht="25.5">
      <c r="A598" s="2810" t="s">
        <v>1668</v>
      </c>
      <c r="B598" s="302" t="s">
        <v>922</v>
      </c>
      <c r="C598" s="305" t="s">
        <v>923</v>
      </c>
      <c r="D598" s="141" t="s">
        <v>848</v>
      </c>
      <c r="E598" s="300">
        <v>6</v>
      </c>
      <c r="F598" s="2815"/>
      <c r="G598" s="2816"/>
      <c r="H598" s="2817"/>
      <c r="I598" s="2815"/>
      <c r="J598" s="2815"/>
    </row>
    <row r="599" spans="1:10" ht="25.5">
      <c r="A599" s="2810" t="s">
        <v>1669</v>
      </c>
      <c r="B599" s="302" t="s">
        <v>922</v>
      </c>
      <c r="C599" s="305" t="s">
        <v>925</v>
      </c>
      <c r="D599" s="141" t="s">
        <v>848</v>
      </c>
      <c r="E599" s="300">
        <v>6</v>
      </c>
      <c r="F599" s="2815"/>
      <c r="G599" s="2816"/>
      <c r="H599" s="2817"/>
      <c r="I599" s="2815"/>
      <c r="J599" s="2815"/>
    </row>
    <row r="600" spans="1:10" ht="25.5">
      <c r="A600" s="2810" t="s">
        <v>1670</v>
      </c>
      <c r="B600" s="302" t="s">
        <v>922</v>
      </c>
      <c r="C600" s="305" t="s">
        <v>926</v>
      </c>
      <c r="D600" s="141" t="s">
        <v>848</v>
      </c>
      <c r="E600" s="300">
        <v>6</v>
      </c>
      <c r="F600" s="2815"/>
      <c r="G600" s="2816"/>
      <c r="H600" s="2817"/>
      <c r="I600" s="2815"/>
      <c r="J600" s="2815"/>
    </row>
    <row r="601" spans="1:10" ht="25.5">
      <c r="A601" s="2810" t="s">
        <v>1671</v>
      </c>
      <c r="B601" s="302" t="s">
        <v>927</v>
      </c>
      <c r="C601" s="305" t="s">
        <v>928</v>
      </c>
      <c r="D601" s="141" t="s">
        <v>848</v>
      </c>
      <c r="E601" s="300">
        <v>6</v>
      </c>
      <c r="F601" s="2815"/>
      <c r="G601" s="2816"/>
      <c r="H601" s="2817"/>
      <c r="I601" s="2815"/>
      <c r="J601" s="2815"/>
    </row>
    <row r="602" spans="1:10">
      <c r="A602" s="2810" t="s">
        <v>1672</v>
      </c>
      <c r="B602" s="2881" t="s">
        <v>929</v>
      </c>
      <c r="C602" s="2933" t="s">
        <v>930</v>
      </c>
      <c r="D602" s="2882" t="s">
        <v>848</v>
      </c>
      <c r="E602" s="73">
        <v>6</v>
      </c>
      <c r="F602" s="2815"/>
      <c r="G602" s="2816"/>
      <c r="H602" s="2817"/>
      <c r="I602" s="2815"/>
      <c r="J602" s="2815"/>
    </row>
    <row r="603" spans="1:10">
      <c r="A603" s="2810" t="s">
        <v>1673</v>
      </c>
      <c r="B603" s="2881" t="s">
        <v>931</v>
      </c>
      <c r="C603" s="2933" t="s">
        <v>932</v>
      </c>
      <c r="D603" s="2882" t="s">
        <v>848</v>
      </c>
      <c r="E603" s="73">
        <v>6</v>
      </c>
      <c r="F603" s="2815"/>
      <c r="G603" s="2816"/>
      <c r="H603" s="2817"/>
      <c r="I603" s="2815"/>
      <c r="J603" s="2815"/>
    </row>
    <row r="604" spans="1:10">
      <c r="A604" s="2810" t="s">
        <v>1674</v>
      </c>
      <c r="B604" s="2881" t="s">
        <v>933</v>
      </c>
      <c r="C604" s="2933" t="s">
        <v>934</v>
      </c>
      <c r="D604" s="2882" t="s">
        <v>848</v>
      </c>
      <c r="E604" s="73">
        <v>6</v>
      </c>
      <c r="F604" s="2815"/>
      <c r="G604" s="2816"/>
      <c r="H604" s="2817"/>
      <c r="I604" s="2815"/>
      <c r="J604" s="2815"/>
    </row>
    <row r="605" spans="1:10">
      <c r="A605" s="2810" t="s">
        <v>1675</v>
      </c>
      <c r="B605" s="2881" t="s">
        <v>931</v>
      </c>
      <c r="C605" s="2933" t="s">
        <v>935</v>
      </c>
      <c r="D605" s="2882" t="s">
        <v>848</v>
      </c>
      <c r="E605" s="73">
        <v>6</v>
      </c>
      <c r="F605" s="2815"/>
      <c r="G605" s="2816"/>
      <c r="H605" s="2817"/>
      <c r="I605" s="2815"/>
      <c r="J605" s="2815"/>
    </row>
    <row r="606" spans="1:10">
      <c r="A606" s="2810" t="s">
        <v>1676</v>
      </c>
      <c r="B606" s="2881" t="s">
        <v>933</v>
      </c>
      <c r="C606" s="2933" t="s">
        <v>936</v>
      </c>
      <c r="D606" s="2882" t="s">
        <v>848</v>
      </c>
      <c r="E606" s="73">
        <v>6</v>
      </c>
      <c r="F606" s="2815"/>
      <c r="G606" s="2816"/>
      <c r="H606" s="2817"/>
      <c r="I606" s="2815"/>
      <c r="J606" s="2815"/>
    </row>
    <row r="607" spans="1:10">
      <c r="A607" s="2810" t="s">
        <v>1677</v>
      </c>
      <c r="B607" s="302" t="s">
        <v>937</v>
      </c>
      <c r="C607" s="305" t="s">
        <v>938</v>
      </c>
      <c r="D607" s="141" t="s">
        <v>848</v>
      </c>
      <c r="E607" s="300">
        <v>6</v>
      </c>
      <c r="F607" s="2815"/>
      <c r="G607" s="2816"/>
      <c r="H607" s="2817"/>
      <c r="I607" s="2815"/>
      <c r="J607" s="2815"/>
    </row>
    <row r="608" spans="1:10">
      <c r="A608" s="2822"/>
      <c r="B608" s="2852"/>
      <c r="C608" s="2853"/>
      <c r="D608" s="2854"/>
      <c r="E608" s="2855"/>
      <c r="F608" s="2827"/>
      <c r="G608" s="2828"/>
      <c r="H608" s="2854"/>
      <c r="I608" s="2830" t="s">
        <v>1678</v>
      </c>
      <c r="J608" s="2831"/>
    </row>
    <row r="609" spans="1:10">
      <c r="A609" s="2801" t="s">
        <v>1679</v>
      </c>
      <c r="B609" s="2942" t="s">
        <v>2765</v>
      </c>
      <c r="C609" s="3011"/>
      <c r="D609" s="3012"/>
      <c r="E609" s="3013"/>
      <c r="F609" s="2809"/>
      <c r="G609" s="2837"/>
      <c r="H609" s="2804"/>
      <c r="I609" s="2809"/>
      <c r="J609" s="2809"/>
    </row>
    <row r="610" spans="1:10" ht="25.5">
      <c r="A610" s="2810" t="s">
        <v>1680</v>
      </c>
      <c r="B610" s="302" t="s">
        <v>939</v>
      </c>
      <c r="C610" s="2933" t="s">
        <v>940</v>
      </c>
      <c r="D610" s="141" t="s">
        <v>49</v>
      </c>
      <c r="E610" s="300">
        <v>90</v>
      </c>
      <c r="F610" s="2815"/>
      <c r="G610" s="2816"/>
      <c r="H610" s="2817"/>
      <c r="I610" s="2815"/>
      <c r="J610" s="2815"/>
    </row>
    <row r="611" spans="1:10" ht="25.5">
      <c r="A611" s="2810" t="s">
        <v>1681</v>
      </c>
      <c r="B611" s="302" t="s">
        <v>939</v>
      </c>
      <c r="C611" s="2933" t="s">
        <v>941</v>
      </c>
      <c r="D611" s="141" t="s">
        <v>49</v>
      </c>
      <c r="E611" s="300">
        <v>300</v>
      </c>
      <c r="F611" s="2815"/>
      <c r="G611" s="2816"/>
      <c r="H611" s="2817"/>
      <c r="I611" s="2815"/>
      <c r="J611" s="2815"/>
    </row>
    <row r="612" spans="1:10" ht="25.5">
      <c r="A612" s="2810" t="s">
        <v>1682</v>
      </c>
      <c r="B612" s="302" t="s">
        <v>939</v>
      </c>
      <c r="C612" s="2933" t="s">
        <v>942</v>
      </c>
      <c r="D612" s="141" t="s">
        <v>49</v>
      </c>
      <c r="E612" s="300">
        <v>300</v>
      </c>
      <c r="F612" s="409"/>
      <c r="G612" s="2815"/>
      <c r="H612" s="2815"/>
      <c r="I612" s="409"/>
      <c r="J612" s="409"/>
    </row>
    <row r="613" spans="1:10">
      <c r="A613" s="2822"/>
      <c r="B613" s="2852"/>
      <c r="C613" s="2853"/>
      <c r="D613" s="2854"/>
      <c r="E613" s="2855"/>
      <c r="F613" s="2943"/>
      <c r="G613" s="2832"/>
      <c r="H613" s="2944"/>
      <c r="I613" s="2945" t="s">
        <v>1683</v>
      </c>
      <c r="J613" s="2946"/>
    </row>
    <row r="614" spans="1:10">
      <c r="A614" s="2801" t="s">
        <v>1684</v>
      </c>
      <c r="B614" s="2934" t="s">
        <v>2764</v>
      </c>
      <c r="C614" s="2842"/>
      <c r="D614" s="2804"/>
      <c r="E614" s="2805"/>
      <c r="F614" s="2930"/>
      <c r="G614" s="2931"/>
      <c r="H614" s="2804"/>
      <c r="I614" s="2932"/>
      <c r="J614" s="2809"/>
    </row>
    <row r="615" spans="1:10" ht="25.5">
      <c r="A615" s="2810" t="s">
        <v>1685</v>
      </c>
      <c r="B615" s="302" t="s">
        <v>943</v>
      </c>
      <c r="C615" s="305" t="s">
        <v>944</v>
      </c>
      <c r="D615" s="141" t="s">
        <v>49</v>
      </c>
      <c r="E615" s="300">
        <v>144</v>
      </c>
      <c r="F615" s="2815"/>
      <c r="G615" s="2816"/>
      <c r="H615" s="2817"/>
      <c r="I615" s="2815"/>
      <c r="J615" s="2815"/>
    </row>
    <row r="616" spans="1:10" ht="57">
      <c r="A616" s="2810" t="s">
        <v>1686</v>
      </c>
      <c r="B616" s="302" t="s">
        <v>945</v>
      </c>
      <c r="C616" s="305" t="s">
        <v>946</v>
      </c>
      <c r="D616" s="141" t="s">
        <v>49</v>
      </c>
      <c r="E616" s="141">
        <v>60</v>
      </c>
      <c r="F616" s="2815"/>
      <c r="G616" s="2816"/>
      <c r="H616" s="2817"/>
      <c r="I616" s="2815"/>
      <c r="J616" s="2815"/>
    </row>
    <row r="617" spans="1:10" ht="72.75">
      <c r="A617" s="2810" t="s">
        <v>1687</v>
      </c>
      <c r="B617" s="302" t="s">
        <v>947</v>
      </c>
      <c r="C617" s="305" t="s">
        <v>2734</v>
      </c>
      <c r="D617" s="141" t="s">
        <v>49</v>
      </c>
      <c r="E617" s="141">
        <v>9</v>
      </c>
      <c r="F617" s="2815"/>
      <c r="G617" s="2816"/>
      <c r="H617" s="2817"/>
      <c r="I617" s="2815"/>
      <c r="J617" s="2815"/>
    </row>
    <row r="618" spans="1:10" ht="72.75">
      <c r="A618" s="2810" t="s">
        <v>1688</v>
      </c>
      <c r="B618" s="302" t="s">
        <v>948</v>
      </c>
      <c r="C618" s="305" t="s">
        <v>2734</v>
      </c>
      <c r="D618" s="141" t="s">
        <v>49</v>
      </c>
      <c r="E618" s="141">
        <v>9</v>
      </c>
      <c r="F618" s="2815"/>
      <c r="G618" s="2816"/>
      <c r="H618" s="2817"/>
      <c r="I618" s="2815"/>
      <c r="J618" s="2815"/>
    </row>
    <row r="619" spans="1:10" ht="44.25">
      <c r="A619" s="2810" t="s">
        <v>1689</v>
      </c>
      <c r="B619" s="302" t="s">
        <v>949</v>
      </c>
      <c r="C619" s="305" t="s">
        <v>2735</v>
      </c>
      <c r="D619" s="141" t="s">
        <v>49</v>
      </c>
      <c r="E619" s="141">
        <v>30</v>
      </c>
      <c r="F619" s="2815"/>
      <c r="G619" s="2816"/>
      <c r="H619" s="2817"/>
      <c r="I619" s="2815"/>
      <c r="J619" s="2815"/>
    </row>
    <row r="620" spans="1:10" ht="44.25">
      <c r="A620" s="2810" t="s">
        <v>1690</v>
      </c>
      <c r="B620" s="302" t="s">
        <v>950</v>
      </c>
      <c r="C620" s="305" t="s">
        <v>951</v>
      </c>
      <c r="D620" s="141" t="s">
        <v>49</v>
      </c>
      <c r="E620" s="141">
        <v>30</v>
      </c>
      <c r="F620" s="2815"/>
      <c r="G620" s="2816"/>
      <c r="H620" s="2817"/>
      <c r="I620" s="2815"/>
      <c r="J620" s="2815"/>
    </row>
    <row r="621" spans="1:10">
      <c r="A621" s="2810" t="s">
        <v>1691</v>
      </c>
      <c r="B621" s="302" t="s">
        <v>2607</v>
      </c>
      <c r="C621" s="305" t="s">
        <v>2608</v>
      </c>
      <c r="D621" s="141" t="s">
        <v>49</v>
      </c>
      <c r="E621" s="141">
        <v>30</v>
      </c>
      <c r="F621" s="2815"/>
      <c r="G621" s="2816"/>
      <c r="H621" s="2817"/>
      <c r="I621" s="2815"/>
      <c r="J621" s="2815"/>
    </row>
    <row r="622" spans="1:10" ht="25.5">
      <c r="A622" s="2810" t="s">
        <v>1692</v>
      </c>
      <c r="B622" s="285" t="s">
        <v>952</v>
      </c>
      <c r="C622" s="168" t="s">
        <v>953</v>
      </c>
      <c r="D622" s="141" t="s">
        <v>49</v>
      </c>
      <c r="E622" s="141">
        <v>9</v>
      </c>
      <c r="F622" s="2815"/>
      <c r="G622" s="2816"/>
      <c r="H622" s="2817"/>
      <c r="I622" s="2815"/>
      <c r="J622" s="2815"/>
    </row>
    <row r="623" spans="1:10" ht="25.5">
      <c r="A623" s="2810" t="s">
        <v>1693</v>
      </c>
      <c r="B623" s="302" t="s">
        <v>954</v>
      </c>
      <c r="C623" s="305" t="s">
        <v>955</v>
      </c>
      <c r="D623" s="141" t="s">
        <v>31</v>
      </c>
      <c r="E623" s="141">
        <v>600</v>
      </c>
      <c r="F623" s="136"/>
      <c r="G623" s="2815"/>
      <c r="H623" s="2815"/>
      <c r="I623" s="409"/>
      <c r="J623" s="409"/>
    </row>
    <row r="624" spans="1:10">
      <c r="A624" s="2822"/>
      <c r="B624" s="2828"/>
      <c r="C624" s="2853"/>
      <c r="D624" s="2854"/>
      <c r="E624" s="2855"/>
      <c r="F624" s="2827"/>
      <c r="G624" s="2828"/>
      <c r="H624" s="2944"/>
      <c r="I624" s="2945" t="s">
        <v>1694</v>
      </c>
      <c r="J624" s="2946"/>
    </row>
    <row r="625" spans="1:10">
      <c r="A625" s="2801" t="s">
        <v>1695</v>
      </c>
      <c r="B625" s="2942" t="s">
        <v>2763</v>
      </c>
      <c r="C625" s="2926"/>
      <c r="D625" s="2804"/>
      <c r="E625" s="2805"/>
      <c r="F625" s="2809"/>
      <c r="G625" s="2837"/>
      <c r="H625" s="2804"/>
      <c r="I625" s="2809"/>
      <c r="J625" s="2809"/>
    </row>
    <row r="626" spans="1:10" ht="63.75">
      <c r="A626" s="2810" t="s">
        <v>1696</v>
      </c>
      <c r="B626" s="302" t="s">
        <v>957</v>
      </c>
      <c r="C626" s="305" t="s">
        <v>958</v>
      </c>
      <c r="D626" s="141" t="s">
        <v>31</v>
      </c>
      <c r="E626" s="299">
        <v>3</v>
      </c>
      <c r="F626" s="2815"/>
      <c r="G626" s="2816"/>
      <c r="H626" s="2817"/>
      <c r="I626" s="2815"/>
      <c r="J626" s="2815"/>
    </row>
    <row r="627" spans="1:10" ht="51">
      <c r="A627" s="2810" t="s">
        <v>1697</v>
      </c>
      <c r="B627" s="302" t="s">
        <v>960</v>
      </c>
      <c r="C627" s="305" t="s">
        <v>961</v>
      </c>
      <c r="D627" s="141" t="s">
        <v>31</v>
      </c>
      <c r="E627" s="299">
        <v>3</v>
      </c>
      <c r="F627" s="2815"/>
      <c r="G627" s="2816"/>
      <c r="H627" s="2817"/>
      <c r="I627" s="2815"/>
      <c r="J627" s="2815"/>
    </row>
    <row r="628" spans="1:10" ht="51">
      <c r="A628" s="2810" t="s">
        <v>1698</v>
      </c>
      <c r="B628" s="302" t="s">
        <v>963</v>
      </c>
      <c r="C628" s="305" t="s">
        <v>964</v>
      </c>
      <c r="D628" s="141" t="s">
        <v>31</v>
      </c>
      <c r="E628" s="299">
        <v>3</v>
      </c>
      <c r="F628" s="2815"/>
      <c r="G628" s="2816"/>
      <c r="H628" s="2817"/>
      <c r="I628" s="2815"/>
      <c r="J628" s="2815"/>
    </row>
    <row r="629" spans="1:10" ht="51">
      <c r="A629" s="2810" t="s">
        <v>1699</v>
      </c>
      <c r="B629" s="302" t="s">
        <v>966</v>
      </c>
      <c r="C629" s="305" t="s">
        <v>967</v>
      </c>
      <c r="D629" s="141" t="s">
        <v>31</v>
      </c>
      <c r="E629" s="299">
        <v>3</v>
      </c>
      <c r="F629" s="2815"/>
      <c r="G629" s="2816"/>
      <c r="H629" s="2817"/>
      <c r="I629" s="2815"/>
      <c r="J629" s="2815"/>
    </row>
    <row r="630" spans="1:10" ht="51">
      <c r="A630" s="2810" t="s">
        <v>1700</v>
      </c>
      <c r="B630" s="302" t="s">
        <v>969</v>
      </c>
      <c r="C630" s="305" t="s">
        <v>970</v>
      </c>
      <c r="D630" s="141" t="s">
        <v>31</v>
      </c>
      <c r="E630" s="299">
        <v>3</v>
      </c>
      <c r="F630" s="2815"/>
      <c r="G630" s="2816"/>
      <c r="H630" s="2817"/>
      <c r="I630" s="2815"/>
      <c r="J630" s="2815"/>
    </row>
    <row r="631" spans="1:10" ht="51">
      <c r="A631" s="2810" t="s">
        <v>1701</v>
      </c>
      <c r="B631" s="302" t="s">
        <v>972</v>
      </c>
      <c r="C631" s="305" t="s">
        <v>973</v>
      </c>
      <c r="D631" s="141" t="s">
        <v>31</v>
      </c>
      <c r="E631" s="299">
        <v>4</v>
      </c>
      <c r="F631" s="2815"/>
      <c r="G631" s="2816"/>
      <c r="H631" s="2817"/>
      <c r="I631" s="2815"/>
      <c r="J631" s="2815"/>
    </row>
    <row r="632" spans="1:10" ht="25.5">
      <c r="A632" s="2810" t="s">
        <v>1702</v>
      </c>
      <c r="B632" s="302" t="s">
        <v>975</v>
      </c>
      <c r="C632" s="305" t="s">
        <v>976</v>
      </c>
      <c r="D632" s="141" t="s">
        <v>31</v>
      </c>
      <c r="E632" s="299">
        <v>3</v>
      </c>
      <c r="F632" s="2815"/>
      <c r="G632" s="2816"/>
      <c r="H632" s="2817"/>
      <c r="I632" s="2815"/>
      <c r="J632" s="2815"/>
    </row>
    <row r="633" spans="1:10" ht="38.25">
      <c r="A633" s="2810" t="s">
        <v>1703</v>
      </c>
      <c r="B633" s="302" t="s">
        <v>977</v>
      </c>
      <c r="C633" s="305" t="s">
        <v>978</v>
      </c>
      <c r="D633" s="141" t="s">
        <v>31</v>
      </c>
      <c r="E633" s="299">
        <v>3</v>
      </c>
      <c r="F633" s="2815"/>
      <c r="G633" s="2816"/>
      <c r="H633" s="2817"/>
      <c r="I633" s="2815"/>
      <c r="J633" s="2815"/>
    </row>
    <row r="634" spans="1:10" ht="25.5">
      <c r="A634" s="2810" t="s">
        <v>1704</v>
      </c>
      <c r="B634" s="302" t="s">
        <v>979</v>
      </c>
      <c r="C634" s="305" t="s">
        <v>980</v>
      </c>
      <c r="D634" s="141" t="s">
        <v>31</v>
      </c>
      <c r="E634" s="299">
        <v>3</v>
      </c>
      <c r="F634" s="409"/>
      <c r="G634" s="2815"/>
      <c r="H634" s="2815"/>
      <c r="I634" s="409"/>
      <c r="J634" s="409"/>
    </row>
    <row r="635" spans="1:10">
      <c r="A635" s="2822"/>
      <c r="B635" s="2852"/>
      <c r="C635" s="2853"/>
      <c r="D635" s="2854"/>
      <c r="E635" s="2855"/>
      <c r="F635" s="2943"/>
      <c r="G635" s="2828"/>
      <c r="H635" s="2944"/>
      <c r="I635" s="2945" t="s">
        <v>1705</v>
      </c>
      <c r="J635" s="2946"/>
    </row>
    <row r="636" spans="1:10">
      <c r="A636" s="2801" t="s">
        <v>1706</v>
      </c>
      <c r="B636" s="2942" t="s">
        <v>2762</v>
      </c>
      <c r="C636" s="2922"/>
      <c r="D636" s="3001"/>
      <c r="E636" s="2869"/>
      <c r="F636" s="2809"/>
      <c r="G636" s="2837"/>
      <c r="H636" s="2804"/>
      <c r="I636" s="2809"/>
      <c r="J636" s="2809"/>
    </row>
    <row r="637" spans="1:10" ht="25.5">
      <c r="A637" s="2810" t="s">
        <v>1707</v>
      </c>
      <c r="B637" s="302" t="s">
        <v>983</v>
      </c>
      <c r="C637" s="305" t="s">
        <v>984</v>
      </c>
      <c r="D637" s="141" t="s">
        <v>49</v>
      </c>
      <c r="E637" s="299">
        <v>240</v>
      </c>
      <c r="F637" s="2815"/>
      <c r="G637" s="2816"/>
      <c r="H637" s="2817"/>
      <c r="I637" s="2815"/>
      <c r="J637" s="2815"/>
    </row>
    <row r="638" spans="1:10" ht="25.5">
      <c r="A638" s="2810" t="s">
        <v>1708</v>
      </c>
      <c r="B638" s="302" t="s">
        <v>983</v>
      </c>
      <c r="C638" s="305" t="s">
        <v>986</v>
      </c>
      <c r="D638" s="141" t="s">
        <v>49</v>
      </c>
      <c r="E638" s="299">
        <v>180</v>
      </c>
      <c r="F638" s="409"/>
      <c r="G638" s="2815"/>
      <c r="H638" s="2815"/>
      <c r="I638" s="409"/>
      <c r="J638" s="409"/>
    </row>
    <row r="639" spans="1:10">
      <c r="A639" s="2822"/>
      <c r="B639" s="2852"/>
      <c r="C639" s="2853"/>
      <c r="D639" s="2854"/>
      <c r="E639" s="2855"/>
      <c r="F639" s="2943"/>
      <c r="G639" s="2832"/>
      <c r="H639" s="2944"/>
      <c r="I639" s="2945" t="s">
        <v>1709</v>
      </c>
      <c r="J639" s="2946"/>
    </row>
    <row r="640" spans="1:10">
      <c r="A640" s="2801" t="s">
        <v>1710</v>
      </c>
      <c r="B640" s="2942" t="s">
        <v>2761</v>
      </c>
      <c r="C640" s="2926"/>
      <c r="D640" s="2994"/>
      <c r="E640" s="2869"/>
      <c r="F640" s="2953"/>
      <c r="G640" s="2931"/>
      <c r="H640" s="2931"/>
      <c r="I640" s="2953"/>
      <c r="J640" s="2953"/>
    </row>
    <row r="641" spans="1:10" ht="38.25">
      <c r="A641" s="267" t="s">
        <v>1717</v>
      </c>
      <c r="B641" s="305" t="s">
        <v>989</v>
      </c>
      <c r="C641" s="305" t="s">
        <v>2738</v>
      </c>
      <c r="D641" s="3014" t="s">
        <v>49</v>
      </c>
      <c r="E641" s="300">
        <v>600</v>
      </c>
      <c r="F641" s="2815"/>
      <c r="G641" s="2816"/>
      <c r="H641" s="2817"/>
      <c r="I641" s="2815"/>
      <c r="J641" s="2815"/>
    </row>
    <row r="642" spans="1:10" ht="25.5">
      <c r="A642" s="267" t="s">
        <v>1718</v>
      </c>
      <c r="B642" s="302" t="s">
        <v>990</v>
      </c>
      <c r="C642" s="305" t="s">
        <v>2737</v>
      </c>
      <c r="D642" s="141" t="s">
        <v>49</v>
      </c>
      <c r="E642" s="299">
        <v>450</v>
      </c>
      <c r="F642" s="2815"/>
      <c r="G642" s="2816"/>
      <c r="H642" s="2817"/>
      <c r="I642" s="2815"/>
      <c r="J642" s="2815"/>
    </row>
    <row r="643" spans="1:10">
      <c r="A643" s="267" t="s">
        <v>1719</v>
      </c>
      <c r="B643" s="302" t="s">
        <v>990</v>
      </c>
      <c r="C643" s="305" t="s">
        <v>2736</v>
      </c>
      <c r="D643" s="141" t="s">
        <v>49</v>
      </c>
      <c r="E643" s="299">
        <v>108</v>
      </c>
      <c r="F643" s="2815"/>
      <c r="G643" s="2816"/>
      <c r="H643" s="2817"/>
      <c r="I643" s="2815"/>
      <c r="J643" s="2815"/>
    </row>
    <row r="644" spans="1:10">
      <c r="A644" s="267" t="s">
        <v>1720</v>
      </c>
      <c r="B644" s="302" t="s">
        <v>990</v>
      </c>
      <c r="C644" s="305" t="s">
        <v>2739</v>
      </c>
      <c r="D644" s="141" t="s">
        <v>31</v>
      </c>
      <c r="E644" s="299">
        <v>150</v>
      </c>
      <c r="F644" s="409"/>
      <c r="G644" s="2815"/>
      <c r="H644" s="2815"/>
      <c r="I644" s="409"/>
      <c r="J644" s="409"/>
    </row>
    <row r="645" spans="1:10">
      <c r="A645" s="2822"/>
      <c r="B645" s="2828"/>
      <c r="C645" s="2853"/>
      <c r="D645" s="2854"/>
      <c r="E645" s="2855"/>
      <c r="F645" s="2943"/>
      <c r="G645" s="2828"/>
      <c r="H645" s="2944"/>
      <c r="I645" s="2945" t="s">
        <v>1711</v>
      </c>
      <c r="J645" s="2946"/>
    </row>
    <row r="646" spans="1:10">
      <c r="A646" s="2801" t="s">
        <v>1712</v>
      </c>
      <c r="B646" s="2942" t="s">
        <v>993</v>
      </c>
      <c r="C646" s="2926"/>
      <c r="D646" s="2804"/>
      <c r="E646" s="2805"/>
      <c r="F646" s="2809"/>
      <c r="G646" s="2837"/>
      <c r="H646" s="2804"/>
      <c r="I646" s="2809"/>
      <c r="J646" s="2809"/>
    </row>
    <row r="647" spans="1:10" ht="25.5">
      <c r="A647" s="2810" t="s">
        <v>1713</v>
      </c>
      <c r="B647" s="204" t="s">
        <v>995</v>
      </c>
      <c r="C647" s="243" t="s">
        <v>996</v>
      </c>
      <c r="D647" s="141" t="s">
        <v>49</v>
      </c>
      <c r="E647" s="299">
        <v>60</v>
      </c>
      <c r="F647" s="2815"/>
      <c r="G647" s="2816"/>
      <c r="H647" s="2817"/>
      <c r="I647" s="2815"/>
      <c r="J647" s="2815"/>
    </row>
    <row r="648" spans="1:10">
      <c r="A648" s="2810" t="s">
        <v>1714</v>
      </c>
      <c r="B648" s="302" t="s">
        <v>998</v>
      </c>
      <c r="C648" s="305" t="s">
        <v>999</v>
      </c>
      <c r="D648" s="141" t="s">
        <v>49</v>
      </c>
      <c r="E648" s="299">
        <v>120</v>
      </c>
      <c r="F648" s="2815"/>
      <c r="G648" s="2816"/>
      <c r="H648" s="2817"/>
      <c r="I648" s="2815"/>
      <c r="J648" s="2815"/>
    </row>
    <row r="649" spans="1:10" ht="25.5">
      <c r="A649" s="2810" t="s">
        <v>1715</v>
      </c>
      <c r="B649" s="302" t="s">
        <v>3427</v>
      </c>
      <c r="C649" s="305" t="s">
        <v>1001</v>
      </c>
      <c r="D649" s="141" t="s">
        <v>49</v>
      </c>
      <c r="E649" s="299">
        <v>60</v>
      </c>
      <c r="F649" s="2815"/>
      <c r="G649" s="2816"/>
      <c r="H649" s="2817"/>
      <c r="I649" s="2815"/>
      <c r="J649" s="2815"/>
    </row>
    <row r="650" spans="1:10" ht="25.5">
      <c r="A650" s="2810" t="s">
        <v>1716</v>
      </c>
      <c r="B650" s="302" t="s">
        <v>1003</v>
      </c>
      <c r="C650" s="305" t="s">
        <v>1004</v>
      </c>
      <c r="D650" s="141" t="s">
        <v>49</v>
      </c>
      <c r="E650" s="299">
        <v>60</v>
      </c>
      <c r="F650" s="409"/>
      <c r="G650" s="2815"/>
      <c r="H650" s="2815"/>
      <c r="I650" s="409"/>
      <c r="J650" s="409"/>
    </row>
    <row r="651" spans="1:10">
      <c r="A651" s="2822"/>
      <c r="B651" s="2852"/>
      <c r="C651" s="2853"/>
      <c r="D651" s="2854"/>
      <c r="E651" s="2855"/>
      <c r="F651" s="2943"/>
      <c r="G651" s="2828"/>
      <c r="H651" s="2944"/>
      <c r="I651" s="2945" t="s">
        <v>1721</v>
      </c>
      <c r="J651" s="2946"/>
    </row>
    <row r="652" spans="1:10">
      <c r="A652" s="2801" t="s">
        <v>1722</v>
      </c>
      <c r="B652" s="2942" t="s">
        <v>1007</v>
      </c>
      <c r="C652" s="2926"/>
      <c r="D652" s="2994"/>
      <c r="E652" s="2869"/>
      <c r="F652" s="2809"/>
      <c r="G652" s="2837"/>
      <c r="H652" s="2804"/>
      <c r="I652" s="2809"/>
      <c r="J652" s="2809"/>
    </row>
    <row r="653" spans="1:10" ht="25.5">
      <c r="A653" s="2810" t="s">
        <v>1724</v>
      </c>
      <c r="B653" s="302" t="s">
        <v>1009</v>
      </c>
      <c r="C653" s="305" t="s">
        <v>1010</v>
      </c>
      <c r="D653" s="141" t="s">
        <v>49</v>
      </c>
      <c r="E653" s="299">
        <v>72</v>
      </c>
      <c r="F653" s="2818"/>
      <c r="G653" s="3015"/>
      <c r="H653" s="2817"/>
      <c r="I653" s="2815"/>
      <c r="J653" s="2815"/>
    </row>
    <row r="654" spans="1:10">
      <c r="A654" s="2810" t="s">
        <v>1725</v>
      </c>
      <c r="B654" s="302" t="s">
        <v>1012</v>
      </c>
      <c r="C654" s="305" t="s">
        <v>1013</v>
      </c>
      <c r="D654" s="141" t="s">
        <v>31</v>
      </c>
      <c r="E654" s="299">
        <v>3000</v>
      </c>
      <c r="F654" s="2818"/>
      <c r="G654" s="3015"/>
      <c r="H654" s="2817"/>
      <c r="I654" s="2815"/>
      <c r="J654" s="2815"/>
    </row>
    <row r="655" spans="1:10" ht="25.5">
      <c r="A655" s="2810" t="s">
        <v>1726</v>
      </c>
      <c r="B655" s="302" t="s">
        <v>1015</v>
      </c>
      <c r="C655" s="305" t="s">
        <v>1016</v>
      </c>
      <c r="D655" s="141" t="s">
        <v>31</v>
      </c>
      <c r="E655" s="299">
        <v>30</v>
      </c>
      <c r="F655" s="2818"/>
      <c r="G655" s="3015"/>
      <c r="H655" s="2817"/>
      <c r="I655" s="2815"/>
      <c r="J655" s="2815"/>
    </row>
    <row r="656" spans="1:10" ht="25.5">
      <c r="A656" s="2810" t="s">
        <v>1727</v>
      </c>
      <c r="B656" s="302" t="s">
        <v>1018</v>
      </c>
      <c r="C656" s="305" t="s">
        <v>1019</v>
      </c>
      <c r="D656" s="141" t="s">
        <v>31</v>
      </c>
      <c r="E656" s="299">
        <v>60</v>
      </c>
      <c r="F656" s="2818"/>
      <c r="G656" s="3015"/>
      <c r="H656" s="2817"/>
      <c r="I656" s="2815"/>
      <c r="J656" s="2815"/>
    </row>
    <row r="657" spans="1:10">
      <c r="A657" s="2810" t="s">
        <v>1728</v>
      </c>
      <c r="B657" s="302" t="s">
        <v>1021</v>
      </c>
      <c r="C657" s="305" t="s">
        <v>2740</v>
      </c>
      <c r="D657" s="141" t="s">
        <v>49</v>
      </c>
      <c r="E657" s="299">
        <v>75</v>
      </c>
      <c r="F657" s="409"/>
      <c r="G657" s="2815"/>
      <c r="H657" s="2815"/>
      <c r="I657" s="409"/>
      <c r="J657" s="409"/>
    </row>
    <row r="658" spans="1:10">
      <c r="A658" s="2822"/>
      <c r="B658" s="2852"/>
      <c r="C658" s="2853"/>
      <c r="D658" s="2854"/>
      <c r="E658" s="2855"/>
      <c r="F658" s="2943"/>
      <c r="G658" s="2828"/>
      <c r="H658" s="2944"/>
      <c r="I658" s="2945" t="s">
        <v>1723</v>
      </c>
      <c r="J658" s="2946"/>
    </row>
    <row r="659" spans="1:10">
      <c r="A659" s="2801" t="s">
        <v>1729</v>
      </c>
      <c r="B659" s="2942" t="s">
        <v>2759</v>
      </c>
      <c r="C659" s="2926"/>
      <c r="D659" s="2994"/>
      <c r="E659" s="2869"/>
      <c r="F659" s="2809"/>
      <c r="G659" s="2837"/>
      <c r="H659" s="2804"/>
      <c r="I659" s="2809"/>
      <c r="J659" s="2809"/>
    </row>
    <row r="660" spans="1:10" ht="25.5">
      <c r="A660" s="3016" t="s">
        <v>1734</v>
      </c>
      <c r="B660" s="2881" t="s">
        <v>1025</v>
      </c>
      <c r="C660" s="2933" t="s">
        <v>1730</v>
      </c>
      <c r="D660" s="2882" t="s">
        <v>31</v>
      </c>
      <c r="E660" s="73">
        <v>15</v>
      </c>
      <c r="F660" s="2818"/>
      <c r="G660" s="3015"/>
      <c r="H660" s="2821"/>
      <c r="I660" s="2818"/>
      <c r="J660" s="2818"/>
    </row>
    <row r="661" spans="1:10" ht="25.5">
      <c r="A661" s="3016" t="s">
        <v>1735</v>
      </c>
      <c r="B661" s="2881" t="s">
        <v>1025</v>
      </c>
      <c r="C661" s="2933" t="s">
        <v>1731</v>
      </c>
      <c r="D661" s="2882" t="s">
        <v>31</v>
      </c>
      <c r="E661" s="73">
        <v>30</v>
      </c>
      <c r="F661" s="2818"/>
      <c r="G661" s="3015"/>
      <c r="H661" s="2821"/>
      <c r="I661" s="2818"/>
      <c r="J661" s="2818"/>
    </row>
    <row r="662" spans="1:10" ht="25.5">
      <c r="A662" s="3016" t="s">
        <v>1736</v>
      </c>
      <c r="B662" s="2881" t="s">
        <v>1025</v>
      </c>
      <c r="C662" s="2933" t="s">
        <v>1732</v>
      </c>
      <c r="D662" s="2882" t="s">
        <v>31</v>
      </c>
      <c r="E662" s="73">
        <v>30</v>
      </c>
      <c r="F662" s="2818"/>
      <c r="G662" s="3015"/>
      <c r="H662" s="2821"/>
      <c r="I662" s="2818"/>
      <c r="J662" s="2818"/>
    </row>
    <row r="663" spans="1:10" ht="25.5">
      <c r="A663" s="3016" t="s">
        <v>1737</v>
      </c>
      <c r="B663" s="2881" t="s">
        <v>1028</v>
      </c>
      <c r="C663" s="2933" t="s">
        <v>1733</v>
      </c>
      <c r="D663" s="2882" t="s">
        <v>31</v>
      </c>
      <c r="E663" s="73">
        <v>60</v>
      </c>
      <c r="F663" s="409"/>
      <c r="G663" s="2815"/>
      <c r="H663" s="2815"/>
      <c r="I663" s="409"/>
      <c r="J663" s="409"/>
    </row>
    <row r="664" spans="1:10">
      <c r="A664" s="2822"/>
      <c r="B664" s="2852"/>
      <c r="C664" s="2853"/>
      <c r="D664" s="2854"/>
      <c r="E664" s="2855"/>
      <c r="F664" s="2943"/>
      <c r="G664" s="2828"/>
      <c r="H664" s="2944"/>
      <c r="I664" s="2945" t="s">
        <v>1738</v>
      </c>
      <c r="J664" s="2946"/>
    </row>
    <row r="665" spans="1:10">
      <c r="A665" s="2801" t="s">
        <v>81</v>
      </c>
      <c r="B665" s="2942" t="s">
        <v>2760</v>
      </c>
      <c r="C665" s="3017"/>
      <c r="D665" s="3018"/>
      <c r="E665" s="3019"/>
      <c r="F665" s="2809"/>
      <c r="G665" s="2837"/>
      <c r="H665" s="2804"/>
      <c r="I665" s="2809"/>
      <c r="J665" s="2809"/>
    </row>
    <row r="666" spans="1:10" ht="25.5">
      <c r="A666" s="2810" t="s">
        <v>1739</v>
      </c>
      <c r="B666" s="302" t="s">
        <v>1032</v>
      </c>
      <c r="C666" s="305" t="s">
        <v>2744</v>
      </c>
      <c r="D666" s="141" t="s">
        <v>31</v>
      </c>
      <c r="E666" s="300">
        <v>105000</v>
      </c>
      <c r="F666" s="2815"/>
      <c r="G666" s="2816"/>
      <c r="H666" s="2817"/>
      <c r="I666" s="2815"/>
      <c r="J666" s="2815"/>
    </row>
    <row r="667" spans="1:10" ht="25.5">
      <c r="A667" s="2810" t="s">
        <v>1740</v>
      </c>
      <c r="B667" s="302" t="s">
        <v>1034</v>
      </c>
      <c r="C667" s="305" t="s">
        <v>1035</v>
      </c>
      <c r="D667" s="141" t="s">
        <v>31</v>
      </c>
      <c r="E667" s="300">
        <v>3000</v>
      </c>
      <c r="F667" s="2815"/>
      <c r="G667" s="2816"/>
      <c r="H667" s="2817"/>
      <c r="I667" s="2815"/>
      <c r="J667" s="2815"/>
    </row>
    <row r="668" spans="1:10">
      <c r="A668" s="2810" t="s">
        <v>1741</v>
      </c>
      <c r="B668" s="302" t="s">
        <v>1037</v>
      </c>
      <c r="C668" s="305" t="s">
        <v>1038</v>
      </c>
      <c r="D668" s="141" t="s">
        <v>31</v>
      </c>
      <c r="E668" s="300">
        <v>600</v>
      </c>
      <c r="F668" s="2815"/>
      <c r="G668" s="2816"/>
      <c r="H668" s="2817"/>
      <c r="I668" s="2815"/>
      <c r="J668" s="2815"/>
    </row>
    <row r="669" spans="1:10" ht="25.5">
      <c r="A669" s="2810" t="s">
        <v>1742</v>
      </c>
      <c r="B669" s="302" t="s">
        <v>1039</v>
      </c>
      <c r="C669" s="305" t="s">
        <v>2743</v>
      </c>
      <c r="D669" s="141" t="s">
        <v>31</v>
      </c>
      <c r="E669" s="300">
        <v>1500</v>
      </c>
      <c r="F669" s="2815"/>
      <c r="G669" s="2816"/>
      <c r="H669" s="2817"/>
      <c r="I669" s="2815"/>
      <c r="J669" s="2815"/>
    </row>
    <row r="670" spans="1:10" ht="25.5">
      <c r="A670" s="2810" t="s">
        <v>1743</v>
      </c>
      <c r="B670" s="302" t="s">
        <v>1040</v>
      </c>
      <c r="C670" s="246" t="s">
        <v>2742</v>
      </c>
      <c r="D670" s="141" t="s">
        <v>31</v>
      </c>
      <c r="E670" s="300">
        <v>3000</v>
      </c>
      <c r="F670" s="2815"/>
      <c r="G670" s="2816"/>
      <c r="H670" s="2817"/>
      <c r="I670" s="2815"/>
      <c r="J670" s="2815"/>
    </row>
    <row r="671" spans="1:10" ht="25.5">
      <c r="A671" s="2810" t="s">
        <v>1744</v>
      </c>
      <c r="B671" s="302" t="s">
        <v>1041</v>
      </c>
      <c r="C671" s="246" t="s">
        <v>2741</v>
      </c>
      <c r="D671" s="141" t="s">
        <v>31</v>
      </c>
      <c r="E671" s="300">
        <v>15000</v>
      </c>
      <c r="F671" s="2815"/>
      <c r="G671" s="2816"/>
      <c r="H671" s="2817"/>
      <c r="I671" s="2815"/>
      <c r="J671" s="2815"/>
    </row>
    <row r="672" spans="1:10" ht="38.25">
      <c r="A672" s="2810" t="s">
        <v>1745</v>
      </c>
      <c r="B672" s="302" t="s">
        <v>1042</v>
      </c>
      <c r="C672" s="305" t="s">
        <v>1043</v>
      </c>
      <c r="D672" s="141" t="s">
        <v>31</v>
      </c>
      <c r="E672" s="300">
        <v>900</v>
      </c>
      <c r="F672" s="2815"/>
      <c r="G672" s="2816"/>
      <c r="H672" s="2817"/>
      <c r="I672" s="2815"/>
      <c r="J672" s="2815"/>
    </row>
    <row r="673" spans="1:10" ht="25.5">
      <c r="A673" s="2810" t="s">
        <v>1746</v>
      </c>
      <c r="B673" s="302" t="s">
        <v>1044</v>
      </c>
      <c r="C673" s="305" t="s">
        <v>1045</v>
      </c>
      <c r="D673" s="141" t="s">
        <v>31</v>
      </c>
      <c r="E673" s="300">
        <v>900</v>
      </c>
      <c r="F673" s="2815"/>
      <c r="G673" s="2816"/>
      <c r="H673" s="2817"/>
      <c r="I673" s="2815"/>
      <c r="J673" s="2815"/>
    </row>
    <row r="674" spans="1:10">
      <c r="A674" s="2822"/>
      <c r="B674" s="2852"/>
      <c r="C674" s="2853"/>
      <c r="D674" s="2854"/>
      <c r="E674" s="2855"/>
      <c r="F674" s="2827"/>
      <c r="G674" s="2828"/>
      <c r="H674" s="2854"/>
      <c r="I674" s="2830" t="s">
        <v>1747</v>
      </c>
      <c r="J674" s="2831"/>
    </row>
    <row r="675" spans="1:10">
      <c r="A675" s="2801" t="s">
        <v>1748</v>
      </c>
      <c r="B675" s="2942" t="s">
        <v>1048</v>
      </c>
      <c r="C675" s="3017"/>
      <c r="D675" s="3018"/>
      <c r="E675" s="3019"/>
      <c r="F675" s="2809"/>
      <c r="G675" s="2837"/>
      <c r="H675" s="2804"/>
      <c r="I675" s="2809"/>
      <c r="J675" s="2809"/>
    </row>
    <row r="676" spans="1:10" ht="38.25">
      <c r="A676" s="2810" t="s">
        <v>1749</v>
      </c>
      <c r="B676" s="302" t="s">
        <v>1050</v>
      </c>
      <c r="C676" s="246" t="s">
        <v>1051</v>
      </c>
      <c r="D676" s="144" t="s">
        <v>49</v>
      </c>
      <c r="E676" s="300">
        <v>120</v>
      </c>
      <c r="F676" s="409"/>
      <c r="G676" s="2815"/>
      <c r="H676" s="2815"/>
      <c r="I676" s="409"/>
      <c r="J676" s="409"/>
    </row>
    <row r="677" spans="1:10">
      <c r="A677" s="2822"/>
      <c r="B677" s="2852"/>
      <c r="C677" s="2853"/>
      <c r="D677" s="2854"/>
      <c r="E677" s="2855"/>
      <c r="F677" s="2943"/>
      <c r="G677" s="2828"/>
      <c r="H677" s="2944"/>
      <c r="I677" s="2945" t="s">
        <v>1754</v>
      </c>
      <c r="J677" s="2946"/>
    </row>
    <row r="678" spans="1:10">
      <c r="A678" s="2801" t="s">
        <v>1750</v>
      </c>
      <c r="B678" s="2942" t="s">
        <v>1054</v>
      </c>
      <c r="C678" s="2922"/>
      <c r="D678" s="2967"/>
      <c r="E678" s="2937"/>
      <c r="F678" s="2809"/>
      <c r="G678" s="2837"/>
      <c r="H678" s="2804"/>
      <c r="I678" s="2809"/>
      <c r="J678" s="2809"/>
    </row>
    <row r="679" spans="1:10">
      <c r="A679" s="2810" t="s">
        <v>1751</v>
      </c>
      <c r="B679" s="160" t="s">
        <v>1056</v>
      </c>
      <c r="C679" s="243" t="s">
        <v>2613</v>
      </c>
      <c r="D679" s="141" t="s">
        <v>49</v>
      </c>
      <c r="E679" s="299">
        <v>18</v>
      </c>
      <c r="F679" s="2818"/>
      <c r="G679" s="3015"/>
      <c r="H679" s="2817"/>
      <c r="I679" s="2815"/>
      <c r="J679" s="2815"/>
    </row>
    <row r="680" spans="1:10">
      <c r="A680" s="2810" t="s">
        <v>1752</v>
      </c>
      <c r="B680" s="160" t="s">
        <v>1056</v>
      </c>
      <c r="C680" s="243" t="s">
        <v>2614</v>
      </c>
      <c r="D680" s="153" t="s">
        <v>49</v>
      </c>
      <c r="E680" s="154">
        <v>36</v>
      </c>
      <c r="F680" s="2818"/>
      <c r="G680" s="3015"/>
      <c r="H680" s="2817"/>
      <c r="I680" s="2815"/>
      <c r="J680" s="2815"/>
    </row>
    <row r="681" spans="1:10" ht="25.5">
      <c r="A681" s="2810" t="s">
        <v>1753</v>
      </c>
      <c r="B681" s="160" t="s">
        <v>1056</v>
      </c>
      <c r="C681" s="243" t="s">
        <v>2615</v>
      </c>
      <c r="D681" s="153" t="s">
        <v>49</v>
      </c>
      <c r="E681" s="154">
        <v>450</v>
      </c>
      <c r="F681" s="136"/>
      <c r="G681" s="2815"/>
      <c r="H681" s="2815"/>
      <c r="I681" s="409"/>
      <c r="J681" s="409"/>
    </row>
    <row r="682" spans="1:10">
      <c r="A682" s="2822"/>
      <c r="B682" s="2852"/>
      <c r="C682" s="2853"/>
      <c r="D682" s="2854"/>
      <c r="E682" s="2855"/>
      <c r="F682" s="2827"/>
      <c r="G682" s="2828"/>
      <c r="H682" s="2944"/>
      <c r="I682" s="2945" t="s">
        <v>1755</v>
      </c>
      <c r="J682" s="2946"/>
    </row>
    <row r="683" spans="1:10">
      <c r="A683" s="2801" t="s">
        <v>1756</v>
      </c>
      <c r="B683" s="2942" t="s">
        <v>1061</v>
      </c>
      <c r="C683" s="2922"/>
      <c r="D683" s="2967"/>
      <c r="E683" s="2937"/>
      <c r="F683" s="2809"/>
      <c r="G683" s="2837"/>
      <c r="H683" s="2804"/>
      <c r="I683" s="2809"/>
      <c r="J683" s="2809"/>
    </row>
    <row r="684" spans="1:10">
      <c r="A684" s="2810" t="s">
        <v>1757</v>
      </c>
      <c r="B684" s="160" t="s">
        <v>1063</v>
      </c>
      <c r="C684" s="243" t="s">
        <v>1064</v>
      </c>
      <c r="D684" s="154" t="s">
        <v>31</v>
      </c>
      <c r="E684" s="154">
        <v>15</v>
      </c>
      <c r="F684" s="2815"/>
      <c r="G684" s="2816"/>
      <c r="H684" s="2817"/>
      <c r="I684" s="2815"/>
      <c r="J684" s="2815"/>
    </row>
    <row r="685" spans="1:10">
      <c r="A685" s="2810" t="s">
        <v>1758</v>
      </c>
      <c r="B685" s="160" t="s">
        <v>1063</v>
      </c>
      <c r="C685" s="243" t="s">
        <v>1066</v>
      </c>
      <c r="D685" s="154" t="s">
        <v>31</v>
      </c>
      <c r="E685" s="154">
        <v>15</v>
      </c>
      <c r="F685" s="2815"/>
      <c r="G685" s="2816"/>
      <c r="H685" s="2817"/>
      <c r="I685" s="2815"/>
      <c r="J685" s="2815"/>
    </row>
    <row r="686" spans="1:10">
      <c r="A686" s="2810" t="s">
        <v>1759</v>
      </c>
      <c r="B686" s="160" t="s">
        <v>1063</v>
      </c>
      <c r="C686" s="243" t="s">
        <v>2745</v>
      </c>
      <c r="D686" s="154" t="s">
        <v>31</v>
      </c>
      <c r="E686" s="299">
        <v>6</v>
      </c>
      <c r="F686" s="2815"/>
      <c r="G686" s="2816"/>
      <c r="H686" s="2817"/>
      <c r="I686" s="2815"/>
      <c r="J686" s="2815"/>
    </row>
    <row r="687" spans="1:10">
      <c r="A687" s="2810" t="s">
        <v>1760</v>
      </c>
      <c r="B687" s="302" t="s">
        <v>1069</v>
      </c>
      <c r="C687" s="305" t="s">
        <v>1070</v>
      </c>
      <c r="D687" s="141" t="s">
        <v>31</v>
      </c>
      <c r="E687" s="299">
        <v>12</v>
      </c>
      <c r="F687" s="2815"/>
      <c r="G687" s="2816"/>
      <c r="H687" s="2817"/>
      <c r="I687" s="2815"/>
      <c r="J687" s="2815"/>
    </row>
    <row r="688" spans="1:10" ht="25.5">
      <c r="A688" s="2810" t="s">
        <v>1761</v>
      </c>
      <c r="B688" s="302" t="s">
        <v>1071</v>
      </c>
      <c r="C688" s="305" t="s">
        <v>1072</v>
      </c>
      <c r="D688" s="141" t="s">
        <v>31</v>
      </c>
      <c r="E688" s="299">
        <v>3000</v>
      </c>
      <c r="F688" s="2815"/>
      <c r="G688" s="2816"/>
      <c r="H688" s="2817"/>
      <c r="I688" s="2815"/>
      <c r="J688" s="2815"/>
    </row>
    <row r="689" spans="1:10" ht="25.5">
      <c r="A689" s="2810" t="s">
        <v>1762</v>
      </c>
      <c r="B689" s="302" t="s">
        <v>1071</v>
      </c>
      <c r="C689" s="305" t="s">
        <v>1073</v>
      </c>
      <c r="D689" s="141" t="s">
        <v>31</v>
      </c>
      <c r="E689" s="299">
        <v>6000</v>
      </c>
      <c r="F689" s="2815"/>
      <c r="G689" s="2816"/>
      <c r="H689" s="2817"/>
      <c r="I689" s="2815"/>
      <c r="J689" s="2815"/>
    </row>
    <row r="690" spans="1:10" ht="25.5">
      <c r="A690" s="2810" t="s">
        <v>1763</v>
      </c>
      <c r="B690" s="302" t="s">
        <v>1071</v>
      </c>
      <c r="C690" s="305" t="s">
        <v>1074</v>
      </c>
      <c r="D690" s="141" t="s">
        <v>31</v>
      </c>
      <c r="E690" s="299">
        <v>3000</v>
      </c>
      <c r="F690" s="2815"/>
      <c r="G690" s="2816"/>
      <c r="H690" s="2817"/>
      <c r="I690" s="2815"/>
      <c r="J690" s="2815"/>
    </row>
    <row r="691" spans="1:10" ht="25.5">
      <c r="A691" s="2810" t="s">
        <v>1764</v>
      </c>
      <c r="B691" s="302" t="s">
        <v>1071</v>
      </c>
      <c r="C691" s="305" t="s">
        <v>1765</v>
      </c>
      <c r="D691" s="141" t="s">
        <v>31</v>
      </c>
      <c r="E691" s="299">
        <v>6000</v>
      </c>
      <c r="F691" s="268"/>
      <c r="G691" s="276"/>
      <c r="H691" s="384"/>
      <c r="I691" s="268"/>
      <c r="J691" s="268"/>
    </row>
    <row r="692" spans="1:10">
      <c r="A692" s="2822"/>
      <c r="B692" s="2852"/>
      <c r="C692" s="2853"/>
      <c r="D692" s="2854"/>
      <c r="E692" s="2855"/>
      <c r="F692" s="2827"/>
      <c r="G692" s="2828"/>
      <c r="H692" s="2944"/>
      <c r="I692" s="2945" t="s">
        <v>1771</v>
      </c>
      <c r="J692" s="2946"/>
    </row>
    <row r="693" spans="1:10">
      <c r="A693" s="3020" t="s">
        <v>234</v>
      </c>
      <c r="B693" s="2929" t="s">
        <v>1766</v>
      </c>
      <c r="C693" s="3021"/>
      <c r="D693" s="3022"/>
      <c r="E693" s="3023"/>
      <c r="F693" s="3002"/>
      <c r="G693" s="3003"/>
      <c r="H693" s="3004"/>
      <c r="I693" s="3002"/>
      <c r="J693" s="3002"/>
    </row>
    <row r="694" spans="1:10" ht="25.5">
      <c r="A694" s="267" t="s">
        <v>1767</v>
      </c>
      <c r="B694" s="639" t="s">
        <v>1075</v>
      </c>
      <c r="C694" s="168" t="s">
        <v>1076</v>
      </c>
      <c r="D694" s="141" t="s">
        <v>31</v>
      </c>
      <c r="E694" s="299">
        <v>36</v>
      </c>
      <c r="F694" s="409"/>
      <c r="G694" s="2815"/>
      <c r="H694" s="2815"/>
      <c r="I694" s="409"/>
      <c r="J694" s="409"/>
    </row>
    <row r="695" spans="1:10">
      <c r="A695" s="2822"/>
      <c r="B695" s="2852"/>
      <c r="C695" s="2853"/>
      <c r="D695" s="2854"/>
      <c r="E695" s="2855"/>
      <c r="F695" s="2943"/>
      <c r="G695" s="2828"/>
      <c r="H695" s="2944"/>
      <c r="I695" s="2945" t="s">
        <v>1772</v>
      </c>
      <c r="J695" s="2946"/>
    </row>
    <row r="696" spans="1:10">
      <c r="A696" s="2801" t="s">
        <v>1768</v>
      </c>
      <c r="B696" s="2942" t="s">
        <v>1077</v>
      </c>
      <c r="C696" s="3024"/>
      <c r="D696" s="3025"/>
      <c r="E696" s="3026"/>
      <c r="F696" s="2809"/>
      <c r="G696" s="2837"/>
      <c r="H696" s="2804"/>
      <c r="I696" s="2809"/>
      <c r="J696" s="2809"/>
    </row>
    <row r="697" spans="1:10">
      <c r="A697" s="267" t="s">
        <v>1769</v>
      </c>
      <c r="B697" s="302" t="s">
        <v>1078</v>
      </c>
      <c r="C697" s="305" t="s">
        <v>1079</v>
      </c>
      <c r="D697" s="141" t="s">
        <v>31</v>
      </c>
      <c r="E697" s="299">
        <v>30</v>
      </c>
      <c r="F697" s="2815"/>
      <c r="G697" s="2816"/>
      <c r="H697" s="2817"/>
      <c r="I697" s="2815"/>
      <c r="J697" s="2815"/>
    </row>
    <row r="698" spans="1:10" ht="25.5">
      <c r="A698" s="267" t="s">
        <v>1770</v>
      </c>
      <c r="B698" s="302" t="s">
        <v>1080</v>
      </c>
      <c r="C698" s="305" t="s">
        <v>1777</v>
      </c>
      <c r="D698" s="144" t="s">
        <v>31</v>
      </c>
      <c r="E698" s="300">
        <v>36</v>
      </c>
      <c r="F698" s="2815"/>
      <c r="G698" s="2816"/>
      <c r="H698" s="2817"/>
      <c r="I698" s="2815"/>
      <c r="J698" s="2815"/>
    </row>
    <row r="699" spans="1:10">
      <c r="A699" s="2822"/>
      <c r="B699" s="2852"/>
      <c r="C699" s="2853"/>
      <c r="D699" s="2854"/>
      <c r="E699" s="2855"/>
      <c r="F699" s="2827"/>
      <c r="G699" s="2828"/>
      <c r="H699" s="2854"/>
      <c r="I699" s="2830" t="s">
        <v>1773</v>
      </c>
      <c r="J699" s="2831"/>
    </row>
    <row r="700" spans="1:10">
      <c r="A700" s="2801" t="s">
        <v>1774</v>
      </c>
      <c r="B700" s="2942" t="s">
        <v>1081</v>
      </c>
      <c r="C700" s="2842"/>
      <c r="D700" s="2804"/>
      <c r="E700" s="2805"/>
      <c r="F700" s="2809"/>
      <c r="G700" s="2837"/>
      <c r="H700" s="2804"/>
      <c r="I700" s="2809"/>
      <c r="J700" s="2809"/>
    </row>
    <row r="701" spans="1:10" ht="25.5">
      <c r="A701" s="2810" t="s">
        <v>1775</v>
      </c>
      <c r="B701" s="160" t="s">
        <v>1082</v>
      </c>
      <c r="C701" s="243" t="s">
        <v>1776</v>
      </c>
      <c r="D701" s="153" t="s">
        <v>87</v>
      </c>
      <c r="E701" s="154">
        <v>72</v>
      </c>
      <c r="F701" s="409"/>
      <c r="G701" s="2815"/>
      <c r="H701" s="2815"/>
      <c r="I701" s="409"/>
      <c r="J701" s="409"/>
    </row>
    <row r="702" spans="1:10">
      <c r="A702" s="2822"/>
      <c r="B702" s="2852"/>
      <c r="C702" s="2853"/>
      <c r="D702" s="2854"/>
      <c r="E702" s="2855"/>
      <c r="F702" s="2943"/>
      <c r="G702" s="2828"/>
      <c r="H702" s="2944"/>
      <c r="I702" s="2945" t="s">
        <v>1778</v>
      </c>
      <c r="J702" s="2946"/>
    </row>
    <row r="703" spans="1:10">
      <c r="A703" s="2801" t="s">
        <v>1781</v>
      </c>
      <c r="B703" s="2961" t="s">
        <v>1084</v>
      </c>
      <c r="C703" s="2842"/>
      <c r="D703" s="2804"/>
      <c r="E703" s="2805"/>
      <c r="F703" s="2809"/>
      <c r="G703" s="2837"/>
      <c r="H703" s="2804"/>
      <c r="I703" s="2809"/>
      <c r="J703" s="2809"/>
    </row>
    <row r="704" spans="1:10">
      <c r="A704" s="2810" t="s">
        <v>1782</v>
      </c>
      <c r="B704" s="302" t="s">
        <v>1085</v>
      </c>
      <c r="C704" s="305" t="s">
        <v>1086</v>
      </c>
      <c r="D704" s="141" t="s">
        <v>31</v>
      </c>
      <c r="E704" s="299">
        <v>24</v>
      </c>
      <c r="F704" s="2815"/>
      <c r="G704" s="2816"/>
      <c r="H704" s="2821"/>
      <c r="I704" s="2818"/>
      <c r="J704" s="2815"/>
    </row>
    <row r="705" spans="1:10">
      <c r="A705" s="2810" t="s">
        <v>1783</v>
      </c>
      <c r="B705" s="302" t="s">
        <v>1085</v>
      </c>
      <c r="C705" s="305" t="s">
        <v>1780</v>
      </c>
      <c r="D705" s="141" t="s">
        <v>31</v>
      </c>
      <c r="E705" s="299">
        <v>12</v>
      </c>
      <c r="F705" s="136"/>
      <c r="G705" s="2815"/>
      <c r="H705" s="2815"/>
      <c r="I705" s="409"/>
      <c r="J705" s="409"/>
    </row>
    <row r="706" spans="1:10">
      <c r="A706" s="2822"/>
      <c r="B706" s="2852"/>
      <c r="C706" s="2853"/>
      <c r="D706" s="2854"/>
      <c r="E706" s="2855"/>
      <c r="F706" s="2827"/>
      <c r="G706" s="2832"/>
      <c r="H706" s="2944"/>
      <c r="I706" s="2945" t="s">
        <v>1779</v>
      </c>
      <c r="J706" s="2946"/>
    </row>
    <row r="707" spans="1:10">
      <c r="A707" s="2801" t="s">
        <v>1784</v>
      </c>
      <c r="B707" s="3027" t="s">
        <v>1087</v>
      </c>
      <c r="C707" s="2842"/>
      <c r="D707" s="2804"/>
      <c r="E707" s="2805"/>
      <c r="F707" s="2930"/>
      <c r="G707" s="2931"/>
      <c r="H707" s="2804"/>
      <c r="I707" s="2932"/>
      <c r="J707" s="2809"/>
    </row>
    <row r="708" spans="1:10" ht="89.25">
      <c r="A708" s="3016" t="s">
        <v>1785</v>
      </c>
      <c r="B708" s="2881" t="s">
        <v>1089</v>
      </c>
      <c r="C708" s="305" t="s">
        <v>1090</v>
      </c>
      <c r="D708" s="2817" t="s">
        <v>858</v>
      </c>
      <c r="E708" s="2817">
        <v>10</v>
      </c>
      <c r="F708" s="3028"/>
      <c r="G708" s="2818"/>
      <c r="H708" s="2821"/>
      <c r="I708" s="3029"/>
      <c r="J708" s="2818"/>
    </row>
    <row r="709" spans="1:10" ht="76.5">
      <c r="A709" s="3016" t="s">
        <v>1786</v>
      </c>
      <c r="B709" s="2881" t="s">
        <v>1092</v>
      </c>
      <c r="C709" s="305" t="s">
        <v>1093</v>
      </c>
      <c r="D709" s="2817" t="s">
        <v>858</v>
      </c>
      <c r="E709" s="2817">
        <v>10</v>
      </c>
      <c r="F709" s="3028"/>
      <c r="G709" s="2818"/>
      <c r="H709" s="2821"/>
      <c r="I709" s="3029"/>
      <c r="J709" s="2818"/>
    </row>
    <row r="710" spans="1:10" ht="89.25">
      <c r="A710" s="3016" t="s">
        <v>1787</v>
      </c>
      <c r="B710" s="2881" t="s">
        <v>1095</v>
      </c>
      <c r="C710" s="305" t="s">
        <v>1096</v>
      </c>
      <c r="D710" s="2817" t="s">
        <v>858</v>
      </c>
      <c r="E710" s="2817">
        <v>10</v>
      </c>
      <c r="F710" s="3028"/>
      <c r="G710" s="2818"/>
      <c r="H710" s="2821"/>
      <c r="I710" s="3029"/>
      <c r="J710" s="2818"/>
    </row>
    <row r="711" spans="1:10" ht="76.5">
      <c r="A711" s="3016" t="s">
        <v>1788</v>
      </c>
      <c r="B711" s="2881" t="s">
        <v>1098</v>
      </c>
      <c r="C711" s="305" t="s">
        <v>1099</v>
      </c>
      <c r="D711" s="2817" t="s">
        <v>858</v>
      </c>
      <c r="E711" s="2817">
        <v>10</v>
      </c>
      <c r="F711" s="3028"/>
      <c r="G711" s="2818"/>
      <c r="H711" s="2821"/>
      <c r="I711" s="3029"/>
      <c r="J711" s="2818"/>
    </row>
    <row r="712" spans="1:10" ht="38.25">
      <c r="A712" s="3016" t="s">
        <v>1789</v>
      </c>
      <c r="B712" s="2881" t="s">
        <v>1101</v>
      </c>
      <c r="C712" s="305" t="s">
        <v>1102</v>
      </c>
      <c r="D712" s="2817" t="s">
        <v>858</v>
      </c>
      <c r="E712" s="2817">
        <v>9</v>
      </c>
      <c r="F712" s="3028"/>
      <c r="G712" s="2818"/>
      <c r="H712" s="2821"/>
      <c r="I712" s="3029"/>
      <c r="J712" s="2818"/>
    </row>
    <row r="713" spans="1:10" ht="51">
      <c r="A713" s="3016" t="s">
        <v>1790</v>
      </c>
      <c r="B713" s="2969" t="s">
        <v>1104</v>
      </c>
      <c r="C713" s="344" t="s">
        <v>1105</v>
      </c>
      <c r="D713" s="2817" t="s">
        <v>858</v>
      </c>
      <c r="E713" s="2817">
        <v>9</v>
      </c>
      <c r="F713" s="3028"/>
      <c r="G713" s="2818"/>
      <c r="H713" s="2821"/>
      <c r="I713" s="3029"/>
      <c r="J713" s="2818"/>
    </row>
    <row r="714" spans="1:10" ht="38.25">
      <c r="A714" s="3016" t="s">
        <v>1791</v>
      </c>
      <c r="B714" s="2933" t="s">
        <v>1107</v>
      </c>
      <c r="C714" s="344" t="s">
        <v>1108</v>
      </c>
      <c r="D714" s="2817" t="s">
        <v>858</v>
      </c>
      <c r="E714" s="2817">
        <v>9</v>
      </c>
      <c r="F714" s="3028"/>
      <c r="G714" s="2818"/>
      <c r="H714" s="2821"/>
      <c r="I714" s="3029"/>
      <c r="J714" s="2818"/>
    </row>
    <row r="715" spans="1:10" ht="76.5">
      <c r="A715" s="3016" t="s">
        <v>1792</v>
      </c>
      <c r="B715" s="2881" t="s">
        <v>1110</v>
      </c>
      <c r="C715" s="305" t="s">
        <v>1111</v>
      </c>
      <c r="D715" s="2817" t="s">
        <v>858</v>
      </c>
      <c r="E715" s="2817">
        <v>9</v>
      </c>
      <c r="F715" s="3028"/>
      <c r="G715" s="2818"/>
      <c r="H715" s="2821"/>
      <c r="I715" s="3029"/>
      <c r="J715" s="2818"/>
    </row>
    <row r="716" spans="1:10" ht="63.75">
      <c r="A716" s="3016" t="s">
        <v>1793</v>
      </c>
      <c r="B716" s="2933" t="s">
        <v>1112</v>
      </c>
      <c r="C716" s="168" t="s">
        <v>1113</v>
      </c>
      <c r="D716" s="2817" t="s">
        <v>858</v>
      </c>
      <c r="E716" s="2817">
        <v>9</v>
      </c>
      <c r="F716" s="3028"/>
      <c r="G716" s="2818"/>
      <c r="H716" s="2821"/>
      <c r="I716" s="3029"/>
      <c r="J716" s="2818"/>
    </row>
    <row r="717" spans="1:10" ht="76.5">
      <c r="A717" s="3016" t="s">
        <v>1794</v>
      </c>
      <c r="B717" s="2881" t="s">
        <v>1114</v>
      </c>
      <c r="C717" s="305" t="s">
        <v>1115</v>
      </c>
      <c r="D717" s="2817" t="s">
        <v>858</v>
      </c>
      <c r="E717" s="2817">
        <v>9</v>
      </c>
      <c r="F717" s="409"/>
      <c r="G717" s="409"/>
      <c r="H717" s="409"/>
      <c r="I717" s="409"/>
      <c r="J717" s="409"/>
    </row>
    <row r="718" spans="1:10" ht="25.5">
      <c r="A718" s="3016" t="s">
        <v>1795</v>
      </c>
      <c r="B718" s="2881" t="s">
        <v>1116</v>
      </c>
      <c r="C718" s="305" t="s">
        <v>2747</v>
      </c>
      <c r="D718" s="2817" t="s">
        <v>858</v>
      </c>
      <c r="E718" s="2817">
        <v>9</v>
      </c>
      <c r="F718" s="3028"/>
      <c r="G718" s="2818"/>
      <c r="H718" s="2821"/>
      <c r="I718" s="3029"/>
      <c r="J718" s="2818"/>
    </row>
    <row r="719" spans="1:10" ht="25.5">
      <c r="A719" s="3016" t="s">
        <v>1796</v>
      </c>
      <c r="B719" s="2881" t="s">
        <v>1117</v>
      </c>
      <c r="C719" s="305" t="s">
        <v>1118</v>
      </c>
      <c r="D719" s="2817" t="s">
        <v>858</v>
      </c>
      <c r="E719" s="2817">
        <v>9</v>
      </c>
      <c r="F719" s="409"/>
      <c r="G719" s="2815"/>
      <c r="H719" s="2815"/>
      <c r="I719" s="409"/>
      <c r="J719" s="409"/>
    </row>
    <row r="720" spans="1:10">
      <c r="A720" s="2822"/>
      <c r="B720" s="2828"/>
      <c r="C720" s="2853"/>
      <c r="D720" s="2854"/>
      <c r="E720" s="2855"/>
      <c r="F720" s="2943"/>
      <c r="G720" s="2832"/>
      <c r="H720" s="2944"/>
      <c r="I720" s="2945" t="s">
        <v>1797</v>
      </c>
      <c r="J720" s="2946"/>
    </row>
    <row r="721" spans="1:10">
      <c r="A721" s="3030" t="s">
        <v>1798</v>
      </c>
      <c r="B721" s="3031" t="s">
        <v>1119</v>
      </c>
      <c r="C721" s="3032"/>
      <c r="D721" s="3033"/>
      <c r="E721" s="3034"/>
      <c r="F721" s="3035"/>
      <c r="G721" s="2931"/>
      <c r="H721" s="2997"/>
      <c r="I721" s="3036"/>
      <c r="J721" s="2998"/>
    </row>
    <row r="722" spans="1:10" ht="25.5">
      <c r="A722" s="3037" t="s">
        <v>1801</v>
      </c>
      <c r="B722" s="3038" t="s">
        <v>1120</v>
      </c>
      <c r="C722" s="289" t="s">
        <v>1121</v>
      </c>
      <c r="D722" s="290" t="s">
        <v>858</v>
      </c>
      <c r="E722" s="290">
        <v>6</v>
      </c>
      <c r="F722" s="3028"/>
      <c r="G722" s="2818"/>
      <c r="H722" s="2821"/>
      <c r="I722" s="3029"/>
      <c r="J722" s="2818"/>
    </row>
    <row r="723" spans="1:10">
      <c r="A723" s="2822"/>
      <c r="B723" s="2852"/>
      <c r="C723" s="2853"/>
      <c r="D723" s="2854"/>
      <c r="E723" s="2855"/>
      <c r="F723" s="2827"/>
      <c r="G723" s="2828"/>
      <c r="H723" s="2854"/>
      <c r="I723" s="2830" t="s">
        <v>1809</v>
      </c>
      <c r="J723" s="2831"/>
    </row>
    <row r="724" spans="1:10">
      <c r="A724" s="2801" t="s">
        <v>1799</v>
      </c>
      <c r="B724" s="2924" t="s">
        <v>1122</v>
      </c>
      <c r="C724" s="3039"/>
      <c r="D724" s="2997"/>
      <c r="E724" s="2997"/>
      <c r="F724" s="3040"/>
      <c r="G724" s="2806"/>
      <c r="H724" s="2808"/>
      <c r="I724" s="3041"/>
      <c r="J724" s="2806"/>
    </row>
    <row r="725" spans="1:10" ht="25.5">
      <c r="A725" s="3042" t="s">
        <v>1800</v>
      </c>
      <c r="B725" s="3043" t="s">
        <v>1123</v>
      </c>
      <c r="C725" s="273" t="s">
        <v>2746</v>
      </c>
      <c r="D725" s="3044" t="s">
        <v>858</v>
      </c>
      <c r="E725" s="3044">
        <v>9</v>
      </c>
      <c r="F725" s="3045"/>
      <c r="G725" s="2992"/>
      <c r="H725" s="2991"/>
      <c r="I725" s="3046"/>
      <c r="J725" s="2992"/>
    </row>
    <row r="726" spans="1:10">
      <c r="A726" s="2822"/>
      <c r="B726" s="2852"/>
      <c r="C726" s="2853"/>
      <c r="D726" s="2854"/>
      <c r="E726" s="2855"/>
      <c r="F726" s="2827"/>
      <c r="G726" s="2828"/>
      <c r="H726" s="2854"/>
      <c r="I726" s="2830" t="s">
        <v>1810</v>
      </c>
      <c r="J726" s="2831"/>
    </row>
    <row r="727" spans="1:10">
      <c r="A727" s="2801" t="s">
        <v>1802</v>
      </c>
      <c r="B727" s="2934" t="s">
        <v>1339</v>
      </c>
      <c r="C727" s="2842"/>
      <c r="D727" s="2804"/>
      <c r="E727" s="2805"/>
      <c r="F727" s="2809"/>
      <c r="G727" s="2837"/>
      <c r="H727" s="2804"/>
      <c r="I727" s="2809"/>
      <c r="J727" s="2809"/>
    </row>
    <row r="728" spans="1:10" ht="25.5">
      <c r="A728" s="2810" t="s">
        <v>1803</v>
      </c>
      <c r="B728" s="2881" t="s">
        <v>1137</v>
      </c>
      <c r="C728" s="3047" t="s">
        <v>1138</v>
      </c>
      <c r="D728" s="2817" t="s">
        <v>31</v>
      </c>
      <c r="E728" s="359">
        <v>30</v>
      </c>
      <c r="F728" s="2815"/>
      <c r="G728" s="2816"/>
      <c r="H728" s="2817"/>
      <c r="I728" s="2815"/>
      <c r="J728" s="2815"/>
    </row>
    <row r="729" spans="1:10">
      <c r="A729" s="2810" t="s">
        <v>1804</v>
      </c>
      <c r="B729" s="2881" t="s">
        <v>1140</v>
      </c>
      <c r="C729" s="3047" t="s">
        <v>1141</v>
      </c>
      <c r="D729" s="2817" t="s">
        <v>31</v>
      </c>
      <c r="E729" s="359">
        <v>6</v>
      </c>
      <c r="F729" s="2815"/>
      <c r="G729" s="2816"/>
      <c r="H729" s="2817"/>
      <c r="I729" s="2815"/>
      <c r="J729" s="2815"/>
    </row>
    <row r="730" spans="1:10">
      <c r="A730" s="2810" t="s">
        <v>1805</v>
      </c>
      <c r="B730" s="2881" t="s">
        <v>1142</v>
      </c>
      <c r="C730" s="3047" t="s">
        <v>1143</v>
      </c>
      <c r="D730" s="2817" t="s">
        <v>31</v>
      </c>
      <c r="E730" s="359">
        <v>18</v>
      </c>
      <c r="F730" s="2815"/>
      <c r="G730" s="2816"/>
      <c r="H730" s="2817"/>
      <c r="I730" s="2815"/>
      <c r="J730" s="2815"/>
    </row>
    <row r="731" spans="1:10">
      <c r="A731" s="2822"/>
      <c r="B731" s="2852"/>
      <c r="C731" s="2853"/>
      <c r="D731" s="2854"/>
      <c r="E731" s="2855"/>
      <c r="F731" s="2827"/>
      <c r="G731" s="2828"/>
      <c r="H731" s="2854"/>
      <c r="I731" s="2830" t="s">
        <v>1811</v>
      </c>
      <c r="J731" s="2831"/>
    </row>
    <row r="732" spans="1:10">
      <c r="A732" s="2801" t="s">
        <v>1806</v>
      </c>
      <c r="B732" s="2934" t="s">
        <v>1340</v>
      </c>
      <c r="C732" s="2842"/>
      <c r="D732" s="2804"/>
      <c r="E732" s="2805"/>
      <c r="F732" s="2809"/>
      <c r="G732" s="2837"/>
      <c r="H732" s="2804"/>
      <c r="I732" s="2809"/>
      <c r="J732" s="2809"/>
    </row>
    <row r="733" spans="1:10">
      <c r="A733" s="2810" t="s">
        <v>1807</v>
      </c>
      <c r="B733" s="2881" t="s">
        <v>1144</v>
      </c>
      <c r="C733" s="3047" t="s">
        <v>2628</v>
      </c>
      <c r="D733" s="2817" t="s">
        <v>31</v>
      </c>
      <c r="E733" s="359">
        <v>6</v>
      </c>
      <c r="F733" s="2815"/>
      <c r="G733" s="2816"/>
      <c r="H733" s="2817"/>
      <c r="I733" s="2815"/>
      <c r="J733" s="2815"/>
    </row>
    <row r="734" spans="1:10">
      <c r="A734" s="2810" t="s">
        <v>1808</v>
      </c>
      <c r="B734" s="2881" t="s">
        <v>1145</v>
      </c>
      <c r="C734" s="3047" t="s">
        <v>2629</v>
      </c>
      <c r="D734" s="2817" t="s">
        <v>31</v>
      </c>
      <c r="E734" s="359">
        <v>6</v>
      </c>
      <c r="F734" s="2815"/>
      <c r="G734" s="2816"/>
      <c r="H734" s="2817"/>
      <c r="I734" s="2815"/>
      <c r="J734" s="2815"/>
    </row>
    <row r="735" spans="1:10">
      <c r="A735" s="2822"/>
      <c r="B735" s="2852"/>
      <c r="C735" s="2853"/>
      <c r="D735" s="2854"/>
      <c r="E735" s="2855"/>
      <c r="F735" s="2827"/>
      <c r="G735" s="2828"/>
      <c r="H735" s="2854"/>
      <c r="I735" s="2830" t="s">
        <v>1812</v>
      </c>
      <c r="J735" s="2831"/>
    </row>
    <row r="736" spans="1:10">
      <c r="A736" s="2801" t="s">
        <v>1813</v>
      </c>
      <c r="B736" s="2934" t="s">
        <v>1341</v>
      </c>
      <c r="C736" s="3048"/>
      <c r="D736" s="2923"/>
      <c r="E736" s="2805"/>
      <c r="F736" s="2924"/>
      <c r="G736" s="2925"/>
      <c r="H736" s="2923"/>
      <c r="I736" s="2924"/>
      <c r="J736" s="2924"/>
    </row>
    <row r="737" spans="1:10">
      <c r="A737" s="2810" t="s">
        <v>1814</v>
      </c>
      <c r="B737" s="2881" t="s">
        <v>1149</v>
      </c>
      <c r="C737" s="3047" t="s">
        <v>1150</v>
      </c>
      <c r="D737" s="2817" t="s">
        <v>31</v>
      </c>
      <c r="E737" s="2859">
        <v>3</v>
      </c>
      <c r="F737" s="2815"/>
      <c r="G737" s="2816"/>
      <c r="H737" s="2817"/>
      <c r="I737" s="2815"/>
      <c r="J737" s="2815"/>
    </row>
    <row r="738" spans="1:10">
      <c r="A738" s="2822"/>
      <c r="B738" s="2852"/>
      <c r="C738" s="2853"/>
      <c r="D738" s="2854"/>
      <c r="E738" s="2855"/>
      <c r="F738" s="2827"/>
      <c r="G738" s="2828"/>
      <c r="H738" s="2854"/>
      <c r="I738" s="2830" t="s">
        <v>1819</v>
      </c>
      <c r="J738" s="2831"/>
    </row>
    <row r="739" spans="1:10">
      <c r="A739" s="2801" t="s">
        <v>1815</v>
      </c>
      <c r="B739" s="2934" t="s">
        <v>1152</v>
      </c>
      <c r="C739" s="3048"/>
      <c r="D739" s="2923"/>
      <c r="E739" s="2805"/>
      <c r="F739" s="2924"/>
      <c r="G739" s="2925"/>
      <c r="H739" s="2923"/>
      <c r="I739" s="2924"/>
      <c r="J739" s="2924"/>
    </row>
    <row r="740" spans="1:10" ht="38.25">
      <c r="A740" s="2810" t="s">
        <v>1816</v>
      </c>
      <c r="B740" s="2881" t="s">
        <v>1152</v>
      </c>
      <c r="C740" s="3047" t="s">
        <v>1153</v>
      </c>
      <c r="D740" s="2817" t="s">
        <v>31</v>
      </c>
      <c r="E740" s="2859">
        <v>6</v>
      </c>
      <c r="F740" s="2815"/>
      <c r="G740" s="2816"/>
      <c r="H740" s="2817"/>
      <c r="I740" s="2815"/>
      <c r="J740" s="2815"/>
    </row>
    <row r="741" spans="1:10">
      <c r="A741" s="2810" t="s">
        <v>1817</v>
      </c>
      <c r="B741" s="293" t="s">
        <v>1078</v>
      </c>
      <c r="C741" s="293" t="s">
        <v>1307</v>
      </c>
      <c r="D741" s="294" t="s">
        <v>31</v>
      </c>
      <c r="E741" s="361" t="s">
        <v>558</v>
      </c>
      <c r="F741" s="2815"/>
      <c r="G741" s="2816"/>
      <c r="H741" s="2817"/>
      <c r="I741" s="2815"/>
      <c r="J741" s="2815"/>
    </row>
    <row r="742" spans="1:10" ht="51.75">
      <c r="A742" s="2810" t="s">
        <v>1818</v>
      </c>
      <c r="B742" s="2880" t="s">
        <v>1308</v>
      </c>
      <c r="C742" s="3049" t="s">
        <v>1309</v>
      </c>
      <c r="D742" s="384" t="s">
        <v>31</v>
      </c>
      <c r="E742" s="384">
        <v>24</v>
      </c>
      <c r="F742" s="2815"/>
      <c r="G742" s="2816"/>
      <c r="H742" s="2817"/>
      <c r="I742" s="2815"/>
      <c r="J742" s="2815"/>
    </row>
    <row r="743" spans="1:10">
      <c r="A743" s="2822"/>
      <c r="B743" s="2852"/>
      <c r="C743" s="2853"/>
      <c r="D743" s="2854"/>
      <c r="E743" s="2855"/>
      <c r="F743" s="2827"/>
      <c r="G743" s="2828"/>
      <c r="H743" s="2854"/>
      <c r="I743" s="2830" t="s">
        <v>1822</v>
      </c>
      <c r="J743" s="2831"/>
    </row>
    <row r="744" spans="1:10">
      <c r="A744" s="2801" t="s">
        <v>1820</v>
      </c>
      <c r="B744" s="2934" t="s">
        <v>1342</v>
      </c>
      <c r="C744" s="3048"/>
      <c r="D744" s="2923"/>
      <c r="E744" s="2805"/>
      <c r="F744" s="2924"/>
      <c r="G744" s="2925"/>
      <c r="H744" s="2923"/>
      <c r="I744" s="2924"/>
      <c r="J744" s="2924"/>
    </row>
    <row r="745" spans="1:10">
      <c r="A745" s="2810" t="s">
        <v>1821</v>
      </c>
      <c r="B745" s="2881" t="s">
        <v>1155</v>
      </c>
      <c r="C745" s="2933" t="s">
        <v>1156</v>
      </c>
      <c r="D745" s="2817" t="s">
        <v>31</v>
      </c>
      <c r="E745" s="2859">
        <v>3</v>
      </c>
      <c r="F745" s="2815"/>
      <c r="G745" s="2816"/>
      <c r="H745" s="2817"/>
      <c r="I745" s="2815"/>
      <c r="J745" s="2815"/>
    </row>
    <row r="746" spans="1:10">
      <c r="A746" s="2822"/>
      <c r="B746" s="2852"/>
      <c r="C746" s="2853"/>
      <c r="D746" s="2854"/>
      <c r="E746" s="2855"/>
      <c r="F746" s="2827"/>
      <c r="G746" s="2828"/>
      <c r="H746" s="2854"/>
      <c r="I746" s="2830" t="s">
        <v>1823</v>
      </c>
      <c r="J746" s="2831"/>
    </row>
    <row r="747" spans="1:10">
      <c r="A747" s="2801" t="s">
        <v>1827</v>
      </c>
      <c r="B747" s="2934" t="s">
        <v>1343</v>
      </c>
      <c r="C747" s="3048"/>
      <c r="D747" s="2923"/>
      <c r="E747" s="2805"/>
      <c r="F747" s="2924"/>
      <c r="G747" s="2925"/>
      <c r="H747" s="2923"/>
      <c r="I747" s="2924"/>
      <c r="J747" s="2924"/>
    </row>
    <row r="748" spans="1:10">
      <c r="A748" s="2810" t="s">
        <v>1828</v>
      </c>
      <c r="B748" s="3050" t="s">
        <v>1161</v>
      </c>
      <c r="C748" s="2969" t="s">
        <v>1162</v>
      </c>
      <c r="D748" s="2817" t="s">
        <v>31</v>
      </c>
      <c r="E748" s="365">
        <v>120000</v>
      </c>
      <c r="F748" s="2815"/>
      <c r="G748" s="2816"/>
      <c r="H748" s="2817"/>
      <c r="I748" s="2815"/>
      <c r="J748" s="2815"/>
    </row>
    <row r="749" spans="1:10">
      <c r="A749" s="2810" t="s">
        <v>1829</v>
      </c>
      <c r="B749" s="3050" t="s">
        <v>1164</v>
      </c>
      <c r="C749" s="3051" t="s">
        <v>1165</v>
      </c>
      <c r="D749" s="2817" t="s">
        <v>31</v>
      </c>
      <c r="E749" s="3052">
        <v>6000</v>
      </c>
      <c r="F749" s="2815"/>
      <c r="G749" s="2816"/>
      <c r="H749" s="2817"/>
      <c r="I749" s="2815"/>
      <c r="J749" s="2815"/>
    </row>
    <row r="750" spans="1:10">
      <c r="A750" s="2810" t="s">
        <v>1830</v>
      </c>
      <c r="B750" s="3050" t="s">
        <v>1164</v>
      </c>
      <c r="C750" s="3051" t="s">
        <v>1167</v>
      </c>
      <c r="D750" s="2817" t="s">
        <v>31</v>
      </c>
      <c r="E750" s="3052">
        <v>6000</v>
      </c>
      <c r="F750" s="2815"/>
      <c r="G750" s="2816"/>
      <c r="H750" s="2817"/>
      <c r="I750" s="2815"/>
      <c r="J750" s="2815"/>
    </row>
    <row r="751" spans="1:10">
      <c r="A751" s="2810" t="s">
        <v>1831</v>
      </c>
      <c r="B751" s="3050" t="s">
        <v>1169</v>
      </c>
      <c r="C751" s="2969" t="s">
        <v>1170</v>
      </c>
      <c r="D751" s="2817" t="s">
        <v>31</v>
      </c>
      <c r="E751" s="365">
        <v>18</v>
      </c>
      <c r="F751" s="2815"/>
      <c r="G751" s="2816"/>
      <c r="H751" s="2817"/>
      <c r="I751" s="2815"/>
      <c r="J751" s="2815"/>
    </row>
    <row r="752" spans="1:10">
      <c r="A752" s="2822"/>
      <c r="B752" s="2852"/>
      <c r="C752" s="2853"/>
      <c r="D752" s="2854"/>
      <c r="E752" s="2855"/>
      <c r="F752" s="2827"/>
      <c r="G752" s="2828"/>
      <c r="H752" s="2854"/>
      <c r="I752" s="2830" t="s">
        <v>1824</v>
      </c>
      <c r="J752" s="2831"/>
    </row>
    <row r="753" spans="1:10">
      <c r="A753" s="2801" t="s">
        <v>1832</v>
      </c>
      <c r="B753" s="2934" t="s">
        <v>1344</v>
      </c>
      <c r="C753" s="3048"/>
      <c r="D753" s="2923"/>
      <c r="E753" s="2805"/>
      <c r="F753" s="2924"/>
      <c r="G753" s="2925"/>
      <c r="H753" s="2923"/>
      <c r="I753" s="2924"/>
      <c r="J753" s="2924"/>
    </row>
    <row r="754" spans="1:10" ht="38.25">
      <c r="A754" s="2810" t="s">
        <v>1833</v>
      </c>
      <c r="B754" s="3050" t="s">
        <v>1172</v>
      </c>
      <c r="C754" s="2969" t="s">
        <v>1170</v>
      </c>
      <c r="D754" s="2817" t="s">
        <v>31</v>
      </c>
      <c r="E754" s="365">
        <v>3</v>
      </c>
      <c r="F754" s="2815"/>
      <c r="G754" s="2816"/>
      <c r="H754" s="2817"/>
      <c r="I754" s="2815"/>
      <c r="J754" s="2815"/>
    </row>
    <row r="755" spans="1:10">
      <c r="A755" s="2822"/>
      <c r="B755" s="2852"/>
      <c r="C755" s="2853"/>
      <c r="D755" s="2854"/>
      <c r="E755" s="2855"/>
      <c r="F755" s="2827"/>
      <c r="G755" s="2828"/>
      <c r="H755" s="2854"/>
      <c r="I755" s="2830" t="s">
        <v>1825</v>
      </c>
      <c r="J755" s="2831"/>
    </row>
    <row r="756" spans="1:10">
      <c r="A756" s="2801" t="s">
        <v>1834</v>
      </c>
      <c r="B756" s="2934" t="s">
        <v>1345</v>
      </c>
      <c r="C756" s="3048"/>
      <c r="D756" s="2923"/>
      <c r="E756" s="2805"/>
      <c r="F756" s="2924"/>
      <c r="G756" s="2925"/>
      <c r="H756" s="2923"/>
      <c r="I756" s="2924"/>
      <c r="J756" s="2924"/>
    </row>
    <row r="757" spans="1:10" ht="38.25">
      <c r="A757" s="2810" t="s">
        <v>1835</v>
      </c>
      <c r="B757" s="2881" t="s">
        <v>1174</v>
      </c>
      <c r="C757" s="3047" t="s">
        <v>1175</v>
      </c>
      <c r="D757" s="2817" t="s">
        <v>31</v>
      </c>
      <c r="E757" s="2859">
        <v>3</v>
      </c>
      <c r="F757" s="2815"/>
      <c r="G757" s="2816"/>
      <c r="H757" s="2821"/>
      <c r="I757" s="2818"/>
      <c r="J757" s="2815"/>
    </row>
    <row r="758" spans="1:10">
      <c r="A758" s="2822"/>
      <c r="B758" s="2852"/>
      <c r="C758" s="2853"/>
      <c r="D758" s="2854"/>
      <c r="E758" s="2855"/>
      <c r="F758" s="2827"/>
      <c r="G758" s="2828"/>
      <c r="H758" s="2854"/>
      <c r="I758" s="2830" t="s">
        <v>1826</v>
      </c>
      <c r="J758" s="2831"/>
    </row>
    <row r="759" spans="1:10">
      <c r="A759" s="2801" t="s">
        <v>1836</v>
      </c>
      <c r="B759" s="3053" t="s">
        <v>1346</v>
      </c>
      <c r="C759" s="3054"/>
      <c r="D759" s="2923"/>
      <c r="E759" s="2805"/>
      <c r="F759" s="2924"/>
      <c r="G759" s="2925"/>
      <c r="H759" s="2923"/>
      <c r="I759" s="2924"/>
      <c r="J759" s="2924"/>
    </row>
    <row r="760" spans="1:10">
      <c r="A760" s="3055" t="s">
        <v>3428</v>
      </c>
      <c r="B760" s="3055"/>
      <c r="C760" s="3055"/>
      <c r="D760" s="3055"/>
      <c r="E760" s="3055"/>
      <c r="F760" s="3055"/>
      <c r="G760" s="3055"/>
      <c r="H760" s="3055"/>
      <c r="I760" s="3055"/>
      <c r="J760" s="3055"/>
    </row>
    <row r="761" spans="1:10" ht="51.75">
      <c r="A761" s="2810" t="s">
        <v>1837</v>
      </c>
      <c r="B761" s="2969" t="s">
        <v>995</v>
      </c>
      <c r="C761" s="391" t="s">
        <v>1347</v>
      </c>
      <c r="D761" s="2817" t="s">
        <v>31</v>
      </c>
      <c r="E761" s="2859">
        <v>950000</v>
      </c>
      <c r="F761" s="2815"/>
      <c r="G761" s="2816"/>
      <c r="H761" s="2817"/>
      <c r="I761" s="2815"/>
      <c r="J761" s="2815"/>
    </row>
    <row r="762" spans="1:10" ht="90">
      <c r="A762" s="2810" t="s">
        <v>1838</v>
      </c>
      <c r="B762" s="2969" t="s">
        <v>995</v>
      </c>
      <c r="C762" s="391" t="s">
        <v>1348</v>
      </c>
      <c r="D762" s="2817" t="s">
        <v>31</v>
      </c>
      <c r="E762" s="2859">
        <v>60000</v>
      </c>
      <c r="F762" s="2815"/>
      <c r="G762" s="2816"/>
      <c r="H762" s="2817"/>
      <c r="I762" s="2815"/>
      <c r="J762" s="2815"/>
    </row>
    <row r="763" spans="1:10" ht="90">
      <c r="A763" s="2810" t="s">
        <v>1839</v>
      </c>
      <c r="B763" s="2969" t="s">
        <v>995</v>
      </c>
      <c r="C763" s="392" t="s">
        <v>1349</v>
      </c>
      <c r="D763" s="2817" t="s">
        <v>31</v>
      </c>
      <c r="E763" s="2859">
        <v>10000</v>
      </c>
      <c r="F763" s="2815"/>
      <c r="G763" s="2816"/>
      <c r="H763" s="2817"/>
      <c r="I763" s="2815"/>
      <c r="J763" s="2815"/>
    </row>
    <row r="764" spans="1:10" ht="41.25">
      <c r="A764" s="3056" t="s">
        <v>1840</v>
      </c>
      <c r="B764" s="3057" t="s">
        <v>995</v>
      </c>
      <c r="C764" s="3058" t="s">
        <v>3429</v>
      </c>
      <c r="D764" s="3059" t="s">
        <v>31</v>
      </c>
      <c r="E764" s="3060">
        <v>60000</v>
      </c>
      <c r="F764" s="2815"/>
      <c r="G764" s="2816"/>
      <c r="H764" s="2817"/>
      <c r="I764" s="2815"/>
      <c r="J764" s="2815"/>
    </row>
    <row r="765" spans="1:10" ht="38.25">
      <c r="A765" s="2810" t="s">
        <v>1841</v>
      </c>
      <c r="B765" s="2969" t="s">
        <v>995</v>
      </c>
      <c r="C765" s="344" t="s">
        <v>1350</v>
      </c>
      <c r="D765" s="2817" t="s">
        <v>31</v>
      </c>
      <c r="E765" s="2859">
        <v>1000000</v>
      </c>
      <c r="F765" s="2815"/>
      <c r="G765" s="2816"/>
      <c r="H765" s="2817"/>
      <c r="I765" s="2815"/>
      <c r="J765" s="2815"/>
    </row>
    <row r="766" spans="1:10" ht="66.75">
      <c r="A766" s="2810" t="s">
        <v>1842</v>
      </c>
      <c r="B766" s="2969" t="s">
        <v>995</v>
      </c>
      <c r="C766" s="391" t="s">
        <v>2752</v>
      </c>
      <c r="D766" s="2817" t="s">
        <v>31</v>
      </c>
      <c r="E766" s="2859">
        <v>520000</v>
      </c>
      <c r="F766" s="2815"/>
      <c r="G766" s="2816"/>
      <c r="H766" s="2817"/>
      <c r="I766" s="2815"/>
      <c r="J766" s="2815"/>
    </row>
    <row r="767" spans="1:10" ht="64.5">
      <c r="A767" s="2810" t="s">
        <v>1843</v>
      </c>
      <c r="B767" s="2969" t="s">
        <v>995</v>
      </c>
      <c r="C767" s="391" t="s">
        <v>2748</v>
      </c>
      <c r="D767" s="2817" t="s">
        <v>31</v>
      </c>
      <c r="E767" s="2859">
        <v>5000</v>
      </c>
      <c r="F767" s="2815"/>
      <c r="G767" s="2816"/>
      <c r="H767" s="2817"/>
      <c r="I767" s="2815"/>
      <c r="J767" s="2815"/>
    </row>
    <row r="768" spans="1:10" ht="39">
      <c r="A768" s="2810" t="s">
        <v>1844</v>
      </c>
      <c r="B768" s="2969" t="s">
        <v>995</v>
      </c>
      <c r="C768" s="391" t="s">
        <v>1351</v>
      </c>
      <c r="D768" s="2817" t="s">
        <v>31</v>
      </c>
      <c r="E768" s="2859">
        <v>20000</v>
      </c>
      <c r="F768" s="2815"/>
      <c r="G768" s="2816"/>
      <c r="H768" s="2817"/>
      <c r="I768" s="2815"/>
      <c r="J768" s="2815"/>
    </row>
    <row r="769" spans="1:10" ht="15.75">
      <c r="A769" s="2810" t="s">
        <v>1845</v>
      </c>
      <c r="B769" s="2969" t="s">
        <v>995</v>
      </c>
      <c r="C769" s="391" t="s">
        <v>2751</v>
      </c>
      <c r="D769" s="2817" t="s">
        <v>31</v>
      </c>
      <c r="E769" s="2859">
        <v>9000</v>
      </c>
      <c r="F769" s="2815"/>
      <c r="G769" s="2816"/>
      <c r="H769" s="2817"/>
      <c r="I769" s="2815"/>
      <c r="J769" s="2815"/>
    </row>
    <row r="770" spans="1:10" ht="28.5">
      <c r="A770" s="2810" t="s">
        <v>1846</v>
      </c>
      <c r="B770" s="2969" t="s">
        <v>995</v>
      </c>
      <c r="C770" s="391" t="s">
        <v>2749</v>
      </c>
      <c r="D770" s="2817" t="s">
        <v>31</v>
      </c>
      <c r="E770" s="2859">
        <v>30000</v>
      </c>
      <c r="F770" s="2815"/>
      <c r="G770" s="2816"/>
      <c r="H770" s="2817"/>
      <c r="I770" s="2815"/>
      <c r="J770" s="2815"/>
    </row>
    <row r="771" spans="1:10" ht="105">
      <c r="A771" s="2810" t="s">
        <v>1847</v>
      </c>
      <c r="B771" s="2969" t="s">
        <v>995</v>
      </c>
      <c r="C771" s="391" t="s">
        <v>2750</v>
      </c>
      <c r="D771" s="2817" t="s">
        <v>31</v>
      </c>
      <c r="E771" s="2859">
        <v>3000</v>
      </c>
      <c r="F771" s="2815"/>
      <c r="G771" s="2816"/>
      <c r="H771" s="2817"/>
      <c r="I771" s="2815"/>
      <c r="J771" s="2815"/>
    </row>
    <row r="772" spans="1:10">
      <c r="A772" s="3061" t="s">
        <v>3430</v>
      </c>
      <c r="B772" s="3062"/>
      <c r="C772" s="3062"/>
      <c r="D772" s="3062"/>
      <c r="E772" s="3062"/>
      <c r="F772" s="3062"/>
      <c r="G772" s="3062"/>
      <c r="H772" s="3062"/>
      <c r="I772" s="3062"/>
      <c r="J772" s="3062"/>
    </row>
    <row r="773" spans="1:10" ht="102.75">
      <c r="A773" s="2810" t="s">
        <v>1848</v>
      </c>
      <c r="B773" s="2811" t="s">
        <v>1190</v>
      </c>
      <c r="C773" s="391" t="s">
        <v>1352</v>
      </c>
      <c r="D773" s="2817" t="s">
        <v>31</v>
      </c>
      <c r="E773" s="2859">
        <v>500000</v>
      </c>
      <c r="F773" s="2815"/>
      <c r="G773" s="2816"/>
      <c r="H773" s="2817"/>
      <c r="I773" s="2815"/>
      <c r="J773" s="2815"/>
    </row>
    <row r="774" spans="1:10" ht="102.75">
      <c r="A774" s="2810" t="s">
        <v>1849</v>
      </c>
      <c r="B774" s="2811" t="s">
        <v>1190</v>
      </c>
      <c r="C774" s="391" t="s">
        <v>1353</v>
      </c>
      <c r="D774" s="2817" t="s">
        <v>31</v>
      </c>
      <c r="E774" s="2859">
        <v>250000</v>
      </c>
      <c r="F774" s="2815"/>
      <c r="G774" s="2816"/>
      <c r="H774" s="2817"/>
      <c r="I774" s="2815"/>
      <c r="J774" s="2815"/>
    </row>
    <row r="775" spans="1:10" ht="51.75">
      <c r="A775" s="2810" t="s">
        <v>1850</v>
      </c>
      <c r="B775" s="2811" t="s">
        <v>1190</v>
      </c>
      <c r="C775" s="391" t="s">
        <v>1354</v>
      </c>
      <c r="D775" s="2817" t="s">
        <v>31</v>
      </c>
      <c r="E775" s="2859">
        <v>15000</v>
      </c>
      <c r="F775" s="2815"/>
      <c r="G775" s="2816"/>
      <c r="H775" s="2817"/>
      <c r="I775" s="2815"/>
      <c r="J775" s="2815"/>
    </row>
    <row r="776" spans="1:10" ht="51.75">
      <c r="A776" s="2810" t="s">
        <v>1851</v>
      </c>
      <c r="B776" s="2811" t="s">
        <v>1190</v>
      </c>
      <c r="C776" s="391" t="s">
        <v>1355</v>
      </c>
      <c r="D776" s="2817" t="s">
        <v>31</v>
      </c>
      <c r="E776" s="2859">
        <v>15000</v>
      </c>
      <c r="F776" s="2815"/>
      <c r="G776" s="2816"/>
      <c r="H776" s="2817"/>
      <c r="I776" s="2815"/>
      <c r="J776" s="2815"/>
    </row>
    <row r="777" spans="1:10">
      <c r="A777" s="2810" t="s">
        <v>1852</v>
      </c>
      <c r="B777" s="3063" t="s">
        <v>1195</v>
      </c>
      <c r="C777" s="391" t="s">
        <v>1196</v>
      </c>
      <c r="D777" s="2817" t="s">
        <v>31</v>
      </c>
      <c r="E777" s="2859">
        <v>30000</v>
      </c>
      <c r="F777" s="2815"/>
      <c r="G777" s="2816"/>
      <c r="H777" s="2817"/>
      <c r="I777" s="2815"/>
      <c r="J777" s="2815"/>
    </row>
    <row r="778" spans="1:10">
      <c r="A778" s="2810" t="s">
        <v>1853</v>
      </c>
      <c r="B778" s="344" t="s">
        <v>1198</v>
      </c>
      <c r="C778" s="391" t="s">
        <v>1356</v>
      </c>
      <c r="D778" s="2817" t="s">
        <v>31</v>
      </c>
      <c r="E778" s="2859">
        <v>750000</v>
      </c>
      <c r="F778" s="2815"/>
      <c r="G778" s="2816"/>
      <c r="H778" s="2821"/>
      <c r="I778" s="2818"/>
      <c r="J778" s="2815"/>
    </row>
    <row r="779" spans="1:10">
      <c r="A779" s="2822"/>
      <c r="B779" s="2852"/>
      <c r="C779" s="2853"/>
      <c r="D779" s="2854"/>
      <c r="E779" s="2855"/>
      <c r="F779" s="2827"/>
      <c r="G779" s="2828"/>
      <c r="H779" s="2854"/>
      <c r="I779" s="2830" t="s">
        <v>1854</v>
      </c>
      <c r="J779" s="2831"/>
    </row>
    <row r="780" spans="1:10">
      <c r="A780" s="2801" t="s">
        <v>1856</v>
      </c>
      <c r="B780" s="2934" t="s">
        <v>1201</v>
      </c>
      <c r="C780" s="2842"/>
      <c r="D780" s="2804"/>
      <c r="E780" s="2805"/>
      <c r="F780" s="2809"/>
      <c r="G780" s="2837"/>
      <c r="H780" s="2804"/>
      <c r="I780" s="2809"/>
      <c r="J780" s="2809"/>
    </row>
    <row r="781" spans="1:10">
      <c r="A781" s="2810" t="s">
        <v>1857</v>
      </c>
      <c r="B781" s="309" t="s">
        <v>1203</v>
      </c>
      <c r="C781" s="298" t="s">
        <v>1204</v>
      </c>
      <c r="D781" s="2817" t="s">
        <v>31</v>
      </c>
      <c r="E781" s="2859">
        <v>150000</v>
      </c>
      <c r="F781" s="2815"/>
      <c r="G781" s="2816"/>
      <c r="H781" s="2821"/>
      <c r="I781" s="2818"/>
      <c r="J781" s="2815"/>
    </row>
    <row r="782" spans="1:10">
      <c r="A782" s="2822"/>
      <c r="B782" s="2852"/>
      <c r="C782" s="2853"/>
      <c r="D782" s="2854"/>
      <c r="E782" s="2855"/>
      <c r="F782" s="2827"/>
      <c r="G782" s="2828"/>
      <c r="H782" s="2854"/>
      <c r="I782" s="2830" t="s">
        <v>1855</v>
      </c>
      <c r="J782" s="2831"/>
    </row>
    <row r="783" spans="1:10">
      <c r="A783" s="2801" t="s">
        <v>1858</v>
      </c>
      <c r="B783" s="2934" t="s">
        <v>1358</v>
      </c>
      <c r="C783" s="3064"/>
      <c r="D783" s="2804"/>
      <c r="E783" s="2805"/>
      <c r="F783" s="2809"/>
      <c r="G783" s="2837"/>
      <c r="H783" s="2804"/>
      <c r="I783" s="2809"/>
      <c r="J783" s="2809"/>
    </row>
    <row r="784" spans="1:10">
      <c r="A784" s="2810" t="s">
        <v>1859</v>
      </c>
      <c r="B784" s="2811" t="s">
        <v>1208</v>
      </c>
      <c r="C784" s="298" t="s">
        <v>2630</v>
      </c>
      <c r="D784" s="2817" t="s">
        <v>31</v>
      </c>
      <c r="E784" s="359">
        <v>15000</v>
      </c>
      <c r="F784" s="2815"/>
      <c r="G784" s="2816"/>
      <c r="H784" s="2817"/>
      <c r="I784" s="2815"/>
      <c r="J784" s="2815"/>
    </row>
    <row r="785" spans="1:10">
      <c r="A785" s="2810" t="s">
        <v>1860</v>
      </c>
      <c r="B785" s="2811" t="s">
        <v>1208</v>
      </c>
      <c r="C785" s="298" t="s">
        <v>2631</v>
      </c>
      <c r="D785" s="2817" t="s">
        <v>31</v>
      </c>
      <c r="E785" s="359">
        <v>1500</v>
      </c>
      <c r="F785" s="2815"/>
      <c r="G785" s="2816"/>
      <c r="H785" s="2817"/>
      <c r="I785" s="2815"/>
      <c r="J785" s="2815"/>
    </row>
    <row r="786" spans="1:10">
      <c r="A786" s="2810" t="s">
        <v>1861</v>
      </c>
      <c r="B786" s="2811" t="s">
        <v>1208</v>
      </c>
      <c r="C786" s="298" t="s">
        <v>2632</v>
      </c>
      <c r="D786" s="2817" t="s">
        <v>31</v>
      </c>
      <c r="E786" s="359">
        <v>1200</v>
      </c>
      <c r="F786" s="2815"/>
      <c r="G786" s="2816"/>
      <c r="H786" s="2821"/>
      <c r="I786" s="2818"/>
      <c r="J786" s="2815"/>
    </row>
    <row r="787" spans="1:10">
      <c r="A787" s="2822"/>
      <c r="B787" s="2852"/>
      <c r="C787" s="2853"/>
      <c r="D787" s="2854"/>
      <c r="E787" s="2855"/>
      <c r="F787" s="2827"/>
      <c r="G787" s="2828"/>
      <c r="H787" s="2854"/>
      <c r="I787" s="2830" t="s">
        <v>1862</v>
      </c>
      <c r="J787" s="2831"/>
    </row>
    <row r="788" spans="1:10">
      <c r="A788" s="2801" t="s">
        <v>1863</v>
      </c>
      <c r="B788" s="2934" t="s">
        <v>1357</v>
      </c>
      <c r="C788" s="2842"/>
      <c r="D788" s="2804"/>
      <c r="E788" s="2805"/>
      <c r="F788" s="2809"/>
      <c r="G788" s="2837"/>
      <c r="H788" s="2804"/>
      <c r="I788" s="2809"/>
      <c r="J788" s="2809"/>
    </row>
    <row r="789" spans="1:10">
      <c r="A789" s="2810" t="s">
        <v>1864</v>
      </c>
      <c r="B789" s="2811" t="s">
        <v>1212</v>
      </c>
      <c r="C789" s="394" t="s">
        <v>1213</v>
      </c>
      <c r="D789" s="2817" t="s">
        <v>31</v>
      </c>
      <c r="E789" s="2859">
        <v>40000</v>
      </c>
      <c r="F789" s="2815"/>
      <c r="G789" s="2816"/>
      <c r="H789" s="2817"/>
      <c r="I789" s="2815"/>
      <c r="J789" s="2815"/>
    </row>
    <row r="790" spans="1:10">
      <c r="A790" s="2810" t="s">
        <v>1865</v>
      </c>
      <c r="B790" s="2811" t="s">
        <v>1212</v>
      </c>
      <c r="C790" s="395" t="s">
        <v>1214</v>
      </c>
      <c r="D790" s="2817" t="s">
        <v>31</v>
      </c>
      <c r="E790" s="2859">
        <v>200000</v>
      </c>
      <c r="F790" s="2815"/>
      <c r="G790" s="2816"/>
      <c r="H790" s="2817"/>
      <c r="I790" s="2815"/>
      <c r="J790" s="2815"/>
    </row>
    <row r="791" spans="1:10">
      <c r="A791" s="2810" t="s">
        <v>1866</v>
      </c>
      <c r="B791" s="2811" t="s">
        <v>1212</v>
      </c>
      <c r="C791" s="395" t="s">
        <v>1215</v>
      </c>
      <c r="D791" s="2817" t="s">
        <v>31</v>
      </c>
      <c r="E791" s="2859">
        <v>13000</v>
      </c>
      <c r="F791" s="2815"/>
      <c r="G791" s="2816"/>
      <c r="H791" s="2817"/>
      <c r="I791" s="2815"/>
      <c r="J791" s="2815"/>
    </row>
    <row r="792" spans="1:10">
      <c r="A792" s="2810" t="s">
        <v>1867</v>
      </c>
      <c r="B792" s="2811" t="s">
        <v>1212</v>
      </c>
      <c r="C792" s="3065" t="s">
        <v>2617</v>
      </c>
      <c r="D792" s="2817" t="s">
        <v>31</v>
      </c>
      <c r="E792" s="2859">
        <v>20000</v>
      </c>
      <c r="F792" s="2815"/>
      <c r="G792" s="2816"/>
      <c r="H792" s="2817"/>
      <c r="I792" s="2815"/>
      <c r="J792" s="2815"/>
    </row>
    <row r="793" spans="1:10">
      <c r="A793" s="2810" t="s">
        <v>1868</v>
      </c>
      <c r="B793" s="2811" t="s">
        <v>1212</v>
      </c>
      <c r="C793" s="3066" t="s">
        <v>1359</v>
      </c>
      <c r="D793" s="2817" t="s">
        <v>31</v>
      </c>
      <c r="E793" s="2859">
        <v>13000</v>
      </c>
      <c r="F793" s="2815"/>
      <c r="G793" s="2816"/>
      <c r="H793" s="2817"/>
      <c r="I793" s="2815"/>
      <c r="J793" s="2815"/>
    </row>
    <row r="794" spans="1:10" ht="25.5">
      <c r="A794" s="2810" t="s">
        <v>1869</v>
      </c>
      <c r="B794" s="2811" t="s">
        <v>1212</v>
      </c>
      <c r="C794" s="395" t="s">
        <v>2753</v>
      </c>
      <c r="D794" s="2817" t="s">
        <v>31</v>
      </c>
      <c r="E794" s="2859">
        <v>20000</v>
      </c>
      <c r="F794" s="2815"/>
      <c r="G794" s="2816"/>
      <c r="H794" s="2817"/>
      <c r="I794" s="2815"/>
      <c r="J794" s="2815"/>
    </row>
    <row r="795" spans="1:10" ht="25.5">
      <c r="A795" s="2810" t="s">
        <v>1870</v>
      </c>
      <c r="B795" s="2811" t="s">
        <v>1212</v>
      </c>
      <c r="C795" s="395" t="s">
        <v>2754</v>
      </c>
      <c r="D795" s="2817" t="s">
        <v>31</v>
      </c>
      <c r="E795" s="2859">
        <v>20000</v>
      </c>
      <c r="F795" s="2815"/>
      <c r="G795" s="2816"/>
      <c r="H795" s="2817"/>
      <c r="I795" s="2815"/>
      <c r="J795" s="2815"/>
    </row>
    <row r="796" spans="1:10" ht="25.5">
      <c r="A796" s="2810" t="s">
        <v>1871</v>
      </c>
      <c r="B796" s="2811" t="s">
        <v>1212</v>
      </c>
      <c r="C796" s="395" t="s">
        <v>1360</v>
      </c>
      <c r="D796" s="2817" t="s">
        <v>31</v>
      </c>
      <c r="E796" s="2859">
        <v>150</v>
      </c>
      <c r="F796" s="2815"/>
      <c r="G796" s="2816"/>
      <c r="H796" s="2821"/>
      <c r="I796" s="2818"/>
      <c r="J796" s="2815"/>
    </row>
    <row r="797" spans="1:10">
      <c r="A797" s="2822"/>
      <c r="B797" s="2852"/>
      <c r="C797" s="2853"/>
      <c r="D797" s="2854"/>
      <c r="E797" s="2855"/>
      <c r="F797" s="2827"/>
      <c r="G797" s="2828"/>
      <c r="H797" s="2854"/>
      <c r="I797" s="2830" t="s">
        <v>1872</v>
      </c>
      <c r="J797" s="2831"/>
    </row>
    <row r="798" spans="1:10">
      <c r="A798" s="2801" t="s">
        <v>1873</v>
      </c>
      <c r="B798" s="2934" t="s">
        <v>1218</v>
      </c>
      <c r="C798" s="2842"/>
      <c r="D798" s="2804"/>
      <c r="E798" s="2805"/>
      <c r="F798" s="2809"/>
      <c r="G798" s="2837"/>
      <c r="H798" s="2804"/>
      <c r="I798" s="2809"/>
      <c r="J798" s="2809"/>
    </row>
    <row r="799" spans="1:10" ht="25.5">
      <c r="A799" s="2810" t="s">
        <v>1874</v>
      </c>
      <c r="B799" s="298" t="s">
        <v>1220</v>
      </c>
      <c r="C799" s="298" t="s">
        <v>1221</v>
      </c>
      <c r="D799" s="2817" t="s">
        <v>31</v>
      </c>
      <c r="E799" s="2859">
        <v>40000</v>
      </c>
      <c r="F799" s="2815"/>
      <c r="G799" s="2816"/>
      <c r="H799" s="2817"/>
      <c r="I799" s="2815"/>
      <c r="J799" s="2815"/>
    </row>
    <row r="800" spans="1:10" ht="25.5">
      <c r="A800" s="2810" t="s">
        <v>1875</v>
      </c>
      <c r="B800" s="298" t="s">
        <v>1220</v>
      </c>
      <c r="C800" s="298" t="s">
        <v>1222</v>
      </c>
      <c r="D800" s="2817" t="s">
        <v>31</v>
      </c>
      <c r="E800" s="2859">
        <v>10000</v>
      </c>
      <c r="F800" s="2815"/>
      <c r="G800" s="2816"/>
      <c r="H800" s="2821"/>
      <c r="I800" s="2818"/>
      <c r="J800" s="2815"/>
    </row>
    <row r="801" spans="1:10">
      <c r="A801" s="2822"/>
      <c r="B801" s="2852"/>
      <c r="C801" s="2853"/>
      <c r="D801" s="2854"/>
      <c r="E801" s="2855"/>
      <c r="F801" s="2827"/>
      <c r="G801" s="2828"/>
      <c r="H801" s="2854"/>
      <c r="I801" s="2830" t="s">
        <v>1876</v>
      </c>
      <c r="J801" s="2831"/>
    </row>
    <row r="802" spans="1:10">
      <c r="A802" s="2801" t="s">
        <v>1877</v>
      </c>
      <c r="B802" s="3067" t="s">
        <v>1361</v>
      </c>
      <c r="C802" s="3068"/>
      <c r="D802" s="2804"/>
      <c r="E802" s="2805"/>
      <c r="F802" s="2809"/>
      <c r="G802" s="2837"/>
      <c r="H802" s="2804"/>
      <c r="I802" s="2809"/>
      <c r="J802" s="2809"/>
    </row>
    <row r="803" spans="1:10">
      <c r="A803" s="2810" t="s">
        <v>1878</v>
      </c>
      <c r="B803" s="298" t="s">
        <v>1226</v>
      </c>
      <c r="C803" s="298" t="s">
        <v>1227</v>
      </c>
      <c r="D803" s="2817" t="s">
        <v>31</v>
      </c>
      <c r="E803" s="359">
        <v>10000</v>
      </c>
      <c r="F803" s="2815"/>
      <c r="G803" s="2816"/>
      <c r="H803" s="2817"/>
      <c r="I803" s="2815"/>
      <c r="J803" s="2815"/>
    </row>
    <row r="804" spans="1:10">
      <c r="A804" s="2810" t="s">
        <v>1879</v>
      </c>
      <c r="B804" s="298" t="s">
        <v>1226</v>
      </c>
      <c r="C804" s="298" t="s">
        <v>1228</v>
      </c>
      <c r="D804" s="2817" t="s">
        <v>31</v>
      </c>
      <c r="E804" s="359">
        <v>180000</v>
      </c>
      <c r="F804" s="2815"/>
      <c r="G804" s="2816"/>
      <c r="H804" s="2817"/>
      <c r="I804" s="2815"/>
      <c r="J804" s="2815"/>
    </row>
    <row r="805" spans="1:10">
      <c r="A805" s="2810" t="s">
        <v>1880</v>
      </c>
      <c r="B805" s="346" t="s">
        <v>1063</v>
      </c>
      <c r="C805" s="346" t="s">
        <v>1229</v>
      </c>
      <c r="D805" s="2817" t="s">
        <v>31</v>
      </c>
      <c r="E805" s="365">
        <v>30</v>
      </c>
      <c r="F805" s="2815"/>
      <c r="G805" s="2816"/>
      <c r="H805" s="2817"/>
      <c r="I805" s="2815"/>
      <c r="J805" s="2815"/>
    </row>
    <row r="806" spans="1:10" ht="25.5">
      <c r="A806" s="2810" t="s">
        <v>1881</v>
      </c>
      <c r="B806" s="346" t="s">
        <v>1230</v>
      </c>
      <c r="C806" s="346" t="s">
        <v>1231</v>
      </c>
      <c r="D806" s="2817" t="s">
        <v>49</v>
      </c>
      <c r="E806" s="359">
        <v>18</v>
      </c>
      <c r="F806" s="2815"/>
      <c r="G806" s="2816"/>
      <c r="H806" s="2817"/>
      <c r="I806" s="2815"/>
      <c r="J806" s="2815"/>
    </row>
    <row r="807" spans="1:10" ht="38.25">
      <c r="A807" s="2810" t="s">
        <v>1882</v>
      </c>
      <c r="B807" s="298" t="s">
        <v>1232</v>
      </c>
      <c r="C807" s="298" t="s">
        <v>1233</v>
      </c>
      <c r="D807" s="2817" t="s">
        <v>31</v>
      </c>
      <c r="E807" s="359">
        <v>2000</v>
      </c>
      <c r="F807" s="2815"/>
      <c r="G807" s="2816"/>
      <c r="H807" s="2817"/>
      <c r="I807" s="2815"/>
      <c r="J807" s="2815"/>
    </row>
    <row r="808" spans="1:10">
      <c r="A808" s="2810" t="s">
        <v>1883</v>
      </c>
      <c r="B808" s="298" t="s">
        <v>1235</v>
      </c>
      <c r="C808" s="298" t="s">
        <v>1236</v>
      </c>
      <c r="D808" s="2817" t="s">
        <v>49</v>
      </c>
      <c r="E808" s="359">
        <v>100</v>
      </c>
      <c r="F808" s="2815"/>
      <c r="G808" s="2816"/>
      <c r="H808" s="2821"/>
      <c r="I808" s="2818"/>
      <c r="J808" s="2815"/>
    </row>
    <row r="809" spans="1:10" ht="25.5">
      <c r="A809" s="2810" t="s">
        <v>1884</v>
      </c>
      <c r="B809" s="349" t="s">
        <v>1264</v>
      </c>
      <c r="C809" s="349" t="s">
        <v>1265</v>
      </c>
      <c r="D809" s="2817" t="s">
        <v>31</v>
      </c>
      <c r="E809" s="367">
        <v>1700</v>
      </c>
      <c r="F809" s="2815"/>
      <c r="G809" s="2816"/>
      <c r="H809" s="2817"/>
      <c r="I809" s="2815"/>
      <c r="J809" s="2815"/>
    </row>
    <row r="810" spans="1:10" ht="25.5">
      <c r="A810" s="2810" t="s">
        <v>1885</v>
      </c>
      <c r="B810" s="350" t="s">
        <v>1266</v>
      </c>
      <c r="C810" s="350" t="s">
        <v>1267</v>
      </c>
      <c r="D810" s="2817" t="s">
        <v>31</v>
      </c>
      <c r="E810" s="359">
        <v>24</v>
      </c>
      <c r="F810" s="2815"/>
      <c r="G810" s="2816"/>
      <c r="H810" s="2817"/>
      <c r="I810" s="2815"/>
      <c r="J810" s="2815"/>
    </row>
    <row r="811" spans="1:10">
      <c r="A811" s="2822"/>
      <c r="B811" s="2852"/>
      <c r="C811" s="2853"/>
      <c r="D811" s="2854"/>
      <c r="E811" s="2855"/>
      <c r="F811" s="2827"/>
      <c r="G811" s="2828"/>
      <c r="H811" s="2854"/>
      <c r="I811" s="2830" t="s">
        <v>1886</v>
      </c>
      <c r="J811" s="2831"/>
    </row>
    <row r="812" spans="1:10">
      <c r="A812" s="2801" t="s">
        <v>1887</v>
      </c>
      <c r="B812" s="3067" t="s">
        <v>1362</v>
      </c>
      <c r="C812" s="3068"/>
      <c r="D812" s="2804"/>
      <c r="E812" s="2805"/>
      <c r="F812" s="2809"/>
      <c r="G812" s="2837"/>
      <c r="H812" s="2804"/>
      <c r="I812" s="2809"/>
      <c r="J812" s="2809"/>
    </row>
    <row r="813" spans="1:10" ht="25.5">
      <c r="A813" s="2810" t="s">
        <v>1888</v>
      </c>
      <c r="B813" s="298" t="s">
        <v>1234</v>
      </c>
      <c r="C813" s="298" t="s">
        <v>1363</v>
      </c>
      <c r="D813" s="2817" t="s">
        <v>31</v>
      </c>
      <c r="E813" s="359">
        <v>45000</v>
      </c>
      <c r="F813" s="2815"/>
      <c r="G813" s="2816"/>
      <c r="H813" s="2817"/>
      <c r="I813" s="2815"/>
      <c r="J813" s="2815"/>
    </row>
    <row r="814" spans="1:10">
      <c r="A814" s="2822"/>
      <c r="B814" s="2852"/>
      <c r="C814" s="2853"/>
      <c r="D814" s="2854"/>
      <c r="E814" s="2855"/>
      <c r="F814" s="2827"/>
      <c r="G814" s="2828"/>
      <c r="H814" s="2854"/>
      <c r="I814" s="2830" t="s">
        <v>1889</v>
      </c>
      <c r="J814" s="2831"/>
    </row>
    <row r="815" spans="1:10">
      <c r="A815" s="2801" t="s">
        <v>1890</v>
      </c>
      <c r="B815" s="3069" t="s">
        <v>1239</v>
      </c>
      <c r="C815" s="3070"/>
      <c r="D815" s="2804"/>
      <c r="E815" s="2805"/>
      <c r="F815" s="2809"/>
      <c r="G815" s="2837"/>
      <c r="H815" s="2804"/>
      <c r="I815" s="2809"/>
      <c r="J815" s="2809"/>
    </row>
    <row r="816" spans="1:10" ht="25.5">
      <c r="A816" s="2810" t="s">
        <v>1891</v>
      </c>
      <c r="B816" s="298" t="s">
        <v>1009</v>
      </c>
      <c r="C816" s="298" t="s">
        <v>1364</v>
      </c>
      <c r="D816" s="2817" t="s">
        <v>49</v>
      </c>
      <c r="E816" s="359">
        <v>24</v>
      </c>
      <c r="F816" s="2815"/>
      <c r="G816" s="2816"/>
      <c r="H816" s="2817"/>
      <c r="I816" s="2815"/>
      <c r="J816" s="2815"/>
    </row>
    <row r="817" spans="1:10">
      <c r="A817" s="2810" t="s">
        <v>1892</v>
      </c>
      <c r="B817" s="298" t="s">
        <v>1241</v>
      </c>
      <c r="C817" s="298" t="s">
        <v>1365</v>
      </c>
      <c r="D817" s="2817" t="s">
        <v>49</v>
      </c>
      <c r="E817" s="359">
        <v>25</v>
      </c>
      <c r="F817" s="2815"/>
      <c r="G817" s="2816"/>
      <c r="H817" s="2817"/>
      <c r="I817" s="2815"/>
      <c r="J817" s="2815"/>
    </row>
    <row r="818" spans="1:10" ht="25.5">
      <c r="A818" s="2810" t="s">
        <v>1893</v>
      </c>
      <c r="B818" s="298" t="s">
        <v>1242</v>
      </c>
      <c r="C818" s="298" t="s">
        <v>1366</v>
      </c>
      <c r="D818" s="2817" t="s">
        <v>49</v>
      </c>
      <c r="E818" s="359">
        <v>2844</v>
      </c>
      <c r="F818" s="2815"/>
      <c r="G818" s="2816"/>
      <c r="H818" s="2817"/>
      <c r="I818" s="2815"/>
      <c r="J818" s="2815"/>
    </row>
    <row r="819" spans="1:10">
      <c r="A819" s="2810" t="s">
        <v>1894</v>
      </c>
      <c r="B819" s="298" t="s">
        <v>1241</v>
      </c>
      <c r="C819" s="298" t="s">
        <v>1367</v>
      </c>
      <c r="D819" s="2817" t="s">
        <v>49</v>
      </c>
      <c r="E819" s="359">
        <v>15</v>
      </c>
      <c r="F819" s="2815"/>
      <c r="G819" s="2816"/>
      <c r="H819" s="2817"/>
      <c r="I819" s="2815"/>
      <c r="J819" s="2815"/>
    </row>
    <row r="820" spans="1:10">
      <c r="A820" s="2810" t="s">
        <v>1895</v>
      </c>
      <c r="B820" s="298" t="s">
        <v>1243</v>
      </c>
      <c r="C820" s="298" t="s">
        <v>1368</v>
      </c>
      <c r="D820" s="2817" t="s">
        <v>49</v>
      </c>
      <c r="E820" s="359">
        <v>150</v>
      </c>
      <c r="F820" s="2815"/>
      <c r="G820" s="2816"/>
      <c r="H820" s="2817"/>
      <c r="I820" s="2815"/>
      <c r="J820" s="2815"/>
    </row>
    <row r="821" spans="1:10" ht="38.25">
      <c r="A821" s="2810" t="s">
        <v>1896</v>
      </c>
      <c r="B821" s="298" t="s">
        <v>1244</v>
      </c>
      <c r="C821" s="298" t="s">
        <v>1245</v>
      </c>
      <c r="D821" s="2817" t="s">
        <v>49</v>
      </c>
      <c r="E821" s="359">
        <v>2100</v>
      </c>
      <c r="F821" s="2815"/>
      <c r="G821" s="2816"/>
      <c r="H821" s="2817"/>
      <c r="I821" s="2815"/>
      <c r="J821" s="2815"/>
    </row>
    <row r="822" spans="1:10" ht="38.25">
      <c r="A822" s="2810" t="s">
        <v>1897</v>
      </c>
      <c r="B822" s="298" t="s">
        <v>1244</v>
      </c>
      <c r="C822" s="298" t="s">
        <v>1246</v>
      </c>
      <c r="D822" s="2817" t="s">
        <v>49</v>
      </c>
      <c r="E822" s="359">
        <v>1800</v>
      </c>
      <c r="F822" s="2815"/>
      <c r="G822" s="2816"/>
      <c r="H822" s="2817"/>
      <c r="I822" s="2815"/>
      <c r="J822" s="2815"/>
    </row>
    <row r="823" spans="1:10" ht="63.75">
      <c r="A823" s="2810" t="s">
        <v>1898</v>
      </c>
      <c r="B823" s="298" t="s">
        <v>1247</v>
      </c>
      <c r="C823" s="298" t="s">
        <v>1248</v>
      </c>
      <c r="D823" s="2817" t="s">
        <v>49</v>
      </c>
      <c r="E823" s="359">
        <v>500</v>
      </c>
      <c r="F823" s="2815"/>
      <c r="G823" s="2816"/>
      <c r="H823" s="2817"/>
      <c r="I823" s="2815"/>
      <c r="J823" s="2815"/>
    </row>
    <row r="824" spans="1:10">
      <c r="A824" s="2810" t="s">
        <v>1899</v>
      </c>
      <c r="B824" s="298" t="s">
        <v>1249</v>
      </c>
      <c r="C824" s="298" t="s">
        <v>1369</v>
      </c>
      <c r="D824" s="2817" t="s">
        <v>49</v>
      </c>
      <c r="E824" s="359">
        <v>1</v>
      </c>
      <c r="F824" s="2815"/>
      <c r="G824" s="2816"/>
      <c r="H824" s="2821"/>
      <c r="I824" s="2818"/>
      <c r="J824" s="2815"/>
    </row>
    <row r="825" spans="1:10">
      <c r="A825" s="2822"/>
      <c r="B825" s="2852"/>
      <c r="C825" s="2853"/>
      <c r="D825" s="2854"/>
      <c r="E825" s="2855"/>
      <c r="F825" s="2827"/>
      <c r="G825" s="2828"/>
      <c r="H825" s="2854"/>
      <c r="I825" s="2830" t="s">
        <v>1900</v>
      </c>
      <c r="J825" s="2831"/>
    </row>
    <row r="826" spans="1:10">
      <c r="A826" s="2801" t="s">
        <v>1901</v>
      </c>
      <c r="B826" s="3071" t="s">
        <v>2758</v>
      </c>
      <c r="C826" s="2842"/>
      <c r="D826" s="2804"/>
      <c r="E826" s="2805"/>
      <c r="F826" s="2809"/>
      <c r="G826" s="2837"/>
      <c r="H826" s="2804"/>
      <c r="I826" s="2809"/>
      <c r="J826" s="2809"/>
    </row>
    <row r="827" spans="1:10" ht="25.5">
      <c r="A827" s="2810" t="s">
        <v>1902</v>
      </c>
      <c r="B827" s="340" t="s">
        <v>1056</v>
      </c>
      <c r="C827" s="395" t="s">
        <v>3431</v>
      </c>
      <c r="D827" s="2817" t="s">
        <v>49</v>
      </c>
      <c r="E827" s="3072">
        <v>1000</v>
      </c>
      <c r="F827" s="2815"/>
      <c r="G827" s="2816"/>
      <c r="H827" s="2817"/>
      <c r="I827" s="2815"/>
      <c r="J827" s="2815"/>
    </row>
    <row r="828" spans="1:10" ht="38.25">
      <c r="A828" s="2810" t="s">
        <v>1903</v>
      </c>
      <c r="B828" s="340" t="s">
        <v>1056</v>
      </c>
      <c r="C828" s="395" t="s">
        <v>2619</v>
      </c>
      <c r="D828" s="2817" t="s">
        <v>49</v>
      </c>
      <c r="E828" s="3072">
        <v>6</v>
      </c>
      <c r="F828" s="2815"/>
      <c r="G828" s="2816"/>
      <c r="H828" s="2817"/>
      <c r="I828" s="2815"/>
      <c r="J828" s="2815"/>
    </row>
    <row r="829" spans="1:10" ht="38.25">
      <c r="A829" s="2810" t="s">
        <v>1904</v>
      </c>
      <c r="B829" s="340" t="s">
        <v>1056</v>
      </c>
      <c r="C829" s="395" t="s">
        <v>2620</v>
      </c>
      <c r="D829" s="2817" t="s">
        <v>49</v>
      </c>
      <c r="E829" s="3072">
        <v>36</v>
      </c>
      <c r="F829" s="2815"/>
      <c r="G829" s="2816"/>
      <c r="H829" s="2817"/>
      <c r="I829" s="2815"/>
      <c r="J829" s="2815"/>
    </row>
    <row r="830" spans="1:10" ht="38.25">
      <c r="A830" s="2810" t="s">
        <v>1905</v>
      </c>
      <c r="B830" s="340" t="s">
        <v>1056</v>
      </c>
      <c r="C830" s="395" t="s">
        <v>2621</v>
      </c>
      <c r="D830" s="2817" t="s">
        <v>49</v>
      </c>
      <c r="E830" s="3072">
        <v>450</v>
      </c>
      <c r="F830" s="2815"/>
      <c r="G830" s="2816"/>
      <c r="H830" s="2817"/>
      <c r="I830" s="2815"/>
      <c r="J830" s="2815"/>
    </row>
    <row r="831" spans="1:10" ht="25.5">
      <c r="A831" s="2810" t="s">
        <v>1906</v>
      </c>
      <c r="B831" s="340" t="s">
        <v>1056</v>
      </c>
      <c r="C831" s="395" t="s">
        <v>2622</v>
      </c>
      <c r="D831" s="2817" t="s">
        <v>49</v>
      </c>
      <c r="E831" s="3072">
        <v>30</v>
      </c>
      <c r="F831" s="2815"/>
      <c r="G831" s="2816"/>
      <c r="H831" s="2817"/>
      <c r="I831" s="2815"/>
      <c r="J831" s="2815"/>
    </row>
    <row r="832" spans="1:10" ht="25.5">
      <c r="A832" s="2810" t="s">
        <v>1907</v>
      </c>
      <c r="B832" s="340" t="s">
        <v>1254</v>
      </c>
      <c r="C832" s="395" t="s">
        <v>1255</v>
      </c>
      <c r="D832" s="2817" t="s">
        <v>31</v>
      </c>
      <c r="E832" s="3072">
        <v>180</v>
      </c>
      <c r="F832" s="2815"/>
      <c r="G832" s="2816"/>
      <c r="H832" s="2817"/>
      <c r="I832" s="2815"/>
      <c r="J832" s="2815"/>
    </row>
    <row r="833" spans="1:10" ht="25.5">
      <c r="A833" s="2810" t="s">
        <v>1908</v>
      </c>
      <c r="B833" s="340" t="s">
        <v>1254</v>
      </c>
      <c r="C833" s="395" t="s">
        <v>1256</v>
      </c>
      <c r="D833" s="2817" t="s">
        <v>31</v>
      </c>
      <c r="E833" s="3072">
        <v>150</v>
      </c>
      <c r="F833" s="2815"/>
      <c r="G833" s="2816"/>
      <c r="H833" s="2817"/>
      <c r="I833" s="2815"/>
      <c r="J833" s="2815"/>
    </row>
    <row r="834" spans="1:10" ht="25.5">
      <c r="A834" s="2810" t="s">
        <v>1909</v>
      </c>
      <c r="B834" s="340" t="s">
        <v>1254</v>
      </c>
      <c r="C834" s="395" t="s">
        <v>1257</v>
      </c>
      <c r="D834" s="2817" t="s">
        <v>31</v>
      </c>
      <c r="E834" s="3072">
        <v>3600</v>
      </c>
      <c r="F834" s="2815"/>
      <c r="G834" s="2816"/>
      <c r="H834" s="2817"/>
      <c r="I834" s="2815"/>
      <c r="J834" s="2815"/>
    </row>
    <row r="835" spans="1:10">
      <c r="A835" s="2810" t="s">
        <v>1910</v>
      </c>
      <c r="B835" s="340" t="s">
        <v>1254</v>
      </c>
      <c r="C835" s="395" t="s">
        <v>1258</v>
      </c>
      <c r="D835" s="2817" t="s">
        <v>31</v>
      </c>
      <c r="E835" s="3072">
        <v>180</v>
      </c>
      <c r="F835" s="2815"/>
      <c r="G835" s="2816"/>
      <c r="H835" s="2821"/>
      <c r="I835" s="2818"/>
      <c r="J835" s="2815"/>
    </row>
    <row r="836" spans="1:10">
      <c r="A836" s="2822"/>
      <c r="B836" s="2852"/>
      <c r="C836" s="2853"/>
      <c r="D836" s="2854"/>
      <c r="E836" s="2855"/>
      <c r="F836" s="2827"/>
      <c r="G836" s="2828"/>
      <c r="H836" s="2854"/>
      <c r="I836" s="2830" t="s">
        <v>1911</v>
      </c>
      <c r="J836" s="2831"/>
    </row>
    <row r="837" spans="1:10">
      <c r="A837" s="2801" t="s">
        <v>1912</v>
      </c>
      <c r="B837" s="3069" t="s">
        <v>1370</v>
      </c>
      <c r="C837" s="3068"/>
      <c r="D837" s="2804"/>
      <c r="E837" s="2805"/>
      <c r="F837" s="2809"/>
      <c r="G837" s="2837"/>
      <c r="H837" s="2804"/>
      <c r="I837" s="2809"/>
      <c r="J837" s="2809"/>
    </row>
    <row r="838" spans="1:10">
      <c r="A838" s="2810" t="s">
        <v>1913</v>
      </c>
      <c r="B838" s="348" t="s">
        <v>1262</v>
      </c>
      <c r="C838" s="348" t="s">
        <v>1263</v>
      </c>
      <c r="D838" s="2817" t="s">
        <v>31</v>
      </c>
      <c r="E838" s="299">
        <v>5000</v>
      </c>
      <c r="F838" s="2815"/>
      <c r="G838" s="2816"/>
      <c r="H838" s="2817"/>
      <c r="I838" s="2815"/>
      <c r="J838" s="2815"/>
    </row>
    <row r="839" spans="1:10">
      <c r="A839" s="2822"/>
      <c r="B839" s="2852"/>
      <c r="C839" s="2853"/>
      <c r="D839" s="2854"/>
      <c r="E839" s="2855"/>
      <c r="F839" s="2827"/>
      <c r="G839" s="2828"/>
      <c r="H839" s="2854"/>
      <c r="I839" s="2830" t="s">
        <v>1914</v>
      </c>
      <c r="J839" s="2831"/>
    </row>
    <row r="840" spans="1:10">
      <c r="A840" s="2801" t="s">
        <v>1917</v>
      </c>
      <c r="B840" s="3069" t="s">
        <v>1371</v>
      </c>
      <c r="C840" s="3068"/>
      <c r="D840" s="2804"/>
      <c r="E840" s="2805"/>
      <c r="F840" s="2809"/>
      <c r="G840" s="2837"/>
      <c r="H840" s="2804"/>
      <c r="I840" s="2809"/>
      <c r="J840" s="2809"/>
    </row>
    <row r="841" spans="1:10" ht="25.5">
      <c r="A841" s="2810" t="s">
        <v>1921</v>
      </c>
      <c r="B841" s="351" t="s">
        <v>1268</v>
      </c>
      <c r="C841" s="351" t="s">
        <v>1269</v>
      </c>
      <c r="D841" s="2817" t="s">
        <v>31</v>
      </c>
      <c r="E841" s="368">
        <v>15000</v>
      </c>
      <c r="F841" s="2815"/>
      <c r="G841" s="2816"/>
      <c r="H841" s="2817"/>
      <c r="I841" s="2815"/>
      <c r="J841" s="2815"/>
    </row>
    <row r="842" spans="1:10">
      <c r="A842" s="2822"/>
      <c r="B842" s="2852"/>
      <c r="C842" s="2853"/>
      <c r="D842" s="2854"/>
      <c r="E842" s="2855"/>
      <c r="F842" s="2827"/>
      <c r="G842" s="2828"/>
      <c r="H842" s="2854"/>
      <c r="I842" s="2830" t="s">
        <v>1915</v>
      </c>
      <c r="J842" s="2831"/>
    </row>
    <row r="843" spans="1:10">
      <c r="A843" s="2801" t="s">
        <v>1918</v>
      </c>
      <c r="B843" s="3069" t="s">
        <v>1372</v>
      </c>
      <c r="C843" s="3068"/>
      <c r="D843" s="2804"/>
      <c r="E843" s="2805"/>
      <c r="F843" s="2809"/>
      <c r="G843" s="2837"/>
      <c r="H843" s="2804"/>
      <c r="I843" s="2809"/>
      <c r="J843" s="2809"/>
    </row>
    <row r="844" spans="1:10" ht="25.5">
      <c r="A844" s="2810" t="s">
        <v>1922</v>
      </c>
      <c r="B844" s="350" t="s">
        <v>1270</v>
      </c>
      <c r="C844" s="350" t="s">
        <v>1270</v>
      </c>
      <c r="D844" s="2817" t="s">
        <v>31</v>
      </c>
      <c r="E844" s="2859">
        <v>200</v>
      </c>
      <c r="F844" s="2815"/>
      <c r="G844" s="2816"/>
      <c r="H844" s="2821"/>
      <c r="I844" s="2818"/>
      <c r="J844" s="2815"/>
    </row>
    <row r="845" spans="1:10">
      <c r="A845" s="2822"/>
      <c r="B845" s="2852"/>
      <c r="C845" s="2853"/>
      <c r="D845" s="2854"/>
      <c r="E845" s="2855"/>
      <c r="F845" s="2827"/>
      <c r="G845" s="2828"/>
      <c r="H845" s="2854"/>
      <c r="I845" s="2830" t="s">
        <v>1916</v>
      </c>
      <c r="J845" s="2831"/>
    </row>
    <row r="846" spans="1:10">
      <c r="A846" s="2801" t="s">
        <v>1919</v>
      </c>
      <c r="B846" s="3069" t="s">
        <v>1373</v>
      </c>
      <c r="C846" s="3068"/>
      <c r="D846" s="2804"/>
      <c r="E846" s="2805"/>
      <c r="F846" s="2809"/>
      <c r="G846" s="2837"/>
      <c r="H846" s="2804"/>
      <c r="I846" s="2809"/>
      <c r="J846" s="2809"/>
    </row>
    <row r="847" spans="1:10" ht="51">
      <c r="A847" s="2810" t="s">
        <v>1920</v>
      </c>
      <c r="B847" s="302" t="s">
        <v>1271</v>
      </c>
      <c r="C847" s="305" t="s">
        <v>1272</v>
      </c>
      <c r="D847" s="141" t="s">
        <v>31</v>
      </c>
      <c r="E847" s="299">
        <v>15000</v>
      </c>
      <c r="F847" s="2815"/>
      <c r="G847" s="2816"/>
      <c r="H847" s="2821"/>
      <c r="I847" s="2818"/>
      <c r="J847" s="2815"/>
    </row>
    <row r="848" spans="1:10" ht="38.25">
      <c r="A848" s="2810" t="s">
        <v>1923</v>
      </c>
      <c r="B848" s="302" t="s">
        <v>1271</v>
      </c>
      <c r="C848" s="305" t="s">
        <v>1273</v>
      </c>
      <c r="D848" s="141" t="s">
        <v>49</v>
      </c>
      <c r="E848" s="299">
        <v>1500</v>
      </c>
      <c r="F848" s="2815"/>
      <c r="G848" s="2816"/>
      <c r="H848" s="2821"/>
      <c r="I848" s="2818"/>
      <c r="J848" s="2815"/>
    </row>
    <row r="849" spans="1:10" ht="25.5">
      <c r="A849" s="2810" t="s">
        <v>1924</v>
      </c>
      <c r="B849" s="346" t="s">
        <v>1159</v>
      </c>
      <c r="C849" s="298" t="s">
        <v>1274</v>
      </c>
      <c r="D849" s="2817" t="s">
        <v>31</v>
      </c>
      <c r="E849" s="2859">
        <v>100000</v>
      </c>
      <c r="F849" s="2815"/>
      <c r="G849" s="2816"/>
      <c r="H849" s="2821"/>
      <c r="I849" s="2818"/>
      <c r="J849" s="2815"/>
    </row>
    <row r="850" spans="1:10" ht="25.5">
      <c r="A850" s="2810" t="s">
        <v>1925</v>
      </c>
      <c r="B850" s="346" t="s">
        <v>1159</v>
      </c>
      <c r="C850" s="298" t="s">
        <v>1275</v>
      </c>
      <c r="D850" s="2817" t="s">
        <v>31</v>
      </c>
      <c r="E850" s="2859">
        <v>100000</v>
      </c>
      <c r="F850" s="2815"/>
      <c r="G850" s="2816"/>
      <c r="H850" s="2821"/>
      <c r="I850" s="2818"/>
      <c r="J850" s="2815"/>
    </row>
    <row r="851" spans="1:10">
      <c r="A851" s="2822"/>
      <c r="B851" s="2852"/>
      <c r="C851" s="2853"/>
      <c r="D851" s="2854"/>
      <c r="E851" s="2855"/>
      <c r="F851" s="2827"/>
      <c r="G851" s="2828"/>
      <c r="H851" s="2854"/>
      <c r="I851" s="2830" t="s">
        <v>1926</v>
      </c>
      <c r="J851" s="2831"/>
    </row>
    <row r="852" spans="1:10">
      <c r="A852" s="2801" t="s">
        <v>1927</v>
      </c>
      <c r="B852" s="3068" t="s">
        <v>1375</v>
      </c>
      <c r="C852" s="3068"/>
      <c r="D852" s="2804"/>
      <c r="E852" s="2805"/>
      <c r="F852" s="2809"/>
      <c r="G852" s="2837"/>
      <c r="H852" s="2804"/>
      <c r="I852" s="2809"/>
      <c r="J852" s="2809"/>
    </row>
    <row r="853" spans="1:10" ht="25.5">
      <c r="A853" s="2810" t="s">
        <v>1929</v>
      </c>
      <c r="B853" s="346" t="s">
        <v>1279</v>
      </c>
      <c r="C853" s="346" t="s">
        <v>1280</v>
      </c>
      <c r="D853" s="2817" t="s">
        <v>49</v>
      </c>
      <c r="E853" s="359">
        <v>20</v>
      </c>
      <c r="F853" s="2815"/>
      <c r="G853" s="2816"/>
      <c r="H853" s="2817"/>
      <c r="I853" s="2815"/>
      <c r="J853" s="2815"/>
    </row>
    <row r="854" spans="1:10" ht="25.5">
      <c r="A854" s="2810" t="s">
        <v>1930</v>
      </c>
      <c r="B854" s="352" t="s">
        <v>1279</v>
      </c>
      <c r="C854" s="346" t="s">
        <v>1374</v>
      </c>
      <c r="D854" s="2817" t="s">
        <v>49</v>
      </c>
      <c r="E854" s="359">
        <v>12000</v>
      </c>
      <c r="F854" s="2815"/>
      <c r="G854" s="2816"/>
      <c r="H854" s="2817"/>
      <c r="I854" s="2815"/>
      <c r="J854" s="2815"/>
    </row>
    <row r="855" spans="1:10">
      <c r="A855" s="2822"/>
      <c r="B855" s="2852"/>
      <c r="C855" s="2853"/>
      <c r="D855" s="2854"/>
      <c r="E855" s="2855"/>
      <c r="F855" s="2827"/>
      <c r="G855" s="2828"/>
      <c r="H855" s="2854"/>
      <c r="I855" s="2830" t="s">
        <v>1931</v>
      </c>
      <c r="J855" s="2831"/>
    </row>
    <row r="856" spans="1:10">
      <c r="A856" s="2801" t="s">
        <v>1928</v>
      </c>
      <c r="B856" s="3068" t="s">
        <v>1235</v>
      </c>
      <c r="C856" s="3068"/>
      <c r="D856" s="2804"/>
      <c r="E856" s="2805"/>
      <c r="F856" s="2809"/>
      <c r="G856" s="2837"/>
      <c r="H856" s="2804"/>
      <c r="I856" s="2809"/>
      <c r="J856" s="2809"/>
    </row>
    <row r="857" spans="1:10">
      <c r="A857" s="2810" t="s">
        <v>1932</v>
      </c>
      <c r="B857" s="352" t="s">
        <v>1279</v>
      </c>
      <c r="C857" s="298" t="s">
        <v>1281</v>
      </c>
      <c r="D857" s="2817" t="s">
        <v>31</v>
      </c>
      <c r="E857" s="359">
        <v>2000</v>
      </c>
      <c r="F857" s="2815"/>
      <c r="G857" s="2816"/>
      <c r="H857" s="2817"/>
      <c r="I857" s="2815"/>
      <c r="J857" s="2815"/>
    </row>
    <row r="858" spans="1:10">
      <c r="A858" s="2810" t="s">
        <v>1933</v>
      </c>
      <c r="B858" s="352" t="s">
        <v>1279</v>
      </c>
      <c r="C858" s="346" t="s">
        <v>1282</v>
      </c>
      <c r="D858" s="2817" t="s">
        <v>31</v>
      </c>
      <c r="E858" s="365">
        <v>66000</v>
      </c>
      <c r="F858" s="2815"/>
      <c r="G858" s="2816"/>
      <c r="H858" s="2817"/>
      <c r="I858" s="2815"/>
      <c r="J858" s="2815"/>
    </row>
    <row r="859" spans="1:10">
      <c r="A859" s="2810" t="s">
        <v>1934</v>
      </c>
      <c r="B859" s="352" t="s">
        <v>1279</v>
      </c>
      <c r="C859" s="346" t="s">
        <v>1283</v>
      </c>
      <c r="D859" s="2817" t="s">
        <v>31</v>
      </c>
      <c r="E859" s="359">
        <v>6000</v>
      </c>
      <c r="F859" s="2815"/>
      <c r="G859" s="2816"/>
      <c r="H859" s="2817"/>
      <c r="I859" s="2815"/>
      <c r="J859" s="2815"/>
    </row>
    <row r="860" spans="1:10">
      <c r="A860" s="2810" t="s">
        <v>1935</v>
      </c>
      <c r="B860" s="352" t="s">
        <v>1279</v>
      </c>
      <c r="C860" s="346" t="s">
        <v>1284</v>
      </c>
      <c r="D860" s="2817" t="s">
        <v>31</v>
      </c>
      <c r="E860" s="365">
        <v>45000</v>
      </c>
      <c r="F860" s="2815"/>
      <c r="G860" s="2816"/>
      <c r="H860" s="2817"/>
      <c r="I860" s="2815"/>
      <c r="J860" s="2815"/>
    </row>
    <row r="861" spans="1:10">
      <c r="A861" s="2810" t="s">
        <v>1936</v>
      </c>
      <c r="B861" s="352" t="s">
        <v>1279</v>
      </c>
      <c r="C861" s="398" t="s">
        <v>1285</v>
      </c>
      <c r="D861" s="2817" t="s">
        <v>31</v>
      </c>
      <c r="E861" s="359">
        <v>48000</v>
      </c>
      <c r="F861" s="2815"/>
      <c r="G861" s="2816"/>
      <c r="H861" s="2817"/>
      <c r="I861" s="2815"/>
      <c r="J861" s="2815"/>
    </row>
    <row r="862" spans="1:10">
      <c r="A862" s="2810" t="s">
        <v>1937</v>
      </c>
      <c r="B862" s="352" t="s">
        <v>1279</v>
      </c>
      <c r="C862" s="398" t="s">
        <v>1376</v>
      </c>
      <c r="D862" s="2817" t="s">
        <v>31</v>
      </c>
      <c r="E862" s="359">
        <v>30000</v>
      </c>
      <c r="F862" s="2815"/>
      <c r="G862" s="2816"/>
      <c r="H862" s="2817"/>
      <c r="I862" s="2815"/>
      <c r="J862" s="2815"/>
    </row>
    <row r="863" spans="1:10" ht="25.5">
      <c r="A863" s="2810" t="s">
        <v>1938</v>
      </c>
      <c r="B863" s="352" t="s">
        <v>1279</v>
      </c>
      <c r="C863" s="298" t="s">
        <v>1286</v>
      </c>
      <c r="D863" s="2817" t="s">
        <v>31</v>
      </c>
      <c r="E863" s="365">
        <v>3000</v>
      </c>
      <c r="F863" s="2815"/>
      <c r="G863" s="2816"/>
      <c r="H863" s="2817"/>
      <c r="I863" s="2815"/>
      <c r="J863" s="2815"/>
    </row>
    <row r="864" spans="1:10">
      <c r="A864" s="2810" t="s">
        <v>1939</v>
      </c>
      <c r="B864" s="352" t="s">
        <v>1279</v>
      </c>
      <c r="C864" s="298" t="s">
        <v>1287</v>
      </c>
      <c r="D864" s="2817" t="s">
        <v>31</v>
      </c>
      <c r="E864" s="365">
        <v>2000</v>
      </c>
      <c r="F864" s="2815"/>
      <c r="G864" s="2816"/>
      <c r="H864" s="2817"/>
      <c r="I864" s="2815"/>
      <c r="J864" s="2815"/>
    </row>
    <row r="865" spans="1:10">
      <c r="A865" s="2822"/>
      <c r="B865" s="2852"/>
      <c r="C865" s="2853"/>
      <c r="D865" s="2854"/>
      <c r="E865" s="2855"/>
      <c r="F865" s="2827"/>
      <c r="G865" s="2828"/>
      <c r="H865" s="2854"/>
      <c r="I865" s="2830" t="s">
        <v>1940</v>
      </c>
      <c r="J865" s="2831"/>
    </row>
    <row r="866" spans="1:10">
      <c r="A866" s="2801" t="s">
        <v>1941</v>
      </c>
      <c r="B866" s="3068" t="s">
        <v>1377</v>
      </c>
      <c r="C866" s="3068"/>
      <c r="D866" s="2804"/>
      <c r="E866" s="2805"/>
      <c r="F866" s="2809"/>
      <c r="G866" s="2837"/>
      <c r="H866" s="2804"/>
      <c r="I866" s="2809"/>
      <c r="J866" s="2809"/>
    </row>
    <row r="867" spans="1:10" ht="51">
      <c r="A867" s="2810" t="s">
        <v>1942</v>
      </c>
      <c r="B867" s="352" t="s">
        <v>1279</v>
      </c>
      <c r="C867" s="298" t="s">
        <v>1288</v>
      </c>
      <c r="D867" s="2817" t="s">
        <v>31</v>
      </c>
      <c r="E867" s="359">
        <v>16000</v>
      </c>
      <c r="F867" s="2815"/>
      <c r="G867" s="2816"/>
      <c r="H867" s="2817"/>
      <c r="I867" s="2815"/>
      <c r="J867" s="2815"/>
    </row>
    <row r="868" spans="1:10" ht="51">
      <c r="A868" s="2810" t="s">
        <v>1943</v>
      </c>
      <c r="B868" s="352" t="s">
        <v>1279</v>
      </c>
      <c r="C868" s="298" t="s">
        <v>1289</v>
      </c>
      <c r="D868" s="2817" t="s">
        <v>31</v>
      </c>
      <c r="E868" s="359">
        <v>13000</v>
      </c>
      <c r="F868" s="2815"/>
      <c r="G868" s="2816"/>
      <c r="H868" s="2817"/>
      <c r="I868" s="2815"/>
      <c r="J868" s="2815"/>
    </row>
    <row r="869" spans="1:10" ht="69.75">
      <c r="A869" s="2810" t="s">
        <v>1944</v>
      </c>
      <c r="B869" s="352" t="s">
        <v>1279</v>
      </c>
      <c r="C869" s="350" t="s">
        <v>1378</v>
      </c>
      <c r="D869" s="2817" t="s">
        <v>49</v>
      </c>
      <c r="E869" s="359">
        <v>240</v>
      </c>
      <c r="F869" s="2815"/>
      <c r="G869" s="2816"/>
      <c r="H869" s="2821"/>
      <c r="I869" s="2818"/>
      <c r="J869" s="2815"/>
    </row>
    <row r="870" spans="1:10">
      <c r="A870" s="2822"/>
      <c r="B870" s="2852"/>
      <c r="C870" s="2853"/>
      <c r="D870" s="2854"/>
      <c r="E870" s="2855"/>
      <c r="F870" s="2827"/>
      <c r="G870" s="2828"/>
      <c r="H870" s="2854"/>
      <c r="I870" s="2830" t="s">
        <v>1945</v>
      </c>
      <c r="J870" s="2831"/>
    </row>
    <row r="871" spans="1:10">
      <c r="A871" s="2801" t="s">
        <v>1946</v>
      </c>
      <c r="B871" s="3071" t="s">
        <v>1292</v>
      </c>
      <c r="C871" s="3073"/>
      <c r="D871" s="2804"/>
      <c r="E871" s="2805"/>
      <c r="F871" s="2809"/>
      <c r="G871" s="2837"/>
      <c r="H871" s="2804"/>
      <c r="I871" s="2809"/>
      <c r="J871" s="2809"/>
    </row>
    <row r="872" spans="1:10" ht="63.75">
      <c r="A872" s="2810" t="s">
        <v>1947</v>
      </c>
      <c r="B872" s="340" t="s">
        <v>1294</v>
      </c>
      <c r="C872" s="395" t="s">
        <v>1294</v>
      </c>
      <c r="D872" s="2817" t="s">
        <v>31</v>
      </c>
      <c r="E872" s="3072">
        <v>2</v>
      </c>
      <c r="F872" s="2815"/>
      <c r="G872" s="2816"/>
      <c r="H872" s="2817"/>
      <c r="I872" s="2815"/>
      <c r="J872" s="2815"/>
    </row>
    <row r="873" spans="1:10" ht="63.75">
      <c r="A873" s="2810" t="s">
        <v>1948</v>
      </c>
      <c r="B873" s="340" t="s">
        <v>1295</v>
      </c>
      <c r="C873" s="395" t="s">
        <v>1295</v>
      </c>
      <c r="D873" s="2817" t="s">
        <v>31</v>
      </c>
      <c r="E873" s="3072">
        <v>1</v>
      </c>
      <c r="F873" s="2815"/>
      <c r="G873" s="2816"/>
      <c r="H873" s="2817"/>
      <c r="I873" s="2815"/>
      <c r="J873" s="2815"/>
    </row>
    <row r="874" spans="1:10" ht="89.25">
      <c r="A874" s="2810" t="s">
        <v>1949</v>
      </c>
      <c r="B874" s="344" t="s">
        <v>1296</v>
      </c>
      <c r="C874" s="3074" t="s">
        <v>1296</v>
      </c>
      <c r="D874" s="2817" t="s">
        <v>31</v>
      </c>
      <c r="E874" s="367">
        <v>3</v>
      </c>
      <c r="F874" s="2815"/>
      <c r="G874" s="2816"/>
      <c r="H874" s="2817"/>
      <c r="I874" s="2815"/>
      <c r="J874" s="2815"/>
    </row>
    <row r="875" spans="1:10" ht="63.75">
      <c r="A875" s="2810" t="s">
        <v>1950</v>
      </c>
      <c r="B875" s="340" t="s">
        <v>1297</v>
      </c>
      <c r="C875" s="395" t="s">
        <v>1297</v>
      </c>
      <c r="D875" s="2817" t="s">
        <v>31</v>
      </c>
      <c r="E875" s="367">
        <v>1</v>
      </c>
      <c r="F875" s="2811"/>
      <c r="G875" s="2816"/>
      <c r="H875" s="2817"/>
      <c r="I875" s="2811"/>
      <c r="J875" s="2811"/>
    </row>
    <row r="876" spans="1:10" ht="153">
      <c r="A876" s="2810" t="s">
        <v>1951</v>
      </c>
      <c r="B876" s="340" t="s">
        <v>1298</v>
      </c>
      <c r="C876" s="395" t="s">
        <v>1298</v>
      </c>
      <c r="D876" s="2817" t="s">
        <v>31</v>
      </c>
      <c r="E876" s="367">
        <v>1</v>
      </c>
      <c r="F876" s="2811"/>
      <c r="G876" s="2816"/>
      <c r="H876" s="2817"/>
      <c r="I876" s="2811"/>
      <c r="J876" s="2811"/>
    </row>
    <row r="877" spans="1:10" ht="63.75">
      <c r="A877" s="2810" t="s">
        <v>1952</v>
      </c>
      <c r="B877" s="340" t="s">
        <v>1299</v>
      </c>
      <c r="C877" s="395" t="s">
        <v>1299</v>
      </c>
      <c r="D877" s="2817" t="s">
        <v>31</v>
      </c>
      <c r="E877" s="367">
        <v>1</v>
      </c>
      <c r="F877" s="2811"/>
      <c r="G877" s="2816"/>
      <c r="H877" s="2817"/>
      <c r="I877" s="2811"/>
      <c r="J877" s="2811"/>
    </row>
    <row r="878" spans="1:10" ht="63.75">
      <c r="A878" s="2810" t="s">
        <v>1953</v>
      </c>
      <c r="B878" s="340" t="s">
        <v>1300</v>
      </c>
      <c r="C878" s="395" t="s">
        <v>1300</v>
      </c>
      <c r="D878" s="2817" t="s">
        <v>31</v>
      </c>
      <c r="E878" s="367">
        <v>1</v>
      </c>
      <c r="F878" s="2811"/>
      <c r="G878" s="2816"/>
      <c r="H878" s="2817"/>
      <c r="I878" s="2811"/>
      <c r="J878" s="2811"/>
    </row>
    <row r="879" spans="1:10" ht="76.5">
      <c r="A879" s="2810" t="s">
        <v>1954</v>
      </c>
      <c r="B879" s="340" t="s">
        <v>1301</v>
      </c>
      <c r="C879" s="395" t="s">
        <v>1301</v>
      </c>
      <c r="D879" s="2817" t="s">
        <v>31</v>
      </c>
      <c r="E879" s="367">
        <v>1</v>
      </c>
      <c r="F879" s="2811"/>
      <c r="G879" s="2816"/>
      <c r="H879" s="2817"/>
      <c r="I879" s="2811"/>
      <c r="J879" s="2811"/>
    </row>
    <row r="880" spans="1:10" ht="140.25">
      <c r="A880" s="2810" t="s">
        <v>1955</v>
      </c>
      <c r="B880" s="340" t="s">
        <v>1302</v>
      </c>
      <c r="C880" s="395" t="s">
        <v>1302</v>
      </c>
      <c r="D880" s="2817" t="s">
        <v>31</v>
      </c>
      <c r="E880" s="367">
        <v>1</v>
      </c>
      <c r="F880" s="2811"/>
      <c r="G880" s="2816"/>
      <c r="H880" s="3075"/>
      <c r="I880" s="3076"/>
      <c r="J880" s="2811"/>
    </row>
    <row r="881" spans="1:10">
      <c r="A881" s="2822"/>
      <c r="B881" s="2852"/>
      <c r="C881" s="2852"/>
      <c r="D881" s="2854"/>
      <c r="E881" s="2855"/>
      <c r="F881" s="2830"/>
      <c r="G881" s="3077"/>
      <c r="H881" s="2854"/>
      <c r="I881" s="2830" t="s">
        <v>1956</v>
      </c>
      <c r="J881" s="3000"/>
    </row>
    <row r="882" spans="1:10">
      <c r="A882" s="2801" t="s">
        <v>1957</v>
      </c>
      <c r="B882" s="2860" t="s">
        <v>1305</v>
      </c>
      <c r="C882" s="2913"/>
      <c r="D882" s="2804"/>
      <c r="E882" s="2805"/>
      <c r="F882" s="3078"/>
      <c r="G882" s="2837"/>
      <c r="H882" s="2804"/>
      <c r="I882" s="3078"/>
      <c r="J882" s="3078"/>
    </row>
    <row r="883" spans="1:10">
      <c r="A883" s="2810" t="s">
        <v>1958</v>
      </c>
      <c r="B883" s="293" t="s">
        <v>1310</v>
      </c>
      <c r="C883" s="293" t="s">
        <v>1311</v>
      </c>
      <c r="D883" s="294" t="s">
        <v>31</v>
      </c>
      <c r="E883" s="370">
        <v>3</v>
      </c>
      <c r="F883" s="2811"/>
      <c r="G883" s="2816"/>
      <c r="H883" s="2817"/>
      <c r="I883" s="2811"/>
      <c r="J883" s="2811"/>
    </row>
    <row r="884" spans="1:10">
      <c r="A884" s="2810" t="s">
        <v>1959</v>
      </c>
      <c r="B884" s="293" t="s">
        <v>1312</v>
      </c>
      <c r="C884" s="293" t="s">
        <v>1313</v>
      </c>
      <c r="D884" s="294" t="s">
        <v>31</v>
      </c>
      <c r="E884" s="361">
        <v>18</v>
      </c>
      <c r="F884" s="2811"/>
      <c r="G884" s="2816"/>
      <c r="H884" s="2817"/>
      <c r="I884" s="2811"/>
      <c r="J884" s="2811"/>
    </row>
    <row r="885" spans="1:10">
      <c r="A885" s="2810" t="s">
        <v>1960</v>
      </c>
      <c r="B885" s="293" t="s">
        <v>1314</v>
      </c>
      <c r="C885" s="293" t="s">
        <v>1315</v>
      </c>
      <c r="D885" s="294" t="s">
        <v>31</v>
      </c>
      <c r="E885" s="361">
        <v>300</v>
      </c>
      <c r="F885" s="2811"/>
      <c r="G885" s="2816"/>
      <c r="H885" s="2817"/>
      <c r="I885" s="2811"/>
      <c r="J885" s="2811"/>
    </row>
    <row r="886" spans="1:10">
      <c r="A886" s="2810" t="s">
        <v>1961</v>
      </c>
      <c r="B886" s="293" t="s">
        <v>1316</v>
      </c>
      <c r="C886" s="293" t="s">
        <v>1317</v>
      </c>
      <c r="D886" s="294" t="s">
        <v>31</v>
      </c>
      <c r="E886" s="361">
        <v>300</v>
      </c>
      <c r="F886" s="2811"/>
      <c r="G886" s="2816"/>
      <c r="H886" s="2817"/>
      <c r="I886" s="2811"/>
      <c r="J886" s="2811"/>
    </row>
    <row r="887" spans="1:10">
      <c r="A887" s="2810" t="s">
        <v>1962</v>
      </c>
      <c r="B887" s="589" t="s">
        <v>1318</v>
      </c>
      <c r="C887" s="293" t="s">
        <v>1319</v>
      </c>
      <c r="D887" s="294" t="s">
        <v>31</v>
      </c>
      <c r="E887" s="294">
        <v>300</v>
      </c>
      <c r="F887" s="2811"/>
      <c r="G887" s="2816"/>
      <c r="H887" s="2817"/>
      <c r="I887" s="2811"/>
      <c r="J887" s="2811"/>
    </row>
    <row r="888" spans="1:10">
      <c r="A888" s="2810" t="s">
        <v>1963</v>
      </c>
      <c r="B888" s="293" t="s">
        <v>1320</v>
      </c>
      <c r="C888" s="293" t="s">
        <v>1321</v>
      </c>
      <c r="D888" s="294" t="s">
        <v>31</v>
      </c>
      <c r="E888" s="361" t="s">
        <v>241</v>
      </c>
      <c r="F888" s="2811"/>
      <c r="G888" s="2816"/>
      <c r="H888" s="2817"/>
      <c r="I888" s="2811"/>
      <c r="J888" s="2811"/>
    </row>
    <row r="889" spans="1:10">
      <c r="A889" s="2810" t="s">
        <v>1964</v>
      </c>
      <c r="B889" s="293" t="s">
        <v>1322</v>
      </c>
      <c r="C889" s="293" t="s">
        <v>1323</v>
      </c>
      <c r="D889" s="294" t="s">
        <v>31</v>
      </c>
      <c r="E889" s="361">
        <v>3</v>
      </c>
      <c r="F889" s="2811"/>
      <c r="G889" s="2816"/>
      <c r="H889" s="2817"/>
      <c r="I889" s="2811"/>
      <c r="J889" s="2811"/>
    </row>
    <row r="890" spans="1:10">
      <c r="A890" s="2810" t="s">
        <v>1965</v>
      </c>
      <c r="B890" s="293" t="s">
        <v>840</v>
      </c>
      <c r="C890" s="293" t="s">
        <v>1324</v>
      </c>
      <c r="D890" s="294" t="s">
        <v>31</v>
      </c>
      <c r="E890" s="361">
        <v>2</v>
      </c>
      <c r="F890" s="2811"/>
      <c r="G890" s="2816"/>
      <c r="H890" s="2821"/>
      <c r="I890" s="3079"/>
      <c r="J890" s="2811"/>
    </row>
    <row r="891" spans="1:10">
      <c r="A891" s="2810" t="s">
        <v>1966</v>
      </c>
      <c r="B891" s="55" t="s">
        <v>1325</v>
      </c>
      <c r="C891" s="494" t="s">
        <v>1326</v>
      </c>
      <c r="D891" s="384" t="s">
        <v>31</v>
      </c>
      <c r="E891" s="384">
        <v>2</v>
      </c>
      <c r="F891" s="2811"/>
      <c r="G891" s="2816"/>
      <c r="H891" s="2821"/>
      <c r="I891" s="3079"/>
      <c r="J891" s="2811"/>
    </row>
    <row r="892" spans="1:10">
      <c r="A892" s="2822"/>
      <c r="B892" s="2852"/>
      <c r="C892" s="2852"/>
      <c r="D892" s="2854"/>
      <c r="E892" s="2855"/>
      <c r="F892" s="2830"/>
      <c r="G892" s="3077"/>
      <c r="H892" s="2854"/>
      <c r="I892" s="2830" t="s">
        <v>2755</v>
      </c>
      <c r="J892" s="3000"/>
    </row>
    <row r="893" spans="1:10">
      <c r="A893" s="2801" t="s">
        <v>1967</v>
      </c>
      <c r="B893" s="2934" t="s">
        <v>1329</v>
      </c>
      <c r="C893" s="2934"/>
      <c r="D893" s="2923"/>
      <c r="E893" s="2805"/>
      <c r="F893" s="2934"/>
      <c r="G893" s="2925"/>
      <c r="H893" s="2923"/>
      <c r="I893" s="2934"/>
      <c r="J893" s="2934"/>
    </row>
    <row r="894" spans="1:10" ht="25.5">
      <c r="A894" s="3016" t="s">
        <v>1968</v>
      </c>
      <c r="B894" s="3080" t="s">
        <v>1331</v>
      </c>
      <c r="C894" s="3079" t="s">
        <v>1332</v>
      </c>
      <c r="D894" s="2821" t="s">
        <v>31</v>
      </c>
      <c r="E894" s="3081">
        <v>60000</v>
      </c>
      <c r="F894" s="3079"/>
      <c r="G894" s="3015"/>
      <c r="H894" s="2821"/>
      <c r="I894" s="3079"/>
      <c r="J894" s="3079"/>
    </row>
    <row r="895" spans="1:10" ht="25.5">
      <c r="A895" s="3016" t="s">
        <v>1969</v>
      </c>
      <c r="B895" s="3080" t="s">
        <v>1331</v>
      </c>
      <c r="C895" s="3079" t="s">
        <v>1334</v>
      </c>
      <c r="D895" s="2821" t="s">
        <v>31</v>
      </c>
      <c r="E895" s="3081">
        <v>15000</v>
      </c>
      <c r="F895" s="3079"/>
      <c r="G895" s="3015"/>
      <c r="H895" s="2821"/>
      <c r="I895" s="3079"/>
      <c r="J895" s="3079"/>
    </row>
    <row r="896" spans="1:10" ht="25.5">
      <c r="A896" s="3016" t="s">
        <v>1970</v>
      </c>
      <c r="B896" s="3080" t="s">
        <v>1335</v>
      </c>
      <c r="C896" s="3079" t="s">
        <v>1336</v>
      </c>
      <c r="D896" s="2821" t="s">
        <v>31</v>
      </c>
      <c r="E896" s="3081">
        <v>3000</v>
      </c>
      <c r="F896" s="3079"/>
      <c r="G896" s="3015"/>
      <c r="H896" s="2821"/>
      <c r="I896" s="3079"/>
      <c r="J896" s="3079"/>
    </row>
    <row r="897" spans="1:10" ht="25.5">
      <c r="A897" s="3016" t="s">
        <v>1971</v>
      </c>
      <c r="B897" s="3080" t="s">
        <v>1337</v>
      </c>
      <c r="C897" s="3080" t="s">
        <v>1338</v>
      </c>
      <c r="D897" s="2821" t="s">
        <v>31</v>
      </c>
      <c r="E897" s="3081">
        <v>15000</v>
      </c>
      <c r="F897" s="3079"/>
      <c r="G897" s="3015"/>
      <c r="H897" s="2821"/>
      <c r="I897" s="3079"/>
      <c r="J897" s="3079"/>
    </row>
    <row r="898" spans="1:10">
      <c r="A898" s="2822"/>
      <c r="B898" s="2852"/>
      <c r="C898" s="2852"/>
      <c r="D898" s="2854"/>
      <c r="E898" s="2855"/>
      <c r="F898" s="2830"/>
      <c r="G898" s="2852"/>
      <c r="H898" s="2854"/>
      <c r="I898" s="2830" t="s">
        <v>1972</v>
      </c>
      <c r="J898" s="3000"/>
    </row>
    <row r="899" spans="1:10">
      <c r="A899" s="2801">
        <v>134</v>
      </c>
      <c r="B899" s="3082" t="s">
        <v>1379</v>
      </c>
      <c r="C899" s="3083"/>
      <c r="D899" s="3084"/>
      <c r="E899" s="3085"/>
      <c r="F899" s="3086"/>
      <c r="G899" s="3086"/>
      <c r="H899" s="3086"/>
      <c r="I899" s="3086"/>
      <c r="J899" s="3086"/>
    </row>
    <row r="900" spans="1:10" ht="51">
      <c r="A900" s="3016" t="s">
        <v>1973</v>
      </c>
      <c r="B900" s="486" t="s">
        <v>1988</v>
      </c>
      <c r="C900" s="487" t="s">
        <v>1380</v>
      </c>
      <c r="D900" s="402" t="s">
        <v>249</v>
      </c>
      <c r="E900" s="498">
        <v>36</v>
      </c>
      <c r="F900" s="489"/>
      <c r="G900" s="489"/>
      <c r="H900" s="489"/>
      <c r="I900" s="489"/>
      <c r="J900" s="489"/>
    </row>
    <row r="901" spans="1:10" ht="51">
      <c r="A901" s="3016" t="s">
        <v>1974</v>
      </c>
      <c r="B901" s="486" t="s">
        <v>1989</v>
      </c>
      <c r="C901" s="487" t="s">
        <v>1381</v>
      </c>
      <c r="D901" s="402" t="s">
        <v>249</v>
      </c>
      <c r="E901" s="499">
        <v>36</v>
      </c>
      <c r="F901" s="489"/>
      <c r="G901" s="489"/>
      <c r="H901" s="489"/>
      <c r="I901" s="489"/>
      <c r="J901" s="489"/>
    </row>
    <row r="902" spans="1:10" ht="25.5">
      <c r="A902" s="3016" t="s">
        <v>1975</v>
      </c>
      <c r="B902" s="491" t="s">
        <v>1382</v>
      </c>
      <c r="C902" s="487" t="s">
        <v>1383</v>
      </c>
      <c r="D902" s="402" t="s">
        <v>249</v>
      </c>
      <c r="E902" s="499">
        <v>180</v>
      </c>
      <c r="F902" s="489"/>
      <c r="G902" s="489"/>
      <c r="H902" s="489"/>
      <c r="I902" s="489"/>
      <c r="J902" s="489"/>
    </row>
    <row r="903" spans="1:10" ht="25.5">
      <c r="A903" s="3016" t="s">
        <v>1976</v>
      </c>
      <c r="B903" s="491" t="s">
        <v>1384</v>
      </c>
      <c r="C903" s="487" t="s">
        <v>1385</v>
      </c>
      <c r="D903" s="402" t="s">
        <v>49</v>
      </c>
      <c r="E903" s="498">
        <v>90</v>
      </c>
      <c r="F903" s="489"/>
      <c r="G903" s="489"/>
      <c r="H903" s="489"/>
      <c r="I903" s="489"/>
      <c r="J903" s="489"/>
    </row>
    <row r="904" spans="1:10" ht="38.25">
      <c r="A904" s="3016" t="s">
        <v>1977</v>
      </c>
      <c r="B904" s="491" t="s">
        <v>1386</v>
      </c>
      <c r="C904" s="487" t="s">
        <v>1387</v>
      </c>
      <c r="D904" s="488" t="s">
        <v>49</v>
      </c>
      <c r="E904" s="498">
        <v>72</v>
      </c>
      <c r="F904" s="489"/>
      <c r="G904" s="489"/>
      <c r="H904" s="489"/>
      <c r="I904" s="489"/>
      <c r="J904" s="489"/>
    </row>
    <row r="905" spans="1:10" ht="38.25">
      <c r="A905" s="3016" t="s">
        <v>1978</v>
      </c>
      <c r="B905" s="492" t="s">
        <v>1388</v>
      </c>
      <c r="C905" s="402" t="s">
        <v>1389</v>
      </c>
      <c r="D905" s="488" t="s">
        <v>31</v>
      </c>
      <c r="E905" s="500">
        <v>8</v>
      </c>
      <c r="F905" s="489"/>
      <c r="G905" s="489"/>
      <c r="H905" s="489"/>
      <c r="I905" s="489"/>
      <c r="J905" s="489"/>
    </row>
    <row r="906" spans="1:10" ht="38.25">
      <c r="A906" s="3016" t="s">
        <v>1979</v>
      </c>
      <c r="B906" s="402" t="s">
        <v>1390</v>
      </c>
      <c r="C906" s="402" t="s">
        <v>1391</v>
      </c>
      <c r="D906" s="488" t="s">
        <v>31</v>
      </c>
      <c r="E906" s="500">
        <v>8</v>
      </c>
      <c r="F906" s="489"/>
      <c r="G906" s="489"/>
      <c r="H906" s="489"/>
      <c r="I906" s="489"/>
      <c r="J906" s="489"/>
    </row>
    <row r="907" spans="1:10" ht="25.5">
      <c r="A907" s="3016" t="s">
        <v>1980</v>
      </c>
      <c r="B907" s="402" t="s">
        <v>1392</v>
      </c>
      <c r="C907" s="402" t="s">
        <v>1393</v>
      </c>
      <c r="D907" s="488" t="s">
        <v>31</v>
      </c>
      <c r="E907" s="500">
        <v>5</v>
      </c>
      <c r="F907" s="489"/>
      <c r="G907" s="489"/>
      <c r="H907" s="489"/>
      <c r="I907" s="489"/>
      <c r="J907" s="489"/>
    </row>
    <row r="908" spans="1:10" ht="38.25">
      <c r="A908" s="3016" t="s">
        <v>1981</v>
      </c>
      <c r="B908" s="402" t="s">
        <v>1394</v>
      </c>
      <c r="C908" s="493" t="s">
        <v>1395</v>
      </c>
      <c r="D908" s="488" t="s">
        <v>31</v>
      </c>
      <c r="E908" s="500">
        <v>36</v>
      </c>
      <c r="F908" s="489"/>
      <c r="G908" s="489"/>
      <c r="H908" s="489"/>
      <c r="I908" s="489"/>
      <c r="J908" s="489"/>
    </row>
    <row r="909" spans="1:10" ht="25.5">
      <c r="A909" s="3016" t="s">
        <v>1982</v>
      </c>
      <c r="B909" s="402" t="s">
        <v>1396</v>
      </c>
      <c r="C909" s="402" t="s">
        <v>1397</v>
      </c>
      <c r="D909" s="488" t="s">
        <v>31</v>
      </c>
      <c r="E909" s="500">
        <v>10</v>
      </c>
      <c r="F909" s="489"/>
      <c r="G909" s="489"/>
      <c r="H909" s="489"/>
      <c r="I909" s="489"/>
      <c r="J909" s="489"/>
    </row>
    <row r="910" spans="1:10" ht="38.25">
      <c r="A910" s="3016" t="s">
        <v>1983</v>
      </c>
      <c r="B910" s="488" t="s">
        <v>1398</v>
      </c>
      <c r="C910" s="493" t="s">
        <v>1399</v>
      </c>
      <c r="D910" s="488" t="s">
        <v>49</v>
      </c>
      <c r="E910" s="501">
        <v>144</v>
      </c>
      <c r="F910" s="489"/>
      <c r="G910" s="489"/>
      <c r="H910" s="489"/>
      <c r="I910" s="489"/>
      <c r="J910" s="489"/>
    </row>
    <row r="911" spans="1:10" ht="38.25">
      <c r="A911" s="3016" t="s">
        <v>1984</v>
      </c>
      <c r="B911" s="488" t="s">
        <v>1400</v>
      </c>
      <c r="C911" s="493" t="s">
        <v>1401</v>
      </c>
      <c r="D911" s="488" t="s">
        <v>49</v>
      </c>
      <c r="E911" s="501">
        <v>108</v>
      </c>
      <c r="F911" s="489"/>
      <c r="G911" s="489"/>
      <c r="H911" s="489"/>
      <c r="I911" s="489"/>
      <c r="J911" s="489"/>
    </row>
    <row r="912" spans="1:10" ht="25.5">
      <c r="A912" s="3016" t="s">
        <v>1985</v>
      </c>
      <c r="B912" s="402" t="s">
        <v>1402</v>
      </c>
      <c r="C912" s="402" t="s">
        <v>1403</v>
      </c>
      <c r="D912" s="402" t="s">
        <v>249</v>
      </c>
      <c r="E912" s="500">
        <v>60</v>
      </c>
      <c r="F912" s="489"/>
      <c r="G912" s="489"/>
      <c r="H912" s="489"/>
      <c r="I912" s="489"/>
      <c r="J912" s="489"/>
    </row>
    <row r="913" spans="1:10" ht="51">
      <c r="A913" s="3016" t="s">
        <v>1986</v>
      </c>
      <c r="B913" s="488" t="s">
        <v>274</v>
      </c>
      <c r="C913" s="402" t="s">
        <v>1404</v>
      </c>
      <c r="D913" s="402" t="s">
        <v>249</v>
      </c>
      <c r="E913" s="500">
        <v>4000</v>
      </c>
      <c r="F913" s="489"/>
      <c r="G913" s="489"/>
      <c r="H913" s="489"/>
      <c r="I913" s="489"/>
      <c r="J913" s="489"/>
    </row>
    <row r="914" spans="1:10" ht="38.25">
      <c r="A914" s="3016" t="s">
        <v>1987</v>
      </c>
      <c r="B914" s="491" t="s">
        <v>1405</v>
      </c>
      <c r="C914" s="402" t="s">
        <v>1406</v>
      </c>
      <c r="D914" s="402" t="s">
        <v>858</v>
      </c>
      <c r="E914" s="500">
        <v>800</v>
      </c>
      <c r="F914" s="489"/>
      <c r="G914" s="489"/>
      <c r="H914" s="489"/>
      <c r="I914" s="489"/>
      <c r="J914" s="489"/>
    </row>
    <row r="915" spans="1:10">
      <c r="A915" s="2822"/>
      <c r="B915" s="2852"/>
      <c r="C915" s="2852"/>
      <c r="D915" s="2854"/>
      <c r="E915" s="2855"/>
      <c r="F915" s="2830"/>
      <c r="G915" s="2852"/>
      <c r="H915" s="2854"/>
      <c r="I915" s="2830" t="s">
        <v>1990</v>
      </c>
      <c r="J915" s="3000"/>
    </row>
    <row r="916" spans="1:10">
      <c r="A916" s="3087" t="s">
        <v>2183</v>
      </c>
      <c r="B916" s="3088" t="s">
        <v>1991</v>
      </c>
      <c r="C916" s="3088"/>
      <c r="D916" s="3089"/>
      <c r="E916" s="3090"/>
      <c r="F916" s="3092"/>
      <c r="G916" s="3093"/>
      <c r="H916" s="3091"/>
      <c r="I916" s="3091"/>
      <c r="J916" s="3091"/>
    </row>
    <row r="917" spans="1:10" ht="25.5">
      <c r="A917" s="608" t="s">
        <v>2340</v>
      </c>
      <c r="B917" s="509" t="s">
        <v>838</v>
      </c>
      <c r="C917" s="509" t="s">
        <v>1992</v>
      </c>
      <c r="D917" s="510" t="s">
        <v>31</v>
      </c>
      <c r="E917" s="3094">
        <v>220</v>
      </c>
      <c r="F917" s="511"/>
      <c r="G917" s="512"/>
      <c r="H917" s="3095"/>
      <c r="I917" s="3095"/>
      <c r="J917" s="3096"/>
    </row>
    <row r="918" spans="1:10" ht="25.5">
      <c r="A918" s="608" t="s">
        <v>2341</v>
      </c>
      <c r="B918" s="509" t="s">
        <v>2633</v>
      </c>
      <c r="C918" s="509" t="s">
        <v>2572</v>
      </c>
      <c r="D918" s="510" t="s">
        <v>31</v>
      </c>
      <c r="E918" s="3094">
        <v>150</v>
      </c>
      <c r="F918" s="511"/>
      <c r="G918" s="512"/>
      <c r="H918" s="3095"/>
      <c r="I918" s="3095"/>
      <c r="J918" s="3096"/>
    </row>
    <row r="919" spans="1:10" ht="25.5">
      <c r="A919" s="608" t="s">
        <v>2342</v>
      </c>
      <c r="B919" s="509" t="s">
        <v>1993</v>
      </c>
      <c r="C919" s="509" t="s">
        <v>1994</v>
      </c>
      <c r="D919" s="510" t="s">
        <v>31</v>
      </c>
      <c r="E919" s="3094">
        <v>120</v>
      </c>
      <c r="F919" s="511"/>
      <c r="G919" s="512"/>
      <c r="H919" s="3095"/>
      <c r="I919" s="3095"/>
      <c r="J919" s="3096"/>
    </row>
    <row r="920" spans="1:10">
      <c r="A920" s="608" t="s">
        <v>2343</v>
      </c>
      <c r="B920" s="509" t="s">
        <v>1995</v>
      </c>
      <c r="C920" s="509" t="s">
        <v>1996</v>
      </c>
      <c r="D920" s="510" t="s">
        <v>31</v>
      </c>
      <c r="E920" s="3094">
        <v>1</v>
      </c>
      <c r="F920" s="511"/>
      <c r="G920" s="512"/>
      <c r="H920" s="3095"/>
      <c r="I920" s="3095"/>
      <c r="J920" s="3096"/>
    </row>
    <row r="921" spans="1:10" ht="38.25">
      <c r="A921" s="608" t="s">
        <v>2344</v>
      </c>
      <c r="B921" s="509" t="s">
        <v>1997</v>
      </c>
      <c r="C921" s="509" t="s">
        <v>1998</v>
      </c>
      <c r="D921" s="510" t="s">
        <v>31</v>
      </c>
      <c r="E921" s="3094">
        <v>2</v>
      </c>
      <c r="F921" s="511"/>
      <c r="G921" s="512"/>
      <c r="H921" s="3095"/>
      <c r="I921" s="3095"/>
      <c r="J921" s="3096"/>
    </row>
    <row r="922" spans="1:10">
      <c r="A922" s="608" t="s">
        <v>2345</v>
      </c>
      <c r="B922" s="509" t="s">
        <v>1999</v>
      </c>
      <c r="C922" s="509" t="s">
        <v>2000</v>
      </c>
      <c r="D922" s="510" t="s">
        <v>2001</v>
      </c>
      <c r="E922" s="3094">
        <v>60</v>
      </c>
      <c r="F922" s="511"/>
      <c r="G922" s="512"/>
      <c r="H922" s="3095"/>
      <c r="I922" s="3095"/>
      <c r="J922" s="3096"/>
    </row>
    <row r="923" spans="1:10">
      <c r="A923" s="608" t="s">
        <v>2346</v>
      </c>
      <c r="B923" s="509" t="s">
        <v>2002</v>
      </c>
      <c r="C923" s="509" t="s">
        <v>2003</v>
      </c>
      <c r="D923" s="510" t="s">
        <v>31</v>
      </c>
      <c r="E923" s="3094">
        <v>15</v>
      </c>
      <c r="F923" s="511"/>
      <c r="G923" s="512"/>
      <c r="H923" s="3095"/>
      <c r="I923" s="3095"/>
      <c r="J923" s="3096"/>
    </row>
    <row r="924" spans="1:10" ht="25.5">
      <c r="A924" s="608" t="s">
        <v>2347</v>
      </c>
      <c r="B924" s="509" t="s">
        <v>2634</v>
      </c>
      <c r="C924" s="509" t="s">
        <v>2004</v>
      </c>
      <c r="D924" s="510" t="s">
        <v>31</v>
      </c>
      <c r="E924" s="3094">
        <f>4*1.3</f>
        <v>5.2</v>
      </c>
      <c r="F924" s="511"/>
      <c r="G924" s="512"/>
      <c r="H924" s="3095"/>
      <c r="I924" s="3095"/>
      <c r="J924" s="3096"/>
    </row>
    <row r="925" spans="1:10">
      <c r="A925" s="608" t="s">
        <v>2348</v>
      </c>
      <c r="B925" s="509" t="s">
        <v>2005</v>
      </c>
      <c r="C925" s="509" t="s">
        <v>2000</v>
      </c>
      <c r="D925" s="510" t="s">
        <v>2001</v>
      </c>
      <c r="E925" s="3094">
        <v>60</v>
      </c>
      <c r="F925" s="511"/>
      <c r="G925" s="512"/>
      <c r="H925" s="3095"/>
      <c r="I925" s="3095"/>
      <c r="J925" s="3096"/>
    </row>
    <row r="926" spans="1:10">
      <c r="A926" s="608" t="s">
        <v>2349</v>
      </c>
      <c r="B926" s="509" t="s">
        <v>2635</v>
      </c>
      <c r="C926" s="509" t="s">
        <v>2006</v>
      </c>
      <c r="D926" s="510" t="s">
        <v>31</v>
      </c>
      <c r="E926" s="3094">
        <v>75</v>
      </c>
      <c r="F926" s="511"/>
      <c r="G926" s="512"/>
      <c r="H926" s="3095"/>
      <c r="I926" s="3095"/>
      <c r="J926" s="3096"/>
    </row>
    <row r="927" spans="1:10" ht="25.5">
      <c r="A927" s="608" t="s">
        <v>2350</v>
      </c>
      <c r="B927" s="509" t="s">
        <v>2007</v>
      </c>
      <c r="C927" s="509" t="s">
        <v>2008</v>
      </c>
      <c r="D927" s="510" t="s">
        <v>31</v>
      </c>
      <c r="E927" s="3094">
        <f>120*1.3</f>
        <v>156</v>
      </c>
      <c r="F927" s="511"/>
      <c r="G927" s="512"/>
      <c r="H927" s="3095"/>
      <c r="I927" s="3095"/>
      <c r="J927" s="3096"/>
    </row>
    <row r="928" spans="1:10">
      <c r="A928" s="608" t="s">
        <v>2351</v>
      </c>
      <c r="B928" s="509" t="s">
        <v>2009</v>
      </c>
      <c r="C928" s="509" t="s">
        <v>2010</v>
      </c>
      <c r="D928" s="510" t="s">
        <v>31</v>
      </c>
      <c r="E928" s="3097">
        <v>5</v>
      </c>
      <c r="F928" s="511"/>
      <c r="G928" s="512"/>
      <c r="H928" s="3095"/>
      <c r="I928" s="3095"/>
      <c r="J928" s="3096"/>
    </row>
    <row r="929" spans="1:10">
      <c r="A929" s="608" t="s">
        <v>2352</v>
      </c>
      <c r="B929" s="509" t="s">
        <v>2011</v>
      </c>
      <c r="C929" s="509" t="s">
        <v>2010</v>
      </c>
      <c r="D929" s="510" t="s">
        <v>31</v>
      </c>
      <c r="E929" s="3097">
        <v>5</v>
      </c>
      <c r="F929" s="511"/>
      <c r="G929" s="512"/>
      <c r="H929" s="3095"/>
      <c r="I929" s="3095"/>
      <c r="J929" s="3096"/>
    </row>
    <row r="930" spans="1:10">
      <c r="A930" s="608" t="s">
        <v>2353</v>
      </c>
      <c r="B930" s="509" t="s">
        <v>2012</v>
      </c>
      <c r="C930" s="509" t="s">
        <v>2013</v>
      </c>
      <c r="D930" s="510" t="s">
        <v>2001</v>
      </c>
      <c r="E930" s="3094">
        <v>30</v>
      </c>
      <c r="F930" s="511"/>
      <c r="G930" s="512"/>
      <c r="H930" s="3095"/>
      <c r="I930" s="3095"/>
      <c r="J930" s="3096"/>
    </row>
    <row r="931" spans="1:10">
      <c r="A931" s="608" t="s">
        <v>2354</v>
      </c>
      <c r="B931" s="509" t="s">
        <v>2014</v>
      </c>
      <c r="C931" s="509" t="s">
        <v>2013</v>
      </c>
      <c r="D931" s="510" t="s">
        <v>2001</v>
      </c>
      <c r="E931" s="3094">
        <v>30</v>
      </c>
      <c r="F931" s="511"/>
      <c r="G931" s="512"/>
      <c r="H931" s="3095"/>
      <c r="I931" s="3095"/>
      <c r="J931" s="3096"/>
    </row>
    <row r="932" spans="1:10">
      <c r="A932" s="3098"/>
      <c r="B932" s="3099"/>
      <c r="C932" s="3099"/>
      <c r="D932" s="3100"/>
      <c r="E932" s="3101"/>
      <c r="F932" s="3099"/>
      <c r="G932" s="3100"/>
      <c r="H932" s="3099"/>
      <c r="I932" s="3102" t="s">
        <v>2355</v>
      </c>
      <c r="J932" s="3103"/>
    </row>
    <row r="933" spans="1:10">
      <c r="A933" s="3104"/>
      <c r="B933" s="3105" t="s">
        <v>2015</v>
      </c>
      <c r="C933" s="3106"/>
      <c r="D933" s="3107"/>
      <c r="E933" s="3108"/>
      <c r="F933" s="3106"/>
      <c r="G933" s="3107"/>
      <c r="H933" s="3109"/>
      <c r="I933" s="3106"/>
      <c r="J933" s="3110"/>
    </row>
    <row r="934" spans="1:10">
      <c r="A934" s="3111" t="s">
        <v>2186</v>
      </c>
      <c r="B934" s="509" t="s">
        <v>2016</v>
      </c>
      <c r="C934" s="509" t="s">
        <v>2017</v>
      </c>
      <c r="D934" s="510" t="s">
        <v>31</v>
      </c>
      <c r="E934" s="3094">
        <v>70</v>
      </c>
      <c r="F934" s="511"/>
      <c r="G934" s="512"/>
      <c r="H934" s="3095"/>
      <c r="I934" s="3095"/>
      <c r="J934" s="3096"/>
    </row>
    <row r="935" spans="1:10">
      <c r="A935" s="3098"/>
      <c r="B935" s="3099"/>
      <c r="C935" s="3099"/>
      <c r="D935" s="3100"/>
      <c r="E935" s="3101"/>
      <c r="F935" s="3099"/>
      <c r="G935" s="3100"/>
      <c r="H935" s="3099"/>
      <c r="I935" s="3102" t="s">
        <v>2356</v>
      </c>
      <c r="J935" s="3103"/>
    </row>
    <row r="936" spans="1:10" ht="25.5">
      <c r="A936" s="3111" t="s">
        <v>2189</v>
      </c>
      <c r="B936" s="509" t="s">
        <v>2018</v>
      </c>
      <c r="C936" s="509" t="s">
        <v>2573</v>
      </c>
      <c r="D936" s="510" t="s">
        <v>31</v>
      </c>
      <c r="E936" s="3094">
        <v>150</v>
      </c>
      <c r="F936" s="511"/>
      <c r="G936" s="512"/>
      <c r="H936" s="3095"/>
      <c r="I936" s="3095"/>
      <c r="J936" s="3096"/>
    </row>
    <row r="937" spans="1:10">
      <c r="A937" s="3098"/>
      <c r="B937" s="3099"/>
      <c r="C937" s="3099"/>
      <c r="D937" s="3100"/>
      <c r="E937" s="3101"/>
      <c r="F937" s="3099"/>
      <c r="G937" s="3100"/>
      <c r="H937" s="3099"/>
      <c r="I937" s="3102" t="s">
        <v>2357</v>
      </c>
      <c r="J937" s="3103"/>
    </row>
    <row r="938" spans="1:10">
      <c r="A938" s="3111" t="s">
        <v>2192</v>
      </c>
      <c r="B938" s="509" t="s">
        <v>2019</v>
      </c>
      <c r="C938" s="509" t="s">
        <v>2020</v>
      </c>
      <c r="D938" s="510" t="s">
        <v>49</v>
      </c>
      <c r="E938" s="3097">
        <v>600</v>
      </c>
      <c r="F938" s="511"/>
      <c r="G938" s="512"/>
      <c r="H938" s="3095"/>
      <c r="I938" s="3095"/>
      <c r="J938" s="3096"/>
    </row>
    <row r="939" spans="1:10">
      <c r="A939" s="3098"/>
      <c r="B939" s="3099"/>
      <c r="C939" s="3099"/>
      <c r="D939" s="3100"/>
      <c r="E939" s="3101"/>
      <c r="F939" s="3099"/>
      <c r="G939" s="3100"/>
      <c r="H939" s="3099"/>
      <c r="I939" s="3102" t="s">
        <v>2358</v>
      </c>
      <c r="J939" s="3103"/>
    </row>
    <row r="940" spans="1:10" ht="25.5">
      <c r="A940" s="3111" t="s">
        <v>2195</v>
      </c>
      <c r="B940" s="1008" t="s">
        <v>2021</v>
      </c>
      <c r="C940" s="509" t="s">
        <v>2022</v>
      </c>
      <c r="D940" s="510" t="s">
        <v>49</v>
      </c>
      <c r="E940" s="3097">
        <f>25*1.3</f>
        <v>32.5</v>
      </c>
      <c r="F940" s="511"/>
      <c r="G940" s="512"/>
      <c r="H940" s="3095"/>
      <c r="I940" s="3095"/>
      <c r="J940" s="3096"/>
    </row>
    <row r="941" spans="1:10">
      <c r="A941" s="3098"/>
      <c r="B941" s="3099"/>
      <c r="C941" s="3099"/>
      <c r="D941" s="3100"/>
      <c r="E941" s="3101"/>
      <c r="F941" s="3099"/>
      <c r="G941" s="3100"/>
      <c r="H941" s="3099"/>
      <c r="I941" s="3102" t="s">
        <v>2359</v>
      </c>
      <c r="J941" s="3103"/>
    </row>
    <row r="942" spans="1:10">
      <c r="A942" s="3111" t="s">
        <v>2198</v>
      </c>
      <c r="B942" s="509" t="s">
        <v>2023</v>
      </c>
      <c r="C942" s="509" t="s">
        <v>2024</v>
      </c>
      <c r="D942" s="510" t="s">
        <v>49</v>
      </c>
      <c r="E942" s="3097">
        <f>4*1.3</f>
        <v>5.2</v>
      </c>
      <c r="F942" s="511"/>
      <c r="G942" s="512"/>
      <c r="H942" s="3095"/>
      <c r="I942" s="3095"/>
      <c r="J942" s="3096"/>
    </row>
    <row r="943" spans="1:10">
      <c r="A943" s="3098"/>
      <c r="B943" s="3099"/>
      <c r="C943" s="3099"/>
      <c r="D943" s="3100"/>
      <c r="E943" s="3101"/>
      <c r="F943" s="3099"/>
      <c r="G943" s="3100"/>
      <c r="H943" s="3099"/>
      <c r="I943" s="3102" t="s">
        <v>2360</v>
      </c>
      <c r="J943" s="3103"/>
    </row>
    <row r="944" spans="1:10" ht="25.5">
      <c r="A944" s="3111" t="s">
        <v>2201</v>
      </c>
      <c r="B944" s="509" t="s">
        <v>2025</v>
      </c>
      <c r="C944" s="509" t="s">
        <v>2574</v>
      </c>
      <c r="D944" s="510" t="s">
        <v>49</v>
      </c>
      <c r="E944" s="3097">
        <v>22</v>
      </c>
      <c r="F944" s="511"/>
      <c r="G944" s="512"/>
      <c r="H944" s="3095"/>
      <c r="I944" s="3095"/>
      <c r="J944" s="3096"/>
    </row>
    <row r="945" spans="1:10">
      <c r="A945" s="3098"/>
      <c r="B945" s="3099"/>
      <c r="C945" s="3099"/>
      <c r="D945" s="3100"/>
      <c r="E945" s="3101"/>
      <c r="F945" s="3099"/>
      <c r="G945" s="3100"/>
      <c r="H945" s="3099"/>
      <c r="I945" s="3102" t="s">
        <v>2361</v>
      </c>
      <c r="J945" s="3103"/>
    </row>
    <row r="946" spans="1:10">
      <c r="A946" s="3112" t="s">
        <v>2204</v>
      </c>
      <c r="B946" s="3113" t="s">
        <v>2026</v>
      </c>
      <c r="C946" s="3114"/>
      <c r="D946" s="3115"/>
      <c r="E946" s="3116"/>
      <c r="F946" s="3118"/>
      <c r="G946" s="3119"/>
      <c r="H946" s="3117"/>
      <c r="I946" s="3117"/>
      <c r="J946" s="3120"/>
    </row>
    <row r="947" spans="1:10" ht="25.5">
      <c r="A947" s="611" t="s">
        <v>2362</v>
      </c>
      <c r="B947" s="536" t="s">
        <v>2027</v>
      </c>
      <c r="C947" s="536" t="s">
        <v>2363</v>
      </c>
      <c r="D947" s="510" t="s">
        <v>2028</v>
      </c>
      <c r="E947" s="3097">
        <v>100</v>
      </c>
      <c r="F947" s="537"/>
      <c r="G947" s="512"/>
      <c r="H947" s="3095"/>
      <c r="I947" s="3095"/>
      <c r="J947" s="3096"/>
    </row>
    <row r="948" spans="1:10" ht="25.5">
      <c r="A948" s="611" t="s">
        <v>2366</v>
      </c>
      <c r="B948" s="536" t="s">
        <v>2029</v>
      </c>
      <c r="C948" s="536" t="s">
        <v>2363</v>
      </c>
      <c r="D948" s="510" t="s">
        <v>2028</v>
      </c>
      <c r="E948" s="3097">
        <v>80</v>
      </c>
      <c r="F948" s="537"/>
      <c r="G948" s="512"/>
      <c r="H948" s="3095"/>
      <c r="I948" s="3095"/>
      <c r="J948" s="3096"/>
    </row>
    <row r="949" spans="1:10" ht="51">
      <c r="A949" s="611" t="s">
        <v>2367</v>
      </c>
      <c r="B949" s="536" t="s">
        <v>2030</v>
      </c>
      <c r="C949" s="536" t="s">
        <v>2364</v>
      </c>
      <c r="D949" s="538" t="s">
        <v>87</v>
      </c>
      <c r="E949" s="3097">
        <v>13</v>
      </c>
      <c r="F949" s="537"/>
      <c r="G949" s="512"/>
      <c r="H949" s="3095"/>
      <c r="I949" s="3095"/>
      <c r="J949" s="3096"/>
    </row>
    <row r="950" spans="1:10" ht="102">
      <c r="A950" s="611" t="s">
        <v>2368</v>
      </c>
      <c r="B950" s="536" t="s">
        <v>2031</v>
      </c>
      <c r="C950" s="536" t="s">
        <v>2365</v>
      </c>
      <c r="D950" s="538" t="s">
        <v>87</v>
      </c>
      <c r="E950" s="3097">
        <f>4*1.3</f>
        <v>5.2</v>
      </c>
      <c r="F950" s="537"/>
      <c r="G950" s="512"/>
      <c r="H950" s="3095"/>
      <c r="I950" s="3095"/>
      <c r="J950" s="3096"/>
    </row>
    <row r="951" spans="1:10" ht="76.5">
      <c r="A951" s="611" t="s">
        <v>2369</v>
      </c>
      <c r="B951" s="536" t="s">
        <v>2032</v>
      </c>
      <c r="C951" s="536" t="s">
        <v>2033</v>
      </c>
      <c r="D951" s="538" t="s">
        <v>87</v>
      </c>
      <c r="E951" s="3097">
        <v>10</v>
      </c>
      <c r="F951" s="537"/>
      <c r="G951" s="512"/>
      <c r="H951" s="3095"/>
      <c r="I951" s="3095"/>
      <c r="J951" s="3096"/>
    </row>
    <row r="952" spans="1:10" ht="63.75">
      <c r="A952" s="611" t="s">
        <v>2370</v>
      </c>
      <c r="B952" s="536" t="s">
        <v>2034</v>
      </c>
      <c r="C952" s="536" t="s">
        <v>2035</v>
      </c>
      <c r="D952" s="538" t="s">
        <v>87</v>
      </c>
      <c r="E952" s="3097">
        <v>3</v>
      </c>
      <c r="F952" s="539"/>
      <c r="G952" s="512"/>
      <c r="H952" s="3095"/>
      <c r="I952" s="3095"/>
      <c r="J952" s="3096"/>
    </row>
    <row r="953" spans="1:10" ht="38.25">
      <c r="A953" s="611" t="s">
        <v>2371</v>
      </c>
      <c r="B953" s="536" t="s">
        <v>2036</v>
      </c>
      <c r="C953" s="536" t="s">
        <v>2037</v>
      </c>
      <c r="D953" s="538" t="s">
        <v>49</v>
      </c>
      <c r="E953" s="3097">
        <v>3</v>
      </c>
      <c r="F953" s="539"/>
      <c r="G953" s="512"/>
      <c r="H953" s="3095"/>
      <c r="I953" s="3095"/>
      <c r="J953" s="3096"/>
    </row>
    <row r="954" spans="1:10" ht="102">
      <c r="A954" s="611" t="s">
        <v>2372</v>
      </c>
      <c r="B954" s="536" t="s">
        <v>2038</v>
      </c>
      <c r="C954" s="536" t="s">
        <v>2039</v>
      </c>
      <c r="D954" s="538" t="s">
        <v>87</v>
      </c>
      <c r="E954" s="3097">
        <v>3</v>
      </c>
      <c r="F954" s="539"/>
      <c r="G954" s="512"/>
      <c r="H954" s="3095"/>
      <c r="I954" s="3095"/>
      <c r="J954" s="3096"/>
    </row>
    <row r="955" spans="1:10" ht="76.5">
      <c r="A955" s="611" t="s">
        <v>2373</v>
      </c>
      <c r="B955" s="536" t="s">
        <v>2040</v>
      </c>
      <c r="C955" s="536" t="s">
        <v>2041</v>
      </c>
      <c r="D955" s="538" t="s">
        <v>87</v>
      </c>
      <c r="E955" s="540">
        <f>1*1.3</f>
        <v>1.3</v>
      </c>
      <c r="F955" s="539"/>
      <c r="G955" s="512"/>
      <c r="H955" s="3095"/>
      <c r="I955" s="3095"/>
      <c r="J955" s="3096"/>
    </row>
    <row r="956" spans="1:10" ht="89.25">
      <c r="A956" s="611" t="s">
        <v>2374</v>
      </c>
      <c r="B956" s="536" t="s">
        <v>2042</v>
      </c>
      <c r="C956" s="536" t="s">
        <v>2043</v>
      </c>
      <c r="D956" s="538" t="s">
        <v>87</v>
      </c>
      <c r="E956" s="540">
        <f>1*1.3</f>
        <v>1.3</v>
      </c>
      <c r="F956" s="539"/>
      <c r="G956" s="512"/>
      <c r="H956" s="3095"/>
      <c r="I956" s="3095"/>
      <c r="J956" s="3096"/>
    </row>
    <row r="957" spans="1:10" ht="76.5">
      <c r="A957" s="611" t="s">
        <v>2375</v>
      </c>
      <c r="B957" s="536" t="s">
        <v>2044</v>
      </c>
      <c r="C957" s="536" t="s">
        <v>2045</v>
      </c>
      <c r="D957" s="538" t="s">
        <v>87</v>
      </c>
      <c r="E957" s="3097">
        <v>3</v>
      </c>
      <c r="F957" s="539"/>
      <c r="G957" s="512"/>
      <c r="H957" s="3095"/>
      <c r="I957" s="3095"/>
      <c r="J957" s="3096"/>
    </row>
    <row r="958" spans="1:10" ht="63.75">
      <c r="A958" s="611" t="s">
        <v>2376</v>
      </c>
      <c r="B958" s="536" t="s">
        <v>2046</v>
      </c>
      <c r="C958" s="536" t="s">
        <v>2047</v>
      </c>
      <c r="D958" s="538" t="s">
        <v>87</v>
      </c>
      <c r="E958" s="540">
        <f>1*1.3</f>
        <v>1.3</v>
      </c>
      <c r="F958" s="539"/>
      <c r="G958" s="512"/>
      <c r="H958" s="3095"/>
      <c r="I958" s="3095"/>
      <c r="J958" s="3096"/>
    </row>
    <row r="959" spans="1:10" ht="38.25">
      <c r="A959" s="611" t="s">
        <v>2377</v>
      </c>
      <c r="B959" s="536" t="s">
        <v>2048</v>
      </c>
      <c r="C959" s="536" t="s">
        <v>2049</v>
      </c>
      <c r="D959" s="538" t="s">
        <v>2028</v>
      </c>
      <c r="E959" s="3097">
        <v>6</v>
      </c>
      <c r="F959" s="539"/>
      <c r="G959" s="512"/>
      <c r="H959" s="3095"/>
      <c r="I959" s="3095"/>
      <c r="J959" s="3096"/>
    </row>
    <row r="960" spans="1:10" ht="63.75">
      <c r="A960" s="611" t="s">
        <v>2378</v>
      </c>
      <c r="B960" s="536" t="s">
        <v>2050</v>
      </c>
      <c r="C960" s="536" t="s">
        <v>2051</v>
      </c>
      <c r="D960" s="538" t="s">
        <v>49</v>
      </c>
      <c r="E960" s="540">
        <f>7*1.3</f>
        <v>9.1</v>
      </c>
      <c r="F960" s="539"/>
      <c r="G960" s="512"/>
      <c r="H960" s="3095"/>
      <c r="I960" s="3095"/>
      <c r="J960" s="3096"/>
    </row>
    <row r="961" spans="1:10">
      <c r="A961" s="3098"/>
      <c r="B961" s="3099"/>
      <c r="C961" s="3099"/>
      <c r="D961" s="3100"/>
      <c r="E961" s="3101"/>
      <c r="F961" s="3099"/>
      <c r="G961" s="3100"/>
      <c r="H961" s="3099"/>
      <c r="I961" s="3102" t="s">
        <v>2379</v>
      </c>
      <c r="J961" s="3103"/>
    </row>
    <row r="962" spans="1:10">
      <c r="A962" s="3121" t="s">
        <v>2207</v>
      </c>
      <c r="B962" s="3113" t="s">
        <v>2052</v>
      </c>
      <c r="C962" s="3122"/>
      <c r="D962" s="3123"/>
      <c r="E962" s="3116"/>
      <c r="F962" s="3124"/>
      <c r="G962" s="3119"/>
      <c r="H962" s="3117"/>
      <c r="I962" s="3117"/>
      <c r="J962" s="3120"/>
    </row>
    <row r="963" spans="1:10" ht="25.5">
      <c r="A963" s="613" t="s">
        <v>2381</v>
      </c>
      <c r="B963" s="601" t="s">
        <v>2053</v>
      </c>
      <c r="C963" s="601" t="s">
        <v>2054</v>
      </c>
      <c r="D963" s="3125" t="s">
        <v>31</v>
      </c>
      <c r="E963" s="3097">
        <f>600*1.3</f>
        <v>780</v>
      </c>
      <c r="F963" s="511"/>
      <c r="G963" s="512"/>
      <c r="H963" s="3095"/>
      <c r="I963" s="3095"/>
      <c r="J963" s="3096"/>
    </row>
    <row r="964" spans="1:10" ht="25.5">
      <c r="A964" s="613" t="s">
        <v>2382</v>
      </c>
      <c r="B964" s="601" t="s">
        <v>2055</v>
      </c>
      <c r="C964" s="601" t="s">
        <v>2054</v>
      </c>
      <c r="D964" s="3125" t="s">
        <v>31</v>
      </c>
      <c r="E964" s="3097">
        <f>600*1.3</f>
        <v>780</v>
      </c>
      <c r="F964" s="511"/>
      <c r="G964" s="512"/>
      <c r="H964" s="3095"/>
      <c r="I964" s="3095"/>
      <c r="J964" s="3096"/>
    </row>
    <row r="965" spans="1:10">
      <c r="A965" s="3098"/>
      <c r="B965" s="3099"/>
      <c r="C965" s="3099"/>
      <c r="D965" s="3100"/>
      <c r="E965" s="3101"/>
      <c r="F965" s="3099"/>
      <c r="G965" s="3100"/>
      <c r="H965" s="3099"/>
      <c r="I965" s="3102" t="s">
        <v>2380</v>
      </c>
      <c r="J965" s="3103"/>
    </row>
    <row r="966" spans="1:10">
      <c r="A966" s="3121" t="s">
        <v>2210</v>
      </c>
      <c r="B966" s="3126" t="s">
        <v>1239</v>
      </c>
      <c r="C966" s="3114"/>
      <c r="D966" s="3123"/>
      <c r="E966" s="3116"/>
      <c r="F966" s="3124"/>
      <c r="G966" s="3119"/>
      <c r="H966" s="3117"/>
      <c r="I966" s="3117"/>
      <c r="J966" s="3120"/>
    </row>
    <row r="967" spans="1:10" ht="38.25">
      <c r="A967" s="613" t="s">
        <v>2383</v>
      </c>
      <c r="B967" s="509" t="s">
        <v>1009</v>
      </c>
      <c r="C967" s="509" t="s">
        <v>2575</v>
      </c>
      <c r="D967" s="510" t="s">
        <v>49</v>
      </c>
      <c r="E967" s="3097">
        <v>3000</v>
      </c>
      <c r="F967" s="511"/>
      <c r="G967" s="512"/>
      <c r="H967" s="3095"/>
      <c r="I967" s="3095"/>
      <c r="J967" s="3096"/>
    </row>
    <row r="968" spans="1:10" ht="38.25">
      <c r="A968" s="613" t="s">
        <v>2384</v>
      </c>
      <c r="B968" s="509" t="s">
        <v>2056</v>
      </c>
      <c r="C968" s="509" t="s">
        <v>2057</v>
      </c>
      <c r="D968" s="510" t="s">
        <v>49</v>
      </c>
      <c r="E968" s="3097">
        <v>3900</v>
      </c>
      <c r="F968" s="511"/>
      <c r="G968" s="512"/>
      <c r="H968" s="3095"/>
      <c r="I968" s="3095"/>
      <c r="J968" s="3096"/>
    </row>
    <row r="969" spans="1:10" ht="63.75">
      <c r="A969" s="613" t="s">
        <v>2385</v>
      </c>
      <c r="B969" s="509" t="s">
        <v>2058</v>
      </c>
      <c r="C969" s="509" t="s">
        <v>2059</v>
      </c>
      <c r="D969" s="510" t="s">
        <v>49</v>
      </c>
      <c r="E969" s="3097">
        <v>150</v>
      </c>
      <c r="F969" s="511"/>
      <c r="G969" s="512"/>
      <c r="H969" s="3095"/>
      <c r="I969" s="3095"/>
      <c r="J969" s="3096"/>
    </row>
    <row r="970" spans="1:10">
      <c r="A970" s="3098"/>
      <c r="B970" s="3099"/>
      <c r="C970" s="3099"/>
      <c r="D970" s="3100"/>
      <c r="E970" s="3101"/>
      <c r="F970" s="3099"/>
      <c r="G970" s="3100"/>
      <c r="H970" s="3099"/>
      <c r="I970" s="3102" t="s">
        <v>2386</v>
      </c>
      <c r="J970" s="3103"/>
    </row>
    <row r="971" spans="1:10">
      <c r="A971" s="3121" t="s">
        <v>2213</v>
      </c>
      <c r="B971" s="3126" t="s">
        <v>2060</v>
      </c>
      <c r="C971" s="3122"/>
      <c r="D971" s="3123"/>
      <c r="E971" s="3116"/>
      <c r="F971" s="3124"/>
      <c r="G971" s="3119"/>
      <c r="H971" s="3117"/>
      <c r="I971" s="3117"/>
      <c r="J971" s="3120"/>
    </row>
    <row r="972" spans="1:10" ht="25.5">
      <c r="A972" s="614" t="s">
        <v>2387</v>
      </c>
      <c r="B972" s="536" t="s">
        <v>2061</v>
      </c>
      <c r="C972" s="536" t="s">
        <v>2062</v>
      </c>
      <c r="D972" s="538" t="s">
        <v>49</v>
      </c>
      <c r="E972" s="3097">
        <v>120</v>
      </c>
      <c r="F972" s="539"/>
      <c r="G972" s="546"/>
      <c r="H972" s="3095"/>
      <c r="I972" s="3095"/>
      <c r="J972" s="3096"/>
    </row>
    <row r="973" spans="1:10" ht="51">
      <c r="A973" s="614" t="s">
        <v>2388</v>
      </c>
      <c r="B973" s="509" t="s">
        <v>2067</v>
      </c>
      <c r="C973" s="509" t="s">
        <v>2576</v>
      </c>
      <c r="D973" s="510" t="s">
        <v>31</v>
      </c>
      <c r="E973" s="3097">
        <f>35*1.3</f>
        <v>45.5</v>
      </c>
      <c r="F973" s="403"/>
      <c r="G973" s="403"/>
      <c r="H973" s="403"/>
      <c r="I973" s="403"/>
      <c r="J973" s="403"/>
    </row>
    <row r="974" spans="1:10">
      <c r="A974" s="3098"/>
      <c r="B974" s="3099"/>
      <c r="C974" s="3099"/>
      <c r="D974" s="3100"/>
      <c r="E974" s="3101"/>
      <c r="F974" s="3099"/>
      <c r="G974" s="3100"/>
      <c r="H974" s="3099"/>
      <c r="I974" s="3102" t="s">
        <v>2389</v>
      </c>
      <c r="J974" s="3103"/>
    </row>
    <row r="975" spans="1:10">
      <c r="A975" s="3127"/>
      <c r="B975" s="3128" t="s">
        <v>2068</v>
      </c>
      <c r="C975" s="3129"/>
      <c r="D975" s="3130"/>
      <c r="E975" s="3131"/>
      <c r="F975" s="3132"/>
      <c r="G975" s="3130"/>
      <c r="H975" s="3129"/>
      <c r="I975" s="3129"/>
      <c r="J975" s="3129"/>
    </row>
    <row r="976" spans="1:10" ht="51">
      <c r="A976" s="3133" t="s">
        <v>2216</v>
      </c>
      <c r="B976" s="3134" t="s">
        <v>2069</v>
      </c>
      <c r="C976" s="566" t="s">
        <v>2070</v>
      </c>
      <c r="D976" s="567" t="s">
        <v>31</v>
      </c>
      <c r="E976" s="568">
        <f>2*1.3</f>
        <v>2.6</v>
      </c>
      <c r="F976" s="3135"/>
      <c r="G976" s="3136"/>
      <c r="H976" s="3095"/>
      <c r="I976" s="3095"/>
      <c r="J976" s="3096"/>
    </row>
    <row r="977" spans="1:10">
      <c r="A977" s="3098"/>
      <c r="B977" s="3099"/>
      <c r="C977" s="3099"/>
      <c r="D977" s="3100"/>
      <c r="E977" s="3101"/>
      <c r="F977" s="3099"/>
      <c r="G977" s="3100"/>
      <c r="H977" s="3099"/>
      <c r="I977" s="3102" t="s">
        <v>2455</v>
      </c>
      <c r="J977" s="3103"/>
    </row>
    <row r="978" spans="1:10" ht="51">
      <c r="A978" s="3133" t="s">
        <v>2219</v>
      </c>
      <c r="B978" s="566" t="s">
        <v>2071</v>
      </c>
      <c r="C978" s="566" t="s">
        <v>2072</v>
      </c>
      <c r="D978" s="567" t="s">
        <v>31</v>
      </c>
      <c r="E978" s="568">
        <f>2*1.3</f>
        <v>2.6</v>
      </c>
      <c r="F978" s="3135"/>
      <c r="G978" s="3136"/>
      <c r="H978" s="3095"/>
      <c r="I978" s="3095"/>
      <c r="J978" s="3096"/>
    </row>
    <row r="979" spans="1:10">
      <c r="A979" s="3098"/>
      <c r="B979" s="3099"/>
      <c r="C979" s="3099"/>
      <c r="D979" s="3100"/>
      <c r="E979" s="3101"/>
      <c r="F979" s="3099"/>
      <c r="G979" s="3100"/>
      <c r="H979" s="3099"/>
      <c r="I979" s="3102" t="s">
        <v>2456</v>
      </c>
      <c r="J979" s="3103"/>
    </row>
    <row r="980" spans="1:10" ht="51">
      <c r="A980" s="3133" t="s">
        <v>2222</v>
      </c>
      <c r="B980" s="3134" t="s">
        <v>2073</v>
      </c>
      <c r="C980" s="566" t="s">
        <v>2074</v>
      </c>
      <c r="D980" s="567" t="s">
        <v>31</v>
      </c>
      <c r="E980" s="568">
        <f>2*1.3</f>
        <v>2.6</v>
      </c>
      <c r="F980" s="3135"/>
      <c r="G980" s="3136"/>
      <c r="H980" s="3095"/>
      <c r="I980" s="3095"/>
      <c r="J980" s="3096"/>
    </row>
    <row r="981" spans="1:10">
      <c r="A981" s="3098"/>
      <c r="B981" s="3099"/>
      <c r="C981" s="3099"/>
      <c r="D981" s="3100"/>
      <c r="E981" s="3101"/>
      <c r="F981" s="3099"/>
      <c r="G981" s="3100"/>
      <c r="H981" s="3099"/>
      <c r="I981" s="3102" t="s">
        <v>2457</v>
      </c>
      <c r="J981" s="3103"/>
    </row>
    <row r="982" spans="1:10" ht="51">
      <c r="A982" s="3133" t="s">
        <v>2225</v>
      </c>
      <c r="B982" s="3134" t="s">
        <v>2075</v>
      </c>
      <c r="C982" s="566" t="s">
        <v>2076</v>
      </c>
      <c r="D982" s="567" t="s">
        <v>31</v>
      </c>
      <c r="E982" s="568">
        <f>1*1.3</f>
        <v>1.3</v>
      </c>
      <c r="F982" s="3135"/>
      <c r="G982" s="3136"/>
      <c r="H982" s="3095"/>
      <c r="I982" s="3095"/>
      <c r="J982" s="3096"/>
    </row>
    <row r="983" spans="1:10">
      <c r="A983" s="3098"/>
      <c r="B983" s="3099"/>
      <c r="C983" s="3099"/>
      <c r="D983" s="3100"/>
      <c r="E983" s="3101"/>
      <c r="F983" s="3099"/>
      <c r="G983" s="3100"/>
      <c r="H983" s="3099"/>
      <c r="I983" s="3102" t="s">
        <v>2458</v>
      </c>
      <c r="J983" s="3103"/>
    </row>
    <row r="984" spans="1:10" ht="51">
      <c r="A984" s="3133" t="s">
        <v>2228</v>
      </c>
      <c r="B984" s="3134" t="s">
        <v>2077</v>
      </c>
      <c r="C984" s="566" t="s">
        <v>2078</v>
      </c>
      <c r="D984" s="567" t="s">
        <v>31</v>
      </c>
      <c r="E984" s="568">
        <f>1*1.3</f>
        <v>1.3</v>
      </c>
      <c r="F984" s="3135"/>
      <c r="G984" s="3136"/>
      <c r="H984" s="3095"/>
      <c r="I984" s="3095"/>
      <c r="J984" s="3096"/>
    </row>
    <row r="985" spans="1:10">
      <c r="A985" s="3098"/>
      <c r="B985" s="3099"/>
      <c r="C985" s="3099"/>
      <c r="D985" s="3100"/>
      <c r="E985" s="3101"/>
      <c r="F985" s="3099"/>
      <c r="G985" s="3100"/>
      <c r="H985" s="3099"/>
      <c r="I985" s="3102" t="s">
        <v>2459</v>
      </c>
      <c r="J985" s="3103"/>
    </row>
    <row r="986" spans="1:10" ht="51">
      <c r="A986" s="3133" t="s">
        <v>2231</v>
      </c>
      <c r="B986" s="3134" t="s">
        <v>2079</v>
      </c>
      <c r="C986" s="566" t="s">
        <v>2078</v>
      </c>
      <c r="D986" s="567" t="s">
        <v>31</v>
      </c>
      <c r="E986" s="568">
        <f>1*1.3</f>
        <v>1.3</v>
      </c>
      <c r="F986" s="3135"/>
      <c r="G986" s="3136"/>
      <c r="H986" s="3095"/>
      <c r="I986" s="3095"/>
      <c r="J986" s="3096"/>
    </row>
    <row r="987" spans="1:10">
      <c r="A987" s="3098"/>
      <c r="B987" s="3099"/>
      <c r="C987" s="3099"/>
      <c r="D987" s="3100"/>
      <c r="E987" s="3101"/>
      <c r="F987" s="3099"/>
      <c r="G987" s="3100"/>
      <c r="H987" s="3099"/>
      <c r="I987" s="3102" t="s">
        <v>2460</v>
      </c>
      <c r="J987" s="3103"/>
    </row>
    <row r="988" spans="1:10" ht="51">
      <c r="A988" s="3133" t="s">
        <v>2234</v>
      </c>
      <c r="B988" s="3134" t="s">
        <v>2080</v>
      </c>
      <c r="C988" s="566" t="s">
        <v>2081</v>
      </c>
      <c r="D988" s="567" t="s">
        <v>31</v>
      </c>
      <c r="E988" s="568">
        <f>1*1.3</f>
        <v>1.3</v>
      </c>
      <c r="F988" s="3135"/>
      <c r="G988" s="3136"/>
      <c r="H988" s="3095"/>
      <c r="I988" s="3095"/>
      <c r="J988" s="3096"/>
    </row>
    <row r="989" spans="1:10">
      <c r="A989" s="3098"/>
      <c r="B989" s="3099"/>
      <c r="C989" s="3099"/>
      <c r="D989" s="3100"/>
      <c r="E989" s="3101"/>
      <c r="F989" s="3099"/>
      <c r="G989" s="3100"/>
      <c r="H989" s="3099"/>
      <c r="I989" s="3102" t="s">
        <v>2461</v>
      </c>
      <c r="J989" s="3103"/>
    </row>
    <row r="990" spans="1:10" ht="63.75">
      <c r="A990" s="3133" t="s">
        <v>2237</v>
      </c>
      <c r="B990" s="3134" t="s">
        <v>2082</v>
      </c>
      <c r="C990" s="566" t="s">
        <v>2083</v>
      </c>
      <c r="D990" s="567" t="s">
        <v>31</v>
      </c>
      <c r="E990" s="568">
        <f>2*1.3</f>
        <v>2.6</v>
      </c>
      <c r="F990" s="3135"/>
      <c r="G990" s="3136"/>
      <c r="H990" s="3095"/>
      <c r="I990" s="3095"/>
      <c r="J990" s="3096"/>
    </row>
    <row r="991" spans="1:10">
      <c r="A991" s="3098"/>
      <c r="B991" s="3099"/>
      <c r="C991" s="3099"/>
      <c r="D991" s="3100"/>
      <c r="E991" s="3101"/>
      <c r="F991" s="3099"/>
      <c r="G991" s="3100"/>
      <c r="H991" s="3099"/>
      <c r="I991" s="3102" t="s">
        <v>2462</v>
      </c>
      <c r="J991" s="3103"/>
    </row>
    <row r="992" spans="1:10" ht="63.75">
      <c r="A992" s="3133" t="s">
        <v>2240</v>
      </c>
      <c r="B992" s="3134" t="s">
        <v>2084</v>
      </c>
      <c r="C992" s="566" t="s">
        <v>2085</v>
      </c>
      <c r="D992" s="567" t="s">
        <v>31</v>
      </c>
      <c r="E992" s="568">
        <f>1*1.3</f>
        <v>1.3</v>
      </c>
      <c r="F992" s="3137"/>
      <c r="G992" s="3136"/>
      <c r="H992" s="3095"/>
      <c r="I992" s="3095"/>
      <c r="J992" s="3096"/>
    </row>
    <row r="993" spans="1:10">
      <c r="A993" s="3098"/>
      <c r="B993" s="3099"/>
      <c r="C993" s="3099"/>
      <c r="D993" s="3100"/>
      <c r="E993" s="3101"/>
      <c r="F993" s="3099"/>
      <c r="G993" s="3100"/>
      <c r="H993" s="3099"/>
      <c r="I993" s="3102" t="s">
        <v>2463</v>
      </c>
      <c r="J993" s="3103"/>
    </row>
    <row r="994" spans="1:10" ht="63.75">
      <c r="A994" s="3133" t="s">
        <v>2243</v>
      </c>
      <c r="B994" s="566" t="s">
        <v>2086</v>
      </c>
      <c r="C994" s="566" t="s">
        <v>2087</v>
      </c>
      <c r="D994" s="567" t="s">
        <v>31</v>
      </c>
      <c r="E994" s="568">
        <f>3*1.3</f>
        <v>3.9000000000000004</v>
      </c>
      <c r="F994" s="3135"/>
      <c r="G994" s="3136"/>
      <c r="H994" s="3095"/>
      <c r="I994" s="3095"/>
      <c r="J994" s="3096"/>
    </row>
    <row r="995" spans="1:10">
      <c r="A995" s="3098"/>
      <c r="B995" s="3099"/>
      <c r="C995" s="3099"/>
      <c r="D995" s="3100"/>
      <c r="E995" s="3101"/>
      <c r="F995" s="3099"/>
      <c r="G995" s="3100"/>
      <c r="H995" s="3099"/>
      <c r="I995" s="3102" t="s">
        <v>2464</v>
      </c>
      <c r="J995" s="3103"/>
    </row>
    <row r="996" spans="1:10" ht="63.75">
      <c r="A996" s="3133" t="s">
        <v>2246</v>
      </c>
      <c r="B996" s="3134" t="s">
        <v>2088</v>
      </c>
      <c r="C996" s="566" t="s">
        <v>2089</v>
      </c>
      <c r="D996" s="567" t="s">
        <v>31</v>
      </c>
      <c r="E996" s="568">
        <f>3*1.3</f>
        <v>3.9000000000000004</v>
      </c>
      <c r="F996" s="3135"/>
      <c r="G996" s="3136"/>
      <c r="H996" s="3095"/>
      <c r="I996" s="3095"/>
      <c r="J996" s="3096"/>
    </row>
    <row r="997" spans="1:10">
      <c r="A997" s="3098"/>
      <c r="B997" s="3099"/>
      <c r="C997" s="3099"/>
      <c r="D997" s="3100"/>
      <c r="E997" s="3101"/>
      <c r="F997" s="3099"/>
      <c r="G997" s="3100"/>
      <c r="H997" s="3099"/>
      <c r="I997" s="3102" t="s">
        <v>2465</v>
      </c>
      <c r="J997" s="3103"/>
    </row>
    <row r="998" spans="1:10" ht="51">
      <c r="A998" s="3133" t="s">
        <v>2249</v>
      </c>
      <c r="B998" s="566" t="s">
        <v>2090</v>
      </c>
      <c r="C998" s="566" t="s">
        <v>2091</v>
      </c>
      <c r="D998" s="567" t="s">
        <v>31</v>
      </c>
      <c r="E998" s="568">
        <f>5*1.3</f>
        <v>6.5</v>
      </c>
      <c r="F998" s="3135"/>
      <c r="G998" s="3136"/>
      <c r="H998" s="3095"/>
      <c r="I998" s="3095"/>
      <c r="J998" s="3096"/>
    </row>
    <row r="999" spans="1:10">
      <c r="A999" s="3098"/>
      <c r="B999" s="3099"/>
      <c r="C999" s="3099"/>
      <c r="D999" s="3100"/>
      <c r="E999" s="3101"/>
      <c r="F999" s="3099"/>
      <c r="G999" s="3100"/>
      <c r="H999" s="3099"/>
      <c r="I999" s="3102" t="s">
        <v>2466</v>
      </c>
      <c r="J999" s="3103"/>
    </row>
    <row r="1000" spans="1:10" ht="51">
      <c r="A1000" s="3133" t="s">
        <v>2252</v>
      </c>
      <c r="B1000" s="566" t="s">
        <v>2092</v>
      </c>
      <c r="C1000" s="566" t="s">
        <v>2093</v>
      </c>
      <c r="D1000" s="567" t="s">
        <v>31</v>
      </c>
      <c r="E1000" s="568">
        <f>3*1.3</f>
        <v>3.9000000000000004</v>
      </c>
      <c r="F1000" s="3135"/>
      <c r="G1000" s="3136"/>
      <c r="H1000" s="3095"/>
      <c r="I1000" s="3095"/>
      <c r="J1000" s="3096"/>
    </row>
    <row r="1001" spans="1:10">
      <c r="A1001" s="3098"/>
      <c r="B1001" s="3099"/>
      <c r="C1001" s="3099"/>
      <c r="D1001" s="3100"/>
      <c r="E1001" s="3101"/>
      <c r="F1001" s="3099"/>
      <c r="G1001" s="3100"/>
      <c r="H1001" s="3099"/>
      <c r="I1001" s="3102" t="s">
        <v>2467</v>
      </c>
      <c r="J1001" s="3103"/>
    </row>
    <row r="1002" spans="1:10" ht="63.75">
      <c r="A1002" s="3133" t="s">
        <v>2255</v>
      </c>
      <c r="B1002" s="3134" t="s">
        <v>2094</v>
      </c>
      <c r="C1002" s="566" t="s">
        <v>2095</v>
      </c>
      <c r="D1002" s="567" t="s">
        <v>31</v>
      </c>
      <c r="E1002" s="568">
        <f>3*1.3</f>
        <v>3.9000000000000004</v>
      </c>
      <c r="F1002" s="3135"/>
      <c r="G1002" s="3136"/>
      <c r="H1002" s="3095"/>
      <c r="I1002" s="3095"/>
      <c r="J1002" s="3096"/>
    </row>
    <row r="1003" spans="1:10">
      <c r="A1003" s="3098"/>
      <c r="B1003" s="3099"/>
      <c r="C1003" s="3099"/>
      <c r="D1003" s="3100"/>
      <c r="E1003" s="3101"/>
      <c r="F1003" s="3099"/>
      <c r="G1003" s="3100"/>
      <c r="H1003" s="3099"/>
      <c r="I1003" s="3102" t="s">
        <v>2468</v>
      </c>
      <c r="J1003" s="3103"/>
    </row>
    <row r="1004" spans="1:10" ht="51">
      <c r="A1004" s="3133" t="s">
        <v>2258</v>
      </c>
      <c r="B1004" s="3134" t="s">
        <v>2096</v>
      </c>
      <c r="C1004" s="566" t="s">
        <v>2097</v>
      </c>
      <c r="D1004" s="567"/>
      <c r="E1004" s="3138">
        <f>2*1.3</f>
        <v>2.6</v>
      </c>
      <c r="F1004" s="3135"/>
      <c r="G1004" s="3136"/>
      <c r="H1004" s="3095"/>
      <c r="I1004" s="3095"/>
      <c r="J1004" s="3096"/>
    </row>
    <row r="1005" spans="1:10">
      <c r="A1005" s="3098"/>
      <c r="B1005" s="3099"/>
      <c r="C1005" s="3099"/>
      <c r="D1005" s="3100"/>
      <c r="E1005" s="3101"/>
      <c r="F1005" s="3099"/>
      <c r="G1005" s="3100"/>
      <c r="H1005" s="3099"/>
      <c r="I1005" s="3102" t="s">
        <v>2469</v>
      </c>
      <c r="J1005" s="3103"/>
    </row>
    <row r="1006" spans="1:10" ht="63.75">
      <c r="A1006" s="3133" t="s">
        <v>2261</v>
      </c>
      <c r="B1006" s="3134" t="s">
        <v>2098</v>
      </c>
      <c r="C1006" s="566" t="s">
        <v>2099</v>
      </c>
      <c r="D1006" s="567" t="s">
        <v>31</v>
      </c>
      <c r="E1006" s="568">
        <f>4*1.3</f>
        <v>5.2</v>
      </c>
      <c r="F1006" s="3135"/>
      <c r="G1006" s="3136"/>
      <c r="H1006" s="3095"/>
      <c r="I1006" s="3095"/>
      <c r="J1006" s="3096"/>
    </row>
    <row r="1007" spans="1:10">
      <c r="A1007" s="3098"/>
      <c r="B1007" s="3099"/>
      <c r="C1007" s="3099"/>
      <c r="D1007" s="3100"/>
      <c r="E1007" s="3101"/>
      <c r="F1007" s="3099"/>
      <c r="G1007" s="3100"/>
      <c r="H1007" s="3099"/>
      <c r="I1007" s="3102" t="s">
        <v>2470</v>
      </c>
      <c r="J1007" s="3103"/>
    </row>
    <row r="1008" spans="1:10" ht="63.75">
      <c r="A1008" s="3133" t="s">
        <v>2264</v>
      </c>
      <c r="B1008" s="3134" t="s">
        <v>2100</v>
      </c>
      <c r="C1008" s="566" t="s">
        <v>2101</v>
      </c>
      <c r="D1008" s="567" t="s">
        <v>31</v>
      </c>
      <c r="E1008" s="568">
        <f>2*1.3</f>
        <v>2.6</v>
      </c>
      <c r="F1008" s="3135"/>
      <c r="G1008" s="3136"/>
      <c r="H1008" s="3095"/>
      <c r="I1008" s="3095"/>
      <c r="J1008" s="3096"/>
    </row>
    <row r="1009" spans="1:10">
      <c r="A1009" s="3098"/>
      <c r="B1009" s="3099"/>
      <c r="C1009" s="3099"/>
      <c r="D1009" s="3100"/>
      <c r="E1009" s="3101"/>
      <c r="F1009" s="3099"/>
      <c r="G1009" s="3100"/>
      <c r="H1009" s="3099"/>
      <c r="I1009" s="3102" t="s">
        <v>2471</v>
      </c>
      <c r="J1009" s="3103"/>
    </row>
    <row r="1010" spans="1:10" ht="63.75">
      <c r="A1010" s="3133" t="s">
        <v>2267</v>
      </c>
      <c r="B1010" s="3134" t="s">
        <v>2102</v>
      </c>
      <c r="C1010" s="566" t="s">
        <v>2103</v>
      </c>
      <c r="D1010" s="567" t="s">
        <v>31</v>
      </c>
      <c r="E1010" s="568">
        <f>3*1.3</f>
        <v>3.9000000000000004</v>
      </c>
      <c r="F1010" s="3135"/>
      <c r="G1010" s="3136"/>
      <c r="H1010" s="3095"/>
      <c r="I1010" s="3095"/>
      <c r="J1010" s="3096"/>
    </row>
    <row r="1011" spans="1:10">
      <c r="A1011" s="3098"/>
      <c r="B1011" s="3099"/>
      <c r="C1011" s="3099"/>
      <c r="D1011" s="3100"/>
      <c r="E1011" s="3101"/>
      <c r="F1011" s="3099"/>
      <c r="G1011" s="3100"/>
      <c r="H1011" s="3099"/>
      <c r="I1011" s="3102" t="s">
        <v>2472</v>
      </c>
      <c r="J1011" s="3103"/>
    </row>
    <row r="1012" spans="1:10" ht="51">
      <c r="A1012" s="3133" t="s">
        <v>2270</v>
      </c>
      <c r="B1012" s="566" t="s">
        <v>2104</v>
      </c>
      <c r="C1012" s="566" t="s">
        <v>2105</v>
      </c>
      <c r="D1012" s="567" t="s">
        <v>31</v>
      </c>
      <c r="E1012" s="568">
        <f>4*1.3</f>
        <v>5.2</v>
      </c>
      <c r="F1012" s="3135"/>
      <c r="G1012" s="3136"/>
      <c r="H1012" s="3095"/>
      <c r="I1012" s="3095"/>
      <c r="J1012" s="3096"/>
    </row>
    <row r="1013" spans="1:10">
      <c r="A1013" s="3098"/>
      <c r="B1013" s="3099"/>
      <c r="C1013" s="3099"/>
      <c r="D1013" s="3100"/>
      <c r="E1013" s="3101"/>
      <c r="F1013" s="3099"/>
      <c r="G1013" s="3100"/>
      <c r="H1013" s="3099"/>
      <c r="I1013" s="3102" t="s">
        <v>2473</v>
      </c>
      <c r="J1013" s="3103"/>
    </row>
    <row r="1014" spans="1:10" ht="51">
      <c r="A1014" s="3133" t="s">
        <v>2273</v>
      </c>
      <c r="B1014" s="566" t="s">
        <v>2106</v>
      </c>
      <c r="C1014" s="566" t="s">
        <v>2107</v>
      </c>
      <c r="D1014" s="567" t="s">
        <v>31</v>
      </c>
      <c r="E1014" s="568">
        <f>4*1.3</f>
        <v>5.2</v>
      </c>
      <c r="F1014" s="3135"/>
      <c r="G1014" s="3136"/>
      <c r="H1014" s="3095"/>
      <c r="I1014" s="3095"/>
      <c r="J1014" s="3096"/>
    </row>
    <row r="1015" spans="1:10">
      <c r="A1015" s="3098"/>
      <c r="B1015" s="3099"/>
      <c r="C1015" s="3099"/>
      <c r="D1015" s="3100"/>
      <c r="E1015" s="3101"/>
      <c r="F1015" s="3099"/>
      <c r="G1015" s="3100"/>
      <c r="H1015" s="3099"/>
      <c r="I1015" s="3102" t="s">
        <v>2474</v>
      </c>
      <c r="J1015" s="3103"/>
    </row>
    <row r="1016" spans="1:10" ht="51">
      <c r="A1016" s="3133" t="s">
        <v>2276</v>
      </c>
      <c r="B1016" s="566" t="s">
        <v>2108</v>
      </c>
      <c r="C1016" s="566" t="s">
        <v>2109</v>
      </c>
      <c r="D1016" s="567" t="s">
        <v>31</v>
      </c>
      <c r="E1016" s="568">
        <f>3*1.3</f>
        <v>3.9000000000000004</v>
      </c>
      <c r="F1016" s="3139"/>
      <c r="G1016" s="3136"/>
      <c r="H1016" s="3095"/>
      <c r="I1016" s="3095"/>
      <c r="J1016" s="3096"/>
    </row>
    <row r="1017" spans="1:10">
      <c r="A1017" s="3098"/>
      <c r="B1017" s="3099"/>
      <c r="C1017" s="3099"/>
      <c r="D1017" s="3100"/>
      <c r="E1017" s="3101"/>
      <c r="F1017" s="3099"/>
      <c r="G1017" s="3100"/>
      <c r="H1017" s="3099"/>
      <c r="I1017" s="3102" t="s">
        <v>2475</v>
      </c>
      <c r="J1017" s="3103"/>
    </row>
    <row r="1018" spans="1:10" ht="51">
      <c r="A1018" s="3133" t="s">
        <v>2279</v>
      </c>
      <c r="B1018" s="566" t="s">
        <v>2110</v>
      </c>
      <c r="C1018" s="566" t="s">
        <v>2111</v>
      </c>
      <c r="D1018" s="567" t="s">
        <v>31</v>
      </c>
      <c r="E1018" s="568">
        <f>2*1.3</f>
        <v>2.6</v>
      </c>
      <c r="F1018" s="3135"/>
      <c r="G1018" s="3136"/>
      <c r="H1018" s="3095"/>
      <c r="I1018" s="3095"/>
      <c r="J1018" s="3096"/>
    </row>
    <row r="1019" spans="1:10">
      <c r="A1019" s="3098"/>
      <c r="B1019" s="3099"/>
      <c r="C1019" s="3099"/>
      <c r="D1019" s="3100"/>
      <c r="E1019" s="3101"/>
      <c r="F1019" s="3099"/>
      <c r="G1019" s="3100"/>
      <c r="H1019" s="3099"/>
      <c r="I1019" s="3102" t="s">
        <v>2476</v>
      </c>
      <c r="J1019" s="3103"/>
    </row>
    <row r="1020" spans="1:10" ht="63.75">
      <c r="A1020" s="3133" t="s">
        <v>2282</v>
      </c>
      <c r="B1020" s="566" t="s">
        <v>2112</v>
      </c>
      <c r="C1020" s="566" t="s">
        <v>2113</v>
      </c>
      <c r="D1020" s="567" t="s">
        <v>31</v>
      </c>
      <c r="E1020" s="568">
        <f>3*1.3</f>
        <v>3.9000000000000004</v>
      </c>
      <c r="F1020" s="3135"/>
      <c r="G1020" s="3136"/>
      <c r="H1020" s="3095"/>
      <c r="I1020" s="3095"/>
      <c r="J1020" s="3096"/>
    </row>
    <row r="1021" spans="1:10">
      <c r="A1021" s="3098"/>
      <c r="B1021" s="3099"/>
      <c r="C1021" s="3099"/>
      <c r="D1021" s="3100"/>
      <c r="E1021" s="3101"/>
      <c r="F1021" s="3099"/>
      <c r="G1021" s="3100"/>
      <c r="H1021" s="3099"/>
      <c r="I1021" s="3102" t="s">
        <v>2477</v>
      </c>
      <c r="J1021" s="3103"/>
    </row>
    <row r="1022" spans="1:10" ht="51">
      <c r="A1022" s="3133" t="s">
        <v>2285</v>
      </c>
      <c r="B1022" s="566" t="s">
        <v>2114</v>
      </c>
      <c r="C1022" s="566" t="s">
        <v>2115</v>
      </c>
      <c r="D1022" s="567" t="s">
        <v>31</v>
      </c>
      <c r="E1022" s="568">
        <f>2*1.3</f>
        <v>2.6</v>
      </c>
      <c r="F1022" s="3135"/>
      <c r="G1022" s="3136"/>
      <c r="H1022" s="3095"/>
      <c r="I1022" s="3095"/>
      <c r="J1022" s="3096"/>
    </row>
    <row r="1023" spans="1:10">
      <c r="A1023" s="3098"/>
      <c r="B1023" s="3099"/>
      <c r="C1023" s="3099"/>
      <c r="D1023" s="3100"/>
      <c r="E1023" s="3101"/>
      <c r="F1023" s="3099"/>
      <c r="G1023" s="3100"/>
      <c r="H1023" s="3099"/>
      <c r="I1023" s="3102" t="s">
        <v>2478</v>
      </c>
      <c r="J1023" s="3103"/>
    </row>
    <row r="1024" spans="1:10" ht="63.75">
      <c r="A1024" s="3133" t="s">
        <v>2288</v>
      </c>
      <c r="B1024" s="3134" t="s">
        <v>2116</v>
      </c>
      <c r="C1024" s="566" t="s">
        <v>2117</v>
      </c>
      <c r="D1024" s="567" t="s">
        <v>31</v>
      </c>
      <c r="E1024" s="568">
        <f>3*1.3</f>
        <v>3.9000000000000004</v>
      </c>
      <c r="F1024" s="3135"/>
      <c r="G1024" s="3136"/>
      <c r="H1024" s="3095"/>
      <c r="I1024" s="3095"/>
      <c r="J1024" s="3096"/>
    </row>
    <row r="1025" spans="1:10">
      <c r="A1025" s="3098"/>
      <c r="B1025" s="3099"/>
      <c r="C1025" s="3099"/>
      <c r="D1025" s="3100"/>
      <c r="E1025" s="3101"/>
      <c r="F1025" s="3099"/>
      <c r="G1025" s="3100"/>
      <c r="H1025" s="3099"/>
      <c r="I1025" s="3102" t="s">
        <v>2479</v>
      </c>
      <c r="J1025" s="3103"/>
    </row>
    <row r="1026" spans="1:10" ht="51">
      <c r="A1026" s="3133" t="s">
        <v>2291</v>
      </c>
      <c r="B1026" s="3134" t="s">
        <v>2118</v>
      </c>
      <c r="C1026" s="566" t="s">
        <v>2119</v>
      </c>
      <c r="D1026" s="567" t="s">
        <v>31</v>
      </c>
      <c r="E1026" s="568" t="s">
        <v>241</v>
      </c>
      <c r="F1026" s="3135"/>
      <c r="G1026" s="3136"/>
      <c r="H1026" s="3095"/>
      <c r="I1026" s="3095"/>
      <c r="J1026" s="3096"/>
    </row>
    <row r="1027" spans="1:10">
      <c r="A1027" s="3098"/>
      <c r="B1027" s="3099"/>
      <c r="C1027" s="3099"/>
      <c r="D1027" s="3100"/>
      <c r="E1027" s="3101"/>
      <c r="F1027" s="3099"/>
      <c r="G1027" s="3100"/>
      <c r="H1027" s="3099"/>
      <c r="I1027" s="3102" t="s">
        <v>2480</v>
      </c>
      <c r="J1027" s="3103"/>
    </row>
    <row r="1028" spans="1:10" ht="51">
      <c r="A1028" s="3133" t="s">
        <v>2294</v>
      </c>
      <c r="B1028" s="566" t="s">
        <v>2120</v>
      </c>
      <c r="C1028" s="566" t="s">
        <v>2121</v>
      </c>
      <c r="D1028" s="567" t="s">
        <v>31</v>
      </c>
      <c r="E1028" s="568">
        <f>2*1.3</f>
        <v>2.6</v>
      </c>
      <c r="F1028" s="3139"/>
      <c r="G1028" s="3136"/>
      <c r="H1028" s="3095"/>
      <c r="I1028" s="3095"/>
      <c r="J1028" s="3096"/>
    </row>
    <row r="1029" spans="1:10">
      <c r="A1029" s="3098"/>
      <c r="B1029" s="3099"/>
      <c r="C1029" s="3099"/>
      <c r="D1029" s="3100"/>
      <c r="E1029" s="3101"/>
      <c r="F1029" s="3099"/>
      <c r="G1029" s="3100"/>
      <c r="H1029" s="3099"/>
      <c r="I1029" s="3102" t="s">
        <v>2481</v>
      </c>
      <c r="J1029" s="3103"/>
    </row>
    <row r="1030" spans="1:10" ht="51">
      <c r="A1030" s="3133" t="s">
        <v>2297</v>
      </c>
      <c r="B1030" s="566" t="s">
        <v>2122</v>
      </c>
      <c r="C1030" s="566" t="s">
        <v>2123</v>
      </c>
      <c r="D1030" s="567" t="s">
        <v>31</v>
      </c>
      <c r="E1030" s="568" t="s">
        <v>11</v>
      </c>
      <c r="F1030" s="3135"/>
      <c r="G1030" s="3136"/>
      <c r="H1030" s="3095"/>
      <c r="I1030" s="3095"/>
      <c r="J1030" s="3096"/>
    </row>
    <row r="1031" spans="1:10">
      <c r="A1031" s="3098"/>
      <c r="B1031" s="3099"/>
      <c r="C1031" s="3099"/>
      <c r="D1031" s="3100"/>
      <c r="E1031" s="3101"/>
      <c r="F1031" s="3099"/>
      <c r="G1031" s="3100"/>
      <c r="H1031" s="3099"/>
      <c r="I1031" s="3102" t="s">
        <v>2482</v>
      </c>
      <c r="J1031" s="3103"/>
    </row>
    <row r="1032" spans="1:10" ht="51">
      <c r="A1032" s="3133" t="s">
        <v>2300</v>
      </c>
      <c r="B1032" s="566" t="s">
        <v>2124</v>
      </c>
      <c r="C1032" s="566" t="s">
        <v>2125</v>
      </c>
      <c r="D1032" s="567" t="s">
        <v>31</v>
      </c>
      <c r="E1032" s="568">
        <f>2*1.3</f>
        <v>2.6</v>
      </c>
      <c r="F1032" s="3139"/>
      <c r="G1032" s="3136"/>
      <c r="H1032" s="3095"/>
      <c r="I1032" s="3095"/>
      <c r="J1032" s="3096"/>
    </row>
    <row r="1033" spans="1:10">
      <c r="A1033" s="3098"/>
      <c r="B1033" s="3099"/>
      <c r="C1033" s="3099"/>
      <c r="D1033" s="3100"/>
      <c r="E1033" s="3101"/>
      <c r="F1033" s="3099"/>
      <c r="G1033" s="3100"/>
      <c r="H1033" s="3099"/>
      <c r="I1033" s="3102" t="s">
        <v>2483</v>
      </c>
      <c r="J1033" s="3103"/>
    </row>
    <row r="1034" spans="1:10" ht="51">
      <c r="A1034" s="3133" t="s">
        <v>2303</v>
      </c>
      <c r="B1034" s="566" t="s">
        <v>2126</v>
      </c>
      <c r="C1034" s="566" t="s">
        <v>2127</v>
      </c>
      <c r="D1034" s="567" t="s">
        <v>31</v>
      </c>
      <c r="E1034" s="568">
        <f>1*1.3</f>
        <v>1.3</v>
      </c>
      <c r="F1034" s="3135"/>
      <c r="G1034" s="3136"/>
      <c r="H1034" s="3095"/>
      <c r="I1034" s="3095"/>
      <c r="J1034" s="3096"/>
    </row>
    <row r="1035" spans="1:10">
      <c r="A1035" s="3098"/>
      <c r="B1035" s="3099"/>
      <c r="C1035" s="3099"/>
      <c r="D1035" s="3100"/>
      <c r="E1035" s="3101"/>
      <c r="F1035" s="3099"/>
      <c r="G1035" s="3100"/>
      <c r="H1035" s="3099"/>
      <c r="I1035" s="3102" t="s">
        <v>2484</v>
      </c>
      <c r="J1035" s="3103"/>
    </row>
    <row r="1036" spans="1:10" ht="38.25">
      <c r="A1036" s="3133" t="s">
        <v>2306</v>
      </c>
      <c r="B1036" s="566" t="s">
        <v>2128</v>
      </c>
      <c r="C1036" s="566" t="s">
        <v>2129</v>
      </c>
      <c r="D1036" s="567" t="s">
        <v>31</v>
      </c>
      <c r="E1036" s="568">
        <f>1*1.3</f>
        <v>1.3</v>
      </c>
      <c r="F1036" s="3135"/>
      <c r="G1036" s="3136"/>
      <c r="H1036" s="3095"/>
      <c r="I1036" s="3095"/>
      <c r="J1036" s="3096"/>
    </row>
    <row r="1037" spans="1:10">
      <c r="A1037" s="3098"/>
      <c r="B1037" s="3099"/>
      <c r="C1037" s="3099"/>
      <c r="D1037" s="3100"/>
      <c r="E1037" s="3101"/>
      <c r="F1037" s="3099"/>
      <c r="G1037" s="3100"/>
      <c r="H1037" s="3099"/>
      <c r="I1037" s="3102" t="s">
        <v>2485</v>
      </c>
      <c r="J1037" s="3103"/>
    </row>
    <row r="1038" spans="1:10" ht="63.75">
      <c r="A1038" s="3133" t="s">
        <v>2309</v>
      </c>
      <c r="B1038" s="566" t="s">
        <v>2130</v>
      </c>
      <c r="C1038" s="566" t="s">
        <v>2131</v>
      </c>
      <c r="D1038" s="567" t="s">
        <v>31</v>
      </c>
      <c r="E1038" s="568">
        <f>1*1.3</f>
        <v>1.3</v>
      </c>
      <c r="F1038" s="3135"/>
      <c r="G1038" s="3136"/>
      <c r="H1038" s="3095"/>
      <c r="I1038" s="3095"/>
      <c r="J1038" s="3096"/>
    </row>
    <row r="1039" spans="1:10">
      <c r="A1039" s="3098"/>
      <c r="B1039" s="3099"/>
      <c r="C1039" s="3099"/>
      <c r="D1039" s="3100"/>
      <c r="E1039" s="3101"/>
      <c r="F1039" s="3099"/>
      <c r="G1039" s="3100"/>
      <c r="H1039" s="3099"/>
      <c r="I1039" s="3102" t="s">
        <v>2486</v>
      </c>
      <c r="J1039" s="3103"/>
    </row>
    <row r="1040" spans="1:10" ht="63.75">
      <c r="A1040" s="3133" t="s">
        <v>2312</v>
      </c>
      <c r="B1040" s="566" t="s">
        <v>2132</v>
      </c>
      <c r="C1040" s="566" t="s">
        <v>2133</v>
      </c>
      <c r="D1040" s="567" t="s">
        <v>31</v>
      </c>
      <c r="E1040" s="568">
        <f>1*1.3</f>
        <v>1.3</v>
      </c>
      <c r="F1040" s="3135"/>
      <c r="G1040" s="3136"/>
      <c r="H1040" s="3095"/>
      <c r="I1040" s="3095"/>
      <c r="J1040" s="3096"/>
    </row>
    <row r="1041" spans="1:10">
      <c r="A1041" s="3098"/>
      <c r="B1041" s="3099"/>
      <c r="C1041" s="3099"/>
      <c r="D1041" s="3100"/>
      <c r="E1041" s="3101"/>
      <c r="F1041" s="3099"/>
      <c r="G1041" s="3100"/>
      <c r="H1041" s="3099"/>
      <c r="I1041" s="3102" t="s">
        <v>2487</v>
      </c>
      <c r="J1041" s="3103"/>
    </row>
    <row r="1042" spans="1:10" ht="63.75">
      <c r="A1042" s="3133" t="s">
        <v>2315</v>
      </c>
      <c r="B1042" s="566" t="s">
        <v>2134</v>
      </c>
      <c r="C1042" s="566" t="s">
        <v>2135</v>
      </c>
      <c r="D1042" s="567" t="s">
        <v>31</v>
      </c>
      <c r="E1042" s="568">
        <f>1*1.3</f>
        <v>1.3</v>
      </c>
      <c r="F1042" s="3135"/>
      <c r="G1042" s="3136"/>
      <c r="H1042" s="3095"/>
      <c r="I1042" s="3095"/>
      <c r="J1042" s="3096"/>
    </row>
    <row r="1043" spans="1:10">
      <c r="A1043" s="3098"/>
      <c r="B1043" s="3099"/>
      <c r="C1043" s="3099"/>
      <c r="D1043" s="3100"/>
      <c r="E1043" s="3101"/>
      <c r="F1043" s="3099"/>
      <c r="G1043" s="3100"/>
      <c r="H1043" s="3099"/>
      <c r="I1043" s="3102" t="s">
        <v>2488</v>
      </c>
      <c r="J1043" s="3103"/>
    </row>
    <row r="1044" spans="1:10" ht="63.75">
      <c r="A1044" s="3133" t="s">
        <v>2334</v>
      </c>
      <c r="B1044" s="566" t="s">
        <v>2136</v>
      </c>
      <c r="C1044" s="566" t="s">
        <v>2137</v>
      </c>
      <c r="D1044" s="567" t="s">
        <v>31</v>
      </c>
      <c r="E1044" s="568" t="s">
        <v>162</v>
      </c>
      <c r="F1044" s="3135"/>
      <c r="G1044" s="3136"/>
      <c r="H1044" s="3095"/>
      <c r="I1044" s="3095"/>
      <c r="J1044" s="3096"/>
    </row>
    <row r="1045" spans="1:10">
      <c r="A1045" s="3098"/>
      <c r="B1045" s="3099"/>
      <c r="C1045" s="3099"/>
      <c r="D1045" s="3100"/>
      <c r="E1045" s="3101"/>
      <c r="F1045" s="3099"/>
      <c r="G1045" s="3100"/>
      <c r="H1045" s="3099"/>
      <c r="I1045" s="3102" t="s">
        <v>2489</v>
      </c>
      <c r="J1045" s="3103"/>
    </row>
    <row r="1046" spans="1:10" ht="63.75">
      <c r="A1046" s="3133" t="s">
        <v>2390</v>
      </c>
      <c r="B1046" s="566" t="s">
        <v>2138</v>
      </c>
      <c r="C1046" s="566" t="s">
        <v>2139</v>
      </c>
      <c r="D1046" s="567" t="s">
        <v>31</v>
      </c>
      <c r="E1046" s="568">
        <f>1*1.3</f>
        <v>1.3</v>
      </c>
      <c r="F1046" s="3135"/>
      <c r="G1046" s="3136"/>
      <c r="H1046" s="3095"/>
      <c r="I1046" s="3095"/>
      <c r="J1046" s="3096"/>
    </row>
    <row r="1047" spans="1:10">
      <c r="A1047" s="3098"/>
      <c r="B1047" s="3099"/>
      <c r="C1047" s="3099"/>
      <c r="D1047" s="3100"/>
      <c r="E1047" s="3101"/>
      <c r="F1047" s="3099"/>
      <c r="G1047" s="3100"/>
      <c r="H1047" s="3099"/>
      <c r="I1047" s="3102" t="s">
        <v>2490</v>
      </c>
      <c r="J1047" s="3103"/>
    </row>
    <row r="1048" spans="1:10" ht="51">
      <c r="A1048" s="3133" t="s">
        <v>2391</v>
      </c>
      <c r="B1048" s="566" t="s">
        <v>2140</v>
      </c>
      <c r="C1048" s="566" t="s">
        <v>2141</v>
      </c>
      <c r="D1048" s="567" t="s">
        <v>31</v>
      </c>
      <c r="E1048" s="568">
        <f>3*1.3</f>
        <v>3.9000000000000004</v>
      </c>
      <c r="F1048" s="3139"/>
      <c r="G1048" s="3136"/>
      <c r="H1048" s="3095"/>
      <c r="I1048" s="3095"/>
      <c r="J1048" s="3096"/>
    </row>
    <row r="1049" spans="1:10">
      <c r="A1049" s="3098"/>
      <c r="B1049" s="3099"/>
      <c r="C1049" s="3099"/>
      <c r="D1049" s="3100"/>
      <c r="E1049" s="3101"/>
      <c r="F1049" s="3099"/>
      <c r="G1049" s="3100"/>
      <c r="H1049" s="3099"/>
      <c r="I1049" s="3102" t="s">
        <v>2491</v>
      </c>
      <c r="J1049" s="3103"/>
    </row>
    <row r="1050" spans="1:10" ht="63.75">
      <c r="A1050" s="3133" t="s">
        <v>2392</v>
      </c>
      <c r="B1050" s="566" t="s">
        <v>2142</v>
      </c>
      <c r="C1050" s="566" t="s">
        <v>2143</v>
      </c>
      <c r="D1050" s="567" t="s">
        <v>31</v>
      </c>
      <c r="E1050" s="568">
        <f>1*1.3</f>
        <v>1.3</v>
      </c>
      <c r="F1050" s="3135"/>
      <c r="G1050" s="3136"/>
      <c r="H1050" s="3095"/>
      <c r="I1050" s="3095"/>
      <c r="J1050" s="3096"/>
    </row>
    <row r="1051" spans="1:10">
      <c r="A1051" s="3098"/>
      <c r="B1051" s="3099"/>
      <c r="C1051" s="3099"/>
      <c r="D1051" s="3100"/>
      <c r="E1051" s="3101"/>
      <c r="F1051" s="3099"/>
      <c r="G1051" s="3100"/>
      <c r="H1051" s="3099"/>
      <c r="I1051" s="3102" t="s">
        <v>2492</v>
      </c>
      <c r="J1051" s="3103"/>
    </row>
    <row r="1052" spans="1:10" ht="51">
      <c r="A1052" s="3133" t="s">
        <v>2393</v>
      </c>
      <c r="B1052" s="566" t="s">
        <v>2144</v>
      </c>
      <c r="C1052" s="566" t="s">
        <v>2145</v>
      </c>
      <c r="D1052" s="567" t="s">
        <v>31</v>
      </c>
      <c r="E1052" s="568">
        <f>2*1.3</f>
        <v>2.6</v>
      </c>
      <c r="F1052" s="3135"/>
      <c r="G1052" s="3136"/>
      <c r="H1052" s="3095"/>
      <c r="I1052" s="3095"/>
      <c r="J1052" s="3096"/>
    </row>
    <row r="1053" spans="1:10">
      <c r="A1053" s="3098"/>
      <c r="B1053" s="3099"/>
      <c r="C1053" s="3099"/>
      <c r="D1053" s="3100"/>
      <c r="E1053" s="3101"/>
      <c r="F1053" s="3099"/>
      <c r="G1053" s="3100"/>
      <c r="H1053" s="3099"/>
      <c r="I1053" s="3102" t="s">
        <v>2493</v>
      </c>
      <c r="J1053" s="3103"/>
    </row>
    <row r="1054" spans="1:10" ht="38.25">
      <c r="A1054" s="3133" t="s">
        <v>2394</v>
      </c>
      <c r="B1054" s="566" t="s">
        <v>2146</v>
      </c>
      <c r="C1054" s="566" t="s">
        <v>2147</v>
      </c>
      <c r="D1054" s="567" t="s">
        <v>31</v>
      </c>
      <c r="E1054" s="568">
        <f>3*1.3</f>
        <v>3.9000000000000004</v>
      </c>
      <c r="F1054" s="3135"/>
      <c r="G1054" s="3136"/>
      <c r="H1054" s="3095"/>
      <c r="I1054" s="3095"/>
      <c r="J1054" s="3096"/>
    </row>
    <row r="1055" spans="1:10">
      <c r="A1055" s="3098"/>
      <c r="B1055" s="3099"/>
      <c r="C1055" s="3099"/>
      <c r="D1055" s="3100"/>
      <c r="E1055" s="3101"/>
      <c r="F1055" s="3099"/>
      <c r="G1055" s="3100"/>
      <c r="H1055" s="3099"/>
      <c r="I1055" s="3102" t="s">
        <v>2494</v>
      </c>
      <c r="J1055" s="3103"/>
    </row>
    <row r="1056" spans="1:10" ht="51">
      <c r="A1056" s="3133" t="s">
        <v>2395</v>
      </c>
      <c r="B1056" s="566" t="s">
        <v>2148</v>
      </c>
      <c r="C1056" s="566" t="s">
        <v>2149</v>
      </c>
      <c r="D1056" s="567" t="s">
        <v>2150</v>
      </c>
      <c r="E1056" s="568">
        <f>2*1.3</f>
        <v>2.6</v>
      </c>
      <c r="F1056" s="3135"/>
      <c r="G1056" s="3136"/>
      <c r="H1056" s="3095"/>
      <c r="I1056" s="3095"/>
      <c r="J1056" s="3096"/>
    </row>
    <row r="1057" spans="1:10">
      <c r="A1057" s="3098"/>
      <c r="B1057" s="3099"/>
      <c r="C1057" s="3099"/>
      <c r="D1057" s="3100"/>
      <c r="E1057" s="3101"/>
      <c r="F1057" s="3099"/>
      <c r="G1057" s="3100"/>
      <c r="H1057" s="3099"/>
      <c r="I1057" s="3102" t="s">
        <v>2495</v>
      </c>
      <c r="J1057" s="3103"/>
    </row>
    <row r="1058" spans="1:10" ht="63.75">
      <c r="A1058" s="3133" t="s">
        <v>2396</v>
      </c>
      <c r="B1058" s="566" t="s">
        <v>2151</v>
      </c>
      <c r="C1058" s="566" t="s">
        <v>2152</v>
      </c>
      <c r="D1058" s="567" t="s">
        <v>31</v>
      </c>
      <c r="E1058" s="568">
        <f>2*1.3</f>
        <v>2.6</v>
      </c>
      <c r="F1058" s="3135"/>
      <c r="G1058" s="3136"/>
      <c r="H1058" s="3095"/>
      <c r="I1058" s="3095"/>
      <c r="J1058" s="3096"/>
    </row>
    <row r="1059" spans="1:10">
      <c r="A1059" s="3098"/>
      <c r="B1059" s="3099"/>
      <c r="C1059" s="3099"/>
      <c r="D1059" s="3100"/>
      <c r="E1059" s="3101"/>
      <c r="F1059" s="3099"/>
      <c r="G1059" s="3100"/>
      <c r="H1059" s="3099"/>
      <c r="I1059" s="3102" t="s">
        <v>2496</v>
      </c>
      <c r="J1059" s="3103"/>
    </row>
    <row r="1060" spans="1:10" ht="51">
      <c r="A1060" s="3133" t="s">
        <v>2397</v>
      </c>
      <c r="B1060" s="566" t="s">
        <v>2153</v>
      </c>
      <c r="C1060" s="566" t="s">
        <v>2154</v>
      </c>
      <c r="D1060" s="567" t="s">
        <v>31</v>
      </c>
      <c r="E1060" s="568">
        <f>1*1.3</f>
        <v>1.3</v>
      </c>
      <c r="F1060" s="3135"/>
      <c r="G1060" s="3136"/>
      <c r="H1060" s="3095"/>
      <c r="I1060" s="3095"/>
      <c r="J1060" s="3096"/>
    </row>
    <row r="1061" spans="1:10">
      <c r="A1061" s="3098"/>
      <c r="B1061" s="3099"/>
      <c r="C1061" s="3099"/>
      <c r="D1061" s="3100"/>
      <c r="E1061" s="3101"/>
      <c r="F1061" s="3099"/>
      <c r="G1061" s="3100"/>
      <c r="H1061" s="3099"/>
      <c r="I1061" s="3102" t="s">
        <v>2497</v>
      </c>
      <c r="J1061" s="3103"/>
    </row>
    <row r="1062" spans="1:10" ht="51">
      <c r="A1062" s="3133" t="s">
        <v>2398</v>
      </c>
      <c r="B1062" s="566" t="s">
        <v>2155</v>
      </c>
      <c r="C1062" s="566" t="s">
        <v>2156</v>
      </c>
      <c r="D1062" s="567" t="s">
        <v>31</v>
      </c>
      <c r="E1062" s="568">
        <f>1*1.3</f>
        <v>1.3</v>
      </c>
      <c r="F1062" s="3135"/>
      <c r="G1062" s="3136"/>
      <c r="H1062" s="3095"/>
      <c r="I1062" s="3095"/>
      <c r="J1062" s="3096"/>
    </row>
    <row r="1063" spans="1:10">
      <c r="A1063" s="3098"/>
      <c r="B1063" s="3099"/>
      <c r="C1063" s="3099"/>
      <c r="D1063" s="3100"/>
      <c r="E1063" s="3101"/>
      <c r="F1063" s="3099"/>
      <c r="G1063" s="3100"/>
      <c r="H1063" s="3099"/>
      <c r="I1063" s="3102" t="s">
        <v>2498</v>
      </c>
      <c r="J1063" s="3103"/>
    </row>
    <row r="1064" spans="1:10" ht="51">
      <c r="A1064" s="3133" t="s">
        <v>2399</v>
      </c>
      <c r="B1064" s="566" t="s">
        <v>2157</v>
      </c>
      <c r="C1064" s="566" t="s">
        <v>2158</v>
      </c>
      <c r="D1064" s="567" t="s">
        <v>31</v>
      </c>
      <c r="E1064" s="568">
        <f>5*1.3</f>
        <v>6.5</v>
      </c>
      <c r="F1064" s="3135"/>
      <c r="G1064" s="3136"/>
      <c r="H1064" s="3095"/>
      <c r="I1064" s="3095"/>
      <c r="J1064" s="3096"/>
    </row>
    <row r="1065" spans="1:10">
      <c r="A1065" s="3098"/>
      <c r="B1065" s="3099"/>
      <c r="C1065" s="3099"/>
      <c r="D1065" s="3100"/>
      <c r="E1065" s="3101"/>
      <c r="F1065" s="3099"/>
      <c r="G1065" s="3100"/>
      <c r="H1065" s="3099"/>
      <c r="I1065" s="3102" t="s">
        <v>2499</v>
      </c>
      <c r="J1065" s="3103"/>
    </row>
    <row r="1066" spans="1:10" ht="51">
      <c r="A1066" s="3133" t="s">
        <v>2400</v>
      </c>
      <c r="B1066" s="566" t="s">
        <v>2159</v>
      </c>
      <c r="C1066" s="566" t="s">
        <v>2160</v>
      </c>
      <c r="D1066" s="567" t="s">
        <v>31</v>
      </c>
      <c r="E1066" s="568">
        <f>2*1.3</f>
        <v>2.6</v>
      </c>
      <c r="F1066" s="3135"/>
      <c r="G1066" s="3136"/>
      <c r="H1066" s="3095"/>
      <c r="I1066" s="3095"/>
      <c r="J1066" s="3096"/>
    </row>
    <row r="1067" spans="1:10">
      <c r="A1067" s="3098"/>
      <c r="B1067" s="3099"/>
      <c r="C1067" s="3099"/>
      <c r="D1067" s="3100"/>
      <c r="E1067" s="3101"/>
      <c r="F1067" s="3099"/>
      <c r="G1067" s="3100"/>
      <c r="H1067" s="3099"/>
      <c r="I1067" s="3102" t="s">
        <v>2500</v>
      </c>
      <c r="J1067" s="3103"/>
    </row>
    <row r="1068" spans="1:10" ht="51">
      <c r="A1068" s="3133" t="s">
        <v>2401</v>
      </c>
      <c r="B1068" s="566" t="s">
        <v>2161</v>
      </c>
      <c r="C1068" s="566" t="s">
        <v>2162</v>
      </c>
      <c r="D1068" s="567" t="s">
        <v>31</v>
      </c>
      <c r="E1068" s="568">
        <f>1*1.3</f>
        <v>1.3</v>
      </c>
      <c r="F1068" s="3135"/>
      <c r="G1068" s="3136"/>
      <c r="H1068" s="3095"/>
      <c r="I1068" s="3095"/>
      <c r="J1068" s="3096"/>
    </row>
    <row r="1069" spans="1:10">
      <c r="A1069" s="3098"/>
      <c r="B1069" s="3099"/>
      <c r="C1069" s="3099"/>
      <c r="D1069" s="3100"/>
      <c r="E1069" s="3101"/>
      <c r="F1069" s="3099"/>
      <c r="G1069" s="3100"/>
      <c r="H1069" s="3099"/>
      <c r="I1069" s="3102" t="s">
        <v>2501</v>
      </c>
      <c r="J1069" s="3103"/>
    </row>
    <row r="1070" spans="1:10" ht="51">
      <c r="A1070" s="3133" t="s">
        <v>2402</v>
      </c>
      <c r="B1070" s="566" t="s">
        <v>2163</v>
      </c>
      <c r="C1070" s="566" t="s">
        <v>2164</v>
      </c>
      <c r="D1070" s="567" t="s">
        <v>31</v>
      </c>
      <c r="E1070" s="568">
        <f>2*1.3</f>
        <v>2.6</v>
      </c>
      <c r="F1070" s="3135"/>
      <c r="G1070" s="3136"/>
      <c r="H1070" s="3095"/>
      <c r="I1070" s="3095"/>
      <c r="J1070" s="3096"/>
    </row>
    <row r="1071" spans="1:10">
      <c r="A1071" s="3098"/>
      <c r="B1071" s="3099"/>
      <c r="C1071" s="3099"/>
      <c r="D1071" s="3100"/>
      <c r="E1071" s="3101"/>
      <c r="F1071" s="3099"/>
      <c r="G1071" s="3100"/>
      <c r="H1071" s="3099"/>
      <c r="I1071" s="3102" t="s">
        <v>2502</v>
      </c>
      <c r="J1071" s="3103"/>
    </row>
    <row r="1072" spans="1:10" ht="38.25">
      <c r="A1072" s="3133" t="s">
        <v>2403</v>
      </c>
      <c r="B1072" s="3134" t="s">
        <v>2165</v>
      </c>
      <c r="C1072" s="566" t="s">
        <v>2166</v>
      </c>
      <c r="D1072" s="567" t="s">
        <v>31</v>
      </c>
      <c r="E1072" s="568">
        <f>2*1.3</f>
        <v>2.6</v>
      </c>
      <c r="F1072" s="3135"/>
      <c r="G1072" s="3136"/>
      <c r="H1072" s="3095"/>
      <c r="I1072" s="3095"/>
      <c r="J1072" s="3096"/>
    </row>
    <row r="1073" spans="1:10">
      <c r="A1073" s="3098"/>
      <c r="B1073" s="3099"/>
      <c r="C1073" s="3099"/>
      <c r="D1073" s="3100"/>
      <c r="E1073" s="3101"/>
      <c r="F1073" s="3099"/>
      <c r="G1073" s="3100"/>
      <c r="H1073" s="3099"/>
      <c r="I1073" s="3102" t="s">
        <v>2503</v>
      </c>
      <c r="J1073" s="3103"/>
    </row>
    <row r="1074" spans="1:10" ht="51">
      <c r="A1074" s="3133" t="s">
        <v>2404</v>
      </c>
      <c r="B1074" s="3134" t="s">
        <v>2167</v>
      </c>
      <c r="C1074" s="566" t="s">
        <v>2168</v>
      </c>
      <c r="D1074" s="567" t="s">
        <v>31</v>
      </c>
      <c r="E1074" s="568">
        <f>3*1.3</f>
        <v>3.9000000000000004</v>
      </c>
      <c r="F1074" s="3135"/>
      <c r="G1074" s="3136"/>
      <c r="H1074" s="3095"/>
      <c r="I1074" s="3095"/>
      <c r="J1074" s="3096"/>
    </row>
    <row r="1075" spans="1:10">
      <c r="A1075" s="3098"/>
      <c r="B1075" s="3099"/>
      <c r="C1075" s="3099"/>
      <c r="D1075" s="3100"/>
      <c r="E1075" s="3101"/>
      <c r="F1075" s="3099"/>
      <c r="G1075" s="3100"/>
      <c r="H1075" s="3099"/>
      <c r="I1075" s="3102" t="s">
        <v>2504</v>
      </c>
      <c r="J1075" s="3103"/>
    </row>
    <row r="1076" spans="1:10" ht="51">
      <c r="A1076" s="3133" t="s">
        <v>2405</v>
      </c>
      <c r="B1076" s="3134" t="s">
        <v>2169</v>
      </c>
      <c r="C1076" s="566" t="s">
        <v>2170</v>
      </c>
      <c r="D1076" s="567" t="s">
        <v>31</v>
      </c>
      <c r="E1076" s="568">
        <f>2*1.3</f>
        <v>2.6</v>
      </c>
      <c r="F1076" s="3135"/>
      <c r="G1076" s="3136"/>
      <c r="H1076" s="3095"/>
      <c r="I1076" s="3095"/>
      <c r="J1076" s="3096"/>
    </row>
    <row r="1077" spans="1:10">
      <c r="A1077" s="3098"/>
      <c r="B1077" s="3099"/>
      <c r="C1077" s="3099"/>
      <c r="D1077" s="3100"/>
      <c r="E1077" s="3101"/>
      <c r="F1077" s="3099"/>
      <c r="G1077" s="3100"/>
      <c r="H1077" s="3099"/>
      <c r="I1077" s="3102" t="s">
        <v>2505</v>
      </c>
      <c r="J1077" s="3103"/>
    </row>
    <row r="1078" spans="1:10" ht="51">
      <c r="A1078" s="3133" t="s">
        <v>2406</v>
      </c>
      <c r="B1078" s="3140" t="s">
        <v>2171</v>
      </c>
      <c r="C1078" s="566" t="s">
        <v>2172</v>
      </c>
      <c r="D1078" s="567"/>
      <c r="E1078" s="568">
        <f>2*1.3</f>
        <v>2.6</v>
      </c>
      <c r="F1078" s="3135"/>
      <c r="G1078" s="3136"/>
      <c r="H1078" s="3095"/>
      <c r="I1078" s="3095"/>
      <c r="J1078" s="3096"/>
    </row>
    <row r="1079" spans="1:10">
      <c r="A1079" s="3098"/>
      <c r="B1079" s="3099"/>
      <c r="C1079" s="3099"/>
      <c r="D1079" s="3100"/>
      <c r="E1079" s="3101"/>
      <c r="F1079" s="3099"/>
      <c r="G1079" s="3100"/>
      <c r="H1079" s="3099"/>
      <c r="I1079" s="3102" t="s">
        <v>2506</v>
      </c>
      <c r="J1079" s="3103"/>
    </row>
    <row r="1080" spans="1:10" ht="51">
      <c r="A1080" s="3133" t="s">
        <v>2407</v>
      </c>
      <c r="B1080" s="3134" t="s">
        <v>2173</v>
      </c>
      <c r="C1080" s="566" t="s">
        <v>2174</v>
      </c>
      <c r="D1080" s="567" t="s">
        <v>31</v>
      </c>
      <c r="E1080" s="568">
        <f>2*1.3</f>
        <v>2.6</v>
      </c>
      <c r="F1080" s="3135"/>
      <c r="G1080" s="3136"/>
      <c r="H1080" s="3095"/>
      <c r="I1080" s="3095"/>
      <c r="J1080" s="3096"/>
    </row>
    <row r="1081" spans="1:10">
      <c r="A1081" s="3098"/>
      <c r="B1081" s="3099"/>
      <c r="C1081" s="3099"/>
      <c r="D1081" s="3100"/>
      <c r="E1081" s="3101"/>
      <c r="F1081" s="3099"/>
      <c r="G1081" s="3100"/>
      <c r="H1081" s="3099"/>
      <c r="I1081" s="3102" t="s">
        <v>2507</v>
      </c>
      <c r="J1081" s="3103"/>
    </row>
    <row r="1082" spans="1:10" ht="63.75">
      <c r="A1082" s="3133" t="s">
        <v>2408</v>
      </c>
      <c r="B1082" s="3134" t="s">
        <v>2175</v>
      </c>
      <c r="C1082" s="566" t="s">
        <v>2176</v>
      </c>
      <c r="D1082" s="567" t="s">
        <v>31</v>
      </c>
      <c r="E1082" s="568">
        <f>3*1.3</f>
        <v>3.9000000000000004</v>
      </c>
      <c r="F1082" s="3135"/>
      <c r="G1082" s="3136"/>
      <c r="H1082" s="3095"/>
      <c r="I1082" s="3095"/>
      <c r="J1082" s="3096"/>
    </row>
    <row r="1083" spans="1:10">
      <c r="A1083" s="3098"/>
      <c r="B1083" s="3099"/>
      <c r="C1083" s="3099"/>
      <c r="D1083" s="3100"/>
      <c r="E1083" s="3101"/>
      <c r="F1083" s="3099"/>
      <c r="G1083" s="3100"/>
      <c r="H1083" s="3099"/>
      <c r="I1083" s="3102" t="s">
        <v>2508</v>
      </c>
      <c r="J1083" s="3103"/>
    </row>
    <row r="1084" spans="1:10" ht="76.5">
      <c r="A1084" s="3133" t="s">
        <v>50</v>
      </c>
      <c r="B1084" s="3134" t="s">
        <v>2177</v>
      </c>
      <c r="C1084" s="566" t="s">
        <v>2178</v>
      </c>
      <c r="D1084" s="567" t="s">
        <v>31</v>
      </c>
      <c r="E1084" s="568">
        <f>2*1.3</f>
        <v>2.6</v>
      </c>
      <c r="F1084" s="3135"/>
      <c r="G1084" s="3136"/>
      <c r="H1084" s="3095"/>
      <c r="I1084" s="3095"/>
      <c r="J1084" s="3096"/>
    </row>
    <row r="1085" spans="1:10">
      <c r="A1085" s="3098"/>
      <c r="B1085" s="3099"/>
      <c r="C1085" s="3099"/>
      <c r="D1085" s="3100"/>
      <c r="E1085" s="3101"/>
      <c r="F1085" s="3099"/>
      <c r="G1085" s="3100"/>
      <c r="H1085" s="3099"/>
      <c r="I1085" s="3102" t="s">
        <v>2509</v>
      </c>
      <c r="J1085" s="3103"/>
    </row>
    <row r="1086" spans="1:10" ht="63.75">
      <c r="A1086" s="3133" t="s">
        <v>2409</v>
      </c>
      <c r="B1086" s="3134" t="s">
        <v>2179</v>
      </c>
      <c r="C1086" s="566" t="s">
        <v>2180</v>
      </c>
      <c r="D1086" s="567" t="s">
        <v>31</v>
      </c>
      <c r="E1086" s="568">
        <f>2*1.3</f>
        <v>2.6</v>
      </c>
      <c r="F1086" s="3135"/>
      <c r="G1086" s="3136"/>
      <c r="H1086" s="3095"/>
      <c r="I1086" s="3095"/>
      <c r="J1086" s="3096"/>
    </row>
    <row r="1087" spans="1:10">
      <c r="A1087" s="3098"/>
      <c r="B1087" s="3099"/>
      <c r="C1087" s="3099"/>
      <c r="D1087" s="3100"/>
      <c r="E1087" s="3101"/>
      <c r="F1087" s="3099"/>
      <c r="G1087" s="3100"/>
      <c r="H1087" s="3099"/>
      <c r="I1087" s="3102" t="s">
        <v>2510</v>
      </c>
      <c r="J1087" s="3103"/>
    </row>
    <row r="1088" spans="1:10" ht="63.75">
      <c r="A1088" s="3133" t="s">
        <v>2410</v>
      </c>
      <c r="B1088" s="3134" t="s">
        <v>2181</v>
      </c>
      <c r="C1088" s="566" t="s">
        <v>2182</v>
      </c>
      <c r="D1088" s="567" t="s">
        <v>31</v>
      </c>
      <c r="E1088" s="568">
        <f>2*1.3</f>
        <v>2.6</v>
      </c>
      <c r="F1088" s="3135"/>
      <c r="G1088" s="3136"/>
      <c r="H1088" s="3095"/>
      <c r="I1088" s="3095"/>
      <c r="J1088" s="3096"/>
    </row>
    <row r="1089" spans="1:10">
      <c r="A1089" s="3098"/>
      <c r="B1089" s="3099"/>
      <c r="C1089" s="3099"/>
      <c r="D1089" s="3100"/>
      <c r="E1089" s="3101"/>
      <c r="F1089" s="3099"/>
      <c r="G1089" s="3100"/>
      <c r="H1089" s="3099"/>
      <c r="I1089" s="3102" t="s">
        <v>2511</v>
      </c>
      <c r="J1089" s="3103"/>
    </row>
    <row r="1090" spans="1:10" ht="51">
      <c r="A1090" s="3133" t="s">
        <v>2411</v>
      </c>
      <c r="B1090" s="3134" t="s">
        <v>2184</v>
      </c>
      <c r="C1090" s="566" t="s">
        <v>2185</v>
      </c>
      <c r="D1090" s="567" t="s">
        <v>31</v>
      </c>
      <c r="E1090" s="568">
        <f>3*1.3</f>
        <v>3.9000000000000004</v>
      </c>
      <c r="F1090" s="3135"/>
      <c r="G1090" s="3136"/>
      <c r="H1090" s="3095"/>
      <c r="I1090" s="3095"/>
      <c r="J1090" s="3096"/>
    </row>
    <row r="1091" spans="1:10">
      <c r="A1091" s="3098"/>
      <c r="B1091" s="3099"/>
      <c r="C1091" s="3099"/>
      <c r="D1091" s="3100"/>
      <c r="E1091" s="3101"/>
      <c r="F1091" s="3099"/>
      <c r="G1091" s="3100"/>
      <c r="H1091" s="3099"/>
      <c r="I1091" s="3102" t="s">
        <v>2512</v>
      </c>
      <c r="J1091" s="3103"/>
    </row>
    <row r="1092" spans="1:10" ht="63.75">
      <c r="A1092" s="3133" t="s">
        <v>2412</v>
      </c>
      <c r="B1092" s="3134" t="s">
        <v>2187</v>
      </c>
      <c r="C1092" s="566" t="s">
        <v>2188</v>
      </c>
      <c r="D1092" s="567" t="s">
        <v>31</v>
      </c>
      <c r="E1092" s="568">
        <f>4*1.3</f>
        <v>5.2</v>
      </c>
      <c r="F1092" s="3135"/>
      <c r="G1092" s="3136"/>
      <c r="H1092" s="3095"/>
      <c r="I1092" s="3095"/>
      <c r="J1092" s="3096"/>
    </row>
    <row r="1093" spans="1:10">
      <c r="A1093" s="3098"/>
      <c r="B1093" s="3099"/>
      <c r="C1093" s="3099"/>
      <c r="D1093" s="3100"/>
      <c r="E1093" s="3101"/>
      <c r="F1093" s="3099"/>
      <c r="G1093" s="3100"/>
      <c r="H1093" s="3099"/>
      <c r="I1093" s="3102" t="s">
        <v>2513</v>
      </c>
      <c r="J1093" s="3103"/>
    </row>
    <row r="1094" spans="1:10" ht="51">
      <c r="A1094" s="3133" t="s">
        <v>2413</v>
      </c>
      <c r="B1094" s="3134" t="s">
        <v>2190</v>
      </c>
      <c r="C1094" s="566" t="s">
        <v>2191</v>
      </c>
      <c r="D1094" s="567" t="s">
        <v>31</v>
      </c>
      <c r="E1094" s="568">
        <f>1*1.3</f>
        <v>1.3</v>
      </c>
      <c r="F1094" s="3135"/>
      <c r="G1094" s="3136"/>
      <c r="H1094" s="3095"/>
      <c r="I1094" s="3095"/>
      <c r="J1094" s="3096"/>
    </row>
    <row r="1095" spans="1:10">
      <c r="A1095" s="3098"/>
      <c r="B1095" s="3099"/>
      <c r="C1095" s="3099"/>
      <c r="D1095" s="3100"/>
      <c r="E1095" s="3101"/>
      <c r="F1095" s="3099"/>
      <c r="G1095" s="3100"/>
      <c r="H1095" s="3099"/>
      <c r="I1095" s="3102" t="s">
        <v>2514</v>
      </c>
      <c r="J1095" s="3103"/>
    </row>
    <row r="1096" spans="1:10" ht="63.75">
      <c r="A1096" s="3133" t="s">
        <v>2414</v>
      </c>
      <c r="B1096" s="3134" t="s">
        <v>2193</v>
      </c>
      <c r="C1096" s="566" t="s">
        <v>2194</v>
      </c>
      <c r="D1096" s="567" t="s">
        <v>31</v>
      </c>
      <c r="E1096" s="568">
        <f>3*1.3</f>
        <v>3.9000000000000004</v>
      </c>
      <c r="F1096" s="3135"/>
      <c r="G1096" s="3136"/>
      <c r="H1096" s="3095"/>
      <c r="I1096" s="3095"/>
      <c r="J1096" s="3096"/>
    </row>
    <row r="1097" spans="1:10">
      <c r="A1097" s="3098"/>
      <c r="B1097" s="3099"/>
      <c r="C1097" s="3099"/>
      <c r="D1097" s="3100"/>
      <c r="E1097" s="3101"/>
      <c r="F1097" s="3099"/>
      <c r="G1097" s="3100"/>
      <c r="H1097" s="3099"/>
      <c r="I1097" s="3102" t="s">
        <v>2515</v>
      </c>
      <c r="J1097" s="3103"/>
    </row>
    <row r="1098" spans="1:10" ht="63.75">
      <c r="A1098" s="3133" t="s">
        <v>2415</v>
      </c>
      <c r="B1098" s="3134" t="s">
        <v>2196</v>
      </c>
      <c r="C1098" s="566" t="s">
        <v>2197</v>
      </c>
      <c r="D1098" s="567" t="s">
        <v>31</v>
      </c>
      <c r="E1098" s="568">
        <f>2*1.3</f>
        <v>2.6</v>
      </c>
      <c r="F1098" s="3135"/>
      <c r="G1098" s="3136"/>
      <c r="H1098" s="3095"/>
      <c r="I1098" s="3095"/>
      <c r="J1098" s="3096"/>
    </row>
    <row r="1099" spans="1:10">
      <c r="A1099" s="3098"/>
      <c r="B1099" s="3099"/>
      <c r="C1099" s="3099"/>
      <c r="D1099" s="3100"/>
      <c r="E1099" s="3101"/>
      <c r="F1099" s="3099"/>
      <c r="G1099" s="3100"/>
      <c r="H1099" s="3099"/>
      <c r="I1099" s="3102" t="s">
        <v>2516</v>
      </c>
      <c r="J1099" s="3103"/>
    </row>
    <row r="1100" spans="1:10" ht="63.75">
      <c r="A1100" s="3133" t="s">
        <v>2416</v>
      </c>
      <c r="B1100" s="3134" t="s">
        <v>2199</v>
      </c>
      <c r="C1100" s="566" t="s">
        <v>2200</v>
      </c>
      <c r="D1100" s="567" t="s">
        <v>2150</v>
      </c>
      <c r="E1100" s="568">
        <f>2*1.3</f>
        <v>2.6</v>
      </c>
      <c r="F1100" s="3135"/>
      <c r="G1100" s="3136"/>
      <c r="H1100" s="3095"/>
      <c r="I1100" s="3095"/>
      <c r="J1100" s="3096"/>
    </row>
    <row r="1101" spans="1:10">
      <c r="A1101" s="3098"/>
      <c r="B1101" s="3099"/>
      <c r="C1101" s="3099"/>
      <c r="D1101" s="3100"/>
      <c r="E1101" s="3101"/>
      <c r="F1101" s="3099"/>
      <c r="G1101" s="3100"/>
      <c r="H1101" s="3099"/>
      <c r="I1101" s="3102" t="s">
        <v>2517</v>
      </c>
      <c r="J1101" s="3103"/>
    </row>
    <row r="1102" spans="1:10" ht="51">
      <c r="A1102" s="3133" t="s">
        <v>2417</v>
      </c>
      <c r="B1102" s="3134" t="s">
        <v>2202</v>
      </c>
      <c r="C1102" s="566" t="s">
        <v>2203</v>
      </c>
      <c r="D1102" s="567" t="s">
        <v>2150</v>
      </c>
      <c r="E1102" s="568">
        <f>3*1.3</f>
        <v>3.9000000000000004</v>
      </c>
      <c r="F1102" s="3135"/>
      <c r="G1102" s="3136"/>
      <c r="H1102" s="3095"/>
      <c r="I1102" s="3095"/>
      <c r="J1102" s="3096"/>
    </row>
    <row r="1103" spans="1:10">
      <c r="A1103" s="3098"/>
      <c r="B1103" s="3099"/>
      <c r="C1103" s="3099"/>
      <c r="D1103" s="3100"/>
      <c r="E1103" s="3101"/>
      <c r="F1103" s="3099"/>
      <c r="G1103" s="3100"/>
      <c r="H1103" s="3099"/>
      <c r="I1103" s="3102" t="s">
        <v>2518</v>
      </c>
      <c r="J1103" s="3103"/>
    </row>
    <row r="1104" spans="1:10" ht="51">
      <c r="A1104" s="3133" t="s">
        <v>2418</v>
      </c>
      <c r="B1104" s="3134" t="s">
        <v>2205</v>
      </c>
      <c r="C1104" s="566" t="s">
        <v>2206</v>
      </c>
      <c r="D1104" s="567" t="s">
        <v>31</v>
      </c>
      <c r="E1104" s="568">
        <f>1*1.3</f>
        <v>1.3</v>
      </c>
      <c r="F1104" s="3135"/>
      <c r="G1104" s="3136"/>
      <c r="H1104" s="3095"/>
      <c r="I1104" s="3095"/>
      <c r="J1104" s="3096"/>
    </row>
    <row r="1105" spans="1:10">
      <c r="A1105" s="3098"/>
      <c r="B1105" s="3099"/>
      <c r="C1105" s="3099"/>
      <c r="D1105" s="3100"/>
      <c r="E1105" s="3101"/>
      <c r="F1105" s="3099"/>
      <c r="G1105" s="3100"/>
      <c r="H1105" s="3099"/>
      <c r="I1105" s="3102" t="s">
        <v>2519</v>
      </c>
      <c r="J1105" s="3103"/>
    </row>
    <row r="1106" spans="1:10" ht="63.75">
      <c r="A1106" s="3133" t="s">
        <v>2419</v>
      </c>
      <c r="B1106" s="3134" t="s">
        <v>2208</v>
      </c>
      <c r="C1106" s="566" t="s">
        <v>2209</v>
      </c>
      <c r="D1106" s="567" t="s">
        <v>31</v>
      </c>
      <c r="E1106" s="568">
        <f>2*1.3</f>
        <v>2.6</v>
      </c>
      <c r="F1106" s="3135"/>
      <c r="G1106" s="3136"/>
      <c r="H1106" s="3095"/>
      <c r="I1106" s="3095"/>
      <c r="J1106" s="3096"/>
    </row>
    <row r="1107" spans="1:10">
      <c r="A1107" s="3098"/>
      <c r="B1107" s="3099"/>
      <c r="C1107" s="3099"/>
      <c r="D1107" s="3100"/>
      <c r="E1107" s="3101"/>
      <c r="F1107" s="3099"/>
      <c r="G1107" s="3100"/>
      <c r="H1107" s="3099"/>
      <c r="I1107" s="3102" t="s">
        <v>2520</v>
      </c>
      <c r="J1107" s="3103"/>
    </row>
    <row r="1108" spans="1:10" ht="63.75">
      <c r="A1108" s="3133" t="s">
        <v>2420</v>
      </c>
      <c r="B1108" s="3134" t="s">
        <v>2211</v>
      </c>
      <c r="C1108" s="566" t="s">
        <v>2212</v>
      </c>
      <c r="D1108" s="567" t="s">
        <v>31</v>
      </c>
      <c r="E1108" s="568">
        <f>4*1.3</f>
        <v>5.2</v>
      </c>
      <c r="F1108" s="3135"/>
      <c r="G1108" s="3136"/>
      <c r="H1108" s="3095"/>
      <c r="I1108" s="3095"/>
      <c r="J1108" s="3096"/>
    </row>
    <row r="1109" spans="1:10">
      <c r="A1109" s="3098"/>
      <c r="B1109" s="3099"/>
      <c r="C1109" s="3099"/>
      <c r="D1109" s="3100"/>
      <c r="E1109" s="3101"/>
      <c r="F1109" s="3099"/>
      <c r="G1109" s="3100"/>
      <c r="H1109" s="3099"/>
      <c r="I1109" s="3102" t="s">
        <v>2521</v>
      </c>
      <c r="J1109" s="3103"/>
    </row>
    <row r="1110" spans="1:10" ht="63.75">
      <c r="A1110" s="3133" t="s">
        <v>2421</v>
      </c>
      <c r="B1110" s="566" t="s">
        <v>2214</v>
      </c>
      <c r="C1110" s="566" t="s">
        <v>2215</v>
      </c>
      <c r="D1110" s="567" t="s">
        <v>31</v>
      </c>
      <c r="E1110" s="568">
        <f>2*1.3</f>
        <v>2.6</v>
      </c>
      <c r="F1110" s="3135"/>
      <c r="G1110" s="3136"/>
      <c r="H1110" s="3095"/>
      <c r="I1110" s="3095"/>
      <c r="J1110" s="3096"/>
    </row>
    <row r="1111" spans="1:10">
      <c r="A1111" s="3098"/>
      <c r="B1111" s="3099"/>
      <c r="C1111" s="3099"/>
      <c r="D1111" s="3100"/>
      <c r="E1111" s="3101"/>
      <c r="F1111" s="3099"/>
      <c r="G1111" s="3100"/>
      <c r="H1111" s="3099"/>
      <c r="I1111" s="3102" t="s">
        <v>2522</v>
      </c>
      <c r="J1111" s="3103"/>
    </row>
    <row r="1112" spans="1:10" ht="63.75">
      <c r="A1112" s="3133" t="s">
        <v>2422</v>
      </c>
      <c r="B1112" s="566" t="s">
        <v>2217</v>
      </c>
      <c r="C1112" s="566" t="s">
        <v>2218</v>
      </c>
      <c r="D1112" s="567" t="s">
        <v>31</v>
      </c>
      <c r="E1112" s="568">
        <f>3*1.3</f>
        <v>3.9000000000000004</v>
      </c>
      <c r="F1112" s="3135"/>
      <c r="G1112" s="3136"/>
      <c r="H1112" s="3095"/>
      <c r="I1112" s="3095"/>
      <c r="J1112" s="3096"/>
    </row>
    <row r="1113" spans="1:10">
      <c r="A1113" s="3098"/>
      <c r="B1113" s="3099"/>
      <c r="C1113" s="3099"/>
      <c r="D1113" s="3100"/>
      <c r="E1113" s="3101"/>
      <c r="F1113" s="3099"/>
      <c r="G1113" s="3100"/>
      <c r="H1113" s="3099"/>
      <c r="I1113" s="3102" t="s">
        <v>2523</v>
      </c>
      <c r="J1113" s="3103"/>
    </row>
    <row r="1114" spans="1:10" ht="63.75">
      <c r="A1114" s="3133" t="s">
        <v>2423</v>
      </c>
      <c r="B1114" s="566" t="s">
        <v>2220</v>
      </c>
      <c r="C1114" s="566" t="s">
        <v>2221</v>
      </c>
      <c r="D1114" s="567" t="s">
        <v>31</v>
      </c>
      <c r="E1114" s="568">
        <f>1*1.3</f>
        <v>1.3</v>
      </c>
      <c r="F1114" s="3135"/>
      <c r="G1114" s="3136"/>
      <c r="H1114" s="3095"/>
      <c r="I1114" s="3095"/>
      <c r="J1114" s="3096"/>
    </row>
    <row r="1115" spans="1:10">
      <c r="A1115" s="3098"/>
      <c r="B1115" s="3099"/>
      <c r="C1115" s="3099"/>
      <c r="D1115" s="3100"/>
      <c r="E1115" s="3101"/>
      <c r="F1115" s="3099"/>
      <c r="G1115" s="3100"/>
      <c r="H1115" s="3099"/>
      <c r="I1115" s="3102" t="s">
        <v>2524</v>
      </c>
      <c r="J1115" s="3103"/>
    </row>
    <row r="1116" spans="1:10" ht="38.25">
      <c r="A1116" s="3133" t="s">
        <v>2424</v>
      </c>
      <c r="B1116" s="566" t="s">
        <v>2223</v>
      </c>
      <c r="C1116" s="566" t="s">
        <v>2224</v>
      </c>
      <c r="D1116" s="567" t="s">
        <v>31</v>
      </c>
      <c r="E1116" s="568">
        <f>2*1.3</f>
        <v>2.6</v>
      </c>
      <c r="F1116" s="3135"/>
      <c r="G1116" s="3136"/>
      <c r="H1116" s="3095"/>
      <c r="I1116" s="3095"/>
      <c r="J1116" s="3096"/>
    </row>
    <row r="1117" spans="1:10">
      <c r="A1117" s="3098"/>
      <c r="B1117" s="3099"/>
      <c r="C1117" s="3099"/>
      <c r="D1117" s="3100"/>
      <c r="E1117" s="3101"/>
      <c r="F1117" s="3099"/>
      <c r="G1117" s="3100"/>
      <c r="H1117" s="3099"/>
      <c r="I1117" s="3102" t="s">
        <v>2525</v>
      </c>
      <c r="J1117" s="3103"/>
    </row>
    <row r="1118" spans="1:10" ht="51">
      <c r="A1118" s="3133" t="s">
        <v>2425</v>
      </c>
      <c r="B1118" s="566" t="s">
        <v>2226</v>
      </c>
      <c r="C1118" s="566" t="s">
        <v>2227</v>
      </c>
      <c r="D1118" s="567" t="s">
        <v>31</v>
      </c>
      <c r="E1118" s="568">
        <f>2*1.3</f>
        <v>2.6</v>
      </c>
      <c r="F1118" s="3135"/>
      <c r="G1118" s="3136"/>
      <c r="H1118" s="3095"/>
      <c r="I1118" s="3095"/>
      <c r="J1118" s="3096"/>
    </row>
    <row r="1119" spans="1:10">
      <c r="A1119" s="3098"/>
      <c r="B1119" s="3099"/>
      <c r="C1119" s="3099"/>
      <c r="D1119" s="3100"/>
      <c r="E1119" s="3101"/>
      <c r="F1119" s="3099"/>
      <c r="G1119" s="3100"/>
      <c r="H1119" s="3099"/>
      <c r="I1119" s="3102" t="s">
        <v>2526</v>
      </c>
      <c r="J1119" s="3103"/>
    </row>
    <row r="1120" spans="1:10" ht="51">
      <c r="A1120" s="3133" t="s">
        <v>2426</v>
      </c>
      <c r="B1120" s="566" t="s">
        <v>2229</v>
      </c>
      <c r="C1120" s="566" t="s">
        <v>2230</v>
      </c>
      <c r="D1120" s="567" t="s">
        <v>31</v>
      </c>
      <c r="E1120" s="568">
        <f>1*1.3</f>
        <v>1.3</v>
      </c>
      <c r="F1120" s="3135"/>
      <c r="G1120" s="3136"/>
      <c r="H1120" s="3095"/>
      <c r="I1120" s="3095"/>
      <c r="J1120" s="3096"/>
    </row>
    <row r="1121" spans="1:10">
      <c r="A1121" s="3098"/>
      <c r="B1121" s="3099"/>
      <c r="C1121" s="3099"/>
      <c r="D1121" s="3100"/>
      <c r="E1121" s="3101"/>
      <c r="F1121" s="3099"/>
      <c r="G1121" s="3100"/>
      <c r="H1121" s="3099"/>
      <c r="I1121" s="3102" t="s">
        <v>2527</v>
      </c>
      <c r="J1121" s="3103"/>
    </row>
    <row r="1122" spans="1:10" ht="51">
      <c r="A1122" s="3133" t="s">
        <v>2427</v>
      </c>
      <c r="B1122" s="566" t="s">
        <v>2232</v>
      </c>
      <c r="C1122" s="566" t="s">
        <v>2233</v>
      </c>
      <c r="D1122" s="567" t="s">
        <v>31</v>
      </c>
      <c r="E1122" s="568">
        <f>1*1.3</f>
        <v>1.3</v>
      </c>
      <c r="F1122" s="3135"/>
      <c r="G1122" s="3136"/>
      <c r="H1122" s="3095"/>
      <c r="I1122" s="3095"/>
      <c r="J1122" s="3096"/>
    </row>
    <row r="1123" spans="1:10">
      <c r="A1123" s="3098"/>
      <c r="B1123" s="3099"/>
      <c r="C1123" s="3099"/>
      <c r="D1123" s="3100"/>
      <c r="E1123" s="3101"/>
      <c r="F1123" s="3099"/>
      <c r="G1123" s="3100"/>
      <c r="H1123" s="3099"/>
      <c r="I1123" s="3102" t="s">
        <v>2528</v>
      </c>
      <c r="J1123" s="3103"/>
    </row>
    <row r="1124" spans="1:10" ht="51">
      <c r="A1124" s="3133" t="s">
        <v>2428</v>
      </c>
      <c r="B1124" s="566" t="s">
        <v>2235</v>
      </c>
      <c r="C1124" s="566" t="s">
        <v>2236</v>
      </c>
      <c r="D1124" s="567" t="s">
        <v>31</v>
      </c>
      <c r="E1124" s="568">
        <f>2*1.3</f>
        <v>2.6</v>
      </c>
      <c r="F1124" s="3135"/>
      <c r="G1124" s="3136"/>
      <c r="H1124" s="3095"/>
      <c r="I1124" s="3095"/>
      <c r="J1124" s="3096"/>
    </row>
    <row r="1125" spans="1:10">
      <c r="A1125" s="3098"/>
      <c r="B1125" s="3099"/>
      <c r="C1125" s="3099"/>
      <c r="D1125" s="3100"/>
      <c r="E1125" s="3101"/>
      <c r="F1125" s="3099"/>
      <c r="G1125" s="3100"/>
      <c r="H1125" s="3099"/>
      <c r="I1125" s="3102" t="s">
        <v>2529</v>
      </c>
      <c r="J1125" s="3103"/>
    </row>
    <row r="1126" spans="1:10" ht="51">
      <c r="A1126" s="3133" t="s">
        <v>2429</v>
      </c>
      <c r="B1126" s="566" t="s">
        <v>2238</v>
      </c>
      <c r="C1126" s="566" t="s">
        <v>2239</v>
      </c>
      <c r="D1126" s="567" t="s">
        <v>31</v>
      </c>
      <c r="E1126" s="568">
        <f>2*1.3</f>
        <v>2.6</v>
      </c>
      <c r="F1126" s="3135"/>
      <c r="G1126" s="3136"/>
      <c r="H1126" s="3095"/>
      <c r="I1126" s="3095"/>
      <c r="J1126" s="3096"/>
    </row>
    <row r="1127" spans="1:10">
      <c r="A1127" s="3098"/>
      <c r="B1127" s="3099"/>
      <c r="C1127" s="3099"/>
      <c r="D1127" s="3100"/>
      <c r="E1127" s="3101"/>
      <c r="F1127" s="3099"/>
      <c r="G1127" s="3100"/>
      <c r="H1127" s="3099"/>
      <c r="I1127" s="3102" t="s">
        <v>2530</v>
      </c>
      <c r="J1127" s="3103"/>
    </row>
    <row r="1128" spans="1:10" ht="63.75">
      <c r="A1128" s="3133" t="s">
        <v>2430</v>
      </c>
      <c r="B1128" s="566" t="s">
        <v>2241</v>
      </c>
      <c r="C1128" s="566" t="s">
        <v>2242</v>
      </c>
      <c r="D1128" s="567" t="s">
        <v>31</v>
      </c>
      <c r="E1128" s="568">
        <f>2*1.3</f>
        <v>2.6</v>
      </c>
      <c r="F1128" s="3135"/>
      <c r="G1128" s="3136"/>
      <c r="H1128" s="3095"/>
      <c r="I1128" s="3095"/>
      <c r="J1128" s="3096"/>
    </row>
    <row r="1129" spans="1:10">
      <c r="A1129" s="3098"/>
      <c r="B1129" s="3099"/>
      <c r="C1129" s="3099"/>
      <c r="D1129" s="3100"/>
      <c r="E1129" s="3101"/>
      <c r="F1129" s="3099"/>
      <c r="G1129" s="3100"/>
      <c r="H1129" s="3099"/>
      <c r="I1129" s="3102" t="s">
        <v>2531</v>
      </c>
      <c r="J1129" s="3103"/>
    </row>
    <row r="1130" spans="1:10" ht="51">
      <c r="A1130" s="3133" t="s">
        <v>2431</v>
      </c>
      <c r="B1130" s="566" t="s">
        <v>2244</v>
      </c>
      <c r="C1130" s="566" t="s">
        <v>2245</v>
      </c>
      <c r="D1130" s="567" t="s">
        <v>31</v>
      </c>
      <c r="E1130" s="568">
        <f>4*1.3</f>
        <v>5.2</v>
      </c>
      <c r="F1130" s="3135"/>
      <c r="G1130" s="3136"/>
      <c r="H1130" s="3095"/>
      <c r="I1130" s="3095"/>
      <c r="J1130" s="3096"/>
    </row>
    <row r="1131" spans="1:10">
      <c r="A1131" s="3098"/>
      <c r="B1131" s="3099"/>
      <c r="C1131" s="3099"/>
      <c r="D1131" s="3100"/>
      <c r="E1131" s="3101"/>
      <c r="F1131" s="3099"/>
      <c r="G1131" s="3100"/>
      <c r="H1131" s="3099"/>
      <c r="I1131" s="3102" t="s">
        <v>2532</v>
      </c>
      <c r="J1131" s="3103"/>
    </row>
    <row r="1132" spans="1:10" ht="51">
      <c r="A1132" s="3133" t="s">
        <v>2432</v>
      </c>
      <c r="B1132" s="566" t="s">
        <v>2247</v>
      </c>
      <c r="C1132" s="566" t="s">
        <v>2248</v>
      </c>
      <c r="D1132" s="567" t="s">
        <v>31</v>
      </c>
      <c r="E1132" s="568">
        <f>4*1.3</f>
        <v>5.2</v>
      </c>
      <c r="F1132" s="3135"/>
      <c r="G1132" s="3136"/>
      <c r="H1132" s="3095"/>
      <c r="I1132" s="3095"/>
      <c r="J1132" s="3096"/>
    </row>
    <row r="1133" spans="1:10">
      <c r="A1133" s="3098"/>
      <c r="B1133" s="3099"/>
      <c r="C1133" s="3099"/>
      <c r="D1133" s="3100"/>
      <c r="E1133" s="3101"/>
      <c r="F1133" s="3099"/>
      <c r="G1133" s="3100"/>
      <c r="H1133" s="3099"/>
      <c r="I1133" s="3102" t="s">
        <v>2533</v>
      </c>
      <c r="J1133" s="3103"/>
    </row>
    <row r="1134" spans="1:10" ht="51">
      <c r="A1134" s="3133" t="s">
        <v>2433</v>
      </c>
      <c r="B1134" s="566" t="s">
        <v>2250</v>
      </c>
      <c r="C1134" s="566" t="s">
        <v>2251</v>
      </c>
      <c r="D1134" s="567" t="s">
        <v>31</v>
      </c>
      <c r="E1134" s="568">
        <f>2*1.3</f>
        <v>2.6</v>
      </c>
      <c r="F1134" s="3135"/>
      <c r="G1134" s="3136"/>
      <c r="H1134" s="3095"/>
      <c r="I1134" s="3095"/>
      <c r="J1134" s="3096"/>
    </row>
    <row r="1135" spans="1:10">
      <c r="A1135" s="3098"/>
      <c r="B1135" s="3099"/>
      <c r="C1135" s="3099"/>
      <c r="D1135" s="3100"/>
      <c r="E1135" s="3101"/>
      <c r="F1135" s="3099"/>
      <c r="G1135" s="3100"/>
      <c r="H1135" s="3099"/>
      <c r="I1135" s="3102" t="s">
        <v>2534</v>
      </c>
      <c r="J1135" s="3103"/>
    </row>
    <row r="1136" spans="1:10" ht="51">
      <c r="A1136" s="3133" t="s">
        <v>2434</v>
      </c>
      <c r="B1136" s="566" t="s">
        <v>2253</v>
      </c>
      <c r="C1136" s="566" t="s">
        <v>2254</v>
      </c>
      <c r="D1136" s="567" t="s">
        <v>31</v>
      </c>
      <c r="E1136" s="568">
        <f>4*1.3</f>
        <v>5.2</v>
      </c>
      <c r="F1136" s="3135"/>
      <c r="G1136" s="3136"/>
      <c r="H1136" s="3095"/>
      <c r="I1136" s="3095"/>
      <c r="J1136" s="3096"/>
    </row>
    <row r="1137" spans="1:10">
      <c r="A1137" s="3098"/>
      <c r="B1137" s="3099"/>
      <c r="C1137" s="3099"/>
      <c r="D1137" s="3100"/>
      <c r="E1137" s="3101"/>
      <c r="F1137" s="3099"/>
      <c r="G1137" s="3100"/>
      <c r="H1137" s="3099"/>
      <c r="I1137" s="3102" t="s">
        <v>2535</v>
      </c>
      <c r="J1137" s="3103"/>
    </row>
    <row r="1138" spans="1:10" ht="51">
      <c r="A1138" s="3133" t="s">
        <v>2435</v>
      </c>
      <c r="B1138" s="566" t="s">
        <v>2256</v>
      </c>
      <c r="C1138" s="566" t="s">
        <v>2257</v>
      </c>
      <c r="D1138" s="567" t="s">
        <v>31</v>
      </c>
      <c r="E1138" s="568">
        <f>3*1.3</f>
        <v>3.9000000000000004</v>
      </c>
      <c r="F1138" s="3135"/>
      <c r="G1138" s="3136"/>
      <c r="H1138" s="3095"/>
      <c r="I1138" s="3095"/>
      <c r="J1138" s="3096"/>
    </row>
    <row r="1139" spans="1:10">
      <c r="A1139" s="3098"/>
      <c r="B1139" s="3099"/>
      <c r="C1139" s="3099"/>
      <c r="D1139" s="3100"/>
      <c r="E1139" s="3101"/>
      <c r="F1139" s="3099"/>
      <c r="G1139" s="3100"/>
      <c r="H1139" s="3099"/>
      <c r="I1139" s="3102" t="s">
        <v>2536</v>
      </c>
      <c r="J1139" s="3103"/>
    </row>
    <row r="1140" spans="1:10" ht="51">
      <c r="A1140" s="3133" t="s">
        <v>2436</v>
      </c>
      <c r="B1140" s="566" t="s">
        <v>2259</v>
      </c>
      <c r="C1140" s="566" t="s">
        <v>2260</v>
      </c>
      <c r="D1140" s="567" t="s">
        <v>31</v>
      </c>
      <c r="E1140" s="568">
        <f>3*1.3</f>
        <v>3.9000000000000004</v>
      </c>
      <c r="F1140" s="3135"/>
      <c r="G1140" s="3136"/>
      <c r="H1140" s="3095"/>
      <c r="I1140" s="3095"/>
      <c r="J1140" s="3096"/>
    </row>
    <row r="1141" spans="1:10">
      <c r="A1141" s="3098"/>
      <c r="B1141" s="3099"/>
      <c r="C1141" s="3099"/>
      <c r="D1141" s="3100"/>
      <c r="E1141" s="3101"/>
      <c r="F1141" s="3099"/>
      <c r="G1141" s="3100"/>
      <c r="H1141" s="3099"/>
      <c r="I1141" s="3102" t="s">
        <v>2537</v>
      </c>
      <c r="J1141" s="3103"/>
    </row>
    <row r="1142" spans="1:10" ht="51">
      <c r="A1142" s="3133" t="s">
        <v>2437</v>
      </c>
      <c r="B1142" s="566" t="s">
        <v>2262</v>
      </c>
      <c r="C1142" s="566" t="s">
        <v>2263</v>
      </c>
      <c r="D1142" s="567" t="s">
        <v>31</v>
      </c>
      <c r="E1142" s="568">
        <f>2*1.3</f>
        <v>2.6</v>
      </c>
      <c r="F1142" s="3135"/>
      <c r="G1142" s="3136"/>
      <c r="H1142" s="3095"/>
      <c r="I1142" s="3095"/>
      <c r="J1142" s="3096"/>
    </row>
    <row r="1143" spans="1:10">
      <c r="A1143" s="3098"/>
      <c r="B1143" s="3099"/>
      <c r="C1143" s="3099"/>
      <c r="D1143" s="3100"/>
      <c r="E1143" s="3101"/>
      <c r="F1143" s="3099"/>
      <c r="G1143" s="3100"/>
      <c r="H1143" s="3099"/>
      <c r="I1143" s="3102" t="s">
        <v>2538</v>
      </c>
      <c r="J1143" s="3103"/>
    </row>
    <row r="1144" spans="1:10" ht="51">
      <c r="A1144" s="3133" t="s">
        <v>2438</v>
      </c>
      <c r="B1144" s="566" t="s">
        <v>2265</v>
      </c>
      <c r="C1144" s="566" t="s">
        <v>2266</v>
      </c>
      <c r="D1144" s="567" t="s">
        <v>31</v>
      </c>
      <c r="E1144" s="568">
        <f>4*1.3</f>
        <v>5.2</v>
      </c>
      <c r="F1144" s="3135"/>
      <c r="G1144" s="3136"/>
      <c r="H1144" s="3095"/>
      <c r="I1144" s="3095"/>
      <c r="J1144" s="3096"/>
    </row>
    <row r="1145" spans="1:10">
      <c r="A1145" s="3098"/>
      <c r="B1145" s="3099"/>
      <c r="C1145" s="3099"/>
      <c r="D1145" s="3100"/>
      <c r="E1145" s="3101"/>
      <c r="F1145" s="3099"/>
      <c r="G1145" s="3100"/>
      <c r="H1145" s="3099"/>
      <c r="I1145" s="3102" t="s">
        <v>2539</v>
      </c>
      <c r="J1145" s="3103"/>
    </row>
    <row r="1146" spans="1:10" ht="51">
      <c r="A1146" s="3133" t="s">
        <v>2439</v>
      </c>
      <c r="B1146" s="566" t="s">
        <v>2268</v>
      </c>
      <c r="C1146" s="566" t="s">
        <v>2269</v>
      </c>
      <c r="D1146" s="567" t="s">
        <v>31</v>
      </c>
      <c r="E1146" s="568">
        <f>5*1.3</f>
        <v>6.5</v>
      </c>
      <c r="F1146" s="3135"/>
      <c r="G1146" s="3136"/>
      <c r="H1146" s="3095"/>
      <c r="I1146" s="3095"/>
      <c r="J1146" s="3096"/>
    </row>
    <row r="1147" spans="1:10">
      <c r="A1147" s="3098"/>
      <c r="B1147" s="3099"/>
      <c r="C1147" s="3099"/>
      <c r="D1147" s="3100"/>
      <c r="E1147" s="3101"/>
      <c r="F1147" s="3099"/>
      <c r="G1147" s="3100"/>
      <c r="H1147" s="3099"/>
      <c r="I1147" s="3102" t="s">
        <v>2540</v>
      </c>
      <c r="J1147" s="3103"/>
    </row>
    <row r="1148" spans="1:10" ht="51">
      <c r="A1148" s="3133" t="s">
        <v>2440</v>
      </c>
      <c r="B1148" s="566" t="s">
        <v>2271</v>
      </c>
      <c r="C1148" s="566" t="s">
        <v>2272</v>
      </c>
      <c r="D1148" s="567" t="s">
        <v>31</v>
      </c>
      <c r="E1148" s="568">
        <f>5*1.3</f>
        <v>6.5</v>
      </c>
      <c r="F1148" s="3135"/>
      <c r="G1148" s="3136"/>
      <c r="H1148" s="3095"/>
      <c r="I1148" s="3095"/>
      <c r="J1148" s="3096"/>
    </row>
    <row r="1149" spans="1:10">
      <c r="A1149" s="3098"/>
      <c r="B1149" s="3099"/>
      <c r="C1149" s="3099"/>
      <c r="D1149" s="3100"/>
      <c r="E1149" s="3101"/>
      <c r="F1149" s="3099"/>
      <c r="G1149" s="3100"/>
      <c r="H1149" s="3099"/>
      <c r="I1149" s="3102" t="s">
        <v>2541</v>
      </c>
      <c r="J1149" s="3103"/>
    </row>
    <row r="1150" spans="1:10" ht="51">
      <c r="A1150" s="3133" t="s">
        <v>2441</v>
      </c>
      <c r="B1150" s="566" t="s">
        <v>2274</v>
      </c>
      <c r="C1150" s="566" t="s">
        <v>2275</v>
      </c>
      <c r="D1150" s="567" t="s">
        <v>31</v>
      </c>
      <c r="E1150" s="568">
        <f>5*1.3</f>
        <v>6.5</v>
      </c>
      <c r="F1150" s="3135"/>
      <c r="G1150" s="3136"/>
      <c r="H1150" s="3095"/>
      <c r="I1150" s="3095"/>
      <c r="J1150" s="3096"/>
    </row>
    <row r="1151" spans="1:10">
      <c r="A1151" s="3098"/>
      <c r="B1151" s="3099"/>
      <c r="C1151" s="3099"/>
      <c r="D1151" s="3100"/>
      <c r="E1151" s="3101"/>
      <c r="F1151" s="3099"/>
      <c r="G1151" s="3100"/>
      <c r="H1151" s="3099"/>
      <c r="I1151" s="3102" t="s">
        <v>2542</v>
      </c>
      <c r="J1151" s="3103"/>
    </row>
    <row r="1152" spans="1:10" ht="63.75">
      <c r="A1152" s="3133" t="s">
        <v>2442</v>
      </c>
      <c r="B1152" s="566" t="s">
        <v>2277</v>
      </c>
      <c r="C1152" s="566" t="s">
        <v>2278</v>
      </c>
      <c r="D1152" s="567" t="s">
        <v>31</v>
      </c>
      <c r="E1152" s="568">
        <f>3*1.3</f>
        <v>3.9000000000000004</v>
      </c>
      <c r="F1152" s="3135"/>
      <c r="G1152" s="3136"/>
      <c r="H1152" s="3095"/>
      <c r="I1152" s="3095"/>
      <c r="J1152" s="3096"/>
    </row>
    <row r="1153" spans="1:10">
      <c r="A1153" s="3098"/>
      <c r="B1153" s="3099"/>
      <c r="C1153" s="3099"/>
      <c r="D1153" s="3100"/>
      <c r="E1153" s="3101"/>
      <c r="F1153" s="3099"/>
      <c r="G1153" s="3100"/>
      <c r="H1153" s="3099"/>
      <c r="I1153" s="3102" t="s">
        <v>2543</v>
      </c>
      <c r="J1153" s="3103"/>
    </row>
    <row r="1154" spans="1:10" ht="63.75">
      <c r="A1154" s="3133" t="s">
        <v>2443</v>
      </c>
      <c r="B1154" s="566" t="s">
        <v>2280</v>
      </c>
      <c r="C1154" s="566" t="s">
        <v>2281</v>
      </c>
      <c r="D1154" s="567" t="s">
        <v>31</v>
      </c>
      <c r="E1154" s="568">
        <f>3*1.3</f>
        <v>3.9000000000000004</v>
      </c>
      <c r="F1154" s="3135"/>
      <c r="G1154" s="3136"/>
      <c r="H1154" s="3095"/>
      <c r="I1154" s="3095"/>
      <c r="J1154" s="3096"/>
    </row>
    <row r="1155" spans="1:10">
      <c r="A1155" s="3098"/>
      <c r="B1155" s="3099"/>
      <c r="C1155" s="3099"/>
      <c r="D1155" s="3100"/>
      <c r="E1155" s="3101"/>
      <c r="F1155" s="3099"/>
      <c r="G1155" s="3100"/>
      <c r="H1155" s="3099"/>
      <c r="I1155" s="3102" t="s">
        <v>2544</v>
      </c>
      <c r="J1155" s="3103"/>
    </row>
    <row r="1156" spans="1:10" ht="63.75">
      <c r="A1156" s="3133" t="s">
        <v>2444</v>
      </c>
      <c r="B1156" s="566" t="s">
        <v>2283</v>
      </c>
      <c r="C1156" s="566" t="s">
        <v>2284</v>
      </c>
      <c r="D1156" s="567" t="s">
        <v>31</v>
      </c>
      <c r="E1156" s="568">
        <f>1*1.3</f>
        <v>1.3</v>
      </c>
      <c r="F1156" s="3135"/>
      <c r="G1156" s="3136"/>
      <c r="H1156" s="3095"/>
      <c r="I1156" s="3095"/>
      <c r="J1156" s="3096"/>
    </row>
    <row r="1157" spans="1:10">
      <c r="A1157" s="3098"/>
      <c r="B1157" s="3099"/>
      <c r="C1157" s="3099"/>
      <c r="D1157" s="3100"/>
      <c r="E1157" s="3101"/>
      <c r="F1157" s="3099"/>
      <c r="G1157" s="3100"/>
      <c r="H1157" s="3099"/>
      <c r="I1157" s="3102" t="s">
        <v>2545</v>
      </c>
      <c r="J1157" s="3103"/>
    </row>
    <row r="1158" spans="1:10" ht="63.75">
      <c r="A1158" s="3133" t="s">
        <v>2445</v>
      </c>
      <c r="B1158" s="566" t="s">
        <v>2286</v>
      </c>
      <c r="C1158" s="566" t="s">
        <v>2287</v>
      </c>
      <c r="D1158" s="567" t="s">
        <v>31</v>
      </c>
      <c r="E1158" s="568">
        <f>3*1.3</f>
        <v>3.9000000000000004</v>
      </c>
      <c r="F1158" s="3135"/>
      <c r="G1158" s="3136"/>
      <c r="H1158" s="3095"/>
      <c r="I1158" s="3095"/>
      <c r="J1158" s="3096"/>
    </row>
    <row r="1159" spans="1:10">
      <c r="A1159" s="3098"/>
      <c r="B1159" s="3099"/>
      <c r="C1159" s="3099"/>
      <c r="D1159" s="3100"/>
      <c r="E1159" s="3101"/>
      <c r="F1159" s="3099"/>
      <c r="G1159" s="3100"/>
      <c r="H1159" s="3099"/>
      <c r="I1159" s="3102" t="s">
        <v>2546</v>
      </c>
      <c r="J1159" s="3103"/>
    </row>
    <row r="1160" spans="1:10" ht="63.75">
      <c r="A1160" s="3133" t="s">
        <v>2446</v>
      </c>
      <c r="B1160" s="566" t="s">
        <v>2289</v>
      </c>
      <c r="C1160" s="566" t="s">
        <v>2290</v>
      </c>
      <c r="D1160" s="567" t="s">
        <v>31</v>
      </c>
      <c r="E1160" s="568">
        <f>4*1.3</f>
        <v>5.2</v>
      </c>
      <c r="F1160" s="3135"/>
      <c r="G1160" s="3136"/>
      <c r="H1160" s="3095"/>
      <c r="I1160" s="3095"/>
      <c r="J1160" s="3096"/>
    </row>
    <row r="1161" spans="1:10">
      <c r="A1161" s="3098"/>
      <c r="B1161" s="3099"/>
      <c r="C1161" s="3099"/>
      <c r="D1161" s="3100"/>
      <c r="E1161" s="3101"/>
      <c r="F1161" s="3099"/>
      <c r="G1161" s="3100"/>
      <c r="H1161" s="3099"/>
      <c r="I1161" s="3102" t="s">
        <v>2547</v>
      </c>
      <c r="J1161" s="3103"/>
    </row>
    <row r="1162" spans="1:10" ht="38.25">
      <c r="A1162" s="3133" t="s">
        <v>2447</v>
      </c>
      <c r="B1162" s="566" t="s">
        <v>2292</v>
      </c>
      <c r="C1162" s="566" t="s">
        <v>2293</v>
      </c>
      <c r="D1162" s="567" t="s">
        <v>31</v>
      </c>
      <c r="E1162" s="568">
        <f>3*1.3</f>
        <v>3.9000000000000004</v>
      </c>
      <c r="F1162" s="3135"/>
      <c r="G1162" s="3136"/>
      <c r="H1162" s="3095"/>
      <c r="I1162" s="3095"/>
      <c r="J1162" s="3096"/>
    </row>
    <row r="1163" spans="1:10">
      <c r="A1163" s="3098"/>
      <c r="B1163" s="3099"/>
      <c r="C1163" s="3099"/>
      <c r="D1163" s="3100"/>
      <c r="E1163" s="3101"/>
      <c r="F1163" s="3099"/>
      <c r="G1163" s="3100"/>
      <c r="H1163" s="3099"/>
      <c r="I1163" s="3102" t="s">
        <v>2548</v>
      </c>
      <c r="J1163" s="3103"/>
    </row>
    <row r="1164" spans="1:10" ht="51">
      <c r="A1164" s="3133" t="s">
        <v>2448</v>
      </c>
      <c r="B1164" s="566" t="s">
        <v>2295</v>
      </c>
      <c r="C1164" s="566" t="s">
        <v>2296</v>
      </c>
      <c r="D1164" s="567" t="s">
        <v>31</v>
      </c>
      <c r="E1164" s="568">
        <f>5*1.3</f>
        <v>6.5</v>
      </c>
      <c r="F1164" s="3135"/>
      <c r="G1164" s="3136"/>
      <c r="H1164" s="3095"/>
      <c r="I1164" s="3095"/>
      <c r="J1164" s="3096"/>
    </row>
    <row r="1165" spans="1:10">
      <c r="A1165" s="3098"/>
      <c r="B1165" s="3099"/>
      <c r="C1165" s="3099"/>
      <c r="D1165" s="3100"/>
      <c r="E1165" s="3101"/>
      <c r="F1165" s="3099"/>
      <c r="G1165" s="3100"/>
      <c r="H1165" s="3099"/>
      <c r="I1165" s="3102" t="s">
        <v>2549</v>
      </c>
      <c r="J1165" s="3103"/>
    </row>
    <row r="1166" spans="1:10" ht="51">
      <c r="A1166" s="3133" t="s">
        <v>2449</v>
      </c>
      <c r="B1166" s="566" t="s">
        <v>2298</v>
      </c>
      <c r="C1166" s="566" t="s">
        <v>2299</v>
      </c>
      <c r="D1166" s="567" t="s">
        <v>31</v>
      </c>
      <c r="E1166" s="568">
        <f>5*1.3</f>
        <v>6.5</v>
      </c>
      <c r="F1166" s="3135"/>
      <c r="G1166" s="3136"/>
      <c r="H1166" s="3095"/>
      <c r="I1166" s="3095"/>
      <c r="J1166" s="3096"/>
    </row>
    <row r="1167" spans="1:10">
      <c r="A1167" s="3098"/>
      <c r="B1167" s="3099"/>
      <c r="C1167" s="3099"/>
      <c r="D1167" s="3100"/>
      <c r="E1167" s="3101"/>
      <c r="F1167" s="3099"/>
      <c r="G1167" s="3100"/>
      <c r="H1167" s="3099"/>
      <c r="I1167" s="3102" t="s">
        <v>2550</v>
      </c>
      <c r="J1167" s="3103"/>
    </row>
    <row r="1168" spans="1:10" ht="63.75">
      <c r="A1168" s="3133" t="s">
        <v>2450</v>
      </c>
      <c r="B1168" s="566" t="s">
        <v>2301</v>
      </c>
      <c r="C1168" s="566" t="s">
        <v>2302</v>
      </c>
      <c r="D1168" s="567" t="s">
        <v>31</v>
      </c>
      <c r="E1168" s="568">
        <f>5*1.3</f>
        <v>6.5</v>
      </c>
      <c r="F1168" s="3135"/>
      <c r="G1168" s="3136"/>
      <c r="H1168" s="3095"/>
      <c r="I1168" s="3095"/>
      <c r="J1168" s="3096"/>
    </row>
    <row r="1169" spans="1:10">
      <c r="A1169" s="3098"/>
      <c r="B1169" s="3099"/>
      <c r="C1169" s="3099"/>
      <c r="D1169" s="3100"/>
      <c r="E1169" s="3101"/>
      <c r="F1169" s="3099"/>
      <c r="G1169" s="3100"/>
      <c r="H1169" s="3099"/>
      <c r="I1169" s="3102" t="s">
        <v>2551</v>
      </c>
      <c r="J1169" s="3103"/>
    </row>
    <row r="1170" spans="1:10" ht="51">
      <c r="A1170" s="3133" t="s">
        <v>2451</v>
      </c>
      <c r="B1170" s="566" t="s">
        <v>2304</v>
      </c>
      <c r="C1170" s="566" t="s">
        <v>2305</v>
      </c>
      <c r="D1170" s="567" t="s">
        <v>31</v>
      </c>
      <c r="E1170" s="568">
        <f>5*1.3</f>
        <v>6.5</v>
      </c>
      <c r="F1170" s="3135"/>
      <c r="G1170" s="3136"/>
      <c r="H1170" s="3095"/>
      <c r="I1170" s="3095"/>
      <c r="J1170" s="3096"/>
    </row>
    <row r="1171" spans="1:10">
      <c r="A1171" s="3098"/>
      <c r="B1171" s="3099"/>
      <c r="C1171" s="3099"/>
      <c r="D1171" s="3100"/>
      <c r="E1171" s="3101"/>
      <c r="F1171" s="3099"/>
      <c r="G1171" s="3100"/>
      <c r="H1171" s="3099"/>
      <c r="I1171" s="3102" t="s">
        <v>2552</v>
      </c>
      <c r="J1171" s="3103"/>
    </row>
    <row r="1172" spans="1:10" ht="51">
      <c r="A1172" s="3133" t="s">
        <v>2452</v>
      </c>
      <c r="B1172" s="566" t="s">
        <v>2307</v>
      </c>
      <c r="C1172" s="566" t="s">
        <v>2308</v>
      </c>
      <c r="D1172" s="567" t="s">
        <v>31</v>
      </c>
      <c r="E1172" s="568">
        <f>5*1.3</f>
        <v>6.5</v>
      </c>
      <c r="F1172" s="3135"/>
      <c r="G1172" s="3136"/>
      <c r="H1172" s="3095"/>
      <c r="I1172" s="3095"/>
      <c r="J1172" s="3096"/>
    </row>
    <row r="1173" spans="1:10">
      <c r="A1173" s="3098"/>
      <c r="B1173" s="3099"/>
      <c r="C1173" s="3099"/>
      <c r="D1173" s="3100"/>
      <c r="E1173" s="3101"/>
      <c r="F1173" s="3099"/>
      <c r="G1173" s="3100"/>
      <c r="H1173" s="3099"/>
      <c r="I1173" s="3102" t="s">
        <v>2553</v>
      </c>
      <c r="J1173" s="3103"/>
    </row>
    <row r="1174" spans="1:10">
      <c r="A1174" s="3104" t="s">
        <v>2453</v>
      </c>
      <c r="B1174" s="566" t="s">
        <v>2310</v>
      </c>
      <c r="C1174" s="566" t="s">
        <v>2311</v>
      </c>
      <c r="D1174" s="567" t="s">
        <v>31</v>
      </c>
      <c r="E1174" s="568">
        <f>30*1.3</f>
        <v>39</v>
      </c>
      <c r="F1174" s="3135"/>
      <c r="G1174" s="3107"/>
      <c r="H1174" s="3106"/>
      <c r="I1174" s="3106"/>
      <c r="J1174" s="3110"/>
    </row>
    <row r="1175" spans="1:10">
      <c r="A1175" s="3098"/>
      <c r="B1175" s="3099"/>
      <c r="C1175" s="3099"/>
      <c r="D1175" s="3100"/>
      <c r="E1175" s="3101"/>
      <c r="F1175" s="3099"/>
      <c r="G1175" s="3100"/>
      <c r="H1175" s="3099"/>
      <c r="I1175" s="3102" t="s">
        <v>2554</v>
      </c>
      <c r="J1175" s="3103"/>
    </row>
    <row r="1176" spans="1:10" ht="63.75">
      <c r="A1176" s="3104" t="s">
        <v>2454</v>
      </c>
      <c r="B1176" s="3134" t="s">
        <v>2313</v>
      </c>
      <c r="C1176" s="566" t="s">
        <v>2314</v>
      </c>
      <c r="D1176" s="567" t="s">
        <v>31</v>
      </c>
      <c r="E1176" s="568">
        <f>12*1.3</f>
        <v>15.600000000000001</v>
      </c>
      <c r="F1176" s="3135"/>
      <c r="G1176" s="3136"/>
      <c r="H1176" s="3095"/>
      <c r="I1176" s="3095"/>
      <c r="J1176" s="3096"/>
    </row>
    <row r="1177" spans="1:10">
      <c r="A1177" s="3098"/>
      <c r="B1177" s="3099"/>
      <c r="C1177" s="3141"/>
      <c r="D1177" s="3100"/>
      <c r="E1177" s="3101"/>
      <c r="F1177" s="3142"/>
      <c r="G1177" s="3100"/>
      <c r="H1177" s="3142"/>
      <c r="I1177" s="3102" t="s">
        <v>2555</v>
      </c>
      <c r="J1177" s="3143"/>
    </row>
    <row r="1178" spans="1:10">
      <c r="A1178" s="3144" t="s">
        <v>2558</v>
      </c>
      <c r="B1178" s="3145" t="s">
        <v>2316</v>
      </c>
      <c r="C1178" s="3146"/>
      <c r="D1178" s="3147"/>
      <c r="E1178" s="3148"/>
      <c r="F1178" s="3149"/>
      <c r="G1178" s="3147"/>
      <c r="H1178" s="3150"/>
      <c r="I1178" s="3151"/>
      <c r="J1178" s="3152"/>
    </row>
    <row r="1179" spans="1:10">
      <c r="A1179" s="3153" t="s">
        <v>2559</v>
      </c>
      <c r="B1179" s="566" t="s">
        <v>2317</v>
      </c>
      <c r="C1179" s="566" t="s">
        <v>2318</v>
      </c>
      <c r="D1179" s="567" t="s">
        <v>31</v>
      </c>
      <c r="E1179" s="568">
        <f>30*1.3</f>
        <v>39</v>
      </c>
      <c r="F1179" s="3135"/>
      <c r="G1179" s="3107"/>
      <c r="H1179" s="3106"/>
      <c r="I1179" s="3106"/>
      <c r="J1179" s="3110"/>
    </row>
    <row r="1180" spans="1:10" ht="38.25">
      <c r="A1180" s="3153" t="s">
        <v>2560</v>
      </c>
      <c r="B1180" s="3134" t="s">
        <v>2310</v>
      </c>
      <c r="C1180" s="566" t="s">
        <v>2319</v>
      </c>
      <c r="D1180" s="567" t="s">
        <v>31</v>
      </c>
      <c r="E1180" s="568">
        <f>15*1.3</f>
        <v>19.5</v>
      </c>
      <c r="F1180" s="3135"/>
      <c r="G1180" s="3107"/>
      <c r="H1180" s="3106"/>
      <c r="I1180" s="3106"/>
      <c r="J1180" s="3110"/>
    </row>
    <row r="1181" spans="1:10" ht="38.25">
      <c r="A1181" s="3153" t="s">
        <v>2561</v>
      </c>
      <c r="B1181" s="3134" t="s">
        <v>2320</v>
      </c>
      <c r="C1181" s="566" t="s">
        <v>2321</v>
      </c>
      <c r="D1181" s="567" t="s">
        <v>31</v>
      </c>
      <c r="E1181" s="568">
        <f>7*1.3</f>
        <v>9.1</v>
      </c>
      <c r="F1181" s="3135"/>
      <c r="G1181" s="3107"/>
      <c r="H1181" s="3106"/>
      <c r="I1181" s="3106"/>
      <c r="J1181" s="3110"/>
    </row>
    <row r="1182" spans="1:10" ht="25.5">
      <c r="A1182" s="3153" t="s">
        <v>2562</v>
      </c>
      <c r="B1182" s="3134" t="s">
        <v>2322</v>
      </c>
      <c r="C1182" s="566" t="s">
        <v>2323</v>
      </c>
      <c r="D1182" s="567" t="s">
        <v>31</v>
      </c>
      <c r="E1182" s="568">
        <f>30*1.3</f>
        <v>39</v>
      </c>
      <c r="F1182" s="3135"/>
      <c r="G1182" s="3107"/>
      <c r="H1182" s="3106"/>
      <c r="I1182" s="3106"/>
      <c r="J1182" s="3110"/>
    </row>
    <row r="1183" spans="1:10" ht="38.25">
      <c r="A1183" s="3153" t="s">
        <v>2563</v>
      </c>
      <c r="B1183" s="3134" t="s">
        <v>2324</v>
      </c>
      <c r="C1183" s="566" t="s">
        <v>2325</v>
      </c>
      <c r="D1183" s="567" t="s">
        <v>31</v>
      </c>
      <c r="E1183" s="568">
        <f>20*1.3</f>
        <v>26</v>
      </c>
      <c r="F1183" s="3135"/>
      <c r="G1183" s="3107"/>
      <c r="H1183" s="3106"/>
      <c r="I1183" s="3106"/>
      <c r="J1183" s="3110"/>
    </row>
    <row r="1184" spans="1:10" ht="25.5">
      <c r="A1184" s="3153" t="s">
        <v>2564</v>
      </c>
      <c r="B1184" s="3134" t="s">
        <v>2326</v>
      </c>
      <c r="C1184" s="566" t="s">
        <v>2327</v>
      </c>
      <c r="D1184" s="567" t="s">
        <v>31</v>
      </c>
      <c r="E1184" s="568">
        <f>18*1.3</f>
        <v>23.400000000000002</v>
      </c>
      <c r="F1184" s="3135"/>
      <c r="G1184" s="3107"/>
      <c r="H1184" s="3106"/>
      <c r="I1184" s="3106"/>
      <c r="J1184" s="3110"/>
    </row>
    <row r="1185" spans="1:10" ht="38.25">
      <c r="A1185" s="3153" t="s">
        <v>2565</v>
      </c>
      <c r="B1185" s="3134" t="s">
        <v>2328</v>
      </c>
      <c r="C1185" s="566" t="s">
        <v>2329</v>
      </c>
      <c r="D1185" s="567" t="s">
        <v>31</v>
      </c>
      <c r="E1185" s="568">
        <f>27*1.3</f>
        <v>35.1</v>
      </c>
      <c r="F1185" s="3135"/>
      <c r="G1185" s="3107"/>
      <c r="H1185" s="3106"/>
      <c r="I1185" s="3106"/>
      <c r="J1185" s="3110"/>
    </row>
    <row r="1186" spans="1:10" ht="38.25">
      <c r="A1186" s="3153" t="s">
        <v>2566</v>
      </c>
      <c r="B1186" s="3134" t="s">
        <v>2330</v>
      </c>
      <c r="C1186" s="566" t="s">
        <v>2331</v>
      </c>
      <c r="D1186" s="567" t="s">
        <v>31</v>
      </c>
      <c r="E1186" s="568">
        <f>6*1.3</f>
        <v>7.8000000000000007</v>
      </c>
      <c r="F1186" s="3135"/>
      <c r="G1186" s="3107"/>
      <c r="H1186" s="3106"/>
      <c r="I1186" s="3106"/>
      <c r="J1186" s="3110"/>
    </row>
    <row r="1187" spans="1:10" ht="25.5">
      <c r="A1187" s="3153" t="s">
        <v>2567</v>
      </c>
      <c r="B1187" s="3134" t="s">
        <v>2332</v>
      </c>
      <c r="C1187" s="566" t="s">
        <v>2333</v>
      </c>
      <c r="D1187" s="567" t="s">
        <v>31</v>
      </c>
      <c r="E1187" s="568">
        <f>40*1.3</f>
        <v>52</v>
      </c>
      <c r="F1187" s="3135"/>
      <c r="G1187" s="3107"/>
      <c r="H1187" s="3106"/>
      <c r="I1187" s="3106"/>
      <c r="J1187" s="3110"/>
    </row>
    <row r="1188" spans="1:10">
      <c r="A1188" s="3098"/>
      <c r="B1188" s="3099"/>
      <c r="C1188" s="3099"/>
      <c r="D1188" s="3100"/>
      <c r="E1188" s="3101"/>
      <c r="F1188" s="3099"/>
      <c r="G1188" s="3100"/>
      <c r="H1188" s="3099"/>
      <c r="I1188" s="3102" t="s">
        <v>2556</v>
      </c>
      <c r="J1188" s="3103"/>
    </row>
    <row r="1189" spans="1:10">
      <c r="A1189" s="3154" t="s">
        <v>2568</v>
      </c>
      <c r="B1189" s="3155" t="s">
        <v>2335</v>
      </c>
      <c r="C1189" s="3156"/>
      <c r="D1189" s="3157"/>
      <c r="E1189" s="3158"/>
      <c r="F1189" s="3159"/>
      <c r="G1189" s="3160"/>
      <c r="H1189" s="3091"/>
      <c r="I1189" s="3091"/>
      <c r="J1189" s="3091"/>
    </row>
    <row r="1190" spans="1:10" ht="25.5">
      <c r="A1190" s="3161" t="s">
        <v>2569</v>
      </c>
      <c r="B1190" s="566" t="s">
        <v>2624</v>
      </c>
      <c r="C1190" s="566" t="s">
        <v>2336</v>
      </c>
      <c r="D1190" s="567" t="s">
        <v>2337</v>
      </c>
      <c r="E1190" s="568">
        <f>3*1.3</f>
        <v>3.9000000000000004</v>
      </c>
      <c r="F1190" s="569"/>
      <c r="G1190" s="3136"/>
      <c r="H1190" s="3095"/>
      <c r="I1190" s="3095"/>
      <c r="J1190" s="3096"/>
    </row>
    <row r="1191" spans="1:10" ht="51">
      <c r="A1191" s="3161" t="s">
        <v>2570</v>
      </c>
      <c r="B1191" s="566" t="s">
        <v>2625</v>
      </c>
      <c r="C1191" s="566" t="s">
        <v>2338</v>
      </c>
      <c r="D1191" s="567" t="s">
        <v>2337</v>
      </c>
      <c r="E1191" s="568">
        <f>3*1.3</f>
        <v>3.9000000000000004</v>
      </c>
      <c r="F1191" s="569"/>
      <c r="G1191" s="3136"/>
      <c r="H1191" s="3095"/>
      <c r="I1191" s="3095"/>
      <c r="J1191" s="3096"/>
    </row>
    <row r="1192" spans="1:10" ht="38.25">
      <c r="A1192" s="3161" t="s">
        <v>2571</v>
      </c>
      <c r="B1192" s="566" t="s">
        <v>2626</v>
      </c>
      <c r="C1192" s="566" t="s">
        <v>2339</v>
      </c>
      <c r="D1192" s="567" t="s">
        <v>2337</v>
      </c>
      <c r="E1192" s="570">
        <f>4*1.3</f>
        <v>5.2</v>
      </c>
      <c r="F1192" s="571"/>
      <c r="G1192" s="3136"/>
      <c r="H1192" s="3095"/>
      <c r="I1192" s="3095"/>
      <c r="J1192" s="3096"/>
    </row>
    <row r="1193" spans="1:10">
      <c r="A1193" s="3098"/>
      <c r="B1193" s="3099"/>
      <c r="C1193" s="3099"/>
      <c r="D1193" s="3100"/>
      <c r="E1193" s="3101"/>
      <c r="F1193" s="3099"/>
      <c r="G1193" s="3100"/>
      <c r="H1193" s="3099"/>
      <c r="I1193" s="3102" t="s">
        <v>2557</v>
      </c>
      <c r="J1193" s="3103"/>
    </row>
    <row r="1194" spans="1:10">
      <c r="A1194" s="3121" t="s">
        <v>2609</v>
      </c>
      <c r="B1194" s="3126" t="s">
        <v>2639</v>
      </c>
      <c r="C1194" s="3122"/>
      <c r="D1194" s="3123"/>
      <c r="E1194" s="3116"/>
      <c r="F1194" s="3124"/>
      <c r="G1194" s="3119"/>
      <c r="H1194" s="3117"/>
      <c r="I1194" s="3117"/>
      <c r="J1194" s="3120"/>
    </row>
    <row r="1195" spans="1:10" ht="38.25">
      <c r="A1195" s="614" t="s">
        <v>2640</v>
      </c>
      <c r="B1195" s="509" t="s">
        <v>2649</v>
      </c>
      <c r="C1195" s="509" t="s">
        <v>2063</v>
      </c>
      <c r="D1195" s="510" t="s">
        <v>31</v>
      </c>
      <c r="E1195" s="3097">
        <f>240000*1.3</f>
        <v>312000</v>
      </c>
      <c r="F1195" s="511"/>
      <c r="G1195" s="546"/>
      <c r="H1195" s="3095"/>
      <c r="I1195" s="3095"/>
      <c r="J1195" s="3096"/>
    </row>
    <row r="1196" spans="1:10" ht="38.25">
      <c r="A1196" s="614" t="s">
        <v>2641</v>
      </c>
      <c r="B1196" s="509" t="s">
        <v>2650</v>
      </c>
      <c r="C1196" s="509" t="s">
        <v>2064</v>
      </c>
      <c r="D1196" s="510" t="s">
        <v>31</v>
      </c>
      <c r="E1196" s="3097">
        <f>35000*1.3</f>
        <v>45500</v>
      </c>
      <c r="F1196" s="511"/>
      <c r="G1196" s="546"/>
      <c r="H1196" s="3095"/>
      <c r="I1196" s="3095"/>
      <c r="J1196" s="3096"/>
    </row>
    <row r="1197" spans="1:10">
      <c r="A1197" s="3098"/>
      <c r="B1197" s="3099"/>
      <c r="C1197" s="3099"/>
      <c r="D1197" s="3100"/>
      <c r="E1197" s="3101"/>
      <c r="F1197" s="3099"/>
      <c r="G1197" s="3100"/>
      <c r="H1197" s="3099"/>
      <c r="I1197" s="3102" t="s">
        <v>2642</v>
      </c>
      <c r="J1197" s="3103"/>
    </row>
    <row r="1198" spans="1:10">
      <c r="A1198" s="3121" t="s">
        <v>2643</v>
      </c>
      <c r="B1198" s="3126" t="s">
        <v>2645</v>
      </c>
      <c r="C1198" s="3122"/>
      <c r="D1198" s="3123"/>
      <c r="E1198" s="3116"/>
      <c r="F1198" s="3124"/>
      <c r="G1198" s="3119"/>
      <c r="H1198" s="3117"/>
      <c r="I1198" s="3117"/>
      <c r="J1198" s="3120"/>
    </row>
    <row r="1199" spans="1:10" ht="51">
      <c r="A1199" s="614" t="s">
        <v>2644</v>
      </c>
      <c r="B1199" s="509" t="s">
        <v>2065</v>
      </c>
      <c r="C1199" s="509" t="s">
        <v>2066</v>
      </c>
      <c r="D1199" s="510" t="s">
        <v>31</v>
      </c>
      <c r="E1199" s="3097">
        <f>80000*1.3</f>
        <v>104000</v>
      </c>
      <c r="F1199" s="511"/>
      <c r="G1199" s="546"/>
      <c r="H1199" s="3095"/>
      <c r="I1199" s="3095"/>
      <c r="J1199" s="3096"/>
    </row>
    <row r="1200" spans="1:10">
      <c r="A1200" s="3098"/>
      <c r="B1200" s="3099"/>
      <c r="C1200" s="3099"/>
      <c r="D1200" s="3100"/>
      <c r="E1200" s="3101"/>
      <c r="F1200" s="3099"/>
      <c r="G1200" s="3100"/>
      <c r="H1200" s="3099"/>
      <c r="I1200" s="3102" t="s">
        <v>2646</v>
      </c>
      <c r="J1200" s="3103"/>
    </row>
    <row r="1201" spans="1:10">
      <c r="A1201" s="2801" t="s">
        <v>2647</v>
      </c>
      <c r="B1201" s="3053" t="s">
        <v>2756</v>
      </c>
      <c r="C1201" s="3054"/>
      <c r="D1201" s="2923"/>
      <c r="E1201" s="2805"/>
      <c r="F1201" s="2924"/>
      <c r="G1201" s="2925"/>
      <c r="H1201" s="2923"/>
      <c r="I1201" s="2924"/>
      <c r="J1201" s="2924"/>
    </row>
    <row r="1202" spans="1:10">
      <c r="A1202" s="3055" t="s">
        <v>3432</v>
      </c>
      <c r="B1202" s="3055"/>
      <c r="C1202" s="3055"/>
      <c r="D1202" s="3055"/>
      <c r="E1202" s="3055"/>
      <c r="F1202" s="3055"/>
      <c r="G1202" s="3055"/>
      <c r="H1202" s="3055"/>
      <c r="I1202" s="3055"/>
      <c r="J1202" s="3055"/>
    </row>
    <row r="1203" spans="1:10" ht="115.5">
      <c r="A1203" s="3161" t="s">
        <v>2648</v>
      </c>
      <c r="B1203" s="3162" t="s">
        <v>2610</v>
      </c>
      <c r="C1203" s="619" t="s">
        <v>2618</v>
      </c>
      <c r="D1203" s="3136" t="s">
        <v>31</v>
      </c>
      <c r="E1203" s="3163">
        <v>60000</v>
      </c>
      <c r="F1203" s="3161"/>
      <c r="G1203" s="3161"/>
      <c r="H1203" s="3161"/>
      <c r="I1203" s="3161"/>
      <c r="J1203" s="3161"/>
    </row>
    <row r="1204" spans="1:10">
      <c r="A1204" s="3098"/>
      <c r="B1204" s="3099"/>
      <c r="C1204" s="3099"/>
      <c r="D1204" s="3100"/>
      <c r="E1204" s="3101"/>
      <c r="F1204" s="3099"/>
      <c r="G1204" s="3100"/>
      <c r="H1204" s="3099"/>
      <c r="I1204" s="3102" t="s">
        <v>2651</v>
      </c>
      <c r="J1204" s="3103"/>
    </row>
  </sheetData>
  <mergeCells count="10">
    <mergeCell ref="B14:H14"/>
    <mergeCell ref="A760:J760"/>
    <mergeCell ref="A772:J772"/>
    <mergeCell ref="A1202:J1202"/>
    <mergeCell ref="B8:H8"/>
    <mergeCell ref="B9:H9"/>
    <mergeCell ref="B10:H10"/>
    <mergeCell ref="B11:H11"/>
    <mergeCell ref="B12:H12"/>
    <mergeCell ref="B13:H13"/>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1:J1204"/>
  <sheetViews>
    <sheetView workbookViewId="0">
      <selection activeCell="O32" sqref="O32"/>
    </sheetView>
  </sheetViews>
  <sheetFormatPr defaultRowHeight="15"/>
  <cols>
    <col min="1" max="1" width="9.140625" style="502"/>
    <col min="2" max="2" width="25.28515625" style="401" customWidth="1"/>
    <col min="3" max="3" width="58.85546875" style="401" customWidth="1"/>
    <col min="4" max="4" width="9.85546875" style="401" customWidth="1"/>
    <col min="5" max="5" width="9.140625" style="502"/>
    <col min="6" max="10" width="9.140625" style="401"/>
  </cols>
  <sheetData>
    <row r="1" spans="1:10">
      <c r="A1" s="606"/>
      <c r="B1" s="136"/>
      <c r="C1" s="136"/>
      <c r="D1" s="136"/>
      <c r="E1" s="495"/>
      <c r="F1" s="136"/>
      <c r="G1" s="136"/>
      <c r="H1" s="136"/>
      <c r="I1" s="136"/>
      <c r="J1" s="136"/>
    </row>
    <row r="2" spans="1:10">
      <c r="A2"/>
      <c r="B2"/>
      <c r="C2"/>
      <c r="D2"/>
      <c r="E2"/>
      <c r="F2"/>
      <c r="G2"/>
      <c r="H2"/>
      <c r="I2"/>
      <c r="J2"/>
    </row>
    <row r="3" spans="1:10">
      <c r="A3" s="606"/>
      <c r="B3" s="136"/>
      <c r="C3" s="136"/>
      <c r="D3" s="136"/>
      <c r="E3" s="495"/>
      <c r="F3" s="136"/>
      <c r="G3" s="136"/>
      <c r="H3" s="136"/>
      <c r="I3" s="136"/>
      <c r="J3" s="136"/>
    </row>
    <row r="4" spans="1:10">
      <c r="A4"/>
      <c r="B4"/>
      <c r="C4"/>
      <c r="D4"/>
      <c r="E4"/>
      <c r="F4"/>
      <c r="G4"/>
      <c r="H4"/>
      <c r="I4"/>
      <c r="J4"/>
    </row>
    <row r="5" spans="1:10" ht="15.75">
      <c r="A5" s="640"/>
      <c r="B5" s="640"/>
      <c r="C5" s="64"/>
      <c r="D5" s="640"/>
      <c r="E5" s="96"/>
      <c r="F5" s="640"/>
      <c r="G5" s="82"/>
      <c r="H5" s="640"/>
      <c r="I5" s="640"/>
      <c r="J5" s="640"/>
    </row>
    <row r="6" spans="1:10" ht="15.75">
      <c r="A6" s="640"/>
      <c r="B6" s="114" t="s">
        <v>2</v>
      </c>
      <c r="C6" s="115"/>
      <c r="D6" s="640"/>
      <c r="E6" s="96"/>
      <c r="F6" s="640"/>
      <c r="G6" s="82"/>
      <c r="H6" s="640"/>
      <c r="I6" s="640"/>
      <c r="J6" s="640"/>
    </row>
    <row r="7" spans="1:10" ht="15.75">
      <c r="A7" s="640"/>
      <c r="B7" s="640"/>
      <c r="C7" s="64"/>
      <c r="D7" s="640"/>
      <c r="E7" s="96"/>
      <c r="F7" s="640"/>
      <c r="G7" s="82"/>
      <c r="H7" s="640"/>
      <c r="I7" s="640"/>
      <c r="J7" s="640"/>
    </row>
    <row r="8" spans="1:10">
      <c r="A8" s="630" t="s">
        <v>3</v>
      </c>
      <c r="B8" s="646" t="s">
        <v>4</v>
      </c>
      <c r="C8" s="646"/>
      <c r="D8" s="646"/>
      <c r="E8" s="646"/>
      <c r="F8" s="646"/>
      <c r="G8" s="646"/>
      <c r="H8" s="646"/>
      <c r="I8" s="75"/>
      <c r="J8" s="75"/>
    </row>
    <row r="9" spans="1:10">
      <c r="A9" s="630" t="s">
        <v>5</v>
      </c>
      <c r="B9" s="647" t="s">
        <v>6</v>
      </c>
      <c r="C9" s="648"/>
      <c r="D9" s="648"/>
      <c r="E9" s="648"/>
      <c r="F9" s="648"/>
      <c r="G9" s="648"/>
      <c r="H9" s="648"/>
      <c r="I9" s="632"/>
      <c r="J9" s="632"/>
    </row>
    <row r="10" spans="1:10">
      <c r="A10" s="630" t="s">
        <v>7</v>
      </c>
      <c r="B10" s="653" t="s">
        <v>8</v>
      </c>
      <c r="C10" s="646"/>
      <c r="D10" s="646"/>
      <c r="E10" s="646"/>
      <c r="F10" s="646"/>
      <c r="G10" s="646"/>
      <c r="H10" s="646"/>
      <c r="I10" s="75"/>
      <c r="J10" s="75"/>
    </row>
    <row r="11" spans="1:10">
      <c r="A11" s="630" t="s">
        <v>9</v>
      </c>
      <c r="B11" s="654" t="s">
        <v>10</v>
      </c>
      <c r="C11" s="655"/>
      <c r="D11" s="655"/>
      <c r="E11" s="655"/>
      <c r="F11" s="655"/>
      <c r="G11" s="655"/>
      <c r="H11" s="655"/>
      <c r="I11" s="75"/>
      <c r="J11" s="75"/>
    </row>
    <row r="12" spans="1:10">
      <c r="A12" s="630" t="s">
        <v>11</v>
      </c>
      <c r="B12" s="656" t="s">
        <v>12</v>
      </c>
      <c r="C12" s="657"/>
      <c r="D12" s="657"/>
      <c r="E12" s="657"/>
      <c r="F12" s="657"/>
      <c r="G12" s="657"/>
      <c r="H12" s="657"/>
      <c r="I12" s="75"/>
      <c r="J12" s="75"/>
    </row>
    <row r="13" spans="1:10">
      <c r="A13" s="630" t="s">
        <v>13</v>
      </c>
      <c r="B13" s="658" t="s">
        <v>2797</v>
      </c>
      <c r="C13" s="657"/>
      <c r="D13" s="657"/>
      <c r="E13" s="657"/>
      <c r="F13" s="657"/>
      <c r="G13" s="657"/>
      <c r="H13" s="657"/>
      <c r="I13" s="75"/>
      <c r="J13" s="75"/>
    </row>
    <row r="14" spans="1:10" ht="15.75">
      <c r="A14" s="630" t="s">
        <v>1410</v>
      </c>
      <c r="B14" s="651" t="s">
        <v>2652</v>
      </c>
      <c r="C14" s="652"/>
      <c r="D14" s="652"/>
      <c r="E14" s="652"/>
      <c r="F14" s="652"/>
      <c r="G14" s="652"/>
      <c r="H14" s="652"/>
      <c r="I14" s="640"/>
      <c r="J14" s="640"/>
    </row>
    <row r="15" spans="1:10" ht="15.75">
      <c r="A15" s="640"/>
      <c r="B15" s="640"/>
      <c r="C15" s="64"/>
      <c r="D15" s="640"/>
      <c r="E15" s="96"/>
      <c r="F15" s="640"/>
      <c r="G15" s="82"/>
      <c r="H15" s="640"/>
      <c r="I15" s="640"/>
      <c r="J15" s="640"/>
    </row>
    <row r="17" spans="1:10" ht="63.75">
      <c r="A17" s="46" t="s">
        <v>14</v>
      </c>
      <c r="B17" s="14" t="s">
        <v>15</v>
      </c>
      <c r="C17" s="14" t="s">
        <v>16</v>
      </c>
      <c r="D17" s="14" t="s">
        <v>17</v>
      </c>
      <c r="E17" s="67" t="s">
        <v>18</v>
      </c>
      <c r="F17" s="90" t="s">
        <v>20</v>
      </c>
      <c r="G17" s="91" t="s">
        <v>21</v>
      </c>
      <c r="H17" s="92" t="s">
        <v>22</v>
      </c>
      <c r="I17" s="13" t="s">
        <v>23</v>
      </c>
      <c r="J17" s="13" t="s">
        <v>24</v>
      </c>
    </row>
    <row r="18" spans="1:10">
      <c r="A18" s="46" t="s">
        <v>26</v>
      </c>
      <c r="B18" s="14">
        <v>2</v>
      </c>
      <c r="C18" s="14">
        <v>3</v>
      </c>
      <c r="D18" s="14">
        <v>4</v>
      </c>
      <c r="E18" s="67">
        <v>5</v>
      </c>
      <c r="F18" s="93">
        <v>7</v>
      </c>
      <c r="G18" s="94">
        <v>8</v>
      </c>
      <c r="H18" s="95">
        <v>9</v>
      </c>
      <c r="I18" s="13">
        <v>10</v>
      </c>
      <c r="J18" s="13">
        <v>11</v>
      </c>
    </row>
    <row r="19" spans="1:10">
      <c r="A19" s="330">
        <v>1</v>
      </c>
      <c r="B19" s="51" t="s">
        <v>27</v>
      </c>
      <c r="C19" s="99"/>
      <c r="D19" s="333"/>
      <c r="E19" s="357"/>
      <c r="F19" s="65"/>
      <c r="G19" s="83"/>
      <c r="H19" s="76"/>
      <c r="I19" s="320"/>
      <c r="J19" s="320"/>
    </row>
    <row r="20" spans="1:10" ht="26.25">
      <c r="A20" s="331" t="s">
        <v>28</v>
      </c>
      <c r="B20" s="339" t="s">
        <v>29</v>
      </c>
      <c r="C20" s="100" t="s">
        <v>30</v>
      </c>
      <c r="D20" s="16" t="s">
        <v>31</v>
      </c>
      <c r="E20" s="68" t="s">
        <v>32</v>
      </c>
      <c r="F20" s="304"/>
      <c r="G20" s="374"/>
      <c r="H20" s="334"/>
      <c r="I20" s="304"/>
      <c r="J20" s="304"/>
    </row>
    <row r="21" spans="1:10" ht="26.25">
      <c r="A21" s="331" t="s">
        <v>33</v>
      </c>
      <c r="B21" s="339" t="s">
        <v>34</v>
      </c>
      <c r="C21" s="100" t="s">
        <v>30</v>
      </c>
      <c r="D21" s="16" t="s">
        <v>31</v>
      </c>
      <c r="E21" s="68" t="s">
        <v>32</v>
      </c>
      <c r="F21" s="304"/>
      <c r="G21" s="374"/>
      <c r="H21" s="334"/>
      <c r="I21" s="304"/>
      <c r="J21" s="304"/>
    </row>
    <row r="22" spans="1:10">
      <c r="A22" s="331" t="s">
        <v>35</v>
      </c>
      <c r="B22" s="339" t="s">
        <v>36</v>
      </c>
      <c r="C22" s="100" t="s">
        <v>37</v>
      </c>
      <c r="D22" s="16" t="s">
        <v>31</v>
      </c>
      <c r="E22" s="69" t="s">
        <v>38</v>
      </c>
      <c r="F22" s="304"/>
      <c r="G22" s="374"/>
      <c r="H22" s="334"/>
      <c r="I22" s="304"/>
      <c r="J22" s="304"/>
    </row>
    <row r="23" spans="1:10">
      <c r="A23" s="331" t="s">
        <v>39</v>
      </c>
      <c r="B23" s="339" t="s">
        <v>40</v>
      </c>
      <c r="C23" s="100" t="s">
        <v>37</v>
      </c>
      <c r="D23" s="16" t="s">
        <v>31</v>
      </c>
      <c r="E23" s="69" t="s">
        <v>38</v>
      </c>
      <c r="F23" s="304"/>
      <c r="G23" s="374"/>
      <c r="H23" s="334"/>
      <c r="I23" s="304"/>
      <c r="J23" s="304"/>
    </row>
    <row r="24" spans="1:10" ht="25.5">
      <c r="A24" s="331" t="s">
        <v>41</v>
      </c>
      <c r="B24" s="52" t="s">
        <v>42</v>
      </c>
      <c r="C24" s="52" t="s">
        <v>43</v>
      </c>
      <c r="D24" s="19" t="s">
        <v>31</v>
      </c>
      <c r="E24" s="70" t="s">
        <v>44</v>
      </c>
      <c r="F24" s="304"/>
      <c r="G24" s="374"/>
      <c r="H24" s="371"/>
      <c r="I24" s="318"/>
      <c r="J24" s="304"/>
    </row>
    <row r="25" spans="1:10">
      <c r="A25" s="332"/>
      <c r="B25" s="53"/>
      <c r="C25" s="101"/>
      <c r="D25" s="36"/>
      <c r="E25" s="71"/>
      <c r="F25" s="329"/>
      <c r="G25" s="378"/>
      <c r="H25" s="87"/>
      <c r="I25" s="373" t="s">
        <v>45</v>
      </c>
      <c r="J25" s="319"/>
    </row>
    <row r="26" spans="1:10">
      <c r="A26" s="330">
        <v>2</v>
      </c>
      <c r="B26" s="54" t="s">
        <v>46</v>
      </c>
      <c r="C26" s="102"/>
      <c r="D26" s="27"/>
      <c r="E26" s="97"/>
      <c r="F26" s="320"/>
      <c r="G26" s="375"/>
      <c r="H26" s="333"/>
      <c r="I26" s="320"/>
      <c r="J26" s="320"/>
    </row>
    <row r="27" spans="1:10" ht="26.25">
      <c r="A27" s="331" t="s">
        <v>47</v>
      </c>
      <c r="B27" s="52" t="s">
        <v>48</v>
      </c>
      <c r="C27" s="103" t="s">
        <v>2654</v>
      </c>
      <c r="D27" s="19" t="s">
        <v>49</v>
      </c>
      <c r="E27" s="70" t="s">
        <v>50</v>
      </c>
      <c r="F27" s="304"/>
      <c r="G27" s="374"/>
      <c r="H27" s="304"/>
      <c r="I27" s="304"/>
      <c r="J27" s="304"/>
    </row>
    <row r="28" spans="1:10" ht="25.5">
      <c r="A28" s="331" t="s">
        <v>51</v>
      </c>
      <c r="B28" s="55" t="s">
        <v>52</v>
      </c>
      <c r="C28" s="104" t="s">
        <v>2653</v>
      </c>
      <c r="D28" s="19" t="s">
        <v>49</v>
      </c>
      <c r="E28" s="70" t="s">
        <v>50</v>
      </c>
      <c r="F28" s="304"/>
      <c r="G28" s="374"/>
      <c r="H28" s="304"/>
      <c r="I28" s="318"/>
      <c r="J28" s="304"/>
    </row>
    <row r="29" spans="1:10">
      <c r="A29" s="332"/>
      <c r="B29" s="53"/>
      <c r="C29" s="101"/>
      <c r="D29" s="36"/>
      <c r="E29" s="98"/>
      <c r="F29" s="329"/>
      <c r="G29" s="373"/>
      <c r="H29" s="87"/>
      <c r="I29" s="373" t="s">
        <v>53</v>
      </c>
      <c r="J29" s="319"/>
    </row>
    <row r="30" spans="1:10">
      <c r="A30" s="330">
        <v>3</v>
      </c>
      <c r="B30" s="31" t="s">
        <v>54</v>
      </c>
      <c r="C30" s="105"/>
      <c r="D30" s="30"/>
      <c r="E30" s="357"/>
      <c r="F30" s="322"/>
      <c r="G30" s="375"/>
      <c r="H30" s="333"/>
      <c r="I30" s="322"/>
      <c r="J30" s="322"/>
    </row>
    <row r="31" spans="1:10" ht="38.25">
      <c r="A31" s="331" t="s">
        <v>55</v>
      </c>
      <c r="B31" s="56" t="s">
        <v>56</v>
      </c>
      <c r="C31" s="106" t="s">
        <v>57</v>
      </c>
      <c r="D31" s="16" t="s">
        <v>31</v>
      </c>
      <c r="E31" s="72" t="s">
        <v>58</v>
      </c>
      <c r="F31" s="304"/>
      <c r="G31" s="374"/>
      <c r="H31" s="78"/>
      <c r="I31" s="22"/>
      <c r="J31" s="22"/>
    </row>
    <row r="32" spans="1:10" ht="51">
      <c r="A32" s="331" t="s">
        <v>59</v>
      </c>
      <c r="B32" s="57" t="s">
        <v>60</v>
      </c>
      <c r="C32" s="56" t="s">
        <v>61</v>
      </c>
      <c r="D32" s="16" t="s">
        <v>31</v>
      </c>
      <c r="E32" s="72" t="s">
        <v>62</v>
      </c>
      <c r="F32" s="304"/>
      <c r="G32" s="374"/>
      <c r="H32" s="79"/>
      <c r="I32" s="24"/>
      <c r="J32" s="22"/>
    </row>
    <row r="33" spans="1:10" ht="25.5">
      <c r="A33" s="331" t="s">
        <v>63</v>
      </c>
      <c r="B33" s="56" t="s">
        <v>64</v>
      </c>
      <c r="C33" s="106" t="s">
        <v>65</v>
      </c>
      <c r="D33" s="16" t="s">
        <v>31</v>
      </c>
      <c r="E33" s="72" t="s">
        <v>66</v>
      </c>
      <c r="F33" s="304"/>
      <c r="G33" s="374"/>
      <c r="H33" s="78"/>
      <c r="I33" s="22"/>
      <c r="J33" s="22"/>
    </row>
    <row r="34" spans="1:10" ht="38.25">
      <c r="A34" s="331" t="s">
        <v>67</v>
      </c>
      <c r="B34" s="56" t="s">
        <v>68</v>
      </c>
      <c r="C34" s="106" t="s">
        <v>69</v>
      </c>
      <c r="D34" s="16" t="s">
        <v>31</v>
      </c>
      <c r="E34" s="72" t="s">
        <v>50</v>
      </c>
      <c r="F34" s="304"/>
      <c r="G34" s="374"/>
      <c r="H34" s="78"/>
      <c r="I34" s="22"/>
      <c r="J34" s="22"/>
    </row>
    <row r="35" spans="1:10">
      <c r="A35" s="331" t="s">
        <v>70</v>
      </c>
      <c r="B35" s="56" t="s">
        <v>71</v>
      </c>
      <c r="C35" s="106" t="s">
        <v>2655</v>
      </c>
      <c r="D35" s="16" t="s">
        <v>31</v>
      </c>
      <c r="E35" s="72" t="s">
        <v>72</v>
      </c>
      <c r="F35" s="304"/>
      <c r="G35" s="374"/>
      <c r="H35" s="78"/>
      <c r="I35" s="22"/>
      <c r="J35" s="22"/>
    </row>
    <row r="36" spans="1:10" ht="25.5">
      <c r="A36" s="331" t="s">
        <v>73</v>
      </c>
      <c r="B36" s="56" t="s">
        <v>74</v>
      </c>
      <c r="C36" s="106" t="s">
        <v>2656</v>
      </c>
      <c r="D36" s="16" t="s">
        <v>31</v>
      </c>
      <c r="E36" s="72" t="s">
        <v>75</v>
      </c>
      <c r="F36" s="304"/>
      <c r="G36" s="374"/>
      <c r="H36" s="78"/>
      <c r="I36" s="22"/>
      <c r="J36" s="22"/>
    </row>
    <row r="37" spans="1:10" ht="51">
      <c r="A37" s="331" t="s">
        <v>76</v>
      </c>
      <c r="B37" s="56" t="s">
        <v>77</v>
      </c>
      <c r="C37" s="106" t="s">
        <v>2657</v>
      </c>
      <c r="D37" s="16" t="s">
        <v>31</v>
      </c>
      <c r="E37" s="72" t="s">
        <v>38</v>
      </c>
      <c r="F37" s="304"/>
      <c r="G37" s="374"/>
      <c r="H37" s="78"/>
      <c r="I37" s="22"/>
      <c r="J37" s="22"/>
    </row>
    <row r="38" spans="1:10" ht="25.5">
      <c r="A38" s="331" t="s">
        <v>78</v>
      </c>
      <c r="B38" s="56" t="s">
        <v>79</v>
      </c>
      <c r="C38" s="106" t="s">
        <v>80</v>
      </c>
      <c r="D38" s="334" t="s">
        <v>31</v>
      </c>
      <c r="E38" s="72" t="s">
        <v>81</v>
      </c>
      <c r="F38" s="304"/>
      <c r="G38" s="374"/>
      <c r="H38" s="78"/>
      <c r="I38" s="22"/>
      <c r="J38" s="22"/>
    </row>
    <row r="39" spans="1:10" ht="38.25">
      <c r="A39" s="331" t="s">
        <v>82</v>
      </c>
      <c r="B39" s="56" t="s">
        <v>83</v>
      </c>
      <c r="C39" s="106" t="s">
        <v>2658</v>
      </c>
      <c r="D39" s="334" t="s">
        <v>49</v>
      </c>
      <c r="E39" s="72" t="s">
        <v>84</v>
      </c>
      <c r="F39" s="304"/>
      <c r="G39" s="374"/>
      <c r="H39" s="78"/>
      <c r="I39" s="22"/>
      <c r="J39" s="22"/>
    </row>
    <row r="40" spans="1:10" ht="63.75">
      <c r="A40" s="331" t="s">
        <v>85</v>
      </c>
      <c r="B40" s="56" t="s">
        <v>86</v>
      </c>
      <c r="C40" s="106" t="s">
        <v>2659</v>
      </c>
      <c r="D40" s="334" t="s">
        <v>87</v>
      </c>
      <c r="E40" s="72" t="s">
        <v>88</v>
      </c>
      <c r="F40" s="304"/>
      <c r="G40" s="374"/>
      <c r="H40" s="80"/>
      <c r="I40" s="44"/>
      <c r="J40" s="22"/>
    </row>
    <row r="41" spans="1:10">
      <c r="A41" s="332"/>
      <c r="B41" s="341"/>
      <c r="C41" s="385"/>
      <c r="D41" s="335"/>
      <c r="E41" s="358"/>
      <c r="F41" s="329"/>
      <c r="G41" s="88"/>
      <c r="H41" s="87"/>
      <c r="I41" s="373" t="s">
        <v>89</v>
      </c>
      <c r="J41" s="319"/>
    </row>
    <row r="42" spans="1:10">
      <c r="A42" s="330" t="s">
        <v>38</v>
      </c>
      <c r="B42" s="410" t="s">
        <v>90</v>
      </c>
      <c r="C42" s="108"/>
      <c r="D42" s="333"/>
      <c r="E42" s="357"/>
      <c r="F42" s="320"/>
      <c r="G42" s="375"/>
      <c r="H42" s="333"/>
      <c r="I42" s="320"/>
      <c r="J42" s="320"/>
    </row>
    <row r="43" spans="1:10" ht="51">
      <c r="A43" s="331" t="s">
        <v>91</v>
      </c>
      <c r="B43" s="293" t="s">
        <v>2636</v>
      </c>
      <c r="C43" s="293" t="s">
        <v>2660</v>
      </c>
      <c r="D43" s="334" t="s">
        <v>31</v>
      </c>
      <c r="E43" s="360">
        <v>300</v>
      </c>
      <c r="F43" s="304"/>
      <c r="G43" s="374"/>
      <c r="H43" s="334"/>
      <c r="I43" s="304"/>
      <c r="J43" s="304"/>
    </row>
    <row r="44" spans="1:10" ht="38.25">
      <c r="A44" s="331" t="s">
        <v>92</v>
      </c>
      <c r="B44" s="293" t="s">
        <v>2637</v>
      </c>
      <c r="C44" s="293" t="s">
        <v>2661</v>
      </c>
      <c r="D44" s="334" t="s">
        <v>31</v>
      </c>
      <c r="E44" s="360">
        <v>300</v>
      </c>
      <c r="F44" s="304"/>
      <c r="G44" s="374"/>
      <c r="H44" s="371"/>
      <c r="I44" s="318"/>
      <c r="J44" s="304"/>
    </row>
    <row r="45" spans="1:10">
      <c r="A45" s="332"/>
      <c r="B45" s="341"/>
      <c r="C45" s="385"/>
      <c r="D45" s="335"/>
      <c r="E45" s="358"/>
      <c r="F45" s="329"/>
      <c r="G45" s="88"/>
      <c r="H45" s="87"/>
      <c r="I45" s="373" t="s">
        <v>93</v>
      </c>
      <c r="J45" s="319"/>
    </row>
    <row r="46" spans="1:10">
      <c r="A46" s="330" t="s">
        <v>11</v>
      </c>
      <c r="B46" s="410" t="s">
        <v>94</v>
      </c>
      <c r="C46" s="108"/>
      <c r="D46" s="333"/>
      <c r="E46" s="357"/>
      <c r="F46" s="320"/>
      <c r="G46" s="375"/>
      <c r="H46" s="333"/>
      <c r="I46" s="320"/>
      <c r="J46" s="320"/>
    </row>
    <row r="47" spans="1:10" ht="25.5">
      <c r="A47" s="674" t="s">
        <v>95</v>
      </c>
      <c r="B47" s="675" t="s">
        <v>96</v>
      </c>
      <c r="C47" s="348" t="s">
        <v>97</v>
      </c>
      <c r="D47" s="251" t="s">
        <v>31</v>
      </c>
      <c r="E47" s="676">
        <v>4000</v>
      </c>
      <c r="F47" s="659" t="s">
        <v>2800</v>
      </c>
      <c r="G47" s="659">
        <v>0.64</v>
      </c>
      <c r="H47" s="659">
        <v>12.8</v>
      </c>
      <c r="I47" s="660">
        <v>0.12</v>
      </c>
      <c r="J47" s="661">
        <v>2867.2</v>
      </c>
    </row>
    <row r="48" spans="1:10" ht="63.75">
      <c r="A48" s="674" t="s">
        <v>98</v>
      </c>
      <c r="B48" s="675" t="s">
        <v>96</v>
      </c>
      <c r="C48" s="675" t="s">
        <v>99</v>
      </c>
      <c r="D48" s="251" t="s">
        <v>31</v>
      </c>
      <c r="E48" s="676">
        <v>500</v>
      </c>
      <c r="F48" s="659" t="s">
        <v>2801</v>
      </c>
      <c r="G48" s="659" t="s">
        <v>2802</v>
      </c>
      <c r="H48" s="659">
        <v>26.8</v>
      </c>
      <c r="I48" s="660">
        <v>0.12</v>
      </c>
      <c r="J48" s="659" t="s">
        <v>2803</v>
      </c>
    </row>
    <row r="49" spans="1:10">
      <c r="A49" s="332"/>
      <c r="B49" s="341"/>
      <c r="C49" s="385"/>
      <c r="D49" s="335"/>
      <c r="E49" s="358"/>
      <c r="F49" s="329"/>
      <c r="G49" s="373"/>
      <c r="H49" s="87"/>
      <c r="I49" s="373" t="s">
        <v>100</v>
      </c>
      <c r="J49" s="319">
        <v>2894</v>
      </c>
    </row>
    <row r="50" spans="1:10">
      <c r="A50" s="330" t="s">
        <v>88</v>
      </c>
      <c r="B50" s="342" t="s">
        <v>101</v>
      </c>
      <c r="C50" s="109"/>
      <c r="D50" s="333"/>
      <c r="E50" s="357"/>
      <c r="F50" s="320"/>
      <c r="G50" s="375"/>
      <c r="H50" s="333"/>
      <c r="I50" s="320"/>
      <c r="J50" s="320"/>
    </row>
    <row r="51" spans="1:10" ht="38.25">
      <c r="A51" s="331" t="s">
        <v>102</v>
      </c>
      <c r="B51" s="293" t="s">
        <v>103</v>
      </c>
      <c r="C51" s="293" t="s">
        <v>2577</v>
      </c>
      <c r="D51" s="334" t="s">
        <v>31</v>
      </c>
      <c r="E51" s="73">
        <v>240</v>
      </c>
      <c r="F51" s="304"/>
      <c r="G51" s="374"/>
      <c r="H51" s="334"/>
      <c r="I51" s="304"/>
      <c r="J51" s="304"/>
    </row>
    <row r="52" spans="1:10" ht="25.5">
      <c r="A52" s="331" t="s">
        <v>104</v>
      </c>
      <c r="B52" s="298" t="s">
        <v>105</v>
      </c>
      <c r="C52" s="298" t="s">
        <v>106</v>
      </c>
      <c r="D52" s="334" t="s">
        <v>31</v>
      </c>
      <c r="E52" s="73">
        <v>90</v>
      </c>
      <c r="F52" s="304"/>
      <c r="G52" s="374"/>
      <c r="H52" s="334"/>
      <c r="I52" s="304"/>
      <c r="J52" s="304"/>
    </row>
    <row r="53" spans="1:10" ht="25.5">
      <c r="A53" s="331" t="s">
        <v>107</v>
      </c>
      <c r="B53" s="60" t="s">
        <v>108</v>
      </c>
      <c r="C53" s="293" t="s">
        <v>109</v>
      </c>
      <c r="D53" s="334" t="s">
        <v>31</v>
      </c>
      <c r="E53" s="73">
        <v>90</v>
      </c>
      <c r="F53" s="304"/>
      <c r="G53" s="374"/>
      <c r="H53" s="334"/>
      <c r="I53" s="304"/>
      <c r="J53" s="304"/>
    </row>
    <row r="54" spans="1:10" ht="25.5">
      <c r="A54" s="331" t="s">
        <v>110</v>
      </c>
      <c r="B54" s="60" t="s">
        <v>111</v>
      </c>
      <c r="C54" s="293" t="s">
        <v>112</v>
      </c>
      <c r="D54" s="334" t="s">
        <v>31</v>
      </c>
      <c r="E54" s="73">
        <v>90</v>
      </c>
      <c r="F54" s="304"/>
      <c r="G54" s="374"/>
      <c r="H54" s="371"/>
      <c r="I54" s="318"/>
      <c r="J54" s="304"/>
    </row>
    <row r="55" spans="1:10">
      <c r="A55" s="332"/>
      <c r="B55" s="341"/>
      <c r="C55" s="385"/>
      <c r="D55" s="335"/>
      <c r="E55" s="358"/>
      <c r="F55" s="329"/>
      <c r="G55" s="373"/>
      <c r="H55" s="87"/>
      <c r="I55" s="373" t="s">
        <v>113</v>
      </c>
      <c r="J55" s="89"/>
    </row>
    <row r="56" spans="1:10">
      <c r="A56" s="330" t="s">
        <v>114</v>
      </c>
      <c r="B56" s="411" t="s">
        <v>115</v>
      </c>
      <c r="C56" s="110"/>
      <c r="D56" s="333"/>
      <c r="E56" s="357"/>
      <c r="F56" s="320"/>
      <c r="G56" s="375"/>
      <c r="H56" s="333"/>
      <c r="I56" s="320"/>
      <c r="J56" s="320"/>
    </row>
    <row r="57" spans="1:10" ht="25.5">
      <c r="A57" s="674" t="s">
        <v>116</v>
      </c>
      <c r="B57" s="675" t="s">
        <v>117</v>
      </c>
      <c r="C57" s="675" t="s">
        <v>118</v>
      </c>
      <c r="D57" s="251" t="s">
        <v>87</v>
      </c>
      <c r="E57" s="676">
        <v>9</v>
      </c>
      <c r="F57" s="659" t="s">
        <v>2804</v>
      </c>
      <c r="G57" s="251">
        <v>0.23</v>
      </c>
      <c r="H57" s="662">
        <v>46</v>
      </c>
      <c r="I57" s="663">
        <v>0.12</v>
      </c>
      <c r="J57" s="251">
        <v>927.36</v>
      </c>
    </row>
    <row r="58" spans="1:10" ht="25.5">
      <c r="A58" s="674" t="s">
        <v>119</v>
      </c>
      <c r="B58" s="675" t="s">
        <v>120</v>
      </c>
      <c r="C58" s="675" t="s">
        <v>121</v>
      </c>
      <c r="D58" s="251" t="s">
        <v>87</v>
      </c>
      <c r="E58" s="676">
        <v>6</v>
      </c>
      <c r="F58" s="659" t="s">
        <v>2805</v>
      </c>
      <c r="G58" s="251">
        <v>6.8000000000000005E-2</v>
      </c>
      <c r="H58" s="662">
        <v>34</v>
      </c>
      <c r="I58" s="663">
        <v>0.12</v>
      </c>
      <c r="J58" s="251">
        <v>228.48</v>
      </c>
    </row>
    <row r="59" spans="1:10">
      <c r="A59" s="332"/>
      <c r="B59" s="341"/>
      <c r="C59" s="385"/>
      <c r="D59" s="335"/>
      <c r="E59" s="358"/>
      <c r="F59" s="329"/>
      <c r="G59" s="88"/>
      <c r="H59" s="87"/>
      <c r="I59" s="373" t="s">
        <v>122</v>
      </c>
      <c r="J59" s="319">
        <v>1032</v>
      </c>
    </row>
    <row r="60" spans="1:10">
      <c r="A60" s="330" t="s">
        <v>123</v>
      </c>
      <c r="B60" s="342" t="s">
        <v>1411</v>
      </c>
      <c r="C60" s="109"/>
      <c r="D60" s="333"/>
      <c r="E60" s="357"/>
      <c r="F60" s="320"/>
      <c r="G60" s="375"/>
      <c r="H60" s="333"/>
      <c r="I60" s="320"/>
      <c r="J60" s="320"/>
    </row>
    <row r="61" spans="1:10" ht="25.5">
      <c r="A61" s="331" t="s">
        <v>124</v>
      </c>
      <c r="B61" s="61" t="s">
        <v>125</v>
      </c>
      <c r="C61" s="3" t="s">
        <v>126</v>
      </c>
      <c r="D61" s="294" t="s">
        <v>87</v>
      </c>
      <c r="E61" s="359">
        <v>16</v>
      </c>
      <c r="F61" s="304"/>
      <c r="G61" s="374"/>
      <c r="H61" s="334"/>
      <c r="I61" s="304"/>
      <c r="J61" s="304"/>
    </row>
    <row r="62" spans="1:10" ht="38.25">
      <c r="A62" s="331" t="s">
        <v>127</v>
      </c>
      <c r="B62" s="3" t="s">
        <v>128</v>
      </c>
      <c r="C62" s="3" t="s">
        <v>129</v>
      </c>
      <c r="D62" s="294" t="s">
        <v>87</v>
      </c>
      <c r="E62" s="359">
        <v>8</v>
      </c>
      <c r="F62" s="304"/>
      <c r="G62" s="374"/>
      <c r="H62" s="334"/>
      <c r="I62" s="304"/>
      <c r="J62" s="304"/>
    </row>
    <row r="63" spans="1:10" ht="25.5">
      <c r="A63" s="331" t="s">
        <v>130</v>
      </c>
      <c r="B63" s="3" t="s">
        <v>131</v>
      </c>
      <c r="C63" s="3" t="s">
        <v>132</v>
      </c>
      <c r="D63" s="294" t="s">
        <v>87</v>
      </c>
      <c r="E63" s="359">
        <v>6</v>
      </c>
      <c r="F63" s="304"/>
      <c r="G63" s="374"/>
      <c r="H63" s="334"/>
      <c r="I63" s="304"/>
      <c r="J63" s="304"/>
    </row>
    <row r="64" spans="1:10" ht="25.5">
      <c r="A64" s="331" t="s">
        <v>133</v>
      </c>
      <c r="B64" s="61" t="s">
        <v>131</v>
      </c>
      <c r="C64" s="61" t="s">
        <v>134</v>
      </c>
      <c r="D64" s="412" t="s">
        <v>87</v>
      </c>
      <c r="E64" s="413">
        <v>6</v>
      </c>
      <c r="F64" s="304"/>
      <c r="G64" s="374"/>
      <c r="H64" s="334"/>
      <c r="I64" s="304"/>
      <c r="J64" s="304"/>
    </row>
    <row r="65" spans="1:10" ht="25.5">
      <c r="A65" s="331" t="s">
        <v>135</v>
      </c>
      <c r="B65" s="3" t="s">
        <v>136</v>
      </c>
      <c r="C65" s="3" t="s">
        <v>137</v>
      </c>
      <c r="D65" s="294" t="s">
        <v>31</v>
      </c>
      <c r="E65" s="359">
        <v>6</v>
      </c>
      <c r="F65" s="304"/>
      <c r="G65" s="374"/>
      <c r="H65" s="334"/>
      <c r="I65" s="304"/>
      <c r="J65" s="304"/>
    </row>
    <row r="66" spans="1:10" ht="25.5">
      <c r="A66" s="331" t="s">
        <v>138</v>
      </c>
      <c r="B66" s="3" t="s">
        <v>139</v>
      </c>
      <c r="C66" s="3" t="s">
        <v>140</v>
      </c>
      <c r="D66" s="294" t="s">
        <v>31</v>
      </c>
      <c r="E66" s="359">
        <v>30</v>
      </c>
      <c r="F66" s="304"/>
      <c r="G66" s="374"/>
      <c r="H66" s="334"/>
      <c r="I66" s="304"/>
      <c r="J66" s="304"/>
    </row>
    <row r="67" spans="1:10" ht="25.5">
      <c r="A67" s="331" t="s">
        <v>141</v>
      </c>
      <c r="B67" s="61" t="s">
        <v>142</v>
      </c>
      <c r="C67" s="3" t="s">
        <v>143</v>
      </c>
      <c r="D67" s="294" t="s">
        <v>87</v>
      </c>
      <c r="E67" s="359">
        <v>14</v>
      </c>
      <c r="F67" s="304"/>
      <c r="G67" s="374"/>
      <c r="H67" s="334"/>
      <c r="I67" s="304"/>
      <c r="J67" s="304"/>
    </row>
    <row r="68" spans="1:10" ht="25.5">
      <c r="A68" s="331" t="s">
        <v>144</v>
      </c>
      <c r="B68" s="414" t="s">
        <v>145</v>
      </c>
      <c r="C68" s="415" t="s">
        <v>2578</v>
      </c>
      <c r="D68" s="416" t="s">
        <v>31</v>
      </c>
      <c r="E68" s="417" t="s">
        <v>88</v>
      </c>
      <c r="F68" s="304"/>
      <c r="G68" s="374"/>
      <c r="H68" s="334"/>
      <c r="I68" s="304"/>
      <c r="J68" s="304"/>
    </row>
    <row r="69" spans="1:10" ht="25.5">
      <c r="A69" s="331" t="s">
        <v>146</v>
      </c>
      <c r="B69" s="3" t="s">
        <v>147</v>
      </c>
      <c r="C69" s="3" t="s">
        <v>148</v>
      </c>
      <c r="D69" s="294" t="s">
        <v>31</v>
      </c>
      <c r="E69" s="359">
        <v>8</v>
      </c>
      <c r="F69" s="304"/>
      <c r="G69" s="374"/>
      <c r="H69" s="334"/>
      <c r="I69" s="304"/>
      <c r="J69" s="304"/>
    </row>
    <row r="70" spans="1:10" ht="25.5">
      <c r="A70" s="331" t="s">
        <v>149</v>
      </c>
      <c r="B70" s="3" t="s">
        <v>150</v>
      </c>
      <c r="C70" s="3" t="s">
        <v>151</v>
      </c>
      <c r="D70" s="294" t="s">
        <v>31</v>
      </c>
      <c r="E70" s="359">
        <v>20</v>
      </c>
      <c r="F70" s="304"/>
      <c r="G70" s="374"/>
      <c r="H70" s="371"/>
      <c r="I70" s="318"/>
      <c r="J70" s="304"/>
    </row>
    <row r="71" spans="1:10">
      <c r="A71" s="332"/>
      <c r="B71" s="341"/>
      <c r="C71" s="385"/>
      <c r="D71" s="335"/>
      <c r="E71" s="358"/>
      <c r="F71" s="329"/>
      <c r="G71" s="88"/>
      <c r="H71" s="87"/>
      <c r="I71" s="373" t="s">
        <v>152</v>
      </c>
      <c r="J71" s="319"/>
    </row>
    <row r="72" spans="1:10">
      <c r="A72" s="330" t="s">
        <v>153</v>
      </c>
      <c r="B72" s="342" t="s">
        <v>154</v>
      </c>
      <c r="C72" s="109"/>
      <c r="D72" s="333"/>
      <c r="E72" s="357"/>
      <c r="F72" s="320"/>
      <c r="G72" s="375"/>
      <c r="H72" s="333"/>
      <c r="I72" s="320"/>
      <c r="J72" s="320"/>
    </row>
    <row r="73" spans="1:10" ht="38.25">
      <c r="A73" s="331" t="s">
        <v>155</v>
      </c>
      <c r="B73" s="61" t="s">
        <v>156</v>
      </c>
      <c r="C73" s="3" t="s">
        <v>2662</v>
      </c>
      <c r="D73" s="294" t="s">
        <v>31</v>
      </c>
      <c r="E73" s="359">
        <v>4</v>
      </c>
      <c r="F73" s="304"/>
      <c r="G73" s="374"/>
      <c r="H73" s="334"/>
      <c r="I73" s="304"/>
      <c r="J73" s="304"/>
    </row>
    <row r="74" spans="1:10" ht="25.5">
      <c r="A74" s="331" t="s">
        <v>160</v>
      </c>
      <c r="B74" s="61" t="s">
        <v>161</v>
      </c>
      <c r="C74" s="3" t="s">
        <v>2663</v>
      </c>
      <c r="D74" s="294" t="s">
        <v>87</v>
      </c>
      <c r="E74" s="359" t="s">
        <v>162</v>
      </c>
      <c r="F74" s="304"/>
      <c r="G74" s="374"/>
      <c r="H74" s="334"/>
      <c r="I74" s="304"/>
      <c r="J74" s="304"/>
    </row>
    <row r="75" spans="1:10" ht="38.25">
      <c r="A75" s="331" t="s">
        <v>165</v>
      </c>
      <c r="B75" s="61" t="s">
        <v>166</v>
      </c>
      <c r="C75" s="3" t="s">
        <v>2664</v>
      </c>
      <c r="D75" s="294" t="s">
        <v>87</v>
      </c>
      <c r="E75" s="359" t="s">
        <v>162</v>
      </c>
      <c r="F75" s="304"/>
      <c r="G75" s="374"/>
      <c r="H75" s="334"/>
      <c r="I75" s="304"/>
      <c r="J75" s="304"/>
    </row>
    <row r="76" spans="1:10" ht="25.5">
      <c r="A76" s="331" t="s">
        <v>176</v>
      </c>
      <c r="B76" s="61" t="s">
        <v>177</v>
      </c>
      <c r="C76" s="3" t="s">
        <v>178</v>
      </c>
      <c r="D76" s="294" t="s">
        <v>174</v>
      </c>
      <c r="E76" s="359">
        <v>3</v>
      </c>
      <c r="F76" s="304"/>
      <c r="G76" s="374"/>
      <c r="H76" s="334"/>
      <c r="I76" s="304"/>
      <c r="J76" s="304"/>
    </row>
    <row r="77" spans="1:10" ht="51">
      <c r="A77" s="331" t="s">
        <v>179</v>
      </c>
      <c r="B77" s="61" t="s">
        <v>180</v>
      </c>
      <c r="C77" s="3" t="s">
        <v>2665</v>
      </c>
      <c r="D77" s="294" t="s">
        <v>31</v>
      </c>
      <c r="E77" s="359">
        <v>10</v>
      </c>
      <c r="F77" s="304"/>
      <c r="G77" s="374"/>
      <c r="H77" s="371"/>
      <c r="I77" s="318"/>
      <c r="J77" s="304"/>
    </row>
    <row r="78" spans="1:10">
      <c r="A78" s="332"/>
      <c r="B78" s="341"/>
      <c r="C78" s="385"/>
      <c r="D78" s="335"/>
      <c r="E78" s="358"/>
      <c r="F78" s="329"/>
      <c r="G78" s="88"/>
      <c r="H78" s="335"/>
      <c r="I78" s="373" t="s">
        <v>181</v>
      </c>
      <c r="J78" s="319"/>
    </row>
    <row r="79" spans="1:10">
      <c r="A79" s="330" t="s">
        <v>182</v>
      </c>
      <c r="B79" s="342" t="s">
        <v>1124</v>
      </c>
      <c r="C79" s="129"/>
      <c r="D79" s="130"/>
      <c r="E79" s="187"/>
      <c r="F79" s="320"/>
      <c r="G79" s="375"/>
      <c r="H79" s="333"/>
      <c r="I79" s="320"/>
      <c r="J79" s="320"/>
    </row>
    <row r="80" spans="1:10" ht="38.25">
      <c r="A80" s="331" t="s">
        <v>183</v>
      </c>
      <c r="B80" s="61" t="s">
        <v>157</v>
      </c>
      <c r="C80" s="3" t="s">
        <v>158</v>
      </c>
      <c r="D80" s="294" t="s">
        <v>87</v>
      </c>
      <c r="E80" s="359">
        <v>4</v>
      </c>
      <c r="F80" s="304"/>
      <c r="G80" s="374"/>
      <c r="H80" s="334"/>
      <c r="I80" s="304"/>
      <c r="J80" s="304"/>
    </row>
    <row r="81" spans="1:10" ht="38.25">
      <c r="A81" s="331" t="s">
        <v>186</v>
      </c>
      <c r="B81" s="61" t="s">
        <v>157</v>
      </c>
      <c r="C81" s="3" t="s">
        <v>159</v>
      </c>
      <c r="D81" s="294" t="s">
        <v>87</v>
      </c>
      <c r="E81" s="359">
        <v>3</v>
      </c>
      <c r="F81" s="304"/>
      <c r="G81" s="374"/>
      <c r="H81" s="334"/>
      <c r="I81" s="304"/>
      <c r="J81" s="304"/>
    </row>
    <row r="82" spans="1:10">
      <c r="A82" s="332"/>
      <c r="B82" s="341"/>
      <c r="C82" s="385"/>
      <c r="D82" s="335"/>
      <c r="E82" s="358"/>
      <c r="F82" s="329"/>
      <c r="G82" s="88"/>
      <c r="H82" s="335"/>
      <c r="I82" s="373" t="s">
        <v>230</v>
      </c>
      <c r="J82" s="319"/>
    </row>
    <row r="83" spans="1:10">
      <c r="A83" s="330">
        <v>11</v>
      </c>
      <c r="B83" s="342" t="s">
        <v>1125</v>
      </c>
      <c r="C83" s="131"/>
      <c r="D83" s="131"/>
      <c r="E83" s="496"/>
      <c r="F83" s="131"/>
      <c r="G83" s="131"/>
      <c r="H83" s="131"/>
      <c r="I83" s="131"/>
      <c r="J83" s="131"/>
    </row>
    <row r="84" spans="1:10" ht="38.25">
      <c r="A84" s="331" t="s">
        <v>231</v>
      </c>
      <c r="B84" s="61" t="s">
        <v>163</v>
      </c>
      <c r="C84" s="3" t="s">
        <v>164</v>
      </c>
      <c r="D84" s="294" t="s">
        <v>87</v>
      </c>
      <c r="E84" s="359" t="s">
        <v>162</v>
      </c>
      <c r="F84" s="304"/>
      <c r="G84" s="374"/>
      <c r="H84" s="334"/>
      <c r="I84" s="304"/>
      <c r="J84" s="304"/>
    </row>
    <row r="85" spans="1:10">
      <c r="A85" s="332"/>
      <c r="B85" s="341"/>
      <c r="C85" s="385"/>
      <c r="D85" s="335"/>
      <c r="E85" s="358"/>
      <c r="F85" s="329"/>
      <c r="G85" s="88"/>
      <c r="H85" s="335"/>
      <c r="I85" s="373" t="s">
        <v>245</v>
      </c>
      <c r="J85" s="319"/>
    </row>
    <row r="86" spans="1:10">
      <c r="A86" s="330" t="s">
        <v>246</v>
      </c>
      <c r="B86" s="342" t="s">
        <v>1412</v>
      </c>
      <c r="C86" s="131"/>
      <c r="D86" s="131"/>
      <c r="E86" s="496"/>
      <c r="F86" s="131"/>
      <c r="G86" s="131"/>
      <c r="H86" s="131"/>
      <c r="I86" s="131"/>
      <c r="J86" s="131"/>
    </row>
    <row r="87" spans="1:10" ht="25.5">
      <c r="A87" s="331" t="s">
        <v>247</v>
      </c>
      <c r="B87" s="61" t="s">
        <v>167</v>
      </c>
      <c r="C87" s="3" t="s">
        <v>168</v>
      </c>
      <c r="D87" s="294" t="s">
        <v>87</v>
      </c>
      <c r="E87" s="359">
        <v>6</v>
      </c>
      <c r="F87" s="304"/>
      <c r="G87" s="374"/>
      <c r="H87" s="334"/>
      <c r="I87" s="304"/>
      <c r="J87" s="304"/>
    </row>
    <row r="88" spans="1:10">
      <c r="A88" s="332"/>
      <c r="B88" s="341"/>
      <c r="C88" s="385"/>
      <c r="D88" s="335"/>
      <c r="E88" s="358"/>
      <c r="F88" s="329"/>
      <c r="G88" s="88"/>
      <c r="H88" s="335"/>
      <c r="I88" s="373" t="s">
        <v>266</v>
      </c>
      <c r="J88" s="319"/>
    </row>
    <row r="89" spans="1:10">
      <c r="A89" s="330" t="s">
        <v>267</v>
      </c>
      <c r="B89" s="342" t="s">
        <v>1413</v>
      </c>
      <c r="C89" s="131"/>
      <c r="D89" s="131"/>
      <c r="E89" s="496"/>
      <c r="F89" s="131"/>
      <c r="G89" s="131"/>
      <c r="H89" s="131"/>
      <c r="I89" s="131"/>
      <c r="J89" s="131"/>
    </row>
    <row r="90" spans="1:10" ht="25.5">
      <c r="A90" s="331" t="s">
        <v>268</v>
      </c>
      <c r="B90" s="61" t="s">
        <v>169</v>
      </c>
      <c r="C90" s="3" t="s">
        <v>170</v>
      </c>
      <c r="D90" s="294" t="s">
        <v>87</v>
      </c>
      <c r="E90" s="359">
        <v>4</v>
      </c>
      <c r="F90" s="304"/>
      <c r="G90" s="374"/>
      <c r="H90" s="334"/>
      <c r="I90" s="304"/>
      <c r="J90" s="304"/>
    </row>
    <row r="91" spans="1:10">
      <c r="A91" s="332"/>
      <c r="B91" s="341"/>
      <c r="C91" s="385"/>
      <c r="D91" s="335"/>
      <c r="E91" s="358"/>
      <c r="F91" s="329"/>
      <c r="G91" s="88"/>
      <c r="H91" s="335"/>
      <c r="I91" s="373" t="s">
        <v>271</v>
      </c>
      <c r="J91" s="319"/>
    </row>
    <row r="92" spans="1:10">
      <c r="A92" s="330" t="s">
        <v>272</v>
      </c>
      <c r="B92" s="342" t="s">
        <v>1414</v>
      </c>
      <c r="C92" s="131"/>
      <c r="D92" s="131"/>
      <c r="E92" s="496"/>
      <c r="F92" s="131"/>
      <c r="G92" s="131"/>
      <c r="H92" s="131"/>
      <c r="I92" s="131"/>
      <c r="J92" s="131"/>
    </row>
    <row r="93" spans="1:10" ht="25.5">
      <c r="A93" s="331" t="s">
        <v>273</v>
      </c>
      <c r="B93" s="61" t="s">
        <v>171</v>
      </c>
      <c r="C93" s="3" t="s">
        <v>172</v>
      </c>
      <c r="D93" s="294" t="s">
        <v>87</v>
      </c>
      <c r="E93" s="359">
        <v>10</v>
      </c>
      <c r="F93" s="304"/>
      <c r="G93" s="374"/>
      <c r="H93" s="334"/>
      <c r="I93" s="304"/>
      <c r="J93" s="304"/>
    </row>
    <row r="94" spans="1:10">
      <c r="A94" s="332"/>
      <c r="B94" s="341"/>
      <c r="C94" s="385"/>
      <c r="D94" s="335"/>
      <c r="E94" s="358"/>
      <c r="F94" s="329"/>
      <c r="G94" s="88"/>
      <c r="H94" s="335"/>
      <c r="I94" s="373" t="s">
        <v>283</v>
      </c>
      <c r="J94" s="319"/>
    </row>
    <row r="95" spans="1:10">
      <c r="A95" s="330" t="s">
        <v>284</v>
      </c>
      <c r="B95" s="342" t="s">
        <v>1415</v>
      </c>
      <c r="C95" s="131"/>
      <c r="D95" s="131"/>
      <c r="E95" s="496"/>
      <c r="F95" s="131"/>
      <c r="G95" s="131"/>
      <c r="H95" s="131"/>
      <c r="I95" s="131"/>
      <c r="J95" s="131"/>
    </row>
    <row r="96" spans="1:10" ht="25.5">
      <c r="A96" s="331" t="s">
        <v>285</v>
      </c>
      <c r="B96" s="61" t="s">
        <v>173</v>
      </c>
      <c r="C96" s="3" t="s">
        <v>2666</v>
      </c>
      <c r="D96" s="294" t="s">
        <v>174</v>
      </c>
      <c r="E96" s="359">
        <v>3</v>
      </c>
      <c r="F96" s="304"/>
      <c r="G96" s="374"/>
      <c r="H96" s="334"/>
      <c r="I96" s="304"/>
      <c r="J96" s="304"/>
    </row>
    <row r="97" spans="1:10">
      <c r="A97" s="332"/>
      <c r="B97" s="341"/>
      <c r="C97" s="385"/>
      <c r="D97" s="335"/>
      <c r="E97" s="358"/>
      <c r="F97" s="329"/>
      <c r="G97" s="88"/>
      <c r="H97" s="335"/>
      <c r="I97" s="373" t="s">
        <v>308</v>
      </c>
      <c r="J97" s="319"/>
    </row>
    <row r="98" spans="1:10">
      <c r="A98" s="330" t="s">
        <v>309</v>
      </c>
      <c r="B98" s="342" t="s">
        <v>1416</v>
      </c>
      <c r="C98" s="131"/>
      <c r="D98" s="131"/>
      <c r="E98" s="496"/>
      <c r="F98" s="131"/>
      <c r="G98" s="131"/>
      <c r="H98" s="131"/>
      <c r="I98" s="131"/>
      <c r="J98" s="131"/>
    </row>
    <row r="99" spans="1:10" ht="25.5">
      <c r="A99" s="331" t="s">
        <v>310</v>
      </c>
      <c r="B99" s="61" t="s">
        <v>175</v>
      </c>
      <c r="C99" s="3" t="s">
        <v>2667</v>
      </c>
      <c r="D99" s="294" t="s">
        <v>174</v>
      </c>
      <c r="E99" s="359">
        <v>3</v>
      </c>
      <c r="F99" s="304"/>
      <c r="G99" s="374"/>
      <c r="H99" s="334"/>
      <c r="I99" s="304"/>
      <c r="J99" s="304"/>
    </row>
    <row r="100" spans="1:10">
      <c r="A100" s="332"/>
      <c r="B100" s="39"/>
      <c r="C100" s="39"/>
      <c r="D100" s="40"/>
      <c r="E100" s="176"/>
      <c r="F100" s="329"/>
      <c r="G100" s="88"/>
      <c r="H100" s="335"/>
      <c r="I100" s="373" t="s">
        <v>319</v>
      </c>
      <c r="J100" s="319"/>
    </row>
    <row r="101" spans="1:10">
      <c r="A101" s="330" t="s">
        <v>320</v>
      </c>
      <c r="B101" s="62" t="s">
        <v>2579</v>
      </c>
      <c r="C101" s="111"/>
      <c r="D101" s="32"/>
      <c r="E101" s="74"/>
      <c r="F101" s="320"/>
      <c r="G101" s="375"/>
      <c r="H101" s="333"/>
      <c r="I101" s="320"/>
      <c r="J101" s="320"/>
    </row>
    <row r="102" spans="1:10" ht="25.5">
      <c r="A102" s="331" t="s">
        <v>321</v>
      </c>
      <c r="B102" s="418" t="s">
        <v>184</v>
      </c>
      <c r="C102" s="419" t="s">
        <v>185</v>
      </c>
      <c r="D102" s="134" t="s">
        <v>31</v>
      </c>
      <c r="E102" s="420">
        <v>150</v>
      </c>
      <c r="F102" s="304"/>
      <c r="G102" s="374"/>
      <c r="H102" s="334"/>
      <c r="I102" s="304"/>
      <c r="J102" s="304"/>
    </row>
    <row r="103" spans="1:10" ht="38.25">
      <c r="A103" s="331" t="s">
        <v>324</v>
      </c>
      <c r="B103" s="418" t="s">
        <v>187</v>
      </c>
      <c r="C103" s="419" t="s">
        <v>185</v>
      </c>
      <c r="D103" s="134" t="s">
        <v>31</v>
      </c>
      <c r="E103" s="420">
        <v>150</v>
      </c>
      <c r="F103" s="304"/>
      <c r="G103" s="374"/>
      <c r="H103" s="334"/>
      <c r="I103" s="304"/>
      <c r="J103" s="304"/>
    </row>
    <row r="104" spans="1:10" ht="38.25">
      <c r="A104" s="331" t="s">
        <v>326</v>
      </c>
      <c r="B104" s="418" t="s">
        <v>188</v>
      </c>
      <c r="C104" s="419" t="s">
        <v>185</v>
      </c>
      <c r="D104" s="134" t="s">
        <v>31</v>
      </c>
      <c r="E104" s="420">
        <v>150</v>
      </c>
      <c r="F104" s="304"/>
      <c r="G104" s="374"/>
      <c r="H104" s="334"/>
      <c r="I104" s="304"/>
      <c r="J104" s="304"/>
    </row>
    <row r="105" spans="1:10">
      <c r="A105" s="332"/>
      <c r="B105" s="39"/>
      <c r="C105" s="39"/>
      <c r="D105" s="40"/>
      <c r="E105" s="176"/>
      <c r="F105" s="329"/>
      <c r="G105" s="88"/>
      <c r="H105" s="335"/>
      <c r="I105" s="373" t="s">
        <v>1417</v>
      </c>
      <c r="J105" s="319"/>
    </row>
    <row r="106" spans="1:10">
      <c r="A106" s="330" t="s">
        <v>335</v>
      </c>
      <c r="B106" s="62" t="s">
        <v>1418</v>
      </c>
      <c r="C106" s="111"/>
      <c r="D106" s="32"/>
      <c r="E106" s="74"/>
      <c r="F106" s="320"/>
      <c r="G106" s="375"/>
      <c r="H106" s="333"/>
      <c r="I106" s="320"/>
      <c r="J106" s="320"/>
    </row>
    <row r="107" spans="1:10" ht="25.5">
      <c r="A107" s="331" t="s">
        <v>336</v>
      </c>
      <c r="B107" s="297" t="s">
        <v>189</v>
      </c>
      <c r="C107" s="419" t="s">
        <v>190</v>
      </c>
      <c r="D107" s="134" t="s">
        <v>31</v>
      </c>
      <c r="E107" s="139">
        <v>330</v>
      </c>
      <c r="F107" s="304"/>
      <c r="G107" s="374"/>
      <c r="H107" s="334"/>
      <c r="I107" s="304"/>
      <c r="J107" s="304"/>
    </row>
    <row r="108" spans="1:10" ht="25.5">
      <c r="A108" s="331" t="s">
        <v>338</v>
      </c>
      <c r="B108" s="297" t="s">
        <v>191</v>
      </c>
      <c r="C108" s="419" t="s">
        <v>190</v>
      </c>
      <c r="D108" s="134" t="s">
        <v>31</v>
      </c>
      <c r="E108" s="139">
        <v>150</v>
      </c>
      <c r="F108" s="304"/>
      <c r="G108" s="374"/>
      <c r="H108" s="334"/>
      <c r="I108" s="304"/>
      <c r="J108" s="304"/>
    </row>
    <row r="109" spans="1:10" ht="25.5">
      <c r="A109" s="331" t="s">
        <v>340</v>
      </c>
      <c r="B109" s="132" t="s">
        <v>222</v>
      </c>
      <c r="C109" s="421" t="s">
        <v>223</v>
      </c>
      <c r="D109" s="134" t="s">
        <v>87</v>
      </c>
      <c r="E109" s="422" t="s">
        <v>162</v>
      </c>
      <c r="F109" s="304"/>
      <c r="G109" s="374"/>
      <c r="H109" s="334"/>
      <c r="I109" s="304"/>
      <c r="J109" s="304"/>
    </row>
    <row r="110" spans="1:10" ht="25.5">
      <c r="A110" s="331" t="s">
        <v>342</v>
      </c>
      <c r="B110" s="132" t="s">
        <v>224</v>
      </c>
      <c r="C110" s="421" t="s">
        <v>225</v>
      </c>
      <c r="D110" s="134" t="s">
        <v>87</v>
      </c>
      <c r="E110" s="422" t="s">
        <v>162</v>
      </c>
      <c r="F110" s="304"/>
      <c r="G110" s="374"/>
      <c r="H110" s="334"/>
      <c r="I110" s="304"/>
      <c r="J110" s="304"/>
    </row>
    <row r="111" spans="1:10" ht="25.5">
      <c r="A111" s="331" t="s">
        <v>345</v>
      </c>
      <c r="B111" s="132" t="s">
        <v>192</v>
      </c>
      <c r="C111" s="133" t="s">
        <v>193</v>
      </c>
      <c r="D111" s="134" t="s">
        <v>87</v>
      </c>
      <c r="E111" s="11">
        <v>12</v>
      </c>
      <c r="F111" s="304"/>
      <c r="G111" s="374"/>
      <c r="H111" s="334"/>
      <c r="I111" s="304"/>
      <c r="J111" s="304"/>
    </row>
    <row r="112" spans="1:10" ht="25.5">
      <c r="A112" s="331" t="s">
        <v>348</v>
      </c>
      <c r="B112" s="132" t="s">
        <v>194</v>
      </c>
      <c r="C112" s="133" t="s">
        <v>195</v>
      </c>
      <c r="D112" s="134" t="s">
        <v>87</v>
      </c>
      <c r="E112" s="11">
        <v>2</v>
      </c>
      <c r="F112" s="304"/>
      <c r="G112" s="374"/>
      <c r="H112" s="334"/>
      <c r="I112" s="304"/>
      <c r="J112" s="304"/>
    </row>
    <row r="113" spans="1:10" ht="25.5">
      <c r="A113" s="331" t="s">
        <v>350</v>
      </c>
      <c r="B113" s="132" t="s">
        <v>196</v>
      </c>
      <c r="C113" s="133" t="s">
        <v>197</v>
      </c>
      <c r="D113" s="134" t="s">
        <v>87</v>
      </c>
      <c r="E113" s="11">
        <v>2</v>
      </c>
      <c r="F113" s="304"/>
      <c r="G113" s="374"/>
      <c r="H113" s="334"/>
      <c r="I113" s="304"/>
      <c r="J113" s="304"/>
    </row>
    <row r="114" spans="1:10" ht="38.25">
      <c r="A114" s="331" t="s">
        <v>1419</v>
      </c>
      <c r="B114" s="132" t="s">
        <v>226</v>
      </c>
      <c r="C114" s="133" t="s">
        <v>227</v>
      </c>
      <c r="D114" s="134" t="s">
        <v>87</v>
      </c>
      <c r="E114" s="139">
        <v>2</v>
      </c>
      <c r="F114" s="304"/>
      <c r="G114" s="374"/>
      <c r="H114" s="334"/>
      <c r="I114" s="304"/>
      <c r="J114" s="304"/>
    </row>
    <row r="115" spans="1:10" ht="38.25">
      <c r="A115" s="331" t="s">
        <v>1420</v>
      </c>
      <c r="B115" s="132" t="s">
        <v>228</v>
      </c>
      <c r="C115" s="133" t="s">
        <v>229</v>
      </c>
      <c r="D115" s="134" t="s">
        <v>87</v>
      </c>
      <c r="E115" s="139">
        <v>2</v>
      </c>
      <c r="F115" s="304"/>
      <c r="G115" s="374"/>
      <c r="H115" s="334"/>
      <c r="I115" s="304"/>
      <c r="J115" s="304"/>
    </row>
    <row r="116" spans="1:10">
      <c r="A116" s="332"/>
      <c r="B116" s="39"/>
      <c r="C116" s="39"/>
      <c r="D116" s="40"/>
      <c r="E116" s="176"/>
      <c r="F116" s="329"/>
      <c r="G116" s="88"/>
      <c r="H116" s="335"/>
      <c r="I116" s="373" t="s">
        <v>352</v>
      </c>
      <c r="J116" s="319"/>
    </row>
    <row r="117" spans="1:10">
      <c r="A117" s="330" t="s">
        <v>353</v>
      </c>
      <c r="B117" s="62" t="s">
        <v>1421</v>
      </c>
      <c r="C117" s="111"/>
      <c r="D117" s="32"/>
      <c r="E117" s="74"/>
      <c r="F117" s="320"/>
      <c r="G117" s="375"/>
      <c r="H117" s="333"/>
      <c r="I117" s="320"/>
      <c r="J117" s="320"/>
    </row>
    <row r="118" spans="1:10" ht="25.5">
      <c r="A118" s="267" t="s">
        <v>354</v>
      </c>
      <c r="B118" s="132" t="s">
        <v>202</v>
      </c>
      <c r="C118" s="133" t="s">
        <v>203</v>
      </c>
      <c r="D118" s="134" t="s">
        <v>87</v>
      </c>
      <c r="E118" s="11">
        <v>3</v>
      </c>
      <c r="F118" s="304"/>
      <c r="G118" s="374"/>
      <c r="H118" s="334"/>
      <c r="I118" s="304"/>
      <c r="J118" s="304"/>
    </row>
    <row r="119" spans="1:10" ht="25.5">
      <c r="A119" s="267" t="s">
        <v>357</v>
      </c>
      <c r="B119" s="132" t="s">
        <v>208</v>
      </c>
      <c r="C119" s="133" t="s">
        <v>209</v>
      </c>
      <c r="D119" s="134" t="s">
        <v>87</v>
      </c>
      <c r="E119" s="11">
        <v>3</v>
      </c>
      <c r="F119" s="304"/>
      <c r="G119" s="374"/>
      <c r="H119" s="334"/>
      <c r="I119" s="304"/>
      <c r="J119" s="304"/>
    </row>
    <row r="120" spans="1:10" ht="25.5">
      <c r="A120" s="267" t="s">
        <v>397</v>
      </c>
      <c r="B120" s="132" t="s">
        <v>212</v>
      </c>
      <c r="C120" s="133" t="s">
        <v>213</v>
      </c>
      <c r="D120" s="134" t="s">
        <v>87</v>
      </c>
      <c r="E120" s="11">
        <v>3</v>
      </c>
      <c r="F120" s="304"/>
      <c r="G120" s="374"/>
      <c r="H120" s="334"/>
      <c r="I120" s="304"/>
      <c r="J120" s="304"/>
    </row>
    <row r="121" spans="1:10" ht="25.5">
      <c r="A121" s="267" t="s">
        <v>1422</v>
      </c>
      <c r="B121" s="132" t="s">
        <v>214</v>
      </c>
      <c r="C121" s="133" t="s">
        <v>215</v>
      </c>
      <c r="D121" s="134" t="s">
        <v>87</v>
      </c>
      <c r="E121" s="11">
        <v>12</v>
      </c>
      <c r="F121" s="304"/>
      <c r="G121" s="374"/>
      <c r="H121" s="334"/>
      <c r="I121" s="304"/>
      <c r="J121" s="304"/>
    </row>
    <row r="122" spans="1:10" ht="38.25">
      <c r="A122" s="267" t="s">
        <v>1423</v>
      </c>
      <c r="B122" s="132" t="s">
        <v>216</v>
      </c>
      <c r="C122" s="421" t="s">
        <v>217</v>
      </c>
      <c r="D122" s="134" t="s">
        <v>87</v>
      </c>
      <c r="E122" s="422">
        <v>20</v>
      </c>
      <c r="F122" s="304"/>
      <c r="G122" s="374"/>
      <c r="H122" s="334"/>
      <c r="I122" s="304"/>
      <c r="J122" s="304"/>
    </row>
    <row r="123" spans="1:10">
      <c r="A123" s="332"/>
      <c r="B123" s="39"/>
      <c r="C123" s="39"/>
      <c r="D123" s="40"/>
      <c r="E123" s="176"/>
      <c r="F123" s="329"/>
      <c r="G123" s="88"/>
      <c r="H123" s="335"/>
      <c r="I123" s="373" t="s">
        <v>359</v>
      </c>
      <c r="J123" s="319"/>
    </row>
    <row r="124" spans="1:10">
      <c r="A124" s="330" t="s">
        <v>360</v>
      </c>
      <c r="B124" s="62" t="s">
        <v>1424</v>
      </c>
      <c r="C124" s="111"/>
      <c r="D124" s="32"/>
      <c r="E124" s="74"/>
      <c r="F124" s="320"/>
      <c r="G124" s="375"/>
      <c r="H124" s="333"/>
      <c r="I124" s="320"/>
      <c r="J124" s="320"/>
    </row>
    <row r="125" spans="1:10" ht="25.5">
      <c r="A125" s="331" t="s">
        <v>362</v>
      </c>
      <c r="B125" s="132" t="s">
        <v>218</v>
      </c>
      <c r="C125" s="421" t="s">
        <v>219</v>
      </c>
      <c r="D125" s="134" t="s">
        <v>87</v>
      </c>
      <c r="E125" s="422" t="s">
        <v>162</v>
      </c>
      <c r="F125" s="304"/>
      <c r="G125" s="374"/>
      <c r="H125" s="334"/>
      <c r="I125" s="304"/>
      <c r="J125" s="304"/>
    </row>
    <row r="126" spans="1:10" ht="38.25">
      <c r="A126" s="331" t="s">
        <v>365</v>
      </c>
      <c r="B126" s="132" t="s">
        <v>220</v>
      </c>
      <c r="C126" s="421" t="s">
        <v>221</v>
      </c>
      <c r="D126" s="134" t="s">
        <v>87</v>
      </c>
      <c r="E126" s="422" t="s">
        <v>162</v>
      </c>
      <c r="F126" s="304"/>
      <c r="G126" s="374"/>
      <c r="H126" s="334"/>
      <c r="I126" s="304"/>
      <c r="J126" s="304"/>
    </row>
    <row r="127" spans="1:10">
      <c r="A127" s="332"/>
      <c r="B127" s="39"/>
      <c r="C127" s="39"/>
      <c r="D127" s="40"/>
      <c r="E127" s="176"/>
      <c r="F127" s="329"/>
      <c r="G127" s="88"/>
      <c r="H127" s="335"/>
      <c r="I127" s="373" t="s">
        <v>370</v>
      </c>
      <c r="J127" s="319"/>
    </row>
    <row r="128" spans="1:10">
      <c r="A128" s="330" t="s">
        <v>371</v>
      </c>
      <c r="B128" s="62" t="s">
        <v>1428</v>
      </c>
      <c r="C128" s="111"/>
      <c r="D128" s="32"/>
      <c r="E128" s="74"/>
      <c r="F128" s="320"/>
      <c r="G128" s="375"/>
      <c r="H128" s="333"/>
      <c r="I128" s="320"/>
      <c r="J128" s="320"/>
    </row>
    <row r="129" spans="1:10" ht="38.25">
      <c r="A129" s="331" t="s">
        <v>1425</v>
      </c>
      <c r="B129" s="132" t="s">
        <v>198</v>
      </c>
      <c r="C129" s="133" t="s">
        <v>199</v>
      </c>
      <c r="D129" s="134" t="s">
        <v>87</v>
      </c>
      <c r="E129" s="11">
        <v>3</v>
      </c>
      <c r="F129" s="304"/>
      <c r="G129" s="374"/>
      <c r="H129" s="334"/>
      <c r="I129" s="304"/>
      <c r="J129" s="304"/>
    </row>
    <row r="130" spans="1:10" ht="38.25">
      <c r="A130" s="331" t="s">
        <v>1426</v>
      </c>
      <c r="B130" s="132" t="s">
        <v>200</v>
      </c>
      <c r="C130" s="133" t="s">
        <v>201</v>
      </c>
      <c r="D130" s="134" t="s">
        <v>87</v>
      </c>
      <c r="E130" s="11" t="s">
        <v>162</v>
      </c>
      <c r="F130" s="304"/>
      <c r="G130" s="374"/>
      <c r="H130" s="334"/>
      <c r="I130" s="304"/>
      <c r="J130" s="304"/>
    </row>
    <row r="131" spans="1:10">
      <c r="A131" s="332"/>
      <c r="B131" s="39"/>
      <c r="C131" s="39"/>
      <c r="D131" s="40"/>
      <c r="E131" s="176"/>
      <c r="F131" s="329"/>
      <c r="G131" s="88"/>
      <c r="H131" s="335"/>
      <c r="I131" s="373" t="s">
        <v>378</v>
      </c>
      <c r="J131" s="319"/>
    </row>
    <row r="132" spans="1:10">
      <c r="A132" s="330" t="s">
        <v>379</v>
      </c>
      <c r="B132" s="62" t="s">
        <v>1427</v>
      </c>
      <c r="C132" s="111"/>
      <c r="D132" s="32"/>
      <c r="E132" s="74"/>
      <c r="F132" s="320"/>
      <c r="G132" s="375"/>
      <c r="H132" s="333"/>
      <c r="I132" s="320"/>
      <c r="J132" s="320"/>
    </row>
    <row r="133" spans="1:10" ht="25.5">
      <c r="A133" s="674" t="s">
        <v>372</v>
      </c>
      <c r="B133" s="678" t="s">
        <v>204</v>
      </c>
      <c r="C133" s="679" t="s">
        <v>205</v>
      </c>
      <c r="D133" s="144" t="s">
        <v>87</v>
      </c>
      <c r="E133" s="680">
        <v>3</v>
      </c>
      <c r="F133" s="659" t="s">
        <v>2806</v>
      </c>
      <c r="G133" s="662">
        <v>469</v>
      </c>
      <c r="H133" s="662">
        <v>469</v>
      </c>
      <c r="I133" s="663">
        <v>0.12</v>
      </c>
      <c r="J133" s="251">
        <v>1575.84</v>
      </c>
    </row>
    <row r="134" spans="1:10" ht="25.5">
      <c r="A134" s="674" t="s">
        <v>375</v>
      </c>
      <c r="B134" s="678" t="s">
        <v>206</v>
      </c>
      <c r="C134" s="679" t="s">
        <v>207</v>
      </c>
      <c r="D134" s="144" t="s">
        <v>87</v>
      </c>
      <c r="E134" s="680">
        <v>3</v>
      </c>
      <c r="F134" s="659" t="s">
        <v>2806</v>
      </c>
      <c r="G134" s="662">
        <v>469</v>
      </c>
      <c r="H134" s="662">
        <v>469</v>
      </c>
      <c r="I134" s="663">
        <v>0.12</v>
      </c>
      <c r="J134" s="251">
        <v>1575.84</v>
      </c>
    </row>
    <row r="135" spans="1:10">
      <c r="A135" s="332"/>
      <c r="B135" s="39"/>
      <c r="C135" s="39"/>
      <c r="D135" s="40"/>
      <c r="E135" s="176"/>
      <c r="F135" s="329"/>
      <c r="G135" s="88"/>
      <c r="H135" s="335"/>
      <c r="I135" s="373" t="s">
        <v>400</v>
      </c>
      <c r="J135" s="319">
        <v>2814</v>
      </c>
    </row>
    <row r="136" spans="1:10">
      <c r="A136" s="330" t="s">
        <v>404</v>
      </c>
      <c r="B136" s="62" t="s">
        <v>2580</v>
      </c>
      <c r="C136" s="111"/>
      <c r="D136" s="32"/>
      <c r="E136" s="74"/>
      <c r="F136" s="320"/>
      <c r="G136" s="375"/>
      <c r="H136" s="333"/>
      <c r="I136" s="320"/>
      <c r="J136" s="320"/>
    </row>
    <row r="137" spans="1:10" ht="25.5">
      <c r="A137" s="674" t="s">
        <v>405</v>
      </c>
      <c r="B137" s="678" t="s">
        <v>210</v>
      </c>
      <c r="C137" s="679" t="s">
        <v>211</v>
      </c>
      <c r="D137" s="144" t="s">
        <v>87</v>
      </c>
      <c r="E137" s="681">
        <v>8</v>
      </c>
      <c r="F137" s="659" t="s">
        <v>2806</v>
      </c>
      <c r="G137" s="662">
        <v>354</v>
      </c>
      <c r="H137" s="662">
        <v>354</v>
      </c>
      <c r="I137" s="663">
        <v>0.12</v>
      </c>
      <c r="J137" s="251">
        <v>3171.84</v>
      </c>
    </row>
    <row r="138" spans="1:10">
      <c r="A138" s="332"/>
      <c r="B138" s="42"/>
      <c r="C138" s="112"/>
      <c r="D138" s="34"/>
      <c r="E138" s="176"/>
      <c r="F138" s="329"/>
      <c r="G138" s="373"/>
      <c r="H138" s="335"/>
      <c r="I138" s="373" t="s">
        <v>410</v>
      </c>
      <c r="J138" s="319">
        <v>2832</v>
      </c>
    </row>
    <row r="139" spans="1:10">
      <c r="A139" s="330" t="s">
        <v>411</v>
      </c>
      <c r="B139" s="342" t="s">
        <v>2581</v>
      </c>
      <c r="C139" s="386"/>
      <c r="D139" s="333"/>
      <c r="E139" s="357"/>
      <c r="F139" s="320"/>
      <c r="G139" s="375"/>
      <c r="H139" s="333"/>
      <c r="I139" s="320"/>
      <c r="J139" s="320"/>
    </row>
    <row r="140" spans="1:10" ht="25.5">
      <c r="A140" s="331" t="s">
        <v>2583</v>
      </c>
      <c r="B140" s="293" t="s">
        <v>232</v>
      </c>
      <c r="C140" s="293" t="s">
        <v>233</v>
      </c>
      <c r="D140" s="296" t="s">
        <v>31</v>
      </c>
      <c r="E140" s="361" t="s">
        <v>234</v>
      </c>
      <c r="F140" s="304"/>
      <c r="G140" s="374"/>
      <c r="H140" s="334"/>
      <c r="I140" s="304"/>
      <c r="J140" s="304"/>
    </row>
    <row r="141" spans="1:10">
      <c r="A141" s="331" t="s">
        <v>2582</v>
      </c>
      <c r="B141" s="293" t="s">
        <v>235</v>
      </c>
      <c r="C141" s="293" t="s">
        <v>236</v>
      </c>
      <c r="D141" s="296" t="s">
        <v>31</v>
      </c>
      <c r="E141" s="361" t="s">
        <v>88</v>
      </c>
      <c r="F141" s="304"/>
      <c r="G141" s="374"/>
      <c r="H141" s="334"/>
      <c r="I141" s="304"/>
      <c r="J141" s="304"/>
    </row>
    <row r="142" spans="1:10" ht="25.5">
      <c r="A142" s="331" t="s">
        <v>2584</v>
      </c>
      <c r="B142" s="293" t="s">
        <v>237</v>
      </c>
      <c r="C142" s="293" t="s">
        <v>238</v>
      </c>
      <c r="D142" s="294" t="s">
        <v>87</v>
      </c>
      <c r="E142" s="361" t="s">
        <v>88</v>
      </c>
      <c r="F142" s="304"/>
      <c r="G142" s="374"/>
      <c r="H142" s="334"/>
      <c r="I142" s="304"/>
      <c r="J142" s="304"/>
    </row>
    <row r="143" spans="1:10" ht="25.5">
      <c r="A143" s="331" t="s">
        <v>2585</v>
      </c>
      <c r="B143" s="7" t="s">
        <v>239</v>
      </c>
      <c r="C143" s="7" t="s">
        <v>240</v>
      </c>
      <c r="D143" s="296" t="s">
        <v>31</v>
      </c>
      <c r="E143" s="362" t="s">
        <v>241</v>
      </c>
      <c r="F143" s="304"/>
      <c r="G143" s="374"/>
      <c r="H143" s="334"/>
      <c r="I143" s="304"/>
      <c r="J143" s="304"/>
    </row>
    <row r="144" spans="1:10" ht="25.5">
      <c r="A144" s="331" t="s">
        <v>2586</v>
      </c>
      <c r="B144" s="7" t="s">
        <v>242</v>
      </c>
      <c r="C144" s="7" t="s">
        <v>243</v>
      </c>
      <c r="D144" s="296" t="s">
        <v>31</v>
      </c>
      <c r="E144" s="362" t="s">
        <v>234</v>
      </c>
      <c r="F144" s="304"/>
      <c r="G144" s="374"/>
      <c r="H144" s="334"/>
      <c r="I144" s="304"/>
      <c r="J144" s="304"/>
    </row>
    <row r="145" spans="1:10" ht="25.5">
      <c r="A145" s="331" t="s">
        <v>2587</v>
      </c>
      <c r="B145" s="7" t="s">
        <v>244</v>
      </c>
      <c r="C145" s="7" t="s">
        <v>243</v>
      </c>
      <c r="D145" s="296" t="s">
        <v>31</v>
      </c>
      <c r="E145" s="362" t="s">
        <v>234</v>
      </c>
      <c r="F145" s="304"/>
      <c r="G145" s="374"/>
      <c r="H145" s="371"/>
      <c r="I145" s="318"/>
      <c r="J145" s="304"/>
    </row>
    <row r="146" spans="1:10">
      <c r="A146" s="332"/>
      <c r="B146" s="341"/>
      <c r="C146" s="385"/>
      <c r="D146" s="335"/>
      <c r="E146" s="358"/>
      <c r="F146" s="329"/>
      <c r="G146" s="378"/>
      <c r="H146" s="335"/>
      <c r="I146" s="373" t="s">
        <v>1429</v>
      </c>
      <c r="J146" s="319"/>
    </row>
    <row r="147" spans="1:10">
      <c r="A147" s="330" t="s">
        <v>434</v>
      </c>
      <c r="B147" s="217" t="s">
        <v>1126</v>
      </c>
      <c r="C147" s="230"/>
      <c r="D147" s="202"/>
      <c r="E147" s="227"/>
      <c r="F147" s="320"/>
      <c r="G147" s="375"/>
      <c r="H147" s="333"/>
      <c r="I147" s="320"/>
      <c r="J147" s="320"/>
    </row>
    <row r="148" spans="1:10" ht="102">
      <c r="A148" s="331" t="s">
        <v>435</v>
      </c>
      <c r="B148" s="162" t="s">
        <v>248</v>
      </c>
      <c r="C148" s="305" t="s">
        <v>2668</v>
      </c>
      <c r="D148" s="141" t="s">
        <v>31</v>
      </c>
      <c r="E148" s="299">
        <v>6</v>
      </c>
      <c r="F148" s="304"/>
      <c r="G148" s="374"/>
      <c r="H148" s="334"/>
      <c r="I148" s="304"/>
      <c r="J148" s="304"/>
    </row>
    <row r="149" spans="1:10" ht="89.25">
      <c r="A149" s="331" t="s">
        <v>438</v>
      </c>
      <c r="B149" s="302" t="s">
        <v>250</v>
      </c>
      <c r="C149" s="305" t="s">
        <v>2669</v>
      </c>
      <c r="D149" s="141" t="s">
        <v>31</v>
      </c>
      <c r="E149" s="299">
        <v>3</v>
      </c>
      <c r="F149" s="304"/>
      <c r="G149" s="374"/>
      <c r="H149" s="334"/>
      <c r="I149" s="304"/>
      <c r="J149" s="304"/>
    </row>
    <row r="150" spans="1:10" ht="140.25">
      <c r="A150" s="331" t="s">
        <v>441</v>
      </c>
      <c r="B150" s="302" t="s">
        <v>251</v>
      </c>
      <c r="C150" s="305" t="s">
        <v>2670</v>
      </c>
      <c r="D150" s="141" t="s">
        <v>31</v>
      </c>
      <c r="E150" s="300">
        <v>9</v>
      </c>
      <c r="F150" s="304"/>
      <c r="G150" s="374"/>
      <c r="H150" s="334"/>
      <c r="I150" s="304"/>
      <c r="J150" s="304"/>
    </row>
    <row r="151" spans="1:10" ht="76.5">
      <c r="A151" s="331" t="s">
        <v>443</v>
      </c>
      <c r="B151" s="302" t="s">
        <v>252</v>
      </c>
      <c r="C151" s="305" t="s">
        <v>2671</v>
      </c>
      <c r="D151" s="141" t="s">
        <v>31</v>
      </c>
      <c r="E151" s="300">
        <v>6</v>
      </c>
      <c r="F151" s="304"/>
      <c r="G151" s="374"/>
      <c r="H151" s="334"/>
      <c r="I151" s="304"/>
      <c r="J151" s="304"/>
    </row>
    <row r="152" spans="1:10" ht="89.25">
      <c r="A152" s="331" t="s">
        <v>446</v>
      </c>
      <c r="B152" s="302" t="s">
        <v>253</v>
      </c>
      <c r="C152" s="305" t="s">
        <v>254</v>
      </c>
      <c r="D152" s="141" t="s">
        <v>31</v>
      </c>
      <c r="E152" s="300">
        <v>12</v>
      </c>
      <c r="F152" s="304"/>
      <c r="G152" s="374"/>
      <c r="H152" s="334"/>
      <c r="I152" s="304"/>
      <c r="J152" s="304"/>
    </row>
    <row r="153" spans="1:10" ht="102">
      <c r="A153" s="331" t="s">
        <v>1430</v>
      </c>
      <c r="B153" s="302" t="s">
        <v>255</v>
      </c>
      <c r="C153" s="305" t="s">
        <v>2675</v>
      </c>
      <c r="D153" s="141" t="s">
        <v>31</v>
      </c>
      <c r="E153" s="299">
        <v>6</v>
      </c>
      <c r="F153" s="304"/>
      <c r="G153" s="374"/>
      <c r="H153" s="334"/>
      <c r="I153" s="304"/>
      <c r="J153" s="304"/>
    </row>
    <row r="154" spans="1:10" ht="114.75">
      <c r="A154" s="331" t="s">
        <v>1431</v>
      </c>
      <c r="B154" s="302" t="s">
        <v>256</v>
      </c>
      <c r="C154" s="305" t="s">
        <v>2672</v>
      </c>
      <c r="D154" s="141" t="s">
        <v>31</v>
      </c>
      <c r="E154" s="300">
        <v>120</v>
      </c>
      <c r="F154" s="304"/>
      <c r="G154" s="374"/>
      <c r="H154" s="334"/>
      <c r="I154" s="304"/>
      <c r="J154" s="304"/>
    </row>
    <row r="155" spans="1:10" ht="25.5">
      <c r="A155" s="331" t="s">
        <v>1432</v>
      </c>
      <c r="B155" s="302" t="s">
        <v>257</v>
      </c>
      <c r="C155" s="305" t="s">
        <v>2673</v>
      </c>
      <c r="D155" s="141" t="s">
        <v>31</v>
      </c>
      <c r="E155" s="300">
        <v>3</v>
      </c>
      <c r="F155" s="304"/>
      <c r="G155" s="374"/>
      <c r="H155" s="334"/>
      <c r="I155" s="304"/>
      <c r="J155" s="304"/>
    </row>
    <row r="156" spans="1:10" ht="102">
      <c r="A156" s="331" t="s">
        <v>1433</v>
      </c>
      <c r="B156" s="302" t="s">
        <v>258</v>
      </c>
      <c r="C156" s="305" t="s">
        <v>2674</v>
      </c>
      <c r="D156" s="141" t="s">
        <v>31</v>
      </c>
      <c r="E156" s="300">
        <v>3</v>
      </c>
      <c r="F156" s="304"/>
      <c r="G156" s="374"/>
      <c r="H156" s="334"/>
      <c r="I156" s="304"/>
      <c r="J156" s="304"/>
    </row>
    <row r="157" spans="1:10" ht="51">
      <c r="A157" s="331" t="s">
        <v>1434</v>
      </c>
      <c r="B157" s="302" t="s">
        <v>259</v>
      </c>
      <c r="C157" s="305" t="s">
        <v>2676</v>
      </c>
      <c r="D157" s="141" t="s">
        <v>31</v>
      </c>
      <c r="E157" s="300">
        <v>12</v>
      </c>
      <c r="F157" s="304"/>
      <c r="G157" s="374"/>
      <c r="H157" s="334"/>
      <c r="I157" s="304"/>
      <c r="J157" s="304"/>
    </row>
    <row r="158" spans="1:10" ht="25.5">
      <c r="A158" s="331" t="s">
        <v>1435</v>
      </c>
      <c r="B158" s="302" t="s">
        <v>260</v>
      </c>
      <c r="C158" s="305" t="s">
        <v>261</v>
      </c>
      <c r="D158" s="141" t="s">
        <v>249</v>
      </c>
      <c r="E158" s="300">
        <v>12</v>
      </c>
      <c r="F158" s="304"/>
      <c r="G158" s="374"/>
      <c r="H158" s="334"/>
      <c r="I158" s="304"/>
      <c r="J158" s="304"/>
    </row>
    <row r="159" spans="1:10" ht="25.5">
      <c r="A159" s="331" t="s">
        <v>1436</v>
      </c>
      <c r="B159" s="302" t="s">
        <v>262</v>
      </c>
      <c r="C159" s="305" t="s">
        <v>263</v>
      </c>
      <c r="D159" s="141" t="s">
        <v>249</v>
      </c>
      <c r="E159" s="299">
        <v>24</v>
      </c>
      <c r="F159" s="304"/>
      <c r="G159" s="374"/>
      <c r="H159" s="334"/>
      <c r="I159" s="304"/>
      <c r="J159" s="304"/>
    </row>
    <row r="160" spans="1:10" ht="63.75">
      <c r="A160" s="331" t="s">
        <v>1437</v>
      </c>
      <c r="B160" s="302" t="s">
        <v>264</v>
      </c>
      <c r="C160" s="305" t="s">
        <v>2677</v>
      </c>
      <c r="D160" s="141" t="s">
        <v>31</v>
      </c>
      <c r="E160" s="300">
        <v>30</v>
      </c>
      <c r="F160" s="304"/>
      <c r="G160" s="374"/>
      <c r="H160" s="334"/>
      <c r="I160" s="304"/>
      <c r="J160" s="304"/>
    </row>
    <row r="161" spans="1:10" ht="38.25">
      <c r="A161" s="331" t="s">
        <v>1438</v>
      </c>
      <c r="B161" s="302" t="s">
        <v>265</v>
      </c>
      <c r="C161" s="305" t="s">
        <v>2678</v>
      </c>
      <c r="D161" s="141" t="s">
        <v>31</v>
      </c>
      <c r="E161" s="300">
        <v>6</v>
      </c>
      <c r="F161" s="304"/>
      <c r="G161" s="374"/>
      <c r="H161" s="334"/>
      <c r="I161" s="304"/>
      <c r="J161" s="304"/>
    </row>
    <row r="162" spans="1:10">
      <c r="A162" s="332"/>
      <c r="B162" s="341"/>
      <c r="C162" s="385"/>
      <c r="D162" s="335"/>
      <c r="E162" s="358"/>
      <c r="F162" s="329"/>
      <c r="G162" s="378"/>
      <c r="H162" s="378"/>
      <c r="I162" s="373" t="s">
        <v>448</v>
      </c>
      <c r="J162" s="319"/>
    </row>
    <row r="163" spans="1:10">
      <c r="A163" s="330" t="s">
        <v>449</v>
      </c>
      <c r="B163" s="177" t="s">
        <v>2796</v>
      </c>
      <c r="C163" s="231"/>
      <c r="D163" s="333"/>
      <c r="E163" s="357"/>
      <c r="F163" s="320"/>
      <c r="G163" s="375"/>
      <c r="H163" s="333"/>
      <c r="I163" s="320"/>
      <c r="J163" s="320"/>
    </row>
    <row r="164" spans="1:10" ht="51">
      <c r="A164" s="331" t="s">
        <v>450</v>
      </c>
      <c r="B164" s="148" t="s">
        <v>269</v>
      </c>
      <c r="C164" s="305" t="s">
        <v>1127</v>
      </c>
      <c r="D164" s="141" t="s">
        <v>31</v>
      </c>
      <c r="E164" s="360">
        <v>3</v>
      </c>
      <c r="F164" s="304"/>
      <c r="G164" s="374"/>
      <c r="H164" s="334"/>
      <c r="I164" s="304"/>
      <c r="J164" s="304"/>
    </row>
    <row r="165" spans="1:10" ht="25.5">
      <c r="A165" s="331" t="s">
        <v>452</v>
      </c>
      <c r="B165" s="148" t="s">
        <v>270</v>
      </c>
      <c r="C165" s="305" t="s">
        <v>1128</v>
      </c>
      <c r="D165" s="141" t="s">
        <v>1129</v>
      </c>
      <c r="E165" s="360">
        <v>3</v>
      </c>
      <c r="F165" s="304"/>
      <c r="G165" s="374"/>
      <c r="H165" s="334"/>
      <c r="I165" s="304"/>
      <c r="J165" s="304"/>
    </row>
    <row r="166" spans="1:10">
      <c r="A166" s="332"/>
      <c r="B166" s="341"/>
      <c r="C166" s="385"/>
      <c r="D166" s="335"/>
      <c r="E166" s="358"/>
      <c r="F166" s="329"/>
      <c r="G166" s="378"/>
      <c r="H166" s="335"/>
      <c r="I166" s="373" t="s">
        <v>1439</v>
      </c>
      <c r="J166" s="319"/>
    </row>
    <row r="167" spans="1:10">
      <c r="A167" s="330" t="s">
        <v>454</v>
      </c>
      <c r="B167" s="177" t="s">
        <v>2795</v>
      </c>
      <c r="C167" s="232"/>
      <c r="D167" s="333"/>
      <c r="E167" s="357"/>
      <c r="F167" s="320"/>
      <c r="G167" s="375"/>
      <c r="H167" s="333"/>
      <c r="I167" s="320"/>
      <c r="J167" s="320"/>
    </row>
    <row r="168" spans="1:10" ht="38.25">
      <c r="A168" s="331" t="s">
        <v>456</v>
      </c>
      <c r="B168" s="148" t="s">
        <v>274</v>
      </c>
      <c r="C168" s="305" t="s">
        <v>2679</v>
      </c>
      <c r="D168" s="334" t="s">
        <v>31</v>
      </c>
      <c r="E168" s="300">
        <v>12</v>
      </c>
      <c r="F168" s="304"/>
      <c r="G168" s="374"/>
      <c r="H168" s="334"/>
      <c r="I168" s="304"/>
      <c r="J168" s="304"/>
    </row>
    <row r="169" spans="1:10" ht="38.25">
      <c r="A169" s="331" t="s">
        <v>459</v>
      </c>
      <c r="B169" s="148" t="s">
        <v>275</v>
      </c>
      <c r="C169" s="305" t="s">
        <v>276</v>
      </c>
      <c r="D169" s="334" t="s">
        <v>31</v>
      </c>
      <c r="E169" s="300">
        <v>18</v>
      </c>
      <c r="F169" s="304"/>
      <c r="G169" s="374"/>
      <c r="H169" s="334"/>
      <c r="I169" s="304"/>
      <c r="J169" s="304"/>
    </row>
    <row r="170" spans="1:10">
      <c r="A170" s="331" t="s">
        <v>461</v>
      </c>
      <c r="B170" s="302" t="s">
        <v>277</v>
      </c>
      <c r="C170" s="305" t="s">
        <v>2680</v>
      </c>
      <c r="D170" s="334" t="s">
        <v>31</v>
      </c>
      <c r="E170" s="144">
        <v>18</v>
      </c>
      <c r="F170" s="304"/>
      <c r="G170" s="374"/>
      <c r="H170" s="334"/>
      <c r="I170" s="304"/>
      <c r="J170" s="304"/>
    </row>
    <row r="171" spans="1:10" ht="38.25">
      <c r="A171" s="331" t="s">
        <v>1440</v>
      </c>
      <c r="B171" s="302" t="s">
        <v>278</v>
      </c>
      <c r="C171" s="305" t="s">
        <v>2681</v>
      </c>
      <c r="D171" s="384" t="s">
        <v>31</v>
      </c>
      <c r="E171" s="144">
        <v>12</v>
      </c>
      <c r="F171" s="304"/>
      <c r="G171" s="374"/>
      <c r="H171" s="334"/>
      <c r="I171" s="304"/>
      <c r="J171" s="304"/>
    </row>
    <row r="172" spans="1:10" ht="25.5">
      <c r="A172" s="331" t="s">
        <v>1441</v>
      </c>
      <c r="B172" s="148" t="s">
        <v>279</v>
      </c>
      <c r="C172" s="305" t="s">
        <v>280</v>
      </c>
      <c r="D172" s="334" t="s">
        <v>249</v>
      </c>
      <c r="E172" s="300">
        <v>30</v>
      </c>
      <c r="F172" s="304"/>
      <c r="G172" s="374"/>
      <c r="H172" s="334"/>
      <c r="I172" s="304"/>
      <c r="J172" s="304"/>
    </row>
    <row r="173" spans="1:10" ht="25.5">
      <c r="A173" s="331" t="s">
        <v>1442</v>
      </c>
      <c r="B173" s="148" t="s">
        <v>281</v>
      </c>
      <c r="C173" s="305" t="s">
        <v>282</v>
      </c>
      <c r="D173" s="334" t="s">
        <v>249</v>
      </c>
      <c r="E173" s="300">
        <v>30</v>
      </c>
      <c r="F173" s="304"/>
      <c r="G173" s="374"/>
      <c r="H173" s="334"/>
      <c r="I173" s="304"/>
      <c r="J173" s="304"/>
    </row>
    <row r="174" spans="1:10">
      <c r="A174" s="332"/>
      <c r="B174" s="341"/>
      <c r="C174" s="385"/>
      <c r="D174" s="335"/>
      <c r="E174" s="358"/>
      <c r="F174" s="329"/>
      <c r="G174" s="378"/>
      <c r="H174" s="335"/>
      <c r="I174" s="373" t="s">
        <v>463</v>
      </c>
      <c r="J174" s="319"/>
    </row>
    <row r="175" spans="1:10">
      <c r="A175" s="330" t="s">
        <v>464</v>
      </c>
      <c r="B175" s="177" t="s">
        <v>1130</v>
      </c>
      <c r="C175" s="233"/>
      <c r="D175" s="333"/>
      <c r="E175" s="357"/>
      <c r="F175" s="320"/>
      <c r="G175" s="375"/>
      <c r="H175" s="333"/>
      <c r="I175" s="320"/>
      <c r="J175" s="320"/>
    </row>
    <row r="176" spans="1:10" ht="51">
      <c r="A176" s="331" t="s">
        <v>465</v>
      </c>
      <c r="B176" s="148" t="s">
        <v>286</v>
      </c>
      <c r="C176" s="305" t="s">
        <v>2682</v>
      </c>
      <c r="D176" s="334" t="s">
        <v>31</v>
      </c>
      <c r="E176" s="300">
        <v>9</v>
      </c>
      <c r="F176" s="304"/>
      <c r="G176" s="374"/>
      <c r="H176" s="334"/>
      <c r="I176" s="304"/>
      <c r="J176" s="304"/>
    </row>
    <row r="177" spans="1:10" ht="89.25">
      <c r="A177" s="331" t="s">
        <v>1443</v>
      </c>
      <c r="B177" s="148" t="s">
        <v>287</v>
      </c>
      <c r="C177" s="305" t="s">
        <v>2683</v>
      </c>
      <c r="D177" s="334" t="s">
        <v>31</v>
      </c>
      <c r="E177" s="300">
        <v>3</v>
      </c>
      <c r="F177" s="304"/>
      <c r="G177" s="374"/>
      <c r="H177" s="334"/>
      <c r="I177" s="304"/>
      <c r="J177" s="304"/>
    </row>
    <row r="178" spans="1:10" ht="114.75">
      <c r="A178" s="331" t="s">
        <v>468</v>
      </c>
      <c r="B178" s="148" t="s">
        <v>288</v>
      </c>
      <c r="C178" s="305" t="s">
        <v>289</v>
      </c>
      <c r="D178" s="334" t="s">
        <v>31</v>
      </c>
      <c r="E178" s="299">
        <v>3</v>
      </c>
      <c r="F178" s="304"/>
      <c r="G178" s="374"/>
      <c r="H178" s="334"/>
      <c r="I178" s="304"/>
      <c r="J178" s="304"/>
    </row>
    <row r="179" spans="1:10" ht="51">
      <c r="A179" s="331" t="s">
        <v>471</v>
      </c>
      <c r="B179" s="148" t="s">
        <v>290</v>
      </c>
      <c r="C179" s="305" t="s">
        <v>291</v>
      </c>
      <c r="D179" s="334" t="s">
        <v>31</v>
      </c>
      <c r="E179" s="300">
        <v>36</v>
      </c>
      <c r="F179" s="304"/>
      <c r="G179" s="374"/>
      <c r="H179" s="334"/>
      <c r="I179" s="304"/>
      <c r="J179" s="304"/>
    </row>
    <row r="180" spans="1:10" ht="102">
      <c r="A180" s="331" t="s">
        <v>474</v>
      </c>
      <c r="B180" s="148" t="s">
        <v>292</v>
      </c>
      <c r="C180" s="305" t="s">
        <v>293</v>
      </c>
      <c r="D180" s="334" t="s">
        <v>31</v>
      </c>
      <c r="E180" s="300">
        <v>24</v>
      </c>
      <c r="F180" s="304"/>
      <c r="G180" s="374"/>
      <c r="H180" s="334"/>
      <c r="I180" s="304"/>
      <c r="J180" s="304"/>
    </row>
    <row r="181" spans="1:10" ht="89.25">
      <c r="A181" s="331" t="s">
        <v>477</v>
      </c>
      <c r="B181" s="148" t="s">
        <v>294</v>
      </c>
      <c r="C181" s="305" t="s">
        <v>295</v>
      </c>
      <c r="D181" s="334" t="s">
        <v>31</v>
      </c>
      <c r="E181" s="299">
        <v>3</v>
      </c>
      <c r="F181" s="304"/>
      <c r="G181" s="374"/>
      <c r="H181" s="334"/>
      <c r="I181" s="304"/>
      <c r="J181" s="304"/>
    </row>
    <row r="182" spans="1:10" ht="38.25">
      <c r="A182" s="331" t="s">
        <v>480</v>
      </c>
      <c r="B182" s="148" t="s">
        <v>296</v>
      </c>
      <c r="C182" s="305" t="s">
        <v>297</v>
      </c>
      <c r="D182" s="334" t="s">
        <v>31</v>
      </c>
      <c r="E182" s="299">
        <v>15</v>
      </c>
      <c r="F182" s="304"/>
      <c r="G182" s="374"/>
      <c r="H182" s="334"/>
      <c r="I182" s="304"/>
      <c r="J182" s="304"/>
    </row>
    <row r="183" spans="1:10" ht="51">
      <c r="A183" s="331" t="s">
        <v>482</v>
      </c>
      <c r="B183" s="148" t="s">
        <v>298</v>
      </c>
      <c r="C183" s="305" t="s">
        <v>299</v>
      </c>
      <c r="D183" s="334" t="s">
        <v>31</v>
      </c>
      <c r="E183" s="299">
        <v>24</v>
      </c>
      <c r="F183" s="304"/>
      <c r="G183" s="374"/>
      <c r="H183" s="334"/>
      <c r="I183" s="304"/>
      <c r="J183" s="304"/>
    </row>
    <row r="184" spans="1:10" ht="102">
      <c r="A184" s="331" t="s">
        <v>485</v>
      </c>
      <c r="B184" s="148" t="s">
        <v>300</v>
      </c>
      <c r="C184" s="305" t="s">
        <v>301</v>
      </c>
      <c r="D184" s="334" t="s">
        <v>31</v>
      </c>
      <c r="E184" s="300">
        <v>18</v>
      </c>
      <c r="F184" s="304"/>
      <c r="G184" s="374"/>
      <c r="H184" s="334"/>
      <c r="I184" s="304"/>
      <c r="J184" s="304"/>
    </row>
    <row r="185" spans="1:10" ht="51">
      <c r="A185" s="331" t="s">
        <v>488</v>
      </c>
      <c r="B185" s="148" t="s">
        <v>302</v>
      </c>
      <c r="C185" s="305" t="s">
        <v>1131</v>
      </c>
      <c r="D185" s="334" t="s">
        <v>31</v>
      </c>
      <c r="E185" s="299">
        <v>9</v>
      </c>
      <c r="F185" s="304"/>
      <c r="G185" s="374"/>
      <c r="H185" s="334"/>
      <c r="I185" s="304"/>
      <c r="J185" s="304"/>
    </row>
    <row r="186" spans="1:10" ht="51">
      <c r="A186" s="331" t="s">
        <v>491</v>
      </c>
      <c r="B186" s="148" t="s">
        <v>303</v>
      </c>
      <c r="C186" s="305" t="s">
        <v>304</v>
      </c>
      <c r="D186" s="334" t="s">
        <v>31</v>
      </c>
      <c r="E186" s="299">
        <v>9</v>
      </c>
      <c r="F186" s="304"/>
      <c r="G186" s="374"/>
      <c r="H186" s="334"/>
      <c r="I186" s="304"/>
      <c r="J186" s="304"/>
    </row>
    <row r="187" spans="1:10" ht="102">
      <c r="A187" s="331" t="s">
        <v>494</v>
      </c>
      <c r="B187" s="148" t="s">
        <v>305</v>
      </c>
      <c r="C187" s="305" t="s">
        <v>1132</v>
      </c>
      <c r="D187" s="334" t="s">
        <v>31</v>
      </c>
      <c r="E187" s="299">
        <v>9</v>
      </c>
      <c r="F187" s="304"/>
      <c r="G187" s="374"/>
      <c r="H187" s="334"/>
      <c r="I187" s="304"/>
      <c r="J187" s="304"/>
    </row>
    <row r="188" spans="1:10" ht="89.25">
      <c r="A188" s="331" t="s">
        <v>496</v>
      </c>
      <c r="B188" s="148" t="s">
        <v>306</v>
      </c>
      <c r="C188" s="305" t="s">
        <v>307</v>
      </c>
      <c r="D188" s="334" t="s">
        <v>31</v>
      </c>
      <c r="E188" s="299">
        <v>24</v>
      </c>
      <c r="F188" s="304"/>
      <c r="G188" s="374"/>
      <c r="H188" s="334"/>
      <c r="I188" s="304"/>
      <c r="J188" s="304"/>
    </row>
    <row r="189" spans="1:10">
      <c r="A189" s="332"/>
      <c r="B189" s="341"/>
      <c r="C189" s="385"/>
      <c r="D189" s="335"/>
      <c r="E189" s="358"/>
      <c r="F189" s="329"/>
      <c r="G189" s="378"/>
      <c r="H189" s="335"/>
      <c r="I189" s="373" t="s">
        <v>519</v>
      </c>
      <c r="J189" s="319"/>
    </row>
    <row r="190" spans="1:10">
      <c r="A190" s="330" t="s">
        <v>520</v>
      </c>
      <c r="B190" s="177" t="s">
        <v>1444</v>
      </c>
      <c r="C190" s="234"/>
      <c r="D190" s="336"/>
      <c r="E190" s="357"/>
      <c r="F190" s="324"/>
      <c r="G190" s="376"/>
      <c r="H190" s="336"/>
      <c r="I190" s="324"/>
      <c r="J190" s="324"/>
    </row>
    <row r="191" spans="1:10" ht="76.5">
      <c r="A191" s="331" t="s">
        <v>521</v>
      </c>
      <c r="B191" s="148" t="s">
        <v>311</v>
      </c>
      <c r="C191" s="305" t="s">
        <v>312</v>
      </c>
      <c r="D191" s="334" t="s">
        <v>31</v>
      </c>
      <c r="E191" s="299">
        <v>12</v>
      </c>
      <c r="F191" s="304"/>
      <c r="G191" s="374"/>
      <c r="H191" s="334"/>
      <c r="I191" s="304"/>
      <c r="J191" s="304"/>
    </row>
    <row r="192" spans="1:10" ht="51">
      <c r="A192" s="331" t="s">
        <v>524</v>
      </c>
      <c r="B192" s="148" t="s">
        <v>313</v>
      </c>
      <c r="C192" s="305" t="s">
        <v>314</v>
      </c>
      <c r="D192" s="334" t="s">
        <v>87</v>
      </c>
      <c r="E192" s="299">
        <v>12</v>
      </c>
      <c r="F192" s="304"/>
      <c r="G192" s="374"/>
      <c r="H192" s="334"/>
      <c r="I192" s="304"/>
      <c r="J192" s="304"/>
    </row>
    <row r="193" spans="1:10" ht="51">
      <c r="A193" s="331" t="s">
        <v>527</v>
      </c>
      <c r="B193" s="148" t="s">
        <v>315</v>
      </c>
      <c r="C193" s="305" t="s">
        <v>316</v>
      </c>
      <c r="D193" s="334" t="s">
        <v>87</v>
      </c>
      <c r="E193" s="299">
        <v>36</v>
      </c>
      <c r="F193" s="304"/>
      <c r="G193" s="374"/>
      <c r="H193" s="334"/>
      <c r="I193" s="304"/>
      <c r="J193" s="304"/>
    </row>
    <row r="194" spans="1:10" ht="25.5">
      <c r="A194" s="331" t="s">
        <v>530</v>
      </c>
      <c r="B194" s="148" t="s">
        <v>317</v>
      </c>
      <c r="C194" s="305" t="s">
        <v>318</v>
      </c>
      <c r="D194" s="334" t="s">
        <v>87</v>
      </c>
      <c r="E194" s="299">
        <v>12</v>
      </c>
      <c r="F194" s="304"/>
      <c r="G194" s="374"/>
      <c r="H194" s="334"/>
      <c r="I194" s="304"/>
      <c r="J194" s="304"/>
    </row>
    <row r="195" spans="1:10">
      <c r="A195" s="332"/>
      <c r="B195" s="341"/>
      <c r="C195" s="385"/>
      <c r="D195" s="335"/>
      <c r="E195" s="358"/>
      <c r="F195" s="329"/>
      <c r="G195" s="378"/>
      <c r="H195" s="335"/>
      <c r="I195" s="373" t="s">
        <v>557</v>
      </c>
      <c r="J195" s="319"/>
    </row>
    <row r="196" spans="1:10">
      <c r="A196" s="330" t="s">
        <v>558</v>
      </c>
      <c r="B196" s="177" t="s">
        <v>1446</v>
      </c>
      <c r="C196" s="235"/>
      <c r="D196" s="333"/>
      <c r="E196" s="357"/>
      <c r="F196" s="320"/>
      <c r="G196" s="375"/>
      <c r="H196" s="333"/>
      <c r="I196" s="320"/>
      <c r="J196" s="320"/>
    </row>
    <row r="197" spans="1:10" ht="25.5">
      <c r="A197" s="331" t="s">
        <v>559</v>
      </c>
      <c r="B197" s="148" t="s">
        <v>322</v>
      </c>
      <c r="C197" s="305" t="s">
        <v>323</v>
      </c>
      <c r="D197" s="141" t="s">
        <v>31</v>
      </c>
      <c r="E197" s="300">
        <v>3</v>
      </c>
      <c r="F197" s="304"/>
      <c r="G197" s="374"/>
      <c r="H197" s="334"/>
      <c r="I197" s="304"/>
      <c r="J197" s="304"/>
    </row>
    <row r="198" spans="1:10">
      <c r="A198" s="332"/>
      <c r="B198" s="341"/>
      <c r="C198" s="385"/>
      <c r="D198" s="335"/>
      <c r="E198" s="358"/>
      <c r="F198" s="329"/>
      <c r="G198" s="378"/>
      <c r="H198" s="335"/>
      <c r="I198" s="373" t="s">
        <v>565</v>
      </c>
      <c r="J198" s="319"/>
    </row>
    <row r="199" spans="1:10">
      <c r="A199" s="330" t="s">
        <v>566</v>
      </c>
      <c r="B199" s="177" t="s">
        <v>1447</v>
      </c>
      <c r="C199" s="235"/>
      <c r="D199" s="333"/>
      <c r="E199" s="357"/>
      <c r="F199" s="320"/>
      <c r="G199" s="375"/>
      <c r="H199" s="333"/>
      <c r="I199" s="320"/>
      <c r="J199" s="320"/>
    </row>
    <row r="200" spans="1:10">
      <c r="A200" s="331" t="s">
        <v>567</v>
      </c>
      <c r="B200" s="423" t="s">
        <v>1445</v>
      </c>
      <c r="C200" s="305" t="s">
        <v>325</v>
      </c>
      <c r="D200" s="141" t="s">
        <v>49</v>
      </c>
      <c r="E200" s="300">
        <v>12</v>
      </c>
      <c r="F200" s="304"/>
      <c r="G200" s="374"/>
      <c r="H200" s="334"/>
      <c r="I200" s="304"/>
      <c r="J200" s="304"/>
    </row>
    <row r="201" spans="1:10">
      <c r="A201" s="332"/>
      <c r="B201" s="341"/>
      <c r="C201" s="385"/>
      <c r="D201" s="335"/>
      <c r="E201" s="358"/>
      <c r="F201" s="329"/>
      <c r="G201" s="378"/>
      <c r="H201" s="335"/>
      <c r="I201" s="373" t="s">
        <v>571</v>
      </c>
      <c r="J201" s="319"/>
    </row>
    <row r="202" spans="1:10">
      <c r="A202" s="330" t="s">
        <v>572</v>
      </c>
      <c r="B202" s="177" t="s">
        <v>1448</v>
      </c>
      <c r="C202" s="235"/>
      <c r="D202" s="333"/>
      <c r="E202" s="357"/>
      <c r="F202" s="320"/>
      <c r="G202" s="375"/>
      <c r="H202" s="333"/>
      <c r="I202" s="320"/>
      <c r="J202" s="320"/>
    </row>
    <row r="203" spans="1:10" ht="25.5">
      <c r="A203" s="331" t="s">
        <v>573</v>
      </c>
      <c r="B203" s="148" t="s">
        <v>327</v>
      </c>
      <c r="C203" s="305" t="s">
        <v>2684</v>
      </c>
      <c r="D203" s="141" t="s">
        <v>31</v>
      </c>
      <c r="E203" s="300">
        <v>6</v>
      </c>
      <c r="F203" s="304"/>
      <c r="G203" s="374"/>
      <c r="H203" s="334"/>
      <c r="I203" s="304"/>
      <c r="J203" s="304"/>
    </row>
    <row r="204" spans="1:10">
      <c r="A204" s="332"/>
      <c r="B204" s="341"/>
      <c r="C204" s="385"/>
      <c r="D204" s="335"/>
      <c r="E204" s="358"/>
      <c r="F204" s="329"/>
      <c r="G204" s="378"/>
      <c r="H204" s="335"/>
      <c r="I204" s="373" t="s">
        <v>582</v>
      </c>
      <c r="J204" s="319"/>
    </row>
    <row r="205" spans="1:10">
      <c r="A205" s="262" t="s">
        <v>583</v>
      </c>
      <c r="B205" s="424" t="s">
        <v>2792</v>
      </c>
      <c r="C205" s="322"/>
      <c r="D205" s="333"/>
      <c r="E205" s="357"/>
      <c r="F205" s="249"/>
      <c r="G205" s="205"/>
      <c r="H205" s="333"/>
      <c r="I205" s="250"/>
      <c r="J205" s="320"/>
    </row>
    <row r="206" spans="1:10" ht="38.25">
      <c r="A206" s="331" t="s">
        <v>584</v>
      </c>
      <c r="B206" s="148" t="s">
        <v>328</v>
      </c>
      <c r="C206" s="305" t="s">
        <v>2685</v>
      </c>
      <c r="D206" s="141" t="s">
        <v>31</v>
      </c>
      <c r="E206" s="300">
        <v>3</v>
      </c>
      <c r="F206" s="304"/>
      <c r="G206" s="374"/>
      <c r="H206" s="334"/>
      <c r="I206" s="304"/>
      <c r="J206" s="304"/>
    </row>
    <row r="207" spans="1:10" ht="25.5">
      <c r="A207" s="331" t="s">
        <v>586</v>
      </c>
      <c r="B207" s="148" t="s">
        <v>329</v>
      </c>
      <c r="C207" s="305" t="s">
        <v>330</v>
      </c>
      <c r="D207" s="141" t="s">
        <v>249</v>
      </c>
      <c r="E207" s="300">
        <v>3</v>
      </c>
      <c r="F207" s="304"/>
      <c r="G207" s="374"/>
      <c r="H207" s="334"/>
      <c r="I207" s="304"/>
      <c r="J207" s="304"/>
    </row>
    <row r="208" spans="1:10">
      <c r="A208" s="332"/>
      <c r="B208" s="341"/>
      <c r="C208" s="385"/>
      <c r="D208" s="335"/>
      <c r="E208" s="358"/>
      <c r="F208" s="329"/>
      <c r="G208" s="378"/>
      <c r="H208" s="335"/>
      <c r="I208" s="373" t="s">
        <v>620</v>
      </c>
      <c r="J208" s="319"/>
    </row>
    <row r="209" spans="1:10">
      <c r="A209" s="262" t="s">
        <v>621</v>
      </c>
      <c r="B209" s="424" t="s">
        <v>2793</v>
      </c>
      <c r="C209" s="322"/>
      <c r="D209" s="333"/>
      <c r="E209" s="357"/>
      <c r="F209" s="249"/>
      <c r="G209" s="205"/>
      <c r="H209" s="333"/>
      <c r="I209" s="250"/>
      <c r="J209" s="320"/>
    </row>
    <row r="210" spans="1:10">
      <c r="A210" s="331" t="s">
        <v>622</v>
      </c>
      <c r="B210" s="148" t="s">
        <v>331</v>
      </c>
      <c r="C210" s="236" t="s">
        <v>332</v>
      </c>
      <c r="D210" s="141" t="s">
        <v>87</v>
      </c>
      <c r="E210" s="300">
        <v>6</v>
      </c>
      <c r="F210" s="304"/>
      <c r="G210" s="374"/>
      <c r="H210" s="334"/>
      <c r="I210" s="304"/>
      <c r="J210" s="304"/>
    </row>
    <row r="211" spans="1:10">
      <c r="A211" s="332"/>
      <c r="B211" s="341"/>
      <c r="C211" s="385"/>
      <c r="D211" s="335"/>
      <c r="E211" s="358"/>
      <c r="F211" s="329"/>
      <c r="G211" s="378"/>
      <c r="H211" s="335"/>
      <c r="I211" s="373" t="s">
        <v>726</v>
      </c>
      <c r="J211" s="319"/>
    </row>
    <row r="212" spans="1:10">
      <c r="A212" s="262" t="s">
        <v>727</v>
      </c>
      <c r="B212" s="424" t="s">
        <v>2794</v>
      </c>
      <c r="C212" s="322"/>
      <c r="D212" s="333"/>
      <c r="E212" s="357"/>
      <c r="F212" s="249"/>
      <c r="G212" s="205"/>
      <c r="H212" s="333"/>
      <c r="I212" s="250"/>
      <c r="J212" s="320"/>
    </row>
    <row r="213" spans="1:10" ht="25.5">
      <c r="A213" s="331" t="s">
        <v>728</v>
      </c>
      <c r="B213" s="148" t="s">
        <v>333</v>
      </c>
      <c r="C213" s="305" t="s">
        <v>334</v>
      </c>
      <c r="D213" s="141" t="s">
        <v>31</v>
      </c>
      <c r="E213" s="299">
        <v>3</v>
      </c>
      <c r="F213" s="304"/>
      <c r="G213" s="374"/>
      <c r="H213" s="334"/>
      <c r="I213" s="304"/>
      <c r="J213" s="304"/>
    </row>
    <row r="214" spans="1:10">
      <c r="A214" s="332"/>
      <c r="B214" s="341"/>
      <c r="C214" s="385"/>
      <c r="D214" s="335"/>
      <c r="E214" s="358"/>
      <c r="F214" s="329"/>
      <c r="G214" s="378"/>
      <c r="H214" s="335"/>
      <c r="I214" s="373" t="s">
        <v>731</v>
      </c>
      <c r="J214" s="319"/>
    </row>
    <row r="215" spans="1:10">
      <c r="A215" s="330" t="s">
        <v>736</v>
      </c>
      <c r="B215" s="177" t="s">
        <v>2791</v>
      </c>
      <c r="C215" s="233"/>
      <c r="D215" s="333"/>
      <c r="E215" s="357"/>
      <c r="F215" s="320"/>
      <c r="G215" s="375"/>
      <c r="H215" s="333"/>
      <c r="I215" s="320"/>
      <c r="J215" s="320"/>
    </row>
    <row r="216" spans="1:10" ht="51">
      <c r="A216" s="331" t="s">
        <v>738</v>
      </c>
      <c r="B216" s="148" t="s">
        <v>337</v>
      </c>
      <c r="C216" s="305" t="s">
        <v>2686</v>
      </c>
      <c r="D216" s="334" t="s">
        <v>31</v>
      </c>
      <c r="E216" s="300">
        <v>6</v>
      </c>
      <c r="F216" s="304"/>
      <c r="G216" s="374"/>
      <c r="H216" s="334"/>
      <c r="I216" s="304"/>
      <c r="J216" s="304"/>
    </row>
    <row r="217" spans="1:10" ht="51">
      <c r="A217" s="331" t="s">
        <v>742</v>
      </c>
      <c r="B217" s="148" t="s">
        <v>339</v>
      </c>
      <c r="C217" s="305" t="s">
        <v>2688</v>
      </c>
      <c r="D217" s="334" t="s">
        <v>249</v>
      </c>
      <c r="E217" s="299">
        <v>3</v>
      </c>
      <c r="F217" s="304"/>
      <c r="G217" s="374"/>
      <c r="H217" s="334"/>
      <c r="I217" s="304"/>
      <c r="J217" s="304"/>
    </row>
    <row r="218" spans="1:10" ht="51">
      <c r="A218" s="331" t="s">
        <v>745</v>
      </c>
      <c r="B218" s="148" t="s">
        <v>341</v>
      </c>
      <c r="C218" s="305" t="s">
        <v>2687</v>
      </c>
      <c r="D218" s="334" t="s">
        <v>249</v>
      </c>
      <c r="E218" s="300">
        <v>6</v>
      </c>
      <c r="F218" s="304"/>
      <c r="G218" s="374"/>
      <c r="H218" s="334"/>
      <c r="I218" s="304"/>
      <c r="J218" s="304"/>
    </row>
    <row r="219" spans="1:10" ht="51">
      <c r="A219" s="331" t="s">
        <v>747</v>
      </c>
      <c r="B219" s="148" t="s">
        <v>343</v>
      </c>
      <c r="C219" s="305" t="s">
        <v>344</v>
      </c>
      <c r="D219" s="334" t="s">
        <v>249</v>
      </c>
      <c r="E219" s="300">
        <v>3</v>
      </c>
      <c r="F219" s="304"/>
      <c r="G219" s="374"/>
      <c r="H219" s="334"/>
      <c r="I219" s="304"/>
      <c r="J219" s="304"/>
    </row>
    <row r="220" spans="1:10" ht="51">
      <c r="A220" s="331" t="s">
        <v>751</v>
      </c>
      <c r="B220" s="148" t="s">
        <v>346</v>
      </c>
      <c r="C220" s="305" t="s">
        <v>347</v>
      </c>
      <c r="D220" s="334" t="s">
        <v>249</v>
      </c>
      <c r="E220" s="300">
        <v>3</v>
      </c>
      <c r="F220" s="304"/>
      <c r="G220" s="374"/>
      <c r="H220" s="334"/>
      <c r="I220" s="304"/>
      <c r="J220" s="304"/>
    </row>
    <row r="221" spans="1:10" ht="51">
      <c r="A221" s="331" t="s">
        <v>755</v>
      </c>
      <c r="B221" s="148" t="s">
        <v>349</v>
      </c>
      <c r="C221" s="380" t="s">
        <v>2689</v>
      </c>
      <c r="D221" s="334" t="s">
        <v>31</v>
      </c>
      <c r="E221" s="300">
        <v>3</v>
      </c>
      <c r="F221" s="304"/>
      <c r="G221" s="374"/>
      <c r="H221" s="334"/>
      <c r="I221" s="304"/>
      <c r="J221" s="304"/>
    </row>
    <row r="222" spans="1:10">
      <c r="A222" s="332"/>
      <c r="B222" s="341"/>
      <c r="C222" s="385"/>
      <c r="D222" s="335"/>
      <c r="E222" s="358"/>
      <c r="F222" s="329"/>
      <c r="G222" s="378"/>
      <c r="H222" s="335"/>
      <c r="I222" s="373" t="s">
        <v>802</v>
      </c>
      <c r="J222" s="319"/>
    </row>
    <row r="223" spans="1:10">
      <c r="A223" s="330" t="s">
        <v>803</v>
      </c>
      <c r="B223" s="343" t="s">
        <v>1133</v>
      </c>
      <c r="C223" s="322"/>
      <c r="D223" s="333"/>
      <c r="E223" s="357"/>
      <c r="F223" s="249"/>
      <c r="G223" s="205"/>
      <c r="H223" s="333"/>
      <c r="I223" s="250"/>
      <c r="J223" s="320"/>
    </row>
    <row r="224" spans="1:10" ht="39">
      <c r="A224" s="331" t="s">
        <v>805</v>
      </c>
      <c r="B224" s="192" t="s">
        <v>351</v>
      </c>
      <c r="C224" s="237" t="s">
        <v>1134</v>
      </c>
      <c r="D224" s="334" t="s">
        <v>31</v>
      </c>
      <c r="E224" s="300">
        <v>9</v>
      </c>
      <c r="F224" s="304"/>
      <c r="G224" s="374"/>
      <c r="H224" s="334"/>
      <c r="I224" s="304"/>
      <c r="J224" s="304"/>
    </row>
    <row r="225" spans="1:10">
      <c r="A225" s="332"/>
      <c r="B225" s="341"/>
      <c r="C225" s="385"/>
      <c r="D225" s="335"/>
      <c r="E225" s="358"/>
      <c r="F225" s="329"/>
      <c r="G225" s="378"/>
      <c r="H225" s="335"/>
      <c r="I225" s="373" t="s">
        <v>749</v>
      </c>
      <c r="J225" s="319"/>
    </row>
    <row r="226" spans="1:10">
      <c r="A226" s="330" t="s">
        <v>859</v>
      </c>
      <c r="B226" s="180" t="s">
        <v>2790</v>
      </c>
      <c r="C226" s="189"/>
      <c r="D226" s="336"/>
      <c r="E226" s="185"/>
      <c r="F226" s="324"/>
      <c r="G226" s="376"/>
      <c r="H226" s="336"/>
      <c r="I226" s="324"/>
      <c r="J226" s="324"/>
    </row>
    <row r="227" spans="1:10">
      <c r="A227" s="331" t="s">
        <v>860</v>
      </c>
      <c r="B227" s="192" t="s">
        <v>355</v>
      </c>
      <c r="C227" s="237" t="s">
        <v>356</v>
      </c>
      <c r="D227" s="334" t="s">
        <v>31</v>
      </c>
      <c r="E227" s="300">
        <v>9</v>
      </c>
      <c r="F227" s="304"/>
      <c r="G227" s="374"/>
      <c r="H227" s="334"/>
      <c r="I227" s="304"/>
      <c r="J227" s="304"/>
    </row>
    <row r="228" spans="1:10" ht="25.5">
      <c r="A228" s="331" t="s">
        <v>863</v>
      </c>
      <c r="B228" s="148" t="s">
        <v>358</v>
      </c>
      <c r="C228" s="305" t="s">
        <v>2690</v>
      </c>
      <c r="D228" s="334" t="s">
        <v>249</v>
      </c>
      <c r="E228" s="300">
        <v>9</v>
      </c>
      <c r="F228" s="304"/>
      <c r="G228" s="374"/>
      <c r="H228" s="334"/>
      <c r="I228" s="304"/>
      <c r="J228" s="304"/>
    </row>
    <row r="229" spans="1:10">
      <c r="A229" s="332"/>
      <c r="B229" s="341"/>
      <c r="C229" s="385"/>
      <c r="D229" s="335"/>
      <c r="E229" s="358"/>
      <c r="F229" s="329"/>
      <c r="G229" s="219"/>
      <c r="H229" s="220"/>
      <c r="I229" s="210" t="s">
        <v>870</v>
      </c>
      <c r="J229" s="319"/>
    </row>
    <row r="230" spans="1:10">
      <c r="A230" s="330" t="s">
        <v>871</v>
      </c>
      <c r="B230" s="180" t="s">
        <v>361</v>
      </c>
      <c r="C230" s="235"/>
      <c r="D230" s="333"/>
      <c r="E230" s="357"/>
      <c r="F230" s="320"/>
      <c r="G230" s="375"/>
      <c r="H230" s="333"/>
      <c r="I230" s="320"/>
      <c r="J230" s="320"/>
    </row>
    <row r="231" spans="1:10" ht="114.75">
      <c r="A231" s="331" t="s">
        <v>873</v>
      </c>
      <c r="B231" s="148" t="s">
        <v>363</v>
      </c>
      <c r="C231" s="305" t="s">
        <v>364</v>
      </c>
      <c r="D231" s="334" t="s">
        <v>31</v>
      </c>
      <c r="E231" s="300">
        <v>6</v>
      </c>
      <c r="F231" s="304"/>
      <c r="G231" s="374"/>
      <c r="H231" s="334"/>
      <c r="I231" s="304"/>
      <c r="J231" s="304"/>
    </row>
    <row r="232" spans="1:10" ht="51">
      <c r="A232" s="331" t="s">
        <v>876</v>
      </c>
      <c r="B232" s="148" t="s">
        <v>366</v>
      </c>
      <c r="C232" s="305" t="s">
        <v>2691</v>
      </c>
      <c r="D232" s="334" t="s">
        <v>31</v>
      </c>
      <c r="E232" s="300">
        <v>9</v>
      </c>
      <c r="F232" s="304"/>
      <c r="G232" s="374"/>
      <c r="H232" s="334"/>
      <c r="I232" s="304"/>
      <c r="J232" s="304"/>
    </row>
    <row r="233" spans="1:10">
      <c r="A233" s="331" t="s">
        <v>878</v>
      </c>
      <c r="B233" s="148" t="s">
        <v>367</v>
      </c>
      <c r="C233" s="305" t="s">
        <v>368</v>
      </c>
      <c r="D233" s="334" t="s">
        <v>31</v>
      </c>
      <c r="E233" s="300">
        <v>12</v>
      </c>
      <c r="F233" s="304"/>
      <c r="G233" s="374"/>
      <c r="H233" s="334"/>
      <c r="I233" s="304"/>
      <c r="J233" s="304"/>
    </row>
    <row r="234" spans="1:10" ht="63.75">
      <c r="A234" s="331" t="s">
        <v>880</v>
      </c>
      <c r="B234" s="148" t="s">
        <v>369</v>
      </c>
      <c r="C234" s="348" t="s">
        <v>2692</v>
      </c>
      <c r="D234" s="334" t="s">
        <v>31</v>
      </c>
      <c r="E234" s="300">
        <v>12</v>
      </c>
      <c r="F234" s="304"/>
      <c r="G234" s="374"/>
      <c r="H234" s="334"/>
      <c r="I234" s="304"/>
      <c r="J234" s="304"/>
    </row>
    <row r="235" spans="1:10">
      <c r="A235" s="332"/>
      <c r="B235" s="341"/>
      <c r="C235" s="385"/>
      <c r="D235" s="335"/>
      <c r="E235" s="358"/>
      <c r="F235" s="329"/>
      <c r="G235" s="378"/>
      <c r="H235" s="335"/>
      <c r="I235" s="373" t="s">
        <v>901</v>
      </c>
      <c r="J235" s="319"/>
    </row>
    <row r="236" spans="1:10">
      <c r="A236" s="330" t="s">
        <v>902</v>
      </c>
      <c r="B236" s="180" t="s">
        <v>2789</v>
      </c>
      <c r="C236" s="189"/>
      <c r="D236" s="336"/>
      <c r="E236" s="357"/>
      <c r="F236" s="324"/>
      <c r="G236" s="376"/>
      <c r="H236" s="336"/>
      <c r="I236" s="324"/>
      <c r="J236" s="324"/>
    </row>
    <row r="237" spans="1:10" ht="25.5">
      <c r="A237" s="331" t="s">
        <v>903</v>
      </c>
      <c r="B237" s="302" t="s">
        <v>373</v>
      </c>
      <c r="C237" s="236" t="s">
        <v>374</v>
      </c>
      <c r="D237" s="334" t="s">
        <v>249</v>
      </c>
      <c r="E237" s="360">
        <v>12</v>
      </c>
      <c r="F237" s="304"/>
      <c r="G237" s="374"/>
      <c r="H237" s="334"/>
      <c r="I237" s="304"/>
      <c r="J237" s="304"/>
    </row>
    <row r="238" spans="1:10" ht="38.25">
      <c r="A238" s="331" t="s">
        <v>906</v>
      </c>
      <c r="B238" s="302" t="s">
        <v>376</v>
      </c>
      <c r="C238" s="305" t="s">
        <v>377</v>
      </c>
      <c r="D238" s="334" t="s">
        <v>249</v>
      </c>
      <c r="E238" s="360">
        <v>12</v>
      </c>
      <c r="F238" s="304"/>
      <c r="G238" s="374"/>
      <c r="H238" s="334"/>
      <c r="I238" s="304"/>
      <c r="J238" s="304"/>
    </row>
    <row r="239" spans="1:10">
      <c r="A239" s="332"/>
      <c r="B239" s="341"/>
      <c r="C239" s="385"/>
      <c r="D239" s="335"/>
      <c r="E239" s="358"/>
      <c r="F239" s="329"/>
      <c r="G239" s="378"/>
      <c r="H239" s="335"/>
      <c r="I239" s="373" t="s">
        <v>913</v>
      </c>
      <c r="J239" s="319"/>
    </row>
    <row r="240" spans="1:10">
      <c r="A240" s="330" t="s">
        <v>914</v>
      </c>
      <c r="B240" s="181" t="s">
        <v>2788</v>
      </c>
      <c r="C240" s="189"/>
      <c r="D240" s="336"/>
      <c r="E240" s="357"/>
      <c r="F240" s="324"/>
      <c r="G240" s="376"/>
      <c r="H240" s="336"/>
      <c r="I240" s="324"/>
      <c r="J240" s="324"/>
    </row>
    <row r="241" spans="1:10" ht="38.25">
      <c r="A241" s="674" t="s">
        <v>915</v>
      </c>
      <c r="B241" s="302" t="s">
        <v>380</v>
      </c>
      <c r="C241" s="305" t="s">
        <v>381</v>
      </c>
      <c r="D241" s="144" t="s">
        <v>31</v>
      </c>
      <c r="E241" s="299">
        <v>1080</v>
      </c>
      <c r="F241" s="659" t="s">
        <v>2807</v>
      </c>
      <c r="G241" s="662">
        <v>0.88</v>
      </c>
      <c r="H241" s="662">
        <v>8.8000000000000007</v>
      </c>
      <c r="I241" s="663">
        <v>0.12</v>
      </c>
      <c r="J241" s="251">
        <v>1064.45</v>
      </c>
    </row>
    <row r="242" spans="1:10" ht="127.5">
      <c r="A242" s="674" t="s">
        <v>917</v>
      </c>
      <c r="B242" s="302" t="s">
        <v>382</v>
      </c>
      <c r="C242" s="305" t="s">
        <v>383</v>
      </c>
      <c r="D242" s="144" t="s">
        <v>31</v>
      </c>
      <c r="E242" s="299">
        <v>1440</v>
      </c>
      <c r="F242" s="659" t="s">
        <v>2807</v>
      </c>
      <c r="G242" s="662">
        <v>1.05</v>
      </c>
      <c r="H242" s="662">
        <v>10.5</v>
      </c>
      <c r="I242" s="663">
        <v>0.12</v>
      </c>
      <c r="J242" s="251">
        <v>1693.44</v>
      </c>
    </row>
    <row r="243" spans="1:10" ht="38.25">
      <c r="A243" s="674" t="s">
        <v>918</v>
      </c>
      <c r="B243" s="302" t="s">
        <v>384</v>
      </c>
      <c r="C243" s="305" t="s">
        <v>385</v>
      </c>
      <c r="D243" s="144" t="s">
        <v>31</v>
      </c>
      <c r="E243" s="299">
        <v>720</v>
      </c>
      <c r="F243" s="659" t="s">
        <v>2807</v>
      </c>
      <c r="G243" s="662">
        <v>0.87</v>
      </c>
      <c r="H243" s="662">
        <v>8.6999999999999993</v>
      </c>
      <c r="I243" s="663">
        <v>0.12</v>
      </c>
      <c r="J243" s="251">
        <v>701.57</v>
      </c>
    </row>
    <row r="244" spans="1:10" ht="51">
      <c r="A244" s="674" t="s">
        <v>919</v>
      </c>
      <c r="B244" s="302" t="s">
        <v>386</v>
      </c>
      <c r="C244" s="305" t="s">
        <v>387</v>
      </c>
      <c r="D244" s="144" t="s">
        <v>31</v>
      </c>
      <c r="E244" s="299">
        <v>1800</v>
      </c>
      <c r="F244" s="659" t="s">
        <v>2807</v>
      </c>
      <c r="G244" s="662">
        <v>0.8</v>
      </c>
      <c r="H244" s="662">
        <v>8</v>
      </c>
      <c r="I244" s="663">
        <v>0.12</v>
      </c>
      <c r="J244" s="662">
        <v>1612.8</v>
      </c>
    </row>
    <row r="245" spans="1:10" ht="38.25">
      <c r="A245" s="674" t="s">
        <v>921</v>
      </c>
      <c r="B245" s="302" t="s">
        <v>388</v>
      </c>
      <c r="C245" s="305" t="s">
        <v>389</v>
      </c>
      <c r="D245" s="144" t="s">
        <v>31</v>
      </c>
      <c r="E245" s="299">
        <v>1080</v>
      </c>
      <c r="F245" s="659" t="s">
        <v>2807</v>
      </c>
      <c r="G245" s="662">
        <v>0.84</v>
      </c>
      <c r="H245" s="662">
        <v>8.4</v>
      </c>
      <c r="I245" s="663">
        <v>0.12</v>
      </c>
      <c r="J245" s="251">
        <v>1016.06</v>
      </c>
    </row>
    <row r="246" spans="1:10" ht="38.25">
      <c r="A246" s="674" t="s">
        <v>924</v>
      </c>
      <c r="B246" s="302" t="s">
        <v>390</v>
      </c>
      <c r="C246" s="305" t="s">
        <v>391</v>
      </c>
      <c r="D246" s="144" t="s">
        <v>31</v>
      </c>
      <c r="E246" s="299">
        <v>1080</v>
      </c>
      <c r="F246" s="664" t="s">
        <v>2807</v>
      </c>
      <c r="G246" s="665">
        <v>1.2</v>
      </c>
      <c r="H246" s="665">
        <v>12</v>
      </c>
      <c r="I246" s="666">
        <v>0.12</v>
      </c>
      <c r="J246" s="667">
        <v>1451.52</v>
      </c>
    </row>
    <row r="247" spans="1:10">
      <c r="A247" s="332"/>
      <c r="B247" s="341"/>
      <c r="C247" s="385"/>
      <c r="D247" s="335"/>
      <c r="E247" s="358"/>
      <c r="F247" s="404"/>
      <c r="G247" s="327"/>
      <c r="H247" s="405"/>
      <c r="I247" s="406" t="s">
        <v>920</v>
      </c>
      <c r="J247" s="407">
        <v>6732</v>
      </c>
    </row>
    <row r="248" spans="1:10">
      <c r="A248" s="430">
        <v>42</v>
      </c>
      <c r="B248" s="343" t="s">
        <v>2787</v>
      </c>
      <c r="C248" s="322"/>
      <c r="D248" s="333"/>
      <c r="E248" s="445"/>
      <c r="F248" s="320"/>
      <c r="G248" s="426"/>
      <c r="H248" s="333"/>
      <c r="I248" s="320"/>
      <c r="J248" s="320"/>
    </row>
    <row r="249" spans="1:10" ht="38.25">
      <c r="A249" s="331" t="s">
        <v>956</v>
      </c>
      <c r="B249" s="302" t="s">
        <v>392</v>
      </c>
      <c r="C249" s="305" t="s">
        <v>2693</v>
      </c>
      <c r="D249" s="144" t="s">
        <v>49</v>
      </c>
      <c r="E249" s="299">
        <v>36</v>
      </c>
      <c r="F249" s="304"/>
      <c r="G249" s="374"/>
      <c r="H249" s="334"/>
      <c r="I249" s="304"/>
      <c r="J249" s="304"/>
    </row>
    <row r="250" spans="1:10" ht="25.5">
      <c r="A250" s="331" t="s">
        <v>959</v>
      </c>
      <c r="B250" s="302" t="s">
        <v>393</v>
      </c>
      <c r="C250" s="305" t="s">
        <v>2694</v>
      </c>
      <c r="D250" s="144" t="s">
        <v>49</v>
      </c>
      <c r="E250" s="299">
        <v>15</v>
      </c>
      <c r="F250" s="304"/>
      <c r="G250" s="374"/>
      <c r="H250" s="334"/>
      <c r="I250" s="304"/>
      <c r="J250" s="304"/>
    </row>
    <row r="251" spans="1:10" ht="38.25">
      <c r="A251" s="331" t="s">
        <v>962</v>
      </c>
      <c r="B251" s="302" t="s">
        <v>394</v>
      </c>
      <c r="C251" s="305" t="s">
        <v>2695</v>
      </c>
      <c r="D251" s="144" t="s">
        <v>49</v>
      </c>
      <c r="E251" s="299">
        <v>12</v>
      </c>
      <c r="F251" s="304"/>
      <c r="G251" s="374"/>
      <c r="H251" s="334"/>
      <c r="I251" s="304"/>
      <c r="J251" s="304"/>
    </row>
    <row r="252" spans="1:10" ht="38.25">
      <c r="A252" s="331" t="s">
        <v>965</v>
      </c>
      <c r="B252" s="302" t="s">
        <v>395</v>
      </c>
      <c r="C252" s="305" t="s">
        <v>2696</v>
      </c>
      <c r="D252" s="144" t="s">
        <v>49</v>
      </c>
      <c r="E252" s="299">
        <v>12</v>
      </c>
      <c r="F252" s="304"/>
      <c r="G252" s="374"/>
      <c r="H252" s="334"/>
      <c r="I252" s="304"/>
      <c r="J252" s="304"/>
    </row>
    <row r="253" spans="1:10" ht="38.25">
      <c r="A253" s="331" t="s">
        <v>968</v>
      </c>
      <c r="B253" s="302" t="s">
        <v>396</v>
      </c>
      <c r="C253" s="305" t="s">
        <v>2697</v>
      </c>
      <c r="D253" s="144" t="s">
        <v>49</v>
      </c>
      <c r="E253" s="299">
        <v>12</v>
      </c>
      <c r="F253" s="304"/>
      <c r="G253" s="374"/>
      <c r="H253" s="334"/>
      <c r="I253" s="304"/>
      <c r="J253" s="304"/>
    </row>
    <row r="254" spans="1:10" ht="25.5">
      <c r="A254" s="331" t="s">
        <v>971</v>
      </c>
      <c r="B254" s="279" t="s">
        <v>398</v>
      </c>
      <c r="C254" s="279" t="s">
        <v>2698</v>
      </c>
      <c r="D254" s="384" t="s">
        <v>31</v>
      </c>
      <c r="E254" s="300">
        <v>9</v>
      </c>
      <c r="F254" s="268"/>
      <c r="G254" s="276"/>
      <c r="H254" s="384"/>
      <c r="I254" s="268"/>
      <c r="J254" s="268"/>
    </row>
    <row r="255" spans="1:10" ht="38.25">
      <c r="A255" s="331" t="s">
        <v>974</v>
      </c>
      <c r="B255" s="302" t="s">
        <v>399</v>
      </c>
      <c r="C255" s="305" t="s">
        <v>2699</v>
      </c>
      <c r="D255" s="144" t="s">
        <v>49</v>
      </c>
      <c r="E255" s="299">
        <v>36</v>
      </c>
      <c r="F255" s="304"/>
      <c r="G255" s="374"/>
      <c r="H255" s="334"/>
      <c r="I255" s="304"/>
      <c r="J255" s="304"/>
    </row>
    <row r="256" spans="1:10">
      <c r="A256" s="335"/>
      <c r="B256" s="341"/>
      <c r="C256" s="385"/>
      <c r="D256" s="335"/>
      <c r="E256" s="358"/>
      <c r="F256" s="329"/>
      <c r="G256" s="327"/>
      <c r="H256" s="327"/>
      <c r="I256" s="373" t="s">
        <v>981</v>
      </c>
      <c r="J256" s="208"/>
    </row>
    <row r="257" spans="1:10">
      <c r="A257" s="336">
        <v>43</v>
      </c>
      <c r="B257" s="429" t="s">
        <v>401</v>
      </c>
      <c r="C257" s="247"/>
      <c r="D257" s="431"/>
      <c r="E257" s="497"/>
      <c r="F257" s="431"/>
      <c r="G257" s="431"/>
      <c r="H257" s="431"/>
      <c r="I257" s="431"/>
      <c r="J257" s="431"/>
    </row>
    <row r="258" spans="1:10" ht="38.25">
      <c r="A258" s="674" t="s">
        <v>1449</v>
      </c>
      <c r="B258" s="302" t="s">
        <v>402</v>
      </c>
      <c r="C258" s="305" t="s">
        <v>403</v>
      </c>
      <c r="D258" s="144" t="s">
        <v>31</v>
      </c>
      <c r="E258" s="299">
        <v>720</v>
      </c>
      <c r="F258" s="659" t="s">
        <v>2807</v>
      </c>
      <c r="G258" s="251">
        <v>1.02</v>
      </c>
      <c r="H258" s="662">
        <v>10.199999999999999</v>
      </c>
      <c r="I258" s="663">
        <v>0.12</v>
      </c>
      <c r="J258" s="251">
        <v>822.53</v>
      </c>
    </row>
    <row r="259" spans="1:10">
      <c r="A259" s="332"/>
      <c r="B259" s="341"/>
      <c r="C259" s="385"/>
      <c r="D259" s="335"/>
      <c r="E259" s="358"/>
      <c r="F259" s="329"/>
      <c r="G259" s="378"/>
      <c r="H259" s="378"/>
      <c r="I259" s="373" t="s">
        <v>987</v>
      </c>
      <c r="J259" s="208">
        <v>734.4</v>
      </c>
    </row>
    <row r="260" spans="1:10" ht="15.75">
      <c r="A260" s="330" t="s">
        <v>988</v>
      </c>
      <c r="B260" s="181" t="s">
        <v>2786</v>
      </c>
      <c r="C260" s="233"/>
      <c r="D260" s="182"/>
      <c r="E260" s="357"/>
      <c r="F260" s="320"/>
      <c r="G260" s="375"/>
      <c r="H260" s="333"/>
      <c r="I260" s="320"/>
      <c r="J260" s="320"/>
    </row>
    <row r="261" spans="1:10" ht="51">
      <c r="A261" s="331" t="s">
        <v>982</v>
      </c>
      <c r="B261" s="302" t="s">
        <v>406</v>
      </c>
      <c r="C261" s="305" t="s">
        <v>407</v>
      </c>
      <c r="D261" s="334" t="s">
        <v>49</v>
      </c>
      <c r="E261" s="360">
        <v>36</v>
      </c>
      <c r="F261" s="304"/>
      <c r="G261" s="374"/>
      <c r="H261" s="334"/>
      <c r="I261" s="304"/>
      <c r="J261" s="304"/>
    </row>
    <row r="262" spans="1:10" ht="51">
      <c r="A262" s="331" t="s">
        <v>985</v>
      </c>
      <c r="B262" s="302" t="s">
        <v>408</v>
      </c>
      <c r="C262" s="305" t="s">
        <v>409</v>
      </c>
      <c r="D262" s="334" t="s">
        <v>49</v>
      </c>
      <c r="E262" s="360">
        <v>36</v>
      </c>
      <c r="F262" s="304"/>
      <c r="G262" s="374"/>
      <c r="H262" s="334"/>
      <c r="I262" s="304"/>
      <c r="J262" s="304"/>
    </row>
    <row r="263" spans="1:10">
      <c r="A263" s="332"/>
      <c r="B263" s="341"/>
      <c r="C263" s="385"/>
      <c r="D263" s="335"/>
      <c r="E263" s="358"/>
      <c r="F263" s="329"/>
      <c r="G263" s="378"/>
      <c r="H263" s="335"/>
      <c r="I263" s="373" t="s">
        <v>991</v>
      </c>
      <c r="J263" s="319"/>
    </row>
    <row r="264" spans="1:10">
      <c r="A264" s="330" t="s">
        <v>992</v>
      </c>
      <c r="B264" s="181" t="s">
        <v>2785</v>
      </c>
      <c r="C264" s="233"/>
      <c r="D264" s="333"/>
      <c r="E264" s="357"/>
      <c r="F264" s="320"/>
      <c r="G264" s="375"/>
      <c r="H264" s="333"/>
      <c r="I264" s="320"/>
      <c r="J264" s="320"/>
    </row>
    <row r="265" spans="1:10">
      <c r="A265" s="331" t="s">
        <v>994</v>
      </c>
      <c r="B265" s="302" t="s">
        <v>298</v>
      </c>
      <c r="C265" s="305" t="s">
        <v>412</v>
      </c>
      <c r="D265" s="144" t="s">
        <v>49</v>
      </c>
      <c r="E265" s="299">
        <v>3000</v>
      </c>
      <c r="F265" s="304"/>
      <c r="G265" s="374"/>
      <c r="H265" s="334"/>
      <c r="I265" s="304"/>
      <c r="J265" s="304"/>
    </row>
    <row r="266" spans="1:10" ht="127.5">
      <c r="A266" s="331" t="s">
        <v>997</v>
      </c>
      <c r="B266" s="302" t="s">
        <v>413</v>
      </c>
      <c r="C266" s="305" t="s">
        <v>2700</v>
      </c>
      <c r="D266" s="144" t="s">
        <v>31</v>
      </c>
      <c r="E266" s="300">
        <v>720</v>
      </c>
      <c r="F266" s="304"/>
      <c r="G266" s="374"/>
      <c r="H266" s="334"/>
      <c r="I266" s="304"/>
      <c r="J266" s="304"/>
    </row>
    <row r="267" spans="1:10" ht="25.5">
      <c r="A267" s="331" t="s">
        <v>1000</v>
      </c>
      <c r="B267" s="302" t="s">
        <v>414</v>
      </c>
      <c r="C267" s="305" t="s">
        <v>415</v>
      </c>
      <c r="D267" s="144" t="s">
        <v>31</v>
      </c>
      <c r="E267" s="300">
        <v>720</v>
      </c>
      <c r="F267" s="304"/>
      <c r="G267" s="374"/>
      <c r="H267" s="334"/>
      <c r="I267" s="304"/>
      <c r="J267" s="304"/>
    </row>
    <row r="268" spans="1:10" ht="114.75">
      <c r="A268" s="331" t="s">
        <v>1002</v>
      </c>
      <c r="B268" s="302" t="s">
        <v>416</v>
      </c>
      <c r="C268" s="305" t="s">
        <v>417</v>
      </c>
      <c r="D268" s="144" t="s">
        <v>31</v>
      </c>
      <c r="E268" s="300">
        <v>720</v>
      </c>
      <c r="F268" s="304"/>
      <c r="G268" s="374"/>
      <c r="H268" s="334"/>
      <c r="I268" s="304"/>
      <c r="J268" s="304"/>
    </row>
    <row r="269" spans="1:10" ht="127.5">
      <c r="A269" s="331" t="s">
        <v>1450</v>
      </c>
      <c r="B269" s="302" t="s">
        <v>418</v>
      </c>
      <c r="C269" s="305" t="s">
        <v>419</v>
      </c>
      <c r="D269" s="144" t="s">
        <v>31</v>
      </c>
      <c r="E269" s="300">
        <v>720</v>
      </c>
      <c r="F269" s="304"/>
      <c r="G269" s="374"/>
      <c r="H269" s="334"/>
      <c r="I269" s="304"/>
      <c r="J269" s="304"/>
    </row>
    <row r="270" spans="1:10" ht="165.75">
      <c r="A270" s="331" t="s">
        <v>1451</v>
      </c>
      <c r="B270" s="302" t="s">
        <v>420</v>
      </c>
      <c r="C270" s="305" t="s">
        <v>421</v>
      </c>
      <c r="D270" s="144" t="s">
        <v>31</v>
      </c>
      <c r="E270" s="300">
        <v>1440</v>
      </c>
      <c r="F270" s="304"/>
      <c r="G270" s="374"/>
      <c r="H270" s="334"/>
      <c r="I270" s="304"/>
      <c r="J270" s="304"/>
    </row>
    <row r="271" spans="1:10" ht="153">
      <c r="A271" s="331" t="s">
        <v>1452</v>
      </c>
      <c r="B271" s="302" t="s">
        <v>422</v>
      </c>
      <c r="C271" s="380" t="s">
        <v>2784</v>
      </c>
      <c r="D271" s="144" t="s">
        <v>31</v>
      </c>
      <c r="E271" s="299">
        <v>180</v>
      </c>
      <c r="F271" s="304"/>
      <c r="G271" s="374"/>
      <c r="H271" s="334"/>
      <c r="I271" s="304"/>
      <c r="J271" s="304"/>
    </row>
    <row r="272" spans="1:10" ht="165.75">
      <c r="A272" s="331" t="s">
        <v>1453</v>
      </c>
      <c r="B272" s="302" t="s">
        <v>423</v>
      </c>
      <c r="C272" s="305" t="s">
        <v>424</v>
      </c>
      <c r="D272" s="144" t="s">
        <v>31</v>
      </c>
      <c r="E272" s="300">
        <v>1440</v>
      </c>
      <c r="F272" s="304"/>
      <c r="G272" s="374"/>
      <c r="H272" s="334"/>
      <c r="I272" s="304"/>
      <c r="J272" s="304"/>
    </row>
    <row r="273" spans="1:10" ht="25.5">
      <c r="A273" s="331" t="s">
        <v>1454</v>
      </c>
      <c r="B273" s="302" t="s">
        <v>425</v>
      </c>
      <c r="C273" s="305" t="s">
        <v>426</v>
      </c>
      <c r="D273" s="144" t="s">
        <v>31</v>
      </c>
      <c r="E273" s="300">
        <v>720</v>
      </c>
      <c r="F273" s="304"/>
      <c r="G273" s="374"/>
      <c r="H273" s="334"/>
      <c r="I273" s="304"/>
      <c r="J273" s="304"/>
    </row>
    <row r="274" spans="1:10" ht="165.75">
      <c r="A274" s="331" t="s">
        <v>1455</v>
      </c>
      <c r="B274" s="302" t="s">
        <v>427</v>
      </c>
      <c r="C274" s="305" t="s">
        <v>428</v>
      </c>
      <c r="D274" s="144" t="s">
        <v>31</v>
      </c>
      <c r="E274" s="300">
        <v>1600</v>
      </c>
      <c r="F274" s="304"/>
      <c r="G274" s="374"/>
      <c r="H274" s="334"/>
      <c r="I274" s="304"/>
      <c r="J274" s="304"/>
    </row>
    <row r="275" spans="1:10" ht="38.25">
      <c r="A275" s="331" t="s">
        <v>1456</v>
      </c>
      <c r="B275" s="302" t="s">
        <v>429</v>
      </c>
      <c r="C275" s="305" t="s">
        <v>430</v>
      </c>
      <c r="D275" s="141" t="s">
        <v>49</v>
      </c>
      <c r="E275" s="299">
        <v>36</v>
      </c>
      <c r="F275" s="304"/>
      <c r="G275" s="374"/>
      <c r="H275" s="334"/>
      <c r="I275" s="304"/>
      <c r="J275" s="304"/>
    </row>
    <row r="276" spans="1:10" ht="51">
      <c r="A276" s="331" t="s">
        <v>1457</v>
      </c>
      <c r="B276" s="302" t="s">
        <v>431</v>
      </c>
      <c r="C276" s="305" t="s">
        <v>2701</v>
      </c>
      <c r="D276" s="144" t="s">
        <v>31</v>
      </c>
      <c r="E276" s="300">
        <v>240</v>
      </c>
      <c r="F276" s="304"/>
      <c r="G276" s="374"/>
      <c r="H276" s="334"/>
      <c r="I276" s="304"/>
      <c r="J276" s="304"/>
    </row>
    <row r="277" spans="1:10" ht="25.5">
      <c r="A277" s="331" t="s">
        <v>1458</v>
      </c>
      <c r="B277" s="302" t="s">
        <v>432</v>
      </c>
      <c r="C277" s="305" t="s">
        <v>433</v>
      </c>
      <c r="D277" s="141" t="s">
        <v>49</v>
      </c>
      <c r="E277" s="299">
        <v>360</v>
      </c>
      <c r="F277" s="304"/>
      <c r="G277" s="374"/>
      <c r="H277" s="334"/>
      <c r="I277" s="304"/>
      <c r="J277" s="304"/>
    </row>
    <row r="278" spans="1:10">
      <c r="A278" s="332"/>
      <c r="B278" s="341"/>
      <c r="C278" s="385"/>
      <c r="D278" s="335"/>
      <c r="E278" s="358"/>
      <c r="F278" s="329"/>
      <c r="G278" s="378"/>
      <c r="H278" s="335"/>
      <c r="I278" s="373" t="s">
        <v>1005</v>
      </c>
      <c r="J278" s="319"/>
    </row>
    <row r="279" spans="1:10">
      <c r="A279" s="330" t="s">
        <v>1006</v>
      </c>
      <c r="B279" s="181" t="s">
        <v>2783</v>
      </c>
      <c r="C279" s="189"/>
      <c r="D279" s="336"/>
      <c r="E279" s="357"/>
      <c r="F279" s="324"/>
      <c r="G279" s="376"/>
      <c r="H279" s="336"/>
      <c r="I279" s="324"/>
      <c r="J279" s="324"/>
    </row>
    <row r="280" spans="1:10" ht="25.5">
      <c r="A280" s="331" t="s">
        <v>1008</v>
      </c>
      <c r="B280" s="302" t="s">
        <v>436</v>
      </c>
      <c r="C280" s="305" t="s">
        <v>437</v>
      </c>
      <c r="D280" s="334" t="s">
        <v>49</v>
      </c>
      <c r="E280" s="299">
        <v>120</v>
      </c>
      <c r="F280" s="304"/>
      <c r="G280" s="374"/>
      <c r="H280" s="334"/>
      <c r="I280" s="304"/>
      <c r="J280" s="304"/>
    </row>
    <row r="281" spans="1:10" ht="25.5">
      <c r="A281" s="331" t="s">
        <v>1011</v>
      </c>
      <c r="B281" s="302" t="s">
        <v>439</v>
      </c>
      <c r="C281" s="305" t="s">
        <v>440</v>
      </c>
      <c r="D281" s="334" t="s">
        <v>49</v>
      </c>
      <c r="E281" s="299">
        <v>18</v>
      </c>
      <c r="F281" s="304"/>
      <c r="G281" s="374"/>
      <c r="H281" s="334"/>
      <c r="I281" s="304"/>
      <c r="J281" s="304"/>
    </row>
    <row r="282" spans="1:10" ht="25.5">
      <c r="A282" s="331" t="s">
        <v>1014</v>
      </c>
      <c r="B282" s="302" t="s">
        <v>442</v>
      </c>
      <c r="C282" s="305" t="s">
        <v>2702</v>
      </c>
      <c r="D282" s="334" t="s">
        <v>49</v>
      </c>
      <c r="E282" s="299">
        <v>90</v>
      </c>
      <c r="F282" s="304"/>
      <c r="G282" s="374"/>
      <c r="H282" s="334"/>
      <c r="I282" s="304"/>
      <c r="J282" s="304"/>
    </row>
    <row r="283" spans="1:10" ht="25.5">
      <c r="A283" s="331" t="s">
        <v>1017</v>
      </c>
      <c r="B283" s="302" t="s">
        <v>444</v>
      </c>
      <c r="C283" s="305" t="s">
        <v>445</v>
      </c>
      <c r="D283" s="334" t="s">
        <v>49</v>
      </c>
      <c r="E283" s="299">
        <v>18</v>
      </c>
      <c r="F283" s="304"/>
      <c r="G283" s="374"/>
      <c r="H283" s="334"/>
      <c r="I283" s="304"/>
      <c r="J283" s="304"/>
    </row>
    <row r="284" spans="1:10" ht="38.25">
      <c r="A284" s="331" t="s">
        <v>1020</v>
      </c>
      <c r="B284" s="302" t="s">
        <v>447</v>
      </c>
      <c r="C284" s="305" t="s">
        <v>2703</v>
      </c>
      <c r="D284" s="334" t="s">
        <v>49</v>
      </c>
      <c r="E284" s="299">
        <v>18</v>
      </c>
      <c r="F284" s="304"/>
      <c r="G284" s="374"/>
      <c r="H284" s="334"/>
      <c r="I284" s="304"/>
      <c r="J284" s="304"/>
    </row>
    <row r="285" spans="1:10">
      <c r="A285" s="332"/>
      <c r="B285" s="341"/>
      <c r="C285" s="385"/>
      <c r="D285" s="335"/>
      <c r="E285" s="358"/>
      <c r="F285" s="329"/>
      <c r="G285" s="378"/>
      <c r="H285" s="335"/>
      <c r="I285" s="373" t="s">
        <v>1022</v>
      </c>
      <c r="J285" s="319"/>
    </row>
    <row r="286" spans="1:10">
      <c r="A286" s="330" t="s">
        <v>1023</v>
      </c>
      <c r="B286" s="181" t="s">
        <v>2782</v>
      </c>
      <c r="C286" s="189"/>
      <c r="D286" s="336"/>
      <c r="E286" s="357"/>
      <c r="F286" s="324"/>
      <c r="G286" s="376"/>
      <c r="H286" s="336"/>
      <c r="I286" s="324"/>
      <c r="J286" s="324"/>
    </row>
    <row r="287" spans="1:10" ht="51">
      <c r="A287" s="331" t="s">
        <v>1024</v>
      </c>
      <c r="B287" s="302" t="s">
        <v>451</v>
      </c>
      <c r="C287" s="305" t="s">
        <v>2704</v>
      </c>
      <c r="D287" s="334" t="s">
        <v>31</v>
      </c>
      <c r="E287" s="299">
        <v>3</v>
      </c>
      <c r="F287" s="304"/>
      <c r="G287" s="374"/>
      <c r="H287" s="334"/>
      <c r="I287" s="304"/>
      <c r="J287" s="304"/>
    </row>
    <row r="288" spans="1:10" ht="63.75">
      <c r="A288" s="331" t="s">
        <v>1026</v>
      </c>
      <c r="B288" s="302" t="s">
        <v>420</v>
      </c>
      <c r="C288" s="305" t="s">
        <v>2705</v>
      </c>
      <c r="D288" s="334" t="s">
        <v>31</v>
      </c>
      <c r="E288" s="300">
        <v>150</v>
      </c>
      <c r="F288" s="304"/>
      <c r="G288" s="374"/>
      <c r="H288" s="334"/>
      <c r="I288" s="304"/>
      <c r="J288" s="304"/>
    </row>
    <row r="289" spans="1:10" ht="38.25">
      <c r="A289" s="331" t="s">
        <v>1027</v>
      </c>
      <c r="B289" s="302" t="s">
        <v>453</v>
      </c>
      <c r="C289" s="305" t="s">
        <v>2706</v>
      </c>
      <c r="D289" s="384" t="s">
        <v>49</v>
      </c>
      <c r="E289" s="300">
        <v>9000</v>
      </c>
      <c r="F289" s="304"/>
      <c r="G289" s="374"/>
      <c r="H289" s="334"/>
      <c r="I289" s="304"/>
      <c r="J289" s="304"/>
    </row>
    <row r="290" spans="1:10">
      <c r="A290" s="335"/>
      <c r="B290" s="341"/>
      <c r="C290" s="341"/>
      <c r="D290" s="341"/>
      <c r="E290" s="335"/>
      <c r="F290" s="341"/>
      <c r="G290" s="341"/>
      <c r="H290" s="341"/>
      <c r="I290" s="373" t="s">
        <v>1029</v>
      </c>
      <c r="J290" s="341"/>
    </row>
    <row r="291" spans="1:10">
      <c r="A291" s="330" t="s">
        <v>1030</v>
      </c>
      <c r="B291" s="181" t="s">
        <v>455</v>
      </c>
      <c r="C291" s="189"/>
      <c r="D291" s="336"/>
      <c r="E291" s="187"/>
      <c r="F291" s="324"/>
      <c r="G291" s="376"/>
      <c r="H291" s="336"/>
      <c r="I291" s="324"/>
      <c r="J291" s="324"/>
    </row>
    <row r="292" spans="1:10" ht="25.5">
      <c r="A292" s="331" t="s">
        <v>1031</v>
      </c>
      <c r="B292" s="302" t="s">
        <v>457</v>
      </c>
      <c r="C292" s="305" t="s">
        <v>458</v>
      </c>
      <c r="D292" s="334" t="s">
        <v>49</v>
      </c>
      <c r="E292" s="300">
        <v>6</v>
      </c>
      <c r="F292" s="304"/>
      <c r="G292" s="374"/>
      <c r="H292" s="334"/>
      <c r="I292" s="304"/>
      <c r="J292" s="304"/>
    </row>
    <row r="293" spans="1:10" ht="25.5">
      <c r="A293" s="331" t="s">
        <v>1033</v>
      </c>
      <c r="B293" s="302" t="s">
        <v>460</v>
      </c>
      <c r="C293" s="305" t="s">
        <v>458</v>
      </c>
      <c r="D293" s="334" t="s">
        <v>49</v>
      </c>
      <c r="E293" s="300">
        <v>6</v>
      </c>
      <c r="F293" s="304"/>
      <c r="G293" s="374"/>
      <c r="H293" s="334"/>
      <c r="I293" s="304"/>
      <c r="J293" s="304"/>
    </row>
    <row r="294" spans="1:10" ht="25.5">
      <c r="A294" s="331" t="s">
        <v>1036</v>
      </c>
      <c r="B294" s="302" t="s">
        <v>462</v>
      </c>
      <c r="C294" s="305" t="s">
        <v>458</v>
      </c>
      <c r="D294" s="334" t="s">
        <v>49</v>
      </c>
      <c r="E294" s="299">
        <v>6</v>
      </c>
      <c r="F294" s="304"/>
      <c r="G294" s="374"/>
      <c r="H294" s="334"/>
      <c r="I294" s="304"/>
      <c r="J294" s="304"/>
    </row>
    <row r="295" spans="1:10">
      <c r="A295" s="332"/>
      <c r="B295" s="341"/>
      <c r="C295" s="385"/>
      <c r="D295" s="335"/>
      <c r="E295" s="358"/>
      <c r="F295" s="329"/>
      <c r="G295" s="378"/>
      <c r="H295" s="335"/>
      <c r="I295" s="373" t="s">
        <v>1046</v>
      </c>
      <c r="J295" s="319"/>
    </row>
    <row r="296" spans="1:10">
      <c r="A296" s="330" t="s">
        <v>1047</v>
      </c>
      <c r="B296" s="181" t="s">
        <v>2781</v>
      </c>
      <c r="C296" s="233"/>
      <c r="D296" s="333"/>
      <c r="E296" s="357"/>
      <c r="F296" s="320"/>
      <c r="G296" s="375"/>
      <c r="H296" s="333"/>
      <c r="I296" s="320"/>
      <c r="J296" s="320"/>
    </row>
    <row r="297" spans="1:10" ht="25.5">
      <c r="A297" s="331" t="s">
        <v>1049</v>
      </c>
      <c r="B297" s="639" t="s">
        <v>466</v>
      </c>
      <c r="C297" s="168" t="s">
        <v>467</v>
      </c>
      <c r="D297" s="144" t="s">
        <v>49</v>
      </c>
      <c r="E297" s="146">
        <v>36</v>
      </c>
      <c r="F297" s="304"/>
      <c r="G297" s="374"/>
      <c r="H297" s="334"/>
      <c r="I297" s="304"/>
      <c r="J297" s="304"/>
    </row>
    <row r="298" spans="1:10" ht="25.5">
      <c r="A298" s="331" t="s">
        <v>1459</v>
      </c>
      <c r="B298" s="639" t="s">
        <v>469</v>
      </c>
      <c r="C298" s="168" t="s">
        <v>470</v>
      </c>
      <c r="D298" s="144" t="s">
        <v>49</v>
      </c>
      <c r="E298" s="146">
        <v>36</v>
      </c>
      <c r="F298" s="304"/>
      <c r="G298" s="374"/>
      <c r="H298" s="334"/>
      <c r="I298" s="304"/>
      <c r="J298" s="304"/>
    </row>
    <row r="299" spans="1:10" ht="25.5">
      <c r="A299" s="331" t="s">
        <v>1460</v>
      </c>
      <c r="B299" s="639" t="s">
        <v>472</v>
      </c>
      <c r="C299" s="168" t="s">
        <v>473</v>
      </c>
      <c r="D299" s="141" t="s">
        <v>49</v>
      </c>
      <c r="E299" s="146">
        <v>45</v>
      </c>
      <c r="F299" s="304"/>
      <c r="G299" s="374"/>
      <c r="H299" s="334"/>
      <c r="I299" s="304"/>
      <c r="J299" s="304"/>
    </row>
    <row r="300" spans="1:10" ht="25.5">
      <c r="A300" s="331" t="s">
        <v>1461</v>
      </c>
      <c r="B300" s="639" t="s">
        <v>475</v>
      </c>
      <c r="C300" s="168" t="s">
        <v>476</v>
      </c>
      <c r="D300" s="141" t="s">
        <v>49</v>
      </c>
      <c r="E300" s="146">
        <v>36</v>
      </c>
      <c r="F300" s="304"/>
      <c r="G300" s="374"/>
      <c r="H300" s="334"/>
      <c r="I300" s="304"/>
      <c r="J300" s="304"/>
    </row>
    <row r="301" spans="1:10" ht="25.5">
      <c r="A301" s="331" t="s">
        <v>1462</v>
      </c>
      <c r="B301" s="639" t="s">
        <v>478</v>
      </c>
      <c r="C301" s="168" t="s">
        <v>479</v>
      </c>
      <c r="D301" s="141" t="s">
        <v>49</v>
      </c>
      <c r="E301" s="146">
        <v>36</v>
      </c>
      <c r="F301" s="304"/>
      <c r="G301" s="374"/>
      <c r="H301" s="334"/>
      <c r="I301" s="304"/>
      <c r="J301" s="304"/>
    </row>
    <row r="302" spans="1:10" ht="25.5">
      <c r="A302" s="331" t="s">
        <v>1463</v>
      </c>
      <c r="B302" s="639" t="s">
        <v>481</v>
      </c>
      <c r="C302" s="168" t="s">
        <v>467</v>
      </c>
      <c r="D302" s="141" t="s">
        <v>49</v>
      </c>
      <c r="E302" s="146">
        <v>36</v>
      </c>
      <c r="F302" s="304"/>
      <c r="G302" s="374"/>
      <c r="H302" s="334"/>
      <c r="I302" s="304"/>
      <c r="J302" s="304"/>
    </row>
    <row r="303" spans="1:10" ht="25.5">
      <c r="A303" s="331" t="s">
        <v>1464</v>
      </c>
      <c r="B303" s="639" t="s">
        <v>483</v>
      </c>
      <c r="C303" s="168" t="s">
        <v>484</v>
      </c>
      <c r="D303" s="141" t="s">
        <v>49</v>
      </c>
      <c r="E303" s="146">
        <v>36</v>
      </c>
      <c r="F303" s="304"/>
      <c r="G303" s="374"/>
      <c r="H303" s="334"/>
      <c r="I303" s="304"/>
      <c r="J303" s="304"/>
    </row>
    <row r="304" spans="1:10" ht="25.5">
      <c r="A304" s="331" t="s">
        <v>1465</v>
      </c>
      <c r="B304" s="639" t="s">
        <v>486</v>
      </c>
      <c r="C304" s="168" t="s">
        <v>487</v>
      </c>
      <c r="D304" s="141" t="s">
        <v>49</v>
      </c>
      <c r="E304" s="146">
        <v>36</v>
      </c>
      <c r="F304" s="304"/>
      <c r="G304" s="374"/>
      <c r="H304" s="334"/>
      <c r="I304" s="304"/>
      <c r="J304" s="304"/>
    </row>
    <row r="305" spans="1:10">
      <c r="A305" s="331" t="s">
        <v>1466</v>
      </c>
      <c r="B305" s="639" t="s">
        <v>489</v>
      </c>
      <c r="C305" s="305" t="s">
        <v>490</v>
      </c>
      <c r="D305" s="141" t="s">
        <v>49</v>
      </c>
      <c r="E305" s="299">
        <v>6</v>
      </c>
      <c r="F305" s="304"/>
      <c r="G305" s="374"/>
      <c r="H305" s="334"/>
      <c r="I305" s="304"/>
      <c r="J305" s="304"/>
    </row>
    <row r="306" spans="1:10">
      <c r="A306" s="331" t="s">
        <v>1467</v>
      </c>
      <c r="B306" s="302" t="s">
        <v>492</v>
      </c>
      <c r="C306" s="305" t="s">
        <v>493</v>
      </c>
      <c r="D306" s="141" t="s">
        <v>49</v>
      </c>
      <c r="E306" s="299">
        <v>24</v>
      </c>
      <c r="F306" s="304"/>
      <c r="G306" s="374"/>
      <c r="H306" s="334"/>
      <c r="I306" s="304"/>
      <c r="J306" s="304"/>
    </row>
    <row r="307" spans="1:10">
      <c r="A307" s="331" t="s">
        <v>1468</v>
      </c>
      <c r="B307" s="302" t="s">
        <v>495</v>
      </c>
      <c r="C307" s="305" t="s">
        <v>493</v>
      </c>
      <c r="D307" s="141" t="s">
        <v>49</v>
      </c>
      <c r="E307" s="146">
        <v>24</v>
      </c>
      <c r="F307" s="304"/>
      <c r="G307" s="374"/>
      <c r="H307" s="334"/>
      <c r="I307" s="304"/>
      <c r="J307" s="304"/>
    </row>
    <row r="308" spans="1:10">
      <c r="A308" s="331" t="s">
        <v>1469</v>
      </c>
      <c r="B308" s="639" t="s">
        <v>497</v>
      </c>
      <c r="C308" s="305" t="s">
        <v>493</v>
      </c>
      <c r="D308" s="141" t="s">
        <v>49</v>
      </c>
      <c r="E308" s="146">
        <v>24</v>
      </c>
      <c r="F308" s="304"/>
      <c r="G308" s="374"/>
      <c r="H308" s="334"/>
      <c r="I308" s="304"/>
      <c r="J308" s="304"/>
    </row>
    <row r="309" spans="1:10">
      <c r="A309" s="331" t="s">
        <v>1470</v>
      </c>
      <c r="B309" s="639" t="s">
        <v>498</v>
      </c>
      <c r="C309" s="305" t="s">
        <v>499</v>
      </c>
      <c r="D309" s="141" t="s">
        <v>49</v>
      </c>
      <c r="E309" s="146">
        <v>24</v>
      </c>
      <c r="F309" s="304"/>
      <c r="G309" s="374"/>
      <c r="H309" s="334"/>
      <c r="I309" s="304"/>
      <c r="J309" s="304"/>
    </row>
    <row r="310" spans="1:10" ht="25.5">
      <c r="A310" s="331" t="s">
        <v>1471</v>
      </c>
      <c r="B310" s="639" t="s">
        <v>500</v>
      </c>
      <c r="C310" s="305" t="s">
        <v>493</v>
      </c>
      <c r="D310" s="141" t="s">
        <v>49</v>
      </c>
      <c r="E310" s="146">
        <v>24</v>
      </c>
      <c r="F310" s="304"/>
      <c r="G310" s="374"/>
      <c r="H310" s="334"/>
      <c r="I310" s="304"/>
      <c r="J310" s="304"/>
    </row>
    <row r="311" spans="1:10" ht="25.5">
      <c r="A311" s="331" t="s">
        <v>1472</v>
      </c>
      <c r="B311" s="639" t="s">
        <v>501</v>
      </c>
      <c r="C311" s="305" t="s">
        <v>493</v>
      </c>
      <c r="D311" s="141" t="s">
        <v>49</v>
      </c>
      <c r="E311" s="146">
        <v>24</v>
      </c>
      <c r="F311" s="304"/>
      <c r="G311" s="374"/>
      <c r="H311" s="334"/>
      <c r="I311" s="304"/>
      <c r="J311" s="304"/>
    </row>
    <row r="312" spans="1:10">
      <c r="A312" s="331" t="s">
        <v>1473</v>
      </c>
      <c r="B312" s="639" t="s">
        <v>502</v>
      </c>
      <c r="C312" s="305" t="s">
        <v>493</v>
      </c>
      <c r="D312" s="141" t="s">
        <v>49</v>
      </c>
      <c r="E312" s="146">
        <v>60</v>
      </c>
      <c r="F312" s="304"/>
      <c r="G312" s="374"/>
      <c r="H312" s="334"/>
      <c r="I312" s="304"/>
      <c r="J312" s="304"/>
    </row>
    <row r="313" spans="1:10">
      <c r="A313" s="331" t="s">
        <v>1474</v>
      </c>
      <c r="B313" s="302" t="s">
        <v>503</v>
      </c>
      <c r="C313" s="305" t="s">
        <v>493</v>
      </c>
      <c r="D313" s="141" t="s">
        <v>49</v>
      </c>
      <c r="E313" s="146">
        <v>60</v>
      </c>
      <c r="F313" s="304"/>
      <c r="G313" s="374"/>
      <c r="H313" s="334"/>
      <c r="I313" s="304"/>
      <c r="J313" s="304"/>
    </row>
    <row r="314" spans="1:10">
      <c r="A314" s="331" t="s">
        <v>1475</v>
      </c>
      <c r="B314" s="639" t="s">
        <v>504</v>
      </c>
      <c r="C314" s="305" t="s">
        <v>493</v>
      </c>
      <c r="D314" s="141" t="s">
        <v>49</v>
      </c>
      <c r="E314" s="146">
        <v>60</v>
      </c>
      <c r="F314" s="304"/>
      <c r="G314" s="374"/>
      <c r="H314" s="334"/>
      <c r="I314" s="304"/>
      <c r="J314" s="304"/>
    </row>
    <row r="315" spans="1:10">
      <c r="A315" s="331" t="s">
        <v>1476</v>
      </c>
      <c r="B315" s="302" t="s">
        <v>505</v>
      </c>
      <c r="C315" s="305" t="s">
        <v>493</v>
      </c>
      <c r="D315" s="141" t="s">
        <v>49</v>
      </c>
      <c r="E315" s="146">
        <v>60</v>
      </c>
      <c r="F315" s="304"/>
      <c r="G315" s="374"/>
      <c r="H315" s="334"/>
      <c r="I315" s="304"/>
      <c r="J315" s="304"/>
    </row>
    <row r="316" spans="1:10">
      <c r="A316" s="331" t="s">
        <v>1477</v>
      </c>
      <c r="B316" s="302" t="s">
        <v>506</v>
      </c>
      <c r="C316" s="305" t="s">
        <v>493</v>
      </c>
      <c r="D316" s="141" t="s">
        <v>49</v>
      </c>
      <c r="E316" s="146">
        <v>60</v>
      </c>
      <c r="F316" s="304"/>
      <c r="G316" s="374"/>
      <c r="H316" s="334"/>
      <c r="I316" s="304"/>
      <c r="J316" s="304"/>
    </row>
    <row r="317" spans="1:10">
      <c r="A317" s="331" t="s">
        <v>1478</v>
      </c>
      <c r="B317" s="302" t="s">
        <v>507</v>
      </c>
      <c r="C317" s="305" t="s">
        <v>493</v>
      </c>
      <c r="D317" s="141" t="s">
        <v>49</v>
      </c>
      <c r="E317" s="146">
        <v>60</v>
      </c>
      <c r="F317" s="304"/>
      <c r="G317" s="374"/>
      <c r="H317" s="334"/>
      <c r="I317" s="304"/>
      <c r="J317" s="304"/>
    </row>
    <row r="318" spans="1:10">
      <c r="A318" s="331" t="s">
        <v>1479</v>
      </c>
      <c r="B318" s="302" t="s">
        <v>508</v>
      </c>
      <c r="C318" s="305" t="s">
        <v>493</v>
      </c>
      <c r="D318" s="141" t="s">
        <v>49</v>
      </c>
      <c r="E318" s="146">
        <v>60</v>
      </c>
      <c r="F318" s="304"/>
      <c r="G318" s="374"/>
      <c r="H318" s="334"/>
      <c r="I318" s="304"/>
      <c r="J318" s="304"/>
    </row>
    <row r="319" spans="1:10">
      <c r="A319" s="331" t="s">
        <v>1480</v>
      </c>
      <c r="B319" s="302" t="s">
        <v>509</v>
      </c>
      <c r="C319" s="305" t="s">
        <v>493</v>
      </c>
      <c r="D319" s="141" t="s">
        <v>49</v>
      </c>
      <c r="E319" s="146">
        <v>60</v>
      </c>
      <c r="F319" s="304"/>
      <c r="G319" s="374"/>
      <c r="H319" s="334"/>
      <c r="I319" s="304"/>
      <c r="J319" s="304"/>
    </row>
    <row r="320" spans="1:10">
      <c r="A320" s="331" t="s">
        <v>1481</v>
      </c>
      <c r="B320" s="302" t="s">
        <v>510</v>
      </c>
      <c r="C320" s="305" t="s">
        <v>493</v>
      </c>
      <c r="D320" s="141" t="s">
        <v>49</v>
      </c>
      <c r="E320" s="146">
        <v>60</v>
      </c>
      <c r="F320" s="304"/>
      <c r="G320" s="374"/>
      <c r="H320" s="334"/>
      <c r="I320" s="304"/>
      <c r="J320" s="304"/>
    </row>
    <row r="321" spans="1:10">
      <c r="A321" s="331" t="s">
        <v>1482</v>
      </c>
      <c r="B321" s="302" t="s">
        <v>469</v>
      </c>
      <c r="C321" s="305" t="s">
        <v>493</v>
      </c>
      <c r="D321" s="141" t="s">
        <v>49</v>
      </c>
      <c r="E321" s="146">
        <v>60</v>
      </c>
      <c r="F321" s="304"/>
      <c r="G321" s="374"/>
      <c r="H321" s="334"/>
      <c r="I321" s="304"/>
      <c r="J321" s="304"/>
    </row>
    <row r="322" spans="1:10" ht="25.5">
      <c r="A322" s="331" t="s">
        <v>1483</v>
      </c>
      <c r="B322" s="302" t="s">
        <v>511</v>
      </c>
      <c r="C322" s="305" t="s">
        <v>493</v>
      </c>
      <c r="D322" s="141" t="s">
        <v>49</v>
      </c>
      <c r="E322" s="299">
        <v>45</v>
      </c>
      <c r="F322" s="304"/>
      <c r="G322" s="374"/>
      <c r="H322" s="334"/>
      <c r="I322" s="304"/>
      <c r="J322" s="304"/>
    </row>
    <row r="323" spans="1:10">
      <c r="A323" s="331" t="s">
        <v>1484</v>
      </c>
      <c r="B323" s="302" t="s">
        <v>512</v>
      </c>
      <c r="C323" s="305" t="s">
        <v>493</v>
      </c>
      <c r="D323" s="141" t="s">
        <v>49</v>
      </c>
      <c r="E323" s="299">
        <v>45</v>
      </c>
      <c r="F323" s="304"/>
      <c r="G323" s="374"/>
      <c r="H323" s="334"/>
      <c r="I323" s="304"/>
      <c r="J323" s="304"/>
    </row>
    <row r="324" spans="1:10">
      <c r="A324" s="331" t="s">
        <v>1485</v>
      </c>
      <c r="B324" s="302" t="s">
        <v>513</v>
      </c>
      <c r="C324" s="305" t="s">
        <v>493</v>
      </c>
      <c r="D324" s="141" t="s">
        <v>49</v>
      </c>
      <c r="E324" s="299">
        <v>45</v>
      </c>
      <c r="F324" s="304"/>
      <c r="G324" s="374"/>
      <c r="H324" s="334"/>
      <c r="I324" s="304"/>
      <c r="J324" s="304"/>
    </row>
    <row r="325" spans="1:10" ht="25.5">
      <c r="A325" s="331" t="s">
        <v>1486</v>
      </c>
      <c r="B325" s="302" t="s">
        <v>514</v>
      </c>
      <c r="C325" s="305" t="s">
        <v>515</v>
      </c>
      <c r="D325" s="334" t="s">
        <v>87</v>
      </c>
      <c r="E325" s="299">
        <v>36</v>
      </c>
      <c r="F325" s="304"/>
      <c r="G325" s="374"/>
      <c r="H325" s="334"/>
      <c r="I325" s="304"/>
      <c r="J325" s="304"/>
    </row>
    <row r="326" spans="1:10" ht="25.5">
      <c r="A326" s="331" t="s">
        <v>1487</v>
      </c>
      <c r="B326" s="302" t="s">
        <v>516</v>
      </c>
      <c r="C326" s="305" t="s">
        <v>517</v>
      </c>
      <c r="D326" s="334" t="s">
        <v>87</v>
      </c>
      <c r="E326" s="299">
        <v>30</v>
      </c>
      <c r="F326" s="304"/>
      <c r="G326" s="374"/>
      <c r="H326" s="334"/>
      <c r="I326" s="304"/>
      <c r="J326" s="304"/>
    </row>
    <row r="327" spans="1:10" ht="25.5">
      <c r="A327" s="331" t="s">
        <v>1488</v>
      </c>
      <c r="B327" s="302" t="s">
        <v>518</v>
      </c>
      <c r="C327" s="305" t="s">
        <v>517</v>
      </c>
      <c r="D327" s="334" t="s">
        <v>49</v>
      </c>
      <c r="E327" s="163">
        <v>30</v>
      </c>
      <c r="F327" s="167"/>
      <c r="G327" s="409"/>
      <c r="H327" s="409"/>
      <c r="I327" s="409"/>
      <c r="J327" s="409"/>
    </row>
    <row r="328" spans="1:10">
      <c r="A328" s="332"/>
      <c r="B328" s="385"/>
      <c r="C328" s="385"/>
      <c r="D328" s="335"/>
      <c r="E328" s="358"/>
      <c r="F328" s="329"/>
      <c r="G328" s="378"/>
      <c r="H328" s="405"/>
      <c r="I328" s="406" t="s">
        <v>1052</v>
      </c>
      <c r="J328" s="407"/>
    </row>
    <row r="329" spans="1:10">
      <c r="A329" s="330" t="s">
        <v>1053</v>
      </c>
      <c r="B329" s="181" t="s">
        <v>2780</v>
      </c>
      <c r="C329" s="233"/>
      <c r="D329" s="333"/>
      <c r="E329" s="357"/>
      <c r="F329" s="320"/>
      <c r="G329" s="375"/>
      <c r="H329" s="333"/>
      <c r="I329" s="320"/>
      <c r="J329" s="320"/>
    </row>
    <row r="330" spans="1:10" ht="25.5">
      <c r="A330" s="331" t="s">
        <v>1055</v>
      </c>
      <c r="B330" s="302" t="s">
        <v>522</v>
      </c>
      <c r="C330" s="305" t="s">
        <v>523</v>
      </c>
      <c r="D330" s="144" t="s">
        <v>49</v>
      </c>
      <c r="E330" s="299">
        <v>12</v>
      </c>
      <c r="F330" s="304"/>
      <c r="G330" s="374"/>
      <c r="H330" s="334"/>
      <c r="I330" s="304"/>
      <c r="J330" s="304"/>
    </row>
    <row r="331" spans="1:10" ht="25.5">
      <c r="A331" s="331" t="s">
        <v>1057</v>
      </c>
      <c r="B331" s="302" t="s">
        <v>525</v>
      </c>
      <c r="C331" s="305" t="s">
        <v>526</v>
      </c>
      <c r="D331" s="144" t="s">
        <v>49</v>
      </c>
      <c r="E331" s="299">
        <v>9</v>
      </c>
      <c r="F331" s="304"/>
      <c r="G331" s="374"/>
      <c r="H331" s="334"/>
      <c r="I331" s="304"/>
      <c r="J331" s="304"/>
    </row>
    <row r="332" spans="1:10" ht="25.5">
      <c r="A332" s="331" t="s">
        <v>1058</v>
      </c>
      <c r="B332" s="302" t="s">
        <v>528</v>
      </c>
      <c r="C332" s="305" t="s">
        <v>529</v>
      </c>
      <c r="D332" s="144" t="s">
        <v>49</v>
      </c>
      <c r="E332" s="299">
        <v>12</v>
      </c>
      <c r="F332" s="304"/>
      <c r="G332" s="374"/>
      <c r="H332" s="334"/>
      <c r="I332" s="304"/>
      <c r="J332" s="304"/>
    </row>
    <row r="333" spans="1:10" ht="25.5">
      <c r="A333" s="331" t="s">
        <v>1489</v>
      </c>
      <c r="B333" s="302" t="s">
        <v>531</v>
      </c>
      <c r="C333" s="305" t="s">
        <v>532</v>
      </c>
      <c r="D333" s="144" t="s">
        <v>49</v>
      </c>
      <c r="E333" s="299">
        <v>6</v>
      </c>
      <c r="F333" s="304"/>
      <c r="G333" s="374"/>
      <c r="H333" s="334"/>
      <c r="I333" s="304"/>
      <c r="J333" s="304"/>
    </row>
    <row r="334" spans="1:10" ht="25.5">
      <c r="A334" s="331" t="s">
        <v>1490</v>
      </c>
      <c r="B334" s="302" t="s">
        <v>533</v>
      </c>
      <c r="C334" s="305" t="s">
        <v>534</v>
      </c>
      <c r="D334" s="144" t="s">
        <v>49</v>
      </c>
      <c r="E334" s="299">
        <v>9</v>
      </c>
      <c r="F334" s="304"/>
      <c r="G334" s="374"/>
      <c r="H334" s="334"/>
      <c r="I334" s="304"/>
      <c r="J334" s="304"/>
    </row>
    <row r="335" spans="1:10" ht="25.5">
      <c r="A335" s="331" t="s">
        <v>1491</v>
      </c>
      <c r="B335" s="302" t="s">
        <v>535</v>
      </c>
      <c r="C335" s="305" t="s">
        <v>536</v>
      </c>
      <c r="D335" s="144" t="s">
        <v>49</v>
      </c>
      <c r="E335" s="299">
        <v>6</v>
      </c>
      <c r="F335" s="304"/>
      <c r="G335" s="374"/>
      <c r="H335" s="334"/>
      <c r="I335" s="304"/>
      <c r="J335" s="304"/>
    </row>
    <row r="336" spans="1:10" ht="25.5">
      <c r="A336" s="331" t="s">
        <v>1492</v>
      </c>
      <c r="B336" s="302" t="s">
        <v>537</v>
      </c>
      <c r="C336" s="305" t="s">
        <v>538</v>
      </c>
      <c r="D336" s="144" t="s">
        <v>49</v>
      </c>
      <c r="E336" s="299">
        <v>12</v>
      </c>
      <c r="F336" s="304"/>
      <c r="G336" s="374"/>
      <c r="H336" s="334"/>
      <c r="I336" s="304"/>
      <c r="J336" s="304"/>
    </row>
    <row r="337" spans="1:10" ht="25.5">
      <c r="A337" s="331" t="s">
        <v>1493</v>
      </c>
      <c r="B337" s="302" t="s">
        <v>539</v>
      </c>
      <c r="C337" s="305" t="s">
        <v>540</v>
      </c>
      <c r="D337" s="144" t="s">
        <v>49</v>
      </c>
      <c r="E337" s="299">
        <v>12</v>
      </c>
      <c r="F337" s="304"/>
      <c r="G337" s="374"/>
      <c r="H337" s="334"/>
      <c r="I337" s="304"/>
      <c r="J337" s="304"/>
    </row>
    <row r="338" spans="1:10" ht="38.25">
      <c r="A338" s="331" t="s">
        <v>1494</v>
      </c>
      <c r="B338" s="302" t="s">
        <v>541</v>
      </c>
      <c r="C338" s="305" t="s">
        <v>542</v>
      </c>
      <c r="D338" s="144" t="s">
        <v>49</v>
      </c>
      <c r="E338" s="299">
        <v>12</v>
      </c>
      <c r="F338" s="304"/>
      <c r="G338" s="374"/>
      <c r="H338" s="334"/>
      <c r="I338" s="304"/>
      <c r="J338" s="304"/>
    </row>
    <row r="339" spans="1:10" ht="25.5">
      <c r="A339" s="331" t="s">
        <v>1495</v>
      </c>
      <c r="B339" s="302" t="s">
        <v>543</v>
      </c>
      <c r="C339" s="305" t="s">
        <v>544</v>
      </c>
      <c r="D339" s="144" t="s">
        <v>49</v>
      </c>
      <c r="E339" s="299">
        <v>36</v>
      </c>
      <c r="F339" s="304"/>
      <c r="G339" s="374"/>
      <c r="H339" s="334"/>
      <c r="I339" s="304"/>
      <c r="J339" s="304"/>
    </row>
    <row r="340" spans="1:10" ht="25.5">
      <c r="A340" s="331" t="s">
        <v>1496</v>
      </c>
      <c r="B340" s="302" t="s">
        <v>545</v>
      </c>
      <c r="C340" s="305" t="s">
        <v>546</v>
      </c>
      <c r="D340" s="144" t="s">
        <v>49</v>
      </c>
      <c r="E340" s="299">
        <v>12</v>
      </c>
      <c r="F340" s="304"/>
      <c r="G340" s="374"/>
      <c r="H340" s="334"/>
      <c r="I340" s="304"/>
      <c r="J340" s="304"/>
    </row>
    <row r="341" spans="1:10" ht="25.5">
      <c r="A341" s="331" t="s">
        <v>1497</v>
      </c>
      <c r="B341" s="302" t="s">
        <v>547</v>
      </c>
      <c r="C341" s="305" t="s">
        <v>548</v>
      </c>
      <c r="D341" s="144" t="s">
        <v>49</v>
      </c>
      <c r="E341" s="299">
        <v>12</v>
      </c>
      <c r="F341" s="304"/>
      <c r="G341" s="374"/>
      <c r="H341" s="334"/>
      <c r="I341" s="304"/>
      <c r="J341" s="304"/>
    </row>
    <row r="342" spans="1:10" ht="25.5">
      <c r="A342" s="331" t="s">
        <v>1498</v>
      </c>
      <c r="B342" s="302" t="s">
        <v>549</v>
      </c>
      <c r="C342" s="305" t="s">
        <v>550</v>
      </c>
      <c r="D342" s="144" t="s">
        <v>49</v>
      </c>
      <c r="E342" s="299">
        <v>6</v>
      </c>
      <c r="F342" s="304"/>
      <c r="G342" s="374"/>
      <c r="H342" s="334"/>
      <c r="I342" s="304"/>
      <c r="J342" s="304"/>
    </row>
    <row r="343" spans="1:10" ht="25.5">
      <c r="A343" s="331" t="s">
        <v>1499</v>
      </c>
      <c r="B343" s="302" t="s">
        <v>551</v>
      </c>
      <c r="C343" s="305" t="s">
        <v>552</v>
      </c>
      <c r="D343" s="144" t="s">
        <v>49</v>
      </c>
      <c r="E343" s="299">
        <v>12</v>
      </c>
      <c r="F343" s="304"/>
      <c r="G343" s="374"/>
      <c r="H343" s="334"/>
      <c r="I343" s="304"/>
      <c r="J343" s="304"/>
    </row>
    <row r="344" spans="1:10" ht="25.5">
      <c r="A344" s="331" t="s">
        <v>1500</v>
      </c>
      <c r="B344" s="302" t="s">
        <v>553</v>
      </c>
      <c r="C344" s="305" t="s">
        <v>554</v>
      </c>
      <c r="D344" s="144" t="s">
        <v>49</v>
      </c>
      <c r="E344" s="299">
        <v>6</v>
      </c>
      <c r="F344" s="304"/>
      <c r="G344" s="374"/>
      <c r="H344" s="334"/>
      <c r="I344" s="304"/>
      <c r="J344" s="304"/>
    </row>
    <row r="345" spans="1:10" ht="25.5">
      <c r="A345" s="331" t="s">
        <v>1501</v>
      </c>
      <c r="B345" s="302" t="s">
        <v>555</v>
      </c>
      <c r="C345" s="305" t="s">
        <v>556</v>
      </c>
      <c r="D345" s="144" t="s">
        <v>49</v>
      </c>
      <c r="E345" s="299">
        <v>6</v>
      </c>
      <c r="F345" s="304"/>
      <c r="G345" s="374"/>
      <c r="H345" s="334"/>
      <c r="I345" s="304"/>
      <c r="J345" s="304"/>
    </row>
    <row r="346" spans="1:10">
      <c r="A346" s="332"/>
      <c r="B346" s="378"/>
      <c r="C346" s="385"/>
      <c r="D346" s="335"/>
      <c r="E346" s="358"/>
      <c r="F346" s="329"/>
      <c r="G346" s="378"/>
      <c r="H346" s="335"/>
      <c r="I346" s="373" t="s">
        <v>1059</v>
      </c>
      <c r="J346" s="319"/>
    </row>
    <row r="347" spans="1:10">
      <c r="A347" s="330" t="s">
        <v>1060</v>
      </c>
      <c r="B347" s="181" t="s">
        <v>2779</v>
      </c>
      <c r="C347" s="233"/>
      <c r="D347" s="333"/>
      <c r="E347" s="357"/>
      <c r="F347" s="320"/>
      <c r="G347" s="375"/>
      <c r="H347" s="333"/>
      <c r="I347" s="320"/>
      <c r="J347" s="320"/>
    </row>
    <row r="348" spans="1:10" ht="25.5">
      <c r="A348" s="331" t="s">
        <v>1062</v>
      </c>
      <c r="B348" s="302" t="s">
        <v>560</v>
      </c>
      <c r="C348" s="305" t="s">
        <v>561</v>
      </c>
      <c r="D348" s="144" t="s">
        <v>49</v>
      </c>
      <c r="E348" s="299">
        <v>60</v>
      </c>
      <c r="F348" s="304"/>
      <c r="G348" s="374"/>
      <c r="H348" s="334"/>
      <c r="I348" s="304"/>
      <c r="J348" s="304"/>
    </row>
    <row r="349" spans="1:10" ht="25.5">
      <c r="A349" s="331" t="s">
        <v>1065</v>
      </c>
      <c r="B349" s="302" t="s">
        <v>562</v>
      </c>
      <c r="C349" s="305" t="s">
        <v>561</v>
      </c>
      <c r="D349" s="144" t="s">
        <v>49</v>
      </c>
      <c r="E349" s="299">
        <v>240</v>
      </c>
      <c r="F349" s="304"/>
      <c r="G349" s="374"/>
      <c r="H349" s="334"/>
      <c r="I349" s="304"/>
      <c r="J349" s="304"/>
    </row>
    <row r="350" spans="1:10" ht="25.5">
      <c r="A350" s="331" t="s">
        <v>1067</v>
      </c>
      <c r="B350" s="302" t="s">
        <v>563</v>
      </c>
      <c r="C350" s="305" t="s">
        <v>561</v>
      </c>
      <c r="D350" s="144" t="s">
        <v>49</v>
      </c>
      <c r="E350" s="299">
        <v>12</v>
      </c>
      <c r="F350" s="304"/>
      <c r="G350" s="374"/>
      <c r="H350" s="334"/>
      <c r="I350" s="304"/>
      <c r="J350" s="304"/>
    </row>
    <row r="351" spans="1:10" ht="25.5">
      <c r="A351" s="331" t="s">
        <v>1068</v>
      </c>
      <c r="B351" s="302" t="s">
        <v>564</v>
      </c>
      <c r="C351" s="305" t="s">
        <v>561</v>
      </c>
      <c r="D351" s="144" t="s">
        <v>49</v>
      </c>
      <c r="E351" s="299">
        <v>6</v>
      </c>
      <c r="F351" s="304"/>
      <c r="G351" s="374"/>
      <c r="H351" s="334"/>
      <c r="I351" s="304"/>
      <c r="J351" s="304"/>
    </row>
    <row r="352" spans="1:10">
      <c r="A352" s="332"/>
      <c r="B352" s="341"/>
      <c r="C352" s="385"/>
      <c r="D352" s="335"/>
      <c r="E352" s="358"/>
      <c r="F352" s="329"/>
      <c r="G352" s="378"/>
      <c r="H352" s="335"/>
      <c r="I352" s="373" t="s">
        <v>1083</v>
      </c>
      <c r="J352" s="319"/>
    </row>
    <row r="353" spans="1:10">
      <c r="A353" s="330" t="s">
        <v>1135</v>
      </c>
      <c r="B353" s="181" t="s">
        <v>2778</v>
      </c>
      <c r="C353" s="233"/>
      <c r="D353" s="184"/>
      <c r="E353" s="185"/>
      <c r="F353" s="320"/>
      <c r="G353" s="375"/>
      <c r="H353" s="333"/>
      <c r="I353" s="320"/>
      <c r="J353" s="320"/>
    </row>
    <row r="354" spans="1:10" ht="102">
      <c r="A354" s="674" t="s">
        <v>1136</v>
      </c>
      <c r="B354" s="302" t="s">
        <v>568</v>
      </c>
      <c r="C354" s="305" t="s">
        <v>2707</v>
      </c>
      <c r="D354" s="144" t="s">
        <v>49</v>
      </c>
      <c r="E354" s="299">
        <v>150</v>
      </c>
      <c r="F354" s="299" t="s">
        <v>2808</v>
      </c>
      <c r="G354" s="662">
        <v>0</v>
      </c>
      <c r="H354" s="662">
        <v>0</v>
      </c>
      <c r="I354" s="662">
        <v>0</v>
      </c>
      <c r="J354" s="662">
        <v>0</v>
      </c>
    </row>
    <row r="355" spans="1:10" ht="51">
      <c r="A355" s="674" t="s">
        <v>1139</v>
      </c>
      <c r="B355" s="302" t="s">
        <v>569</v>
      </c>
      <c r="C355" s="305" t="s">
        <v>570</v>
      </c>
      <c r="D355" s="144" t="s">
        <v>49</v>
      </c>
      <c r="E355" s="299">
        <v>90</v>
      </c>
      <c r="F355" s="659" t="s">
        <v>2800</v>
      </c>
      <c r="G355" s="662">
        <v>5.4</v>
      </c>
      <c r="H355" s="662">
        <v>108</v>
      </c>
      <c r="I355" s="663">
        <v>0.12</v>
      </c>
      <c r="J355" s="662">
        <v>13608</v>
      </c>
    </row>
    <row r="356" spans="1:10">
      <c r="A356" s="332"/>
      <c r="B356" s="341"/>
      <c r="C356" s="385"/>
      <c r="D356" s="335"/>
      <c r="E356" s="358"/>
      <c r="F356" s="329"/>
      <c r="G356" s="378"/>
      <c r="H356" s="378"/>
      <c r="I356" s="373" t="s">
        <v>1146</v>
      </c>
      <c r="J356" s="208">
        <v>12150</v>
      </c>
    </row>
    <row r="357" spans="1:10">
      <c r="A357" s="330" t="s">
        <v>1147</v>
      </c>
      <c r="B357" s="181" t="s">
        <v>2777</v>
      </c>
      <c r="C357" s="235"/>
      <c r="D357" s="333"/>
      <c r="E357" s="357"/>
      <c r="F357" s="320"/>
      <c r="G357" s="375"/>
      <c r="H357" s="333"/>
      <c r="I357" s="320"/>
      <c r="J357" s="320"/>
    </row>
    <row r="358" spans="1:10" ht="25.5">
      <c r="A358" s="674" t="s">
        <v>1148</v>
      </c>
      <c r="B358" s="302" t="s">
        <v>574</v>
      </c>
      <c r="C358" s="305" t="s">
        <v>574</v>
      </c>
      <c r="D358" s="141" t="s">
        <v>31</v>
      </c>
      <c r="E358" s="299">
        <v>3</v>
      </c>
      <c r="F358" s="668" t="s">
        <v>2809</v>
      </c>
      <c r="G358" s="662">
        <v>58</v>
      </c>
      <c r="H358" s="662">
        <v>58</v>
      </c>
      <c r="I358" s="663">
        <v>0.12</v>
      </c>
      <c r="J358" s="251">
        <v>194.88</v>
      </c>
    </row>
    <row r="359" spans="1:10">
      <c r="A359" s="674" t="s">
        <v>1151</v>
      </c>
      <c r="B359" s="302" t="s">
        <v>575</v>
      </c>
      <c r="C359" s="305" t="s">
        <v>576</v>
      </c>
      <c r="D359" s="141" t="s">
        <v>31</v>
      </c>
      <c r="E359" s="299">
        <v>3</v>
      </c>
      <c r="F359" s="668" t="s">
        <v>2809</v>
      </c>
      <c r="G359" s="662">
        <v>58</v>
      </c>
      <c r="H359" s="662">
        <v>58</v>
      </c>
      <c r="I359" s="663">
        <v>0.12</v>
      </c>
      <c r="J359" s="251">
        <v>194.88</v>
      </c>
    </row>
    <row r="360" spans="1:10" ht="38.25">
      <c r="A360" s="674" t="s">
        <v>1154</v>
      </c>
      <c r="B360" s="302" t="s">
        <v>577</v>
      </c>
      <c r="C360" s="305" t="s">
        <v>2708</v>
      </c>
      <c r="D360" s="141" t="s">
        <v>31</v>
      </c>
      <c r="E360" s="299">
        <v>9</v>
      </c>
      <c r="F360" s="668" t="s">
        <v>2809</v>
      </c>
      <c r="G360" s="662">
        <v>58</v>
      </c>
      <c r="H360" s="662">
        <v>58</v>
      </c>
      <c r="I360" s="663">
        <v>0.12</v>
      </c>
      <c r="J360" s="251">
        <v>584.64</v>
      </c>
    </row>
    <row r="361" spans="1:10" ht="38.25">
      <c r="A361" s="674" t="s">
        <v>1502</v>
      </c>
      <c r="B361" s="302" t="s">
        <v>578</v>
      </c>
      <c r="C361" s="305" t="s">
        <v>2709</v>
      </c>
      <c r="D361" s="141" t="s">
        <v>31</v>
      </c>
      <c r="E361" s="299">
        <v>9</v>
      </c>
      <c r="F361" s="668" t="s">
        <v>2809</v>
      </c>
      <c r="G361" s="662">
        <v>54</v>
      </c>
      <c r="H361" s="662">
        <v>54</v>
      </c>
      <c r="I361" s="663">
        <v>0.12</v>
      </c>
      <c r="J361" s="251">
        <v>544.32000000000005</v>
      </c>
    </row>
    <row r="362" spans="1:10" ht="38.25">
      <c r="A362" s="674" t="s">
        <v>1503</v>
      </c>
      <c r="B362" s="302" t="s">
        <v>579</v>
      </c>
      <c r="C362" s="305" t="s">
        <v>2710</v>
      </c>
      <c r="D362" s="141" t="s">
        <v>31</v>
      </c>
      <c r="E362" s="299">
        <v>9</v>
      </c>
      <c r="F362" s="668" t="s">
        <v>2809</v>
      </c>
      <c r="G362" s="662">
        <v>58</v>
      </c>
      <c r="H362" s="662">
        <v>58</v>
      </c>
      <c r="I362" s="663">
        <v>0.12</v>
      </c>
      <c r="J362" s="251">
        <v>584.64</v>
      </c>
    </row>
    <row r="363" spans="1:10" ht="38.25">
      <c r="A363" s="674" t="s">
        <v>1504</v>
      </c>
      <c r="B363" s="302" t="s">
        <v>580</v>
      </c>
      <c r="C363" s="305" t="s">
        <v>2712</v>
      </c>
      <c r="D363" s="141" t="s">
        <v>31</v>
      </c>
      <c r="E363" s="299">
        <v>18</v>
      </c>
      <c r="F363" s="668" t="s">
        <v>2809</v>
      </c>
      <c r="G363" s="662">
        <v>52</v>
      </c>
      <c r="H363" s="662">
        <v>52</v>
      </c>
      <c r="I363" s="663">
        <v>0.12</v>
      </c>
      <c r="J363" s="251">
        <v>1048.32</v>
      </c>
    </row>
    <row r="364" spans="1:10" ht="38.25">
      <c r="A364" s="674" t="s">
        <v>1505</v>
      </c>
      <c r="B364" s="302" t="s">
        <v>581</v>
      </c>
      <c r="C364" s="305" t="s">
        <v>2711</v>
      </c>
      <c r="D364" s="141" t="s">
        <v>31</v>
      </c>
      <c r="E364" s="299">
        <v>30</v>
      </c>
      <c r="F364" s="668" t="s">
        <v>2809</v>
      </c>
      <c r="G364" s="662">
        <v>47</v>
      </c>
      <c r="H364" s="662">
        <v>47</v>
      </c>
      <c r="I364" s="663">
        <v>0.12</v>
      </c>
      <c r="J364" s="662">
        <v>1579.2</v>
      </c>
    </row>
    <row r="365" spans="1:10">
      <c r="A365" s="332"/>
      <c r="B365" s="341"/>
      <c r="C365" s="385"/>
      <c r="D365" s="335"/>
      <c r="E365" s="358"/>
      <c r="F365" s="329"/>
      <c r="G365" s="378"/>
      <c r="H365" s="335"/>
      <c r="I365" s="373" t="s">
        <v>1157</v>
      </c>
      <c r="J365" s="319">
        <v>4224</v>
      </c>
    </row>
    <row r="366" spans="1:10">
      <c r="A366" s="330" t="s">
        <v>1158</v>
      </c>
      <c r="B366" s="181" t="s">
        <v>2776</v>
      </c>
      <c r="C366" s="235"/>
      <c r="D366" s="333"/>
      <c r="E366" s="357"/>
      <c r="F366" s="320"/>
      <c r="G366" s="375"/>
      <c r="H366" s="333"/>
      <c r="I366" s="320"/>
      <c r="J366" s="320"/>
    </row>
    <row r="367" spans="1:10" ht="25.5">
      <c r="A367" s="267" t="s">
        <v>1506</v>
      </c>
      <c r="B367" s="302" t="s">
        <v>585</v>
      </c>
      <c r="C367" s="305" t="s">
        <v>2713</v>
      </c>
      <c r="D367" s="384" t="s">
        <v>31</v>
      </c>
      <c r="E367" s="287">
        <v>3</v>
      </c>
      <c r="F367" s="304"/>
      <c r="G367" s="374"/>
      <c r="H367" s="334"/>
      <c r="I367" s="304"/>
      <c r="J367" s="304"/>
    </row>
    <row r="368" spans="1:10" ht="25.5">
      <c r="A368" s="267" t="s">
        <v>1508</v>
      </c>
      <c r="B368" s="302" t="s">
        <v>587</v>
      </c>
      <c r="C368" s="305" t="s">
        <v>588</v>
      </c>
      <c r="D368" s="384" t="s">
        <v>31</v>
      </c>
      <c r="E368" s="287">
        <v>3</v>
      </c>
      <c r="F368" s="304"/>
      <c r="G368" s="374"/>
      <c r="H368" s="334"/>
      <c r="I368" s="304"/>
      <c r="J368" s="304"/>
    </row>
    <row r="369" spans="1:10" ht="25.5">
      <c r="A369" s="267" t="s">
        <v>1509</v>
      </c>
      <c r="B369" s="302" t="s">
        <v>589</v>
      </c>
      <c r="C369" s="305" t="s">
        <v>590</v>
      </c>
      <c r="D369" s="384" t="s">
        <v>31</v>
      </c>
      <c r="E369" s="287">
        <v>3</v>
      </c>
      <c r="F369" s="304"/>
      <c r="G369" s="374"/>
      <c r="H369" s="334"/>
      <c r="I369" s="304"/>
      <c r="J369" s="304"/>
    </row>
    <row r="370" spans="1:10" ht="25.5">
      <c r="A370" s="267" t="s">
        <v>1160</v>
      </c>
      <c r="B370" s="302" t="s">
        <v>591</v>
      </c>
      <c r="C370" s="305" t="s">
        <v>592</v>
      </c>
      <c r="D370" s="384" t="s">
        <v>31</v>
      </c>
      <c r="E370" s="287">
        <v>3</v>
      </c>
      <c r="F370" s="304"/>
      <c r="G370" s="374"/>
      <c r="H370" s="334"/>
      <c r="I370" s="304"/>
      <c r="J370" s="304"/>
    </row>
    <row r="371" spans="1:10" ht="25.5">
      <c r="A371" s="267" t="s">
        <v>1163</v>
      </c>
      <c r="B371" s="302" t="s">
        <v>1507</v>
      </c>
      <c r="C371" s="305" t="s">
        <v>593</v>
      </c>
      <c r="D371" s="384" t="s">
        <v>31</v>
      </c>
      <c r="E371" s="287">
        <v>3</v>
      </c>
      <c r="F371" s="304"/>
      <c r="G371" s="374"/>
      <c r="H371" s="334"/>
      <c r="I371" s="304"/>
      <c r="J371" s="304"/>
    </row>
    <row r="372" spans="1:10" ht="25.5">
      <c r="A372" s="267" t="s">
        <v>1166</v>
      </c>
      <c r="B372" s="302" t="s">
        <v>594</v>
      </c>
      <c r="C372" s="305" t="s">
        <v>595</v>
      </c>
      <c r="D372" s="384" t="s">
        <v>31</v>
      </c>
      <c r="E372" s="287">
        <v>3</v>
      </c>
      <c r="F372" s="304"/>
      <c r="G372" s="374"/>
      <c r="H372" s="334"/>
      <c r="I372" s="304"/>
      <c r="J372" s="304"/>
    </row>
    <row r="373" spans="1:10" ht="25.5">
      <c r="A373" s="267" t="s">
        <v>1168</v>
      </c>
      <c r="B373" s="302" t="s">
        <v>596</v>
      </c>
      <c r="C373" s="305" t="s">
        <v>597</v>
      </c>
      <c r="D373" s="384" t="s">
        <v>31</v>
      </c>
      <c r="E373" s="287">
        <v>3</v>
      </c>
      <c r="F373" s="304"/>
      <c r="G373" s="374"/>
      <c r="H373" s="334"/>
      <c r="I373" s="304"/>
      <c r="J373" s="304"/>
    </row>
    <row r="374" spans="1:10" ht="25.5">
      <c r="A374" s="267" t="s">
        <v>1171</v>
      </c>
      <c r="B374" s="302" t="s">
        <v>598</v>
      </c>
      <c r="C374" s="305" t="s">
        <v>599</v>
      </c>
      <c r="D374" s="384" t="s">
        <v>31</v>
      </c>
      <c r="E374" s="287">
        <v>3</v>
      </c>
      <c r="F374" s="304"/>
      <c r="G374" s="374"/>
      <c r="H374" s="334"/>
      <c r="I374" s="304"/>
      <c r="J374" s="304"/>
    </row>
    <row r="375" spans="1:10" ht="25.5">
      <c r="A375" s="267" t="s">
        <v>1173</v>
      </c>
      <c r="B375" s="302" t="s">
        <v>600</v>
      </c>
      <c r="C375" s="434" t="s">
        <v>601</v>
      </c>
      <c r="D375" s="384" t="s">
        <v>31</v>
      </c>
      <c r="E375" s="287">
        <v>3</v>
      </c>
      <c r="F375" s="304"/>
      <c r="G375" s="374"/>
      <c r="H375" s="334"/>
      <c r="I375" s="304"/>
      <c r="J375" s="304"/>
    </row>
    <row r="376" spans="1:10" ht="38.25">
      <c r="A376" s="267" t="s">
        <v>1510</v>
      </c>
      <c r="B376" s="302" t="s">
        <v>602</v>
      </c>
      <c r="C376" s="305" t="s">
        <v>603</v>
      </c>
      <c r="D376" s="384" t="s">
        <v>31</v>
      </c>
      <c r="E376" s="287">
        <v>3</v>
      </c>
      <c r="F376" s="304"/>
      <c r="G376" s="374"/>
      <c r="H376" s="334"/>
      <c r="I376" s="304"/>
      <c r="J376" s="304"/>
    </row>
    <row r="377" spans="1:10" ht="38.25">
      <c r="A377" s="267" t="s">
        <v>1511</v>
      </c>
      <c r="B377" s="302" t="s">
        <v>604</v>
      </c>
      <c r="C377" s="305" t="s">
        <v>605</v>
      </c>
      <c r="D377" s="384" t="s">
        <v>31</v>
      </c>
      <c r="E377" s="287">
        <v>3</v>
      </c>
      <c r="F377" s="304"/>
      <c r="G377" s="374"/>
      <c r="H377" s="334"/>
      <c r="I377" s="304"/>
      <c r="J377" s="304"/>
    </row>
    <row r="378" spans="1:10" ht="25.5">
      <c r="A378" s="267" t="s">
        <v>1512</v>
      </c>
      <c r="B378" s="302" t="s">
        <v>606</v>
      </c>
      <c r="C378" s="305" t="s">
        <v>607</v>
      </c>
      <c r="D378" s="384" t="s">
        <v>31</v>
      </c>
      <c r="E378" s="287">
        <v>3</v>
      </c>
      <c r="F378" s="304"/>
      <c r="G378" s="374"/>
      <c r="H378" s="334"/>
      <c r="I378" s="304"/>
      <c r="J378" s="304"/>
    </row>
    <row r="379" spans="1:10" ht="38.25">
      <c r="A379" s="267" t="s">
        <v>1513</v>
      </c>
      <c r="B379" s="302" t="s">
        <v>608</v>
      </c>
      <c r="C379" s="305" t="s">
        <v>609</v>
      </c>
      <c r="D379" s="384" t="s">
        <v>31</v>
      </c>
      <c r="E379" s="287">
        <v>3</v>
      </c>
      <c r="F379" s="304"/>
      <c r="G379" s="374"/>
      <c r="H379" s="334"/>
      <c r="I379" s="304"/>
      <c r="J379" s="304"/>
    </row>
    <row r="380" spans="1:10" ht="38.25">
      <c r="A380" s="267" t="s">
        <v>1514</v>
      </c>
      <c r="B380" s="302" t="s">
        <v>610</v>
      </c>
      <c r="C380" s="305" t="s">
        <v>611</v>
      </c>
      <c r="D380" s="384" t="s">
        <v>31</v>
      </c>
      <c r="E380" s="287">
        <v>3</v>
      </c>
      <c r="F380" s="304"/>
      <c r="G380" s="374"/>
      <c r="H380" s="334"/>
      <c r="I380" s="304"/>
      <c r="J380" s="304"/>
    </row>
    <row r="381" spans="1:10" ht="38.25">
      <c r="A381" s="267" t="s">
        <v>1515</v>
      </c>
      <c r="B381" s="302" t="s">
        <v>612</v>
      </c>
      <c r="C381" s="305" t="s">
        <v>613</v>
      </c>
      <c r="D381" s="384" t="s">
        <v>31</v>
      </c>
      <c r="E381" s="287">
        <v>3</v>
      </c>
      <c r="F381" s="304"/>
      <c r="G381" s="374"/>
      <c r="H381" s="334"/>
      <c r="I381" s="304"/>
      <c r="J381" s="304"/>
    </row>
    <row r="382" spans="1:10" ht="25.5">
      <c r="A382" s="267" t="s">
        <v>1516</v>
      </c>
      <c r="B382" s="302" t="s">
        <v>614</v>
      </c>
      <c r="C382" s="305" t="s">
        <v>615</v>
      </c>
      <c r="D382" s="384" t="s">
        <v>31</v>
      </c>
      <c r="E382" s="287">
        <v>3</v>
      </c>
      <c r="F382" s="304"/>
      <c r="G382" s="374"/>
      <c r="H382" s="334"/>
      <c r="I382" s="304"/>
      <c r="J382" s="304"/>
    </row>
    <row r="383" spans="1:10" ht="25.5">
      <c r="A383" s="267" t="s">
        <v>1517</v>
      </c>
      <c r="B383" s="302" t="s">
        <v>616</v>
      </c>
      <c r="C383" s="305" t="s">
        <v>617</v>
      </c>
      <c r="D383" s="384" t="s">
        <v>31</v>
      </c>
      <c r="E383" s="287">
        <v>3</v>
      </c>
      <c r="F383" s="304"/>
      <c r="G383" s="374"/>
      <c r="H383" s="334"/>
      <c r="I383" s="304"/>
      <c r="J383" s="304"/>
    </row>
    <row r="384" spans="1:10" ht="25.5">
      <c r="A384" s="267" t="s">
        <v>1518</v>
      </c>
      <c r="B384" s="302" t="s">
        <v>618</v>
      </c>
      <c r="C384" s="305" t="s">
        <v>619</v>
      </c>
      <c r="D384" s="384" t="s">
        <v>31</v>
      </c>
      <c r="E384" s="287">
        <v>3</v>
      </c>
      <c r="F384" s="304"/>
      <c r="G384" s="374"/>
      <c r="H384" s="334"/>
      <c r="I384" s="304"/>
      <c r="J384" s="304"/>
    </row>
    <row r="385" spans="1:10">
      <c r="A385" s="332"/>
      <c r="B385" s="341"/>
      <c r="C385" s="385"/>
      <c r="D385" s="335"/>
      <c r="E385" s="358"/>
      <c r="F385" s="329"/>
      <c r="G385" s="378"/>
      <c r="H385" s="335"/>
      <c r="I385" s="373" t="s">
        <v>1176</v>
      </c>
      <c r="J385" s="319"/>
    </row>
    <row r="386" spans="1:10">
      <c r="A386" s="330" t="s">
        <v>1177</v>
      </c>
      <c r="B386" s="181" t="s">
        <v>2775</v>
      </c>
      <c r="C386" s="233"/>
      <c r="D386" s="333"/>
      <c r="E386" s="357"/>
      <c r="F386" s="320"/>
      <c r="G386" s="375"/>
      <c r="H386" s="333"/>
      <c r="I386" s="320"/>
      <c r="J386" s="320"/>
    </row>
    <row r="387" spans="1:10">
      <c r="A387" s="331" t="s">
        <v>1178</v>
      </c>
      <c r="B387" s="148" t="s">
        <v>623</v>
      </c>
      <c r="C387" s="238" t="s">
        <v>624</v>
      </c>
      <c r="D387" s="334" t="s">
        <v>87</v>
      </c>
      <c r="E387" s="360">
        <v>3</v>
      </c>
      <c r="F387" s="304"/>
      <c r="G387" s="374"/>
      <c r="H387" s="334"/>
      <c r="I387" s="304"/>
      <c r="J387" s="304"/>
    </row>
    <row r="388" spans="1:10">
      <c r="A388" s="331" t="s">
        <v>1179</v>
      </c>
      <c r="B388" s="148" t="s">
        <v>625</v>
      </c>
      <c r="C388" s="305" t="s">
        <v>626</v>
      </c>
      <c r="D388" s="334" t="s">
        <v>87</v>
      </c>
      <c r="E388" s="360">
        <v>3</v>
      </c>
      <c r="F388" s="304"/>
      <c r="G388" s="374"/>
      <c r="H388" s="334"/>
      <c r="I388" s="304"/>
      <c r="J388" s="304"/>
    </row>
    <row r="389" spans="1:10" ht="25.5">
      <c r="A389" s="331" t="s">
        <v>1180</v>
      </c>
      <c r="B389" s="148" t="s">
        <v>627</v>
      </c>
      <c r="C389" s="305" t="s">
        <v>628</v>
      </c>
      <c r="D389" s="334" t="s">
        <v>87</v>
      </c>
      <c r="E389" s="360">
        <v>3</v>
      </c>
      <c r="F389" s="304"/>
      <c r="G389" s="374"/>
      <c r="H389" s="334"/>
      <c r="I389" s="304"/>
      <c r="J389" s="304"/>
    </row>
    <row r="390" spans="1:10" ht="25.5">
      <c r="A390" s="331" t="s">
        <v>1181</v>
      </c>
      <c r="B390" s="148" t="s">
        <v>629</v>
      </c>
      <c r="C390" s="305" t="s">
        <v>630</v>
      </c>
      <c r="D390" s="334" t="s">
        <v>87</v>
      </c>
      <c r="E390" s="360">
        <v>3</v>
      </c>
      <c r="F390" s="304"/>
      <c r="G390" s="374"/>
      <c r="H390" s="334"/>
      <c r="I390" s="304"/>
      <c r="J390" s="304"/>
    </row>
    <row r="391" spans="1:10" ht="25.5">
      <c r="A391" s="331" t="s">
        <v>1519</v>
      </c>
      <c r="B391" s="148" t="s">
        <v>631</v>
      </c>
      <c r="C391" s="305" t="s">
        <v>632</v>
      </c>
      <c r="D391" s="334" t="s">
        <v>87</v>
      </c>
      <c r="E391" s="360">
        <v>3</v>
      </c>
      <c r="F391" s="304"/>
      <c r="G391" s="374"/>
      <c r="H391" s="334"/>
      <c r="I391" s="304"/>
      <c r="J391" s="304"/>
    </row>
    <row r="392" spans="1:10">
      <c r="A392" s="331" t="s">
        <v>1182</v>
      </c>
      <c r="B392" s="148" t="s">
        <v>633</v>
      </c>
      <c r="C392" s="305" t="s">
        <v>634</v>
      </c>
      <c r="D392" s="334" t="s">
        <v>87</v>
      </c>
      <c r="E392" s="360">
        <v>3</v>
      </c>
      <c r="F392" s="304"/>
      <c r="G392" s="374"/>
      <c r="H392" s="334"/>
      <c r="I392" s="304"/>
      <c r="J392" s="304"/>
    </row>
    <row r="393" spans="1:10">
      <c r="A393" s="331" t="s">
        <v>1183</v>
      </c>
      <c r="B393" s="148" t="s">
        <v>635</v>
      </c>
      <c r="C393" s="305" t="s">
        <v>636</v>
      </c>
      <c r="D393" s="334" t="s">
        <v>87</v>
      </c>
      <c r="E393" s="360">
        <v>3</v>
      </c>
      <c r="F393" s="304"/>
      <c r="G393" s="374"/>
      <c r="H393" s="334"/>
      <c r="I393" s="304"/>
      <c r="J393" s="304"/>
    </row>
    <row r="394" spans="1:10" ht="25.5">
      <c r="A394" s="331" t="s">
        <v>1184</v>
      </c>
      <c r="B394" s="148" t="s">
        <v>637</v>
      </c>
      <c r="C394" s="305" t="s">
        <v>638</v>
      </c>
      <c r="D394" s="334" t="s">
        <v>87</v>
      </c>
      <c r="E394" s="360">
        <v>3</v>
      </c>
      <c r="F394" s="304"/>
      <c r="G394" s="374"/>
      <c r="H394" s="334"/>
      <c r="I394" s="304"/>
      <c r="J394" s="304"/>
    </row>
    <row r="395" spans="1:10">
      <c r="A395" s="331" t="s">
        <v>1185</v>
      </c>
      <c r="B395" s="148" t="s">
        <v>639</v>
      </c>
      <c r="C395" s="305" t="s">
        <v>640</v>
      </c>
      <c r="D395" s="334" t="s">
        <v>87</v>
      </c>
      <c r="E395" s="360">
        <v>3</v>
      </c>
      <c r="F395" s="304"/>
      <c r="G395" s="374"/>
      <c r="H395" s="334"/>
      <c r="I395" s="304"/>
      <c r="J395" s="304"/>
    </row>
    <row r="396" spans="1:10" ht="25.5">
      <c r="A396" s="331" t="s">
        <v>1186</v>
      </c>
      <c r="B396" s="148" t="s">
        <v>641</v>
      </c>
      <c r="C396" s="305" t="s">
        <v>642</v>
      </c>
      <c r="D396" s="334" t="s">
        <v>87</v>
      </c>
      <c r="E396" s="360">
        <v>3</v>
      </c>
      <c r="F396" s="304"/>
      <c r="G396" s="374"/>
      <c r="H396" s="334"/>
      <c r="I396" s="304"/>
      <c r="J396" s="304"/>
    </row>
    <row r="397" spans="1:10" ht="25.5">
      <c r="A397" s="331" t="s">
        <v>1187</v>
      </c>
      <c r="B397" s="148" t="s">
        <v>643</v>
      </c>
      <c r="C397" s="305" t="s">
        <v>644</v>
      </c>
      <c r="D397" s="334" t="s">
        <v>87</v>
      </c>
      <c r="E397" s="360">
        <v>3</v>
      </c>
      <c r="F397" s="304"/>
      <c r="G397" s="374"/>
      <c r="H397" s="334"/>
      <c r="I397" s="304"/>
      <c r="J397" s="304"/>
    </row>
    <row r="398" spans="1:10" ht="25.5">
      <c r="A398" s="331" t="s">
        <v>1188</v>
      </c>
      <c r="B398" s="148" t="s">
        <v>645</v>
      </c>
      <c r="C398" s="305" t="s">
        <v>646</v>
      </c>
      <c r="D398" s="334" t="s">
        <v>87</v>
      </c>
      <c r="E398" s="360">
        <v>3</v>
      </c>
      <c r="F398" s="304"/>
      <c r="G398" s="374"/>
      <c r="H398" s="334"/>
      <c r="I398" s="304"/>
      <c r="J398" s="304"/>
    </row>
    <row r="399" spans="1:10">
      <c r="A399" s="331" t="s">
        <v>1189</v>
      </c>
      <c r="B399" s="148" t="s">
        <v>647</v>
      </c>
      <c r="C399" s="305" t="s">
        <v>648</v>
      </c>
      <c r="D399" s="334" t="s">
        <v>87</v>
      </c>
      <c r="E399" s="360">
        <v>3</v>
      </c>
      <c r="F399" s="304"/>
      <c r="G399" s="374"/>
      <c r="H399" s="334"/>
      <c r="I399" s="304"/>
      <c r="J399" s="304"/>
    </row>
    <row r="400" spans="1:10" ht="25.5">
      <c r="A400" s="331" t="s">
        <v>1191</v>
      </c>
      <c r="B400" s="148" t="s">
        <v>649</v>
      </c>
      <c r="C400" s="305" t="s">
        <v>650</v>
      </c>
      <c r="D400" s="334" t="s">
        <v>87</v>
      </c>
      <c r="E400" s="360">
        <v>3</v>
      </c>
      <c r="F400" s="304"/>
      <c r="G400" s="374"/>
      <c r="H400" s="334"/>
      <c r="I400" s="304"/>
      <c r="J400" s="304"/>
    </row>
    <row r="401" spans="1:10" ht="25.5">
      <c r="A401" s="331" t="s">
        <v>1192</v>
      </c>
      <c r="B401" s="148" t="s">
        <v>651</v>
      </c>
      <c r="C401" s="305" t="s">
        <v>652</v>
      </c>
      <c r="D401" s="334" t="s">
        <v>87</v>
      </c>
      <c r="E401" s="360">
        <v>3</v>
      </c>
      <c r="F401" s="304"/>
      <c r="G401" s="374"/>
      <c r="H401" s="334"/>
      <c r="I401" s="304"/>
      <c r="J401" s="304"/>
    </row>
    <row r="402" spans="1:10" ht="25.5">
      <c r="A402" s="331" t="s">
        <v>1193</v>
      </c>
      <c r="B402" s="148" t="s">
        <v>653</v>
      </c>
      <c r="C402" s="305" t="s">
        <v>654</v>
      </c>
      <c r="D402" s="334" t="s">
        <v>87</v>
      </c>
      <c r="E402" s="360">
        <v>3</v>
      </c>
      <c r="F402" s="304"/>
      <c r="G402" s="374"/>
      <c r="H402" s="334"/>
      <c r="I402" s="304"/>
      <c r="J402" s="304"/>
    </row>
    <row r="403" spans="1:10" ht="25.5">
      <c r="A403" s="331" t="s">
        <v>1194</v>
      </c>
      <c r="B403" s="148" t="s">
        <v>655</v>
      </c>
      <c r="C403" s="305" t="s">
        <v>656</v>
      </c>
      <c r="D403" s="334" t="s">
        <v>87</v>
      </c>
      <c r="E403" s="360">
        <v>3</v>
      </c>
      <c r="F403" s="304"/>
      <c r="G403" s="374"/>
      <c r="H403" s="334"/>
      <c r="I403" s="304"/>
      <c r="J403" s="304"/>
    </row>
    <row r="404" spans="1:10" ht="25.5">
      <c r="A404" s="331" t="s">
        <v>1197</v>
      </c>
      <c r="B404" s="148" t="s">
        <v>657</v>
      </c>
      <c r="C404" s="305" t="s">
        <v>658</v>
      </c>
      <c r="D404" s="334" t="s">
        <v>87</v>
      </c>
      <c r="E404" s="360">
        <v>3</v>
      </c>
      <c r="F404" s="304"/>
      <c r="G404" s="374"/>
      <c r="H404" s="334"/>
      <c r="I404" s="304"/>
      <c r="J404" s="304"/>
    </row>
    <row r="405" spans="1:10" ht="25.5">
      <c r="A405" s="331" t="s">
        <v>1520</v>
      </c>
      <c r="B405" s="148" t="s">
        <v>659</v>
      </c>
      <c r="C405" s="305" t="s">
        <v>660</v>
      </c>
      <c r="D405" s="334" t="s">
        <v>87</v>
      </c>
      <c r="E405" s="360">
        <v>3</v>
      </c>
      <c r="F405" s="304"/>
      <c r="G405" s="374"/>
      <c r="H405" s="334"/>
      <c r="I405" s="304"/>
      <c r="J405" s="304"/>
    </row>
    <row r="406" spans="1:10">
      <c r="A406" s="331" t="s">
        <v>1521</v>
      </c>
      <c r="B406" s="148" t="s">
        <v>661</v>
      </c>
      <c r="C406" s="305" t="s">
        <v>662</v>
      </c>
      <c r="D406" s="334" t="s">
        <v>87</v>
      </c>
      <c r="E406" s="360">
        <v>3</v>
      </c>
      <c r="F406" s="304"/>
      <c r="G406" s="374"/>
      <c r="H406" s="334"/>
      <c r="I406" s="304"/>
      <c r="J406" s="304"/>
    </row>
    <row r="407" spans="1:10" ht="25.5">
      <c r="A407" s="331" t="s">
        <v>1522</v>
      </c>
      <c r="B407" s="148" t="s">
        <v>663</v>
      </c>
      <c r="C407" s="305" t="s">
        <v>664</v>
      </c>
      <c r="D407" s="334" t="s">
        <v>87</v>
      </c>
      <c r="E407" s="360">
        <v>3</v>
      </c>
      <c r="F407" s="304"/>
      <c r="G407" s="374"/>
      <c r="H407" s="334"/>
      <c r="I407" s="304"/>
      <c r="J407" s="304"/>
    </row>
    <row r="408" spans="1:10" ht="25.5">
      <c r="A408" s="331" t="s">
        <v>1523</v>
      </c>
      <c r="B408" s="148" t="s">
        <v>665</v>
      </c>
      <c r="C408" s="305" t="s">
        <v>666</v>
      </c>
      <c r="D408" s="334" t="s">
        <v>87</v>
      </c>
      <c r="E408" s="360">
        <v>3</v>
      </c>
      <c r="F408" s="304"/>
      <c r="G408" s="374"/>
      <c r="H408" s="334"/>
      <c r="I408" s="304"/>
      <c r="J408" s="304"/>
    </row>
    <row r="409" spans="1:10">
      <c r="A409" s="331" t="s">
        <v>1524</v>
      </c>
      <c r="B409" s="148" t="s">
        <v>667</v>
      </c>
      <c r="C409" s="305" t="s">
        <v>668</v>
      </c>
      <c r="D409" s="334" t="s">
        <v>87</v>
      </c>
      <c r="E409" s="360">
        <v>3</v>
      </c>
      <c r="F409" s="304"/>
      <c r="G409" s="374"/>
      <c r="H409" s="334"/>
      <c r="I409" s="304"/>
      <c r="J409" s="304"/>
    </row>
    <row r="410" spans="1:10" ht="25.5">
      <c r="A410" s="331" t="s">
        <v>1525</v>
      </c>
      <c r="B410" s="148" t="s">
        <v>669</v>
      </c>
      <c r="C410" s="305" t="s">
        <v>670</v>
      </c>
      <c r="D410" s="334" t="s">
        <v>87</v>
      </c>
      <c r="E410" s="360">
        <v>3</v>
      </c>
      <c r="F410" s="304"/>
      <c r="G410" s="374"/>
      <c r="H410" s="334"/>
      <c r="I410" s="304"/>
      <c r="J410" s="304"/>
    </row>
    <row r="411" spans="1:10" ht="25.5">
      <c r="A411" s="331" t="s">
        <v>1526</v>
      </c>
      <c r="B411" s="148" t="s">
        <v>671</v>
      </c>
      <c r="C411" s="305" t="s">
        <v>672</v>
      </c>
      <c r="D411" s="334" t="s">
        <v>87</v>
      </c>
      <c r="E411" s="360">
        <v>3</v>
      </c>
      <c r="F411" s="304"/>
      <c r="G411" s="374"/>
      <c r="H411" s="334"/>
      <c r="I411" s="304"/>
      <c r="J411" s="304"/>
    </row>
    <row r="412" spans="1:10" ht="25.5">
      <c r="A412" s="331" t="s">
        <v>1527</v>
      </c>
      <c r="B412" s="148" t="s">
        <v>673</v>
      </c>
      <c r="C412" s="305" t="s">
        <v>674</v>
      </c>
      <c r="D412" s="334" t="s">
        <v>87</v>
      </c>
      <c r="E412" s="360">
        <v>3</v>
      </c>
      <c r="F412" s="304"/>
      <c r="G412" s="374"/>
      <c r="H412" s="334"/>
      <c r="I412" s="304"/>
      <c r="J412" s="304"/>
    </row>
    <row r="413" spans="1:10">
      <c r="A413" s="331" t="s">
        <v>1528</v>
      </c>
      <c r="B413" s="148" t="s">
        <v>675</v>
      </c>
      <c r="C413" s="305" t="s">
        <v>676</v>
      </c>
      <c r="D413" s="334" t="s">
        <v>87</v>
      </c>
      <c r="E413" s="360">
        <v>3</v>
      </c>
      <c r="F413" s="304"/>
      <c r="G413" s="374"/>
      <c r="H413" s="334"/>
      <c r="I413" s="304"/>
      <c r="J413" s="304"/>
    </row>
    <row r="414" spans="1:10" ht="25.5">
      <c r="A414" s="331" t="s">
        <v>1529</v>
      </c>
      <c r="B414" s="148" t="s">
        <v>677</v>
      </c>
      <c r="C414" s="305" t="s">
        <v>678</v>
      </c>
      <c r="D414" s="334" t="s">
        <v>87</v>
      </c>
      <c r="E414" s="360">
        <v>3</v>
      </c>
      <c r="F414" s="304"/>
      <c r="G414" s="374"/>
      <c r="H414" s="334"/>
      <c r="I414" s="304"/>
      <c r="J414" s="304"/>
    </row>
    <row r="415" spans="1:10" ht="25.5">
      <c r="A415" s="331" t="s">
        <v>1530</v>
      </c>
      <c r="B415" s="148" t="s">
        <v>679</v>
      </c>
      <c r="C415" s="305" t="s">
        <v>680</v>
      </c>
      <c r="D415" s="334" t="s">
        <v>87</v>
      </c>
      <c r="E415" s="360">
        <v>3</v>
      </c>
      <c r="F415" s="304"/>
      <c r="G415" s="374"/>
      <c r="H415" s="334"/>
      <c r="I415" s="304"/>
      <c r="J415" s="304"/>
    </row>
    <row r="416" spans="1:10" ht="25.5">
      <c r="A416" s="331" t="s">
        <v>1531</v>
      </c>
      <c r="B416" s="148" t="s">
        <v>681</v>
      </c>
      <c r="C416" s="305" t="s">
        <v>682</v>
      </c>
      <c r="D416" s="334" t="s">
        <v>87</v>
      </c>
      <c r="E416" s="360">
        <v>3</v>
      </c>
      <c r="F416" s="304"/>
      <c r="G416" s="374"/>
      <c r="H416" s="334"/>
      <c r="I416" s="304"/>
      <c r="J416" s="304"/>
    </row>
    <row r="417" spans="1:10" ht="25.5">
      <c r="A417" s="331" t="s">
        <v>1532</v>
      </c>
      <c r="B417" s="148" t="s">
        <v>683</v>
      </c>
      <c r="C417" s="305" t="s">
        <v>684</v>
      </c>
      <c r="D417" s="334" t="s">
        <v>87</v>
      </c>
      <c r="E417" s="360">
        <v>3</v>
      </c>
      <c r="F417" s="304"/>
      <c r="G417" s="374"/>
      <c r="H417" s="334"/>
      <c r="I417" s="304"/>
      <c r="J417" s="304"/>
    </row>
    <row r="418" spans="1:10" ht="25.5">
      <c r="A418" s="331" t="s">
        <v>1533</v>
      </c>
      <c r="B418" s="148" t="s">
        <v>685</v>
      </c>
      <c r="C418" s="305" t="s">
        <v>686</v>
      </c>
      <c r="D418" s="334" t="s">
        <v>87</v>
      </c>
      <c r="E418" s="360">
        <v>3</v>
      </c>
      <c r="F418" s="304"/>
      <c r="G418" s="374"/>
      <c r="H418" s="334"/>
      <c r="I418" s="304"/>
      <c r="J418" s="304"/>
    </row>
    <row r="419" spans="1:10" ht="25.5">
      <c r="A419" s="331" t="s">
        <v>1534</v>
      </c>
      <c r="B419" s="148" t="s">
        <v>687</v>
      </c>
      <c r="C419" s="305" t="s">
        <v>688</v>
      </c>
      <c r="D419" s="334" t="s">
        <v>87</v>
      </c>
      <c r="E419" s="360">
        <v>3</v>
      </c>
      <c r="F419" s="304"/>
      <c r="G419" s="374"/>
      <c r="H419" s="334"/>
      <c r="I419" s="304"/>
      <c r="J419" s="304"/>
    </row>
    <row r="420" spans="1:10" ht="25.5">
      <c r="A420" s="331" t="s">
        <v>1535</v>
      </c>
      <c r="B420" s="148" t="s">
        <v>689</v>
      </c>
      <c r="C420" s="305" t="s">
        <v>690</v>
      </c>
      <c r="D420" s="334" t="s">
        <v>87</v>
      </c>
      <c r="E420" s="360">
        <v>3</v>
      </c>
      <c r="F420" s="304"/>
      <c r="G420" s="374"/>
      <c r="H420" s="334"/>
      <c r="I420" s="304"/>
      <c r="J420" s="304"/>
    </row>
    <row r="421" spans="1:10">
      <c r="A421" s="331" t="s">
        <v>1536</v>
      </c>
      <c r="B421" s="148" t="s">
        <v>691</v>
      </c>
      <c r="C421" s="305" t="s">
        <v>692</v>
      </c>
      <c r="D421" s="334" t="s">
        <v>87</v>
      </c>
      <c r="E421" s="360">
        <v>3</v>
      </c>
      <c r="F421" s="304"/>
      <c r="G421" s="374"/>
      <c r="H421" s="334"/>
      <c r="I421" s="304"/>
      <c r="J421" s="304"/>
    </row>
    <row r="422" spans="1:10" ht="25.5">
      <c r="A422" s="331" t="s">
        <v>1537</v>
      </c>
      <c r="B422" s="148" t="s">
        <v>693</v>
      </c>
      <c r="C422" s="305" t="s">
        <v>694</v>
      </c>
      <c r="D422" s="334" t="s">
        <v>87</v>
      </c>
      <c r="E422" s="360">
        <v>3</v>
      </c>
      <c r="F422" s="304"/>
      <c r="G422" s="374"/>
      <c r="H422" s="334"/>
      <c r="I422" s="304"/>
      <c r="J422" s="304"/>
    </row>
    <row r="423" spans="1:10" ht="25.5">
      <c r="A423" s="331" t="s">
        <v>1538</v>
      </c>
      <c r="B423" s="148" t="s">
        <v>695</v>
      </c>
      <c r="C423" s="305" t="s">
        <v>696</v>
      </c>
      <c r="D423" s="334" t="s">
        <v>87</v>
      </c>
      <c r="E423" s="360">
        <v>3</v>
      </c>
      <c r="F423" s="304"/>
      <c r="G423" s="374"/>
      <c r="H423" s="334"/>
      <c r="I423" s="304"/>
      <c r="J423" s="304"/>
    </row>
    <row r="424" spans="1:10" ht="25.5">
      <c r="A424" s="331" t="s">
        <v>1539</v>
      </c>
      <c r="B424" s="148" t="s">
        <v>697</v>
      </c>
      <c r="C424" s="305" t="s">
        <v>698</v>
      </c>
      <c r="D424" s="334" t="s">
        <v>87</v>
      </c>
      <c r="E424" s="360">
        <v>3</v>
      </c>
      <c r="F424" s="304"/>
      <c r="G424" s="374"/>
      <c r="H424" s="334"/>
      <c r="I424" s="304"/>
      <c r="J424" s="304"/>
    </row>
    <row r="425" spans="1:10" ht="25.5">
      <c r="A425" s="331" t="s">
        <v>1540</v>
      </c>
      <c r="B425" s="148" t="s">
        <v>699</v>
      </c>
      <c r="C425" s="305" t="s">
        <v>700</v>
      </c>
      <c r="D425" s="334" t="s">
        <v>87</v>
      </c>
      <c r="E425" s="360">
        <v>3</v>
      </c>
      <c r="F425" s="304"/>
      <c r="G425" s="374"/>
      <c r="H425" s="334"/>
      <c r="I425" s="304"/>
      <c r="J425" s="304"/>
    </row>
    <row r="426" spans="1:10" ht="25.5">
      <c r="A426" s="331" t="s">
        <v>1541</v>
      </c>
      <c r="B426" s="148" t="s">
        <v>701</v>
      </c>
      <c r="C426" s="305" t="s">
        <v>702</v>
      </c>
      <c r="D426" s="334" t="s">
        <v>87</v>
      </c>
      <c r="E426" s="360">
        <v>3</v>
      </c>
      <c r="F426" s="304"/>
      <c r="G426" s="374"/>
      <c r="H426" s="334"/>
      <c r="I426" s="304"/>
      <c r="J426" s="304"/>
    </row>
    <row r="427" spans="1:10" ht="25.5">
      <c r="A427" s="331" t="s">
        <v>1542</v>
      </c>
      <c r="B427" s="148" t="s">
        <v>703</v>
      </c>
      <c r="C427" s="305" t="s">
        <v>704</v>
      </c>
      <c r="D427" s="334" t="s">
        <v>87</v>
      </c>
      <c r="E427" s="360">
        <v>3</v>
      </c>
      <c r="F427" s="304"/>
      <c r="G427" s="374"/>
      <c r="H427" s="334"/>
      <c r="I427" s="304"/>
      <c r="J427" s="304"/>
    </row>
    <row r="428" spans="1:10">
      <c r="A428" s="331" t="s">
        <v>1543</v>
      </c>
      <c r="B428" s="148" t="s">
        <v>705</v>
      </c>
      <c r="C428" s="305" t="s">
        <v>706</v>
      </c>
      <c r="D428" s="334" t="s">
        <v>87</v>
      </c>
      <c r="E428" s="360">
        <v>3</v>
      </c>
      <c r="F428" s="304"/>
      <c r="G428" s="374"/>
      <c r="H428" s="334"/>
      <c r="I428" s="304"/>
      <c r="J428" s="304"/>
    </row>
    <row r="429" spans="1:10" ht="25.5">
      <c r="A429" s="331" t="s">
        <v>1544</v>
      </c>
      <c r="B429" s="148" t="s">
        <v>707</v>
      </c>
      <c r="C429" s="305" t="s">
        <v>708</v>
      </c>
      <c r="D429" s="334" t="s">
        <v>87</v>
      </c>
      <c r="E429" s="360">
        <v>3</v>
      </c>
      <c r="F429" s="304"/>
      <c r="G429" s="374"/>
      <c r="H429" s="334"/>
      <c r="I429" s="304"/>
      <c r="J429" s="304"/>
    </row>
    <row r="430" spans="1:10" ht="25.5">
      <c r="A430" s="331" t="s">
        <v>1545</v>
      </c>
      <c r="B430" s="148" t="s">
        <v>709</v>
      </c>
      <c r="C430" s="305" t="s">
        <v>710</v>
      </c>
      <c r="D430" s="334" t="s">
        <v>87</v>
      </c>
      <c r="E430" s="360">
        <v>3</v>
      </c>
      <c r="F430" s="304"/>
      <c r="G430" s="374"/>
      <c r="H430" s="334"/>
      <c r="I430" s="304"/>
      <c r="J430" s="304"/>
    </row>
    <row r="431" spans="1:10" ht="25.5">
      <c r="A431" s="331" t="s">
        <v>1546</v>
      </c>
      <c r="B431" s="148" t="s">
        <v>711</v>
      </c>
      <c r="C431" s="305" t="s">
        <v>712</v>
      </c>
      <c r="D431" s="334" t="s">
        <v>87</v>
      </c>
      <c r="E431" s="360">
        <v>3</v>
      </c>
      <c r="F431" s="304"/>
      <c r="G431" s="374"/>
      <c r="H431" s="334"/>
      <c r="I431" s="304"/>
      <c r="J431" s="304"/>
    </row>
    <row r="432" spans="1:10" ht="25.5">
      <c r="A432" s="331" t="s">
        <v>1547</v>
      </c>
      <c r="B432" s="148" t="s">
        <v>713</v>
      </c>
      <c r="C432" s="305" t="s">
        <v>714</v>
      </c>
      <c r="D432" s="334" t="s">
        <v>87</v>
      </c>
      <c r="E432" s="360">
        <v>3</v>
      </c>
      <c r="F432" s="304"/>
      <c r="G432" s="374"/>
      <c r="H432" s="334"/>
      <c r="I432" s="304"/>
      <c r="J432" s="304"/>
    </row>
    <row r="433" spans="1:10" ht="25.5">
      <c r="A433" s="331" t="s">
        <v>1548</v>
      </c>
      <c r="B433" s="148" t="s">
        <v>715</v>
      </c>
      <c r="C433" s="305" t="s">
        <v>716</v>
      </c>
      <c r="D433" s="334" t="s">
        <v>87</v>
      </c>
      <c r="E433" s="360">
        <v>3</v>
      </c>
      <c r="F433" s="304"/>
      <c r="G433" s="374"/>
      <c r="H433" s="334"/>
      <c r="I433" s="304"/>
      <c r="J433" s="304"/>
    </row>
    <row r="434" spans="1:10" ht="25.5">
      <c r="A434" s="331" t="s">
        <v>1549</v>
      </c>
      <c r="B434" s="148" t="s">
        <v>717</v>
      </c>
      <c r="C434" s="305" t="s">
        <v>718</v>
      </c>
      <c r="D434" s="334" t="s">
        <v>87</v>
      </c>
      <c r="E434" s="360">
        <v>3</v>
      </c>
      <c r="F434" s="304"/>
      <c r="G434" s="374"/>
      <c r="H434" s="334"/>
      <c r="I434" s="304"/>
      <c r="J434" s="304"/>
    </row>
    <row r="435" spans="1:10" ht="25.5">
      <c r="A435" s="331" t="s">
        <v>1550</v>
      </c>
      <c r="B435" s="148" t="s">
        <v>719</v>
      </c>
      <c r="C435" s="305" t="s">
        <v>720</v>
      </c>
      <c r="D435" s="334" t="s">
        <v>87</v>
      </c>
      <c r="E435" s="360">
        <v>3</v>
      </c>
      <c r="F435" s="304"/>
      <c r="G435" s="374"/>
      <c r="H435" s="334"/>
      <c r="I435" s="304"/>
      <c r="J435" s="304"/>
    </row>
    <row r="436" spans="1:10" ht="25.5">
      <c r="A436" s="331" t="s">
        <v>1551</v>
      </c>
      <c r="B436" s="148" t="s">
        <v>721</v>
      </c>
      <c r="C436" s="305" t="s">
        <v>722</v>
      </c>
      <c r="D436" s="334" t="s">
        <v>87</v>
      </c>
      <c r="E436" s="360">
        <v>3</v>
      </c>
      <c r="F436" s="304"/>
      <c r="G436" s="374"/>
      <c r="H436" s="334"/>
      <c r="I436" s="304"/>
      <c r="J436" s="304"/>
    </row>
    <row r="437" spans="1:10" ht="25.5">
      <c r="A437" s="331" t="s">
        <v>1552</v>
      </c>
      <c r="B437" s="148" t="s">
        <v>723</v>
      </c>
      <c r="C437" s="305" t="s">
        <v>2714</v>
      </c>
      <c r="D437" s="334" t="s">
        <v>87</v>
      </c>
      <c r="E437" s="360">
        <v>3</v>
      </c>
      <c r="F437" s="304"/>
      <c r="G437" s="374"/>
      <c r="H437" s="334"/>
      <c r="I437" s="304"/>
      <c r="J437" s="304"/>
    </row>
    <row r="438" spans="1:10">
      <c r="A438" s="331" t="s">
        <v>1553</v>
      </c>
      <c r="B438" s="339" t="s">
        <v>724</v>
      </c>
      <c r="C438" s="100" t="s">
        <v>725</v>
      </c>
      <c r="D438" s="334" t="s">
        <v>87</v>
      </c>
      <c r="E438" s="360">
        <v>3</v>
      </c>
      <c r="F438" s="409"/>
      <c r="G438" s="409"/>
      <c r="H438" s="409"/>
      <c r="I438" s="409"/>
      <c r="J438" s="409"/>
    </row>
    <row r="439" spans="1:10">
      <c r="A439" s="332"/>
      <c r="B439" s="435"/>
      <c r="C439" s="436"/>
      <c r="D439" s="405"/>
      <c r="E439" s="437"/>
      <c r="F439" s="404"/>
      <c r="G439" s="378"/>
      <c r="H439" s="405"/>
      <c r="I439" s="406" t="s">
        <v>1199</v>
      </c>
      <c r="J439" s="407"/>
    </row>
    <row r="440" spans="1:10">
      <c r="A440" s="330" t="s">
        <v>1200</v>
      </c>
      <c r="B440" s="278" t="s">
        <v>2771</v>
      </c>
      <c r="C440" s="235"/>
      <c r="D440" s="333"/>
      <c r="E440" s="357"/>
      <c r="F440" s="320"/>
      <c r="G440" s="375"/>
      <c r="H440" s="333"/>
      <c r="I440" s="320"/>
      <c r="J440" s="320"/>
    </row>
    <row r="441" spans="1:10" ht="51">
      <c r="A441" s="674" t="s">
        <v>1202</v>
      </c>
      <c r="B441" s="302" t="s">
        <v>729</v>
      </c>
      <c r="C441" s="305" t="s">
        <v>2715</v>
      </c>
      <c r="D441" s="251" t="s">
        <v>31</v>
      </c>
      <c r="E441" s="300">
        <v>3000</v>
      </c>
      <c r="F441" s="659" t="s">
        <v>2810</v>
      </c>
      <c r="G441" s="251">
        <v>5.39</v>
      </c>
      <c r="H441" s="662">
        <v>53.9</v>
      </c>
      <c r="I441" s="663">
        <v>0.12</v>
      </c>
      <c r="J441" s="662">
        <v>18110.400000000001</v>
      </c>
    </row>
    <row r="442" spans="1:10">
      <c r="A442" s="332"/>
      <c r="B442" s="341"/>
      <c r="C442" s="385"/>
      <c r="D442" s="335"/>
      <c r="E442" s="358"/>
      <c r="F442" s="329"/>
      <c r="G442" s="327"/>
      <c r="H442" s="335"/>
      <c r="I442" s="373" t="s">
        <v>1205</v>
      </c>
      <c r="J442" s="319">
        <v>16170</v>
      </c>
    </row>
    <row r="443" spans="1:10">
      <c r="A443" s="330" t="s">
        <v>1206</v>
      </c>
      <c r="B443" s="278" t="s">
        <v>2772</v>
      </c>
      <c r="C443" s="255"/>
      <c r="D443" s="333"/>
      <c r="E443" s="185"/>
      <c r="F443" s="320"/>
      <c r="G443" s="426"/>
      <c r="H443" s="76"/>
      <c r="I443" s="320"/>
      <c r="J443" s="320"/>
    </row>
    <row r="444" spans="1:10" ht="25.5">
      <c r="A444" s="682" t="s">
        <v>1207</v>
      </c>
      <c r="B444" s="683" t="s">
        <v>730</v>
      </c>
      <c r="C444" s="684" t="s">
        <v>2716</v>
      </c>
      <c r="D444" s="670" t="s">
        <v>31</v>
      </c>
      <c r="E444" s="685">
        <v>30000</v>
      </c>
      <c r="F444" s="669" t="s">
        <v>2800</v>
      </c>
      <c r="G444" s="670">
        <v>5.82</v>
      </c>
      <c r="H444" s="671">
        <v>116.4</v>
      </c>
      <c r="I444" s="672">
        <v>0.12</v>
      </c>
      <c r="J444" s="671">
        <v>195552</v>
      </c>
    </row>
    <row r="445" spans="1:10">
      <c r="A445" s="332"/>
      <c r="B445" s="341"/>
      <c r="C445" s="385"/>
      <c r="D445" s="335"/>
      <c r="E445" s="358"/>
      <c r="F445" s="329"/>
      <c r="G445" s="378"/>
      <c r="H445" s="335"/>
      <c r="I445" s="373" t="s">
        <v>1209</v>
      </c>
      <c r="J445" s="319">
        <v>174600</v>
      </c>
    </row>
    <row r="446" spans="1:10">
      <c r="A446" s="330" t="s">
        <v>1210</v>
      </c>
      <c r="B446" s="278" t="s">
        <v>2773</v>
      </c>
      <c r="C446" s="255"/>
      <c r="D446" s="333"/>
      <c r="E446" s="185"/>
      <c r="F446" s="320"/>
      <c r="G446" s="426"/>
      <c r="H446" s="333"/>
      <c r="I446" s="320"/>
      <c r="J446" s="320"/>
    </row>
    <row r="447" spans="1:10" ht="38.25">
      <c r="A447" s="674" t="s">
        <v>1211</v>
      </c>
      <c r="B447" s="302" t="s">
        <v>732</v>
      </c>
      <c r="C447" s="686" t="s">
        <v>733</v>
      </c>
      <c r="D447" s="251" t="s">
        <v>31</v>
      </c>
      <c r="E447" s="300">
        <v>864</v>
      </c>
      <c r="F447" s="659" t="s">
        <v>2800</v>
      </c>
      <c r="G447" s="662">
        <v>4.5999999999999996</v>
      </c>
      <c r="H447" s="662">
        <v>92</v>
      </c>
      <c r="I447" s="663">
        <v>0.12</v>
      </c>
      <c r="J447" s="251">
        <v>4451.33</v>
      </c>
    </row>
    <row r="448" spans="1:10">
      <c r="A448" s="332"/>
      <c r="B448" s="341"/>
      <c r="C448" s="385"/>
      <c r="D448" s="335"/>
      <c r="E448" s="358"/>
      <c r="F448" s="329"/>
      <c r="G448" s="327"/>
      <c r="H448" s="335"/>
      <c r="I448" s="373" t="s">
        <v>1216</v>
      </c>
      <c r="J448" s="319">
        <v>3974.4</v>
      </c>
    </row>
    <row r="449" spans="1:10">
      <c r="A449" s="330" t="s">
        <v>1217</v>
      </c>
      <c r="B449" s="278" t="s">
        <v>2774</v>
      </c>
      <c r="C449" s="322"/>
      <c r="D449" s="333"/>
      <c r="E449" s="357"/>
      <c r="F449" s="249"/>
      <c r="G449" s="205"/>
      <c r="H449" s="333"/>
      <c r="I449" s="250"/>
      <c r="J449" s="320"/>
    </row>
    <row r="450" spans="1:10" ht="38.25">
      <c r="A450" s="674" t="s">
        <v>1219</v>
      </c>
      <c r="B450" s="302" t="s">
        <v>734</v>
      </c>
      <c r="C450" s="686" t="s">
        <v>735</v>
      </c>
      <c r="D450" s="251" t="s">
        <v>31</v>
      </c>
      <c r="E450" s="300">
        <v>40000</v>
      </c>
      <c r="F450" s="659" t="s">
        <v>2800</v>
      </c>
      <c r="G450" s="251">
        <v>3.56</v>
      </c>
      <c r="H450" s="673">
        <v>71.2</v>
      </c>
      <c r="I450" s="663">
        <v>0.12</v>
      </c>
      <c r="J450" s="662">
        <v>159488</v>
      </c>
    </row>
    <row r="451" spans="1:10">
      <c r="A451" s="332"/>
      <c r="B451" s="341"/>
      <c r="C451" s="385"/>
      <c r="D451" s="335"/>
      <c r="E451" s="358"/>
      <c r="F451" s="329"/>
      <c r="G451" s="378"/>
      <c r="H451" s="335"/>
      <c r="I451" s="373" t="s">
        <v>1223</v>
      </c>
      <c r="J451" s="319">
        <v>142400</v>
      </c>
    </row>
    <row r="452" spans="1:10">
      <c r="A452" s="330" t="s">
        <v>1224</v>
      </c>
      <c r="B452" s="277" t="s">
        <v>737</v>
      </c>
      <c r="C452" s="240"/>
      <c r="D452" s="336"/>
      <c r="E452" s="357"/>
      <c r="F452" s="324"/>
      <c r="G452" s="376"/>
      <c r="H452" s="336"/>
      <c r="I452" s="324"/>
      <c r="J452" s="324"/>
    </row>
    <row r="453" spans="1:10">
      <c r="A453" s="331" t="s">
        <v>1225</v>
      </c>
      <c r="B453" s="297" t="s">
        <v>739</v>
      </c>
      <c r="C453" s="380" t="s">
        <v>740</v>
      </c>
      <c r="D453" s="152" t="s">
        <v>49</v>
      </c>
      <c r="E453" s="150">
        <v>24</v>
      </c>
      <c r="F453" s="304"/>
      <c r="G453" s="374"/>
      <c r="H453" s="334"/>
      <c r="I453" s="304"/>
      <c r="J453" s="304"/>
    </row>
    <row r="454" spans="1:10">
      <c r="A454" s="332"/>
      <c r="B454" s="341"/>
      <c r="C454" s="385"/>
      <c r="D454" s="335"/>
      <c r="E454" s="358"/>
      <c r="F454" s="329"/>
      <c r="G454" s="378"/>
      <c r="H454" s="335"/>
      <c r="I454" s="373" t="s">
        <v>1237</v>
      </c>
      <c r="J454" s="319"/>
    </row>
    <row r="455" spans="1:10">
      <c r="A455" s="330" t="s">
        <v>1238</v>
      </c>
      <c r="B455" s="343" t="s">
        <v>741</v>
      </c>
      <c r="C455" s="235"/>
      <c r="D455" s="178"/>
      <c r="E455" s="185"/>
      <c r="F455" s="320"/>
      <c r="G455" s="375"/>
      <c r="H455" s="333"/>
      <c r="I455" s="320"/>
      <c r="J455" s="320"/>
    </row>
    <row r="456" spans="1:10" ht="38.25">
      <c r="A456" s="331" t="s">
        <v>1240</v>
      </c>
      <c r="B456" s="297" t="s">
        <v>743</v>
      </c>
      <c r="C456" s="380" t="s">
        <v>744</v>
      </c>
      <c r="D456" s="152" t="s">
        <v>87</v>
      </c>
      <c r="E456" s="150">
        <v>18</v>
      </c>
      <c r="F456" s="304"/>
      <c r="G456" s="374"/>
      <c r="H456" s="334"/>
      <c r="I456" s="304"/>
      <c r="J456" s="304"/>
    </row>
    <row r="457" spans="1:10">
      <c r="A457" s="332"/>
      <c r="B457" s="341"/>
      <c r="C457" s="385"/>
      <c r="D457" s="335"/>
      <c r="E457" s="358"/>
      <c r="F457" s="329"/>
      <c r="G457" s="378"/>
      <c r="H457" s="335"/>
      <c r="I457" s="373" t="s">
        <v>1250</v>
      </c>
      <c r="J457" s="319"/>
    </row>
    <row r="458" spans="1:10">
      <c r="A458" s="330" t="s">
        <v>1251</v>
      </c>
      <c r="B458" s="278" t="s">
        <v>2770</v>
      </c>
      <c r="C458" s="322"/>
      <c r="D458" s="333"/>
      <c r="E458" s="357"/>
      <c r="F458" s="249"/>
      <c r="G458" s="320"/>
      <c r="H458" s="333"/>
      <c r="I458" s="250"/>
      <c r="J458" s="320"/>
    </row>
    <row r="459" spans="1:10">
      <c r="A459" s="331" t="s">
        <v>1252</v>
      </c>
      <c r="B459" s="297" t="s">
        <v>746</v>
      </c>
      <c r="C459" s="380" t="s">
        <v>2717</v>
      </c>
      <c r="D459" s="152" t="s">
        <v>49</v>
      </c>
      <c r="E459" s="303">
        <v>18</v>
      </c>
      <c r="F459" s="304"/>
      <c r="G459" s="374"/>
      <c r="H459" s="334"/>
      <c r="I459" s="304"/>
      <c r="J459" s="304"/>
    </row>
    <row r="460" spans="1:10" ht="25.5">
      <c r="A460" s="331" t="s">
        <v>1253</v>
      </c>
      <c r="B460" s="297" t="s">
        <v>748</v>
      </c>
      <c r="C460" s="380" t="s">
        <v>2718</v>
      </c>
      <c r="D460" s="152" t="s">
        <v>49</v>
      </c>
      <c r="E460" s="303">
        <v>18</v>
      </c>
      <c r="F460" s="304"/>
      <c r="G460" s="374"/>
      <c r="H460" s="334"/>
      <c r="I460" s="304"/>
      <c r="J460" s="304"/>
    </row>
    <row r="461" spans="1:10">
      <c r="A461" s="332"/>
      <c r="B461" s="341"/>
      <c r="C461" s="385"/>
      <c r="D461" s="335"/>
      <c r="E461" s="358"/>
      <c r="F461" s="329"/>
      <c r="G461" s="378"/>
      <c r="H461" s="335"/>
      <c r="I461" s="373" t="s">
        <v>1259</v>
      </c>
      <c r="J461" s="319"/>
    </row>
    <row r="462" spans="1:10">
      <c r="A462" s="330" t="s">
        <v>1260</v>
      </c>
      <c r="B462" s="438" t="s">
        <v>750</v>
      </c>
      <c r="C462" s="235"/>
      <c r="D462" s="178"/>
      <c r="E462" s="187"/>
      <c r="F462" s="320"/>
      <c r="G462" s="375"/>
      <c r="H462" s="333"/>
      <c r="I462" s="320"/>
      <c r="J462" s="320"/>
    </row>
    <row r="463" spans="1:10">
      <c r="A463" s="331" t="s">
        <v>1261</v>
      </c>
      <c r="B463" s="297" t="s">
        <v>752</v>
      </c>
      <c r="C463" s="380" t="s">
        <v>753</v>
      </c>
      <c r="D463" s="152" t="s">
        <v>49</v>
      </c>
      <c r="E463" s="303">
        <v>63</v>
      </c>
      <c r="F463" s="304"/>
      <c r="G463" s="374"/>
      <c r="H463" s="334"/>
      <c r="I463" s="304"/>
      <c r="J463" s="304"/>
    </row>
    <row r="464" spans="1:10">
      <c r="A464" s="332"/>
      <c r="B464" s="341"/>
      <c r="C464" s="385"/>
      <c r="D464" s="335"/>
      <c r="E464" s="358"/>
      <c r="F464" s="329"/>
      <c r="G464" s="378"/>
      <c r="H464" s="335"/>
      <c r="I464" s="373" t="s">
        <v>1276</v>
      </c>
      <c r="J464" s="319"/>
    </row>
    <row r="465" spans="1:10">
      <c r="A465" s="330" t="s">
        <v>1277</v>
      </c>
      <c r="B465" s="181" t="s">
        <v>754</v>
      </c>
      <c r="C465" s="235"/>
      <c r="D465" s="178"/>
      <c r="E465" s="187"/>
      <c r="F465" s="320"/>
      <c r="G465" s="375"/>
      <c r="H465" s="333"/>
      <c r="I465" s="320"/>
      <c r="J465" s="320"/>
    </row>
    <row r="466" spans="1:10" ht="38.25">
      <c r="A466" s="331" t="s">
        <v>1278</v>
      </c>
      <c r="B466" s="379" t="s">
        <v>756</v>
      </c>
      <c r="C466" s="380" t="s">
        <v>2719</v>
      </c>
      <c r="D466" s="197" t="s">
        <v>249</v>
      </c>
      <c r="E466" s="303">
        <v>72</v>
      </c>
      <c r="F466" s="304"/>
      <c r="G466" s="374"/>
      <c r="H466" s="334"/>
      <c r="I466" s="304"/>
      <c r="J466" s="304"/>
    </row>
    <row r="467" spans="1:10">
      <c r="A467" s="332"/>
      <c r="B467" s="341"/>
      <c r="C467" s="385"/>
      <c r="D467" s="335"/>
      <c r="E467" s="358"/>
      <c r="F467" s="329"/>
      <c r="G467" s="378"/>
      <c r="H467" s="335"/>
      <c r="I467" s="373" t="s">
        <v>1290</v>
      </c>
      <c r="J467" s="319"/>
    </row>
    <row r="468" spans="1:10">
      <c r="A468" s="330" t="s">
        <v>1291</v>
      </c>
      <c r="B468" s="439" t="s">
        <v>2588</v>
      </c>
      <c r="C468" s="235"/>
      <c r="D468" s="440"/>
      <c r="E468" s="187"/>
      <c r="F468" s="320"/>
      <c r="G468" s="375"/>
      <c r="H468" s="333"/>
      <c r="I468" s="320"/>
      <c r="J468" s="320"/>
    </row>
    <row r="469" spans="1:10" ht="38.25">
      <c r="A469" s="331" t="s">
        <v>1293</v>
      </c>
      <c r="B469" s="149" t="s">
        <v>757</v>
      </c>
      <c r="C469" s="241" t="s">
        <v>758</v>
      </c>
      <c r="D469" s="152" t="s">
        <v>87</v>
      </c>
      <c r="E469" s="303">
        <v>12</v>
      </c>
      <c r="F469" s="304"/>
      <c r="G469" s="374"/>
      <c r="H469" s="334"/>
      <c r="I469" s="304"/>
      <c r="J469" s="304"/>
    </row>
    <row r="470" spans="1:10">
      <c r="A470" s="332"/>
      <c r="B470" s="341"/>
      <c r="C470" s="385"/>
      <c r="D470" s="335"/>
      <c r="E470" s="358"/>
      <c r="F470" s="329"/>
      <c r="G470" s="378"/>
      <c r="H470" s="335"/>
      <c r="I470" s="373" t="s">
        <v>1303</v>
      </c>
      <c r="J470" s="319"/>
    </row>
    <row r="471" spans="1:10">
      <c r="A471" s="330" t="s">
        <v>1304</v>
      </c>
      <c r="B471" s="441" t="s">
        <v>2589</v>
      </c>
      <c r="C471" s="255"/>
      <c r="D471" s="178"/>
      <c r="E471" s="187"/>
      <c r="F471" s="320"/>
      <c r="G471" s="375"/>
      <c r="H471" s="333"/>
      <c r="I471" s="320"/>
      <c r="J471" s="320"/>
    </row>
    <row r="472" spans="1:10" ht="38.25">
      <c r="A472" s="674" t="s">
        <v>1306</v>
      </c>
      <c r="B472" s="302" t="s">
        <v>759</v>
      </c>
      <c r="C472" s="305" t="s">
        <v>2720</v>
      </c>
      <c r="D472" s="144" t="s">
        <v>87</v>
      </c>
      <c r="E472" s="299">
        <v>30</v>
      </c>
      <c r="F472" s="299">
        <v>44030</v>
      </c>
      <c r="G472" s="665">
        <v>169</v>
      </c>
      <c r="H472" s="665">
        <v>169</v>
      </c>
      <c r="I472" s="666">
        <v>0.12</v>
      </c>
      <c r="J472" s="665">
        <v>5678.4</v>
      </c>
    </row>
    <row r="473" spans="1:10">
      <c r="A473" s="332"/>
      <c r="B473" s="341"/>
      <c r="C473" s="385"/>
      <c r="D473" s="335"/>
      <c r="E473" s="358"/>
      <c r="F473" s="329"/>
      <c r="G473" s="327"/>
      <c r="H473" s="335"/>
      <c r="I473" s="373" t="s">
        <v>1327</v>
      </c>
      <c r="J473" s="319">
        <v>5070</v>
      </c>
    </row>
    <row r="474" spans="1:10">
      <c r="A474" s="330" t="s">
        <v>1328</v>
      </c>
      <c r="B474" s="429" t="s">
        <v>2769</v>
      </c>
      <c r="C474" s="247"/>
      <c r="D474" s="443"/>
      <c r="E474" s="444"/>
      <c r="F474" s="205"/>
      <c r="G474" s="446"/>
      <c r="H474" s="443"/>
      <c r="I474" s="205"/>
      <c r="J474" s="205"/>
    </row>
    <row r="475" spans="1:10" ht="25.5">
      <c r="A475" s="674" t="s">
        <v>1330</v>
      </c>
      <c r="B475" s="302" t="s">
        <v>760</v>
      </c>
      <c r="C475" s="305" t="s">
        <v>2721</v>
      </c>
      <c r="D475" s="144" t="s">
        <v>87</v>
      </c>
      <c r="E475" s="299">
        <v>18</v>
      </c>
      <c r="F475" s="659">
        <v>44412</v>
      </c>
      <c r="G475" s="662">
        <v>129</v>
      </c>
      <c r="H475" s="662">
        <v>129</v>
      </c>
      <c r="I475" s="663">
        <v>0.12</v>
      </c>
      <c r="J475" s="251">
        <v>2600.64</v>
      </c>
    </row>
    <row r="476" spans="1:10" ht="25.5">
      <c r="A476" s="674" t="s">
        <v>1333</v>
      </c>
      <c r="B476" s="302" t="s">
        <v>760</v>
      </c>
      <c r="C476" s="305" t="s">
        <v>761</v>
      </c>
      <c r="D476" s="144" t="s">
        <v>87</v>
      </c>
      <c r="E476" s="300">
        <v>18</v>
      </c>
      <c r="F476" s="659">
        <v>44328</v>
      </c>
      <c r="G476" s="662">
        <v>212</v>
      </c>
      <c r="H476" s="662">
        <v>212</v>
      </c>
      <c r="I476" s="663">
        <v>0.12</v>
      </c>
      <c r="J476" s="251">
        <v>4273.92</v>
      </c>
    </row>
    <row r="477" spans="1:10">
      <c r="A477" s="332"/>
      <c r="B477" s="341"/>
      <c r="C477" s="385"/>
      <c r="D477" s="335"/>
      <c r="E477" s="358"/>
      <c r="F477" s="329"/>
      <c r="G477" s="378"/>
      <c r="H477" s="335"/>
      <c r="I477" s="373" t="s">
        <v>1554</v>
      </c>
      <c r="J477" s="319">
        <v>6138</v>
      </c>
    </row>
    <row r="478" spans="1:10">
      <c r="A478" s="330" t="s">
        <v>1555</v>
      </c>
      <c r="B478" s="438" t="s">
        <v>2768</v>
      </c>
      <c r="C478" s="235"/>
      <c r="D478" s="178"/>
      <c r="E478" s="185"/>
      <c r="F478" s="320"/>
      <c r="G478" s="375"/>
      <c r="H478" s="333"/>
      <c r="I478" s="320"/>
      <c r="J478" s="320"/>
    </row>
    <row r="479" spans="1:10" ht="38.25">
      <c r="A479" s="331" t="s">
        <v>1088</v>
      </c>
      <c r="B479" s="297" t="s">
        <v>762</v>
      </c>
      <c r="C479" s="380" t="s">
        <v>2722</v>
      </c>
      <c r="D479" s="152" t="s">
        <v>87</v>
      </c>
      <c r="E479" s="150">
        <v>24</v>
      </c>
      <c r="F479" s="304"/>
      <c r="G479" s="374"/>
      <c r="H479" s="334"/>
      <c r="I479" s="304"/>
      <c r="J479" s="304"/>
    </row>
    <row r="480" spans="1:10" ht="38.25">
      <c r="A480" s="331" t="s">
        <v>1091</v>
      </c>
      <c r="B480" s="297" t="s">
        <v>763</v>
      </c>
      <c r="C480" s="380" t="s">
        <v>764</v>
      </c>
      <c r="D480" s="152" t="s">
        <v>31</v>
      </c>
      <c r="E480" s="150">
        <v>12</v>
      </c>
      <c r="F480" s="304"/>
      <c r="G480" s="374"/>
      <c r="H480" s="334"/>
      <c r="I480" s="304"/>
      <c r="J480" s="304"/>
    </row>
    <row r="481" spans="1:10" ht="38.25">
      <c r="A481" s="331" t="s">
        <v>1094</v>
      </c>
      <c r="B481" s="297" t="s">
        <v>765</v>
      </c>
      <c r="C481" s="380" t="s">
        <v>766</v>
      </c>
      <c r="D481" s="152" t="s">
        <v>31</v>
      </c>
      <c r="E481" s="150">
        <v>24</v>
      </c>
      <c r="F481" s="304"/>
      <c r="G481" s="374"/>
      <c r="H481" s="334"/>
      <c r="I481" s="304"/>
      <c r="J481" s="304"/>
    </row>
    <row r="482" spans="1:10" ht="38.25">
      <c r="A482" s="331" t="s">
        <v>1097</v>
      </c>
      <c r="B482" s="297" t="s">
        <v>2724</v>
      </c>
      <c r="C482" s="380" t="s">
        <v>2723</v>
      </c>
      <c r="D482" s="152" t="s">
        <v>31</v>
      </c>
      <c r="E482" s="303">
        <v>12</v>
      </c>
      <c r="F482" s="304"/>
      <c r="G482" s="374"/>
      <c r="H482" s="334"/>
      <c r="I482" s="304"/>
      <c r="J482" s="304"/>
    </row>
    <row r="483" spans="1:10" ht="25.5">
      <c r="A483" s="331" t="s">
        <v>1100</v>
      </c>
      <c r="B483" s="297" t="s">
        <v>767</v>
      </c>
      <c r="C483" s="380" t="s">
        <v>768</v>
      </c>
      <c r="D483" s="152" t="s">
        <v>87</v>
      </c>
      <c r="E483" s="150">
        <v>12</v>
      </c>
      <c r="F483" s="304"/>
      <c r="G483" s="374"/>
      <c r="H483" s="334"/>
      <c r="I483" s="304"/>
      <c r="J483" s="304"/>
    </row>
    <row r="484" spans="1:10" ht="38.25">
      <c r="A484" s="331" t="s">
        <v>1103</v>
      </c>
      <c r="B484" s="297" t="s">
        <v>769</v>
      </c>
      <c r="C484" s="380" t="s">
        <v>770</v>
      </c>
      <c r="D484" s="152" t="s">
        <v>87</v>
      </c>
      <c r="E484" s="150">
        <v>12</v>
      </c>
      <c r="F484" s="304"/>
      <c r="G484" s="374"/>
      <c r="H484" s="334"/>
      <c r="I484" s="304"/>
      <c r="J484" s="304"/>
    </row>
    <row r="485" spans="1:10" ht="25.5">
      <c r="A485" s="331" t="s">
        <v>1106</v>
      </c>
      <c r="B485" s="447" t="s">
        <v>771</v>
      </c>
      <c r="C485" s="380" t="s">
        <v>772</v>
      </c>
      <c r="D485" s="152" t="s">
        <v>87</v>
      </c>
      <c r="E485" s="303">
        <v>144</v>
      </c>
      <c r="F485" s="304"/>
      <c r="G485" s="374"/>
      <c r="H485" s="334"/>
      <c r="I485" s="304"/>
      <c r="J485" s="304"/>
    </row>
    <row r="486" spans="1:10" ht="51">
      <c r="A486" s="331" t="s">
        <v>1109</v>
      </c>
      <c r="B486" s="297" t="s">
        <v>773</v>
      </c>
      <c r="C486" s="380" t="s">
        <v>774</v>
      </c>
      <c r="D486" s="152" t="s">
        <v>31</v>
      </c>
      <c r="E486" s="150">
        <v>12</v>
      </c>
      <c r="F486" s="304"/>
      <c r="G486" s="374"/>
      <c r="H486" s="334"/>
      <c r="I486" s="304"/>
      <c r="J486" s="304"/>
    </row>
    <row r="487" spans="1:10">
      <c r="A487" s="332"/>
      <c r="B487" s="341"/>
      <c r="C487" s="385"/>
      <c r="D487" s="335"/>
      <c r="E487" s="358"/>
      <c r="F487" s="329"/>
      <c r="G487" s="378"/>
      <c r="H487" s="335"/>
      <c r="I487" s="373" t="s">
        <v>1556</v>
      </c>
      <c r="J487" s="319"/>
    </row>
    <row r="488" spans="1:10">
      <c r="A488" s="330" t="s">
        <v>1557</v>
      </c>
      <c r="B488" s="438" t="s">
        <v>2590</v>
      </c>
      <c r="C488" s="235"/>
      <c r="D488" s="178"/>
      <c r="E488" s="185"/>
      <c r="F488" s="320"/>
      <c r="G488" s="375"/>
      <c r="H488" s="333"/>
      <c r="I488" s="320"/>
      <c r="J488" s="320"/>
    </row>
    <row r="489" spans="1:10" ht="38.25">
      <c r="A489" s="331" t="s">
        <v>1559</v>
      </c>
      <c r="B489" s="297" t="s">
        <v>775</v>
      </c>
      <c r="C489" s="380" t="s">
        <v>776</v>
      </c>
      <c r="D489" s="152" t="s">
        <v>87</v>
      </c>
      <c r="E489" s="303">
        <v>30</v>
      </c>
      <c r="F489" s="304"/>
      <c r="G489" s="374"/>
      <c r="H489" s="334"/>
      <c r="I489" s="304"/>
      <c r="J489" s="304"/>
    </row>
    <row r="490" spans="1:10">
      <c r="A490" s="332"/>
      <c r="B490" s="341"/>
      <c r="C490" s="385"/>
      <c r="D490" s="335"/>
      <c r="E490" s="358"/>
      <c r="F490" s="329"/>
      <c r="G490" s="378"/>
      <c r="H490" s="335"/>
      <c r="I490" s="373" t="s">
        <v>1558</v>
      </c>
      <c r="J490" s="319"/>
    </row>
    <row r="491" spans="1:10">
      <c r="A491" s="330">
        <v>70</v>
      </c>
      <c r="B491" s="277" t="s">
        <v>2591</v>
      </c>
      <c r="C491" s="205"/>
      <c r="D491" s="205"/>
      <c r="E491" s="445"/>
      <c r="F491" s="320"/>
      <c r="G491" s="375"/>
      <c r="H491" s="333"/>
      <c r="I491" s="320"/>
      <c r="J491" s="320"/>
    </row>
    <row r="492" spans="1:10" ht="25.5">
      <c r="A492" s="331" t="s">
        <v>1563</v>
      </c>
      <c r="B492" s="297" t="s">
        <v>777</v>
      </c>
      <c r="C492" s="380" t="s">
        <v>778</v>
      </c>
      <c r="D492" s="152" t="s">
        <v>87</v>
      </c>
      <c r="E492" s="303">
        <v>3</v>
      </c>
      <c r="F492" s="304"/>
      <c r="G492" s="374"/>
      <c r="H492" s="334"/>
      <c r="I492" s="304"/>
      <c r="J492" s="304"/>
    </row>
    <row r="493" spans="1:10">
      <c r="A493" s="331" t="s">
        <v>1564</v>
      </c>
      <c r="B493" s="297" t="s">
        <v>779</v>
      </c>
      <c r="C493" s="380" t="s">
        <v>780</v>
      </c>
      <c r="D493" s="152" t="s">
        <v>49</v>
      </c>
      <c r="E493" s="303">
        <v>6</v>
      </c>
      <c r="F493" s="304"/>
      <c r="G493" s="374"/>
      <c r="H493" s="334"/>
      <c r="I493" s="304"/>
      <c r="J493" s="304"/>
    </row>
    <row r="494" spans="1:10" ht="25.5">
      <c r="A494" s="331" t="s">
        <v>1565</v>
      </c>
      <c r="B494" s="297" t="s">
        <v>781</v>
      </c>
      <c r="C494" s="380" t="s">
        <v>2616</v>
      </c>
      <c r="D494" s="152" t="s">
        <v>49</v>
      </c>
      <c r="E494" s="303">
        <v>36</v>
      </c>
      <c r="F494" s="304"/>
      <c r="G494" s="374"/>
      <c r="H494" s="334"/>
      <c r="I494" s="304"/>
      <c r="J494" s="304"/>
    </row>
    <row r="495" spans="1:10">
      <c r="A495" s="332"/>
      <c r="B495" s="341"/>
      <c r="C495" s="385"/>
      <c r="D495" s="335"/>
      <c r="E495" s="358"/>
      <c r="F495" s="329"/>
      <c r="G495" s="378"/>
      <c r="H495" s="335"/>
      <c r="I495" s="373" t="s">
        <v>1560</v>
      </c>
      <c r="J495" s="319"/>
    </row>
    <row r="496" spans="1:10">
      <c r="A496" s="330" t="s">
        <v>1566</v>
      </c>
      <c r="B496" s="429" t="s">
        <v>782</v>
      </c>
      <c r="C496" s="448"/>
      <c r="D496" s="430"/>
      <c r="E496" s="449"/>
      <c r="F496" s="427"/>
      <c r="G496" s="450"/>
      <c r="H496" s="430"/>
      <c r="I496" s="427"/>
      <c r="J496" s="427"/>
    </row>
    <row r="497" spans="1:10" ht="25.5">
      <c r="A497" s="331" t="s">
        <v>1567</v>
      </c>
      <c r="B497" s="297" t="s">
        <v>783</v>
      </c>
      <c r="C497" s="380" t="s">
        <v>2726</v>
      </c>
      <c r="D497" s="152" t="s">
        <v>49</v>
      </c>
      <c r="E497" s="303">
        <v>90</v>
      </c>
      <c r="F497" s="304"/>
      <c r="G497" s="374"/>
      <c r="H497" s="334"/>
      <c r="I497" s="304"/>
      <c r="J497" s="304"/>
    </row>
    <row r="498" spans="1:10">
      <c r="A498" s="332"/>
      <c r="B498" s="341"/>
      <c r="C498" s="385"/>
      <c r="D498" s="335"/>
      <c r="E498" s="358"/>
      <c r="F498" s="329"/>
      <c r="G498" s="378"/>
      <c r="H498" s="335"/>
      <c r="I498" s="373" t="s">
        <v>1561</v>
      </c>
      <c r="J498" s="319"/>
    </row>
    <row r="499" spans="1:10">
      <c r="A499" s="330" t="s">
        <v>1568</v>
      </c>
      <c r="B499" s="438" t="s">
        <v>2592</v>
      </c>
      <c r="C499" s="235"/>
      <c r="D499" s="178"/>
      <c r="E499" s="187"/>
      <c r="F499" s="320"/>
      <c r="G499" s="375"/>
      <c r="H499" s="333"/>
      <c r="I499" s="320"/>
      <c r="J499" s="320"/>
    </row>
    <row r="500" spans="1:10" ht="25.5">
      <c r="A500" s="331" t="s">
        <v>1569</v>
      </c>
      <c r="B500" s="297" t="s">
        <v>784</v>
      </c>
      <c r="C500" s="380" t="s">
        <v>2725</v>
      </c>
      <c r="D500" s="152" t="s">
        <v>49</v>
      </c>
      <c r="E500" s="303">
        <v>12</v>
      </c>
      <c r="F500" s="304"/>
      <c r="G500" s="374"/>
      <c r="H500" s="334"/>
      <c r="I500" s="304"/>
      <c r="J500" s="409"/>
    </row>
    <row r="501" spans="1:10">
      <c r="A501" s="332"/>
      <c r="B501" s="341"/>
      <c r="C501" s="385"/>
      <c r="D501" s="335"/>
      <c r="E501" s="358"/>
      <c r="F501" s="329"/>
      <c r="G501" s="378"/>
      <c r="H501" s="335"/>
      <c r="I501" s="373" t="s">
        <v>1562</v>
      </c>
      <c r="J501" s="319"/>
    </row>
    <row r="502" spans="1:10" ht="25.5">
      <c r="A502" s="330" t="s">
        <v>1570</v>
      </c>
      <c r="B502" s="451" t="s">
        <v>785</v>
      </c>
      <c r="C502" s="235"/>
      <c r="D502" s="178"/>
      <c r="E502" s="187"/>
      <c r="F502" s="320"/>
      <c r="G502" s="375"/>
      <c r="H502" s="333"/>
      <c r="I502" s="320"/>
      <c r="J502" s="320"/>
    </row>
    <row r="503" spans="1:10">
      <c r="A503" s="331" t="s">
        <v>1571</v>
      </c>
      <c r="B503" s="297" t="s">
        <v>786</v>
      </c>
      <c r="C503" s="380" t="s">
        <v>787</v>
      </c>
      <c r="D503" s="152" t="s">
        <v>49</v>
      </c>
      <c r="E503" s="303">
        <v>6</v>
      </c>
      <c r="F503" s="304"/>
      <c r="G503" s="374"/>
      <c r="H503" s="334"/>
      <c r="I503" s="304"/>
      <c r="J503" s="304"/>
    </row>
    <row r="504" spans="1:10">
      <c r="A504" s="331" t="s">
        <v>1572</v>
      </c>
      <c r="B504" s="297" t="s">
        <v>788</v>
      </c>
      <c r="C504" s="380" t="s">
        <v>789</v>
      </c>
      <c r="D504" s="152" t="s">
        <v>49</v>
      </c>
      <c r="E504" s="303">
        <v>6</v>
      </c>
      <c r="F504" s="304"/>
      <c r="G504" s="374"/>
      <c r="H504" s="334"/>
      <c r="I504" s="304"/>
      <c r="J504" s="304"/>
    </row>
    <row r="505" spans="1:10">
      <c r="A505" s="331" t="s">
        <v>1573</v>
      </c>
      <c r="B505" s="297" t="s">
        <v>790</v>
      </c>
      <c r="C505" s="380" t="s">
        <v>791</v>
      </c>
      <c r="D505" s="152" t="s">
        <v>49</v>
      </c>
      <c r="E505" s="303">
        <v>6</v>
      </c>
      <c r="F505" s="304"/>
      <c r="G505" s="374"/>
      <c r="H505" s="334"/>
      <c r="I505" s="304"/>
      <c r="J505" s="304"/>
    </row>
    <row r="506" spans="1:10">
      <c r="A506" s="332"/>
      <c r="B506" s="341"/>
      <c r="C506" s="385"/>
      <c r="D506" s="335"/>
      <c r="E506" s="358"/>
      <c r="F506" s="329"/>
      <c r="G506" s="378"/>
      <c r="H506" s="335"/>
      <c r="I506" s="373" t="s">
        <v>1574</v>
      </c>
      <c r="J506" s="319"/>
    </row>
    <row r="507" spans="1:10">
      <c r="A507" s="330" t="s">
        <v>1575</v>
      </c>
      <c r="B507" s="427" t="s">
        <v>792</v>
      </c>
      <c r="C507" s="235"/>
      <c r="D507" s="178"/>
      <c r="E507" s="187"/>
      <c r="F507" s="320"/>
      <c r="G507" s="375"/>
      <c r="H507" s="333"/>
      <c r="I507" s="320"/>
      <c r="J507" s="320"/>
    </row>
    <row r="508" spans="1:10" ht="25.5">
      <c r="A508" s="267" t="s">
        <v>1576</v>
      </c>
      <c r="B508" s="297" t="s">
        <v>793</v>
      </c>
      <c r="C508" s="380" t="s">
        <v>794</v>
      </c>
      <c r="D508" s="152" t="s">
        <v>87</v>
      </c>
      <c r="E508" s="303">
        <v>24</v>
      </c>
      <c r="F508" s="304"/>
      <c r="G508" s="374"/>
      <c r="H508" s="334"/>
      <c r="I508" s="304"/>
      <c r="J508" s="304"/>
    </row>
    <row r="509" spans="1:10">
      <c r="A509" s="256"/>
      <c r="B509" s="378"/>
      <c r="C509" s="257"/>
      <c r="D509" s="258"/>
      <c r="E509" s="176"/>
      <c r="F509" s="327"/>
      <c r="G509" s="259"/>
      <c r="H509" s="335"/>
      <c r="I509" s="373" t="s">
        <v>1579</v>
      </c>
      <c r="J509" s="319"/>
    </row>
    <row r="510" spans="1:10">
      <c r="A510" s="330" t="s">
        <v>1577</v>
      </c>
      <c r="B510" s="181" t="s">
        <v>795</v>
      </c>
      <c r="C510" s="235"/>
      <c r="D510" s="178"/>
      <c r="E510" s="187"/>
      <c r="F510" s="320"/>
      <c r="G510" s="375"/>
      <c r="H510" s="333"/>
      <c r="I510" s="320"/>
      <c r="J510" s="320"/>
    </row>
    <row r="511" spans="1:10" ht="38.25">
      <c r="A511" s="267" t="s">
        <v>1578</v>
      </c>
      <c r="B511" s="297" t="s">
        <v>796</v>
      </c>
      <c r="C511" s="380" t="s">
        <v>2593</v>
      </c>
      <c r="D511" s="152" t="s">
        <v>87</v>
      </c>
      <c r="E511" s="150">
        <v>72</v>
      </c>
      <c r="F511" s="304"/>
      <c r="G511" s="374"/>
      <c r="H511" s="334"/>
      <c r="I511" s="304"/>
      <c r="J511" s="304"/>
    </row>
    <row r="512" spans="1:10">
      <c r="A512" s="332"/>
      <c r="B512" s="341"/>
      <c r="C512" s="385"/>
      <c r="D512" s="335"/>
      <c r="E512" s="358"/>
      <c r="F512" s="329"/>
      <c r="G512" s="378"/>
      <c r="H512" s="335"/>
      <c r="I512" s="373" t="s">
        <v>1580</v>
      </c>
      <c r="J512" s="319"/>
    </row>
    <row r="513" spans="1:10">
      <c r="A513" s="330" t="s">
        <v>1581</v>
      </c>
      <c r="B513" s="438" t="s">
        <v>2595</v>
      </c>
      <c r="C513" s="235"/>
      <c r="D513" s="178"/>
      <c r="E513" s="185"/>
      <c r="F513" s="320"/>
      <c r="G513" s="375"/>
      <c r="H513" s="333"/>
      <c r="I513" s="320"/>
      <c r="J513" s="320"/>
    </row>
    <row r="514" spans="1:10" ht="38.25">
      <c r="A514" s="331" t="s">
        <v>1582</v>
      </c>
      <c r="B514" s="297" t="s">
        <v>797</v>
      </c>
      <c r="C514" s="380" t="s">
        <v>798</v>
      </c>
      <c r="D514" s="152" t="s">
        <v>49</v>
      </c>
      <c r="E514" s="150">
        <v>600</v>
      </c>
      <c r="F514" s="304"/>
      <c r="G514" s="374"/>
      <c r="H514" s="334"/>
      <c r="I514" s="304"/>
      <c r="J514" s="304"/>
    </row>
    <row r="515" spans="1:10" ht="38.25">
      <c r="A515" s="331" t="s">
        <v>1583</v>
      </c>
      <c r="B515" s="297" t="s">
        <v>799</v>
      </c>
      <c r="C515" s="380" t="s">
        <v>2594</v>
      </c>
      <c r="D515" s="152" t="s">
        <v>49</v>
      </c>
      <c r="E515" s="150">
        <v>108</v>
      </c>
      <c r="F515" s="304"/>
      <c r="G515" s="374"/>
      <c r="H515" s="334"/>
      <c r="I515" s="304"/>
      <c r="J515" s="304"/>
    </row>
    <row r="516" spans="1:10" ht="38.25">
      <c r="A516" s="331" t="s">
        <v>1584</v>
      </c>
      <c r="B516" s="302" t="s">
        <v>800</v>
      </c>
      <c r="C516" s="380" t="s">
        <v>2594</v>
      </c>
      <c r="D516" s="152" t="s">
        <v>49</v>
      </c>
      <c r="E516" s="150">
        <v>15</v>
      </c>
      <c r="F516" s="304"/>
      <c r="G516" s="374"/>
      <c r="H516" s="334"/>
      <c r="I516" s="304"/>
      <c r="J516" s="304"/>
    </row>
    <row r="517" spans="1:10" ht="38.25">
      <c r="A517" s="331" t="s">
        <v>1585</v>
      </c>
      <c r="B517" s="297" t="s">
        <v>801</v>
      </c>
      <c r="C517" s="380" t="s">
        <v>2594</v>
      </c>
      <c r="D517" s="152" t="s">
        <v>49</v>
      </c>
      <c r="E517" s="150">
        <v>24</v>
      </c>
      <c r="F517" s="304"/>
      <c r="G517" s="374"/>
      <c r="H517" s="334"/>
      <c r="I517" s="304"/>
      <c r="J517" s="304"/>
    </row>
    <row r="518" spans="1:10">
      <c r="A518" s="332"/>
      <c r="B518" s="341"/>
      <c r="C518" s="385"/>
      <c r="D518" s="335"/>
      <c r="E518" s="358"/>
      <c r="F518" s="329"/>
      <c r="G518" s="378"/>
      <c r="H518" s="335"/>
      <c r="I518" s="373" t="s">
        <v>1586</v>
      </c>
      <c r="J518" s="319"/>
    </row>
    <row r="519" spans="1:10">
      <c r="A519" s="330" t="s">
        <v>1587</v>
      </c>
      <c r="B519" s="189" t="s">
        <v>804</v>
      </c>
      <c r="C519" s="242"/>
      <c r="D519" s="333"/>
      <c r="E519" s="357"/>
      <c r="F519" s="320"/>
      <c r="G519" s="375"/>
      <c r="H519" s="333"/>
      <c r="I519" s="320"/>
      <c r="J519" s="320"/>
    </row>
    <row r="520" spans="1:10" ht="25.5">
      <c r="A520" s="331" t="s">
        <v>1588</v>
      </c>
      <c r="B520" s="302" t="s">
        <v>806</v>
      </c>
      <c r="C520" s="305" t="s">
        <v>807</v>
      </c>
      <c r="D520" s="144" t="s">
        <v>31</v>
      </c>
      <c r="E520" s="300">
        <v>24</v>
      </c>
      <c r="F520" s="304"/>
      <c r="G520" s="374"/>
      <c r="H520" s="334"/>
      <c r="I520" s="304"/>
      <c r="J520" s="304"/>
    </row>
    <row r="521" spans="1:10" ht="25.5">
      <c r="A521" s="331" t="s">
        <v>1589</v>
      </c>
      <c r="B521" s="302" t="s">
        <v>808</v>
      </c>
      <c r="C521" s="305" t="s">
        <v>809</v>
      </c>
      <c r="D521" s="144" t="s">
        <v>31</v>
      </c>
      <c r="E521" s="300">
        <v>30</v>
      </c>
      <c r="F521" s="304"/>
      <c r="G521" s="374"/>
      <c r="H521" s="334"/>
      <c r="I521" s="304"/>
      <c r="J521" s="304"/>
    </row>
    <row r="522" spans="1:10">
      <c r="A522" s="331" t="s">
        <v>1590</v>
      </c>
      <c r="B522" s="302" t="s">
        <v>810</v>
      </c>
      <c r="C522" s="305" t="s">
        <v>811</v>
      </c>
      <c r="D522" s="144" t="s">
        <v>31</v>
      </c>
      <c r="E522" s="300">
        <v>3</v>
      </c>
      <c r="F522" s="304"/>
      <c r="G522" s="374"/>
      <c r="H522" s="334"/>
      <c r="I522" s="304"/>
      <c r="J522" s="304"/>
    </row>
    <row r="523" spans="1:10">
      <c r="A523" s="331" t="s">
        <v>1591</v>
      </c>
      <c r="B523" s="302" t="s">
        <v>812</v>
      </c>
      <c r="C523" s="305" t="s">
        <v>813</v>
      </c>
      <c r="D523" s="144" t="s">
        <v>31</v>
      </c>
      <c r="E523" s="300">
        <v>18</v>
      </c>
      <c r="F523" s="304"/>
      <c r="G523" s="374"/>
      <c r="H523" s="334"/>
      <c r="I523" s="304"/>
      <c r="J523" s="304"/>
    </row>
    <row r="524" spans="1:10">
      <c r="A524" s="331" t="s">
        <v>1592</v>
      </c>
      <c r="B524" s="302" t="s">
        <v>814</v>
      </c>
      <c r="C524" s="305" t="s">
        <v>815</v>
      </c>
      <c r="D524" s="144" t="s">
        <v>31</v>
      </c>
      <c r="E524" s="300">
        <v>36</v>
      </c>
      <c r="F524" s="304"/>
      <c r="G524" s="374"/>
      <c r="H524" s="334"/>
      <c r="I524" s="304"/>
      <c r="J524" s="304"/>
    </row>
    <row r="525" spans="1:10">
      <c r="A525" s="331" t="s">
        <v>1593</v>
      </c>
      <c r="B525" s="302" t="s">
        <v>816</v>
      </c>
      <c r="C525" s="305" t="s">
        <v>817</v>
      </c>
      <c r="D525" s="144" t="s">
        <v>31</v>
      </c>
      <c r="E525" s="300">
        <v>30</v>
      </c>
      <c r="F525" s="304"/>
      <c r="G525" s="374"/>
      <c r="H525" s="334"/>
      <c r="I525" s="304"/>
      <c r="J525" s="304"/>
    </row>
    <row r="526" spans="1:10">
      <c r="A526" s="331" t="s">
        <v>1594</v>
      </c>
      <c r="B526" s="302" t="s">
        <v>818</v>
      </c>
      <c r="C526" s="305" t="s">
        <v>819</v>
      </c>
      <c r="D526" s="144" t="s">
        <v>31</v>
      </c>
      <c r="E526" s="300">
        <v>6</v>
      </c>
      <c r="F526" s="304"/>
      <c r="G526" s="374"/>
      <c r="H526" s="334"/>
      <c r="I526" s="304"/>
      <c r="J526" s="304"/>
    </row>
    <row r="527" spans="1:10">
      <c r="A527" s="331" t="s">
        <v>1595</v>
      </c>
      <c r="B527" s="302" t="s">
        <v>820</v>
      </c>
      <c r="C527" s="305" t="s">
        <v>821</v>
      </c>
      <c r="D527" s="144" t="s">
        <v>49</v>
      </c>
      <c r="E527" s="300">
        <v>18</v>
      </c>
      <c r="F527" s="304"/>
      <c r="G527" s="374"/>
      <c r="H527" s="334"/>
      <c r="I527" s="304"/>
      <c r="J527" s="304"/>
    </row>
    <row r="528" spans="1:10">
      <c r="A528" s="331" t="s">
        <v>1596</v>
      </c>
      <c r="B528" s="302" t="s">
        <v>822</v>
      </c>
      <c r="C528" s="305" t="s">
        <v>823</v>
      </c>
      <c r="D528" s="144" t="s">
        <v>49</v>
      </c>
      <c r="E528" s="300">
        <v>18</v>
      </c>
      <c r="F528" s="304"/>
      <c r="G528" s="374"/>
      <c r="H528" s="334"/>
      <c r="I528" s="304"/>
      <c r="J528" s="304"/>
    </row>
    <row r="529" spans="1:10">
      <c r="A529" s="331" t="s">
        <v>1597</v>
      </c>
      <c r="B529" s="302" t="s">
        <v>824</v>
      </c>
      <c r="C529" s="305" t="s">
        <v>825</v>
      </c>
      <c r="D529" s="144" t="s">
        <v>49</v>
      </c>
      <c r="E529" s="300">
        <v>18</v>
      </c>
      <c r="F529" s="304"/>
      <c r="G529" s="374"/>
      <c r="H529" s="334"/>
      <c r="I529" s="304"/>
      <c r="J529" s="304"/>
    </row>
    <row r="530" spans="1:10">
      <c r="A530" s="331" t="s">
        <v>1598</v>
      </c>
      <c r="B530" s="302" t="s">
        <v>826</v>
      </c>
      <c r="C530" s="305" t="s">
        <v>827</v>
      </c>
      <c r="D530" s="144" t="s">
        <v>49</v>
      </c>
      <c r="E530" s="300">
        <v>6</v>
      </c>
      <c r="F530" s="304"/>
      <c r="G530" s="374"/>
      <c r="H530" s="334"/>
      <c r="I530" s="304"/>
      <c r="J530" s="304"/>
    </row>
    <row r="531" spans="1:10" ht="25.5">
      <c r="A531" s="331" t="s">
        <v>1599</v>
      </c>
      <c r="B531" s="302" t="s">
        <v>828</v>
      </c>
      <c r="C531" s="305" t="s">
        <v>829</v>
      </c>
      <c r="D531" s="144" t="s">
        <v>49</v>
      </c>
      <c r="E531" s="299">
        <v>3</v>
      </c>
      <c r="F531" s="304"/>
      <c r="G531" s="374"/>
      <c r="H531" s="334"/>
      <c r="I531" s="304"/>
      <c r="J531" s="304"/>
    </row>
    <row r="532" spans="1:10">
      <c r="A532" s="331" t="s">
        <v>1600</v>
      </c>
      <c r="B532" s="302" t="s">
        <v>830</v>
      </c>
      <c r="C532" s="305" t="s">
        <v>831</v>
      </c>
      <c r="D532" s="144" t="s">
        <v>49</v>
      </c>
      <c r="E532" s="300">
        <v>3</v>
      </c>
      <c r="F532" s="304"/>
      <c r="G532" s="374"/>
      <c r="H532" s="334"/>
      <c r="I532" s="304"/>
      <c r="J532" s="304"/>
    </row>
    <row r="533" spans="1:10">
      <c r="A533" s="331" t="s">
        <v>1601</v>
      </c>
      <c r="B533" s="302" t="s">
        <v>832</v>
      </c>
      <c r="C533" s="305" t="s">
        <v>2596</v>
      </c>
      <c r="D533" s="144" t="s">
        <v>31</v>
      </c>
      <c r="E533" s="300">
        <v>3</v>
      </c>
      <c r="F533" s="304"/>
      <c r="G533" s="374"/>
      <c r="H533" s="334"/>
      <c r="I533" s="304"/>
      <c r="J533" s="304"/>
    </row>
    <row r="534" spans="1:10">
      <c r="A534" s="331" t="s">
        <v>1602</v>
      </c>
      <c r="B534" s="302" t="s">
        <v>833</v>
      </c>
      <c r="C534" s="305" t="s">
        <v>2596</v>
      </c>
      <c r="D534" s="144" t="s">
        <v>31</v>
      </c>
      <c r="E534" s="300">
        <v>15</v>
      </c>
      <c r="F534" s="304"/>
      <c r="G534" s="374"/>
      <c r="H534" s="334"/>
      <c r="I534" s="304"/>
      <c r="J534" s="304"/>
    </row>
    <row r="535" spans="1:10">
      <c r="A535" s="331" t="s">
        <v>1603</v>
      </c>
      <c r="B535" s="302" t="s">
        <v>834</v>
      </c>
      <c r="C535" s="305" t="s">
        <v>835</v>
      </c>
      <c r="D535" s="141" t="s">
        <v>31</v>
      </c>
      <c r="E535" s="299">
        <v>3</v>
      </c>
      <c r="F535" s="304"/>
      <c r="G535" s="374"/>
      <c r="H535" s="334"/>
      <c r="I535" s="304"/>
      <c r="J535" s="304"/>
    </row>
    <row r="536" spans="1:10">
      <c r="A536" s="331" t="s">
        <v>1604</v>
      </c>
      <c r="B536" s="302" t="s">
        <v>836</v>
      </c>
      <c r="C536" s="305" t="s">
        <v>837</v>
      </c>
      <c r="D536" s="141" t="s">
        <v>31</v>
      </c>
      <c r="E536" s="299">
        <v>3</v>
      </c>
      <c r="F536" s="304"/>
      <c r="G536" s="374"/>
      <c r="H536" s="334"/>
      <c r="I536" s="304"/>
      <c r="J536" s="304"/>
    </row>
    <row r="537" spans="1:10" ht="25.5">
      <c r="A537" s="331" t="s">
        <v>1605</v>
      </c>
      <c r="B537" s="302" t="s">
        <v>838</v>
      </c>
      <c r="C537" s="305" t="s">
        <v>839</v>
      </c>
      <c r="D537" s="141" t="s">
        <v>31</v>
      </c>
      <c r="E537" s="299">
        <v>6</v>
      </c>
      <c r="F537" s="304"/>
      <c r="G537" s="374"/>
      <c r="H537" s="334"/>
      <c r="I537" s="304"/>
      <c r="J537" s="304"/>
    </row>
    <row r="538" spans="1:10">
      <c r="A538" s="331" t="s">
        <v>1606</v>
      </c>
      <c r="B538" s="302" t="s">
        <v>840</v>
      </c>
      <c r="C538" s="305" t="s">
        <v>841</v>
      </c>
      <c r="D538" s="141" t="s">
        <v>31</v>
      </c>
      <c r="E538" s="299">
        <v>3</v>
      </c>
      <c r="F538" s="304"/>
      <c r="G538" s="374"/>
      <c r="H538" s="334"/>
      <c r="I538" s="304"/>
      <c r="J538" s="304"/>
    </row>
    <row r="539" spans="1:10" ht="38.25">
      <c r="A539" s="331" t="s">
        <v>1607</v>
      </c>
      <c r="B539" s="302" t="s">
        <v>842</v>
      </c>
      <c r="C539" s="305" t="s">
        <v>2597</v>
      </c>
      <c r="D539" s="141" t="s">
        <v>31</v>
      </c>
      <c r="E539" s="299">
        <v>3</v>
      </c>
      <c r="F539" s="304"/>
      <c r="G539" s="374"/>
      <c r="H539" s="334"/>
      <c r="I539" s="304"/>
      <c r="J539" s="304"/>
    </row>
    <row r="540" spans="1:10" ht="25.5">
      <c r="A540" s="331" t="s">
        <v>1608</v>
      </c>
      <c r="B540" s="302" t="s">
        <v>1611</v>
      </c>
      <c r="C540" s="305" t="s">
        <v>2597</v>
      </c>
      <c r="D540" s="141" t="s">
        <v>31</v>
      </c>
      <c r="E540" s="299">
        <v>3</v>
      </c>
      <c r="F540" s="304"/>
      <c r="G540" s="374"/>
      <c r="H540" s="334"/>
      <c r="I540" s="304"/>
      <c r="J540" s="304"/>
    </row>
    <row r="541" spans="1:10" ht="25.5">
      <c r="A541" s="331" t="s">
        <v>1609</v>
      </c>
      <c r="B541" s="453" t="s">
        <v>843</v>
      </c>
      <c r="C541" s="305" t="s">
        <v>2598</v>
      </c>
      <c r="D541" s="283" t="s">
        <v>31</v>
      </c>
      <c r="E541" s="299">
        <v>3</v>
      </c>
      <c r="F541" s="304"/>
      <c r="G541" s="374"/>
      <c r="H541" s="334"/>
      <c r="I541" s="304"/>
      <c r="J541" s="304"/>
    </row>
    <row r="542" spans="1:10" ht="25.5">
      <c r="A542" s="331" t="s">
        <v>1610</v>
      </c>
      <c r="B542" s="302" t="s">
        <v>844</v>
      </c>
      <c r="C542" s="305" t="s">
        <v>2599</v>
      </c>
      <c r="D542" s="141" t="s">
        <v>31</v>
      </c>
      <c r="E542" s="299">
        <v>3</v>
      </c>
      <c r="F542" s="304"/>
      <c r="G542" s="374"/>
      <c r="H542" s="334"/>
      <c r="I542" s="304"/>
      <c r="J542" s="304"/>
    </row>
    <row r="543" spans="1:10">
      <c r="A543" s="332"/>
      <c r="B543" s="341"/>
      <c r="C543" s="385"/>
      <c r="D543" s="335"/>
      <c r="E543" s="358"/>
      <c r="F543" s="329"/>
      <c r="G543" s="378"/>
      <c r="H543" s="335"/>
      <c r="I543" s="373" t="s">
        <v>1614</v>
      </c>
      <c r="J543" s="319"/>
    </row>
    <row r="544" spans="1:10">
      <c r="A544" s="442" t="s">
        <v>1612</v>
      </c>
      <c r="B544" s="429" t="s">
        <v>845</v>
      </c>
      <c r="C544" s="247"/>
      <c r="D544" s="443"/>
      <c r="E544" s="444"/>
      <c r="F544" s="205"/>
      <c r="G544" s="446"/>
      <c r="H544" s="443"/>
      <c r="I544" s="205"/>
      <c r="J544" s="205"/>
    </row>
    <row r="545" spans="1:10" ht="38.25">
      <c r="A545" s="251" t="s">
        <v>1613</v>
      </c>
      <c r="B545" s="302" t="s">
        <v>846</v>
      </c>
      <c r="C545" s="302" t="s">
        <v>2728</v>
      </c>
      <c r="D545" s="141" t="s">
        <v>87</v>
      </c>
      <c r="E545" s="292">
        <v>16</v>
      </c>
      <c r="F545" s="254"/>
      <c r="G545" s="281"/>
      <c r="H545" s="251"/>
      <c r="I545" s="254"/>
      <c r="J545" s="254"/>
    </row>
    <row r="546" spans="1:10">
      <c r="A546" s="332"/>
      <c r="B546" s="341"/>
      <c r="C546" s="385"/>
      <c r="D546" s="335"/>
      <c r="E546" s="358"/>
      <c r="F546" s="329"/>
      <c r="G546" s="378"/>
      <c r="H546" s="335"/>
      <c r="I546" s="373" t="s">
        <v>1615</v>
      </c>
      <c r="J546" s="319"/>
    </row>
    <row r="547" spans="1:10" ht="15.75">
      <c r="A547" s="330" t="s">
        <v>1616</v>
      </c>
      <c r="B547" s="181" t="s">
        <v>847</v>
      </c>
      <c r="C547" s="235"/>
      <c r="D547" s="179"/>
      <c r="E547" s="455"/>
      <c r="F547" s="456"/>
      <c r="G547" s="426"/>
      <c r="H547" s="457"/>
      <c r="I547" s="458"/>
      <c r="J547" s="458"/>
    </row>
    <row r="548" spans="1:10" ht="51">
      <c r="A548" s="280" t="s">
        <v>1620</v>
      </c>
      <c r="B548" s="305" t="s">
        <v>849</v>
      </c>
      <c r="C548" s="302" t="s">
        <v>2727</v>
      </c>
      <c r="D548" s="141" t="s">
        <v>848</v>
      </c>
      <c r="E548" s="251">
        <v>10</v>
      </c>
      <c r="F548" s="254"/>
      <c r="G548" s="254"/>
      <c r="H548" s="254"/>
      <c r="I548" s="254"/>
      <c r="J548" s="254"/>
    </row>
    <row r="549" spans="1:10">
      <c r="A549" s="335"/>
      <c r="B549" s="341"/>
      <c r="C549" s="341"/>
      <c r="D549" s="341"/>
      <c r="E549" s="335"/>
      <c r="F549" s="341"/>
      <c r="G549" s="341"/>
      <c r="H549" s="341"/>
      <c r="I549" s="373" t="s">
        <v>1617</v>
      </c>
      <c r="J549" s="433"/>
    </row>
    <row r="550" spans="1:10">
      <c r="A550" s="330" t="s">
        <v>1618</v>
      </c>
      <c r="B550" s="189" t="s">
        <v>1619</v>
      </c>
      <c r="C550" s="235"/>
      <c r="D550" s="179"/>
      <c r="E550" s="185"/>
      <c r="F550" s="320"/>
      <c r="G550" s="375"/>
      <c r="H550" s="333"/>
      <c r="I550" s="320"/>
      <c r="J550" s="320"/>
    </row>
    <row r="551" spans="1:10" ht="25.5">
      <c r="A551" s="331" t="s">
        <v>1621</v>
      </c>
      <c r="B551" s="305" t="s">
        <v>850</v>
      </c>
      <c r="C551" s="305" t="s">
        <v>851</v>
      </c>
      <c r="D551" s="141" t="s">
        <v>848</v>
      </c>
      <c r="E551" s="300">
        <v>24</v>
      </c>
      <c r="F551" s="409"/>
      <c r="G551" s="304"/>
      <c r="H551" s="304"/>
      <c r="I551" s="409"/>
      <c r="J551" s="409"/>
    </row>
    <row r="552" spans="1:10">
      <c r="A552" s="332"/>
      <c r="B552" s="341"/>
      <c r="C552" s="385"/>
      <c r="D552" s="335"/>
      <c r="E552" s="358"/>
      <c r="F552" s="404"/>
      <c r="G552" s="378"/>
      <c r="H552" s="405"/>
      <c r="I552" s="406" t="s">
        <v>1622</v>
      </c>
      <c r="J552" s="407"/>
    </row>
    <row r="553" spans="1:10">
      <c r="A553" s="330" t="s">
        <v>1623</v>
      </c>
      <c r="B553" s="189" t="s">
        <v>852</v>
      </c>
      <c r="C553" s="234"/>
      <c r="D553" s="186"/>
      <c r="E553" s="190"/>
      <c r="F553" s="324"/>
      <c r="G553" s="376"/>
      <c r="H553" s="336"/>
      <c r="I553" s="324"/>
      <c r="J553" s="324"/>
    </row>
    <row r="554" spans="1:10" ht="38.25">
      <c r="A554" s="331" t="s">
        <v>1624</v>
      </c>
      <c r="B554" s="305" t="s">
        <v>853</v>
      </c>
      <c r="C554" s="305" t="s">
        <v>2729</v>
      </c>
      <c r="D554" s="141" t="s">
        <v>848</v>
      </c>
      <c r="E554" s="300">
        <v>60</v>
      </c>
      <c r="F554" s="409"/>
      <c r="G554" s="304"/>
      <c r="H554" s="304"/>
      <c r="I554" s="409"/>
      <c r="J554" s="409"/>
    </row>
    <row r="555" spans="1:10">
      <c r="A555" s="332"/>
      <c r="B555" s="341"/>
      <c r="C555" s="385"/>
      <c r="D555" s="335"/>
      <c r="E555" s="358"/>
      <c r="F555" s="404"/>
      <c r="G555" s="378"/>
      <c r="H555" s="405"/>
      <c r="I555" s="406" t="s">
        <v>1625</v>
      </c>
      <c r="J555" s="407"/>
    </row>
    <row r="556" spans="1:10">
      <c r="A556" s="330" t="s">
        <v>1626</v>
      </c>
      <c r="B556" s="189" t="s">
        <v>854</v>
      </c>
      <c r="C556" s="235"/>
      <c r="D556" s="179"/>
      <c r="E556" s="185"/>
      <c r="F556" s="320"/>
      <c r="G556" s="375"/>
      <c r="H556" s="333"/>
      <c r="I556" s="320"/>
      <c r="J556" s="320"/>
    </row>
    <row r="557" spans="1:10" ht="38.25">
      <c r="A557" s="331" t="s">
        <v>855</v>
      </c>
      <c r="B557" s="302" t="s">
        <v>856</v>
      </c>
      <c r="C557" s="305" t="s">
        <v>857</v>
      </c>
      <c r="D557" s="141" t="s">
        <v>858</v>
      </c>
      <c r="E557" s="300">
        <v>36</v>
      </c>
      <c r="F557" s="409"/>
      <c r="G557" s="304"/>
      <c r="H557" s="304"/>
      <c r="I557" s="409"/>
      <c r="J557" s="409"/>
    </row>
    <row r="558" spans="1:10">
      <c r="A558" s="332"/>
      <c r="B558" s="341"/>
      <c r="C558" s="385"/>
      <c r="D558" s="335"/>
      <c r="E558" s="358"/>
      <c r="F558" s="404"/>
      <c r="G558" s="378"/>
      <c r="H558" s="405"/>
      <c r="I558" s="406" t="s">
        <v>1627</v>
      </c>
      <c r="J558" s="407"/>
    </row>
    <row r="559" spans="1:10">
      <c r="A559" s="262" t="s">
        <v>1628</v>
      </c>
      <c r="B559" s="181" t="s">
        <v>2767</v>
      </c>
      <c r="C559" s="235"/>
      <c r="D559" s="179"/>
      <c r="E559" s="185"/>
      <c r="F559" s="263"/>
      <c r="G559" s="264"/>
      <c r="H559" s="265"/>
      <c r="I559" s="263"/>
      <c r="J559" s="263"/>
    </row>
    <row r="560" spans="1:10" ht="127.5">
      <c r="A560" s="267" t="s">
        <v>1629</v>
      </c>
      <c r="B560" s="302" t="s">
        <v>861</v>
      </c>
      <c r="C560" s="261" t="s">
        <v>862</v>
      </c>
      <c r="D560" s="141" t="s">
        <v>87</v>
      </c>
      <c r="E560" s="299">
        <v>18</v>
      </c>
      <c r="F560" s="167"/>
      <c r="G560" s="214"/>
      <c r="H560" s="384"/>
      <c r="I560" s="268"/>
      <c r="J560" s="268"/>
    </row>
    <row r="561" spans="1:10" ht="89.25">
      <c r="A561" s="267" t="s">
        <v>1630</v>
      </c>
      <c r="B561" s="302" t="s">
        <v>864</v>
      </c>
      <c r="C561" s="261" t="s">
        <v>865</v>
      </c>
      <c r="D561" s="141" t="s">
        <v>87</v>
      </c>
      <c r="E561" s="299">
        <v>12</v>
      </c>
      <c r="F561" s="167"/>
      <c r="G561" s="214"/>
      <c r="H561" s="384"/>
      <c r="I561" s="268"/>
      <c r="J561" s="268"/>
    </row>
    <row r="562" spans="1:10" ht="89.25">
      <c r="A562" s="267" t="s">
        <v>1631</v>
      </c>
      <c r="B562" s="302" t="s">
        <v>866</v>
      </c>
      <c r="C562" s="305" t="s">
        <v>1634</v>
      </c>
      <c r="D562" s="141" t="s">
        <v>87</v>
      </c>
      <c r="E562" s="299">
        <v>30</v>
      </c>
      <c r="F562" s="167"/>
      <c r="G562" s="214"/>
      <c r="H562" s="384"/>
      <c r="I562" s="268"/>
      <c r="J562" s="268"/>
    </row>
    <row r="563" spans="1:10" ht="114.75">
      <c r="A563" s="267" t="s">
        <v>1632</v>
      </c>
      <c r="B563" s="302" t="s">
        <v>867</v>
      </c>
      <c r="C563" s="305" t="s">
        <v>868</v>
      </c>
      <c r="D563" s="141" t="s">
        <v>87</v>
      </c>
      <c r="E563" s="299">
        <v>39</v>
      </c>
      <c r="F563" s="167"/>
      <c r="G563" s="214"/>
      <c r="H563" s="384"/>
      <c r="I563" s="268"/>
      <c r="J563" s="268"/>
    </row>
    <row r="564" spans="1:10" ht="102">
      <c r="A564" s="267" t="s">
        <v>1633</v>
      </c>
      <c r="B564" s="302" t="s">
        <v>869</v>
      </c>
      <c r="C564" s="305" t="s">
        <v>2638</v>
      </c>
      <c r="D564" s="141" t="s">
        <v>87</v>
      </c>
      <c r="E564" s="299">
        <v>18</v>
      </c>
      <c r="F564" s="409"/>
      <c r="G564" s="304"/>
      <c r="H564" s="304"/>
      <c r="I564" s="409"/>
      <c r="J564" s="409"/>
    </row>
    <row r="565" spans="1:10">
      <c r="A565" s="332"/>
      <c r="B565" s="341"/>
      <c r="C565" s="385"/>
      <c r="D565" s="335"/>
      <c r="E565" s="358"/>
      <c r="F565" s="404"/>
      <c r="G565" s="378"/>
      <c r="H565" s="405"/>
      <c r="I565" s="406" t="s">
        <v>1635</v>
      </c>
      <c r="J565" s="407"/>
    </row>
    <row r="566" spans="1:10">
      <c r="A566" s="330" t="s">
        <v>1636</v>
      </c>
      <c r="B566" s="181" t="s">
        <v>872</v>
      </c>
      <c r="C566" s="233"/>
      <c r="D566" s="178"/>
      <c r="E566" s="185"/>
      <c r="F566" s="322"/>
      <c r="G566" s="375"/>
      <c r="H566" s="333"/>
      <c r="I566" s="322"/>
      <c r="J566" s="322"/>
    </row>
    <row r="567" spans="1:10" ht="25.5">
      <c r="A567" s="331" t="s">
        <v>1637</v>
      </c>
      <c r="B567" s="302" t="s">
        <v>874</v>
      </c>
      <c r="C567" s="305" t="s">
        <v>875</v>
      </c>
      <c r="D567" s="141" t="s">
        <v>87</v>
      </c>
      <c r="E567" s="299">
        <v>24</v>
      </c>
      <c r="F567" s="167"/>
      <c r="G567" s="214"/>
      <c r="H567" s="334"/>
      <c r="I567" s="304"/>
      <c r="J567" s="304"/>
    </row>
    <row r="568" spans="1:10" ht="178.5">
      <c r="A568" s="331" t="s">
        <v>1639</v>
      </c>
      <c r="B568" s="302" t="s">
        <v>877</v>
      </c>
      <c r="C568" s="305" t="s">
        <v>1638</v>
      </c>
      <c r="D568" s="141" t="s">
        <v>87</v>
      </c>
      <c r="E568" s="299">
        <v>24</v>
      </c>
      <c r="F568" s="167"/>
      <c r="G568" s="214"/>
      <c r="H568" s="334"/>
      <c r="I568" s="304"/>
      <c r="J568" s="304"/>
    </row>
    <row r="569" spans="1:10" ht="25.5">
      <c r="A569" s="331" t="s">
        <v>1640</v>
      </c>
      <c r="B569" s="302" t="s">
        <v>879</v>
      </c>
      <c r="C569" s="305" t="s">
        <v>1409</v>
      </c>
      <c r="D569" s="141" t="s">
        <v>49</v>
      </c>
      <c r="E569" s="299">
        <v>45</v>
      </c>
      <c r="F569" s="167"/>
      <c r="G569" s="214"/>
      <c r="H569" s="334"/>
      <c r="I569" s="304"/>
      <c r="J569" s="304"/>
    </row>
    <row r="570" spans="1:10" ht="51">
      <c r="A570" s="331" t="s">
        <v>1641</v>
      </c>
      <c r="B570" s="302" t="s">
        <v>881</v>
      </c>
      <c r="C570" s="305" t="s">
        <v>882</v>
      </c>
      <c r="D570" s="141" t="s">
        <v>87</v>
      </c>
      <c r="E570" s="299">
        <v>9</v>
      </c>
      <c r="F570" s="141"/>
      <c r="G570" s="215"/>
      <c r="H570" s="334"/>
      <c r="I570" s="304"/>
      <c r="J570" s="304"/>
    </row>
    <row r="571" spans="1:10" ht="51">
      <c r="A571" s="331" t="s">
        <v>1642</v>
      </c>
      <c r="B571" s="302" t="s">
        <v>883</v>
      </c>
      <c r="C571" s="305" t="s">
        <v>884</v>
      </c>
      <c r="D571" s="141" t="s">
        <v>87</v>
      </c>
      <c r="E571" s="299">
        <v>30</v>
      </c>
      <c r="F571" s="141"/>
      <c r="G571" s="215"/>
      <c r="H571" s="334"/>
      <c r="I571" s="304"/>
      <c r="J571" s="304"/>
    </row>
    <row r="572" spans="1:10" ht="63.75">
      <c r="A572" s="331" t="s">
        <v>1643</v>
      </c>
      <c r="B572" s="302" t="s">
        <v>885</v>
      </c>
      <c r="C572" s="305" t="s">
        <v>886</v>
      </c>
      <c r="D572" s="141" t="s">
        <v>87</v>
      </c>
      <c r="E572" s="299">
        <v>30</v>
      </c>
      <c r="F572" s="141"/>
      <c r="G572" s="215"/>
      <c r="H572" s="334"/>
      <c r="I572" s="304"/>
      <c r="J572" s="304"/>
    </row>
    <row r="573" spans="1:10" ht="38.25">
      <c r="A573" s="331" t="s">
        <v>1644</v>
      </c>
      <c r="B573" s="168" t="s">
        <v>887</v>
      </c>
      <c r="C573" s="168" t="s">
        <v>2627</v>
      </c>
      <c r="D573" s="141" t="s">
        <v>87</v>
      </c>
      <c r="E573" s="299">
        <v>180</v>
      </c>
      <c r="F573" s="167"/>
      <c r="G573" s="214"/>
      <c r="H573" s="334"/>
      <c r="I573" s="304"/>
      <c r="J573" s="304"/>
    </row>
    <row r="574" spans="1:10" ht="38.25">
      <c r="A574" s="331" t="s">
        <v>1645</v>
      </c>
      <c r="B574" s="302" t="s">
        <v>888</v>
      </c>
      <c r="C574" s="305" t="s">
        <v>889</v>
      </c>
      <c r="D574" s="141" t="s">
        <v>49</v>
      </c>
      <c r="E574" s="299">
        <v>24</v>
      </c>
      <c r="F574" s="141"/>
      <c r="G574" s="215"/>
      <c r="H574" s="334"/>
      <c r="I574" s="304"/>
      <c r="J574" s="304"/>
    </row>
    <row r="575" spans="1:10" ht="38.25">
      <c r="A575" s="331" t="s">
        <v>1646</v>
      </c>
      <c r="B575" s="302" t="s">
        <v>890</v>
      </c>
      <c r="C575" s="305" t="s">
        <v>891</v>
      </c>
      <c r="D575" s="141" t="s">
        <v>49</v>
      </c>
      <c r="E575" s="299">
        <v>9</v>
      </c>
      <c r="F575" s="141"/>
      <c r="G575" s="215"/>
      <c r="H575" s="334"/>
      <c r="I575" s="304"/>
      <c r="J575" s="304"/>
    </row>
    <row r="576" spans="1:10" ht="25.5">
      <c r="A576" s="331" t="s">
        <v>1647</v>
      </c>
      <c r="B576" s="302" t="s">
        <v>892</v>
      </c>
      <c r="C576" s="305" t="s">
        <v>1408</v>
      </c>
      <c r="D576" s="141" t="s">
        <v>49</v>
      </c>
      <c r="E576" s="299">
        <v>60</v>
      </c>
      <c r="F576" s="167"/>
      <c r="G576" s="214"/>
      <c r="H576" s="334"/>
      <c r="I576" s="304"/>
      <c r="J576" s="304"/>
    </row>
    <row r="577" spans="1:10" ht="38.25">
      <c r="A577" s="331" t="s">
        <v>1648</v>
      </c>
      <c r="B577" s="302" t="s">
        <v>893</v>
      </c>
      <c r="C577" s="305" t="s">
        <v>894</v>
      </c>
      <c r="D577" s="141" t="s">
        <v>49</v>
      </c>
      <c r="E577" s="299">
        <v>18</v>
      </c>
      <c r="F577" s="167"/>
      <c r="G577" s="214"/>
      <c r="H577" s="334"/>
      <c r="I577" s="304"/>
      <c r="J577" s="304"/>
    </row>
    <row r="578" spans="1:10" ht="25.5">
      <c r="A578" s="331" t="s">
        <v>1649</v>
      </c>
      <c r="B578" s="302" t="s">
        <v>895</v>
      </c>
      <c r="C578" s="305" t="s">
        <v>896</v>
      </c>
      <c r="D578" s="141" t="s">
        <v>49</v>
      </c>
      <c r="E578" s="299">
        <v>18</v>
      </c>
      <c r="F578" s="167"/>
      <c r="G578" s="214"/>
      <c r="H578" s="334"/>
      <c r="I578" s="304"/>
      <c r="J578" s="304"/>
    </row>
    <row r="579" spans="1:10" ht="15.75">
      <c r="A579" s="331" t="s">
        <v>1650</v>
      </c>
      <c r="B579" s="302" t="s">
        <v>2604</v>
      </c>
      <c r="C579" s="305" t="s">
        <v>2603</v>
      </c>
      <c r="D579" s="141" t="s">
        <v>31</v>
      </c>
      <c r="E579" s="299">
        <v>12</v>
      </c>
      <c r="F579" s="167"/>
      <c r="G579" s="214"/>
      <c r="H579" s="334"/>
      <c r="I579" s="304"/>
      <c r="J579" s="304"/>
    </row>
    <row r="580" spans="1:10" ht="15.75">
      <c r="A580" s="331" t="s">
        <v>1651</v>
      </c>
      <c r="B580" s="302" t="s">
        <v>897</v>
      </c>
      <c r="C580" s="305" t="s">
        <v>898</v>
      </c>
      <c r="D580" s="141" t="s">
        <v>31</v>
      </c>
      <c r="E580" s="299">
        <v>3</v>
      </c>
      <c r="F580" s="167"/>
      <c r="G580" s="214"/>
      <c r="H580" s="334"/>
      <c r="I580" s="304"/>
      <c r="J580" s="304"/>
    </row>
    <row r="581" spans="1:10">
      <c r="A581" s="331" t="s">
        <v>1652</v>
      </c>
      <c r="B581" s="302" t="s">
        <v>899</v>
      </c>
      <c r="C581" s="305" t="s">
        <v>900</v>
      </c>
      <c r="D581" s="141" t="s">
        <v>31</v>
      </c>
      <c r="E581" s="299">
        <v>6</v>
      </c>
      <c r="F581" s="409"/>
      <c r="G581" s="304"/>
      <c r="H581" s="304"/>
      <c r="I581" s="409"/>
      <c r="J581" s="409"/>
    </row>
    <row r="582" spans="1:10">
      <c r="A582" s="331" t="s">
        <v>2602</v>
      </c>
      <c r="B582" s="302" t="s">
        <v>2600</v>
      </c>
      <c r="C582" s="305" t="s">
        <v>2601</v>
      </c>
      <c r="D582" s="141" t="s">
        <v>31</v>
      </c>
      <c r="E582" s="299">
        <v>30</v>
      </c>
      <c r="F582" s="615"/>
      <c r="G582" s="616"/>
      <c r="H582" s="617"/>
      <c r="I582" s="615"/>
      <c r="J582" s="615"/>
    </row>
    <row r="583" spans="1:10">
      <c r="A583" s="332"/>
      <c r="B583" s="341"/>
      <c r="C583" s="385"/>
      <c r="D583" s="335"/>
      <c r="E583" s="358"/>
      <c r="F583" s="404"/>
      <c r="G583" s="378"/>
      <c r="H583" s="405"/>
      <c r="I583" s="406" t="s">
        <v>1660</v>
      </c>
      <c r="J583" s="407"/>
    </row>
    <row r="584" spans="1:10">
      <c r="A584" s="330" t="s">
        <v>1653</v>
      </c>
      <c r="B584" s="181" t="s">
        <v>2766</v>
      </c>
      <c r="C584" s="234"/>
      <c r="D584" s="336"/>
      <c r="E584" s="357"/>
      <c r="F584" s="324"/>
      <c r="G584" s="376"/>
      <c r="H584" s="336"/>
      <c r="I584" s="324"/>
      <c r="J584" s="324"/>
    </row>
    <row r="585" spans="1:10" ht="51">
      <c r="A585" s="331" t="s">
        <v>1654</v>
      </c>
      <c r="B585" s="305" t="s">
        <v>904</v>
      </c>
      <c r="C585" s="244" t="s">
        <v>905</v>
      </c>
      <c r="D585" s="334" t="s">
        <v>31</v>
      </c>
      <c r="E585" s="300">
        <v>12</v>
      </c>
      <c r="F585" s="304"/>
      <c r="G585" s="374"/>
      <c r="H585" s="334"/>
      <c r="I585" s="304"/>
      <c r="J585" s="304"/>
    </row>
    <row r="586" spans="1:10" ht="25.5">
      <c r="A586" s="331" t="s">
        <v>1655</v>
      </c>
      <c r="B586" s="302" t="s">
        <v>907</v>
      </c>
      <c r="C586" s="305" t="s">
        <v>908</v>
      </c>
      <c r="D586" s="334" t="s">
        <v>31</v>
      </c>
      <c r="E586" s="300">
        <v>16</v>
      </c>
      <c r="F586" s="304"/>
      <c r="G586" s="374"/>
      <c r="H586" s="334"/>
      <c r="I586" s="304"/>
      <c r="J586" s="304"/>
    </row>
    <row r="587" spans="1:10">
      <c r="A587" s="331" t="s">
        <v>1656</v>
      </c>
      <c r="B587" s="305" t="s">
        <v>909</v>
      </c>
      <c r="C587" s="305" t="s">
        <v>910</v>
      </c>
      <c r="D587" s="334" t="s">
        <v>31</v>
      </c>
      <c r="E587" s="300">
        <v>16</v>
      </c>
      <c r="F587" s="304"/>
      <c r="G587" s="374"/>
      <c r="H587" s="334"/>
      <c r="I587" s="304"/>
      <c r="J587" s="304"/>
    </row>
    <row r="588" spans="1:10" ht="25.5">
      <c r="A588" s="331" t="s">
        <v>1657</v>
      </c>
      <c r="B588" s="305" t="s">
        <v>911</v>
      </c>
      <c r="C588" s="305" t="s">
        <v>910</v>
      </c>
      <c r="D588" s="334" t="s">
        <v>31</v>
      </c>
      <c r="E588" s="300">
        <v>16</v>
      </c>
      <c r="F588" s="304"/>
      <c r="G588" s="374"/>
      <c r="H588" s="334"/>
      <c r="I588" s="304"/>
      <c r="J588" s="304"/>
    </row>
    <row r="589" spans="1:10">
      <c r="A589" s="331" t="s">
        <v>1658</v>
      </c>
      <c r="B589" s="305" t="s">
        <v>912</v>
      </c>
      <c r="C589" s="305" t="s">
        <v>910</v>
      </c>
      <c r="D589" s="334" t="s">
        <v>31</v>
      </c>
      <c r="E589" s="300">
        <v>16</v>
      </c>
      <c r="F589" s="304"/>
      <c r="G589" s="374"/>
      <c r="H589" s="334"/>
      <c r="I589" s="304"/>
      <c r="J589" s="304"/>
    </row>
    <row r="590" spans="1:10">
      <c r="A590" s="332"/>
      <c r="B590" s="341"/>
      <c r="C590" s="385"/>
      <c r="D590" s="335"/>
      <c r="E590" s="358"/>
      <c r="F590" s="329"/>
      <c r="G590" s="378"/>
      <c r="H590" s="335"/>
      <c r="I590" s="373" t="s">
        <v>1661</v>
      </c>
      <c r="J590" s="319"/>
    </row>
    <row r="591" spans="1:10">
      <c r="A591" s="330" t="s">
        <v>1659</v>
      </c>
      <c r="B591" s="181" t="s">
        <v>2605</v>
      </c>
      <c r="C591" s="235"/>
      <c r="D591" s="333"/>
      <c r="E591" s="357"/>
      <c r="F591" s="320"/>
      <c r="G591" s="375"/>
      <c r="H591" s="333"/>
      <c r="I591" s="320"/>
      <c r="J591" s="320"/>
    </row>
    <row r="592" spans="1:10" ht="69.75">
      <c r="A592" s="331" t="s">
        <v>1662</v>
      </c>
      <c r="B592" s="302" t="s">
        <v>916</v>
      </c>
      <c r="C592" s="305" t="s">
        <v>2732</v>
      </c>
      <c r="D592" s="141" t="s">
        <v>848</v>
      </c>
      <c r="E592" s="299">
        <v>24</v>
      </c>
      <c r="F592" s="304"/>
      <c r="G592" s="374"/>
      <c r="H592" s="334"/>
      <c r="I592" s="304"/>
      <c r="J592" s="304"/>
    </row>
    <row r="593" spans="1:10" ht="63.75">
      <c r="A593" s="331" t="s">
        <v>1663</v>
      </c>
      <c r="B593" s="302" t="s">
        <v>916</v>
      </c>
      <c r="C593" s="305" t="s">
        <v>2731</v>
      </c>
      <c r="D593" s="141" t="s">
        <v>848</v>
      </c>
      <c r="E593" s="299">
        <v>40</v>
      </c>
      <c r="F593" s="304"/>
      <c r="G593" s="374"/>
      <c r="H593" s="334"/>
      <c r="I593" s="304"/>
      <c r="J593" s="304"/>
    </row>
    <row r="594" spans="1:10" ht="63.75">
      <c r="A594" s="331" t="s">
        <v>1664</v>
      </c>
      <c r="B594" s="302" t="s">
        <v>916</v>
      </c>
      <c r="C594" s="305" t="s">
        <v>2730</v>
      </c>
      <c r="D594" s="141" t="s">
        <v>848</v>
      </c>
      <c r="E594" s="300">
        <v>40</v>
      </c>
      <c r="F594" s="304"/>
      <c r="G594" s="374"/>
      <c r="H594" s="334"/>
      <c r="I594" s="304"/>
      <c r="J594" s="304"/>
    </row>
    <row r="595" spans="1:10" ht="63.75">
      <c r="A595" s="331" t="s">
        <v>1665</v>
      </c>
      <c r="B595" s="302" t="s">
        <v>916</v>
      </c>
      <c r="C595" s="305" t="s">
        <v>2733</v>
      </c>
      <c r="D595" s="141" t="s">
        <v>848</v>
      </c>
      <c r="E595" s="300">
        <v>40</v>
      </c>
      <c r="F595" s="304"/>
      <c r="G595" s="374"/>
      <c r="H595" s="334"/>
      <c r="I595" s="304"/>
      <c r="J595" s="304"/>
    </row>
    <row r="596" spans="1:10">
      <c r="A596" s="332"/>
      <c r="B596" s="341"/>
      <c r="C596" s="385"/>
      <c r="D596" s="335"/>
      <c r="E596" s="358"/>
      <c r="F596" s="329"/>
      <c r="G596" s="327"/>
      <c r="H596" s="335"/>
      <c r="I596" s="373" t="s">
        <v>1667</v>
      </c>
      <c r="J596" s="319"/>
    </row>
    <row r="597" spans="1:10">
      <c r="A597" s="462" t="s">
        <v>1666</v>
      </c>
      <c r="B597" s="181" t="s">
        <v>2606</v>
      </c>
      <c r="C597" s="235"/>
      <c r="D597" s="333"/>
      <c r="E597" s="463"/>
      <c r="F597" s="464"/>
      <c r="G597" s="426"/>
      <c r="H597" s="465"/>
      <c r="I597" s="464"/>
      <c r="J597" s="464"/>
    </row>
    <row r="598" spans="1:10" ht="25.5">
      <c r="A598" s="331" t="s">
        <v>1668</v>
      </c>
      <c r="B598" s="302" t="s">
        <v>922</v>
      </c>
      <c r="C598" s="305" t="s">
        <v>923</v>
      </c>
      <c r="D598" s="141" t="s">
        <v>848</v>
      </c>
      <c r="E598" s="300">
        <v>6</v>
      </c>
      <c r="F598" s="304"/>
      <c r="G598" s="374"/>
      <c r="H598" s="334"/>
      <c r="I598" s="304"/>
      <c r="J598" s="304"/>
    </row>
    <row r="599" spans="1:10" ht="25.5">
      <c r="A599" s="331" t="s">
        <v>1669</v>
      </c>
      <c r="B599" s="302" t="s">
        <v>922</v>
      </c>
      <c r="C599" s="305" t="s">
        <v>925</v>
      </c>
      <c r="D599" s="141" t="s">
        <v>848</v>
      </c>
      <c r="E599" s="300">
        <v>6</v>
      </c>
      <c r="F599" s="304"/>
      <c r="G599" s="374"/>
      <c r="H599" s="334"/>
      <c r="I599" s="304"/>
      <c r="J599" s="304"/>
    </row>
    <row r="600" spans="1:10" ht="25.5">
      <c r="A600" s="331" t="s">
        <v>1670</v>
      </c>
      <c r="B600" s="302" t="s">
        <v>922</v>
      </c>
      <c r="C600" s="305" t="s">
        <v>926</v>
      </c>
      <c r="D600" s="141" t="s">
        <v>848</v>
      </c>
      <c r="E600" s="300">
        <v>6</v>
      </c>
      <c r="F600" s="304"/>
      <c r="G600" s="374"/>
      <c r="H600" s="334"/>
      <c r="I600" s="304"/>
      <c r="J600" s="304"/>
    </row>
    <row r="601" spans="1:10" ht="25.5">
      <c r="A601" s="331" t="s">
        <v>1671</v>
      </c>
      <c r="B601" s="302" t="s">
        <v>927</v>
      </c>
      <c r="C601" s="305" t="s">
        <v>928</v>
      </c>
      <c r="D601" s="141" t="s">
        <v>848</v>
      </c>
      <c r="E601" s="300">
        <v>6</v>
      </c>
      <c r="F601" s="304"/>
      <c r="G601" s="374"/>
      <c r="H601" s="334"/>
      <c r="I601" s="304"/>
      <c r="J601" s="304"/>
    </row>
    <row r="602" spans="1:10">
      <c r="A602" s="331" t="s">
        <v>1672</v>
      </c>
      <c r="B602" s="297" t="s">
        <v>929</v>
      </c>
      <c r="C602" s="380" t="s">
        <v>930</v>
      </c>
      <c r="D602" s="139" t="s">
        <v>848</v>
      </c>
      <c r="E602" s="150">
        <v>6</v>
      </c>
      <c r="F602" s="304"/>
      <c r="G602" s="374"/>
      <c r="H602" s="334"/>
      <c r="I602" s="304"/>
      <c r="J602" s="304"/>
    </row>
    <row r="603" spans="1:10">
      <c r="A603" s="331" t="s">
        <v>1673</v>
      </c>
      <c r="B603" s="297" t="s">
        <v>931</v>
      </c>
      <c r="C603" s="380" t="s">
        <v>932</v>
      </c>
      <c r="D603" s="139" t="s">
        <v>848</v>
      </c>
      <c r="E603" s="150">
        <v>6</v>
      </c>
      <c r="F603" s="304"/>
      <c r="G603" s="374"/>
      <c r="H603" s="334"/>
      <c r="I603" s="304"/>
      <c r="J603" s="304"/>
    </row>
    <row r="604" spans="1:10">
      <c r="A604" s="331" t="s">
        <v>1674</v>
      </c>
      <c r="B604" s="297" t="s">
        <v>933</v>
      </c>
      <c r="C604" s="380" t="s">
        <v>934</v>
      </c>
      <c r="D604" s="139" t="s">
        <v>848</v>
      </c>
      <c r="E604" s="150">
        <v>6</v>
      </c>
      <c r="F604" s="304"/>
      <c r="G604" s="374"/>
      <c r="H604" s="334"/>
      <c r="I604" s="304"/>
      <c r="J604" s="304"/>
    </row>
    <row r="605" spans="1:10">
      <c r="A605" s="331" t="s">
        <v>1675</v>
      </c>
      <c r="B605" s="297" t="s">
        <v>931</v>
      </c>
      <c r="C605" s="380" t="s">
        <v>935</v>
      </c>
      <c r="D605" s="139" t="s">
        <v>848</v>
      </c>
      <c r="E605" s="150">
        <v>6</v>
      </c>
      <c r="F605" s="304"/>
      <c r="G605" s="374"/>
      <c r="H605" s="334"/>
      <c r="I605" s="304"/>
      <c r="J605" s="304"/>
    </row>
    <row r="606" spans="1:10">
      <c r="A606" s="331" t="s">
        <v>1676</v>
      </c>
      <c r="B606" s="297" t="s">
        <v>933</v>
      </c>
      <c r="C606" s="380" t="s">
        <v>936</v>
      </c>
      <c r="D606" s="139" t="s">
        <v>848</v>
      </c>
      <c r="E606" s="150">
        <v>6</v>
      </c>
      <c r="F606" s="304"/>
      <c r="G606" s="374"/>
      <c r="H606" s="334"/>
      <c r="I606" s="304"/>
      <c r="J606" s="304"/>
    </row>
    <row r="607" spans="1:10" ht="25.5">
      <c r="A607" s="331" t="s">
        <v>1677</v>
      </c>
      <c r="B607" s="302" t="s">
        <v>937</v>
      </c>
      <c r="C607" s="305" t="s">
        <v>938</v>
      </c>
      <c r="D607" s="141" t="s">
        <v>848</v>
      </c>
      <c r="E607" s="300">
        <v>6</v>
      </c>
      <c r="F607" s="304"/>
      <c r="G607" s="374"/>
      <c r="H607" s="334"/>
      <c r="I607" s="304"/>
      <c r="J607" s="304"/>
    </row>
    <row r="608" spans="1:10">
      <c r="A608" s="332"/>
      <c r="B608" s="341"/>
      <c r="C608" s="385"/>
      <c r="D608" s="335"/>
      <c r="E608" s="358"/>
      <c r="F608" s="329"/>
      <c r="G608" s="378"/>
      <c r="H608" s="335"/>
      <c r="I608" s="373" t="s">
        <v>1678</v>
      </c>
      <c r="J608" s="319"/>
    </row>
    <row r="609" spans="1:10">
      <c r="A609" s="330" t="s">
        <v>1679</v>
      </c>
      <c r="B609" s="181" t="s">
        <v>2765</v>
      </c>
      <c r="C609" s="466"/>
      <c r="D609" s="467"/>
      <c r="E609" s="468"/>
      <c r="F609" s="320"/>
      <c r="G609" s="375"/>
      <c r="H609" s="333"/>
      <c r="I609" s="320"/>
      <c r="J609" s="320"/>
    </row>
    <row r="610" spans="1:10" ht="25.5">
      <c r="A610" s="331" t="s">
        <v>1680</v>
      </c>
      <c r="B610" s="302" t="s">
        <v>939</v>
      </c>
      <c r="C610" s="380" t="s">
        <v>940</v>
      </c>
      <c r="D610" s="141" t="s">
        <v>49</v>
      </c>
      <c r="E610" s="300">
        <v>90</v>
      </c>
      <c r="F610" s="304"/>
      <c r="G610" s="374"/>
      <c r="H610" s="334"/>
      <c r="I610" s="304"/>
      <c r="J610" s="304"/>
    </row>
    <row r="611" spans="1:10" ht="25.5">
      <c r="A611" s="331" t="s">
        <v>1681</v>
      </c>
      <c r="B611" s="302" t="s">
        <v>939</v>
      </c>
      <c r="C611" s="380" t="s">
        <v>941</v>
      </c>
      <c r="D611" s="141" t="s">
        <v>49</v>
      </c>
      <c r="E611" s="300">
        <v>300</v>
      </c>
      <c r="F611" s="304"/>
      <c r="G611" s="374"/>
      <c r="H611" s="334"/>
      <c r="I611" s="304"/>
      <c r="J611" s="304"/>
    </row>
    <row r="612" spans="1:10" ht="25.5">
      <c r="A612" s="331" t="s">
        <v>1682</v>
      </c>
      <c r="B612" s="302" t="s">
        <v>939</v>
      </c>
      <c r="C612" s="380" t="s">
        <v>942</v>
      </c>
      <c r="D612" s="141" t="s">
        <v>49</v>
      </c>
      <c r="E612" s="300">
        <v>300</v>
      </c>
      <c r="F612" s="409"/>
      <c r="G612" s="304"/>
      <c r="H612" s="304"/>
      <c r="I612" s="409"/>
      <c r="J612" s="409"/>
    </row>
    <row r="613" spans="1:10">
      <c r="A613" s="332"/>
      <c r="B613" s="341"/>
      <c r="C613" s="385"/>
      <c r="D613" s="335"/>
      <c r="E613" s="358"/>
      <c r="F613" s="404"/>
      <c r="G613" s="327"/>
      <c r="H613" s="405"/>
      <c r="I613" s="406" t="s">
        <v>1683</v>
      </c>
      <c r="J613" s="407"/>
    </row>
    <row r="614" spans="1:10">
      <c r="A614" s="330" t="s">
        <v>1684</v>
      </c>
      <c r="B614" s="343" t="s">
        <v>2764</v>
      </c>
      <c r="C614" s="322"/>
      <c r="D614" s="333"/>
      <c r="E614" s="357"/>
      <c r="F614" s="249"/>
      <c r="G614" s="205"/>
      <c r="H614" s="333"/>
      <c r="I614" s="250"/>
      <c r="J614" s="320"/>
    </row>
    <row r="615" spans="1:10" ht="25.5">
      <c r="A615" s="331" t="s">
        <v>1685</v>
      </c>
      <c r="B615" s="302" t="s">
        <v>943</v>
      </c>
      <c r="C615" s="305" t="s">
        <v>944</v>
      </c>
      <c r="D615" s="141" t="s">
        <v>49</v>
      </c>
      <c r="E615" s="300">
        <v>144</v>
      </c>
      <c r="F615" s="304"/>
      <c r="G615" s="374"/>
      <c r="H615" s="334"/>
      <c r="I615" s="304"/>
      <c r="J615" s="304"/>
    </row>
    <row r="616" spans="1:10" ht="57">
      <c r="A616" s="331" t="s">
        <v>1686</v>
      </c>
      <c r="B616" s="302" t="s">
        <v>945</v>
      </c>
      <c r="C616" s="305" t="s">
        <v>946</v>
      </c>
      <c r="D616" s="141" t="s">
        <v>49</v>
      </c>
      <c r="E616" s="141">
        <v>60</v>
      </c>
      <c r="F616" s="304"/>
      <c r="G616" s="374"/>
      <c r="H616" s="334"/>
      <c r="I616" s="304"/>
      <c r="J616" s="304"/>
    </row>
    <row r="617" spans="1:10" ht="69.75">
      <c r="A617" s="331" t="s">
        <v>1687</v>
      </c>
      <c r="B617" s="302" t="s">
        <v>947</v>
      </c>
      <c r="C617" s="305" t="s">
        <v>2734</v>
      </c>
      <c r="D617" s="141" t="s">
        <v>49</v>
      </c>
      <c r="E617" s="141">
        <v>9</v>
      </c>
      <c r="F617" s="304"/>
      <c r="G617" s="374"/>
      <c r="H617" s="334"/>
      <c r="I617" s="304"/>
      <c r="J617" s="304"/>
    </row>
    <row r="618" spans="1:10" ht="69.75">
      <c r="A618" s="331" t="s">
        <v>1688</v>
      </c>
      <c r="B618" s="302" t="s">
        <v>948</v>
      </c>
      <c r="C618" s="305" t="s">
        <v>2734</v>
      </c>
      <c r="D618" s="141" t="s">
        <v>49</v>
      </c>
      <c r="E618" s="141">
        <v>9</v>
      </c>
      <c r="F618" s="304"/>
      <c r="G618" s="374"/>
      <c r="H618" s="334"/>
      <c r="I618" s="304"/>
      <c r="J618" s="304"/>
    </row>
    <row r="619" spans="1:10" ht="57">
      <c r="A619" s="331" t="s">
        <v>1689</v>
      </c>
      <c r="B619" s="302" t="s">
        <v>949</v>
      </c>
      <c r="C619" s="305" t="s">
        <v>2735</v>
      </c>
      <c r="D619" s="141" t="s">
        <v>49</v>
      </c>
      <c r="E619" s="141">
        <v>30</v>
      </c>
      <c r="F619" s="304"/>
      <c r="G619" s="374"/>
      <c r="H619" s="334"/>
      <c r="I619" s="304"/>
      <c r="J619" s="304"/>
    </row>
    <row r="620" spans="1:10" ht="54">
      <c r="A620" s="331" t="s">
        <v>1690</v>
      </c>
      <c r="B620" s="302" t="s">
        <v>950</v>
      </c>
      <c r="C620" s="305" t="s">
        <v>951</v>
      </c>
      <c r="D620" s="141" t="s">
        <v>49</v>
      </c>
      <c r="E620" s="141">
        <v>30</v>
      </c>
      <c r="F620" s="304"/>
      <c r="G620" s="374"/>
      <c r="H620" s="334"/>
      <c r="I620" s="304"/>
      <c r="J620" s="304"/>
    </row>
    <row r="621" spans="1:10">
      <c r="A621" s="331" t="s">
        <v>1691</v>
      </c>
      <c r="B621" s="302" t="s">
        <v>2607</v>
      </c>
      <c r="C621" s="305" t="s">
        <v>2608</v>
      </c>
      <c r="D621" s="141" t="s">
        <v>49</v>
      </c>
      <c r="E621" s="141">
        <v>30</v>
      </c>
      <c r="F621" s="304"/>
      <c r="G621" s="374"/>
      <c r="H621" s="334"/>
      <c r="I621" s="304"/>
      <c r="J621" s="304"/>
    </row>
    <row r="622" spans="1:10" ht="25.5">
      <c r="A622" s="331" t="s">
        <v>1692</v>
      </c>
      <c r="B622" s="285" t="s">
        <v>952</v>
      </c>
      <c r="C622" s="168" t="s">
        <v>953</v>
      </c>
      <c r="D622" s="141" t="s">
        <v>49</v>
      </c>
      <c r="E622" s="141">
        <v>9</v>
      </c>
      <c r="F622" s="304"/>
      <c r="G622" s="374"/>
      <c r="H622" s="334"/>
      <c r="I622" s="304"/>
      <c r="J622" s="304"/>
    </row>
    <row r="623" spans="1:10" ht="25.5">
      <c r="A623" s="331" t="s">
        <v>1693</v>
      </c>
      <c r="B623" s="302" t="s">
        <v>954</v>
      </c>
      <c r="C623" s="305" t="s">
        <v>955</v>
      </c>
      <c r="D623" s="141" t="s">
        <v>31</v>
      </c>
      <c r="E623" s="141">
        <v>600</v>
      </c>
      <c r="F623" s="136"/>
      <c r="G623" s="304"/>
      <c r="H623" s="304"/>
      <c r="I623" s="409"/>
      <c r="J623" s="409"/>
    </row>
    <row r="624" spans="1:10">
      <c r="A624" s="332"/>
      <c r="B624" s="378"/>
      <c r="C624" s="385"/>
      <c r="D624" s="335"/>
      <c r="E624" s="358"/>
      <c r="F624" s="329"/>
      <c r="G624" s="378"/>
      <c r="H624" s="405"/>
      <c r="I624" s="406" t="s">
        <v>1694</v>
      </c>
      <c r="J624" s="407"/>
    </row>
    <row r="625" spans="1:10">
      <c r="A625" s="330" t="s">
        <v>1695</v>
      </c>
      <c r="B625" s="181" t="s">
        <v>2763</v>
      </c>
      <c r="C625" s="235"/>
      <c r="D625" s="333"/>
      <c r="E625" s="357"/>
      <c r="F625" s="320"/>
      <c r="G625" s="375"/>
      <c r="H625" s="333"/>
      <c r="I625" s="320"/>
      <c r="J625" s="320"/>
    </row>
    <row r="626" spans="1:10" ht="76.5">
      <c r="A626" s="331" t="s">
        <v>1696</v>
      </c>
      <c r="B626" s="302" t="s">
        <v>957</v>
      </c>
      <c r="C626" s="305" t="s">
        <v>958</v>
      </c>
      <c r="D626" s="141" t="s">
        <v>31</v>
      </c>
      <c r="E626" s="299">
        <v>3</v>
      </c>
      <c r="F626" s="304"/>
      <c r="G626" s="374"/>
      <c r="H626" s="334"/>
      <c r="I626" s="304"/>
      <c r="J626" s="304"/>
    </row>
    <row r="627" spans="1:10" ht="51">
      <c r="A627" s="331" t="s">
        <v>1697</v>
      </c>
      <c r="B627" s="302" t="s">
        <v>960</v>
      </c>
      <c r="C627" s="305" t="s">
        <v>961</v>
      </c>
      <c r="D627" s="141" t="s">
        <v>31</v>
      </c>
      <c r="E627" s="299">
        <v>3</v>
      </c>
      <c r="F627" s="304"/>
      <c r="G627" s="374"/>
      <c r="H627" s="334"/>
      <c r="I627" s="304"/>
      <c r="J627" s="304"/>
    </row>
    <row r="628" spans="1:10" ht="51">
      <c r="A628" s="331" t="s">
        <v>1698</v>
      </c>
      <c r="B628" s="302" t="s">
        <v>963</v>
      </c>
      <c r="C628" s="305" t="s">
        <v>964</v>
      </c>
      <c r="D628" s="141" t="s">
        <v>31</v>
      </c>
      <c r="E628" s="299">
        <v>3</v>
      </c>
      <c r="F628" s="304"/>
      <c r="G628" s="374"/>
      <c r="H628" s="334"/>
      <c r="I628" s="304"/>
      <c r="J628" s="304"/>
    </row>
    <row r="629" spans="1:10" ht="51">
      <c r="A629" s="331" t="s">
        <v>1699</v>
      </c>
      <c r="B629" s="302" t="s">
        <v>966</v>
      </c>
      <c r="C629" s="305" t="s">
        <v>967</v>
      </c>
      <c r="D629" s="141" t="s">
        <v>31</v>
      </c>
      <c r="E629" s="299">
        <v>3</v>
      </c>
      <c r="F629" s="304"/>
      <c r="G629" s="374"/>
      <c r="H629" s="334"/>
      <c r="I629" s="304"/>
      <c r="J629" s="304"/>
    </row>
    <row r="630" spans="1:10" ht="51">
      <c r="A630" s="331" t="s">
        <v>1700</v>
      </c>
      <c r="B630" s="302" t="s">
        <v>969</v>
      </c>
      <c r="C630" s="305" t="s">
        <v>970</v>
      </c>
      <c r="D630" s="141" t="s">
        <v>31</v>
      </c>
      <c r="E630" s="299">
        <v>3</v>
      </c>
      <c r="F630" s="304"/>
      <c r="G630" s="374"/>
      <c r="H630" s="334"/>
      <c r="I630" s="304"/>
      <c r="J630" s="304"/>
    </row>
    <row r="631" spans="1:10" ht="51">
      <c r="A631" s="331" t="s">
        <v>1701</v>
      </c>
      <c r="B631" s="302" t="s">
        <v>972</v>
      </c>
      <c r="C631" s="305" t="s">
        <v>973</v>
      </c>
      <c r="D631" s="141" t="s">
        <v>31</v>
      </c>
      <c r="E631" s="299">
        <v>4</v>
      </c>
      <c r="F631" s="304"/>
      <c r="G631" s="374"/>
      <c r="H631" s="334"/>
      <c r="I631" s="304"/>
      <c r="J631" s="304"/>
    </row>
    <row r="632" spans="1:10" ht="25.5">
      <c r="A632" s="331" t="s">
        <v>1702</v>
      </c>
      <c r="B632" s="302" t="s">
        <v>975</v>
      </c>
      <c r="C632" s="305" t="s">
        <v>976</v>
      </c>
      <c r="D632" s="141" t="s">
        <v>31</v>
      </c>
      <c r="E632" s="299">
        <v>3</v>
      </c>
      <c r="F632" s="304"/>
      <c r="G632" s="374"/>
      <c r="H632" s="334"/>
      <c r="I632" s="304"/>
      <c r="J632" s="304"/>
    </row>
    <row r="633" spans="1:10" ht="51">
      <c r="A633" s="331" t="s">
        <v>1703</v>
      </c>
      <c r="B633" s="302" t="s">
        <v>977</v>
      </c>
      <c r="C633" s="305" t="s">
        <v>978</v>
      </c>
      <c r="D633" s="141" t="s">
        <v>31</v>
      </c>
      <c r="E633" s="299">
        <v>3</v>
      </c>
      <c r="F633" s="304"/>
      <c r="G633" s="374"/>
      <c r="H633" s="334"/>
      <c r="I633" s="304"/>
      <c r="J633" s="304"/>
    </row>
    <row r="634" spans="1:10" ht="25.5">
      <c r="A634" s="331" t="s">
        <v>1704</v>
      </c>
      <c r="B634" s="302" t="s">
        <v>979</v>
      </c>
      <c r="C634" s="305" t="s">
        <v>980</v>
      </c>
      <c r="D634" s="141" t="s">
        <v>31</v>
      </c>
      <c r="E634" s="299">
        <v>3</v>
      </c>
      <c r="F634" s="409"/>
      <c r="G634" s="304"/>
      <c r="H634" s="304"/>
      <c r="I634" s="409"/>
      <c r="J634" s="409"/>
    </row>
    <row r="635" spans="1:10">
      <c r="A635" s="332"/>
      <c r="B635" s="341"/>
      <c r="C635" s="385"/>
      <c r="D635" s="335"/>
      <c r="E635" s="358"/>
      <c r="F635" s="404"/>
      <c r="G635" s="378"/>
      <c r="H635" s="405"/>
      <c r="I635" s="406" t="s">
        <v>1705</v>
      </c>
      <c r="J635" s="407"/>
    </row>
    <row r="636" spans="1:10">
      <c r="A636" s="330" t="s">
        <v>1706</v>
      </c>
      <c r="B636" s="181" t="s">
        <v>2762</v>
      </c>
      <c r="C636" s="234"/>
      <c r="D636" s="186"/>
      <c r="E636" s="187"/>
      <c r="F636" s="320"/>
      <c r="G636" s="375"/>
      <c r="H636" s="333"/>
      <c r="I636" s="320"/>
      <c r="J636" s="320"/>
    </row>
    <row r="637" spans="1:10" ht="25.5">
      <c r="A637" s="331" t="s">
        <v>1707</v>
      </c>
      <c r="B637" s="302" t="s">
        <v>983</v>
      </c>
      <c r="C637" s="305" t="s">
        <v>984</v>
      </c>
      <c r="D637" s="141" t="s">
        <v>49</v>
      </c>
      <c r="E637" s="299">
        <v>240</v>
      </c>
      <c r="F637" s="304"/>
      <c r="G637" s="374"/>
      <c r="H637" s="334"/>
      <c r="I637" s="304"/>
      <c r="J637" s="304"/>
    </row>
    <row r="638" spans="1:10" ht="25.5">
      <c r="A638" s="331" t="s">
        <v>1708</v>
      </c>
      <c r="B638" s="302" t="s">
        <v>983</v>
      </c>
      <c r="C638" s="305" t="s">
        <v>986</v>
      </c>
      <c r="D638" s="141" t="s">
        <v>49</v>
      </c>
      <c r="E638" s="299">
        <v>180</v>
      </c>
      <c r="F638" s="409"/>
      <c r="G638" s="304"/>
      <c r="H638" s="304"/>
      <c r="I638" s="409"/>
      <c r="J638" s="409"/>
    </row>
    <row r="639" spans="1:10">
      <c r="A639" s="332"/>
      <c r="B639" s="341"/>
      <c r="C639" s="385"/>
      <c r="D639" s="335"/>
      <c r="E639" s="358"/>
      <c r="F639" s="404"/>
      <c r="G639" s="327"/>
      <c r="H639" s="405"/>
      <c r="I639" s="406" t="s">
        <v>1709</v>
      </c>
      <c r="J639" s="407"/>
    </row>
    <row r="640" spans="1:10">
      <c r="A640" s="330" t="s">
        <v>1710</v>
      </c>
      <c r="B640" s="181" t="s">
        <v>2761</v>
      </c>
      <c r="C640" s="235"/>
      <c r="D640" s="179"/>
      <c r="E640" s="187"/>
      <c r="F640" s="431"/>
      <c r="G640" s="205"/>
      <c r="H640" s="205"/>
      <c r="I640" s="431"/>
      <c r="J640" s="431"/>
    </row>
    <row r="641" spans="1:10" ht="38.25">
      <c r="A641" s="267" t="s">
        <v>1717</v>
      </c>
      <c r="B641" s="305" t="s">
        <v>989</v>
      </c>
      <c r="C641" s="305" t="s">
        <v>2738</v>
      </c>
      <c r="D641" s="198" t="s">
        <v>49</v>
      </c>
      <c r="E641" s="300">
        <v>600</v>
      </c>
      <c r="F641" s="304"/>
      <c r="G641" s="374"/>
      <c r="H641" s="334"/>
      <c r="I641" s="304"/>
      <c r="J641" s="304"/>
    </row>
    <row r="642" spans="1:10" ht="25.5">
      <c r="A642" s="267" t="s">
        <v>1718</v>
      </c>
      <c r="B642" s="302" t="s">
        <v>990</v>
      </c>
      <c r="C642" s="305" t="s">
        <v>2737</v>
      </c>
      <c r="D642" s="141" t="s">
        <v>49</v>
      </c>
      <c r="E642" s="299">
        <v>450</v>
      </c>
      <c r="F642" s="304"/>
      <c r="G642" s="374"/>
      <c r="H642" s="334"/>
      <c r="I642" s="304"/>
      <c r="J642" s="304"/>
    </row>
    <row r="643" spans="1:10" ht="25.5">
      <c r="A643" s="267" t="s">
        <v>1719</v>
      </c>
      <c r="B643" s="302" t="s">
        <v>990</v>
      </c>
      <c r="C643" s="305" t="s">
        <v>2736</v>
      </c>
      <c r="D643" s="141" t="s">
        <v>49</v>
      </c>
      <c r="E643" s="299">
        <v>108</v>
      </c>
      <c r="F643" s="304"/>
      <c r="G643" s="374"/>
      <c r="H643" s="334"/>
      <c r="I643" s="304"/>
      <c r="J643" s="304"/>
    </row>
    <row r="644" spans="1:10">
      <c r="A644" s="267" t="s">
        <v>1720</v>
      </c>
      <c r="B644" s="302" t="s">
        <v>990</v>
      </c>
      <c r="C644" s="305" t="s">
        <v>2739</v>
      </c>
      <c r="D644" s="141" t="s">
        <v>31</v>
      </c>
      <c r="E644" s="299">
        <v>150</v>
      </c>
      <c r="F644" s="409"/>
      <c r="G644" s="304"/>
      <c r="H644" s="304"/>
      <c r="I644" s="409"/>
      <c r="J644" s="409"/>
    </row>
    <row r="645" spans="1:10">
      <c r="A645" s="332"/>
      <c r="B645" s="378"/>
      <c r="C645" s="385"/>
      <c r="D645" s="335"/>
      <c r="E645" s="358"/>
      <c r="F645" s="404"/>
      <c r="G645" s="378"/>
      <c r="H645" s="405"/>
      <c r="I645" s="406" t="s">
        <v>1711</v>
      </c>
      <c r="J645" s="407"/>
    </row>
    <row r="646" spans="1:10">
      <c r="A646" s="330" t="s">
        <v>1712</v>
      </c>
      <c r="B646" s="181" t="s">
        <v>993</v>
      </c>
      <c r="C646" s="235"/>
      <c r="D646" s="333"/>
      <c r="E646" s="357"/>
      <c r="F646" s="320"/>
      <c r="G646" s="375"/>
      <c r="H646" s="333"/>
      <c r="I646" s="320"/>
      <c r="J646" s="320"/>
    </row>
    <row r="647" spans="1:10" ht="38.25">
      <c r="A647" s="331" t="s">
        <v>1713</v>
      </c>
      <c r="B647" s="204" t="s">
        <v>995</v>
      </c>
      <c r="C647" s="243" t="s">
        <v>996</v>
      </c>
      <c r="D647" s="141" t="s">
        <v>49</v>
      </c>
      <c r="E647" s="299">
        <v>60</v>
      </c>
      <c r="F647" s="304"/>
      <c r="G647" s="374"/>
      <c r="H647" s="334"/>
      <c r="I647" s="304"/>
      <c r="J647" s="304"/>
    </row>
    <row r="648" spans="1:10">
      <c r="A648" s="331" t="s">
        <v>1714</v>
      </c>
      <c r="B648" s="302" t="s">
        <v>998</v>
      </c>
      <c r="C648" s="305" t="s">
        <v>999</v>
      </c>
      <c r="D648" s="141" t="s">
        <v>49</v>
      </c>
      <c r="E648" s="299">
        <v>120</v>
      </c>
      <c r="F648" s="304"/>
      <c r="G648" s="374"/>
      <c r="H648" s="334"/>
      <c r="I648" s="304"/>
      <c r="J648" s="304"/>
    </row>
    <row r="649" spans="1:10" ht="25.5">
      <c r="A649" s="331" t="s">
        <v>1715</v>
      </c>
      <c r="B649" s="302" t="s">
        <v>2799</v>
      </c>
      <c r="C649" s="305" t="s">
        <v>1001</v>
      </c>
      <c r="D649" s="141" t="s">
        <v>49</v>
      </c>
      <c r="E649" s="299">
        <v>60</v>
      </c>
      <c r="F649" s="304"/>
      <c r="G649" s="374"/>
      <c r="H649" s="334"/>
      <c r="I649" s="304"/>
      <c r="J649" s="304"/>
    </row>
    <row r="650" spans="1:10" ht="25.5">
      <c r="A650" s="331" t="s">
        <v>1716</v>
      </c>
      <c r="B650" s="302" t="s">
        <v>1003</v>
      </c>
      <c r="C650" s="305" t="s">
        <v>1004</v>
      </c>
      <c r="D650" s="141" t="s">
        <v>49</v>
      </c>
      <c r="E650" s="299">
        <v>60</v>
      </c>
      <c r="F650" s="409"/>
      <c r="G650" s="304"/>
      <c r="H650" s="304"/>
      <c r="I650" s="409"/>
      <c r="J650" s="409"/>
    </row>
    <row r="651" spans="1:10">
      <c r="A651" s="332"/>
      <c r="B651" s="341"/>
      <c r="C651" s="385"/>
      <c r="D651" s="335"/>
      <c r="E651" s="358"/>
      <c r="F651" s="404"/>
      <c r="G651" s="378"/>
      <c r="H651" s="405"/>
      <c r="I651" s="406" t="s">
        <v>1721</v>
      </c>
      <c r="J651" s="407"/>
    </row>
    <row r="652" spans="1:10">
      <c r="A652" s="330" t="s">
        <v>1722</v>
      </c>
      <c r="B652" s="181" t="s">
        <v>1007</v>
      </c>
      <c r="C652" s="235"/>
      <c r="D652" s="179"/>
      <c r="E652" s="187"/>
      <c r="F652" s="320"/>
      <c r="G652" s="375"/>
      <c r="H652" s="333"/>
      <c r="I652" s="320"/>
      <c r="J652" s="320"/>
    </row>
    <row r="653" spans="1:10" ht="25.5">
      <c r="A653" s="331" t="s">
        <v>1724</v>
      </c>
      <c r="B653" s="302" t="s">
        <v>1009</v>
      </c>
      <c r="C653" s="305" t="s">
        <v>1010</v>
      </c>
      <c r="D653" s="141" t="s">
        <v>49</v>
      </c>
      <c r="E653" s="299">
        <v>72</v>
      </c>
      <c r="F653" s="318"/>
      <c r="G653" s="377"/>
      <c r="H653" s="334"/>
      <c r="I653" s="304"/>
      <c r="J653" s="304"/>
    </row>
    <row r="654" spans="1:10">
      <c r="A654" s="331" t="s">
        <v>1725</v>
      </c>
      <c r="B654" s="302" t="s">
        <v>1012</v>
      </c>
      <c r="C654" s="305" t="s">
        <v>1013</v>
      </c>
      <c r="D654" s="141" t="s">
        <v>31</v>
      </c>
      <c r="E654" s="299">
        <v>3000</v>
      </c>
      <c r="F654" s="318"/>
      <c r="G654" s="377"/>
      <c r="H654" s="334"/>
      <c r="I654" s="304"/>
      <c r="J654" s="304"/>
    </row>
    <row r="655" spans="1:10" ht="25.5">
      <c r="A655" s="331" t="s">
        <v>1726</v>
      </c>
      <c r="B655" s="302" t="s">
        <v>1015</v>
      </c>
      <c r="C655" s="305" t="s">
        <v>1016</v>
      </c>
      <c r="D655" s="141" t="s">
        <v>31</v>
      </c>
      <c r="E655" s="299">
        <v>30</v>
      </c>
      <c r="F655" s="318"/>
      <c r="G655" s="377"/>
      <c r="H655" s="334"/>
      <c r="I655" s="304"/>
      <c r="J655" s="304"/>
    </row>
    <row r="656" spans="1:10" ht="25.5">
      <c r="A656" s="331" t="s">
        <v>1727</v>
      </c>
      <c r="B656" s="302" t="s">
        <v>1018</v>
      </c>
      <c r="C656" s="305" t="s">
        <v>1019</v>
      </c>
      <c r="D656" s="141" t="s">
        <v>31</v>
      </c>
      <c r="E656" s="299">
        <v>60</v>
      </c>
      <c r="F656" s="318"/>
      <c r="G656" s="377"/>
      <c r="H656" s="334"/>
      <c r="I656" s="304"/>
      <c r="J656" s="304"/>
    </row>
    <row r="657" spans="1:10" ht="25.5">
      <c r="A657" s="331" t="s">
        <v>1728</v>
      </c>
      <c r="B657" s="302" t="s">
        <v>1021</v>
      </c>
      <c r="C657" s="305" t="s">
        <v>2740</v>
      </c>
      <c r="D657" s="141" t="s">
        <v>49</v>
      </c>
      <c r="E657" s="299">
        <v>75</v>
      </c>
      <c r="F657" s="409"/>
      <c r="G657" s="304"/>
      <c r="H657" s="304"/>
      <c r="I657" s="409"/>
      <c r="J657" s="409"/>
    </row>
    <row r="658" spans="1:10">
      <c r="A658" s="332"/>
      <c r="B658" s="341"/>
      <c r="C658" s="385"/>
      <c r="D658" s="335"/>
      <c r="E658" s="358"/>
      <c r="F658" s="404"/>
      <c r="G658" s="378"/>
      <c r="H658" s="405"/>
      <c r="I658" s="406" t="s">
        <v>1723</v>
      </c>
      <c r="J658" s="407"/>
    </row>
    <row r="659" spans="1:10">
      <c r="A659" s="330" t="s">
        <v>1729</v>
      </c>
      <c r="B659" s="181" t="s">
        <v>2759</v>
      </c>
      <c r="C659" s="235"/>
      <c r="D659" s="179"/>
      <c r="E659" s="187"/>
      <c r="F659" s="320"/>
      <c r="G659" s="375"/>
      <c r="H659" s="333"/>
      <c r="I659" s="320"/>
      <c r="J659" s="320"/>
    </row>
    <row r="660" spans="1:10" ht="25.5">
      <c r="A660" s="381" t="s">
        <v>1734</v>
      </c>
      <c r="B660" s="297" t="s">
        <v>1025</v>
      </c>
      <c r="C660" s="380" t="s">
        <v>1730</v>
      </c>
      <c r="D660" s="139" t="s">
        <v>31</v>
      </c>
      <c r="E660" s="150">
        <v>15</v>
      </c>
      <c r="F660" s="318"/>
      <c r="G660" s="377"/>
      <c r="H660" s="371"/>
      <c r="I660" s="318"/>
      <c r="J660" s="318"/>
    </row>
    <row r="661" spans="1:10" ht="25.5">
      <c r="A661" s="381" t="s">
        <v>1735</v>
      </c>
      <c r="B661" s="297" t="s">
        <v>1025</v>
      </c>
      <c r="C661" s="380" t="s">
        <v>1731</v>
      </c>
      <c r="D661" s="139" t="s">
        <v>31</v>
      </c>
      <c r="E661" s="150">
        <v>30</v>
      </c>
      <c r="F661" s="318"/>
      <c r="G661" s="377"/>
      <c r="H661" s="371"/>
      <c r="I661" s="318"/>
      <c r="J661" s="318"/>
    </row>
    <row r="662" spans="1:10" ht="25.5">
      <c r="A662" s="381" t="s">
        <v>1736</v>
      </c>
      <c r="B662" s="297" t="s">
        <v>1025</v>
      </c>
      <c r="C662" s="380" t="s">
        <v>1732</v>
      </c>
      <c r="D662" s="139" t="s">
        <v>31</v>
      </c>
      <c r="E662" s="150">
        <v>30</v>
      </c>
      <c r="F662" s="318"/>
      <c r="G662" s="377"/>
      <c r="H662" s="371"/>
      <c r="I662" s="318"/>
      <c r="J662" s="318"/>
    </row>
    <row r="663" spans="1:10" ht="38.25">
      <c r="A663" s="381" t="s">
        <v>1737</v>
      </c>
      <c r="B663" s="297" t="s">
        <v>1028</v>
      </c>
      <c r="C663" s="380" t="s">
        <v>1733</v>
      </c>
      <c r="D663" s="139" t="s">
        <v>31</v>
      </c>
      <c r="E663" s="150">
        <v>60</v>
      </c>
      <c r="F663" s="409"/>
      <c r="G663" s="304"/>
      <c r="H663" s="304"/>
      <c r="I663" s="409"/>
      <c r="J663" s="409"/>
    </row>
    <row r="664" spans="1:10">
      <c r="A664" s="332"/>
      <c r="B664" s="341"/>
      <c r="C664" s="385"/>
      <c r="D664" s="335"/>
      <c r="E664" s="358"/>
      <c r="F664" s="404"/>
      <c r="G664" s="378"/>
      <c r="H664" s="405"/>
      <c r="I664" s="406" t="s">
        <v>1738</v>
      </c>
      <c r="J664" s="407"/>
    </row>
    <row r="665" spans="1:10">
      <c r="A665" s="330" t="s">
        <v>81</v>
      </c>
      <c r="B665" s="181" t="s">
        <v>2760</v>
      </c>
      <c r="C665" s="245"/>
      <c r="D665" s="188"/>
      <c r="E665" s="206"/>
      <c r="F665" s="320"/>
      <c r="G665" s="375"/>
      <c r="H665" s="333"/>
      <c r="I665" s="320"/>
      <c r="J665" s="320"/>
    </row>
    <row r="666" spans="1:10" ht="25.5">
      <c r="A666" s="331" t="s">
        <v>1739</v>
      </c>
      <c r="B666" s="302" t="s">
        <v>1032</v>
      </c>
      <c r="C666" s="305" t="s">
        <v>2744</v>
      </c>
      <c r="D666" s="141" t="s">
        <v>31</v>
      </c>
      <c r="E666" s="300">
        <v>105000</v>
      </c>
      <c r="F666" s="304"/>
      <c r="G666" s="374"/>
      <c r="H666" s="334"/>
      <c r="I666" s="304"/>
      <c r="J666" s="304"/>
    </row>
    <row r="667" spans="1:10" ht="25.5">
      <c r="A667" s="331" t="s">
        <v>1740</v>
      </c>
      <c r="B667" s="302" t="s">
        <v>1034</v>
      </c>
      <c r="C667" s="305" t="s">
        <v>1035</v>
      </c>
      <c r="D667" s="141" t="s">
        <v>31</v>
      </c>
      <c r="E667" s="300">
        <v>3000</v>
      </c>
      <c r="F667" s="304"/>
      <c r="G667" s="374"/>
      <c r="H667" s="334"/>
      <c r="I667" s="304"/>
      <c r="J667" s="304"/>
    </row>
    <row r="668" spans="1:10" ht="25.5">
      <c r="A668" s="331" t="s">
        <v>1741</v>
      </c>
      <c r="B668" s="302" t="s">
        <v>1037</v>
      </c>
      <c r="C668" s="305" t="s">
        <v>1038</v>
      </c>
      <c r="D668" s="141" t="s">
        <v>31</v>
      </c>
      <c r="E668" s="300">
        <v>600</v>
      </c>
      <c r="F668" s="304"/>
      <c r="G668" s="374"/>
      <c r="H668" s="334"/>
      <c r="I668" s="304"/>
      <c r="J668" s="304"/>
    </row>
    <row r="669" spans="1:10" ht="25.5">
      <c r="A669" s="331" t="s">
        <v>1742</v>
      </c>
      <c r="B669" s="302" t="s">
        <v>1039</v>
      </c>
      <c r="C669" s="305" t="s">
        <v>2743</v>
      </c>
      <c r="D669" s="141" t="s">
        <v>31</v>
      </c>
      <c r="E669" s="300">
        <v>1500</v>
      </c>
      <c r="F669" s="304"/>
      <c r="G669" s="374"/>
      <c r="H669" s="334"/>
      <c r="I669" s="304"/>
      <c r="J669" s="304"/>
    </row>
    <row r="670" spans="1:10" ht="25.5">
      <c r="A670" s="331" t="s">
        <v>1743</v>
      </c>
      <c r="B670" s="302" t="s">
        <v>1040</v>
      </c>
      <c r="C670" s="246" t="s">
        <v>2742</v>
      </c>
      <c r="D670" s="141" t="s">
        <v>31</v>
      </c>
      <c r="E670" s="300">
        <v>3000</v>
      </c>
      <c r="F670" s="304"/>
      <c r="G670" s="374"/>
      <c r="H670" s="334"/>
      <c r="I670" s="304"/>
      <c r="J670" s="304"/>
    </row>
    <row r="671" spans="1:10" ht="25.5">
      <c r="A671" s="331" t="s">
        <v>1744</v>
      </c>
      <c r="B671" s="302" t="s">
        <v>1041</v>
      </c>
      <c r="C671" s="246" t="s">
        <v>2741</v>
      </c>
      <c r="D671" s="141" t="s">
        <v>31</v>
      </c>
      <c r="E671" s="300">
        <v>15000</v>
      </c>
      <c r="F671" s="304"/>
      <c r="G671" s="374"/>
      <c r="H671" s="334"/>
      <c r="I671" s="304"/>
      <c r="J671" s="304"/>
    </row>
    <row r="672" spans="1:10" ht="51">
      <c r="A672" s="331" t="s">
        <v>1745</v>
      </c>
      <c r="B672" s="302" t="s">
        <v>1042</v>
      </c>
      <c r="C672" s="305" t="s">
        <v>1043</v>
      </c>
      <c r="D672" s="141" t="s">
        <v>31</v>
      </c>
      <c r="E672" s="300">
        <v>900</v>
      </c>
      <c r="F672" s="304"/>
      <c r="G672" s="374"/>
      <c r="H672" s="334"/>
      <c r="I672" s="304"/>
      <c r="J672" s="304"/>
    </row>
    <row r="673" spans="1:10" ht="25.5">
      <c r="A673" s="331" t="s">
        <v>1746</v>
      </c>
      <c r="B673" s="302" t="s">
        <v>1044</v>
      </c>
      <c r="C673" s="305" t="s">
        <v>1045</v>
      </c>
      <c r="D673" s="141" t="s">
        <v>31</v>
      </c>
      <c r="E673" s="300">
        <v>900</v>
      </c>
      <c r="F673" s="304"/>
      <c r="G673" s="374"/>
      <c r="H673" s="334"/>
      <c r="I673" s="304"/>
      <c r="J673" s="304"/>
    </row>
    <row r="674" spans="1:10">
      <c r="A674" s="332"/>
      <c r="B674" s="341"/>
      <c r="C674" s="385"/>
      <c r="D674" s="335"/>
      <c r="E674" s="358"/>
      <c r="F674" s="329"/>
      <c r="G674" s="378"/>
      <c r="H674" s="335"/>
      <c r="I674" s="373" t="s">
        <v>1747</v>
      </c>
      <c r="J674" s="319"/>
    </row>
    <row r="675" spans="1:10">
      <c r="A675" s="330" t="s">
        <v>1748</v>
      </c>
      <c r="B675" s="181" t="s">
        <v>1048</v>
      </c>
      <c r="C675" s="245"/>
      <c r="D675" s="188"/>
      <c r="E675" s="206"/>
      <c r="F675" s="320"/>
      <c r="G675" s="375"/>
      <c r="H675" s="333"/>
      <c r="I675" s="320"/>
      <c r="J675" s="320"/>
    </row>
    <row r="676" spans="1:10" ht="38.25">
      <c r="A676" s="331" t="s">
        <v>1749</v>
      </c>
      <c r="B676" s="302" t="s">
        <v>1050</v>
      </c>
      <c r="C676" s="246" t="s">
        <v>1051</v>
      </c>
      <c r="D676" s="144" t="s">
        <v>49</v>
      </c>
      <c r="E676" s="300">
        <v>120</v>
      </c>
      <c r="F676" s="409"/>
      <c r="G676" s="304"/>
      <c r="H676" s="304"/>
      <c r="I676" s="409"/>
      <c r="J676" s="409"/>
    </row>
    <row r="677" spans="1:10">
      <c r="A677" s="332"/>
      <c r="B677" s="341"/>
      <c r="C677" s="385"/>
      <c r="D677" s="335"/>
      <c r="E677" s="358"/>
      <c r="F677" s="404"/>
      <c r="G677" s="378"/>
      <c r="H677" s="405"/>
      <c r="I677" s="406" t="s">
        <v>1754</v>
      </c>
      <c r="J677" s="407"/>
    </row>
    <row r="678" spans="1:10">
      <c r="A678" s="330" t="s">
        <v>1750</v>
      </c>
      <c r="B678" s="181" t="s">
        <v>1054</v>
      </c>
      <c r="C678" s="234"/>
      <c r="D678" s="178"/>
      <c r="E678" s="185"/>
      <c r="F678" s="320"/>
      <c r="G678" s="375"/>
      <c r="H678" s="333"/>
      <c r="I678" s="320"/>
      <c r="J678" s="320"/>
    </row>
    <row r="679" spans="1:10" ht="25.5">
      <c r="A679" s="331" t="s">
        <v>1751</v>
      </c>
      <c r="B679" s="160" t="s">
        <v>1056</v>
      </c>
      <c r="C679" s="243" t="s">
        <v>2613</v>
      </c>
      <c r="D679" s="141" t="s">
        <v>49</v>
      </c>
      <c r="E679" s="299">
        <v>18</v>
      </c>
      <c r="F679" s="318"/>
      <c r="G679" s="377"/>
      <c r="H679" s="334"/>
      <c r="I679" s="304"/>
      <c r="J679" s="304"/>
    </row>
    <row r="680" spans="1:10" ht="25.5">
      <c r="A680" s="331" t="s">
        <v>1752</v>
      </c>
      <c r="B680" s="160" t="s">
        <v>1056</v>
      </c>
      <c r="C680" s="243" t="s">
        <v>2614</v>
      </c>
      <c r="D680" s="153" t="s">
        <v>49</v>
      </c>
      <c r="E680" s="154">
        <v>36</v>
      </c>
      <c r="F680" s="318"/>
      <c r="G680" s="377"/>
      <c r="H680" s="334"/>
      <c r="I680" s="304"/>
      <c r="J680" s="304"/>
    </row>
    <row r="681" spans="1:10" ht="25.5">
      <c r="A681" s="331" t="s">
        <v>1753</v>
      </c>
      <c r="B681" s="160" t="s">
        <v>1056</v>
      </c>
      <c r="C681" s="243" t="s">
        <v>2615</v>
      </c>
      <c r="D681" s="153" t="s">
        <v>49</v>
      </c>
      <c r="E681" s="154">
        <v>450</v>
      </c>
      <c r="F681" s="136"/>
      <c r="G681" s="304"/>
      <c r="H681" s="304"/>
      <c r="I681" s="409"/>
      <c r="J681" s="409"/>
    </row>
    <row r="682" spans="1:10">
      <c r="A682" s="332"/>
      <c r="B682" s="341"/>
      <c r="C682" s="385"/>
      <c r="D682" s="335"/>
      <c r="E682" s="358"/>
      <c r="F682" s="329"/>
      <c r="G682" s="378"/>
      <c r="H682" s="405"/>
      <c r="I682" s="406" t="s">
        <v>1755</v>
      </c>
      <c r="J682" s="407"/>
    </row>
    <row r="683" spans="1:10">
      <c r="A683" s="330" t="s">
        <v>1756</v>
      </c>
      <c r="B683" s="181" t="s">
        <v>1061</v>
      </c>
      <c r="C683" s="234"/>
      <c r="D683" s="178"/>
      <c r="E683" s="185"/>
      <c r="F683" s="320"/>
      <c r="G683" s="375"/>
      <c r="H683" s="333"/>
      <c r="I683" s="320"/>
      <c r="J683" s="320"/>
    </row>
    <row r="684" spans="1:10">
      <c r="A684" s="331" t="s">
        <v>1757</v>
      </c>
      <c r="B684" s="160" t="s">
        <v>1063</v>
      </c>
      <c r="C684" s="243" t="s">
        <v>1064</v>
      </c>
      <c r="D684" s="154" t="s">
        <v>31</v>
      </c>
      <c r="E684" s="154">
        <v>15</v>
      </c>
      <c r="F684" s="304"/>
      <c r="G684" s="374"/>
      <c r="H684" s="334"/>
      <c r="I684" s="304"/>
      <c r="J684" s="304"/>
    </row>
    <row r="685" spans="1:10">
      <c r="A685" s="331" t="s">
        <v>1758</v>
      </c>
      <c r="B685" s="160" t="s">
        <v>1063</v>
      </c>
      <c r="C685" s="243" t="s">
        <v>1066</v>
      </c>
      <c r="D685" s="154" t="s">
        <v>31</v>
      </c>
      <c r="E685" s="154">
        <v>15</v>
      </c>
      <c r="F685" s="304"/>
      <c r="G685" s="374"/>
      <c r="H685" s="334"/>
      <c r="I685" s="304"/>
      <c r="J685" s="304"/>
    </row>
    <row r="686" spans="1:10">
      <c r="A686" s="331" t="s">
        <v>1759</v>
      </c>
      <c r="B686" s="160" t="s">
        <v>1063</v>
      </c>
      <c r="C686" s="243" t="s">
        <v>2745</v>
      </c>
      <c r="D686" s="154" t="s">
        <v>31</v>
      </c>
      <c r="E686" s="299">
        <v>6</v>
      </c>
      <c r="F686" s="304"/>
      <c r="G686" s="374"/>
      <c r="H686" s="334"/>
      <c r="I686" s="304"/>
      <c r="J686" s="304"/>
    </row>
    <row r="687" spans="1:10" ht="25.5">
      <c r="A687" s="331" t="s">
        <v>1760</v>
      </c>
      <c r="B687" s="302" t="s">
        <v>1069</v>
      </c>
      <c r="C687" s="305" t="s">
        <v>1070</v>
      </c>
      <c r="D687" s="141" t="s">
        <v>31</v>
      </c>
      <c r="E687" s="299">
        <v>12</v>
      </c>
      <c r="F687" s="304"/>
      <c r="G687" s="374"/>
      <c r="H687" s="334"/>
      <c r="I687" s="304"/>
      <c r="J687" s="304"/>
    </row>
    <row r="688" spans="1:10" ht="25.5">
      <c r="A688" s="331" t="s">
        <v>1761</v>
      </c>
      <c r="B688" s="302" t="s">
        <v>1071</v>
      </c>
      <c r="C688" s="305" t="s">
        <v>1072</v>
      </c>
      <c r="D688" s="141" t="s">
        <v>31</v>
      </c>
      <c r="E688" s="299">
        <v>3000</v>
      </c>
      <c r="F688" s="304"/>
      <c r="G688" s="374"/>
      <c r="H688" s="334"/>
      <c r="I688" s="304"/>
      <c r="J688" s="304"/>
    </row>
    <row r="689" spans="1:10" ht="25.5">
      <c r="A689" s="331" t="s">
        <v>1762</v>
      </c>
      <c r="B689" s="302" t="s">
        <v>1071</v>
      </c>
      <c r="C689" s="305" t="s">
        <v>1073</v>
      </c>
      <c r="D689" s="141" t="s">
        <v>31</v>
      </c>
      <c r="E689" s="299">
        <v>6000</v>
      </c>
      <c r="F689" s="304"/>
      <c r="G689" s="374"/>
      <c r="H689" s="334"/>
      <c r="I689" s="304"/>
      <c r="J689" s="304"/>
    </row>
    <row r="690" spans="1:10" ht="25.5">
      <c r="A690" s="331" t="s">
        <v>1763</v>
      </c>
      <c r="B690" s="302" t="s">
        <v>1071</v>
      </c>
      <c r="C690" s="305" t="s">
        <v>1074</v>
      </c>
      <c r="D690" s="141" t="s">
        <v>31</v>
      </c>
      <c r="E690" s="299">
        <v>3000</v>
      </c>
      <c r="F690" s="304"/>
      <c r="G690" s="374"/>
      <c r="H690" s="334"/>
      <c r="I690" s="304"/>
      <c r="J690" s="304"/>
    </row>
    <row r="691" spans="1:10" ht="25.5">
      <c r="A691" s="331" t="s">
        <v>1764</v>
      </c>
      <c r="B691" s="302" t="s">
        <v>1071</v>
      </c>
      <c r="C691" s="305" t="s">
        <v>1765</v>
      </c>
      <c r="D691" s="141" t="s">
        <v>31</v>
      </c>
      <c r="E691" s="299">
        <v>6000</v>
      </c>
      <c r="F691" s="268"/>
      <c r="G691" s="276"/>
      <c r="H691" s="384"/>
      <c r="I691" s="268"/>
      <c r="J691" s="268"/>
    </row>
    <row r="692" spans="1:10">
      <c r="A692" s="332"/>
      <c r="B692" s="341"/>
      <c r="C692" s="385"/>
      <c r="D692" s="335"/>
      <c r="E692" s="358"/>
      <c r="F692" s="329"/>
      <c r="G692" s="378"/>
      <c r="H692" s="405"/>
      <c r="I692" s="406" t="s">
        <v>1771</v>
      </c>
      <c r="J692" s="407"/>
    </row>
    <row r="693" spans="1:10">
      <c r="A693" s="469" t="s">
        <v>234</v>
      </c>
      <c r="B693" s="424" t="s">
        <v>1766</v>
      </c>
      <c r="C693" s="459"/>
      <c r="D693" s="470"/>
      <c r="E693" s="471"/>
      <c r="F693" s="263"/>
      <c r="G693" s="264"/>
      <c r="H693" s="265"/>
      <c r="I693" s="263"/>
      <c r="J693" s="263"/>
    </row>
    <row r="694" spans="1:10" ht="25.5">
      <c r="A694" s="267" t="s">
        <v>1767</v>
      </c>
      <c r="B694" s="639" t="s">
        <v>1075</v>
      </c>
      <c r="C694" s="168" t="s">
        <v>1076</v>
      </c>
      <c r="D694" s="141" t="s">
        <v>31</v>
      </c>
      <c r="E694" s="299">
        <v>36</v>
      </c>
      <c r="F694" s="409"/>
      <c r="G694" s="304"/>
      <c r="H694" s="304"/>
      <c r="I694" s="409"/>
      <c r="J694" s="409"/>
    </row>
    <row r="695" spans="1:10">
      <c r="A695" s="332"/>
      <c r="B695" s="341"/>
      <c r="C695" s="385"/>
      <c r="D695" s="335"/>
      <c r="E695" s="358"/>
      <c r="F695" s="404"/>
      <c r="G695" s="378"/>
      <c r="H695" s="405"/>
      <c r="I695" s="406" t="s">
        <v>1772</v>
      </c>
      <c r="J695" s="407"/>
    </row>
    <row r="696" spans="1:10">
      <c r="A696" s="330" t="s">
        <v>1768</v>
      </c>
      <c r="B696" s="181" t="s">
        <v>1077</v>
      </c>
      <c r="C696" s="473"/>
      <c r="D696" s="474"/>
      <c r="E696" s="475"/>
      <c r="F696" s="320"/>
      <c r="G696" s="375"/>
      <c r="H696" s="333"/>
      <c r="I696" s="320"/>
      <c r="J696" s="320"/>
    </row>
    <row r="697" spans="1:10">
      <c r="A697" s="267" t="s">
        <v>1769</v>
      </c>
      <c r="B697" s="302" t="s">
        <v>1078</v>
      </c>
      <c r="C697" s="305" t="s">
        <v>1079</v>
      </c>
      <c r="D697" s="141" t="s">
        <v>31</v>
      </c>
      <c r="E697" s="299">
        <v>30</v>
      </c>
      <c r="F697" s="304"/>
      <c r="G697" s="374"/>
      <c r="H697" s="334"/>
      <c r="I697" s="304"/>
      <c r="J697" s="304"/>
    </row>
    <row r="698" spans="1:10" ht="25.5">
      <c r="A698" s="267" t="s">
        <v>1770</v>
      </c>
      <c r="B698" s="302" t="s">
        <v>1080</v>
      </c>
      <c r="C698" s="305" t="s">
        <v>1777</v>
      </c>
      <c r="D698" s="144" t="s">
        <v>31</v>
      </c>
      <c r="E698" s="300">
        <v>36</v>
      </c>
      <c r="F698" s="304"/>
      <c r="G698" s="374"/>
      <c r="H698" s="334"/>
      <c r="I698" s="304"/>
      <c r="J698" s="304"/>
    </row>
    <row r="699" spans="1:10">
      <c r="A699" s="332"/>
      <c r="B699" s="341"/>
      <c r="C699" s="385"/>
      <c r="D699" s="335"/>
      <c r="E699" s="358"/>
      <c r="F699" s="329"/>
      <c r="G699" s="378"/>
      <c r="H699" s="335"/>
      <c r="I699" s="373" t="s">
        <v>1773</v>
      </c>
      <c r="J699" s="319"/>
    </row>
    <row r="700" spans="1:10">
      <c r="A700" s="330" t="s">
        <v>1774</v>
      </c>
      <c r="B700" s="181" t="s">
        <v>1081</v>
      </c>
      <c r="C700" s="322"/>
      <c r="D700" s="333"/>
      <c r="E700" s="357"/>
      <c r="F700" s="320"/>
      <c r="G700" s="375"/>
      <c r="H700" s="333"/>
      <c r="I700" s="320"/>
      <c r="J700" s="320"/>
    </row>
    <row r="701" spans="1:10" ht="25.5">
      <c r="A701" s="331" t="s">
        <v>1775</v>
      </c>
      <c r="B701" s="148" t="s">
        <v>1082</v>
      </c>
      <c r="C701" s="192" t="s">
        <v>1776</v>
      </c>
      <c r="D701" s="156" t="s">
        <v>87</v>
      </c>
      <c r="E701" s="291">
        <v>72</v>
      </c>
      <c r="F701" s="409"/>
      <c r="G701" s="304"/>
      <c r="H701" s="304"/>
      <c r="I701" s="409"/>
      <c r="J701" s="409"/>
    </row>
    <row r="702" spans="1:10">
      <c r="A702" s="332"/>
      <c r="B702" s="341"/>
      <c r="C702" s="385"/>
      <c r="D702" s="335"/>
      <c r="E702" s="358"/>
      <c r="F702" s="404"/>
      <c r="G702" s="378"/>
      <c r="H702" s="405"/>
      <c r="I702" s="406" t="s">
        <v>1778</v>
      </c>
      <c r="J702" s="407"/>
    </row>
    <row r="703" spans="1:10">
      <c r="A703" s="330" t="s">
        <v>1781</v>
      </c>
      <c r="B703" s="278" t="s">
        <v>1084</v>
      </c>
      <c r="C703" s="322"/>
      <c r="D703" s="333"/>
      <c r="E703" s="357"/>
      <c r="F703" s="320"/>
      <c r="G703" s="375"/>
      <c r="H703" s="333"/>
      <c r="I703" s="320"/>
      <c r="J703" s="320"/>
    </row>
    <row r="704" spans="1:10">
      <c r="A704" s="331" t="s">
        <v>1782</v>
      </c>
      <c r="B704" s="302" t="s">
        <v>1085</v>
      </c>
      <c r="C704" s="305" t="s">
        <v>1086</v>
      </c>
      <c r="D704" s="141" t="s">
        <v>31</v>
      </c>
      <c r="E704" s="299">
        <v>24</v>
      </c>
      <c r="F704" s="304"/>
      <c r="G704" s="374"/>
      <c r="H704" s="371"/>
      <c r="I704" s="318"/>
      <c r="J704" s="304"/>
    </row>
    <row r="705" spans="1:10">
      <c r="A705" s="331" t="s">
        <v>1783</v>
      </c>
      <c r="B705" s="302" t="s">
        <v>1085</v>
      </c>
      <c r="C705" s="305" t="s">
        <v>1780</v>
      </c>
      <c r="D705" s="141" t="s">
        <v>31</v>
      </c>
      <c r="E705" s="299">
        <v>12</v>
      </c>
      <c r="F705" s="136"/>
      <c r="G705" s="304"/>
      <c r="H705" s="304"/>
      <c r="I705" s="409"/>
      <c r="J705" s="409"/>
    </row>
    <row r="706" spans="1:10">
      <c r="A706" s="332"/>
      <c r="B706" s="341"/>
      <c r="C706" s="385"/>
      <c r="D706" s="335"/>
      <c r="E706" s="358"/>
      <c r="F706" s="329"/>
      <c r="G706" s="327"/>
      <c r="H706" s="405"/>
      <c r="I706" s="406" t="s">
        <v>1779</v>
      </c>
      <c r="J706" s="407"/>
    </row>
    <row r="707" spans="1:10">
      <c r="A707" s="330" t="s">
        <v>1784</v>
      </c>
      <c r="B707" s="135" t="s">
        <v>1087</v>
      </c>
      <c r="C707" s="322"/>
      <c r="D707" s="333"/>
      <c r="E707" s="357"/>
      <c r="F707" s="249"/>
      <c r="G707" s="205"/>
      <c r="H707" s="333"/>
      <c r="I707" s="250"/>
      <c r="J707" s="320"/>
    </row>
    <row r="708" spans="1:10" ht="102">
      <c r="A708" s="381" t="s">
        <v>1785</v>
      </c>
      <c r="B708" s="297" t="s">
        <v>1089</v>
      </c>
      <c r="C708" s="305" t="s">
        <v>2811</v>
      </c>
      <c r="D708" s="334" t="s">
        <v>858</v>
      </c>
      <c r="E708" s="334">
        <v>10</v>
      </c>
      <c r="F708" s="225"/>
      <c r="G708" s="318"/>
      <c r="H708" s="371"/>
      <c r="I708" s="226"/>
      <c r="J708" s="318"/>
    </row>
    <row r="709" spans="1:10" ht="89.25">
      <c r="A709" s="381" t="s">
        <v>1786</v>
      </c>
      <c r="B709" s="297" t="s">
        <v>1092</v>
      </c>
      <c r="C709" s="305" t="s">
        <v>1093</v>
      </c>
      <c r="D709" s="334" t="s">
        <v>858</v>
      </c>
      <c r="E709" s="334">
        <v>10</v>
      </c>
      <c r="F709" s="225"/>
      <c r="G709" s="318"/>
      <c r="H709" s="371"/>
      <c r="I709" s="226"/>
      <c r="J709" s="318"/>
    </row>
    <row r="710" spans="1:10" ht="102">
      <c r="A710" s="381" t="s">
        <v>1787</v>
      </c>
      <c r="B710" s="297" t="s">
        <v>1095</v>
      </c>
      <c r="C710" s="305" t="s">
        <v>2812</v>
      </c>
      <c r="D710" s="334" t="s">
        <v>858</v>
      </c>
      <c r="E710" s="334">
        <v>10</v>
      </c>
      <c r="F710" s="225"/>
      <c r="G710" s="318"/>
      <c r="H710" s="371"/>
      <c r="I710" s="226"/>
      <c r="J710" s="318"/>
    </row>
    <row r="711" spans="1:10" ht="89.25">
      <c r="A711" s="381" t="s">
        <v>1788</v>
      </c>
      <c r="B711" s="297" t="s">
        <v>1098</v>
      </c>
      <c r="C711" s="305" t="s">
        <v>2813</v>
      </c>
      <c r="D711" s="334" t="s">
        <v>858</v>
      </c>
      <c r="E711" s="334">
        <v>10</v>
      </c>
      <c r="F711" s="225"/>
      <c r="G711" s="318"/>
      <c r="H711" s="371"/>
      <c r="I711" s="226"/>
      <c r="J711" s="318"/>
    </row>
    <row r="712" spans="1:10" ht="51">
      <c r="A712" s="381" t="s">
        <v>1789</v>
      </c>
      <c r="B712" s="297" t="s">
        <v>1101</v>
      </c>
      <c r="C712" s="305" t="s">
        <v>1102</v>
      </c>
      <c r="D712" s="334" t="s">
        <v>858</v>
      </c>
      <c r="E712" s="334">
        <v>9</v>
      </c>
      <c r="F712" s="225"/>
      <c r="G712" s="318"/>
      <c r="H712" s="371"/>
      <c r="I712" s="226"/>
      <c r="J712" s="318"/>
    </row>
    <row r="713" spans="1:10" ht="63.75">
      <c r="A713" s="381" t="s">
        <v>1790</v>
      </c>
      <c r="B713" s="222" t="s">
        <v>1104</v>
      </c>
      <c r="C713" s="353" t="s">
        <v>1105</v>
      </c>
      <c r="D713" s="334" t="s">
        <v>858</v>
      </c>
      <c r="E713" s="334">
        <v>9</v>
      </c>
      <c r="F713" s="225"/>
      <c r="G713" s="318"/>
      <c r="H713" s="371"/>
      <c r="I713" s="226"/>
      <c r="J713" s="318"/>
    </row>
    <row r="714" spans="1:10" ht="51">
      <c r="A714" s="381" t="s">
        <v>1791</v>
      </c>
      <c r="B714" s="380" t="s">
        <v>1107</v>
      </c>
      <c r="C714" s="353" t="s">
        <v>1108</v>
      </c>
      <c r="D714" s="334" t="s">
        <v>858</v>
      </c>
      <c r="E714" s="334">
        <v>9</v>
      </c>
      <c r="F714" s="225"/>
      <c r="G714" s="318"/>
      <c r="H714" s="371"/>
      <c r="I714" s="226"/>
      <c r="J714" s="318"/>
    </row>
    <row r="715" spans="1:10" ht="76.5">
      <c r="A715" s="381" t="s">
        <v>1792</v>
      </c>
      <c r="B715" s="297" t="s">
        <v>1110</v>
      </c>
      <c r="C715" s="305" t="s">
        <v>1111</v>
      </c>
      <c r="D715" s="334" t="s">
        <v>858</v>
      </c>
      <c r="E715" s="334">
        <v>9</v>
      </c>
      <c r="F715" s="225"/>
      <c r="G715" s="318"/>
      <c r="H715" s="371"/>
      <c r="I715" s="226"/>
      <c r="J715" s="318"/>
    </row>
    <row r="716" spans="1:10" ht="76.5">
      <c r="A716" s="381" t="s">
        <v>1793</v>
      </c>
      <c r="B716" s="380" t="s">
        <v>1112</v>
      </c>
      <c r="C716" s="168" t="s">
        <v>1113</v>
      </c>
      <c r="D716" s="334" t="s">
        <v>858</v>
      </c>
      <c r="E716" s="334">
        <v>9</v>
      </c>
      <c r="F716" s="225"/>
      <c r="G716" s="318"/>
      <c r="H716" s="371"/>
      <c r="I716" s="226"/>
      <c r="J716" s="318"/>
    </row>
    <row r="717" spans="1:10" ht="89.25">
      <c r="A717" s="381" t="s">
        <v>1794</v>
      </c>
      <c r="B717" s="297" t="s">
        <v>1114</v>
      </c>
      <c r="C717" s="305" t="s">
        <v>1115</v>
      </c>
      <c r="D717" s="334" t="s">
        <v>858</v>
      </c>
      <c r="E717" s="334">
        <v>9</v>
      </c>
      <c r="F717" s="409"/>
      <c r="G717" s="409"/>
      <c r="H717" s="409"/>
      <c r="I717" s="409"/>
      <c r="J717" s="409"/>
    </row>
    <row r="718" spans="1:10" ht="25.5">
      <c r="A718" s="381" t="s">
        <v>1795</v>
      </c>
      <c r="B718" s="297" t="s">
        <v>1116</v>
      </c>
      <c r="C718" s="305" t="s">
        <v>2747</v>
      </c>
      <c r="D718" s="334" t="s">
        <v>858</v>
      </c>
      <c r="E718" s="334">
        <v>9</v>
      </c>
      <c r="F718" s="225"/>
      <c r="G718" s="318"/>
      <c r="H718" s="371"/>
      <c r="I718" s="226"/>
      <c r="J718" s="318"/>
    </row>
    <row r="719" spans="1:10" ht="38.25">
      <c r="A719" s="381" t="s">
        <v>1796</v>
      </c>
      <c r="B719" s="297" t="s">
        <v>1117</v>
      </c>
      <c r="C719" s="305" t="s">
        <v>1118</v>
      </c>
      <c r="D719" s="334" t="s">
        <v>858</v>
      </c>
      <c r="E719" s="334">
        <v>9</v>
      </c>
      <c r="F719" s="409"/>
      <c r="G719" s="304"/>
      <c r="H719" s="304"/>
      <c r="I719" s="409"/>
      <c r="J719" s="409"/>
    </row>
    <row r="720" spans="1:10">
      <c r="A720" s="332"/>
      <c r="B720" s="378"/>
      <c r="C720" s="385"/>
      <c r="D720" s="335"/>
      <c r="E720" s="358"/>
      <c r="F720" s="404"/>
      <c r="G720" s="327"/>
      <c r="H720" s="405"/>
      <c r="I720" s="406" t="s">
        <v>1797</v>
      </c>
      <c r="J720" s="407"/>
    </row>
    <row r="721" spans="1:10">
      <c r="A721" s="476" t="s">
        <v>1798</v>
      </c>
      <c r="B721" s="477" t="s">
        <v>1119</v>
      </c>
      <c r="C721" s="478"/>
      <c r="D721" s="479"/>
      <c r="E721" s="480"/>
      <c r="F721" s="482"/>
      <c r="G721" s="205"/>
      <c r="H721" s="457"/>
      <c r="I721" s="483"/>
      <c r="J721" s="458"/>
    </row>
    <row r="722" spans="1:10" ht="25.5">
      <c r="A722" s="269" t="s">
        <v>1801</v>
      </c>
      <c r="B722" s="288" t="s">
        <v>1120</v>
      </c>
      <c r="C722" s="289" t="s">
        <v>1121</v>
      </c>
      <c r="D722" s="290" t="s">
        <v>858</v>
      </c>
      <c r="E722" s="290">
        <v>6</v>
      </c>
      <c r="F722" s="225"/>
      <c r="G722" s="318"/>
      <c r="H722" s="371"/>
      <c r="I722" s="226"/>
      <c r="J722" s="318"/>
    </row>
    <row r="723" spans="1:10">
      <c r="A723" s="332"/>
      <c r="B723" s="341"/>
      <c r="C723" s="385"/>
      <c r="D723" s="335"/>
      <c r="E723" s="358"/>
      <c r="F723" s="329"/>
      <c r="G723" s="378"/>
      <c r="H723" s="335"/>
      <c r="I723" s="373" t="s">
        <v>1809</v>
      </c>
      <c r="J723" s="319"/>
    </row>
    <row r="724" spans="1:10">
      <c r="A724" s="330" t="s">
        <v>1799</v>
      </c>
      <c r="B724" s="324" t="s">
        <v>1122</v>
      </c>
      <c r="C724" s="484"/>
      <c r="D724" s="457"/>
      <c r="E724" s="457"/>
      <c r="F724" s="460"/>
      <c r="G724" s="65"/>
      <c r="H724" s="76"/>
      <c r="I724" s="461"/>
      <c r="J724" s="65"/>
    </row>
    <row r="725" spans="1:10" ht="25.5">
      <c r="A725" s="271" t="s">
        <v>1800</v>
      </c>
      <c r="B725" s="272" t="s">
        <v>1123</v>
      </c>
      <c r="C725" s="273" t="s">
        <v>2746</v>
      </c>
      <c r="D725" s="274" t="s">
        <v>858</v>
      </c>
      <c r="E725" s="274">
        <v>9</v>
      </c>
      <c r="F725" s="252"/>
      <c r="G725" s="254"/>
      <c r="H725" s="251"/>
      <c r="I725" s="253"/>
      <c r="J725" s="254"/>
    </row>
    <row r="726" spans="1:10">
      <c r="A726" s="332"/>
      <c r="B726" s="341"/>
      <c r="C726" s="385"/>
      <c r="D726" s="335"/>
      <c r="E726" s="358"/>
      <c r="F726" s="329"/>
      <c r="G726" s="378"/>
      <c r="H726" s="335"/>
      <c r="I726" s="373" t="s">
        <v>1810</v>
      </c>
      <c r="J726" s="319"/>
    </row>
    <row r="727" spans="1:10">
      <c r="A727" s="330" t="s">
        <v>1802</v>
      </c>
      <c r="B727" s="343" t="s">
        <v>1339</v>
      </c>
      <c r="C727" s="322"/>
      <c r="D727" s="333"/>
      <c r="E727" s="357"/>
      <c r="F727" s="320"/>
      <c r="G727" s="375"/>
      <c r="H727" s="333"/>
      <c r="I727" s="320"/>
      <c r="J727" s="320"/>
    </row>
    <row r="728" spans="1:10" ht="25.5">
      <c r="A728" s="331" t="s">
        <v>1803</v>
      </c>
      <c r="B728" s="297" t="s">
        <v>1137</v>
      </c>
      <c r="C728" s="387" t="s">
        <v>1138</v>
      </c>
      <c r="D728" s="334" t="s">
        <v>31</v>
      </c>
      <c r="E728" s="303">
        <v>30</v>
      </c>
      <c r="F728" s="304"/>
      <c r="G728" s="374"/>
      <c r="H728" s="334"/>
      <c r="I728" s="304"/>
      <c r="J728" s="304"/>
    </row>
    <row r="729" spans="1:10">
      <c r="A729" s="331" t="s">
        <v>1804</v>
      </c>
      <c r="B729" s="297" t="s">
        <v>1140</v>
      </c>
      <c r="C729" s="387" t="s">
        <v>1141</v>
      </c>
      <c r="D729" s="334" t="s">
        <v>31</v>
      </c>
      <c r="E729" s="303">
        <v>6</v>
      </c>
      <c r="F729" s="304"/>
      <c r="G729" s="374"/>
      <c r="H729" s="334"/>
      <c r="I729" s="304"/>
      <c r="J729" s="304"/>
    </row>
    <row r="730" spans="1:10">
      <c r="A730" s="331" t="s">
        <v>1805</v>
      </c>
      <c r="B730" s="297" t="s">
        <v>1142</v>
      </c>
      <c r="C730" s="387" t="s">
        <v>1143</v>
      </c>
      <c r="D730" s="334" t="s">
        <v>31</v>
      </c>
      <c r="E730" s="303">
        <v>18</v>
      </c>
      <c r="F730" s="304"/>
      <c r="G730" s="374"/>
      <c r="H730" s="334"/>
      <c r="I730" s="304"/>
      <c r="J730" s="304"/>
    </row>
    <row r="731" spans="1:10">
      <c r="A731" s="332"/>
      <c r="B731" s="341"/>
      <c r="C731" s="385"/>
      <c r="D731" s="335"/>
      <c r="E731" s="358"/>
      <c r="F731" s="329"/>
      <c r="G731" s="378"/>
      <c r="H731" s="335"/>
      <c r="I731" s="373" t="s">
        <v>1811</v>
      </c>
      <c r="J731" s="319"/>
    </row>
    <row r="732" spans="1:10">
      <c r="A732" s="330" t="s">
        <v>1806</v>
      </c>
      <c r="B732" s="343" t="s">
        <v>1340</v>
      </c>
      <c r="C732" s="322"/>
      <c r="D732" s="333"/>
      <c r="E732" s="357"/>
      <c r="F732" s="320"/>
      <c r="G732" s="375"/>
      <c r="H732" s="333"/>
      <c r="I732" s="320"/>
      <c r="J732" s="320"/>
    </row>
    <row r="733" spans="1:10" ht="25.5">
      <c r="A733" s="331" t="s">
        <v>1807</v>
      </c>
      <c r="B733" s="297" t="s">
        <v>1144</v>
      </c>
      <c r="C733" s="387" t="s">
        <v>2628</v>
      </c>
      <c r="D733" s="334" t="s">
        <v>31</v>
      </c>
      <c r="E733" s="303">
        <v>6</v>
      </c>
      <c r="F733" s="304"/>
      <c r="G733" s="374"/>
      <c r="H733" s="334"/>
      <c r="I733" s="304"/>
      <c r="J733" s="304"/>
    </row>
    <row r="734" spans="1:10" ht="25.5">
      <c r="A734" s="331" t="s">
        <v>1808</v>
      </c>
      <c r="B734" s="297" t="s">
        <v>1145</v>
      </c>
      <c r="C734" s="387" t="s">
        <v>2629</v>
      </c>
      <c r="D734" s="334" t="s">
        <v>31</v>
      </c>
      <c r="E734" s="303">
        <v>6</v>
      </c>
      <c r="F734" s="304"/>
      <c r="G734" s="374"/>
      <c r="H734" s="334"/>
      <c r="I734" s="304"/>
      <c r="J734" s="304"/>
    </row>
    <row r="735" spans="1:10">
      <c r="A735" s="332"/>
      <c r="B735" s="341"/>
      <c r="C735" s="385"/>
      <c r="D735" s="335"/>
      <c r="E735" s="358"/>
      <c r="F735" s="329"/>
      <c r="G735" s="378"/>
      <c r="H735" s="335"/>
      <c r="I735" s="373" t="s">
        <v>1812</v>
      </c>
      <c r="J735" s="319"/>
    </row>
    <row r="736" spans="1:10">
      <c r="A736" s="330" t="s">
        <v>1813</v>
      </c>
      <c r="B736" s="343" t="s">
        <v>1341</v>
      </c>
      <c r="C736" s="388"/>
      <c r="D736" s="336"/>
      <c r="E736" s="357"/>
      <c r="F736" s="324"/>
      <c r="G736" s="376"/>
      <c r="H736" s="336"/>
      <c r="I736" s="324"/>
      <c r="J736" s="324"/>
    </row>
    <row r="737" spans="1:10">
      <c r="A737" s="331" t="s">
        <v>1814</v>
      </c>
      <c r="B737" s="297" t="s">
        <v>1149</v>
      </c>
      <c r="C737" s="387" t="s">
        <v>1150</v>
      </c>
      <c r="D737" s="334" t="s">
        <v>31</v>
      </c>
      <c r="E737" s="360">
        <v>3</v>
      </c>
      <c r="F737" s="304"/>
      <c r="G737" s="374"/>
      <c r="H737" s="334"/>
      <c r="I737" s="304"/>
      <c r="J737" s="304"/>
    </row>
    <row r="738" spans="1:10">
      <c r="A738" s="332"/>
      <c r="B738" s="341"/>
      <c r="C738" s="385"/>
      <c r="D738" s="335"/>
      <c r="E738" s="358"/>
      <c r="F738" s="329"/>
      <c r="G738" s="378"/>
      <c r="H738" s="335"/>
      <c r="I738" s="373" t="s">
        <v>1819</v>
      </c>
      <c r="J738" s="319"/>
    </row>
    <row r="739" spans="1:10">
      <c r="A739" s="330" t="s">
        <v>1815</v>
      </c>
      <c r="B739" s="343" t="s">
        <v>1152</v>
      </c>
      <c r="C739" s="388"/>
      <c r="D739" s="336"/>
      <c r="E739" s="357"/>
      <c r="F739" s="324"/>
      <c r="G739" s="376"/>
      <c r="H739" s="336"/>
      <c r="I739" s="324"/>
      <c r="J739" s="324"/>
    </row>
    <row r="740" spans="1:10" ht="38.25">
      <c r="A740" s="331" t="s">
        <v>1816</v>
      </c>
      <c r="B740" s="297" t="s">
        <v>1152</v>
      </c>
      <c r="C740" s="387" t="s">
        <v>1153</v>
      </c>
      <c r="D740" s="334" t="s">
        <v>31</v>
      </c>
      <c r="E740" s="360">
        <v>6</v>
      </c>
      <c r="F740" s="304"/>
      <c r="G740" s="374"/>
      <c r="H740" s="334"/>
      <c r="I740" s="304"/>
      <c r="J740" s="304"/>
    </row>
    <row r="741" spans="1:10">
      <c r="A741" s="331" t="s">
        <v>1817</v>
      </c>
      <c r="B741" s="293" t="s">
        <v>1078</v>
      </c>
      <c r="C741" s="293" t="s">
        <v>1307</v>
      </c>
      <c r="D741" s="294" t="s">
        <v>31</v>
      </c>
      <c r="E741" s="361" t="s">
        <v>558</v>
      </c>
      <c r="F741" s="304"/>
      <c r="G741" s="374"/>
      <c r="H741" s="334"/>
      <c r="I741" s="304"/>
      <c r="J741" s="304"/>
    </row>
    <row r="742" spans="1:10" ht="64.5">
      <c r="A742" s="331" t="s">
        <v>1818</v>
      </c>
      <c r="B742" s="419" t="s">
        <v>1308</v>
      </c>
      <c r="C742" s="485" t="s">
        <v>1309</v>
      </c>
      <c r="D742" s="384" t="s">
        <v>31</v>
      </c>
      <c r="E742" s="384">
        <v>24</v>
      </c>
      <c r="F742" s="304"/>
      <c r="G742" s="374"/>
      <c r="H742" s="334"/>
      <c r="I742" s="304"/>
      <c r="J742" s="304"/>
    </row>
    <row r="743" spans="1:10">
      <c r="A743" s="332"/>
      <c r="B743" s="341"/>
      <c r="C743" s="385"/>
      <c r="D743" s="335"/>
      <c r="E743" s="358"/>
      <c r="F743" s="329"/>
      <c r="G743" s="378"/>
      <c r="H743" s="335"/>
      <c r="I743" s="373" t="s">
        <v>1822</v>
      </c>
      <c r="J743" s="319"/>
    </row>
    <row r="744" spans="1:10">
      <c r="A744" s="330" t="s">
        <v>1820</v>
      </c>
      <c r="B744" s="343" t="s">
        <v>1342</v>
      </c>
      <c r="C744" s="388"/>
      <c r="D744" s="336"/>
      <c r="E744" s="357"/>
      <c r="F744" s="324"/>
      <c r="G744" s="376"/>
      <c r="H744" s="336"/>
      <c r="I744" s="324"/>
      <c r="J744" s="324"/>
    </row>
    <row r="745" spans="1:10">
      <c r="A745" s="331" t="s">
        <v>1821</v>
      </c>
      <c r="B745" s="297" t="s">
        <v>1155</v>
      </c>
      <c r="C745" s="380" t="s">
        <v>1156</v>
      </c>
      <c r="D745" s="334" t="s">
        <v>31</v>
      </c>
      <c r="E745" s="360">
        <v>3</v>
      </c>
      <c r="F745" s="304"/>
      <c r="G745" s="374"/>
      <c r="H745" s="334"/>
      <c r="I745" s="304"/>
      <c r="J745" s="304"/>
    </row>
    <row r="746" spans="1:10">
      <c r="A746" s="332"/>
      <c r="B746" s="341"/>
      <c r="C746" s="385"/>
      <c r="D746" s="335"/>
      <c r="E746" s="358"/>
      <c r="F746" s="329"/>
      <c r="G746" s="378"/>
      <c r="H746" s="335"/>
      <c r="I746" s="373" t="s">
        <v>1823</v>
      </c>
      <c r="J746" s="319"/>
    </row>
    <row r="747" spans="1:10">
      <c r="A747" s="330" t="s">
        <v>1827</v>
      </c>
      <c r="B747" s="343" t="s">
        <v>1343</v>
      </c>
      <c r="C747" s="388"/>
      <c r="D747" s="336"/>
      <c r="E747" s="357"/>
      <c r="F747" s="324"/>
      <c r="G747" s="376"/>
      <c r="H747" s="336"/>
      <c r="I747" s="324"/>
      <c r="J747" s="324"/>
    </row>
    <row r="748" spans="1:10">
      <c r="A748" s="331" t="s">
        <v>1828</v>
      </c>
      <c r="B748" s="354" t="s">
        <v>1161</v>
      </c>
      <c r="C748" s="379" t="s">
        <v>1162</v>
      </c>
      <c r="D748" s="334" t="s">
        <v>31</v>
      </c>
      <c r="E748" s="363">
        <v>120000</v>
      </c>
      <c r="F748" s="304"/>
      <c r="G748" s="374"/>
      <c r="H748" s="334"/>
      <c r="I748" s="304"/>
      <c r="J748" s="304"/>
    </row>
    <row r="749" spans="1:10">
      <c r="A749" s="331" t="s">
        <v>1829</v>
      </c>
      <c r="B749" s="354" t="s">
        <v>1164</v>
      </c>
      <c r="C749" s="389" t="s">
        <v>1165</v>
      </c>
      <c r="D749" s="334" t="s">
        <v>31</v>
      </c>
      <c r="E749" s="364">
        <v>6000</v>
      </c>
      <c r="F749" s="304"/>
      <c r="G749" s="374"/>
      <c r="H749" s="334"/>
      <c r="I749" s="304"/>
      <c r="J749" s="304"/>
    </row>
    <row r="750" spans="1:10">
      <c r="A750" s="331" t="s">
        <v>1830</v>
      </c>
      <c r="B750" s="354" t="s">
        <v>1164</v>
      </c>
      <c r="C750" s="389" t="s">
        <v>1167</v>
      </c>
      <c r="D750" s="334" t="s">
        <v>31</v>
      </c>
      <c r="E750" s="364">
        <v>6000</v>
      </c>
      <c r="F750" s="304"/>
      <c r="G750" s="374"/>
      <c r="H750" s="334"/>
      <c r="I750" s="304"/>
      <c r="J750" s="304"/>
    </row>
    <row r="751" spans="1:10">
      <c r="A751" s="331" t="s">
        <v>1831</v>
      </c>
      <c r="B751" s="354" t="s">
        <v>1169</v>
      </c>
      <c r="C751" s="379" t="s">
        <v>1170</v>
      </c>
      <c r="D751" s="334" t="s">
        <v>31</v>
      </c>
      <c r="E751" s="363">
        <v>18</v>
      </c>
      <c r="F751" s="304"/>
      <c r="G751" s="374"/>
      <c r="H751" s="334"/>
      <c r="I751" s="304"/>
      <c r="J751" s="304"/>
    </row>
    <row r="752" spans="1:10">
      <c r="A752" s="332"/>
      <c r="B752" s="341"/>
      <c r="C752" s="385"/>
      <c r="D752" s="335"/>
      <c r="E752" s="358"/>
      <c r="F752" s="329"/>
      <c r="G752" s="378"/>
      <c r="H752" s="335"/>
      <c r="I752" s="373" t="s">
        <v>1824</v>
      </c>
      <c r="J752" s="319"/>
    </row>
    <row r="753" spans="1:10">
      <c r="A753" s="330" t="s">
        <v>1832</v>
      </c>
      <c r="B753" s="343" t="s">
        <v>1344</v>
      </c>
      <c r="C753" s="388"/>
      <c r="D753" s="336"/>
      <c r="E753" s="357"/>
      <c r="F753" s="324"/>
      <c r="G753" s="376"/>
      <c r="H753" s="336"/>
      <c r="I753" s="324"/>
      <c r="J753" s="324"/>
    </row>
    <row r="754" spans="1:10" ht="51">
      <c r="A754" s="331" t="s">
        <v>1833</v>
      </c>
      <c r="B754" s="354" t="s">
        <v>1172</v>
      </c>
      <c r="C754" s="379" t="s">
        <v>1170</v>
      </c>
      <c r="D754" s="334" t="s">
        <v>31</v>
      </c>
      <c r="E754" s="363">
        <v>3</v>
      </c>
      <c r="F754" s="304"/>
      <c r="G754" s="374"/>
      <c r="H754" s="334"/>
      <c r="I754" s="304"/>
      <c r="J754" s="304"/>
    </row>
    <row r="755" spans="1:10">
      <c r="A755" s="332"/>
      <c r="B755" s="341"/>
      <c r="C755" s="385"/>
      <c r="D755" s="335"/>
      <c r="E755" s="358"/>
      <c r="F755" s="329"/>
      <c r="G755" s="378"/>
      <c r="H755" s="335"/>
      <c r="I755" s="373" t="s">
        <v>1825</v>
      </c>
      <c r="J755" s="319"/>
    </row>
    <row r="756" spans="1:10">
      <c r="A756" s="330" t="s">
        <v>1834</v>
      </c>
      <c r="B756" s="343" t="s">
        <v>1345</v>
      </c>
      <c r="C756" s="388"/>
      <c r="D756" s="336"/>
      <c r="E756" s="357"/>
      <c r="F756" s="324"/>
      <c r="G756" s="376"/>
      <c r="H756" s="336"/>
      <c r="I756" s="324"/>
      <c r="J756" s="324"/>
    </row>
    <row r="757" spans="1:10" ht="38.25">
      <c r="A757" s="331" t="s">
        <v>1835</v>
      </c>
      <c r="B757" s="297" t="s">
        <v>1174</v>
      </c>
      <c r="C757" s="387" t="s">
        <v>1175</v>
      </c>
      <c r="D757" s="334" t="s">
        <v>31</v>
      </c>
      <c r="E757" s="360">
        <v>3</v>
      </c>
      <c r="F757" s="304"/>
      <c r="G757" s="374"/>
      <c r="H757" s="371"/>
      <c r="I757" s="318"/>
      <c r="J757" s="304"/>
    </row>
    <row r="758" spans="1:10">
      <c r="A758" s="332"/>
      <c r="B758" s="341"/>
      <c r="C758" s="385"/>
      <c r="D758" s="335"/>
      <c r="E758" s="358"/>
      <c r="F758" s="329"/>
      <c r="G758" s="378"/>
      <c r="H758" s="335"/>
      <c r="I758" s="373" t="s">
        <v>1826</v>
      </c>
      <c r="J758" s="319"/>
    </row>
    <row r="759" spans="1:10">
      <c r="A759" s="330" t="s">
        <v>1836</v>
      </c>
      <c r="B759" s="355" t="s">
        <v>1346</v>
      </c>
      <c r="C759" s="390"/>
      <c r="D759" s="336"/>
      <c r="E759" s="357"/>
      <c r="F759" s="324"/>
      <c r="G759" s="376"/>
      <c r="H759" s="336"/>
      <c r="I759" s="324"/>
      <c r="J759" s="324"/>
    </row>
    <row r="760" spans="1:10">
      <c r="A760" s="642" t="s">
        <v>2612</v>
      </c>
      <c r="B760" s="642"/>
      <c r="C760" s="642"/>
      <c r="D760" s="642"/>
      <c r="E760" s="642"/>
      <c r="F760" s="642"/>
      <c r="G760" s="642"/>
      <c r="H760" s="642"/>
      <c r="I760" s="642"/>
      <c r="J760" s="642"/>
    </row>
    <row r="761" spans="1:10" ht="64.5">
      <c r="A761" s="331" t="s">
        <v>1837</v>
      </c>
      <c r="B761" s="337" t="s">
        <v>995</v>
      </c>
      <c r="C761" s="391" t="s">
        <v>1347</v>
      </c>
      <c r="D761" s="334" t="s">
        <v>31</v>
      </c>
      <c r="E761" s="360">
        <v>950000</v>
      </c>
      <c r="F761" s="304"/>
      <c r="G761" s="374"/>
      <c r="H761" s="334"/>
      <c r="I761" s="304"/>
      <c r="J761" s="304"/>
    </row>
    <row r="762" spans="1:10" ht="102.75">
      <c r="A762" s="331" t="s">
        <v>1838</v>
      </c>
      <c r="B762" s="337" t="s">
        <v>995</v>
      </c>
      <c r="C762" s="391" t="s">
        <v>1348</v>
      </c>
      <c r="D762" s="334" t="s">
        <v>31</v>
      </c>
      <c r="E762" s="360">
        <v>60000</v>
      </c>
      <c r="F762" s="304"/>
      <c r="G762" s="374"/>
      <c r="H762" s="334"/>
      <c r="I762" s="304"/>
      <c r="J762" s="304"/>
    </row>
    <row r="763" spans="1:10" ht="102.75">
      <c r="A763" s="331" t="s">
        <v>1839</v>
      </c>
      <c r="B763" s="337" t="s">
        <v>995</v>
      </c>
      <c r="C763" s="392" t="s">
        <v>1349</v>
      </c>
      <c r="D763" s="334" t="s">
        <v>31</v>
      </c>
      <c r="E763" s="360">
        <v>10000</v>
      </c>
      <c r="F763" s="304"/>
      <c r="G763" s="374"/>
      <c r="H763" s="334"/>
      <c r="I763" s="304"/>
      <c r="J763" s="304"/>
    </row>
    <row r="764" spans="1:10" ht="41.25">
      <c r="A764" s="634" t="s">
        <v>1840</v>
      </c>
      <c r="B764" s="635" t="s">
        <v>995</v>
      </c>
      <c r="C764" s="636" t="s">
        <v>2798</v>
      </c>
      <c r="D764" s="637" t="s">
        <v>31</v>
      </c>
      <c r="E764" s="638">
        <v>60000</v>
      </c>
      <c r="F764" s="304"/>
      <c r="G764" s="374"/>
      <c r="H764" s="334"/>
      <c r="I764" s="304"/>
      <c r="J764" s="304"/>
    </row>
    <row r="765" spans="1:10" ht="38.25">
      <c r="A765" s="331" t="s">
        <v>1841</v>
      </c>
      <c r="B765" s="337" t="s">
        <v>995</v>
      </c>
      <c r="C765" s="344" t="s">
        <v>1350</v>
      </c>
      <c r="D765" s="334" t="s">
        <v>31</v>
      </c>
      <c r="E765" s="360">
        <v>1000000</v>
      </c>
      <c r="F765" s="304"/>
      <c r="G765" s="374"/>
      <c r="H765" s="334"/>
      <c r="I765" s="304"/>
      <c r="J765" s="304"/>
    </row>
    <row r="766" spans="1:10" ht="66.75">
      <c r="A766" s="331" t="s">
        <v>1842</v>
      </c>
      <c r="B766" s="337" t="s">
        <v>995</v>
      </c>
      <c r="C766" s="391" t="s">
        <v>2752</v>
      </c>
      <c r="D766" s="334" t="s">
        <v>31</v>
      </c>
      <c r="E766" s="360">
        <v>520000</v>
      </c>
      <c r="F766" s="304"/>
      <c r="G766" s="374"/>
      <c r="H766" s="334"/>
      <c r="I766" s="304"/>
      <c r="J766" s="304"/>
    </row>
    <row r="767" spans="1:10" ht="77.25">
      <c r="A767" s="331" t="s">
        <v>1843</v>
      </c>
      <c r="B767" s="337" t="s">
        <v>995</v>
      </c>
      <c r="C767" s="391" t="s">
        <v>2748</v>
      </c>
      <c r="D767" s="334" t="s">
        <v>31</v>
      </c>
      <c r="E767" s="360">
        <v>5000</v>
      </c>
      <c r="F767" s="304"/>
      <c r="G767" s="374"/>
      <c r="H767" s="334"/>
      <c r="I767" s="304"/>
      <c r="J767" s="304"/>
    </row>
    <row r="768" spans="1:10" ht="39">
      <c r="A768" s="331" t="s">
        <v>1844</v>
      </c>
      <c r="B768" s="337" t="s">
        <v>995</v>
      </c>
      <c r="C768" s="391" t="s">
        <v>1351</v>
      </c>
      <c r="D768" s="334" t="s">
        <v>31</v>
      </c>
      <c r="E768" s="360">
        <v>20000</v>
      </c>
      <c r="F768" s="304"/>
      <c r="G768" s="374"/>
      <c r="H768" s="334"/>
      <c r="I768" s="304"/>
      <c r="J768" s="304"/>
    </row>
    <row r="769" spans="1:10" ht="28.5">
      <c r="A769" s="331" t="s">
        <v>1845</v>
      </c>
      <c r="B769" s="337" t="s">
        <v>995</v>
      </c>
      <c r="C769" s="391" t="s">
        <v>2751</v>
      </c>
      <c r="D769" s="334" t="s">
        <v>31</v>
      </c>
      <c r="E769" s="360">
        <v>9000</v>
      </c>
      <c r="F769" s="304"/>
      <c r="G769" s="374"/>
      <c r="H769" s="334"/>
      <c r="I769" s="304"/>
      <c r="J769" s="304"/>
    </row>
    <row r="770" spans="1:10" ht="28.5">
      <c r="A770" s="331" t="s">
        <v>1846</v>
      </c>
      <c r="B770" s="337" t="s">
        <v>995</v>
      </c>
      <c r="C770" s="391" t="s">
        <v>2749</v>
      </c>
      <c r="D770" s="334" t="s">
        <v>31</v>
      </c>
      <c r="E770" s="360">
        <v>30000</v>
      </c>
      <c r="F770" s="304"/>
      <c r="G770" s="374"/>
      <c r="H770" s="334"/>
      <c r="I770" s="304"/>
      <c r="J770" s="304"/>
    </row>
    <row r="771" spans="1:10" ht="117.75">
      <c r="A771" s="331" t="s">
        <v>1847</v>
      </c>
      <c r="B771" s="337" t="s">
        <v>995</v>
      </c>
      <c r="C771" s="391" t="s">
        <v>2750</v>
      </c>
      <c r="D771" s="334" t="s">
        <v>31</v>
      </c>
      <c r="E771" s="360">
        <v>3000</v>
      </c>
      <c r="F771" s="304"/>
      <c r="G771" s="374"/>
      <c r="H771" s="334"/>
      <c r="I771" s="304"/>
      <c r="J771" s="304"/>
    </row>
    <row r="772" spans="1:10">
      <c r="A772" s="643" t="s">
        <v>2611</v>
      </c>
      <c r="B772" s="644"/>
      <c r="C772" s="644"/>
      <c r="D772" s="644"/>
      <c r="E772" s="644"/>
      <c r="F772" s="644"/>
      <c r="G772" s="644"/>
      <c r="H772" s="644"/>
      <c r="I772" s="644"/>
      <c r="J772" s="644"/>
    </row>
    <row r="773" spans="1:10" ht="115.5">
      <c r="A773" s="331" t="s">
        <v>1848</v>
      </c>
      <c r="B773" s="339" t="s">
        <v>1190</v>
      </c>
      <c r="C773" s="391" t="s">
        <v>1352</v>
      </c>
      <c r="D773" s="334" t="s">
        <v>31</v>
      </c>
      <c r="E773" s="360">
        <v>500000</v>
      </c>
      <c r="F773" s="304"/>
      <c r="G773" s="374"/>
      <c r="H773" s="334"/>
      <c r="I773" s="304"/>
      <c r="J773" s="304"/>
    </row>
    <row r="774" spans="1:10" ht="115.5">
      <c r="A774" s="331" t="s">
        <v>1849</v>
      </c>
      <c r="B774" s="339" t="s">
        <v>1190</v>
      </c>
      <c r="C774" s="391" t="s">
        <v>1353</v>
      </c>
      <c r="D774" s="334" t="s">
        <v>31</v>
      </c>
      <c r="E774" s="360">
        <v>250000</v>
      </c>
      <c r="F774" s="304"/>
      <c r="G774" s="374"/>
      <c r="H774" s="334"/>
      <c r="I774" s="304"/>
      <c r="J774" s="304"/>
    </row>
    <row r="775" spans="1:10" ht="64.5">
      <c r="A775" s="331" t="s">
        <v>1850</v>
      </c>
      <c r="B775" s="339" t="s">
        <v>1190</v>
      </c>
      <c r="C775" s="391" t="s">
        <v>1354</v>
      </c>
      <c r="D775" s="334" t="s">
        <v>31</v>
      </c>
      <c r="E775" s="360">
        <v>15000</v>
      </c>
      <c r="F775" s="304"/>
      <c r="G775" s="374"/>
      <c r="H775" s="334"/>
      <c r="I775" s="304"/>
      <c r="J775" s="304"/>
    </row>
    <row r="776" spans="1:10" ht="64.5">
      <c r="A776" s="331" t="s">
        <v>1851</v>
      </c>
      <c r="B776" s="339" t="s">
        <v>1190</v>
      </c>
      <c r="C776" s="391" t="s">
        <v>1355</v>
      </c>
      <c r="D776" s="334" t="s">
        <v>31</v>
      </c>
      <c r="E776" s="360">
        <v>15000</v>
      </c>
      <c r="F776" s="304"/>
      <c r="G776" s="374"/>
      <c r="H776" s="334"/>
      <c r="I776" s="304"/>
      <c r="J776" s="304"/>
    </row>
    <row r="777" spans="1:10">
      <c r="A777" s="331" t="s">
        <v>1852</v>
      </c>
      <c r="B777" s="338" t="s">
        <v>1195</v>
      </c>
      <c r="C777" s="391" t="s">
        <v>1196</v>
      </c>
      <c r="D777" s="334" t="s">
        <v>31</v>
      </c>
      <c r="E777" s="360">
        <v>30000</v>
      </c>
      <c r="F777" s="304"/>
      <c r="G777" s="374"/>
      <c r="H777" s="334"/>
      <c r="I777" s="304"/>
      <c r="J777" s="304"/>
    </row>
    <row r="778" spans="1:10">
      <c r="A778" s="331" t="s">
        <v>1853</v>
      </c>
      <c r="B778" s="344" t="s">
        <v>1198</v>
      </c>
      <c r="C778" s="391" t="s">
        <v>1356</v>
      </c>
      <c r="D778" s="334" t="s">
        <v>31</v>
      </c>
      <c r="E778" s="360">
        <v>750000</v>
      </c>
      <c r="F778" s="304"/>
      <c r="G778" s="374"/>
      <c r="H778" s="371"/>
      <c r="I778" s="318"/>
      <c r="J778" s="304"/>
    </row>
    <row r="779" spans="1:10">
      <c r="A779" s="332"/>
      <c r="B779" s="341"/>
      <c r="C779" s="385"/>
      <c r="D779" s="335"/>
      <c r="E779" s="358"/>
      <c r="F779" s="329"/>
      <c r="G779" s="378"/>
      <c r="H779" s="335"/>
      <c r="I779" s="373" t="s">
        <v>1854</v>
      </c>
      <c r="J779" s="319"/>
    </row>
    <row r="780" spans="1:10">
      <c r="A780" s="330" t="s">
        <v>1856</v>
      </c>
      <c r="B780" s="343" t="s">
        <v>1201</v>
      </c>
      <c r="C780" s="322"/>
      <c r="D780" s="333"/>
      <c r="E780" s="357"/>
      <c r="F780" s="320"/>
      <c r="G780" s="375"/>
      <c r="H780" s="333"/>
      <c r="I780" s="320"/>
      <c r="J780" s="320"/>
    </row>
    <row r="781" spans="1:10">
      <c r="A781" s="331" t="s">
        <v>1857</v>
      </c>
      <c r="B781" s="309" t="s">
        <v>1203</v>
      </c>
      <c r="C781" s="298" t="s">
        <v>1204</v>
      </c>
      <c r="D781" s="334" t="s">
        <v>31</v>
      </c>
      <c r="E781" s="360">
        <v>150000</v>
      </c>
      <c r="F781" s="304"/>
      <c r="G781" s="374"/>
      <c r="H781" s="371"/>
      <c r="I781" s="318"/>
      <c r="J781" s="304"/>
    </row>
    <row r="782" spans="1:10">
      <c r="A782" s="332"/>
      <c r="B782" s="341"/>
      <c r="C782" s="385"/>
      <c r="D782" s="335"/>
      <c r="E782" s="358"/>
      <c r="F782" s="329"/>
      <c r="G782" s="378"/>
      <c r="H782" s="335"/>
      <c r="I782" s="373" t="s">
        <v>1855</v>
      </c>
      <c r="J782" s="319"/>
    </row>
    <row r="783" spans="1:10">
      <c r="A783" s="330" t="s">
        <v>1858</v>
      </c>
      <c r="B783" s="343" t="s">
        <v>1358</v>
      </c>
      <c r="C783" s="393"/>
      <c r="D783" s="333"/>
      <c r="E783" s="357"/>
      <c r="F783" s="320"/>
      <c r="G783" s="375"/>
      <c r="H783" s="333"/>
      <c r="I783" s="320"/>
      <c r="J783" s="320"/>
    </row>
    <row r="784" spans="1:10">
      <c r="A784" s="331" t="s">
        <v>1859</v>
      </c>
      <c r="B784" s="339" t="s">
        <v>1208</v>
      </c>
      <c r="C784" s="298" t="s">
        <v>2630</v>
      </c>
      <c r="D784" s="334" t="s">
        <v>31</v>
      </c>
      <c r="E784" s="359">
        <v>15000</v>
      </c>
      <c r="F784" s="304"/>
      <c r="G784" s="374"/>
      <c r="H784" s="334"/>
      <c r="I784" s="304"/>
      <c r="J784" s="304"/>
    </row>
    <row r="785" spans="1:10" ht="25.5">
      <c r="A785" s="331" t="s">
        <v>1860</v>
      </c>
      <c r="B785" s="339" t="s">
        <v>1208</v>
      </c>
      <c r="C785" s="298" t="s">
        <v>2631</v>
      </c>
      <c r="D785" s="334" t="s">
        <v>31</v>
      </c>
      <c r="E785" s="359">
        <v>1500</v>
      </c>
      <c r="F785" s="304"/>
      <c r="G785" s="374"/>
      <c r="H785" s="334"/>
      <c r="I785" s="304"/>
      <c r="J785" s="304"/>
    </row>
    <row r="786" spans="1:10">
      <c r="A786" s="331" t="s">
        <v>1861</v>
      </c>
      <c r="B786" s="339" t="s">
        <v>1208</v>
      </c>
      <c r="C786" s="298" t="s">
        <v>2632</v>
      </c>
      <c r="D786" s="334" t="s">
        <v>31</v>
      </c>
      <c r="E786" s="359">
        <v>1200</v>
      </c>
      <c r="F786" s="304"/>
      <c r="G786" s="374"/>
      <c r="H786" s="371"/>
      <c r="I786" s="318"/>
      <c r="J786" s="304"/>
    </row>
    <row r="787" spans="1:10">
      <c r="A787" s="332"/>
      <c r="B787" s="341"/>
      <c r="C787" s="385"/>
      <c r="D787" s="335"/>
      <c r="E787" s="358"/>
      <c r="F787" s="329"/>
      <c r="G787" s="378"/>
      <c r="H787" s="335"/>
      <c r="I787" s="373" t="s">
        <v>1862</v>
      </c>
      <c r="J787" s="319"/>
    </row>
    <row r="788" spans="1:10">
      <c r="A788" s="330" t="s">
        <v>1863</v>
      </c>
      <c r="B788" s="343" t="s">
        <v>1357</v>
      </c>
      <c r="C788" s="322"/>
      <c r="D788" s="333"/>
      <c r="E788" s="357"/>
      <c r="F788" s="320"/>
      <c r="G788" s="375"/>
      <c r="H788" s="333"/>
      <c r="I788" s="320"/>
      <c r="J788" s="320"/>
    </row>
    <row r="789" spans="1:10">
      <c r="A789" s="331" t="s">
        <v>1864</v>
      </c>
      <c r="B789" s="339" t="s">
        <v>1212</v>
      </c>
      <c r="C789" s="394" t="s">
        <v>1213</v>
      </c>
      <c r="D789" s="334" t="s">
        <v>31</v>
      </c>
      <c r="E789" s="360">
        <v>40000</v>
      </c>
      <c r="F789" s="304"/>
      <c r="G789" s="374"/>
      <c r="H789" s="334"/>
      <c r="I789" s="304"/>
      <c r="J789" s="304"/>
    </row>
    <row r="790" spans="1:10">
      <c r="A790" s="331" t="s">
        <v>1865</v>
      </c>
      <c r="B790" s="339" t="s">
        <v>1212</v>
      </c>
      <c r="C790" s="395" t="s">
        <v>1214</v>
      </c>
      <c r="D790" s="334" t="s">
        <v>31</v>
      </c>
      <c r="E790" s="360">
        <v>200000</v>
      </c>
      <c r="F790" s="304"/>
      <c r="G790" s="374"/>
      <c r="H790" s="334"/>
      <c r="I790" s="304"/>
      <c r="J790" s="304"/>
    </row>
    <row r="791" spans="1:10">
      <c r="A791" s="331" t="s">
        <v>1866</v>
      </c>
      <c r="B791" s="339" t="s">
        <v>1212</v>
      </c>
      <c r="C791" s="395" t="s">
        <v>1215</v>
      </c>
      <c r="D791" s="334" t="s">
        <v>31</v>
      </c>
      <c r="E791" s="360">
        <v>13000</v>
      </c>
      <c r="F791" s="304"/>
      <c r="G791" s="374"/>
      <c r="H791" s="334"/>
      <c r="I791" s="304"/>
      <c r="J791" s="304"/>
    </row>
    <row r="792" spans="1:10">
      <c r="A792" s="331" t="s">
        <v>1867</v>
      </c>
      <c r="B792" s="339" t="s">
        <v>1212</v>
      </c>
      <c r="C792" s="396" t="s">
        <v>2617</v>
      </c>
      <c r="D792" s="334" t="s">
        <v>31</v>
      </c>
      <c r="E792" s="360">
        <v>20000</v>
      </c>
      <c r="F792" s="304"/>
      <c r="G792" s="374"/>
      <c r="H792" s="334"/>
      <c r="I792" s="304"/>
      <c r="J792" s="304"/>
    </row>
    <row r="793" spans="1:10">
      <c r="A793" s="331" t="s">
        <v>1868</v>
      </c>
      <c r="B793" s="339" t="s">
        <v>1212</v>
      </c>
      <c r="C793" s="397" t="s">
        <v>1359</v>
      </c>
      <c r="D793" s="334" t="s">
        <v>31</v>
      </c>
      <c r="E793" s="360">
        <v>13000</v>
      </c>
      <c r="F793" s="304"/>
      <c r="G793" s="374"/>
      <c r="H793" s="334"/>
      <c r="I793" s="304"/>
      <c r="J793" s="304"/>
    </row>
    <row r="794" spans="1:10" ht="25.5">
      <c r="A794" s="331" t="s">
        <v>1869</v>
      </c>
      <c r="B794" s="339" t="s">
        <v>1212</v>
      </c>
      <c r="C794" s="395" t="s">
        <v>2753</v>
      </c>
      <c r="D794" s="334" t="s">
        <v>31</v>
      </c>
      <c r="E794" s="360">
        <v>20000</v>
      </c>
      <c r="F794" s="304"/>
      <c r="G794" s="374"/>
      <c r="H794" s="334"/>
      <c r="I794" s="304"/>
      <c r="J794" s="304"/>
    </row>
    <row r="795" spans="1:10" ht="25.5">
      <c r="A795" s="331" t="s">
        <v>1870</v>
      </c>
      <c r="B795" s="339" t="s">
        <v>1212</v>
      </c>
      <c r="C795" s="395" t="s">
        <v>2754</v>
      </c>
      <c r="D795" s="334" t="s">
        <v>31</v>
      </c>
      <c r="E795" s="360">
        <v>20000</v>
      </c>
      <c r="F795" s="304"/>
      <c r="G795" s="374"/>
      <c r="H795" s="334"/>
      <c r="I795" s="304"/>
      <c r="J795" s="304"/>
    </row>
    <row r="796" spans="1:10" ht="38.25">
      <c r="A796" s="331" t="s">
        <v>1871</v>
      </c>
      <c r="B796" s="339" t="s">
        <v>1212</v>
      </c>
      <c r="C796" s="395" t="s">
        <v>1360</v>
      </c>
      <c r="D796" s="334" t="s">
        <v>31</v>
      </c>
      <c r="E796" s="360">
        <v>150</v>
      </c>
      <c r="F796" s="304"/>
      <c r="G796" s="374"/>
      <c r="H796" s="371"/>
      <c r="I796" s="318"/>
      <c r="J796" s="304"/>
    </row>
    <row r="797" spans="1:10">
      <c r="A797" s="332"/>
      <c r="B797" s="341"/>
      <c r="C797" s="385"/>
      <c r="D797" s="335"/>
      <c r="E797" s="358"/>
      <c r="F797" s="329"/>
      <c r="G797" s="378"/>
      <c r="H797" s="335"/>
      <c r="I797" s="373" t="s">
        <v>1872</v>
      </c>
      <c r="J797" s="319"/>
    </row>
    <row r="798" spans="1:10">
      <c r="A798" s="330" t="s">
        <v>1873</v>
      </c>
      <c r="B798" s="343" t="s">
        <v>1218</v>
      </c>
      <c r="C798" s="322"/>
      <c r="D798" s="333"/>
      <c r="E798" s="357"/>
      <c r="F798" s="320"/>
      <c r="G798" s="375"/>
      <c r="H798" s="333"/>
      <c r="I798" s="320"/>
      <c r="J798" s="320"/>
    </row>
    <row r="799" spans="1:10" ht="25.5">
      <c r="A799" s="331" t="s">
        <v>1874</v>
      </c>
      <c r="B799" s="298" t="s">
        <v>1220</v>
      </c>
      <c r="C799" s="298" t="s">
        <v>1221</v>
      </c>
      <c r="D799" s="334" t="s">
        <v>31</v>
      </c>
      <c r="E799" s="360">
        <v>40000</v>
      </c>
      <c r="F799" s="304"/>
      <c r="G799" s="374"/>
      <c r="H799" s="334"/>
      <c r="I799" s="304"/>
      <c r="J799" s="304"/>
    </row>
    <row r="800" spans="1:10" ht="25.5">
      <c r="A800" s="331" t="s">
        <v>1875</v>
      </c>
      <c r="B800" s="298" t="s">
        <v>1220</v>
      </c>
      <c r="C800" s="298" t="s">
        <v>1222</v>
      </c>
      <c r="D800" s="334" t="s">
        <v>31</v>
      </c>
      <c r="E800" s="360">
        <v>10000</v>
      </c>
      <c r="F800" s="304"/>
      <c r="G800" s="374"/>
      <c r="H800" s="371"/>
      <c r="I800" s="318"/>
      <c r="J800" s="304"/>
    </row>
    <row r="801" spans="1:10">
      <c r="A801" s="332"/>
      <c r="B801" s="341"/>
      <c r="C801" s="385"/>
      <c r="D801" s="335"/>
      <c r="E801" s="358"/>
      <c r="F801" s="329"/>
      <c r="G801" s="378"/>
      <c r="H801" s="335"/>
      <c r="I801" s="373" t="s">
        <v>1876</v>
      </c>
      <c r="J801" s="319"/>
    </row>
    <row r="802" spans="1:10">
      <c r="A802" s="330" t="s">
        <v>1877</v>
      </c>
      <c r="B802" s="345" t="s">
        <v>1361</v>
      </c>
      <c r="C802" s="323"/>
      <c r="D802" s="333"/>
      <c r="E802" s="357"/>
      <c r="F802" s="320"/>
      <c r="G802" s="375"/>
      <c r="H802" s="333"/>
      <c r="I802" s="320"/>
      <c r="J802" s="320"/>
    </row>
    <row r="803" spans="1:10">
      <c r="A803" s="331" t="s">
        <v>1878</v>
      </c>
      <c r="B803" s="298" t="s">
        <v>1226</v>
      </c>
      <c r="C803" s="298" t="s">
        <v>1227</v>
      </c>
      <c r="D803" s="334" t="s">
        <v>31</v>
      </c>
      <c r="E803" s="359">
        <v>10000</v>
      </c>
      <c r="F803" s="304"/>
      <c r="G803" s="374"/>
      <c r="H803" s="334"/>
      <c r="I803" s="304"/>
      <c r="J803" s="304"/>
    </row>
    <row r="804" spans="1:10">
      <c r="A804" s="331" t="s">
        <v>1879</v>
      </c>
      <c r="B804" s="298" t="s">
        <v>1226</v>
      </c>
      <c r="C804" s="298" t="s">
        <v>1228</v>
      </c>
      <c r="D804" s="334" t="s">
        <v>31</v>
      </c>
      <c r="E804" s="359">
        <v>180000</v>
      </c>
      <c r="F804" s="304"/>
      <c r="G804" s="374"/>
      <c r="H804" s="334"/>
      <c r="I804" s="304"/>
      <c r="J804" s="304"/>
    </row>
    <row r="805" spans="1:10">
      <c r="A805" s="331" t="s">
        <v>1880</v>
      </c>
      <c r="B805" s="346" t="s">
        <v>1063</v>
      </c>
      <c r="C805" s="346" t="s">
        <v>1229</v>
      </c>
      <c r="D805" s="334" t="s">
        <v>31</v>
      </c>
      <c r="E805" s="365">
        <v>30</v>
      </c>
      <c r="F805" s="304"/>
      <c r="G805" s="374"/>
      <c r="H805" s="334"/>
      <c r="I805" s="304"/>
      <c r="J805" s="304"/>
    </row>
    <row r="806" spans="1:10" ht="25.5">
      <c r="A806" s="331" t="s">
        <v>1881</v>
      </c>
      <c r="B806" s="346" t="s">
        <v>1230</v>
      </c>
      <c r="C806" s="346" t="s">
        <v>1231</v>
      </c>
      <c r="D806" s="334" t="s">
        <v>49</v>
      </c>
      <c r="E806" s="359">
        <v>18</v>
      </c>
      <c r="F806" s="304"/>
      <c r="G806" s="374"/>
      <c r="H806" s="334"/>
      <c r="I806" s="304"/>
      <c r="J806" s="304"/>
    </row>
    <row r="807" spans="1:10" ht="51">
      <c r="A807" s="331" t="s">
        <v>1882</v>
      </c>
      <c r="B807" s="298" t="s">
        <v>1232</v>
      </c>
      <c r="C807" s="298" t="s">
        <v>1233</v>
      </c>
      <c r="D807" s="334" t="s">
        <v>31</v>
      </c>
      <c r="E807" s="359">
        <v>2000</v>
      </c>
      <c r="F807" s="304"/>
      <c r="G807" s="374"/>
      <c r="H807" s="334"/>
      <c r="I807" s="304"/>
      <c r="J807" s="304"/>
    </row>
    <row r="808" spans="1:10">
      <c r="A808" s="331" t="s">
        <v>1883</v>
      </c>
      <c r="B808" s="298" t="s">
        <v>1235</v>
      </c>
      <c r="C808" s="298" t="s">
        <v>1236</v>
      </c>
      <c r="D808" s="334" t="s">
        <v>49</v>
      </c>
      <c r="E808" s="359">
        <v>100</v>
      </c>
      <c r="F808" s="304"/>
      <c r="G808" s="374"/>
      <c r="H808" s="371"/>
      <c r="I808" s="318"/>
      <c r="J808" s="304"/>
    </row>
    <row r="809" spans="1:10" ht="25.5">
      <c r="A809" s="331" t="s">
        <v>1884</v>
      </c>
      <c r="B809" s="349" t="s">
        <v>1264</v>
      </c>
      <c r="C809" s="349" t="s">
        <v>1265</v>
      </c>
      <c r="D809" s="334" t="s">
        <v>31</v>
      </c>
      <c r="E809" s="367">
        <v>1700</v>
      </c>
      <c r="F809" s="304"/>
      <c r="G809" s="374"/>
      <c r="H809" s="334"/>
      <c r="I809" s="304"/>
      <c r="J809" s="304"/>
    </row>
    <row r="810" spans="1:10" ht="25.5">
      <c r="A810" s="331" t="s">
        <v>1885</v>
      </c>
      <c r="B810" s="350" t="s">
        <v>1266</v>
      </c>
      <c r="C810" s="350" t="s">
        <v>1267</v>
      </c>
      <c r="D810" s="334" t="s">
        <v>31</v>
      </c>
      <c r="E810" s="359">
        <v>24</v>
      </c>
      <c r="F810" s="304"/>
      <c r="G810" s="374"/>
      <c r="H810" s="334"/>
      <c r="I810" s="304"/>
      <c r="J810" s="304"/>
    </row>
    <row r="811" spans="1:10">
      <c r="A811" s="332"/>
      <c r="B811" s="341"/>
      <c r="C811" s="385"/>
      <c r="D811" s="335"/>
      <c r="E811" s="358"/>
      <c r="F811" s="329"/>
      <c r="G811" s="378"/>
      <c r="H811" s="335"/>
      <c r="I811" s="373" t="s">
        <v>1886</v>
      </c>
      <c r="J811" s="319"/>
    </row>
    <row r="812" spans="1:10">
      <c r="A812" s="330" t="s">
        <v>1887</v>
      </c>
      <c r="B812" s="345" t="s">
        <v>1362</v>
      </c>
      <c r="C812" s="323"/>
      <c r="D812" s="333"/>
      <c r="E812" s="357"/>
      <c r="F812" s="320"/>
      <c r="G812" s="375"/>
      <c r="H812" s="333"/>
      <c r="I812" s="320"/>
      <c r="J812" s="320"/>
    </row>
    <row r="813" spans="1:10" ht="25.5">
      <c r="A813" s="331" t="s">
        <v>1888</v>
      </c>
      <c r="B813" s="298" t="s">
        <v>1234</v>
      </c>
      <c r="C813" s="298" t="s">
        <v>1363</v>
      </c>
      <c r="D813" s="334" t="s">
        <v>31</v>
      </c>
      <c r="E813" s="359">
        <v>45000</v>
      </c>
      <c r="F813" s="304"/>
      <c r="G813" s="374"/>
      <c r="H813" s="334"/>
      <c r="I813" s="304"/>
      <c r="J813" s="304"/>
    </row>
    <row r="814" spans="1:10">
      <c r="A814" s="332"/>
      <c r="B814" s="341"/>
      <c r="C814" s="385"/>
      <c r="D814" s="335"/>
      <c r="E814" s="358"/>
      <c r="F814" s="329"/>
      <c r="G814" s="378"/>
      <c r="H814" s="335"/>
      <c r="I814" s="373" t="s">
        <v>1889</v>
      </c>
      <c r="J814" s="319"/>
    </row>
    <row r="815" spans="1:10">
      <c r="A815" s="330" t="s">
        <v>1890</v>
      </c>
      <c r="B815" s="347" t="s">
        <v>1239</v>
      </c>
      <c r="C815" s="356"/>
      <c r="D815" s="333"/>
      <c r="E815" s="357"/>
      <c r="F815" s="320"/>
      <c r="G815" s="375"/>
      <c r="H815" s="333"/>
      <c r="I815" s="320"/>
      <c r="J815" s="320"/>
    </row>
    <row r="816" spans="1:10" ht="25.5">
      <c r="A816" s="331" t="s">
        <v>1891</v>
      </c>
      <c r="B816" s="298" t="s">
        <v>1009</v>
      </c>
      <c r="C816" s="298" t="s">
        <v>1364</v>
      </c>
      <c r="D816" s="334" t="s">
        <v>49</v>
      </c>
      <c r="E816" s="359">
        <v>24</v>
      </c>
      <c r="F816" s="304"/>
      <c r="G816" s="374"/>
      <c r="H816" s="334"/>
      <c r="I816" s="304"/>
      <c r="J816" s="304"/>
    </row>
    <row r="817" spans="1:10" ht="25.5">
      <c r="A817" s="331" t="s">
        <v>1892</v>
      </c>
      <c r="B817" s="298" t="s">
        <v>1241</v>
      </c>
      <c r="C817" s="298" t="s">
        <v>1365</v>
      </c>
      <c r="D817" s="334" t="s">
        <v>49</v>
      </c>
      <c r="E817" s="359">
        <v>25</v>
      </c>
      <c r="F817" s="304"/>
      <c r="G817" s="374"/>
      <c r="H817" s="334"/>
      <c r="I817" s="304"/>
      <c r="J817" s="304"/>
    </row>
    <row r="818" spans="1:10" ht="25.5">
      <c r="A818" s="331" t="s">
        <v>1893</v>
      </c>
      <c r="B818" s="298" t="s">
        <v>1242</v>
      </c>
      <c r="C818" s="298" t="s">
        <v>1366</v>
      </c>
      <c r="D818" s="334" t="s">
        <v>49</v>
      </c>
      <c r="E818" s="359">
        <v>2844</v>
      </c>
      <c r="F818" s="304"/>
      <c r="G818" s="374"/>
      <c r="H818" s="334"/>
      <c r="I818" s="304"/>
      <c r="J818" s="304"/>
    </row>
    <row r="819" spans="1:10">
      <c r="A819" s="331" t="s">
        <v>1894</v>
      </c>
      <c r="B819" s="298" t="s">
        <v>1241</v>
      </c>
      <c r="C819" s="298" t="s">
        <v>1367</v>
      </c>
      <c r="D819" s="334" t="s">
        <v>49</v>
      </c>
      <c r="E819" s="359">
        <v>15</v>
      </c>
      <c r="F819" s="304"/>
      <c r="G819" s="374"/>
      <c r="H819" s="334"/>
      <c r="I819" s="304"/>
      <c r="J819" s="304"/>
    </row>
    <row r="820" spans="1:10">
      <c r="A820" s="331" t="s">
        <v>1895</v>
      </c>
      <c r="B820" s="298" t="s">
        <v>1243</v>
      </c>
      <c r="C820" s="298" t="s">
        <v>1368</v>
      </c>
      <c r="D820" s="334" t="s">
        <v>49</v>
      </c>
      <c r="E820" s="359">
        <v>150</v>
      </c>
      <c r="F820" s="304"/>
      <c r="G820" s="374"/>
      <c r="H820" s="334"/>
      <c r="I820" s="304"/>
      <c r="J820" s="304"/>
    </row>
    <row r="821" spans="1:10" ht="38.25">
      <c r="A821" s="331" t="s">
        <v>1896</v>
      </c>
      <c r="B821" s="298" t="s">
        <v>1244</v>
      </c>
      <c r="C821" s="298" t="s">
        <v>1245</v>
      </c>
      <c r="D821" s="334" t="s">
        <v>49</v>
      </c>
      <c r="E821" s="359">
        <v>2100</v>
      </c>
      <c r="F821" s="304"/>
      <c r="G821" s="374"/>
      <c r="H821" s="334"/>
      <c r="I821" s="304"/>
      <c r="J821" s="304"/>
    </row>
    <row r="822" spans="1:10" ht="38.25">
      <c r="A822" s="331" t="s">
        <v>1897</v>
      </c>
      <c r="B822" s="298" t="s">
        <v>1244</v>
      </c>
      <c r="C822" s="298" t="s">
        <v>1246</v>
      </c>
      <c r="D822" s="334" t="s">
        <v>49</v>
      </c>
      <c r="E822" s="359">
        <v>1800</v>
      </c>
      <c r="F822" s="304"/>
      <c r="G822" s="374"/>
      <c r="H822" s="334"/>
      <c r="I822" s="304"/>
      <c r="J822" s="304"/>
    </row>
    <row r="823" spans="1:10" ht="76.5">
      <c r="A823" s="331" t="s">
        <v>1898</v>
      </c>
      <c r="B823" s="298" t="s">
        <v>1247</v>
      </c>
      <c r="C823" s="298" t="s">
        <v>1248</v>
      </c>
      <c r="D823" s="334" t="s">
        <v>49</v>
      </c>
      <c r="E823" s="359">
        <v>500</v>
      </c>
      <c r="F823" s="304"/>
      <c r="G823" s="374"/>
      <c r="H823" s="334"/>
      <c r="I823" s="304"/>
      <c r="J823" s="304"/>
    </row>
    <row r="824" spans="1:10">
      <c r="A824" s="331" t="s">
        <v>1899</v>
      </c>
      <c r="B824" s="298" t="s">
        <v>1249</v>
      </c>
      <c r="C824" s="298" t="s">
        <v>1369</v>
      </c>
      <c r="D824" s="334" t="s">
        <v>49</v>
      </c>
      <c r="E824" s="359">
        <v>1</v>
      </c>
      <c r="F824" s="304"/>
      <c r="G824" s="374"/>
      <c r="H824" s="371"/>
      <c r="I824" s="318"/>
      <c r="J824" s="304"/>
    </row>
    <row r="825" spans="1:10">
      <c r="A825" s="332"/>
      <c r="B825" s="341"/>
      <c r="C825" s="385"/>
      <c r="D825" s="335"/>
      <c r="E825" s="358"/>
      <c r="F825" s="329"/>
      <c r="G825" s="378"/>
      <c r="H825" s="335"/>
      <c r="I825" s="373" t="s">
        <v>1900</v>
      </c>
      <c r="J825" s="319"/>
    </row>
    <row r="826" spans="1:10">
      <c r="A826" s="330" t="s">
        <v>1901</v>
      </c>
      <c r="B826" s="326" t="s">
        <v>2758</v>
      </c>
      <c r="C826" s="322"/>
      <c r="D826" s="333"/>
      <c r="E826" s="357"/>
      <c r="F826" s="320"/>
      <c r="G826" s="375"/>
      <c r="H826" s="333"/>
      <c r="I826" s="320"/>
      <c r="J826" s="320"/>
    </row>
    <row r="827" spans="1:10" ht="38.25">
      <c r="A827" s="331" t="s">
        <v>1902</v>
      </c>
      <c r="B827" s="340" t="s">
        <v>1056</v>
      </c>
      <c r="C827" s="395" t="s">
        <v>2623</v>
      </c>
      <c r="D827" s="334" t="s">
        <v>49</v>
      </c>
      <c r="E827" s="366">
        <v>1000</v>
      </c>
      <c r="F827" s="304"/>
      <c r="G827" s="374"/>
      <c r="H827" s="334"/>
      <c r="I827" s="304"/>
      <c r="J827" s="304"/>
    </row>
    <row r="828" spans="1:10" ht="38.25">
      <c r="A828" s="331" t="s">
        <v>1903</v>
      </c>
      <c r="B828" s="340" t="s">
        <v>1056</v>
      </c>
      <c r="C828" s="395" t="s">
        <v>2619</v>
      </c>
      <c r="D828" s="334" t="s">
        <v>49</v>
      </c>
      <c r="E828" s="366">
        <v>6</v>
      </c>
      <c r="F828" s="304"/>
      <c r="G828" s="374"/>
      <c r="H828" s="334"/>
      <c r="I828" s="304"/>
      <c r="J828" s="304"/>
    </row>
    <row r="829" spans="1:10" ht="38.25">
      <c r="A829" s="331" t="s">
        <v>1904</v>
      </c>
      <c r="B829" s="340" t="s">
        <v>1056</v>
      </c>
      <c r="C829" s="395" t="s">
        <v>2620</v>
      </c>
      <c r="D829" s="334" t="s">
        <v>49</v>
      </c>
      <c r="E829" s="366">
        <v>36</v>
      </c>
      <c r="F829" s="304"/>
      <c r="G829" s="374"/>
      <c r="H829" s="334"/>
      <c r="I829" s="304"/>
      <c r="J829" s="304"/>
    </row>
    <row r="830" spans="1:10" ht="38.25">
      <c r="A830" s="331" t="s">
        <v>1905</v>
      </c>
      <c r="B830" s="340" t="s">
        <v>1056</v>
      </c>
      <c r="C830" s="395" t="s">
        <v>2621</v>
      </c>
      <c r="D830" s="334" t="s">
        <v>49</v>
      </c>
      <c r="E830" s="366">
        <v>450</v>
      </c>
      <c r="F830" s="304"/>
      <c r="G830" s="374"/>
      <c r="H830" s="334"/>
      <c r="I830" s="304"/>
      <c r="J830" s="304"/>
    </row>
    <row r="831" spans="1:10" ht="25.5">
      <c r="A831" s="331" t="s">
        <v>1906</v>
      </c>
      <c r="B831" s="340" t="s">
        <v>1056</v>
      </c>
      <c r="C831" s="395" t="s">
        <v>2622</v>
      </c>
      <c r="D831" s="334" t="s">
        <v>49</v>
      </c>
      <c r="E831" s="366">
        <v>30</v>
      </c>
      <c r="F831" s="304"/>
      <c r="G831" s="374"/>
      <c r="H831" s="334"/>
      <c r="I831" s="304"/>
      <c r="J831" s="304"/>
    </row>
    <row r="832" spans="1:10" ht="25.5">
      <c r="A832" s="331" t="s">
        <v>1907</v>
      </c>
      <c r="B832" s="340" t="s">
        <v>1254</v>
      </c>
      <c r="C832" s="395" t="s">
        <v>1255</v>
      </c>
      <c r="D832" s="334" t="s">
        <v>31</v>
      </c>
      <c r="E832" s="366">
        <v>180</v>
      </c>
      <c r="F832" s="304"/>
      <c r="G832" s="374"/>
      <c r="H832" s="334"/>
      <c r="I832" s="304"/>
      <c r="J832" s="304"/>
    </row>
    <row r="833" spans="1:10" ht="38.25">
      <c r="A833" s="331" t="s">
        <v>1908</v>
      </c>
      <c r="B833" s="340" t="s">
        <v>1254</v>
      </c>
      <c r="C833" s="395" t="s">
        <v>1256</v>
      </c>
      <c r="D833" s="334" t="s">
        <v>31</v>
      </c>
      <c r="E833" s="366">
        <v>150</v>
      </c>
      <c r="F833" s="304"/>
      <c r="G833" s="374"/>
      <c r="H833" s="334"/>
      <c r="I833" s="304"/>
      <c r="J833" s="304"/>
    </row>
    <row r="834" spans="1:10" ht="25.5">
      <c r="A834" s="331" t="s">
        <v>1909</v>
      </c>
      <c r="B834" s="340" t="s">
        <v>1254</v>
      </c>
      <c r="C834" s="395" t="s">
        <v>1257</v>
      </c>
      <c r="D834" s="334" t="s">
        <v>31</v>
      </c>
      <c r="E834" s="366">
        <v>3600</v>
      </c>
      <c r="F834" s="304"/>
      <c r="G834" s="374"/>
      <c r="H834" s="334"/>
      <c r="I834" s="304"/>
      <c r="J834" s="304"/>
    </row>
    <row r="835" spans="1:10">
      <c r="A835" s="331" t="s">
        <v>1910</v>
      </c>
      <c r="B835" s="340" t="s">
        <v>1254</v>
      </c>
      <c r="C835" s="395" t="s">
        <v>1258</v>
      </c>
      <c r="D835" s="334" t="s">
        <v>31</v>
      </c>
      <c r="E835" s="366">
        <v>180</v>
      </c>
      <c r="F835" s="304"/>
      <c r="G835" s="374"/>
      <c r="H835" s="371"/>
      <c r="I835" s="318"/>
      <c r="J835" s="304"/>
    </row>
    <row r="836" spans="1:10">
      <c r="A836" s="332"/>
      <c r="B836" s="341"/>
      <c r="C836" s="385"/>
      <c r="D836" s="335"/>
      <c r="E836" s="358"/>
      <c r="F836" s="329"/>
      <c r="G836" s="378"/>
      <c r="H836" s="335"/>
      <c r="I836" s="373" t="s">
        <v>1911</v>
      </c>
      <c r="J836" s="319"/>
    </row>
    <row r="837" spans="1:10">
      <c r="A837" s="330" t="s">
        <v>1912</v>
      </c>
      <c r="B837" s="347" t="s">
        <v>1370</v>
      </c>
      <c r="C837" s="323"/>
      <c r="D837" s="333"/>
      <c r="E837" s="357"/>
      <c r="F837" s="320"/>
      <c r="G837" s="375"/>
      <c r="H837" s="333"/>
      <c r="I837" s="320"/>
      <c r="J837" s="320"/>
    </row>
    <row r="838" spans="1:10" ht="25.5">
      <c r="A838" s="331" t="s">
        <v>1913</v>
      </c>
      <c r="B838" s="348" t="s">
        <v>1262</v>
      </c>
      <c r="C838" s="348" t="s">
        <v>1263</v>
      </c>
      <c r="D838" s="334" t="s">
        <v>31</v>
      </c>
      <c r="E838" s="299">
        <v>5000</v>
      </c>
      <c r="F838" s="304"/>
      <c r="G838" s="374"/>
      <c r="H838" s="334"/>
      <c r="I838" s="304"/>
      <c r="J838" s="304"/>
    </row>
    <row r="839" spans="1:10">
      <c r="A839" s="332"/>
      <c r="B839" s="341"/>
      <c r="C839" s="385"/>
      <c r="D839" s="335"/>
      <c r="E839" s="358"/>
      <c r="F839" s="329"/>
      <c r="G839" s="378"/>
      <c r="H839" s="335"/>
      <c r="I839" s="373" t="s">
        <v>1914</v>
      </c>
      <c r="J839" s="319"/>
    </row>
    <row r="840" spans="1:10">
      <c r="A840" s="330" t="s">
        <v>1917</v>
      </c>
      <c r="B840" s="347" t="s">
        <v>1371</v>
      </c>
      <c r="C840" s="323"/>
      <c r="D840" s="333"/>
      <c r="E840" s="357"/>
      <c r="F840" s="320"/>
      <c r="G840" s="375"/>
      <c r="H840" s="333"/>
      <c r="I840" s="320"/>
      <c r="J840" s="320"/>
    </row>
    <row r="841" spans="1:10" ht="38.25">
      <c r="A841" s="331" t="s">
        <v>1921</v>
      </c>
      <c r="B841" s="351" t="s">
        <v>1268</v>
      </c>
      <c r="C841" s="351" t="s">
        <v>1269</v>
      </c>
      <c r="D841" s="334" t="s">
        <v>31</v>
      </c>
      <c r="E841" s="368">
        <v>15000</v>
      </c>
      <c r="F841" s="304"/>
      <c r="G841" s="374"/>
      <c r="H841" s="334"/>
      <c r="I841" s="304"/>
      <c r="J841" s="304"/>
    </row>
    <row r="842" spans="1:10">
      <c r="A842" s="332"/>
      <c r="B842" s="341"/>
      <c r="C842" s="385"/>
      <c r="D842" s="335"/>
      <c r="E842" s="358"/>
      <c r="F842" s="329"/>
      <c r="G842" s="378"/>
      <c r="H842" s="335"/>
      <c r="I842" s="373" t="s">
        <v>1915</v>
      </c>
      <c r="J842" s="319"/>
    </row>
    <row r="843" spans="1:10">
      <c r="A843" s="330" t="s">
        <v>1918</v>
      </c>
      <c r="B843" s="347" t="s">
        <v>1372</v>
      </c>
      <c r="C843" s="323"/>
      <c r="D843" s="333"/>
      <c r="E843" s="357"/>
      <c r="F843" s="320"/>
      <c r="G843" s="375"/>
      <c r="H843" s="333"/>
      <c r="I843" s="320"/>
      <c r="J843" s="320"/>
    </row>
    <row r="844" spans="1:10" ht="25.5">
      <c r="A844" s="331" t="s">
        <v>1922</v>
      </c>
      <c r="B844" s="350" t="s">
        <v>1270</v>
      </c>
      <c r="C844" s="350" t="s">
        <v>1270</v>
      </c>
      <c r="D844" s="334" t="s">
        <v>31</v>
      </c>
      <c r="E844" s="360">
        <v>200</v>
      </c>
      <c r="F844" s="304"/>
      <c r="G844" s="374"/>
      <c r="H844" s="371"/>
      <c r="I844" s="318"/>
      <c r="J844" s="304"/>
    </row>
    <row r="845" spans="1:10">
      <c r="A845" s="332"/>
      <c r="B845" s="341"/>
      <c r="C845" s="385"/>
      <c r="D845" s="335"/>
      <c r="E845" s="358"/>
      <c r="F845" s="329"/>
      <c r="G845" s="378"/>
      <c r="H845" s="335"/>
      <c r="I845" s="373" t="s">
        <v>1916</v>
      </c>
      <c r="J845" s="319"/>
    </row>
    <row r="846" spans="1:10">
      <c r="A846" s="330" t="s">
        <v>1919</v>
      </c>
      <c r="B846" s="347" t="s">
        <v>1373</v>
      </c>
      <c r="C846" s="323"/>
      <c r="D846" s="333"/>
      <c r="E846" s="357"/>
      <c r="F846" s="320"/>
      <c r="G846" s="375"/>
      <c r="H846" s="333"/>
      <c r="I846" s="320"/>
      <c r="J846" s="320"/>
    </row>
    <row r="847" spans="1:10" ht="51">
      <c r="A847" s="331" t="s">
        <v>1920</v>
      </c>
      <c r="B847" s="302" t="s">
        <v>1271</v>
      </c>
      <c r="C847" s="305" t="s">
        <v>1272</v>
      </c>
      <c r="D847" s="141" t="s">
        <v>31</v>
      </c>
      <c r="E847" s="299">
        <v>15000</v>
      </c>
      <c r="F847" s="304"/>
      <c r="G847" s="374"/>
      <c r="H847" s="371"/>
      <c r="I847" s="318"/>
      <c r="J847" s="304"/>
    </row>
    <row r="848" spans="1:10" ht="38.25">
      <c r="A848" s="331" t="s">
        <v>1923</v>
      </c>
      <c r="B848" s="302" t="s">
        <v>1271</v>
      </c>
      <c r="C848" s="305" t="s">
        <v>1273</v>
      </c>
      <c r="D848" s="141" t="s">
        <v>49</v>
      </c>
      <c r="E848" s="299">
        <v>1500</v>
      </c>
      <c r="F848" s="304"/>
      <c r="G848" s="374"/>
      <c r="H848" s="371"/>
      <c r="I848" s="318"/>
      <c r="J848" s="304"/>
    </row>
    <row r="849" spans="1:10" ht="25.5">
      <c r="A849" s="331" t="s">
        <v>1924</v>
      </c>
      <c r="B849" s="346" t="s">
        <v>1159</v>
      </c>
      <c r="C849" s="298" t="s">
        <v>1274</v>
      </c>
      <c r="D849" s="334" t="s">
        <v>31</v>
      </c>
      <c r="E849" s="360">
        <v>100000</v>
      </c>
      <c r="F849" s="304"/>
      <c r="G849" s="374"/>
      <c r="H849" s="371"/>
      <c r="I849" s="318"/>
      <c r="J849" s="304"/>
    </row>
    <row r="850" spans="1:10" ht="25.5">
      <c r="A850" s="331" t="s">
        <v>1925</v>
      </c>
      <c r="B850" s="346" t="s">
        <v>1159</v>
      </c>
      <c r="C850" s="298" t="s">
        <v>1275</v>
      </c>
      <c r="D850" s="334" t="s">
        <v>31</v>
      </c>
      <c r="E850" s="360">
        <v>100000</v>
      </c>
      <c r="F850" s="304"/>
      <c r="G850" s="374"/>
      <c r="H850" s="371"/>
      <c r="I850" s="318"/>
      <c r="J850" s="304"/>
    </row>
    <row r="851" spans="1:10">
      <c r="A851" s="332"/>
      <c r="B851" s="341"/>
      <c r="C851" s="385"/>
      <c r="D851" s="335"/>
      <c r="E851" s="358"/>
      <c r="F851" s="329"/>
      <c r="G851" s="378"/>
      <c r="H851" s="335"/>
      <c r="I851" s="373" t="s">
        <v>1926</v>
      </c>
      <c r="J851" s="319"/>
    </row>
    <row r="852" spans="1:10">
      <c r="A852" s="330" t="s">
        <v>1927</v>
      </c>
      <c r="B852" s="323" t="s">
        <v>1375</v>
      </c>
      <c r="C852" s="323"/>
      <c r="D852" s="333"/>
      <c r="E852" s="357"/>
      <c r="F852" s="320"/>
      <c r="G852" s="375"/>
      <c r="H852" s="333"/>
      <c r="I852" s="320"/>
      <c r="J852" s="320"/>
    </row>
    <row r="853" spans="1:10" ht="38.25">
      <c r="A853" s="331" t="s">
        <v>1929</v>
      </c>
      <c r="B853" s="346" t="s">
        <v>1279</v>
      </c>
      <c r="C853" s="346" t="s">
        <v>1280</v>
      </c>
      <c r="D853" s="334" t="s">
        <v>49</v>
      </c>
      <c r="E853" s="359">
        <v>20</v>
      </c>
      <c r="F853" s="304"/>
      <c r="G853" s="374"/>
      <c r="H853" s="334"/>
      <c r="I853" s="304"/>
      <c r="J853" s="304"/>
    </row>
    <row r="854" spans="1:10" ht="38.25">
      <c r="A854" s="331" t="s">
        <v>1930</v>
      </c>
      <c r="B854" s="352" t="s">
        <v>1279</v>
      </c>
      <c r="C854" s="346" t="s">
        <v>1374</v>
      </c>
      <c r="D854" s="334" t="s">
        <v>49</v>
      </c>
      <c r="E854" s="359">
        <v>12000</v>
      </c>
      <c r="F854" s="304"/>
      <c r="G854" s="374"/>
      <c r="H854" s="334"/>
      <c r="I854" s="304"/>
      <c r="J854" s="304"/>
    </row>
    <row r="855" spans="1:10">
      <c r="A855" s="332"/>
      <c r="B855" s="341"/>
      <c r="C855" s="385"/>
      <c r="D855" s="335"/>
      <c r="E855" s="358"/>
      <c r="F855" s="329"/>
      <c r="G855" s="378"/>
      <c r="H855" s="335"/>
      <c r="I855" s="373" t="s">
        <v>1931</v>
      </c>
      <c r="J855" s="319"/>
    </row>
    <row r="856" spans="1:10">
      <c r="A856" s="330" t="s">
        <v>1928</v>
      </c>
      <c r="B856" s="323" t="s">
        <v>1235</v>
      </c>
      <c r="C856" s="323"/>
      <c r="D856" s="333"/>
      <c r="E856" s="357"/>
      <c r="F856" s="320"/>
      <c r="G856" s="375"/>
      <c r="H856" s="333"/>
      <c r="I856" s="320"/>
      <c r="J856" s="320"/>
    </row>
    <row r="857" spans="1:10">
      <c r="A857" s="331" t="s">
        <v>1932</v>
      </c>
      <c r="B857" s="352" t="s">
        <v>1279</v>
      </c>
      <c r="C857" s="298" t="s">
        <v>1281</v>
      </c>
      <c r="D857" s="334" t="s">
        <v>31</v>
      </c>
      <c r="E857" s="359">
        <v>2000</v>
      </c>
      <c r="F857" s="304"/>
      <c r="G857" s="374"/>
      <c r="H857" s="334"/>
      <c r="I857" s="304"/>
      <c r="J857" s="304"/>
    </row>
    <row r="858" spans="1:10">
      <c r="A858" s="331" t="s">
        <v>1933</v>
      </c>
      <c r="B858" s="352" t="s">
        <v>1279</v>
      </c>
      <c r="C858" s="346" t="s">
        <v>1282</v>
      </c>
      <c r="D858" s="334" t="s">
        <v>31</v>
      </c>
      <c r="E858" s="365">
        <v>66000</v>
      </c>
      <c r="F858" s="304"/>
      <c r="G858" s="374"/>
      <c r="H858" s="334"/>
      <c r="I858" s="304"/>
      <c r="J858" s="304"/>
    </row>
    <row r="859" spans="1:10">
      <c r="A859" s="331" t="s">
        <v>1934</v>
      </c>
      <c r="B859" s="352" t="s">
        <v>1279</v>
      </c>
      <c r="C859" s="346" t="s">
        <v>1283</v>
      </c>
      <c r="D859" s="334" t="s">
        <v>31</v>
      </c>
      <c r="E859" s="359">
        <v>6000</v>
      </c>
      <c r="F859" s="304"/>
      <c r="G859" s="374"/>
      <c r="H859" s="334"/>
      <c r="I859" s="304"/>
      <c r="J859" s="304"/>
    </row>
    <row r="860" spans="1:10" ht="25.5">
      <c r="A860" s="331" t="s">
        <v>1935</v>
      </c>
      <c r="B860" s="352" t="s">
        <v>1279</v>
      </c>
      <c r="C860" s="346" t="s">
        <v>1284</v>
      </c>
      <c r="D860" s="334" t="s">
        <v>31</v>
      </c>
      <c r="E860" s="365">
        <v>45000</v>
      </c>
      <c r="F860" s="304"/>
      <c r="G860" s="374"/>
      <c r="H860" s="334"/>
      <c r="I860" s="304"/>
      <c r="J860" s="304"/>
    </row>
    <row r="861" spans="1:10">
      <c r="A861" s="331" t="s">
        <v>1936</v>
      </c>
      <c r="B861" s="352" t="s">
        <v>1279</v>
      </c>
      <c r="C861" s="398" t="s">
        <v>1285</v>
      </c>
      <c r="D861" s="334" t="s">
        <v>31</v>
      </c>
      <c r="E861" s="359">
        <v>48000</v>
      </c>
      <c r="F861" s="304"/>
      <c r="G861" s="374"/>
      <c r="H861" s="334"/>
      <c r="I861" s="304"/>
      <c r="J861" s="304"/>
    </row>
    <row r="862" spans="1:10">
      <c r="A862" s="331" t="s">
        <v>1937</v>
      </c>
      <c r="B862" s="352" t="s">
        <v>1279</v>
      </c>
      <c r="C862" s="398" t="s">
        <v>1376</v>
      </c>
      <c r="D862" s="334" t="s">
        <v>31</v>
      </c>
      <c r="E862" s="359">
        <v>30000</v>
      </c>
      <c r="F862" s="304"/>
      <c r="G862" s="374"/>
      <c r="H862" s="334"/>
      <c r="I862" s="304"/>
      <c r="J862" s="304"/>
    </row>
    <row r="863" spans="1:10" ht="25.5">
      <c r="A863" s="331" t="s">
        <v>1938</v>
      </c>
      <c r="B863" s="352" t="s">
        <v>1279</v>
      </c>
      <c r="C863" s="298" t="s">
        <v>1286</v>
      </c>
      <c r="D863" s="334" t="s">
        <v>31</v>
      </c>
      <c r="E863" s="365">
        <v>3000</v>
      </c>
      <c r="F863" s="304"/>
      <c r="G863" s="374"/>
      <c r="H863" s="334"/>
      <c r="I863" s="304"/>
      <c r="J863" s="304"/>
    </row>
    <row r="864" spans="1:10">
      <c r="A864" s="331" t="s">
        <v>1939</v>
      </c>
      <c r="B864" s="352" t="s">
        <v>1279</v>
      </c>
      <c r="C864" s="298" t="s">
        <v>1287</v>
      </c>
      <c r="D864" s="334" t="s">
        <v>31</v>
      </c>
      <c r="E864" s="365">
        <v>2000</v>
      </c>
      <c r="F864" s="304"/>
      <c r="G864" s="374"/>
      <c r="H864" s="334"/>
      <c r="I864" s="304"/>
      <c r="J864" s="304"/>
    </row>
    <row r="865" spans="1:10">
      <c r="A865" s="332"/>
      <c r="B865" s="341"/>
      <c r="C865" s="385"/>
      <c r="D865" s="335"/>
      <c r="E865" s="358"/>
      <c r="F865" s="329"/>
      <c r="G865" s="378"/>
      <c r="H865" s="335"/>
      <c r="I865" s="373" t="s">
        <v>1940</v>
      </c>
      <c r="J865" s="319"/>
    </row>
    <row r="866" spans="1:10">
      <c r="A866" s="330" t="s">
        <v>1941</v>
      </c>
      <c r="B866" s="323" t="s">
        <v>1377</v>
      </c>
      <c r="C866" s="323"/>
      <c r="D866" s="333"/>
      <c r="E866" s="357"/>
      <c r="F866" s="320"/>
      <c r="G866" s="375"/>
      <c r="H866" s="333"/>
      <c r="I866" s="320"/>
      <c r="J866" s="320"/>
    </row>
    <row r="867" spans="1:10" ht="63.75">
      <c r="A867" s="331" t="s">
        <v>1942</v>
      </c>
      <c r="B867" s="352" t="s">
        <v>1279</v>
      </c>
      <c r="C867" s="298" t="s">
        <v>1288</v>
      </c>
      <c r="D867" s="334" t="s">
        <v>31</v>
      </c>
      <c r="E867" s="359">
        <v>16000</v>
      </c>
      <c r="F867" s="304"/>
      <c r="G867" s="374"/>
      <c r="H867" s="334"/>
      <c r="I867" s="304"/>
      <c r="J867" s="304"/>
    </row>
    <row r="868" spans="1:10" ht="51">
      <c r="A868" s="331" t="s">
        <v>1943</v>
      </c>
      <c r="B868" s="352" t="s">
        <v>1279</v>
      </c>
      <c r="C868" s="298" t="s">
        <v>1289</v>
      </c>
      <c r="D868" s="334" t="s">
        <v>31</v>
      </c>
      <c r="E868" s="359">
        <v>13000</v>
      </c>
      <c r="F868" s="304"/>
      <c r="G868" s="374"/>
      <c r="H868" s="334"/>
      <c r="I868" s="304"/>
      <c r="J868" s="304"/>
    </row>
    <row r="869" spans="1:10" ht="79.5">
      <c r="A869" s="331" t="s">
        <v>1944</v>
      </c>
      <c r="B869" s="352" t="s">
        <v>1279</v>
      </c>
      <c r="C869" s="350" t="s">
        <v>2814</v>
      </c>
      <c r="D869" s="334" t="s">
        <v>49</v>
      </c>
      <c r="E869" s="359">
        <v>240</v>
      </c>
      <c r="F869" s="304"/>
      <c r="G869" s="374"/>
      <c r="H869" s="371"/>
      <c r="I869" s="318"/>
      <c r="J869" s="304"/>
    </row>
    <row r="870" spans="1:10">
      <c r="A870" s="332"/>
      <c r="B870" s="341"/>
      <c r="C870" s="385"/>
      <c r="D870" s="335"/>
      <c r="E870" s="358"/>
      <c r="F870" s="329"/>
      <c r="G870" s="378"/>
      <c r="H870" s="335"/>
      <c r="I870" s="373" t="s">
        <v>1945</v>
      </c>
      <c r="J870" s="319"/>
    </row>
    <row r="871" spans="1:10">
      <c r="A871" s="330" t="s">
        <v>1946</v>
      </c>
      <c r="B871" s="326" t="s">
        <v>1292</v>
      </c>
      <c r="C871" s="399"/>
      <c r="D871" s="333"/>
      <c r="E871" s="357"/>
      <c r="F871" s="320"/>
      <c r="G871" s="375"/>
      <c r="H871" s="333"/>
      <c r="I871" s="320"/>
      <c r="J871" s="320"/>
    </row>
    <row r="872" spans="1:10" ht="63.75">
      <c r="A872" s="331" t="s">
        <v>1947</v>
      </c>
      <c r="B872" s="340" t="s">
        <v>1294</v>
      </c>
      <c r="C872" s="395" t="s">
        <v>1294</v>
      </c>
      <c r="D872" s="334" t="s">
        <v>31</v>
      </c>
      <c r="E872" s="366">
        <v>2</v>
      </c>
      <c r="F872" s="304"/>
      <c r="G872" s="374"/>
      <c r="H872" s="334"/>
      <c r="I872" s="304"/>
      <c r="J872" s="304"/>
    </row>
    <row r="873" spans="1:10" ht="63.75">
      <c r="A873" s="331" t="s">
        <v>1948</v>
      </c>
      <c r="B873" s="340" t="s">
        <v>1295</v>
      </c>
      <c r="C873" s="395" t="s">
        <v>1295</v>
      </c>
      <c r="D873" s="334" t="s">
        <v>31</v>
      </c>
      <c r="E873" s="366">
        <v>1</v>
      </c>
      <c r="F873" s="304"/>
      <c r="G873" s="374"/>
      <c r="H873" s="334"/>
      <c r="I873" s="304"/>
      <c r="J873" s="304"/>
    </row>
    <row r="874" spans="1:10" ht="102">
      <c r="A874" s="331" t="s">
        <v>1949</v>
      </c>
      <c r="B874" s="353" t="s">
        <v>1296</v>
      </c>
      <c r="C874" s="400" t="s">
        <v>1296</v>
      </c>
      <c r="D874" s="334" t="s">
        <v>31</v>
      </c>
      <c r="E874" s="369">
        <v>3</v>
      </c>
      <c r="F874" s="304"/>
      <c r="G874" s="374"/>
      <c r="H874" s="334"/>
      <c r="I874" s="304"/>
      <c r="J874" s="304"/>
    </row>
    <row r="875" spans="1:10" ht="63.75">
      <c r="A875" s="331" t="s">
        <v>1950</v>
      </c>
      <c r="B875" s="340" t="s">
        <v>1297</v>
      </c>
      <c r="C875" s="395" t="s">
        <v>1297</v>
      </c>
      <c r="D875" s="334" t="s">
        <v>31</v>
      </c>
      <c r="E875" s="369">
        <v>1</v>
      </c>
      <c r="F875" s="339"/>
      <c r="G875" s="374"/>
      <c r="H875" s="334"/>
      <c r="I875" s="339"/>
      <c r="J875" s="339"/>
    </row>
    <row r="876" spans="1:10" ht="165.75">
      <c r="A876" s="331" t="s">
        <v>1951</v>
      </c>
      <c r="B876" s="340" t="s">
        <v>1298</v>
      </c>
      <c r="C876" s="395" t="s">
        <v>1298</v>
      </c>
      <c r="D876" s="334" t="s">
        <v>31</v>
      </c>
      <c r="E876" s="369">
        <v>1</v>
      </c>
      <c r="F876" s="339"/>
      <c r="G876" s="374"/>
      <c r="H876" s="334"/>
      <c r="I876" s="339"/>
      <c r="J876" s="339"/>
    </row>
    <row r="877" spans="1:10" ht="76.5">
      <c r="A877" s="331" t="s">
        <v>1952</v>
      </c>
      <c r="B877" s="340" t="s">
        <v>1299</v>
      </c>
      <c r="C877" s="395" t="s">
        <v>1299</v>
      </c>
      <c r="D877" s="334" t="s">
        <v>31</v>
      </c>
      <c r="E877" s="369">
        <v>1</v>
      </c>
      <c r="F877" s="339"/>
      <c r="G877" s="374"/>
      <c r="H877" s="334"/>
      <c r="I877" s="339"/>
      <c r="J877" s="339"/>
    </row>
    <row r="878" spans="1:10" ht="76.5">
      <c r="A878" s="331" t="s">
        <v>1953</v>
      </c>
      <c r="B878" s="340" t="s">
        <v>1300</v>
      </c>
      <c r="C878" s="395" t="s">
        <v>1300</v>
      </c>
      <c r="D878" s="334" t="s">
        <v>31</v>
      </c>
      <c r="E878" s="369">
        <v>1</v>
      </c>
      <c r="F878" s="339"/>
      <c r="G878" s="374"/>
      <c r="H878" s="334"/>
      <c r="I878" s="339"/>
      <c r="J878" s="339"/>
    </row>
    <row r="879" spans="1:10" ht="76.5">
      <c r="A879" s="331" t="s">
        <v>1954</v>
      </c>
      <c r="B879" s="340" t="s">
        <v>1301</v>
      </c>
      <c r="C879" s="395" t="s">
        <v>1301</v>
      </c>
      <c r="D879" s="334" t="s">
        <v>31</v>
      </c>
      <c r="E879" s="369">
        <v>1</v>
      </c>
      <c r="F879" s="339"/>
      <c r="G879" s="374"/>
      <c r="H879" s="334"/>
      <c r="I879" s="339"/>
      <c r="J879" s="339"/>
    </row>
    <row r="880" spans="1:10" ht="140.25">
      <c r="A880" s="331" t="s">
        <v>1955</v>
      </c>
      <c r="B880" s="340" t="s">
        <v>1302</v>
      </c>
      <c r="C880" s="395" t="s">
        <v>1302</v>
      </c>
      <c r="D880" s="334" t="s">
        <v>31</v>
      </c>
      <c r="E880" s="369">
        <v>1</v>
      </c>
      <c r="F880" s="339"/>
      <c r="G880" s="374"/>
      <c r="H880" s="372"/>
      <c r="I880" s="588"/>
      <c r="J880" s="339"/>
    </row>
    <row r="881" spans="1:10">
      <c r="A881" s="332"/>
      <c r="B881" s="341"/>
      <c r="C881" s="341"/>
      <c r="D881" s="335"/>
      <c r="E881" s="358"/>
      <c r="F881" s="373"/>
      <c r="G881" s="260"/>
      <c r="H881" s="335"/>
      <c r="I881" s="373" t="s">
        <v>1956</v>
      </c>
      <c r="J881" s="433"/>
    </row>
    <row r="882" spans="1:10">
      <c r="A882" s="330" t="s">
        <v>1957</v>
      </c>
      <c r="B882" s="342" t="s">
        <v>1305</v>
      </c>
      <c r="C882" s="386"/>
      <c r="D882" s="333"/>
      <c r="E882" s="357"/>
      <c r="F882" s="248"/>
      <c r="G882" s="375"/>
      <c r="H882" s="333"/>
      <c r="I882" s="248"/>
      <c r="J882" s="248"/>
    </row>
    <row r="883" spans="1:10">
      <c r="A883" s="331" t="s">
        <v>1958</v>
      </c>
      <c r="B883" s="293" t="s">
        <v>1310</v>
      </c>
      <c r="C883" s="293" t="s">
        <v>1311</v>
      </c>
      <c r="D883" s="294" t="s">
        <v>31</v>
      </c>
      <c r="E883" s="370">
        <v>3</v>
      </c>
      <c r="F883" s="339"/>
      <c r="G883" s="374"/>
      <c r="H883" s="334"/>
      <c r="I883" s="339"/>
      <c r="J883" s="339"/>
    </row>
    <row r="884" spans="1:10">
      <c r="A884" s="331" t="s">
        <v>1959</v>
      </c>
      <c r="B884" s="293" t="s">
        <v>1312</v>
      </c>
      <c r="C884" s="293" t="s">
        <v>1313</v>
      </c>
      <c r="D884" s="294" t="s">
        <v>31</v>
      </c>
      <c r="E884" s="361">
        <v>18</v>
      </c>
      <c r="F884" s="339"/>
      <c r="G884" s="374"/>
      <c r="H884" s="334"/>
      <c r="I884" s="339"/>
      <c r="J884" s="339"/>
    </row>
    <row r="885" spans="1:10">
      <c r="A885" s="331" t="s">
        <v>1960</v>
      </c>
      <c r="B885" s="293" t="s">
        <v>1314</v>
      </c>
      <c r="C885" s="293" t="s">
        <v>1315</v>
      </c>
      <c r="D885" s="294" t="s">
        <v>31</v>
      </c>
      <c r="E885" s="361">
        <v>300</v>
      </c>
      <c r="F885" s="339"/>
      <c r="G885" s="374"/>
      <c r="H885" s="334"/>
      <c r="I885" s="339"/>
      <c r="J885" s="339"/>
    </row>
    <row r="886" spans="1:10">
      <c r="A886" s="331" t="s">
        <v>1961</v>
      </c>
      <c r="B886" s="293" t="s">
        <v>1316</v>
      </c>
      <c r="C886" s="293" t="s">
        <v>1317</v>
      </c>
      <c r="D886" s="294" t="s">
        <v>31</v>
      </c>
      <c r="E886" s="361">
        <v>300</v>
      </c>
      <c r="F886" s="339"/>
      <c r="G886" s="374"/>
      <c r="H886" s="334"/>
      <c r="I886" s="339"/>
      <c r="J886" s="339"/>
    </row>
    <row r="887" spans="1:10">
      <c r="A887" s="331" t="s">
        <v>1962</v>
      </c>
      <c r="B887" s="589" t="s">
        <v>1318</v>
      </c>
      <c r="C887" s="293" t="s">
        <v>1319</v>
      </c>
      <c r="D887" s="294" t="s">
        <v>31</v>
      </c>
      <c r="E887" s="294">
        <v>300</v>
      </c>
      <c r="F887" s="339"/>
      <c r="G887" s="374"/>
      <c r="H887" s="334"/>
      <c r="I887" s="339"/>
      <c r="J887" s="339"/>
    </row>
    <row r="888" spans="1:10">
      <c r="A888" s="331" t="s">
        <v>1963</v>
      </c>
      <c r="B888" s="293" t="s">
        <v>1320</v>
      </c>
      <c r="C888" s="293" t="s">
        <v>1321</v>
      </c>
      <c r="D888" s="294" t="s">
        <v>31</v>
      </c>
      <c r="E888" s="361" t="s">
        <v>241</v>
      </c>
      <c r="F888" s="339"/>
      <c r="G888" s="374"/>
      <c r="H888" s="334"/>
      <c r="I888" s="339"/>
      <c r="J888" s="339"/>
    </row>
    <row r="889" spans="1:10">
      <c r="A889" s="331" t="s">
        <v>1964</v>
      </c>
      <c r="B889" s="293" t="s">
        <v>1322</v>
      </c>
      <c r="C889" s="293" t="s">
        <v>1323</v>
      </c>
      <c r="D889" s="294" t="s">
        <v>31</v>
      </c>
      <c r="E889" s="361">
        <v>3</v>
      </c>
      <c r="F889" s="339"/>
      <c r="G889" s="374"/>
      <c r="H889" s="334"/>
      <c r="I889" s="339"/>
      <c r="J889" s="339"/>
    </row>
    <row r="890" spans="1:10">
      <c r="A890" s="331" t="s">
        <v>1965</v>
      </c>
      <c r="B890" s="293" t="s">
        <v>840</v>
      </c>
      <c r="C890" s="293" t="s">
        <v>1324</v>
      </c>
      <c r="D890" s="294" t="s">
        <v>31</v>
      </c>
      <c r="E890" s="361">
        <v>2</v>
      </c>
      <c r="F890" s="339"/>
      <c r="G890" s="374"/>
      <c r="H890" s="371"/>
      <c r="I890" s="590"/>
      <c r="J890" s="339"/>
    </row>
    <row r="891" spans="1:10">
      <c r="A891" s="331" t="s">
        <v>1966</v>
      </c>
      <c r="B891" s="55" t="s">
        <v>1325</v>
      </c>
      <c r="C891" s="494" t="s">
        <v>1326</v>
      </c>
      <c r="D891" s="384" t="s">
        <v>31</v>
      </c>
      <c r="E891" s="384">
        <v>2</v>
      </c>
      <c r="F891" s="339"/>
      <c r="G891" s="374"/>
      <c r="H891" s="371"/>
      <c r="I891" s="590"/>
      <c r="J891" s="339"/>
    </row>
    <row r="892" spans="1:10">
      <c r="A892" s="332"/>
      <c r="B892" s="341"/>
      <c r="C892" s="341"/>
      <c r="D892" s="335"/>
      <c r="E892" s="358"/>
      <c r="F892" s="373"/>
      <c r="G892" s="260"/>
      <c r="H892" s="335"/>
      <c r="I892" s="373" t="s">
        <v>2755</v>
      </c>
      <c r="J892" s="433"/>
    </row>
    <row r="893" spans="1:10">
      <c r="A893" s="330" t="s">
        <v>1967</v>
      </c>
      <c r="B893" s="343" t="s">
        <v>1329</v>
      </c>
      <c r="C893" s="343"/>
      <c r="D893" s="336"/>
      <c r="E893" s="357"/>
      <c r="F893" s="343"/>
      <c r="G893" s="376"/>
      <c r="H893" s="336"/>
      <c r="I893" s="343"/>
      <c r="J893" s="343"/>
    </row>
    <row r="894" spans="1:10" ht="25.5">
      <c r="A894" s="381" t="s">
        <v>1968</v>
      </c>
      <c r="B894" s="382" t="s">
        <v>1331</v>
      </c>
      <c r="C894" s="590" t="s">
        <v>1332</v>
      </c>
      <c r="D894" s="371" t="s">
        <v>31</v>
      </c>
      <c r="E894" s="383">
        <v>60000</v>
      </c>
      <c r="F894" s="590"/>
      <c r="G894" s="377"/>
      <c r="H894" s="371"/>
      <c r="I894" s="590"/>
      <c r="J894" s="590"/>
    </row>
    <row r="895" spans="1:10" ht="25.5">
      <c r="A895" s="381" t="s">
        <v>1969</v>
      </c>
      <c r="B895" s="382" t="s">
        <v>1331</v>
      </c>
      <c r="C895" s="590" t="s">
        <v>1334</v>
      </c>
      <c r="D895" s="371" t="s">
        <v>31</v>
      </c>
      <c r="E895" s="383">
        <v>15000</v>
      </c>
      <c r="F895" s="590"/>
      <c r="G895" s="377"/>
      <c r="H895" s="371"/>
      <c r="I895" s="590"/>
      <c r="J895" s="590"/>
    </row>
    <row r="896" spans="1:10" ht="25.5">
      <c r="A896" s="381" t="s">
        <v>1970</v>
      </c>
      <c r="B896" s="382" t="s">
        <v>1335</v>
      </c>
      <c r="C896" s="590" t="s">
        <v>1336</v>
      </c>
      <c r="D896" s="371" t="s">
        <v>31</v>
      </c>
      <c r="E896" s="383">
        <v>3000</v>
      </c>
      <c r="F896" s="590"/>
      <c r="G896" s="377"/>
      <c r="H896" s="371"/>
      <c r="I896" s="590"/>
      <c r="J896" s="590"/>
    </row>
    <row r="897" spans="1:10" ht="25.5">
      <c r="A897" s="381" t="s">
        <v>1971</v>
      </c>
      <c r="B897" s="382" t="s">
        <v>1337</v>
      </c>
      <c r="C897" s="382" t="s">
        <v>1338</v>
      </c>
      <c r="D897" s="371" t="s">
        <v>31</v>
      </c>
      <c r="E897" s="383">
        <v>15000</v>
      </c>
      <c r="F897" s="590"/>
      <c r="G897" s="377"/>
      <c r="H897" s="371"/>
      <c r="I897" s="590"/>
      <c r="J897" s="590"/>
    </row>
    <row r="898" spans="1:10">
      <c r="A898" s="332"/>
      <c r="B898" s="341"/>
      <c r="C898" s="341"/>
      <c r="D898" s="335"/>
      <c r="E898" s="358"/>
      <c r="F898" s="373"/>
      <c r="G898" s="341"/>
      <c r="H898" s="335"/>
      <c r="I898" s="373" t="s">
        <v>1972</v>
      </c>
      <c r="J898" s="433"/>
    </row>
    <row r="899" spans="1:10">
      <c r="A899" s="330">
        <v>134</v>
      </c>
      <c r="B899" s="591" t="s">
        <v>1379</v>
      </c>
      <c r="C899" s="592"/>
      <c r="D899" s="593"/>
      <c r="E899" s="594"/>
      <c r="F899" s="595"/>
      <c r="G899" s="595"/>
      <c r="H899" s="595"/>
      <c r="I899" s="595"/>
      <c r="J899" s="595"/>
    </row>
    <row r="900" spans="1:10" ht="51">
      <c r="A900" s="381" t="s">
        <v>1973</v>
      </c>
      <c r="B900" s="486" t="s">
        <v>1988</v>
      </c>
      <c r="C900" s="487" t="s">
        <v>1380</v>
      </c>
      <c r="D900" s="402" t="s">
        <v>249</v>
      </c>
      <c r="E900" s="498">
        <v>36</v>
      </c>
      <c r="F900" s="489"/>
      <c r="G900" s="489"/>
      <c r="H900" s="489"/>
      <c r="I900" s="489"/>
      <c r="J900" s="489"/>
    </row>
    <row r="901" spans="1:10" ht="51">
      <c r="A901" s="381" t="s">
        <v>1974</v>
      </c>
      <c r="B901" s="486" t="s">
        <v>1989</v>
      </c>
      <c r="C901" s="487" t="s">
        <v>1381</v>
      </c>
      <c r="D901" s="402" t="s">
        <v>249</v>
      </c>
      <c r="E901" s="499">
        <v>36</v>
      </c>
      <c r="F901" s="489"/>
      <c r="G901" s="489"/>
      <c r="H901" s="489"/>
      <c r="I901" s="489"/>
      <c r="J901" s="489"/>
    </row>
    <row r="902" spans="1:10" ht="38.25">
      <c r="A902" s="381" t="s">
        <v>1975</v>
      </c>
      <c r="B902" s="491" t="s">
        <v>1382</v>
      </c>
      <c r="C902" s="487" t="s">
        <v>1383</v>
      </c>
      <c r="D902" s="402" t="s">
        <v>249</v>
      </c>
      <c r="E902" s="499">
        <v>180</v>
      </c>
      <c r="F902" s="489"/>
      <c r="G902" s="489"/>
      <c r="H902" s="489"/>
      <c r="I902" s="489"/>
      <c r="J902" s="489"/>
    </row>
    <row r="903" spans="1:10" ht="38.25">
      <c r="A903" s="381" t="s">
        <v>1976</v>
      </c>
      <c r="B903" s="491" t="s">
        <v>1384</v>
      </c>
      <c r="C903" s="487" t="s">
        <v>1385</v>
      </c>
      <c r="D903" s="402" t="s">
        <v>49</v>
      </c>
      <c r="E903" s="498">
        <v>90</v>
      </c>
      <c r="F903" s="489"/>
      <c r="G903" s="489"/>
      <c r="H903" s="489"/>
      <c r="I903" s="489"/>
      <c r="J903" s="489"/>
    </row>
    <row r="904" spans="1:10" ht="51">
      <c r="A904" s="381" t="s">
        <v>1977</v>
      </c>
      <c r="B904" s="491" t="s">
        <v>1386</v>
      </c>
      <c r="C904" s="487" t="s">
        <v>1387</v>
      </c>
      <c r="D904" s="488" t="s">
        <v>49</v>
      </c>
      <c r="E904" s="498">
        <v>72</v>
      </c>
      <c r="F904" s="489"/>
      <c r="G904" s="489"/>
      <c r="H904" s="489"/>
      <c r="I904" s="489"/>
      <c r="J904" s="489"/>
    </row>
    <row r="905" spans="1:10" ht="38.25">
      <c r="A905" s="381" t="s">
        <v>1978</v>
      </c>
      <c r="B905" s="492" t="s">
        <v>1388</v>
      </c>
      <c r="C905" s="402" t="s">
        <v>1389</v>
      </c>
      <c r="D905" s="488" t="s">
        <v>31</v>
      </c>
      <c r="E905" s="500">
        <v>8</v>
      </c>
      <c r="F905" s="489"/>
      <c r="G905" s="489"/>
      <c r="H905" s="489"/>
      <c r="I905" s="489"/>
      <c r="J905" s="489"/>
    </row>
    <row r="906" spans="1:10" ht="38.25">
      <c r="A906" s="381" t="s">
        <v>1979</v>
      </c>
      <c r="B906" s="402" t="s">
        <v>1390</v>
      </c>
      <c r="C906" s="402" t="s">
        <v>1391</v>
      </c>
      <c r="D906" s="488" t="s">
        <v>31</v>
      </c>
      <c r="E906" s="500">
        <v>8</v>
      </c>
      <c r="F906" s="489"/>
      <c r="G906" s="489"/>
      <c r="H906" s="489"/>
      <c r="I906" s="489"/>
      <c r="J906" s="489"/>
    </row>
    <row r="907" spans="1:10" ht="38.25">
      <c r="A907" s="381" t="s">
        <v>1980</v>
      </c>
      <c r="B907" s="402" t="s">
        <v>1392</v>
      </c>
      <c r="C907" s="402" t="s">
        <v>1393</v>
      </c>
      <c r="D907" s="488" t="s">
        <v>31</v>
      </c>
      <c r="E907" s="500">
        <v>5</v>
      </c>
      <c r="F907" s="489"/>
      <c r="G907" s="489"/>
      <c r="H907" s="489"/>
      <c r="I907" s="489"/>
      <c r="J907" s="489"/>
    </row>
    <row r="908" spans="1:10" ht="38.25">
      <c r="A908" s="381" t="s">
        <v>1981</v>
      </c>
      <c r="B908" s="402" t="s">
        <v>1394</v>
      </c>
      <c r="C908" s="493" t="s">
        <v>1395</v>
      </c>
      <c r="D908" s="488" t="s">
        <v>31</v>
      </c>
      <c r="E908" s="500">
        <v>36</v>
      </c>
      <c r="F908" s="489"/>
      <c r="G908" s="489"/>
      <c r="H908" s="489"/>
      <c r="I908" s="489"/>
      <c r="J908" s="489"/>
    </row>
    <row r="909" spans="1:10" ht="25.5">
      <c r="A909" s="381" t="s">
        <v>1982</v>
      </c>
      <c r="B909" s="402" t="s">
        <v>1396</v>
      </c>
      <c r="C909" s="402" t="s">
        <v>1397</v>
      </c>
      <c r="D909" s="488" t="s">
        <v>31</v>
      </c>
      <c r="E909" s="500">
        <v>10</v>
      </c>
      <c r="F909" s="489"/>
      <c r="G909" s="489"/>
      <c r="H909" s="489"/>
      <c r="I909" s="489"/>
      <c r="J909" s="489"/>
    </row>
    <row r="910" spans="1:10" ht="51">
      <c r="A910" s="381" t="s">
        <v>1983</v>
      </c>
      <c r="B910" s="488" t="s">
        <v>1398</v>
      </c>
      <c r="C910" s="493" t="s">
        <v>1399</v>
      </c>
      <c r="D910" s="488" t="s">
        <v>49</v>
      </c>
      <c r="E910" s="501">
        <v>144</v>
      </c>
      <c r="F910" s="489"/>
      <c r="G910" s="489"/>
      <c r="H910" s="489"/>
      <c r="I910" s="489"/>
      <c r="J910" s="489"/>
    </row>
    <row r="911" spans="1:10" ht="51">
      <c r="A911" s="381" t="s">
        <v>1984</v>
      </c>
      <c r="B911" s="488" t="s">
        <v>1400</v>
      </c>
      <c r="C911" s="493" t="s">
        <v>1401</v>
      </c>
      <c r="D911" s="488" t="s">
        <v>49</v>
      </c>
      <c r="E911" s="501">
        <v>108</v>
      </c>
      <c r="F911" s="489"/>
      <c r="G911" s="489"/>
      <c r="H911" s="489"/>
      <c r="I911" s="489"/>
      <c r="J911" s="489"/>
    </row>
    <row r="912" spans="1:10" ht="25.5">
      <c r="A912" s="381" t="s">
        <v>1985</v>
      </c>
      <c r="B912" s="402" t="s">
        <v>1402</v>
      </c>
      <c r="C912" s="402" t="s">
        <v>1403</v>
      </c>
      <c r="D912" s="402" t="s">
        <v>249</v>
      </c>
      <c r="E912" s="500">
        <v>60</v>
      </c>
      <c r="F912" s="489"/>
      <c r="G912" s="489"/>
      <c r="H912" s="489"/>
      <c r="I912" s="489"/>
      <c r="J912" s="489"/>
    </row>
    <row r="913" spans="1:10" ht="51">
      <c r="A913" s="381" t="s">
        <v>1986</v>
      </c>
      <c r="B913" s="488" t="s">
        <v>274</v>
      </c>
      <c r="C913" s="402" t="s">
        <v>1404</v>
      </c>
      <c r="D913" s="402" t="s">
        <v>249</v>
      </c>
      <c r="E913" s="500">
        <v>4000</v>
      </c>
      <c r="F913" s="489"/>
      <c r="G913" s="489"/>
      <c r="H913" s="489"/>
      <c r="I913" s="489"/>
      <c r="J913" s="489"/>
    </row>
    <row r="914" spans="1:10" ht="38.25">
      <c r="A914" s="381" t="s">
        <v>1987</v>
      </c>
      <c r="B914" s="491" t="s">
        <v>1405</v>
      </c>
      <c r="C914" s="402" t="s">
        <v>1406</v>
      </c>
      <c r="D914" s="402" t="s">
        <v>858</v>
      </c>
      <c r="E914" s="500">
        <v>800</v>
      </c>
      <c r="F914" s="489"/>
      <c r="G914" s="489"/>
      <c r="H914" s="489"/>
      <c r="I914" s="489"/>
      <c r="J914" s="489"/>
    </row>
    <row r="915" spans="1:10">
      <c r="A915" s="332"/>
      <c r="B915" s="341"/>
      <c r="C915" s="341"/>
      <c r="D915" s="335"/>
      <c r="E915" s="358"/>
      <c r="F915" s="373"/>
      <c r="G915" s="341"/>
      <c r="H915" s="335"/>
      <c r="I915" s="373" t="s">
        <v>1990</v>
      </c>
      <c r="J915" s="433"/>
    </row>
    <row r="916" spans="1:10">
      <c r="A916" s="607" t="s">
        <v>2183</v>
      </c>
      <c r="B916" s="503" t="s">
        <v>1991</v>
      </c>
      <c r="C916" s="503"/>
      <c r="D916" s="504"/>
      <c r="E916" s="505"/>
      <c r="F916" s="507"/>
      <c r="G916" s="508"/>
      <c r="H916" s="584"/>
      <c r="I916" s="584"/>
      <c r="J916" s="584"/>
    </row>
    <row r="917" spans="1:10" ht="25.5">
      <c r="A917" s="608" t="s">
        <v>2340</v>
      </c>
      <c r="B917" s="528" t="s">
        <v>838</v>
      </c>
      <c r="C917" s="528" t="s">
        <v>1992</v>
      </c>
      <c r="D917" s="529" t="s">
        <v>31</v>
      </c>
      <c r="E917" s="513">
        <v>220</v>
      </c>
      <c r="F917" s="511"/>
      <c r="G917" s="512"/>
      <c r="H917" s="586"/>
      <c r="I917" s="586"/>
      <c r="J917" s="587"/>
    </row>
    <row r="918" spans="1:10" ht="25.5">
      <c r="A918" s="608" t="s">
        <v>2341</v>
      </c>
      <c r="B918" s="528" t="s">
        <v>2633</v>
      </c>
      <c r="C918" s="528" t="s">
        <v>2572</v>
      </c>
      <c r="D918" s="529" t="s">
        <v>31</v>
      </c>
      <c r="E918" s="513">
        <v>150</v>
      </c>
      <c r="F918" s="511"/>
      <c r="G918" s="512"/>
      <c r="H918" s="586"/>
      <c r="I918" s="586"/>
      <c r="J918" s="587"/>
    </row>
    <row r="919" spans="1:10" ht="25.5">
      <c r="A919" s="608" t="s">
        <v>2342</v>
      </c>
      <c r="B919" s="528" t="s">
        <v>1993</v>
      </c>
      <c r="C919" s="528" t="s">
        <v>1994</v>
      </c>
      <c r="D919" s="529" t="s">
        <v>31</v>
      </c>
      <c r="E919" s="513">
        <v>120</v>
      </c>
      <c r="F919" s="511"/>
      <c r="G919" s="512"/>
      <c r="H919" s="586"/>
      <c r="I919" s="586"/>
      <c r="J919" s="587"/>
    </row>
    <row r="920" spans="1:10">
      <c r="A920" s="608" t="s">
        <v>2343</v>
      </c>
      <c r="B920" s="528" t="s">
        <v>1995</v>
      </c>
      <c r="C920" s="528" t="s">
        <v>1996</v>
      </c>
      <c r="D920" s="529" t="s">
        <v>31</v>
      </c>
      <c r="E920" s="513">
        <v>1</v>
      </c>
      <c r="F920" s="511"/>
      <c r="G920" s="512"/>
      <c r="H920" s="586"/>
      <c r="I920" s="586"/>
      <c r="J920" s="587"/>
    </row>
    <row r="921" spans="1:10" ht="38.25">
      <c r="A921" s="608" t="s">
        <v>2344</v>
      </c>
      <c r="B921" s="528" t="s">
        <v>1997</v>
      </c>
      <c r="C921" s="528" t="s">
        <v>1998</v>
      </c>
      <c r="D921" s="529" t="s">
        <v>31</v>
      </c>
      <c r="E921" s="513">
        <v>2</v>
      </c>
      <c r="F921" s="511"/>
      <c r="G921" s="512"/>
      <c r="H921" s="586"/>
      <c r="I921" s="586"/>
      <c r="J921" s="587"/>
    </row>
    <row r="922" spans="1:10">
      <c r="A922" s="608" t="s">
        <v>2345</v>
      </c>
      <c r="B922" s="528" t="s">
        <v>1999</v>
      </c>
      <c r="C922" s="528" t="s">
        <v>2000</v>
      </c>
      <c r="D922" s="529" t="s">
        <v>2001</v>
      </c>
      <c r="E922" s="513">
        <v>60</v>
      </c>
      <c r="F922" s="511"/>
      <c r="G922" s="512"/>
      <c r="H922" s="586"/>
      <c r="I922" s="586"/>
      <c r="J922" s="587"/>
    </row>
    <row r="923" spans="1:10">
      <c r="A923" s="608" t="s">
        <v>2346</v>
      </c>
      <c r="B923" s="528" t="s">
        <v>2002</v>
      </c>
      <c r="C923" s="528" t="s">
        <v>2003</v>
      </c>
      <c r="D923" s="529" t="s">
        <v>31</v>
      </c>
      <c r="E923" s="513">
        <v>15</v>
      </c>
      <c r="F923" s="511"/>
      <c r="G923" s="512"/>
      <c r="H923" s="586"/>
      <c r="I923" s="586"/>
      <c r="J923" s="587"/>
    </row>
    <row r="924" spans="1:10" ht="25.5">
      <c r="A924" s="608" t="s">
        <v>2347</v>
      </c>
      <c r="B924" s="528" t="s">
        <v>2634</v>
      </c>
      <c r="C924" s="528" t="s">
        <v>2004</v>
      </c>
      <c r="D924" s="529" t="s">
        <v>31</v>
      </c>
      <c r="E924" s="513">
        <f>4*1.3</f>
        <v>5.2</v>
      </c>
      <c r="F924" s="511"/>
      <c r="G924" s="512"/>
      <c r="H924" s="586"/>
      <c r="I924" s="586"/>
      <c r="J924" s="587"/>
    </row>
    <row r="925" spans="1:10">
      <c r="A925" s="608" t="s">
        <v>2348</v>
      </c>
      <c r="B925" s="528" t="s">
        <v>2005</v>
      </c>
      <c r="C925" s="528" t="s">
        <v>2000</v>
      </c>
      <c r="D925" s="529" t="s">
        <v>2001</v>
      </c>
      <c r="E925" s="513">
        <v>60</v>
      </c>
      <c r="F925" s="511"/>
      <c r="G925" s="512"/>
      <c r="H925" s="586"/>
      <c r="I925" s="586"/>
      <c r="J925" s="587"/>
    </row>
    <row r="926" spans="1:10">
      <c r="A926" s="608" t="s">
        <v>2349</v>
      </c>
      <c r="B926" s="528" t="s">
        <v>2635</v>
      </c>
      <c r="C926" s="528" t="s">
        <v>2006</v>
      </c>
      <c r="D926" s="529" t="s">
        <v>31</v>
      </c>
      <c r="E926" s="513">
        <v>75</v>
      </c>
      <c r="F926" s="511"/>
      <c r="G926" s="512"/>
      <c r="H926" s="586"/>
      <c r="I926" s="586"/>
      <c r="J926" s="587"/>
    </row>
    <row r="927" spans="1:10" ht="25.5">
      <c r="A927" s="608" t="s">
        <v>2350</v>
      </c>
      <c r="B927" s="528" t="s">
        <v>2007</v>
      </c>
      <c r="C927" s="528" t="s">
        <v>2008</v>
      </c>
      <c r="D927" s="529" t="s">
        <v>31</v>
      </c>
      <c r="E927" s="513">
        <f>120*1.3</f>
        <v>156</v>
      </c>
      <c r="F927" s="511"/>
      <c r="G927" s="512"/>
      <c r="H927" s="586"/>
      <c r="I927" s="586"/>
      <c r="J927" s="587"/>
    </row>
    <row r="928" spans="1:10" ht="25.5">
      <c r="A928" s="608" t="s">
        <v>2351</v>
      </c>
      <c r="B928" s="528" t="s">
        <v>2009</v>
      </c>
      <c r="C928" s="528" t="s">
        <v>2010</v>
      </c>
      <c r="D928" s="529" t="s">
        <v>31</v>
      </c>
      <c r="E928" s="530">
        <v>5</v>
      </c>
      <c r="F928" s="511"/>
      <c r="G928" s="512"/>
      <c r="H928" s="586"/>
      <c r="I928" s="586"/>
      <c r="J928" s="587"/>
    </row>
    <row r="929" spans="1:10" ht="25.5">
      <c r="A929" s="608" t="s">
        <v>2352</v>
      </c>
      <c r="B929" s="528" t="s">
        <v>2011</v>
      </c>
      <c r="C929" s="528" t="s">
        <v>2010</v>
      </c>
      <c r="D929" s="529" t="s">
        <v>31</v>
      </c>
      <c r="E929" s="530">
        <v>5</v>
      </c>
      <c r="F929" s="511"/>
      <c r="G929" s="512"/>
      <c r="H929" s="586"/>
      <c r="I929" s="586"/>
      <c r="J929" s="587"/>
    </row>
    <row r="930" spans="1:10">
      <c r="A930" s="608" t="s">
        <v>2353</v>
      </c>
      <c r="B930" s="528" t="s">
        <v>2012</v>
      </c>
      <c r="C930" s="528" t="s">
        <v>2013</v>
      </c>
      <c r="D930" s="529" t="s">
        <v>2001</v>
      </c>
      <c r="E930" s="513">
        <v>30</v>
      </c>
      <c r="F930" s="511"/>
      <c r="G930" s="512"/>
      <c r="H930" s="586"/>
      <c r="I930" s="586"/>
      <c r="J930" s="587"/>
    </row>
    <row r="931" spans="1:10">
      <c r="A931" s="608" t="s">
        <v>2354</v>
      </c>
      <c r="B931" s="528" t="s">
        <v>2014</v>
      </c>
      <c r="C931" s="528" t="s">
        <v>2013</v>
      </c>
      <c r="D931" s="529" t="s">
        <v>2001</v>
      </c>
      <c r="E931" s="513">
        <v>30</v>
      </c>
      <c r="F931" s="511"/>
      <c r="G931" s="512"/>
      <c r="H931" s="586"/>
      <c r="I931" s="586"/>
      <c r="J931" s="587"/>
    </row>
    <row r="932" spans="1:10">
      <c r="A932" s="514"/>
      <c r="B932" s="515"/>
      <c r="C932" s="515"/>
      <c r="D932" s="517"/>
      <c r="E932" s="518"/>
      <c r="F932" s="515"/>
      <c r="G932" s="517"/>
      <c r="H932" s="515"/>
      <c r="I932" s="521" t="s">
        <v>2355</v>
      </c>
      <c r="J932" s="582"/>
    </row>
    <row r="933" spans="1:10">
      <c r="A933" s="574"/>
      <c r="B933" s="596" t="s">
        <v>2015</v>
      </c>
      <c r="C933" s="577"/>
      <c r="D933" s="559"/>
      <c r="E933" s="575"/>
      <c r="F933" s="577"/>
      <c r="G933" s="559"/>
      <c r="H933" s="576"/>
      <c r="I933" s="577"/>
      <c r="J933" s="578"/>
    </row>
    <row r="934" spans="1:10">
      <c r="A934" s="609" t="s">
        <v>2186</v>
      </c>
      <c r="B934" s="528" t="s">
        <v>2016</v>
      </c>
      <c r="C934" s="528" t="s">
        <v>2017</v>
      </c>
      <c r="D934" s="510" t="s">
        <v>31</v>
      </c>
      <c r="E934" s="513">
        <v>70</v>
      </c>
      <c r="F934" s="511"/>
      <c r="G934" s="512"/>
      <c r="H934" s="586"/>
      <c r="I934" s="586"/>
      <c r="J934" s="587"/>
    </row>
    <row r="935" spans="1:10">
      <c r="A935" s="514"/>
      <c r="B935" s="515"/>
      <c r="C935" s="515"/>
      <c r="D935" s="517"/>
      <c r="E935" s="518"/>
      <c r="F935" s="515"/>
      <c r="G935" s="517"/>
      <c r="H935" s="515"/>
      <c r="I935" s="521" t="s">
        <v>2356</v>
      </c>
      <c r="J935" s="582"/>
    </row>
    <row r="936" spans="1:10" ht="38.25">
      <c r="A936" s="609" t="s">
        <v>2189</v>
      </c>
      <c r="B936" s="528" t="s">
        <v>2018</v>
      </c>
      <c r="C936" s="528" t="s">
        <v>2573</v>
      </c>
      <c r="D936" s="510" t="s">
        <v>31</v>
      </c>
      <c r="E936" s="513">
        <v>150</v>
      </c>
      <c r="F936" s="511"/>
      <c r="G936" s="512"/>
      <c r="H936" s="586"/>
      <c r="I936" s="586"/>
      <c r="J936" s="587"/>
    </row>
    <row r="937" spans="1:10">
      <c r="A937" s="514"/>
      <c r="B937" s="515"/>
      <c r="C937" s="515"/>
      <c r="D937" s="517"/>
      <c r="E937" s="518"/>
      <c r="F937" s="515"/>
      <c r="G937" s="517"/>
      <c r="H937" s="515"/>
      <c r="I937" s="521" t="s">
        <v>2357</v>
      </c>
      <c r="J937" s="582"/>
    </row>
    <row r="938" spans="1:10">
      <c r="A938" s="609" t="s">
        <v>2192</v>
      </c>
      <c r="B938" s="528" t="s">
        <v>2019</v>
      </c>
      <c r="C938" s="528" t="s">
        <v>2020</v>
      </c>
      <c r="D938" s="529" t="s">
        <v>49</v>
      </c>
      <c r="E938" s="530">
        <v>600</v>
      </c>
      <c r="F938" s="511"/>
      <c r="G938" s="512"/>
      <c r="H938" s="586"/>
      <c r="I938" s="586"/>
      <c r="J938" s="587"/>
    </row>
    <row r="939" spans="1:10">
      <c r="A939" s="514"/>
      <c r="B939" s="515"/>
      <c r="C939" s="515"/>
      <c r="D939" s="517"/>
      <c r="E939" s="518"/>
      <c r="F939" s="515"/>
      <c r="G939" s="517"/>
      <c r="H939" s="515"/>
      <c r="I939" s="521" t="s">
        <v>2358</v>
      </c>
      <c r="J939" s="582"/>
    </row>
    <row r="940" spans="1:10" ht="25.5">
      <c r="A940" s="609" t="s">
        <v>2195</v>
      </c>
      <c r="B940" s="597" t="s">
        <v>2021</v>
      </c>
      <c r="C940" s="528" t="s">
        <v>2022</v>
      </c>
      <c r="D940" s="529" t="s">
        <v>49</v>
      </c>
      <c r="E940" s="530">
        <f>25*1.3</f>
        <v>32.5</v>
      </c>
      <c r="F940" s="511"/>
      <c r="G940" s="512"/>
      <c r="H940" s="586"/>
      <c r="I940" s="586"/>
      <c r="J940" s="587"/>
    </row>
    <row r="941" spans="1:10">
      <c r="A941" s="514"/>
      <c r="B941" s="515"/>
      <c r="C941" s="515"/>
      <c r="D941" s="517"/>
      <c r="E941" s="518"/>
      <c r="F941" s="515"/>
      <c r="G941" s="517"/>
      <c r="H941" s="515"/>
      <c r="I941" s="521" t="s">
        <v>2359</v>
      </c>
      <c r="J941" s="582"/>
    </row>
    <row r="942" spans="1:10" ht="25.5">
      <c r="A942" s="609" t="s">
        <v>2198</v>
      </c>
      <c r="B942" s="528" t="s">
        <v>2023</v>
      </c>
      <c r="C942" s="528" t="s">
        <v>2024</v>
      </c>
      <c r="D942" s="529" t="s">
        <v>49</v>
      </c>
      <c r="E942" s="530">
        <f>4*1.3</f>
        <v>5.2</v>
      </c>
      <c r="F942" s="511"/>
      <c r="G942" s="512"/>
      <c r="H942" s="586"/>
      <c r="I942" s="586"/>
      <c r="J942" s="587"/>
    </row>
    <row r="943" spans="1:10">
      <c r="A943" s="514"/>
      <c r="B943" s="515"/>
      <c r="C943" s="515"/>
      <c r="D943" s="517"/>
      <c r="E943" s="518"/>
      <c r="F943" s="515"/>
      <c r="G943" s="517"/>
      <c r="H943" s="515"/>
      <c r="I943" s="521" t="s">
        <v>2360</v>
      </c>
      <c r="J943" s="582"/>
    </row>
    <row r="944" spans="1:10" ht="25.5">
      <c r="A944" s="609" t="s">
        <v>2201</v>
      </c>
      <c r="B944" s="528" t="s">
        <v>2025</v>
      </c>
      <c r="C944" s="528" t="s">
        <v>2574</v>
      </c>
      <c r="D944" s="529" t="s">
        <v>49</v>
      </c>
      <c r="E944" s="530">
        <v>22</v>
      </c>
      <c r="F944" s="511"/>
      <c r="G944" s="512"/>
      <c r="H944" s="586"/>
      <c r="I944" s="586"/>
      <c r="J944" s="587"/>
    </row>
    <row r="945" spans="1:10">
      <c r="A945" s="514"/>
      <c r="B945" s="515"/>
      <c r="C945" s="515"/>
      <c r="D945" s="517"/>
      <c r="E945" s="518"/>
      <c r="F945" s="515"/>
      <c r="G945" s="517"/>
      <c r="H945" s="515"/>
      <c r="I945" s="521" t="s">
        <v>2361</v>
      </c>
      <c r="J945" s="582"/>
    </row>
    <row r="946" spans="1:10">
      <c r="A946" s="610" t="s">
        <v>2204</v>
      </c>
      <c r="B946" s="598" t="s">
        <v>2026</v>
      </c>
      <c r="C946" s="531"/>
      <c r="D946" s="532"/>
      <c r="E946" s="533"/>
      <c r="F946" s="534"/>
      <c r="G946" s="535"/>
      <c r="H946" s="599"/>
      <c r="I946" s="599"/>
      <c r="J946" s="600"/>
    </row>
    <row r="947" spans="1:10" ht="25.5">
      <c r="A947" s="611" t="s">
        <v>2362</v>
      </c>
      <c r="B947" s="536" t="s">
        <v>2027</v>
      </c>
      <c r="C947" s="536" t="s">
        <v>2363</v>
      </c>
      <c r="D947" s="529" t="s">
        <v>2028</v>
      </c>
      <c r="E947" s="530">
        <v>100</v>
      </c>
      <c r="F947" s="537"/>
      <c r="G947" s="512"/>
      <c r="H947" s="586"/>
      <c r="I947" s="586"/>
      <c r="J947" s="587"/>
    </row>
    <row r="948" spans="1:10" ht="25.5">
      <c r="A948" s="611" t="s">
        <v>2366</v>
      </c>
      <c r="B948" s="536" t="s">
        <v>2029</v>
      </c>
      <c r="C948" s="536" t="s">
        <v>2363</v>
      </c>
      <c r="D948" s="529" t="s">
        <v>2028</v>
      </c>
      <c r="E948" s="530">
        <v>80</v>
      </c>
      <c r="F948" s="537"/>
      <c r="G948" s="512"/>
      <c r="H948" s="586"/>
      <c r="I948" s="586"/>
      <c r="J948" s="587"/>
    </row>
    <row r="949" spans="1:10" ht="63.75">
      <c r="A949" s="611" t="s">
        <v>2367</v>
      </c>
      <c r="B949" s="536" t="s">
        <v>2030</v>
      </c>
      <c r="C949" s="536" t="s">
        <v>2364</v>
      </c>
      <c r="D949" s="538" t="s">
        <v>87</v>
      </c>
      <c r="E949" s="530">
        <v>13</v>
      </c>
      <c r="F949" s="537"/>
      <c r="G949" s="512"/>
      <c r="H949" s="586"/>
      <c r="I949" s="586"/>
      <c r="J949" s="587"/>
    </row>
    <row r="950" spans="1:10" ht="114.75">
      <c r="A950" s="611" t="s">
        <v>2368</v>
      </c>
      <c r="B950" s="536" t="s">
        <v>2031</v>
      </c>
      <c r="C950" s="536" t="s">
        <v>2365</v>
      </c>
      <c r="D950" s="538" t="s">
        <v>87</v>
      </c>
      <c r="E950" s="530">
        <f>4*1.3</f>
        <v>5.2</v>
      </c>
      <c r="F950" s="537"/>
      <c r="G950" s="512"/>
      <c r="H950" s="586"/>
      <c r="I950" s="586"/>
      <c r="J950" s="587"/>
    </row>
    <row r="951" spans="1:10" ht="76.5">
      <c r="A951" s="611" t="s">
        <v>2369</v>
      </c>
      <c r="B951" s="536" t="s">
        <v>2032</v>
      </c>
      <c r="C951" s="536" t="s">
        <v>2033</v>
      </c>
      <c r="D951" s="538" t="s">
        <v>87</v>
      </c>
      <c r="E951" s="530">
        <v>10</v>
      </c>
      <c r="F951" s="537"/>
      <c r="G951" s="512"/>
      <c r="H951" s="586"/>
      <c r="I951" s="586"/>
      <c r="J951" s="587"/>
    </row>
    <row r="952" spans="1:10" ht="76.5">
      <c r="A952" s="611" t="s">
        <v>2370</v>
      </c>
      <c r="B952" s="536" t="s">
        <v>2034</v>
      </c>
      <c r="C952" s="536" t="s">
        <v>2035</v>
      </c>
      <c r="D952" s="538" t="s">
        <v>87</v>
      </c>
      <c r="E952" s="530">
        <v>3</v>
      </c>
      <c r="F952" s="539"/>
      <c r="G952" s="512"/>
      <c r="H952" s="586"/>
      <c r="I952" s="586"/>
      <c r="J952" s="587"/>
    </row>
    <row r="953" spans="1:10" ht="38.25">
      <c r="A953" s="611" t="s">
        <v>2371</v>
      </c>
      <c r="B953" s="536" t="s">
        <v>2036</v>
      </c>
      <c r="C953" s="536" t="s">
        <v>2037</v>
      </c>
      <c r="D953" s="538" t="s">
        <v>49</v>
      </c>
      <c r="E953" s="530">
        <v>3</v>
      </c>
      <c r="F953" s="539"/>
      <c r="G953" s="512"/>
      <c r="H953" s="586"/>
      <c r="I953" s="586"/>
      <c r="J953" s="587"/>
    </row>
    <row r="954" spans="1:10" ht="114.75">
      <c r="A954" s="611" t="s">
        <v>2372</v>
      </c>
      <c r="B954" s="536" t="s">
        <v>2038</v>
      </c>
      <c r="C954" s="536" t="s">
        <v>2039</v>
      </c>
      <c r="D954" s="538" t="s">
        <v>87</v>
      </c>
      <c r="E954" s="530">
        <v>3</v>
      </c>
      <c r="F954" s="539"/>
      <c r="G954" s="512"/>
      <c r="H954" s="586"/>
      <c r="I954" s="586"/>
      <c r="J954" s="587"/>
    </row>
    <row r="955" spans="1:10" ht="89.25">
      <c r="A955" s="611" t="s">
        <v>2373</v>
      </c>
      <c r="B955" s="536" t="s">
        <v>2040</v>
      </c>
      <c r="C955" s="536" t="s">
        <v>2041</v>
      </c>
      <c r="D955" s="538" t="s">
        <v>87</v>
      </c>
      <c r="E955" s="540">
        <f>1*1.3</f>
        <v>1.3</v>
      </c>
      <c r="F955" s="539"/>
      <c r="G955" s="512"/>
      <c r="H955" s="586"/>
      <c r="I955" s="586"/>
      <c r="J955" s="587"/>
    </row>
    <row r="956" spans="1:10" ht="89.25">
      <c r="A956" s="611" t="s">
        <v>2374</v>
      </c>
      <c r="B956" s="536" t="s">
        <v>2042</v>
      </c>
      <c r="C956" s="536" t="s">
        <v>2043</v>
      </c>
      <c r="D956" s="538" t="s">
        <v>87</v>
      </c>
      <c r="E956" s="540">
        <f>1*1.3</f>
        <v>1.3</v>
      </c>
      <c r="F956" s="539"/>
      <c r="G956" s="512"/>
      <c r="H956" s="586"/>
      <c r="I956" s="586"/>
      <c r="J956" s="587"/>
    </row>
    <row r="957" spans="1:10" ht="89.25">
      <c r="A957" s="611" t="s">
        <v>2375</v>
      </c>
      <c r="B957" s="536" t="s">
        <v>2044</v>
      </c>
      <c r="C957" s="536" t="s">
        <v>2045</v>
      </c>
      <c r="D957" s="538" t="s">
        <v>87</v>
      </c>
      <c r="E957" s="530">
        <v>3</v>
      </c>
      <c r="F957" s="539"/>
      <c r="G957" s="512"/>
      <c r="H957" s="586"/>
      <c r="I957" s="586"/>
      <c r="J957" s="587"/>
    </row>
    <row r="958" spans="1:10" ht="76.5">
      <c r="A958" s="611" t="s">
        <v>2376</v>
      </c>
      <c r="B958" s="536" t="s">
        <v>2046</v>
      </c>
      <c r="C958" s="536" t="s">
        <v>2047</v>
      </c>
      <c r="D958" s="538" t="s">
        <v>87</v>
      </c>
      <c r="E958" s="540">
        <f>1*1.3</f>
        <v>1.3</v>
      </c>
      <c r="F958" s="539"/>
      <c r="G958" s="512"/>
      <c r="H958" s="586"/>
      <c r="I958" s="586"/>
      <c r="J958" s="587"/>
    </row>
    <row r="959" spans="1:10" ht="51">
      <c r="A959" s="611" t="s">
        <v>2377</v>
      </c>
      <c r="B959" s="536" t="s">
        <v>2048</v>
      </c>
      <c r="C959" s="536" t="s">
        <v>2049</v>
      </c>
      <c r="D959" s="538" t="s">
        <v>2028</v>
      </c>
      <c r="E959" s="530">
        <v>6</v>
      </c>
      <c r="F959" s="539"/>
      <c r="G959" s="512"/>
      <c r="H959" s="586"/>
      <c r="I959" s="586"/>
      <c r="J959" s="587"/>
    </row>
    <row r="960" spans="1:10" ht="63.75">
      <c r="A960" s="611" t="s">
        <v>2378</v>
      </c>
      <c r="B960" s="536" t="s">
        <v>2050</v>
      </c>
      <c r="C960" s="536" t="s">
        <v>2051</v>
      </c>
      <c r="D960" s="538" t="s">
        <v>49</v>
      </c>
      <c r="E960" s="540">
        <f>7*1.3</f>
        <v>9.1</v>
      </c>
      <c r="F960" s="539"/>
      <c r="G960" s="512"/>
      <c r="H960" s="586"/>
      <c r="I960" s="586"/>
      <c r="J960" s="587"/>
    </row>
    <row r="961" spans="1:10">
      <c r="A961" s="514"/>
      <c r="B961" s="515"/>
      <c r="C961" s="515"/>
      <c r="D961" s="517"/>
      <c r="E961" s="518"/>
      <c r="F961" s="515"/>
      <c r="G961" s="517"/>
      <c r="H961" s="515"/>
      <c r="I961" s="521" t="s">
        <v>2379</v>
      </c>
      <c r="J961" s="582"/>
    </row>
    <row r="962" spans="1:10">
      <c r="A962" s="612" t="s">
        <v>2207</v>
      </c>
      <c r="B962" s="598" t="s">
        <v>2052</v>
      </c>
      <c r="C962" s="541"/>
      <c r="D962" s="542"/>
      <c r="E962" s="533"/>
      <c r="F962" s="543"/>
      <c r="G962" s="535"/>
      <c r="H962" s="599"/>
      <c r="I962" s="599"/>
      <c r="J962" s="600"/>
    </row>
    <row r="963" spans="1:10" ht="25.5">
      <c r="A963" s="613" t="s">
        <v>2381</v>
      </c>
      <c r="B963" s="601" t="s">
        <v>2053</v>
      </c>
      <c r="C963" s="544" t="s">
        <v>2054</v>
      </c>
      <c r="D963" s="545" t="s">
        <v>31</v>
      </c>
      <c r="E963" s="530">
        <f>600*1.3</f>
        <v>780</v>
      </c>
      <c r="F963" s="511"/>
      <c r="G963" s="512"/>
      <c r="H963" s="586"/>
      <c r="I963" s="586"/>
      <c r="J963" s="587"/>
    </row>
    <row r="964" spans="1:10" ht="25.5">
      <c r="A964" s="613" t="s">
        <v>2382</v>
      </c>
      <c r="B964" s="601" t="s">
        <v>2055</v>
      </c>
      <c r="C964" s="544" t="s">
        <v>2054</v>
      </c>
      <c r="D964" s="545" t="s">
        <v>31</v>
      </c>
      <c r="E964" s="530">
        <f>600*1.3</f>
        <v>780</v>
      </c>
      <c r="F964" s="511"/>
      <c r="G964" s="512"/>
      <c r="H964" s="586"/>
      <c r="I964" s="586"/>
      <c r="J964" s="587"/>
    </row>
    <row r="965" spans="1:10">
      <c r="A965" s="514"/>
      <c r="B965" s="515"/>
      <c r="C965" s="515"/>
      <c r="D965" s="517"/>
      <c r="E965" s="518"/>
      <c r="F965" s="515"/>
      <c r="G965" s="517"/>
      <c r="H965" s="515"/>
      <c r="I965" s="521" t="s">
        <v>2380</v>
      </c>
      <c r="J965" s="582"/>
    </row>
    <row r="966" spans="1:10">
      <c r="A966" s="612" t="s">
        <v>2210</v>
      </c>
      <c r="B966" s="602" t="s">
        <v>1239</v>
      </c>
      <c r="C966" s="531"/>
      <c r="D966" s="542"/>
      <c r="E966" s="533"/>
      <c r="F966" s="543"/>
      <c r="G966" s="535"/>
      <c r="H966" s="599"/>
      <c r="I966" s="599"/>
      <c r="J966" s="600"/>
    </row>
    <row r="967" spans="1:10" ht="38.25">
      <c r="A967" s="613" t="s">
        <v>2383</v>
      </c>
      <c r="B967" s="509" t="s">
        <v>1009</v>
      </c>
      <c r="C967" s="528" t="s">
        <v>2575</v>
      </c>
      <c r="D967" s="529" t="s">
        <v>49</v>
      </c>
      <c r="E967" s="530">
        <v>3000</v>
      </c>
      <c r="F967" s="511"/>
      <c r="G967" s="512"/>
      <c r="H967" s="586"/>
      <c r="I967" s="586"/>
      <c r="J967" s="587"/>
    </row>
    <row r="968" spans="1:10" ht="38.25">
      <c r="A968" s="613" t="s">
        <v>2384</v>
      </c>
      <c r="B968" s="509" t="s">
        <v>2056</v>
      </c>
      <c r="C968" s="528" t="s">
        <v>2057</v>
      </c>
      <c r="D968" s="529" t="s">
        <v>49</v>
      </c>
      <c r="E968" s="530">
        <v>3900</v>
      </c>
      <c r="F968" s="511"/>
      <c r="G968" s="512"/>
      <c r="H968" s="586"/>
      <c r="I968" s="586"/>
      <c r="J968" s="587"/>
    </row>
    <row r="969" spans="1:10" ht="76.5">
      <c r="A969" s="613" t="s">
        <v>2385</v>
      </c>
      <c r="B969" s="509" t="s">
        <v>2058</v>
      </c>
      <c r="C969" s="528" t="s">
        <v>2059</v>
      </c>
      <c r="D969" s="529" t="s">
        <v>49</v>
      </c>
      <c r="E969" s="530">
        <v>150</v>
      </c>
      <c r="F969" s="511"/>
      <c r="G969" s="512"/>
      <c r="H969" s="586"/>
      <c r="I969" s="586"/>
      <c r="J969" s="587"/>
    </row>
    <row r="970" spans="1:10">
      <c r="A970" s="514"/>
      <c r="B970" s="515"/>
      <c r="C970" s="515"/>
      <c r="D970" s="517"/>
      <c r="E970" s="518"/>
      <c r="F970" s="515"/>
      <c r="G970" s="517"/>
      <c r="H970" s="515"/>
      <c r="I970" s="521" t="s">
        <v>2386</v>
      </c>
      <c r="J970" s="582"/>
    </row>
    <row r="971" spans="1:10">
      <c r="A971" s="612" t="s">
        <v>2213</v>
      </c>
      <c r="B971" s="602" t="s">
        <v>2060</v>
      </c>
      <c r="C971" s="541"/>
      <c r="D971" s="542"/>
      <c r="E971" s="533"/>
      <c r="F971" s="543"/>
      <c r="G971" s="535"/>
      <c r="H971" s="599"/>
      <c r="I971" s="599"/>
      <c r="J971" s="600"/>
    </row>
    <row r="972" spans="1:10" ht="25.5">
      <c r="A972" s="614" t="s">
        <v>2387</v>
      </c>
      <c r="B972" s="536" t="s">
        <v>2061</v>
      </c>
      <c r="C972" s="536" t="s">
        <v>2062</v>
      </c>
      <c r="D972" s="538" t="s">
        <v>49</v>
      </c>
      <c r="E972" s="530">
        <v>120</v>
      </c>
      <c r="F972" s="539"/>
      <c r="G972" s="546"/>
      <c r="H972" s="586"/>
      <c r="I972" s="586"/>
      <c r="J972" s="587"/>
    </row>
    <row r="973" spans="1:10" ht="51">
      <c r="A973" s="614" t="s">
        <v>2388</v>
      </c>
      <c r="B973" s="509" t="s">
        <v>2067</v>
      </c>
      <c r="C973" s="528" t="s">
        <v>2576</v>
      </c>
      <c r="D973" s="510" t="s">
        <v>31</v>
      </c>
      <c r="E973" s="530">
        <f>35*1.3</f>
        <v>45.5</v>
      </c>
      <c r="F973" s="403"/>
      <c r="G973" s="403"/>
      <c r="H973" s="403"/>
      <c r="I973" s="403"/>
      <c r="J973" s="403"/>
    </row>
    <row r="974" spans="1:10">
      <c r="A974" s="514"/>
      <c r="B974" s="515"/>
      <c r="C974" s="515"/>
      <c r="D974" s="517"/>
      <c r="E974" s="518"/>
      <c r="F974" s="515"/>
      <c r="G974" s="517"/>
      <c r="H974" s="515"/>
      <c r="I974" s="521" t="s">
        <v>2389</v>
      </c>
      <c r="J974" s="582"/>
    </row>
    <row r="975" spans="1:10">
      <c r="A975" s="621"/>
      <c r="B975" s="622" t="s">
        <v>2068</v>
      </c>
      <c r="C975" s="623"/>
      <c r="D975" s="624"/>
      <c r="E975" s="625"/>
      <c r="F975" s="626"/>
      <c r="G975" s="624"/>
      <c r="H975" s="623"/>
      <c r="I975" s="623"/>
      <c r="J975" s="623"/>
    </row>
    <row r="976" spans="1:10" ht="63.75">
      <c r="A976" s="605" t="s">
        <v>2216</v>
      </c>
      <c r="B976" s="581" t="s">
        <v>2069</v>
      </c>
      <c r="C976" s="550" t="s">
        <v>2070</v>
      </c>
      <c r="D976" s="551" t="s">
        <v>31</v>
      </c>
      <c r="E976" s="552">
        <f>2*1.3</f>
        <v>2.6</v>
      </c>
      <c r="F976" s="553"/>
      <c r="G976" s="554"/>
      <c r="H976" s="586"/>
      <c r="I976" s="586"/>
      <c r="J976" s="587"/>
    </row>
    <row r="977" spans="1:10">
      <c r="A977" s="514"/>
      <c r="B977" s="515"/>
      <c r="C977" s="515"/>
      <c r="D977" s="517"/>
      <c r="E977" s="518"/>
      <c r="F977" s="515"/>
      <c r="G977" s="517"/>
      <c r="H977" s="515"/>
      <c r="I977" s="521" t="s">
        <v>2455</v>
      </c>
      <c r="J977" s="582"/>
    </row>
    <row r="978" spans="1:10" ht="51">
      <c r="A978" s="605" t="s">
        <v>2219</v>
      </c>
      <c r="B978" s="550" t="s">
        <v>2071</v>
      </c>
      <c r="C978" s="550" t="s">
        <v>2072</v>
      </c>
      <c r="D978" s="551" t="s">
        <v>31</v>
      </c>
      <c r="E978" s="552">
        <f>2*1.3</f>
        <v>2.6</v>
      </c>
      <c r="F978" s="553"/>
      <c r="G978" s="554"/>
      <c r="H978" s="586"/>
      <c r="I978" s="586"/>
      <c r="J978" s="587"/>
    </row>
    <row r="979" spans="1:10">
      <c r="A979" s="514"/>
      <c r="B979" s="515"/>
      <c r="C979" s="515"/>
      <c r="D979" s="517"/>
      <c r="E979" s="518"/>
      <c r="F979" s="515"/>
      <c r="G979" s="517"/>
      <c r="H979" s="515"/>
      <c r="I979" s="521" t="s">
        <v>2456</v>
      </c>
      <c r="J979" s="582"/>
    </row>
    <row r="980" spans="1:10" ht="63.75">
      <c r="A980" s="605" t="s">
        <v>2222</v>
      </c>
      <c r="B980" s="581" t="s">
        <v>2073</v>
      </c>
      <c r="C980" s="550" t="s">
        <v>2074</v>
      </c>
      <c r="D980" s="551" t="s">
        <v>31</v>
      </c>
      <c r="E980" s="552">
        <f>2*1.3</f>
        <v>2.6</v>
      </c>
      <c r="F980" s="553"/>
      <c r="G980" s="554"/>
      <c r="H980" s="586"/>
      <c r="I980" s="586"/>
      <c r="J980" s="587"/>
    </row>
    <row r="981" spans="1:10">
      <c r="A981" s="514"/>
      <c r="B981" s="515"/>
      <c r="C981" s="515"/>
      <c r="D981" s="517"/>
      <c r="E981" s="518"/>
      <c r="F981" s="515"/>
      <c r="G981" s="517"/>
      <c r="H981" s="515"/>
      <c r="I981" s="521" t="s">
        <v>2457</v>
      </c>
      <c r="J981" s="582"/>
    </row>
    <row r="982" spans="1:10" ht="51">
      <c r="A982" s="605" t="s">
        <v>2225</v>
      </c>
      <c r="B982" s="581" t="s">
        <v>2075</v>
      </c>
      <c r="C982" s="550" t="s">
        <v>2076</v>
      </c>
      <c r="D982" s="551" t="s">
        <v>31</v>
      </c>
      <c r="E982" s="552">
        <f>1*1.3</f>
        <v>1.3</v>
      </c>
      <c r="F982" s="553"/>
      <c r="G982" s="554"/>
      <c r="H982" s="586"/>
      <c r="I982" s="586"/>
      <c r="J982" s="587"/>
    </row>
    <row r="983" spans="1:10">
      <c r="A983" s="514"/>
      <c r="B983" s="515"/>
      <c r="C983" s="515"/>
      <c r="D983" s="517"/>
      <c r="E983" s="518"/>
      <c r="F983" s="515"/>
      <c r="G983" s="517"/>
      <c r="H983" s="515"/>
      <c r="I983" s="521" t="s">
        <v>2458</v>
      </c>
      <c r="J983" s="582"/>
    </row>
    <row r="984" spans="1:10" ht="63.75">
      <c r="A984" s="605" t="s">
        <v>2228</v>
      </c>
      <c r="B984" s="581" t="s">
        <v>2077</v>
      </c>
      <c r="C984" s="550" t="s">
        <v>2078</v>
      </c>
      <c r="D984" s="551" t="s">
        <v>31</v>
      </c>
      <c r="E984" s="552">
        <f>1*1.3</f>
        <v>1.3</v>
      </c>
      <c r="F984" s="553"/>
      <c r="G984" s="554"/>
      <c r="H984" s="586"/>
      <c r="I984" s="586"/>
      <c r="J984" s="587"/>
    </row>
    <row r="985" spans="1:10">
      <c r="A985" s="514"/>
      <c r="B985" s="515"/>
      <c r="C985" s="515"/>
      <c r="D985" s="517"/>
      <c r="E985" s="518"/>
      <c r="F985" s="515"/>
      <c r="G985" s="517"/>
      <c r="H985" s="515"/>
      <c r="I985" s="521" t="s">
        <v>2459</v>
      </c>
      <c r="J985" s="582"/>
    </row>
    <row r="986" spans="1:10" ht="63.75">
      <c r="A986" s="605" t="s">
        <v>2231</v>
      </c>
      <c r="B986" s="581" t="s">
        <v>2079</v>
      </c>
      <c r="C986" s="550" t="s">
        <v>2078</v>
      </c>
      <c r="D986" s="551" t="s">
        <v>31</v>
      </c>
      <c r="E986" s="552">
        <f>1*1.3</f>
        <v>1.3</v>
      </c>
      <c r="F986" s="553"/>
      <c r="G986" s="554"/>
      <c r="H986" s="586"/>
      <c r="I986" s="586"/>
      <c r="J986" s="587"/>
    </row>
    <row r="987" spans="1:10">
      <c r="A987" s="514"/>
      <c r="B987" s="515"/>
      <c r="C987" s="515"/>
      <c r="D987" s="517"/>
      <c r="E987" s="518"/>
      <c r="F987" s="515"/>
      <c r="G987" s="517"/>
      <c r="H987" s="515"/>
      <c r="I987" s="521" t="s">
        <v>2460</v>
      </c>
      <c r="J987" s="582"/>
    </row>
    <row r="988" spans="1:10" ht="51">
      <c r="A988" s="605" t="s">
        <v>2234</v>
      </c>
      <c r="B988" s="581" t="s">
        <v>2080</v>
      </c>
      <c r="C988" s="550" t="s">
        <v>2081</v>
      </c>
      <c r="D988" s="551" t="s">
        <v>31</v>
      </c>
      <c r="E988" s="552">
        <f>1*1.3</f>
        <v>1.3</v>
      </c>
      <c r="F988" s="553"/>
      <c r="G988" s="554"/>
      <c r="H988" s="586"/>
      <c r="I988" s="586"/>
      <c r="J988" s="587"/>
    </row>
    <row r="989" spans="1:10">
      <c r="A989" s="514"/>
      <c r="B989" s="515"/>
      <c r="C989" s="515"/>
      <c r="D989" s="517"/>
      <c r="E989" s="518"/>
      <c r="F989" s="515"/>
      <c r="G989" s="517"/>
      <c r="H989" s="515"/>
      <c r="I989" s="521" t="s">
        <v>2461</v>
      </c>
      <c r="J989" s="582"/>
    </row>
    <row r="990" spans="1:10" ht="63.75">
      <c r="A990" s="605" t="s">
        <v>2237</v>
      </c>
      <c r="B990" s="581" t="s">
        <v>2082</v>
      </c>
      <c r="C990" s="550" t="s">
        <v>2083</v>
      </c>
      <c r="D990" s="551" t="s">
        <v>31</v>
      </c>
      <c r="E990" s="552">
        <f>2*1.3</f>
        <v>2.6</v>
      </c>
      <c r="F990" s="553"/>
      <c r="G990" s="554"/>
      <c r="H990" s="586"/>
      <c r="I990" s="586"/>
      <c r="J990" s="587"/>
    </row>
    <row r="991" spans="1:10">
      <c r="A991" s="514"/>
      <c r="B991" s="515"/>
      <c r="C991" s="515"/>
      <c r="D991" s="517"/>
      <c r="E991" s="518"/>
      <c r="F991" s="515"/>
      <c r="G991" s="517"/>
      <c r="H991" s="515"/>
      <c r="I991" s="521" t="s">
        <v>2462</v>
      </c>
      <c r="J991" s="582"/>
    </row>
    <row r="992" spans="1:10" ht="63.75">
      <c r="A992" s="605" t="s">
        <v>2240</v>
      </c>
      <c r="B992" s="581" t="s">
        <v>2084</v>
      </c>
      <c r="C992" s="550" t="s">
        <v>2085</v>
      </c>
      <c r="D992" s="551" t="s">
        <v>31</v>
      </c>
      <c r="E992" s="552">
        <f>1*1.3</f>
        <v>1.3</v>
      </c>
      <c r="F992" s="555"/>
      <c r="G992" s="554"/>
      <c r="H992" s="586"/>
      <c r="I992" s="586"/>
      <c r="J992" s="587"/>
    </row>
    <row r="993" spans="1:10">
      <c r="A993" s="514"/>
      <c r="B993" s="515"/>
      <c r="C993" s="515"/>
      <c r="D993" s="517"/>
      <c r="E993" s="518"/>
      <c r="F993" s="515"/>
      <c r="G993" s="517"/>
      <c r="H993" s="515"/>
      <c r="I993" s="521" t="s">
        <v>2463</v>
      </c>
      <c r="J993" s="582"/>
    </row>
    <row r="994" spans="1:10" ht="63.75">
      <c r="A994" s="605" t="s">
        <v>2243</v>
      </c>
      <c r="B994" s="550" t="s">
        <v>2086</v>
      </c>
      <c r="C994" s="550" t="s">
        <v>2087</v>
      </c>
      <c r="D994" s="551" t="s">
        <v>31</v>
      </c>
      <c r="E994" s="552">
        <f>3*1.3</f>
        <v>3.9000000000000004</v>
      </c>
      <c r="F994" s="553"/>
      <c r="G994" s="554"/>
      <c r="H994" s="586"/>
      <c r="I994" s="586"/>
      <c r="J994" s="587"/>
    </row>
    <row r="995" spans="1:10">
      <c r="A995" s="514"/>
      <c r="B995" s="515"/>
      <c r="C995" s="515"/>
      <c r="D995" s="517"/>
      <c r="E995" s="518"/>
      <c r="F995" s="515"/>
      <c r="G995" s="517"/>
      <c r="H995" s="515"/>
      <c r="I995" s="521" t="s">
        <v>2464</v>
      </c>
      <c r="J995" s="582"/>
    </row>
    <row r="996" spans="1:10" ht="63.75">
      <c r="A996" s="605" t="s">
        <v>2246</v>
      </c>
      <c r="B996" s="581" t="s">
        <v>2088</v>
      </c>
      <c r="C996" s="550" t="s">
        <v>2089</v>
      </c>
      <c r="D996" s="551" t="s">
        <v>31</v>
      </c>
      <c r="E996" s="552">
        <f>3*1.3</f>
        <v>3.9000000000000004</v>
      </c>
      <c r="F996" s="553"/>
      <c r="G996" s="554"/>
      <c r="H996" s="586"/>
      <c r="I996" s="586"/>
      <c r="J996" s="587"/>
    </row>
    <row r="997" spans="1:10">
      <c r="A997" s="514"/>
      <c r="B997" s="515"/>
      <c r="C997" s="515"/>
      <c r="D997" s="517"/>
      <c r="E997" s="518"/>
      <c r="F997" s="515"/>
      <c r="G997" s="517"/>
      <c r="H997" s="515"/>
      <c r="I997" s="521" t="s">
        <v>2465</v>
      </c>
      <c r="J997" s="582"/>
    </row>
    <row r="998" spans="1:10" ht="63.75">
      <c r="A998" s="605" t="s">
        <v>2249</v>
      </c>
      <c r="B998" s="550" t="s">
        <v>2090</v>
      </c>
      <c r="C998" s="550" t="s">
        <v>2091</v>
      </c>
      <c r="D998" s="551" t="s">
        <v>31</v>
      </c>
      <c r="E998" s="552">
        <f>5*1.3</f>
        <v>6.5</v>
      </c>
      <c r="F998" s="553"/>
      <c r="G998" s="554"/>
      <c r="H998" s="586"/>
      <c r="I998" s="586"/>
      <c r="J998" s="587"/>
    </row>
    <row r="999" spans="1:10">
      <c r="A999" s="514"/>
      <c r="B999" s="515"/>
      <c r="C999" s="515"/>
      <c r="D999" s="517"/>
      <c r="E999" s="518"/>
      <c r="F999" s="515"/>
      <c r="G999" s="517"/>
      <c r="H999" s="515"/>
      <c r="I999" s="521" t="s">
        <v>2466</v>
      </c>
      <c r="J999" s="582"/>
    </row>
    <row r="1000" spans="1:10" ht="63.75">
      <c r="A1000" s="605" t="s">
        <v>2252</v>
      </c>
      <c r="B1000" s="550" t="s">
        <v>2092</v>
      </c>
      <c r="C1000" s="550" t="s">
        <v>2093</v>
      </c>
      <c r="D1000" s="551" t="s">
        <v>31</v>
      </c>
      <c r="E1000" s="552">
        <f>3*1.3</f>
        <v>3.9000000000000004</v>
      </c>
      <c r="F1000" s="553"/>
      <c r="G1000" s="554"/>
      <c r="H1000" s="586"/>
      <c r="I1000" s="586"/>
      <c r="J1000" s="587"/>
    </row>
    <row r="1001" spans="1:10">
      <c r="A1001" s="514"/>
      <c r="B1001" s="515"/>
      <c r="C1001" s="515"/>
      <c r="D1001" s="517"/>
      <c r="E1001" s="518"/>
      <c r="F1001" s="515"/>
      <c r="G1001" s="517"/>
      <c r="H1001" s="515"/>
      <c r="I1001" s="521" t="s">
        <v>2467</v>
      </c>
      <c r="J1001" s="582"/>
    </row>
    <row r="1002" spans="1:10" ht="63.75">
      <c r="A1002" s="605" t="s">
        <v>2255</v>
      </c>
      <c r="B1002" s="581" t="s">
        <v>2094</v>
      </c>
      <c r="C1002" s="550" t="s">
        <v>2095</v>
      </c>
      <c r="D1002" s="551" t="s">
        <v>31</v>
      </c>
      <c r="E1002" s="552">
        <f>3*1.3</f>
        <v>3.9000000000000004</v>
      </c>
      <c r="F1002" s="553"/>
      <c r="G1002" s="554"/>
      <c r="H1002" s="586"/>
      <c r="I1002" s="586"/>
      <c r="J1002" s="587"/>
    </row>
    <row r="1003" spans="1:10">
      <c r="A1003" s="514"/>
      <c r="B1003" s="515"/>
      <c r="C1003" s="515"/>
      <c r="D1003" s="517"/>
      <c r="E1003" s="518"/>
      <c r="F1003" s="515"/>
      <c r="G1003" s="517"/>
      <c r="H1003" s="515"/>
      <c r="I1003" s="521" t="s">
        <v>2468</v>
      </c>
      <c r="J1003" s="582"/>
    </row>
    <row r="1004" spans="1:10" ht="63.75">
      <c r="A1004" s="605" t="s">
        <v>2258</v>
      </c>
      <c r="B1004" s="581" t="s">
        <v>2096</v>
      </c>
      <c r="C1004" s="550" t="s">
        <v>2097</v>
      </c>
      <c r="D1004" s="551"/>
      <c r="E1004" s="556">
        <f>2*1.3</f>
        <v>2.6</v>
      </c>
      <c r="F1004" s="553"/>
      <c r="G1004" s="554"/>
      <c r="H1004" s="586"/>
      <c r="I1004" s="586"/>
      <c r="J1004" s="587"/>
    </row>
    <row r="1005" spans="1:10">
      <c r="A1005" s="514"/>
      <c r="B1005" s="515"/>
      <c r="C1005" s="515"/>
      <c r="D1005" s="517"/>
      <c r="E1005" s="518"/>
      <c r="F1005" s="515"/>
      <c r="G1005" s="517"/>
      <c r="H1005" s="515"/>
      <c r="I1005" s="521" t="s">
        <v>2469</v>
      </c>
      <c r="J1005" s="582"/>
    </row>
    <row r="1006" spans="1:10" ht="63.75">
      <c r="A1006" s="605" t="s">
        <v>2261</v>
      </c>
      <c r="B1006" s="581" t="s">
        <v>2098</v>
      </c>
      <c r="C1006" s="550" t="s">
        <v>2099</v>
      </c>
      <c r="D1006" s="551" t="s">
        <v>31</v>
      </c>
      <c r="E1006" s="552">
        <f>4*1.3</f>
        <v>5.2</v>
      </c>
      <c r="F1006" s="553"/>
      <c r="G1006" s="554"/>
      <c r="H1006" s="586"/>
      <c r="I1006" s="586"/>
      <c r="J1006" s="587"/>
    </row>
    <row r="1007" spans="1:10">
      <c r="A1007" s="514"/>
      <c r="B1007" s="515"/>
      <c r="C1007" s="515"/>
      <c r="D1007" s="517"/>
      <c r="E1007" s="518"/>
      <c r="F1007" s="515"/>
      <c r="G1007" s="517"/>
      <c r="H1007" s="515"/>
      <c r="I1007" s="521" t="s">
        <v>2470</v>
      </c>
      <c r="J1007" s="582"/>
    </row>
    <row r="1008" spans="1:10" ht="63.75">
      <c r="A1008" s="605" t="s">
        <v>2264</v>
      </c>
      <c r="B1008" s="581" t="s">
        <v>2100</v>
      </c>
      <c r="C1008" s="550" t="s">
        <v>2101</v>
      </c>
      <c r="D1008" s="551" t="s">
        <v>31</v>
      </c>
      <c r="E1008" s="552">
        <f>2*1.3</f>
        <v>2.6</v>
      </c>
      <c r="F1008" s="553"/>
      <c r="G1008" s="554"/>
      <c r="H1008" s="586"/>
      <c r="I1008" s="586"/>
      <c r="J1008" s="587"/>
    </row>
    <row r="1009" spans="1:10">
      <c r="A1009" s="514"/>
      <c r="B1009" s="515"/>
      <c r="C1009" s="515"/>
      <c r="D1009" s="517"/>
      <c r="E1009" s="518"/>
      <c r="F1009" s="515"/>
      <c r="G1009" s="517"/>
      <c r="H1009" s="515"/>
      <c r="I1009" s="521" t="s">
        <v>2471</v>
      </c>
      <c r="J1009" s="582"/>
    </row>
    <row r="1010" spans="1:10" ht="63.75">
      <c r="A1010" s="605" t="s">
        <v>2267</v>
      </c>
      <c r="B1010" s="581" t="s">
        <v>2102</v>
      </c>
      <c r="C1010" s="550" t="s">
        <v>2103</v>
      </c>
      <c r="D1010" s="551" t="s">
        <v>31</v>
      </c>
      <c r="E1010" s="552">
        <f>3*1.3</f>
        <v>3.9000000000000004</v>
      </c>
      <c r="F1010" s="553"/>
      <c r="G1010" s="554"/>
      <c r="H1010" s="586"/>
      <c r="I1010" s="586"/>
      <c r="J1010" s="587"/>
    </row>
    <row r="1011" spans="1:10">
      <c r="A1011" s="514"/>
      <c r="B1011" s="515"/>
      <c r="C1011" s="515"/>
      <c r="D1011" s="517"/>
      <c r="E1011" s="518"/>
      <c r="F1011" s="515"/>
      <c r="G1011" s="517"/>
      <c r="H1011" s="515"/>
      <c r="I1011" s="521" t="s">
        <v>2472</v>
      </c>
      <c r="J1011" s="582"/>
    </row>
    <row r="1012" spans="1:10" ht="63.75">
      <c r="A1012" s="605" t="s">
        <v>2270</v>
      </c>
      <c r="B1012" s="550" t="s">
        <v>2104</v>
      </c>
      <c r="C1012" s="550" t="s">
        <v>2105</v>
      </c>
      <c r="D1012" s="551" t="s">
        <v>31</v>
      </c>
      <c r="E1012" s="552">
        <f>4*1.3</f>
        <v>5.2</v>
      </c>
      <c r="F1012" s="553"/>
      <c r="G1012" s="554"/>
      <c r="H1012" s="586"/>
      <c r="I1012" s="586"/>
      <c r="J1012" s="587"/>
    </row>
    <row r="1013" spans="1:10">
      <c r="A1013" s="514"/>
      <c r="B1013" s="515"/>
      <c r="C1013" s="515"/>
      <c r="D1013" s="517"/>
      <c r="E1013" s="518"/>
      <c r="F1013" s="515"/>
      <c r="G1013" s="517"/>
      <c r="H1013" s="515"/>
      <c r="I1013" s="521" t="s">
        <v>2473</v>
      </c>
      <c r="J1013" s="582"/>
    </row>
    <row r="1014" spans="1:10" ht="63.75">
      <c r="A1014" s="605" t="s">
        <v>2273</v>
      </c>
      <c r="B1014" s="550" t="s">
        <v>2106</v>
      </c>
      <c r="C1014" s="550" t="s">
        <v>2107</v>
      </c>
      <c r="D1014" s="551" t="s">
        <v>31</v>
      </c>
      <c r="E1014" s="552">
        <f>4*1.3</f>
        <v>5.2</v>
      </c>
      <c r="F1014" s="553"/>
      <c r="G1014" s="554"/>
      <c r="H1014" s="586"/>
      <c r="I1014" s="586"/>
      <c r="J1014" s="587"/>
    </row>
    <row r="1015" spans="1:10">
      <c r="A1015" s="514"/>
      <c r="B1015" s="515"/>
      <c r="C1015" s="515"/>
      <c r="D1015" s="517"/>
      <c r="E1015" s="518"/>
      <c r="F1015" s="515"/>
      <c r="G1015" s="517"/>
      <c r="H1015" s="515"/>
      <c r="I1015" s="521" t="s">
        <v>2474</v>
      </c>
      <c r="J1015" s="582"/>
    </row>
    <row r="1016" spans="1:10" ht="63.75">
      <c r="A1016" s="605" t="s">
        <v>2276</v>
      </c>
      <c r="B1016" s="550" t="s">
        <v>2108</v>
      </c>
      <c r="C1016" s="550" t="s">
        <v>2109</v>
      </c>
      <c r="D1016" s="551" t="s">
        <v>31</v>
      </c>
      <c r="E1016" s="552">
        <f>3*1.3</f>
        <v>3.9000000000000004</v>
      </c>
      <c r="F1016" s="557"/>
      <c r="G1016" s="554"/>
      <c r="H1016" s="586"/>
      <c r="I1016" s="586"/>
      <c r="J1016" s="587"/>
    </row>
    <row r="1017" spans="1:10">
      <c r="A1017" s="514"/>
      <c r="B1017" s="515"/>
      <c r="C1017" s="515"/>
      <c r="D1017" s="517"/>
      <c r="E1017" s="518"/>
      <c r="F1017" s="515"/>
      <c r="G1017" s="517"/>
      <c r="H1017" s="515"/>
      <c r="I1017" s="521" t="s">
        <v>2475</v>
      </c>
      <c r="J1017" s="582"/>
    </row>
    <row r="1018" spans="1:10" ht="63.75">
      <c r="A1018" s="605" t="s">
        <v>2279</v>
      </c>
      <c r="B1018" s="550" t="s">
        <v>2110</v>
      </c>
      <c r="C1018" s="550" t="s">
        <v>2111</v>
      </c>
      <c r="D1018" s="551" t="s">
        <v>31</v>
      </c>
      <c r="E1018" s="552">
        <f>2*1.3</f>
        <v>2.6</v>
      </c>
      <c r="F1018" s="553"/>
      <c r="G1018" s="554"/>
      <c r="H1018" s="586"/>
      <c r="I1018" s="586"/>
      <c r="J1018" s="587"/>
    </row>
    <row r="1019" spans="1:10">
      <c r="A1019" s="514"/>
      <c r="B1019" s="515"/>
      <c r="C1019" s="515"/>
      <c r="D1019" s="517"/>
      <c r="E1019" s="518"/>
      <c r="F1019" s="515"/>
      <c r="G1019" s="517"/>
      <c r="H1019" s="515"/>
      <c r="I1019" s="521" t="s">
        <v>2476</v>
      </c>
      <c r="J1019" s="582"/>
    </row>
    <row r="1020" spans="1:10" ht="63.75">
      <c r="A1020" s="605" t="s">
        <v>2282</v>
      </c>
      <c r="B1020" s="550" t="s">
        <v>2112</v>
      </c>
      <c r="C1020" s="550" t="s">
        <v>2113</v>
      </c>
      <c r="D1020" s="551" t="s">
        <v>31</v>
      </c>
      <c r="E1020" s="552">
        <f>3*1.3</f>
        <v>3.9000000000000004</v>
      </c>
      <c r="F1020" s="553"/>
      <c r="G1020" s="554"/>
      <c r="H1020" s="586"/>
      <c r="I1020" s="586"/>
      <c r="J1020" s="587"/>
    </row>
    <row r="1021" spans="1:10">
      <c r="A1021" s="514"/>
      <c r="B1021" s="515"/>
      <c r="C1021" s="515"/>
      <c r="D1021" s="517"/>
      <c r="E1021" s="518"/>
      <c r="F1021" s="515"/>
      <c r="G1021" s="517"/>
      <c r="H1021" s="515"/>
      <c r="I1021" s="521" t="s">
        <v>2477</v>
      </c>
      <c r="J1021" s="582"/>
    </row>
    <row r="1022" spans="1:10" ht="63.75">
      <c r="A1022" s="605" t="s">
        <v>2285</v>
      </c>
      <c r="B1022" s="550" t="s">
        <v>2114</v>
      </c>
      <c r="C1022" s="550" t="s">
        <v>2115</v>
      </c>
      <c r="D1022" s="551" t="s">
        <v>31</v>
      </c>
      <c r="E1022" s="552">
        <f>2*1.3</f>
        <v>2.6</v>
      </c>
      <c r="F1022" s="553"/>
      <c r="G1022" s="554"/>
      <c r="H1022" s="586"/>
      <c r="I1022" s="586"/>
      <c r="J1022" s="587"/>
    </row>
    <row r="1023" spans="1:10">
      <c r="A1023" s="514"/>
      <c r="B1023" s="515"/>
      <c r="C1023" s="515"/>
      <c r="D1023" s="517"/>
      <c r="E1023" s="518"/>
      <c r="F1023" s="515"/>
      <c r="G1023" s="517"/>
      <c r="H1023" s="515"/>
      <c r="I1023" s="521" t="s">
        <v>2478</v>
      </c>
      <c r="J1023" s="582"/>
    </row>
    <row r="1024" spans="1:10" ht="63.75">
      <c r="A1024" s="605" t="s">
        <v>2288</v>
      </c>
      <c r="B1024" s="581" t="s">
        <v>2116</v>
      </c>
      <c r="C1024" s="550" t="s">
        <v>2117</v>
      </c>
      <c r="D1024" s="551" t="s">
        <v>31</v>
      </c>
      <c r="E1024" s="552">
        <f>3*1.3</f>
        <v>3.9000000000000004</v>
      </c>
      <c r="F1024" s="553"/>
      <c r="G1024" s="554"/>
      <c r="H1024" s="586"/>
      <c r="I1024" s="586"/>
      <c r="J1024" s="587"/>
    </row>
    <row r="1025" spans="1:10">
      <c r="A1025" s="514"/>
      <c r="B1025" s="515"/>
      <c r="C1025" s="515"/>
      <c r="D1025" s="517"/>
      <c r="E1025" s="518"/>
      <c r="F1025" s="515"/>
      <c r="G1025" s="517"/>
      <c r="H1025" s="515"/>
      <c r="I1025" s="521" t="s">
        <v>2479</v>
      </c>
      <c r="J1025" s="582"/>
    </row>
    <row r="1026" spans="1:10" ht="63.75">
      <c r="A1026" s="605" t="s">
        <v>2291</v>
      </c>
      <c r="B1026" s="581" t="s">
        <v>2118</v>
      </c>
      <c r="C1026" s="550" t="s">
        <v>2119</v>
      </c>
      <c r="D1026" s="551" t="s">
        <v>31</v>
      </c>
      <c r="E1026" s="552" t="s">
        <v>241</v>
      </c>
      <c r="F1026" s="553"/>
      <c r="G1026" s="554"/>
      <c r="H1026" s="586"/>
      <c r="I1026" s="586"/>
      <c r="J1026" s="587"/>
    </row>
    <row r="1027" spans="1:10">
      <c r="A1027" s="514"/>
      <c r="B1027" s="515"/>
      <c r="C1027" s="515"/>
      <c r="D1027" s="517"/>
      <c r="E1027" s="518"/>
      <c r="F1027" s="515"/>
      <c r="G1027" s="517"/>
      <c r="H1027" s="515"/>
      <c r="I1027" s="521" t="s">
        <v>2480</v>
      </c>
      <c r="J1027" s="582"/>
    </row>
    <row r="1028" spans="1:10" ht="63.75">
      <c r="A1028" s="605" t="s">
        <v>2294</v>
      </c>
      <c r="B1028" s="550" t="s">
        <v>2120</v>
      </c>
      <c r="C1028" s="550" t="s">
        <v>2121</v>
      </c>
      <c r="D1028" s="551" t="s">
        <v>31</v>
      </c>
      <c r="E1028" s="552">
        <f>2*1.3</f>
        <v>2.6</v>
      </c>
      <c r="F1028" s="557"/>
      <c r="G1028" s="554"/>
      <c r="H1028" s="586"/>
      <c r="I1028" s="586"/>
      <c r="J1028" s="587"/>
    </row>
    <row r="1029" spans="1:10">
      <c r="A1029" s="514"/>
      <c r="B1029" s="515"/>
      <c r="C1029" s="515"/>
      <c r="D1029" s="517"/>
      <c r="E1029" s="518"/>
      <c r="F1029" s="515"/>
      <c r="G1029" s="517"/>
      <c r="H1029" s="515"/>
      <c r="I1029" s="521" t="s">
        <v>2481</v>
      </c>
      <c r="J1029" s="582"/>
    </row>
    <row r="1030" spans="1:10" ht="51">
      <c r="A1030" s="605" t="s">
        <v>2297</v>
      </c>
      <c r="B1030" s="550" t="s">
        <v>2122</v>
      </c>
      <c r="C1030" s="550" t="s">
        <v>2123</v>
      </c>
      <c r="D1030" s="551" t="s">
        <v>31</v>
      </c>
      <c r="E1030" s="552" t="s">
        <v>11</v>
      </c>
      <c r="F1030" s="553"/>
      <c r="G1030" s="554"/>
      <c r="H1030" s="586"/>
      <c r="I1030" s="586"/>
      <c r="J1030" s="587"/>
    </row>
    <row r="1031" spans="1:10">
      <c r="A1031" s="514"/>
      <c r="B1031" s="515"/>
      <c r="C1031" s="515"/>
      <c r="D1031" s="517"/>
      <c r="E1031" s="518"/>
      <c r="F1031" s="515"/>
      <c r="G1031" s="517"/>
      <c r="H1031" s="515"/>
      <c r="I1031" s="521" t="s">
        <v>2482</v>
      </c>
      <c r="J1031" s="582"/>
    </row>
    <row r="1032" spans="1:10" ht="63.75">
      <c r="A1032" s="605" t="s">
        <v>2300</v>
      </c>
      <c r="B1032" s="550" t="s">
        <v>2124</v>
      </c>
      <c r="C1032" s="550" t="s">
        <v>2125</v>
      </c>
      <c r="D1032" s="551" t="s">
        <v>31</v>
      </c>
      <c r="E1032" s="552">
        <f>2*1.3</f>
        <v>2.6</v>
      </c>
      <c r="F1032" s="557"/>
      <c r="G1032" s="554"/>
      <c r="H1032" s="586"/>
      <c r="I1032" s="586"/>
      <c r="J1032" s="587"/>
    </row>
    <row r="1033" spans="1:10">
      <c r="A1033" s="514"/>
      <c r="B1033" s="515"/>
      <c r="C1033" s="515"/>
      <c r="D1033" s="517"/>
      <c r="E1033" s="518"/>
      <c r="F1033" s="515"/>
      <c r="G1033" s="517"/>
      <c r="H1033" s="515"/>
      <c r="I1033" s="521" t="s">
        <v>2483</v>
      </c>
      <c r="J1033" s="582"/>
    </row>
    <row r="1034" spans="1:10" ht="51">
      <c r="A1034" s="605" t="s">
        <v>2303</v>
      </c>
      <c r="B1034" s="550" t="s">
        <v>2126</v>
      </c>
      <c r="C1034" s="550" t="s">
        <v>2127</v>
      </c>
      <c r="D1034" s="551" t="s">
        <v>31</v>
      </c>
      <c r="E1034" s="552">
        <f>1*1.3</f>
        <v>1.3</v>
      </c>
      <c r="F1034" s="553"/>
      <c r="G1034" s="554"/>
      <c r="H1034" s="586"/>
      <c r="I1034" s="586"/>
      <c r="J1034" s="587"/>
    </row>
    <row r="1035" spans="1:10">
      <c r="A1035" s="514"/>
      <c r="B1035" s="515"/>
      <c r="C1035" s="515"/>
      <c r="D1035" s="517"/>
      <c r="E1035" s="518"/>
      <c r="F1035" s="515"/>
      <c r="G1035" s="517"/>
      <c r="H1035" s="515"/>
      <c r="I1035" s="521" t="s">
        <v>2484</v>
      </c>
      <c r="J1035" s="582"/>
    </row>
    <row r="1036" spans="1:10" ht="38.25">
      <c r="A1036" s="605" t="s">
        <v>2306</v>
      </c>
      <c r="B1036" s="550" t="s">
        <v>2128</v>
      </c>
      <c r="C1036" s="550" t="s">
        <v>2129</v>
      </c>
      <c r="D1036" s="551" t="s">
        <v>31</v>
      </c>
      <c r="E1036" s="552">
        <f>1*1.3</f>
        <v>1.3</v>
      </c>
      <c r="F1036" s="553"/>
      <c r="G1036" s="554"/>
      <c r="H1036" s="586"/>
      <c r="I1036" s="586"/>
      <c r="J1036" s="587"/>
    </row>
    <row r="1037" spans="1:10">
      <c r="A1037" s="514"/>
      <c r="B1037" s="515"/>
      <c r="C1037" s="515"/>
      <c r="D1037" s="517"/>
      <c r="E1037" s="518"/>
      <c r="F1037" s="515"/>
      <c r="G1037" s="517"/>
      <c r="H1037" s="515"/>
      <c r="I1037" s="521" t="s">
        <v>2485</v>
      </c>
      <c r="J1037" s="582"/>
    </row>
    <row r="1038" spans="1:10" ht="63.75">
      <c r="A1038" s="605" t="s">
        <v>2309</v>
      </c>
      <c r="B1038" s="550" t="s">
        <v>2130</v>
      </c>
      <c r="C1038" s="550" t="s">
        <v>2131</v>
      </c>
      <c r="D1038" s="551" t="s">
        <v>31</v>
      </c>
      <c r="E1038" s="552">
        <f>1*1.3</f>
        <v>1.3</v>
      </c>
      <c r="F1038" s="553"/>
      <c r="G1038" s="554"/>
      <c r="H1038" s="586"/>
      <c r="I1038" s="586"/>
      <c r="J1038" s="587"/>
    </row>
    <row r="1039" spans="1:10">
      <c r="A1039" s="514"/>
      <c r="B1039" s="515"/>
      <c r="C1039" s="515"/>
      <c r="D1039" s="517"/>
      <c r="E1039" s="518"/>
      <c r="F1039" s="515"/>
      <c r="G1039" s="517"/>
      <c r="H1039" s="515"/>
      <c r="I1039" s="521" t="s">
        <v>2486</v>
      </c>
      <c r="J1039" s="582"/>
    </row>
    <row r="1040" spans="1:10" ht="63.75">
      <c r="A1040" s="605" t="s">
        <v>2312</v>
      </c>
      <c r="B1040" s="550" t="s">
        <v>2132</v>
      </c>
      <c r="C1040" s="550" t="s">
        <v>2133</v>
      </c>
      <c r="D1040" s="551" t="s">
        <v>31</v>
      </c>
      <c r="E1040" s="552">
        <f>1*1.3</f>
        <v>1.3</v>
      </c>
      <c r="F1040" s="553"/>
      <c r="G1040" s="554"/>
      <c r="H1040" s="586"/>
      <c r="I1040" s="586"/>
      <c r="J1040" s="587"/>
    </row>
    <row r="1041" spans="1:10">
      <c r="A1041" s="514"/>
      <c r="B1041" s="515"/>
      <c r="C1041" s="515"/>
      <c r="D1041" s="517"/>
      <c r="E1041" s="518"/>
      <c r="F1041" s="515"/>
      <c r="G1041" s="517"/>
      <c r="H1041" s="515"/>
      <c r="I1041" s="521" t="s">
        <v>2487</v>
      </c>
      <c r="J1041" s="582"/>
    </row>
    <row r="1042" spans="1:10" ht="63.75">
      <c r="A1042" s="605" t="s">
        <v>2315</v>
      </c>
      <c r="B1042" s="550" t="s">
        <v>2134</v>
      </c>
      <c r="C1042" s="550" t="s">
        <v>2135</v>
      </c>
      <c r="D1042" s="551" t="s">
        <v>31</v>
      </c>
      <c r="E1042" s="552">
        <f>1*1.3</f>
        <v>1.3</v>
      </c>
      <c r="F1042" s="553"/>
      <c r="G1042" s="554"/>
      <c r="H1042" s="586"/>
      <c r="I1042" s="586"/>
      <c r="J1042" s="587"/>
    </row>
    <row r="1043" spans="1:10">
      <c r="A1043" s="514"/>
      <c r="B1043" s="515"/>
      <c r="C1043" s="515"/>
      <c r="D1043" s="517"/>
      <c r="E1043" s="518"/>
      <c r="F1043" s="515"/>
      <c r="G1043" s="517"/>
      <c r="H1043" s="515"/>
      <c r="I1043" s="521" t="s">
        <v>2488</v>
      </c>
      <c r="J1043" s="582"/>
    </row>
    <row r="1044" spans="1:10" ht="63.75">
      <c r="A1044" s="605" t="s">
        <v>2334</v>
      </c>
      <c r="B1044" s="550" t="s">
        <v>2136</v>
      </c>
      <c r="C1044" s="550" t="s">
        <v>2137</v>
      </c>
      <c r="D1044" s="551" t="s">
        <v>31</v>
      </c>
      <c r="E1044" s="552" t="s">
        <v>162</v>
      </c>
      <c r="F1044" s="553"/>
      <c r="G1044" s="554"/>
      <c r="H1044" s="586"/>
      <c r="I1044" s="586"/>
      <c r="J1044" s="587"/>
    </row>
    <row r="1045" spans="1:10">
      <c r="A1045" s="514"/>
      <c r="B1045" s="515"/>
      <c r="C1045" s="515"/>
      <c r="D1045" s="517"/>
      <c r="E1045" s="518"/>
      <c r="F1045" s="515"/>
      <c r="G1045" s="517"/>
      <c r="H1045" s="515"/>
      <c r="I1045" s="521" t="s">
        <v>2489</v>
      </c>
      <c r="J1045" s="582"/>
    </row>
    <row r="1046" spans="1:10" ht="63.75">
      <c r="A1046" s="605" t="s">
        <v>2390</v>
      </c>
      <c r="B1046" s="550" t="s">
        <v>2138</v>
      </c>
      <c r="C1046" s="550" t="s">
        <v>2139</v>
      </c>
      <c r="D1046" s="551" t="s">
        <v>31</v>
      </c>
      <c r="E1046" s="552">
        <f>1*1.3</f>
        <v>1.3</v>
      </c>
      <c r="F1046" s="553"/>
      <c r="G1046" s="554"/>
      <c r="H1046" s="586"/>
      <c r="I1046" s="586"/>
      <c r="J1046" s="587"/>
    </row>
    <row r="1047" spans="1:10">
      <c r="A1047" s="514"/>
      <c r="B1047" s="515"/>
      <c r="C1047" s="515"/>
      <c r="D1047" s="517"/>
      <c r="E1047" s="518"/>
      <c r="F1047" s="515"/>
      <c r="G1047" s="517"/>
      <c r="H1047" s="515"/>
      <c r="I1047" s="521" t="s">
        <v>2490</v>
      </c>
      <c r="J1047" s="582"/>
    </row>
    <row r="1048" spans="1:10" ht="63.75">
      <c r="A1048" s="605" t="s">
        <v>2391</v>
      </c>
      <c r="B1048" s="550" t="s">
        <v>2140</v>
      </c>
      <c r="C1048" s="550" t="s">
        <v>2141</v>
      </c>
      <c r="D1048" s="551" t="s">
        <v>31</v>
      </c>
      <c r="E1048" s="552">
        <f>3*1.3</f>
        <v>3.9000000000000004</v>
      </c>
      <c r="F1048" s="557"/>
      <c r="G1048" s="554"/>
      <c r="H1048" s="586"/>
      <c r="I1048" s="586"/>
      <c r="J1048" s="587"/>
    </row>
    <row r="1049" spans="1:10">
      <c r="A1049" s="514"/>
      <c r="B1049" s="515"/>
      <c r="C1049" s="515"/>
      <c r="D1049" s="517"/>
      <c r="E1049" s="518"/>
      <c r="F1049" s="515"/>
      <c r="G1049" s="517"/>
      <c r="H1049" s="515"/>
      <c r="I1049" s="521" t="s">
        <v>2491</v>
      </c>
      <c r="J1049" s="582"/>
    </row>
    <row r="1050" spans="1:10" ht="63.75">
      <c r="A1050" s="605" t="s">
        <v>2392</v>
      </c>
      <c r="B1050" s="550" t="s">
        <v>2142</v>
      </c>
      <c r="C1050" s="550" t="s">
        <v>2143</v>
      </c>
      <c r="D1050" s="551" t="s">
        <v>31</v>
      </c>
      <c r="E1050" s="552">
        <f>1*1.3</f>
        <v>1.3</v>
      </c>
      <c r="F1050" s="553"/>
      <c r="G1050" s="554"/>
      <c r="H1050" s="586"/>
      <c r="I1050" s="586"/>
      <c r="J1050" s="587"/>
    </row>
    <row r="1051" spans="1:10">
      <c r="A1051" s="514"/>
      <c r="B1051" s="515"/>
      <c r="C1051" s="515"/>
      <c r="D1051" s="517"/>
      <c r="E1051" s="518"/>
      <c r="F1051" s="515"/>
      <c r="G1051" s="517"/>
      <c r="H1051" s="515"/>
      <c r="I1051" s="521" t="s">
        <v>2492</v>
      </c>
      <c r="J1051" s="582"/>
    </row>
    <row r="1052" spans="1:10" ht="51">
      <c r="A1052" s="605" t="s">
        <v>2393</v>
      </c>
      <c r="B1052" s="550" t="s">
        <v>2144</v>
      </c>
      <c r="C1052" s="550" t="s">
        <v>2145</v>
      </c>
      <c r="D1052" s="551" t="s">
        <v>31</v>
      </c>
      <c r="E1052" s="552">
        <f>2*1.3</f>
        <v>2.6</v>
      </c>
      <c r="F1052" s="553"/>
      <c r="G1052" s="554"/>
      <c r="H1052" s="586"/>
      <c r="I1052" s="586"/>
      <c r="J1052" s="587"/>
    </row>
    <row r="1053" spans="1:10">
      <c r="A1053" s="514"/>
      <c r="B1053" s="515"/>
      <c r="C1053" s="515"/>
      <c r="D1053" s="517"/>
      <c r="E1053" s="518"/>
      <c r="F1053" s="515"/>
      <c r="G1053" s="517"/>
      <c r="H1053" s="515"/>
      <c r="I1053" s="521" t="s">
        <v>2493</v>
      </c>
      <c r="J1053" s="582"/>
    </row>
    <row r="1054" spans="1:10" ht="51">
      <c r="A1054" s="605" t="s">
        <v>2394</v>
      </c>
      <c r="B1054" s="550" t="s">
        <v>2146</v>
      </c>
      <c r="C1054" s="550" t="s">
        <v>2147</v>
      </c>
      <c r="D1054" s="551" t="s">
        <v>31</v>
      </c>
      <c r="E1054" s="552">
        <f>3*1.3</f>
        <v>3.9000000000000004</v>
      </c>
      <c r="F1054" s="553"/>
      <c r="G1054" s="554"/>
      <c r="H1054" s="586"/>
      <c r="I1054" s="586"/>
      <c r="J1054" s="587"/>
    </row>
    <row r="1055" spans="1:10">
      <c r="A1055" s="514"/>
      <c r="B1055" s="515"/>
      <c r="C1055" s="515"/>
      <c r="D1055" s="517"/>
      <c r="E1055" s="518"/>
      <c r="F1055" s="515"/>
      <c r="G1055" s="517"/>
      <c r="H1055" s="515"/>
      <c r="I1055" s="521" t="s">
        <v>2494</v>
      </c>
      <c r="J1055" s="582"/>
    </row>
    <row r="1056" spans="1:10" ht="63.75">
      <c r="A1056" s="605" t="s">
        <v>2395</v>
      </c>
      <c r="B1056" s="550" t="s">
        <v>2148</v>
      </c>
      <c r="C1056" s="550" t="s">
        <v>2149</v>
      </c>
      <c r="D1056" s="551" t="s">
        <v>2150</v>
      </c>
      <c r="E1056" s="552">
        <f>2*1.3</f>
        <v>2.6</v>
      </c>
      <c r="F1056" s="553"/>
      <c r="G1056" s="554"/>
      <c r="H1056" s="586"/>
      <c r="I1056" s="586"/>
      <c r="J1056" s="587"/>
    </row>
    <row r="1057" spans="1:10">
      <c r="A1057" s="514"/>
      <c r="B1057" s="515"/>
      <c r="C1057" s="515"/>
      <c r="D1057" s="517"/>
      <c r="E1057" s="518"/>
      <c r="F1057" s="515"/>
      <c r="G1057" s="517"/>
      <c r="H1057" s="515"/>
      <c r="I1057" s="521" t="s">
        <v>2495</v>
      </c>
      <c r="J1057" s="582"/>
    </row>
    <row r="1058" spans="1:10" ht="63.75">
      <c r="A1058" s="605" t="s">
        <v>2396</v>
      </c>
      <c r="B1058" s="550" t="s">
        <v>2151</v>
      </c>
      <c r="C1058" s="550" t="s">
        <v>2152</v>
      </c>
      <c r="D1058" s="551" t="s">
        <v>31</v>
      </c>
      <c r="E1058" s="552">
        <f>2*1.3</f>
        <v>2.6</v>
      </c>
      <c r="F1058" s="553"/>
      <c r="G1058" s="554"/>
      <c r="H1058" s="586"/>
      <c r="I1058" s="586"/>
      <c r="J1058" s="587"/>
    </row>
    <row r="1059" spans="1:10">
      <c r="A1059" s="514"/>
      <c r="B1059" s="515"/>
      <c r="C1059" s="515"/>
      <c r="D1059" s="517"/>
      <c r="E1059" s="518"/>
      <c r="F1059" s="515"/>
      <c r="G1059" s="517"/>
      <c r="H1059" s="515"/>
      <c r="I1059" s="521" t="s">
        <v>2496</v>
      </c>
      <c r="J1059" s="582"/>
    </row>
    <row r="1060" spans="1:10" ht="63.75">
      <c r="A1060" s="605" t="s">
        <v>2397</v>
      </c>
      <c r="B1060" s="550" t="s">
        <v>2153</v>
      </c>
      <c r="C1060" s="550" t="s">
        <v>2154</v>
      </c>
      <c r="D1060" s="551" t="s">
        <v>31</v>
      </c>
      <c r="E1060" s="552">
        <f>1*1.3</f>
        <v>1.3</v>
      </c>
      <c r="F1060" s="553"/>
      <c r="G1060" s="554"/>
      <c r="H1060" s="586"/>
      <c r="I1060" s="586"/>
      <c r="J1060" s="587"/>
    </row>
    <row r="1061" spans="1:10">
      <c r="A1061" s="514"/>
      <c r="B1061" s="515"/>
      <c r="C1061" s="515"/>
      <c r="D1061" s="517"/>
      <c r="E1061" s="518"/>
      <c r="F1061" s="515"/>
      <c r="G1061" s="517"/>
      <c r="H1061" s="515"/>
      <c r="I1061" s="521" t="s">
        <v>2497</v>
      </c>
      <c r="J1061" s="582"/>
    </row>
    <row r="1062" spans="1:10" ht="51">
      <c r="A1062" s="605" t="s">
        <v>2398</v>
      </c>
      <c r="B1062" s="550" t="s">
        <v>2155</v>
      </c>
      <c r="C1062" s="550" t="s">
        <v>2156</v>
      </c>
      <c r="D1062" s="551" t="s">
        <v>31</v>
      </c>
      <c r="E1062" s="552">
        <f>1*1.3</f>
        <v>1.3</v>
      </c>
      <c r="F1062" s="553"/>
      <c r="G1062" s="554"/>
      <c r="H1062" s="586"/>
      <c r="I1062" s="586"/>
      <c r="J1062" s="587"/>
    </row>
    <row r="1063" spans="1:10">
      <c r="A1063" s="514"/>
      <c r="B1063" s="515"/>
      <c r="C1063" s="515"/>
      <c r="D1063" s="517"/>
      <c r="E1063" s="518"/>
      <c r="F1063" s="515"/>
      <c r="G1063" s="517"/>
      <c r="H1063" s="515"/>
      <c r="I1063" s="521" t="s">
        <v>2498</v>
      </c>
      <c r="J1063" s="582"/>
    </row>
    <row r="1064" spans="1:10" ht="51">
      <c r="A1064" s="605" t="s">
        <v>2399</v>
      </c>
      <c r="B1064" s="550" t="s">
        <v>2157</v>
      </c>
      <c r="C1064" s="550" t="s">
        <v>2158</v>
      </c>
      <c r="D1064" s="551" t="s">
        <v>31</v>
      </c>
      <c r="E1064" s="552">
        <f>5*1.3</f>
        <v>6.5</v>
      </c>
      <c r="F1064" s="553"/>
      <c r="G1064" s="554"/>
      <c r="H1064" s="586"/>
      <c r="I1064" s="586"/>
      <c r="J1064" s="587"/>
    </row>
    <row r="1065" spans="1:10">
      <c r="A1065" s="514"/>
      <c r="B1065" s="515"/>
      <c r="C1065" s="515"/>
      <c r="D1065" s="517"/>
      <c r="E1065" s="518"/>
      <c r="F1065" s="515"/>
      <c r="G1065" s="517"/>
      <c r="H1065" s="515"/>
      <c r="I1065" s="521" t="s">
        <v>2499</v>
      </c>
      <c r="J1065" s="582"/>
    </row>
    <row r="1066" spans="1:10" ht="63.75">
      <c r="A1066" s="605" t="s">
        <v>2400</v>
      </c>
      <c r="B1066" s="550" t="s">
        <v>2159</v>
      </c>
      <c r="C1066" s="550" t="s">
        <v>2160</v>
      </c>
      <c r="D1066" s="551" t="s">
        <v>31</v>
      </c>
      <c r="E1066" s="552">
        <f>2*1.3</f>
        <v>2.6</v>
      </c>
      <c r="F1066" s="553"/>
      <c r="G1066" s="554"/>
      <c r="H1066" s="586"/>
      <c r="I1066" s="586"/>
      <c r="J1066" s="587"/>
    </row>
    <row r="1067" spans="1:10">
      <c r="A1067" s="514"/>
      <c r="B1067" s="515"/>
      <c r="C1067" s="515"/>
      <c r="D1067" s="517"/>
      <c r="E1067" s="518"/>
      <c r="F1067" s="515"/>
      <c r="G1067" s="517"/>
      <c r="H1067" s="515"/>
      <c r="I1067" s="521" t="s">
        <v>2500</v>
      </c>
      <c r="J1067" s="582"/>
    </row>
    <row r="1068" spans="1:10" ht="63.75">
      <c r="A1068" s="605" t="s">
        <v>2401</v>
      </c>
      <c r="B1068" s="550" t="s">
        <v>2161</v>
      </c>
      <c r="C1068" s="550" t="s">
        <v>2162</v>
      </c>
      <c r="D1068" s="551" t="s">
        <v>31</v>
      </c>
      <c r="E1068" s="552">
        <f>1*1.3</f>
        <v>1.3</v>
      </c>
      <c r="F1068" s="553"/>
      <c r="G1068" s="554"/>
      <c r="H1068" s="586"/>
      <c r="I1068" s="586"/>
      <c r="J1068" s="587"/>
    </row>
    <row r="1069" spans="1:10">
      <c r="A1069" s="514"/>
      <c r="B1069" s="515"/>
      <c r="C1069" s="515"/>
      <c r="D1069" s="517"/>
      <c r="E1069" s="518"/>
      <c r="F1069" s="515"/>
      <c r="G1069" s="517"/>
      <c r="H1069" s="515"/>
      <c r="I1069" s="521" t="s">
        <v>2501</v>
      </c>
      <c r="J1069" s="582"/>
    </row>
    <row r="1070" spans="1:10" ht="63.75">
      <c r="A1070" s="605" t="s">
        <v>2402</v>
      </c>
      <c r="B1070" s="550" t="s">
        <v>2163</v>
      </c>
      <c r="C1070" s="550" t="s">
        <v>2164</v>
      </c>
      <c r="D1070" s="551" t="s">
        <v>31</v>
      </c>
      <c r="E1070" s="552">
        <f>2*1.3</f>
        <v>2.6</v>
      </c>
      <c r="F1070" s="553"/>
      <c r="G1070" s="554"/>
      <c r="H1070" s="586"/>
      <c r="I1070" s="586"/>
      <c r="J1070" s="587"/>
    </row>
    <row r="1071" spans="1:10">
      <c r="A1071" s="514"/>
      <c r="B1071" s="515"/>
      <c r="C1071" s="515"/>
      <c r="D1071" s="517"/>
      <c r="E1071" s="518"/>
      <c r="F1071" s="515"/>
      <c r="G1071" s="517"/>
      <c r="H1071" s="515"/>
      <c r="I1071" s="521" t="s">
        <v>2502</v>
      </c>
      <c r="J1071" s="582"/>
    </row>
    <row r="1072" spans="1:10" ht="51">
      <c r="A1072" s="605" t="s">
        <v>2403</v>
      </c>
      <c r="B1072" s="581" t="s">
        <v>2165</v>
      </c>
      <c r="C1072" s="550" t="s">
        <v>2166</v>
      </c>
      <c r="D1072" s="551" t="s">
        <v>31</v>
      </c>
      <c r="E1072" s="552">
        <f>2*1.3</f>
        <v>2.6</v>
      </c>
      <c r="F1072" s="553"/>
      <c r="G1072" s="554"/>
      <c r="H1072" s="586"/>
      <c r="I1072" s="586"/>
      <c r="J1072" s="587"/>
    </row>
    <row r="1073" spans="1:10">
      <c r="A1073" s="514"/>
      <c r="B1073" s="515"/>
      <c r="C1073" s="515"/>
      <c r="D1073" s="517"/>
      <c r="E1073" s="518"/>
      <c r="F1073" s="515"/>
      <c r="G1073" s="517"/>
      <c r="H1073" s="515"/>
      <c r="I1073" s="521" t="s">
        <v>2503</v>
      </c>
      <c r="J1073" s="582"/>
    </row>
    <row r="1074" spans="1:10" ht="51">
      <c r="A1074" s="605" t="s">
        <v>2404</v>
      </c>
      <c r="B1074" s="581" t="s">
        <v>2167</v>
      </c>
      <c r="C1074" s="550" t="s">
        <v>2168</v>
      </c>
      <c r="D1074" s="551" t="s">
        <v>31</v>
      </c>
      <c r="E1074" s="552">
        <f>3*1.3</f>
        <v>3.9000000000000004</v>
      </c>
      <c r="F1074" s="553"/>
      <c r="G1074" s="554"/>
      <c r="H1074" s="586"/>
      <c r="I1074" s="586"/>
      <c r="J1074" s="587"/>
    </row>
    <row r="1075" spans="1:10">
      <c r="A1075" s="514"/>
      <c r="B1075" s="515"/>
      <c r="C1075" s="515"/>
      <c r="D1075" s="517"/>
      <c r="E1075" s="518"/>
      <c r="F1075" s="515"/>
      <c r="G1075" s="517"/>
      <c r="H1075" s="515"/>
      <c r="I1075" s="521" t="s">
        <v>2504</v>
      </c>
      <c r="J1075" s="582"/>
    </row>
    <row r="1076" spans="1:10" ht="63.75">
      <c r="A1076" s="605" t="s">
        <v>2405</v>
      </c>
      <c r="B1076" s="581" t="s">
        <v>2169</v>
      </c>
      <c r="C1076" s="550" t="s">
        <v>2170</v>
      </c>
      <c r="D1076" s="551" t="s">
        <v>31</v>
      </c>
      <c r="E1076" s="552">
        <f>2*1.3</f>
        <v>2.6</v>
      </c>
      <c r="F1076" s="553"/>
      <c r="G1076" s="554"/>
      <c r="H1076" s="586"/>
      <c r="I1076" s="586"/>
      <c r="J1076" s="587"/>
    </row>
    <row r="1077" spans="1:10">
      <c r="A1077" s="514"/>
      <c r="B1077" s="515"/>
      <c r="C1077" s="515"/>
      <c r="D1077" s="517"/>
      <c r="E1077" s="518"/>
      <c r="F1077" s="515"/>
      <c r="G1077" s="517"/>
      <c r="H1077" s="515"/>
      <c r="I1077" s="521" t="s">
        <v>2505</v>
      </c>
      <c r="J1077" s="582"/>
    </row>
    <row r="1078" spans="1:10" ht="51">
      <c r="A1078" s="605" t="s">
        <v>2406</v>
      </c>
      <c r="B1078" s="603" t="s">
        <v>2171</v>
      </c>
      <c r="C1078" s="550" t="s">
        <v>2172</v>
      </c>
      <c r="D1078" s="551"/>
      <c r="E1078" s="552">
        <f>2*1.3</f>
        <v>2.6</v>
      </c>
      <c r="F1078" s="553"/>
      <c r="G1078" s="554"/>
      <c r="H1078" s="586"/>
      <c r="I1078" s="586"/>
      <c r="J1078" s="587"/>
    </row>
    <row r="1079" spans="1:10">
      <c r="A1079" s="514"/>
      <c r="B1079" s="515"/>
      <c r="C1079" s="515"/>
      <c r="D1079" s="517"/>
      <c r="E1079" s="518"/>
      <c r="F1079" s="515"/>
      <c r="G1079" s="517"/>
      <c r="H1079" s="515"/>
      <c r="I1079" s="521" t="s">
        <v>2506</v>
      </c>
      <c r="J1079" s="582"/>
    </row>
    <row r="1080" spans="1:10" ht="51">
      <c r="A1080" s="605" t="s">
        <v>2407</v>
      </c>
      <c r="B1080" s="581" t="s">
        <v>2173</v>
      </c>
      <c r="C1080" s="550" t="s">
        <v>2174</v>
      </c>
      <c r="D1080" s="551" t="s">
        <v>31</v>
      </c>
      <c r="E1080" s="552">
        <f>2*1.3</f>
        <v>2.6</v>
      </c>
      <c r="F1080" s="553"/>
      <c r="G1080" s="554"/>
      <c r="H1080" s="586"/>
      <c r="I1080" s="586"/>
      <c r="J1080" s="587"/>
    </row>
    <row r="1081" spans="1:10">
      <c r="A1081" s="514"/>
      <c r="B1081" s="515"/>
      <c r="C1081" s="515"/>
      <c r="D1081" s="517"/>
      <c r="E1081" s="518"/>
      <c r="F1081" s="515"/>
      <c r="G1081" s="517"/>
      <c r="H1081" s="515"/>
      <c r="I1081" s="521" t="s">
        <v>2507</v>
      </c>
      <c r="J1081" s="582"/>
    </row>
    <row r="1082" spans="1:10" ht="76.5">
      <c r="A1082" s="605" t="s">
        <v>2408</v>
      </c>
      <c r="B1082" s="581" t="s">
        <v>2175</v>
      </c>
      <c r="C1082" s="550" t="s">
        <v>2176</v>
      </c>
      <c r="D1082" s="551" t="s">
        <v>31</v>
      </c>
      <c r="E1082" s="552">
        <f>3*1.3</f>
        <v>3.9000000000000004</v>
      </c>
      <c r="F1082" s="553"/>
      <c r="G1082" s="554"/>
      <c r="H1082" s="586"/>
      <c r="I1082" s="586"/>
      <c r="J1082" s="587"/>
    </row>
    <row r="1083" spans="1:10">
      <c r="A1083" s="514"/>
      <c r="B1083" s="515"/>
      <c r="C1083" s="515"/>
      <c r="D1083" s="517"/>
      <c r="E1083" s="518"/>
      <c r="F1083" s="515"/>
      <c r="G1083" s="517"/>
      <c r="H1083" s="515"/>
      <c r="I1083" s="521" t="s">
        <v>2508</v>
      </c>
      <c r="J1083" s="582"/>
    </row>
    <row r="1084" spans="1:10" ht="76.5">
      <c r="A1084" s="605" t="s">
        <v>50</v>
      </c>
      <c r="B1084" s="581" t="s">
        <v>2177</v>
      </c>
      <c r="C1084" s="550" t="s">
        <v>2178</v>
      </c>
      <c r="D1084" s="551" t="s">
        <v>31</v>
      </c>
      <c r="E1084" s="552">
        <f>2*1.3</f>
        <v>2.6</v>
      </c>
      <c r="F1084" s="553"/>
      <c r="G1084" s="554"/>
      <c r="H1084" s="586"/>
      <c r="I1084" s="586"/>
      <c r="J1084" s="587"/>
    </row>
    <row r="1085" spans="1:10">
      <c r="A1085" s="514"/>
      <c r="B1085" s="515"/>
      <c r="C1085" s="515"/>
      <c r="D1085" s="517"/>
      <c r="E1085" s="518"/>
      <c r="F1085" s="515"/>
      <c r="G1085" s="517"/>
      <c r="H1085" s="515"/>
      <c r="I1085" s="521" t="s">
        <v>2509</v>
      </c>
      <c r="J1085" s="582"/>
    </row>
    <row r="1086" spans="1:10" ht="63.75">
      <c r="A1086" s="605" t="s">
        <v>2409</v>
      </c>
      <c r="B1086" s="581" t="s">
        <v>2179</v>
      </c>
      <c r="C1086" s="550" t="s">
        <v>2180</v>
      </c>
      <c r="D1086" s="551" t="s">
        <v>31</v>
      </c>
      <c r="E1086" s="552">
        <f>2*1.3</f>
        <v>2.6</v>
      </c>
      <c r="F1086" s="553"/>
      <c r="G1086" s="554"/>
      <c r="H1086" s="586"/>
      <c r="I1086" s="586"/>
      <c r="J1086" s="587"/>
    </row>
    <row r="1087" spans="1:10">
      <c r="A1087" s="514"/>
      <c r="B1087" s="515"/>
      <c r="C1087" s="515"/>
      <c r="D1087" s="517"/>
      <c r="E1087" s="518"/>
      <c r="F1087" s="515"/>
      <c r="G1087" s="517"/>
      <c r="H1087" s="515"/>
      <c r="I1087" s="521" t="s">
        <v>2510</v>
      </c>
      <c r="J1087" s="582"/>
    </row>
    <row r="1088" spans="1:10" ht="63.75">
      <c r="A1088" s="605" t="s">
        <v>2410</v>
      </c>
      <c r="B1088" s="581" t="s">
        <v>2181</v>
      </c>
      <c r="C1088" s="550" t="s">
        <v>2182</v>
      </c>
      <c r="D1088" s="551" t="s">
        <v>31</v>
      </c>
      <c r="E1088" s="552">
        <f>2*1.3</f>
        <v>2.6</v>
      </c>
      <c r="F1088" s="553"/>
      <c r="G1088" s="554"/>
      <c r="H1088" s="586"/>
      <c r="I1088" s="586"/>
      <c r="J1088" s="587"/>
    </row>
    <row r="1089" spans="1:10">
      <c r="A1089" s="514"/>
      <c r="B1089" s="515"/>
      <c r="C1089" s="515"/>
      <c r="D1089" s="517"/>
      <c r="E1089" s="518"/>
      <c r="F1089" s="515"/>
      <c r="G1089" s="517"/>
      <c r="H1089" s="515"/>
      <c r="I1089" s="521" t="s">
        <v>2511</v>
      </c>
      <c r="J1089" s="582"/>
    </row>
    <row r="1090" spans="1:10" ht="51">
      <c r="A1090" s="605" t="s">
        <v>2411</v>
      </c>
      <c r="B1090" s="581" t="s">
        <v>2184</v>
      </c>
      <c r="C1090" s="550" t="s">
        <v>2185</v>
      </c>
      <c r="D1090" s="551" t="s">
        <v>31</v>
      </c>
      <c r="E1090" s="552">
        <f>3*1.3</f>
        <v>3.9000000000000004</v>
      </c>
      <c r="F1090" s="553"/>
      <c r="G1090" s="554"/>
      <c r="H1090" s="586"/>
      <c r="I1090" s="586"/>
      <c r="J1090" s="587"/>
    </row>
    <row r="1091" spans="1:10">
      <c r="A1091" s="514"/>
      <c r="B1091" s="515"/>
      <c r="C1091" s="515"/>
      <c r="D1091" s="517"/>
      <c r="E1091" s="518"/>
      <c r="F1091" s="515"/>
      <c r="G1091" s="517"/>
      <c r="H1091" s="515"/>
      <c r="I1091" s="521" t="s">
        <v>2512</v>
      </c>
      <c r="J1091" s="582"/>
    </row>
    <row r="1092" spans="1:10" ht="63.75">
      <c r="A1092" s="605" t="s">
        <v>2412</v>
      </c>
      <c r="B1092" s="581" t="s">
        <v>2187</v>
      </c>
      <c r="C1092" s="550" t="s">
        <v>2188</v>
      </c>
      <c r="D1092" s="551" t="s">
        <v>31</v>
      </c>
      <c r="E1092" s="552">
        <f>4*1.3</f>
        <v>5.2</v>
      </c>
      <c r="F1092" s="553"/>
      <c r="G1092" s="554"/>
      <c r="H1092" s="586"/>
      <c r="I1092" s="586"/>
      <c r="J1092" s="587"/>
    </row>
    <row r="1093" spans="1:10">
      <c r="A1093" s="514"/>
      <c r="B1093" s="515"/>
      <c r="C1093" s="515"/>
      <c r="D1093" s="517"/>
      <c r="E1093" s="518"/>
      <c r="F1093" s="515"/>
      <c r="G1093" s="517"/>
      <c r="H1093" s="515"/>
      <c r="I1093" s="521" t="s">
        <v>2513</v>
      </c>
      <c r="J1093" s="582"/>
    </row>
    <row r="1094" spans="1:10" ht="63.75">
      <c r="A1094" s="605" t="s">
        <v>2413</v>
      </c>
      <c r="B1094" s="581" t="s">
        <v>2190</v>
      </c>
      <c r="C1094" s="550" t="s">
        <v>2191</v>
      </c>
      <c r="D1094" s="551" t="s">
        <v>31</v>
      </c>
      <c r="E1094" s="552">
        <f>1*1.3</f>
        <v>1.3</v>
      </c>
      <c r="F1094" s="553"/>
      <c r="G1094" s="554"/>
      <c r="H1094" s="586"/>
      <c r="I1094" s="586"/>
      <c r="J1094" s="587"/>
    </row>
    <row r="1095" spans="1:10">
      <c r="A1095" s="514"/>
      <c r="B1095" s="515"/>
      <c r="C1095" s="515"/>
      <c r="D1095" s="517"/>
      <c r="E1095" s="518"/>
      <c r="F1095" s="515"/>
      <c r="G1095" s="517"/>
      <c r="H1095" s="515"/>
      <c r="I1095" s="521" t="s">
        <v>2514</v>
      </c>
      <c r="J1095" s="582"/>
    </row>
    <row r="1096" spans="1:10" ht="76.5">
      <c r="A1096" s="605" t="s">
        <v>2414</v>
      </c>
      <c r="B1096" s="581" t="s">
        <v>2193</v>
      </c>
      <c r="C1096" s="550" t="s">
        <v>2194</v>
      </c>
      <c r="D1096" s="551" t="s">
        <v>31</v>
      </c>
      <c r="E1096" s="552">
        <f>3*1.3</f>
        <v>3.9000000000000004</v>
      </c>
      <c r="F1096" s="553"/>
      <c r="G1096" s="554"/>
      <c r="H1096" s="586"/>
      <c r="I1096" s="586"/>
      <c r="J1096" s="587"/>
    </row>
    <row r="1097" spans="1:10">
      <c r="A1097" s="514"/>
      <c r="B1097" s="515"/>
      <c r="C1097" s="515"/>
      <c r="D1097" s="517"/>
      <c r="E1097" s="518"/>
      <c r="F1097" s="515"/>
      <c r="G1097" s="517"/>
      <c r="H1097" s="515"/>
      <c r="I1097" s="521" t="s">
        <v>2515</v>
      </c>
      <c r="J1097" s="582"/>
    </row>
    <row r="1098" spans="1:10" ht="76.5">
      <c r="A1098" s="605" t="s">
        <v>2415</v>
      </c>
      <c r="B1098" s="581" t="s">
        <v>2196</v>
      </c>
      <c r="C1098" s="550" t="s">
        <v>2197</v>
      </c>
      <c r="D1098" s="551" t="s">
        <v>31</v>
      </c>
      <c r="E1098" s="552">
        <f>2*1.3</f>
        <v>2.6</v>
      </c>
      <c r="F1098" s="553"/>
      <c r="G1098" s="554"/>
      <c r="H1098" s="586"/>
      <c r="I1098" s="586"/>
      <c r="J1098" s="587"/>
    </row>
    <row r="1099" spans="1:10">
      <c r="A1099" s="514"/>
      <c r="B1099" s="515"/>
      <c r="C1099" s="515"/>
      <c r="D1099" s="517"/>
      <c r="E1099" s="518"/>
      <c r="F1099" s="515"/>
      <c r="G1099" s="517"/>
      <c r="H1099" s="515"/>
      <c r="I1099" s="521" t="s">
        <v>2516</v>
      </c>
      <c r="J1099" s="582"/>
    </row>
    <row r="1100" spans="1:10" ht="76.5">
      <c r="A1100" s="605" t="s">
        <v>2416</v>
      </c>
      <c r="B1100" s="581" t="s">
        <v>2199</v>
      </c>
      <c r="C1100" s="550" t="s">
        <v>2200</v>
      </c>
      <c r="D1100" s="551" t="s">
        <v>2150</v>
      </c>
      <c r="E1100" s="552">
        <f>2*1.3</f>
        <v>2.6</v>
      </c>
      <c r="F1100" s="553"/>
      <c r="G1100" s="554"/>
      <c r="H1100" s="586"/>
      <c r="I1100" s="586"/>
      <c r="J1100" s="587"/>
    </row>
    <row r="1101" spans="1:10">
      <c r="A1101" s="514"/>
      <c r="B1101" s="515"/>
      <c r="C1101" s="515"/>
      <c r="D1101" s="517"/>
      <c r="E1101" s="518"/>
      <c r="F1101" s="515"/>
      <c r="G1101" s="517"/>
      <c r="H1101" s="515"/>
      <c r="I1101" s="521" t="s">
        <v>2517</v>
      </c>
      <c r="J1101" s="582"/>
    </row>
    <row r="1102" spans="1:10" ht="51">
      <c r="A1102" s="605" t="s">
        <v>2417</v>
      </c>
      <c r="B1102" s="581" t="s">
        <v>2202</v>
      </c>
      <c r="C1102" s="550" t="s">
        <v>2203</v>
      </c>
      <c r="D1102" s="551" t="s">
        <v>2150</v>
      </c>
      <c r="E1102" s="552">
        <f>3*1.3</f>
        <v>3.9000000000000004</v>
      </c>
      <c r="F1102" s="553"/>
      <c r="G1102" s="554"/>
      <c r="H1102" s="586"/>
      <c r="I1102" s="586"/>
      <c r="J1102" s="587"/>
    </row>
    <row r="1103" spans="1:10">
      <c r="A1103" s="514"/>
      <c r="B1103" s="515"/>
      <c r="C1103" s="515"/>
      <c r="D1103" s="517"/>
      <c r="E1103" s="518"/>
      <c r="F1103" s="515"/>
      <c r="G1103" s="517"/>
      <c r="H1103" s="515"/>
      <c r="I1103" s="521" t="s">
        <v>2518</v>
      </c>
      <c r="J1103" s="582"/>
    </row>
    <row r="1104" spans="1:10" ht="63.75">
      <c r="A1104" s="605" t="s">
        <v>2418</v>
      </c>
      <c r="B1104" s="581" t="s">
        <v>2205</v>
      </c>
      <c r="C1104" s="550" t="s">
        <v>2206</v>
      </c>
      <c r="D1104" s="551" t="s">
        <v>31</v>
      </c>
      <c r="E1104" s="552">
        <f>1*1.3</f>
        <v>1.3</v>
      </c>
      <c r="F1104" s="553"/>
      <c r="G1104" s="554"/>
      <c r="H1104" s="586"/>
      <c r="I1104" s="586"/>
      <c r="J1104" s="587"/>
    </row>
    <row r="1105" spans="1:10">
      <c r="A1105" s="514"/>
      <c r="B1105" s="515"/>
      <c r="C1105" s="515"/>
      <c r="D1105" s="517"/>
      <c r="E1105" s="518"/>
      <c r="F1105" s="515"/>
      <c r="G1105" s="517"/>
      <c r="H1105" s="515"/>
      <c r="I1105" s="521" t="s">
        <v>2519</v>
      </c>
      <c r="J1105" s="582"/>
    </row>
    <row r="1106" spans="1:10" ht="76.5">
      <c r="A1106" s="605" t="s">
        <v>2419</v>
      </c>
      <c r="B1106" s="581" t="s">
        <v>2208</v>
      </c>
      <c r="C1106" s="550" t="s">
        <v>2209</v>
      </c>
      <c r="D1106" s="551" t="s">
        <v>31</v>
      </c>
      <c r="E1106" s="552">
        <f>2*1.3</f>
        <v>2.6</v>
      </c>
      <c r="F1106" s="553"/>
      <c r="G1106" s="554"/>
      <c r="H1106" s="586"/>
      <c r="I1106" s="586"/>
      <c r="J1106" s="587"/>
    </row>
    <row r="1107" spans="1:10">
      <c r="A1107" s="514"/>
      <c r="B1107" s="515"/>
      <c r="C1107" s="515"/>
      <c r="D1107" s="517"/>
      <c r="E1107" s="518"/>
      <c r="F1107" s="515"/>
      <c r="G1107" s="517"/>
      <c r="H1107" s="515"/>
      <c r="I1107" s="521" t="s">
        <v>2520</v>
      </c>
      <c r="J1107" s="582"/>
    </row>
    <row r="1108" spans="1:10" ht="63.75">
      <c r="A1108" s="605" t="s">
        <v>2420</v>
      </c>
      <c r="B1108" s="581" t="s">
        <v>2211</v>
      </c>
      <c r="C1108" s="550" t="s">
        <v>2212</v>
      </c>
      <c r="D1108" s="551" t="s">
        <v>31</v>
      </c>
      <c r="E1108" s="552">
        <f>4*1.3</f>
        <v>5.2</v>
      </c>
      <c r="F1108" s="553"/>
      <c r="G1108" s="554"/>
      <c r="H1108" s="586"/>
      <c r="I1108" s="586"/>
      <c r="J1108" s="587"/>
    </row>
    <row r="1109" spans="1:10">
      <c r="A1109" s="514"/>
      <c r="B1109" s="515"/>
      <c r="C1109" s="515"/>
      <c r="D1109" s="517"/>
      <c r="E1109" s="518"/>
      <c r="F1109" s="515"/>
      <c r="G1109" s="517"/>
      <c r="H1109" s="515"/>
      <c r="I1109" s="521" t="s">
        <v>2521</v>
      </c>
      <c r="J1109" s="582"/>
    </row>
    <row r="1110" spans="1:10" ht="76.5">
      <c r="A1110" s="605" t="s">
        <v>2421</v>
      </c>
      <c r="B1110" s="550" t="s">
        <v>2214</v>
      </c>
      <c r="C1110" s="550" t="s">
        <v>2215</v>
      </c>
      <c r="D1110" s="551" t="s">
        <v>31</v>
      </c>
      <c r="E1110" s="552">
        <f>2*1.3</f>
        <v>2.6</v>
      </c>
      <c r="F1110" s="553"/>
      <c r="G1110" s="554"/>
      <c r="H1110" s="586"/>
      <c r="I1110" s="586"/>
      <c r="J1110" s="587"/>
    </row>
    <row r="1111" spans="1:10">
      <c r="A1111" s="514"/>
      <c r="B1111" s="515"/>
      <c r="C1111" s="515"/>
      <c r="D1111" s="517"/>
      <c r="E1111" s="518"/>
      <c r="F1111" s="515"/>
      <c r="G1111" s="517"/>
      <c r="H1111" s="515"/>
      <c r="I1111" s="521" t="s">
        <v>2522</v>
      </c>
      <c r="J1111" s="582"/>
    </row>
    <row r="1112" spans="1:10" ht="63.75">
      <c r="A1112" s="605" t="s">
        <v>2422</v>
      </c>
      <c r="B1112" s="550" t="s">
        <v>2217</v>
      </c>
      <c r="C1112" s="550" t="s">
        <v>2218</v>
      </c>
      <c r="D1112" s="551" t="s">
        <v>31</v>
      </c>
      <c r="E1112" s="552">
        <f>3*1.3</f>
        <v>3.9000000000000004</v>
      </c>
      <c r="F1112" s="553"/>
      <c r="G1112" s="554"/>
      <c r="H1112" s="586"/>
      <c r="I1112" s="586"/>
      <c r="J1112" s="587"/>
    </row>
    <row r="1113" spans="1:10">
      <c r="A1113" s="514"/>
      <c r="B1113" s="515"/>
      <c r="C1113" s="515"/>
      <c r="D1113" s="517"/>
      <c r="E1113" s="518"/>
      <c r="F1113" s="515"/>
      <c r="G1113" s="517"/>
      <c r="H1113" s="515"/>
      <c r="I1113" s="521" t="s">
        <v>2523</v>
      </c>
      <c r="J1113" s="582"/>
    </row>
    <row r="1114" spans="1:10" ht="76.5">
      <c r="A1114" s="605" t="s">
        <v>2423</v>
      </c>
      <c r="B1114" s="550" t="s">
        <v>2220</v>
      </c>
      <c r="C1114" s="550" t="s">
        <v>2221</v>
      </c>
      <c r="D1114" s="551" t="s">
        <v>31</v>
      </c>
      <c r="E1114" s="552">
        <f>1*1.3</f>
        <v>1.3</v>
      </c>
      <c r="F1114" s="553"/>
      <c r="G1114" s="554"/>
      <c r="H1114" s="586"/>
      <c r="I1114" s="586"/>
      <c r="J1114" s="587"/>
    </row>
    <row r="1115" spans="1:10">
      <c r="A1115" s="514"/>
      <c r="B1115" s="515"/>
      <c r="C1115" s="515"/>
      <c r="D1115" s="517"/>
      <c r="E1115" s="518"/>
      <c r="F1115" s="515"/>
      <c r="G1115" s="517"/>
      <c r="H1115" s="515"/>
      <c r="I1115" s="521" t="s">
        <v>2524</v>
      </c>
      <c r="J1115" s="582"/>
    </row>
    <row r="1116" spans="1:10" ht="51">
      <c r="A1116" s="605" t="s">
        <v>2424</v>
      </c>
      <c r="B1116" s="550" t="s">
        <v>2223</v>
      </c>
      <c r="C1116" s="550" t="s">
        <v>2224</v>
      </c>
      <c r="D1116" s="551" t="s">
        <v>31</v>
      </c>
      <c r="E1116" s="552">
        <f>2*1.3</f>
        <v>2.6</v>
      </c>
      <c r="F1116" s="553"/>
      <c r="G1116" s="554"/>
      <c r="H1116" s="586"/>
      <c r="I1116" s="586"/>
      <c r="J1116" s="587"/>
    </row>
    <row r="1117" spans="1:10">
      <c r="A1117" s="514"/>
      <c r="B1117" s="515"/>
      <c r="C1117" s="515"/>
      <c r="D1117" s="517"/>
      <c r="E1117" s="518"/>
      <c r="F1117" s="515"/>
      <c r="G1117" s="517"/>
      <c r="H1117" s="515"/>
      <c r="I1117" s="521" t="s">
        <v>2525</v>
      </c>
      <c r="J1117" s="582"/>
    </row>
    <row r="1118" spans="1:10" ht="63.75">
      <c r="A1118" s="605" t="s">
        <v>2425</v>
      </c>
      <c r="B1118" s="550" t="s">
        <v>2226</v>
      </c>
      <c r="C1118" s="550" t="s">
        <v>2227</v>
      </c>
      <c r="D1118" s="551" t="s">
        <v>31</v>
      </c>
      <c r="E1118" s="552">
        <f>2*1.3</f>
        <v>2.6</v>
      </c>
      <c r="F1118" s="553"/>
      <c r="G1118" s="554"/>
      <c r="H1118" s="586"/>
      <c r="I1118" s="586"/>
      <c r="J1118" s="587"/>
    </row>
    <row r="1119" spans="1:10">
      <c r="A1119" s="514"/>
      <c r="B1119" s="515"/>
      <c r="C1119" s="515"/>
      <c r="D1119" s="517"/>
      <c r="E1119" s="518"/>
      <c r="F1119" s="515"/>
      <c r="G1119" s="517"/>
      <c r="H1119" s="515"/>
      <c r="I1119" s="521" t="s">
        <v>2526</v>
      </c>
      <c r="J1119" s="582"/>
    </row>
    <row r="1120" spans="1:10" ht="51">
      <c r="A1120" s="605" t="s">
        <v>2426</v>
      </c>
      <c r="B1120" s="550" t="s">
        <v>2229</v>
      </c>
      <c r="C1120" s="550" t="s">
        <v>2230</v>
      </c>
      <c r="D1120" s="551" t="s">
        <v>31</v>
      </c>
      <c r="E1120" s="552">
        <f>1*1.3</f>
        <v>1.3</v>
      </c>
      <c r="F1120" s="553"/>
      <c r="G1120" s="554"/>
      <c r="H1120" s="586"/>
      <c r="I1120" s="586"/>
      <c r="J1120" s="587"/>
    </row>
    <row r="1121" spans="1:10">
      <c r="A1121" s="514"/>
      <c r="B1121" s="515"/>
      <c r="C1121" s="515"/>
      <c r="D1121" s="517"/>
      <c r="E1121" s="518"/>
      <c r="F1121" s="515"/>
      <c r="G1121" s="517"/>
      <c r="H1121" s="515"/>
      <c r="I1121" s="521" t="s">
        <v>2527</v>
      </c>
      <c r="J1121" s="582"/>
    </row>
    <row r="1122" spans="1:10" ht="51">
      <c r="A1122" s="605" t="s">
        <v>2427</v>
      </c>
      <c r="B1122" s="550" t="s">
        <v>2232</v>
      </c>
      <c r="C1122" s="550" t="s">
        <v>2233</v>
      </c>
      <c r="D1122" s="551" t="s">
        <v>31</v>
      </c>
      <c r="E1122" s="552">
        <f>1*1.3</f>
        <v>1.3</v>
      </c>
      <c r="F1122" s="553"/>
      <c r="G1122" s="554"/>
      <c r="H1122" s="586"/>
      <c r="I1122" s="586"/>
      <c r="J1122" s="587"/>
    </row>
    <row r="1123" spans="1:10">
      <c r="A1123" s="514"/>
      <c r="B1123" s="515"/>
      <c r="C1123" s="515"/>
      <c r="D1123" s="517"/>
      <c r="E1123" s="518"/>
      <c r="F1123" s="515"/>
      <c r="G1123" s="517"/>
      <c r="H1123" s="515"/>
      <c r="I1123" s="521" t="s">
        <v>2528</v>
      </c>
      <c r="J1123" s="582"/>
    </row>
    <row r="1124" spans="1:10" ht="51">
      <c r="A1124" s="605" t="s">
        <v>2428</v>
      </c>
      <c r="B1124" s="550" t="s">
        <v>2235</v>
      </c>
      <c r="C1124" s="550" t="s">
        <v>2236</v>
      </c>
      <c r="D1124" s="551" t="s">
        <v>31</v>
      </c>
      <c r="E1124" s="552">
        <f>2*1.3</f>
        <v>2.6</v>
      </c>
      <c r="F1124" s="553"/>
      <c r="G1124" s="554"/>
      <c r="H1124" s="586"/>
      <c r="I1124" s="586"/>
      <c r="J1124" s="587"/>
    </row>
    <row r="1125" spans="1:10">
      <c r="A1125" s="514"/>
      <c r="B1125" s="515"/>
      <c r="C1125" s="515"/>
      <c r="D1125" s="517"/>
      <c r="E1125" s="518"/>
      <c r="F1125" s="515"/>
      <c r="G1125" s="517"/>
      <c r="H1125" s="515"/>
      <c r="I1125" s="521" t="s">
        <v>2529</v>
      </c>
      <c r="J1125" s="582"/>
    </row>
    <row r="1126" spans="1:10" ht="63.75">
      <c r="A1126" s="605" t="s">
        <v>2429</v>
      </c>
      <c r="B1126" s="550" t="s">
        <v>2238</v>
      </c>
      <c r="C1126" s="550" t="s">
        <v>2239</v>
      </c>
      <c r="D1126" s="551" t="s">
        <v>31</v>
      </c>
      <c r="E1126" s="552">
        <f>2*1.3</f>
        <v>2.6</v>
      </c>
      <c r="F1126" s="553"/>
      <c r="G1126" s="554"/>
      <c r="H1126" s="586"/>
      <c r="I1126" s="586"/>
      <c r="J1126" s="587"/>
    </row>
    <row r="1127" spans="1:10">
      <c r="A1127" s="514"/>
      <c r="B1127" s="515"/>
      <c r="C1127" s="515"/>
      <c r="D1127" s="517"/>
      <c r="E1127" s="518"/>
      <c r="F1127" s="515"/>
      <c r="G1127" s="517"/>
      <c r="H1127" s="515"/>
      <c r="I1127" s="521" t="s">
        <v>2530</v>
      </c>
      <c r="J1127" s="582"/>
    </row>
    <row r="1128" spans="1:10" ht="63.75">
      <c r="A1128" s="605" t="s">
        <v>2430</v>
      </c>
      <c r="B1128" s="550" t="s">
        <v>2241</v>
      </c>
      <c r="C1128" s="550" t="s">
        <v>2242</v>
      </c>
      <c r="D1128" s="551" t="s">
        <v>31</v>
      </c>
      <c r="E1128" s="552">
        <f>2*1.3</f>
        <v>2.6</v>
      </c>
      <c r="F1128" s="553"/>
      <c r="G1128" s="554"/>
      <c r="H1128" s="586"/>
      <c r="I1128" s="586"/>
      <c r="J1128" s="587"/>
    </row>
    <row r="1129" spans="1:10">
      <c r="A1129" s="514"/>
      <c r="B1129" s="515"/>
      <c r="C1129" s="515"/>
      <c r="D1129" s="517"/>
      <c r="E1129" s="518"/>
      <c r="F1129" s="515"/>
      <c r="G1129" s="517"/>
      <c r="H1129" s="515"/>
      <c r="I1129" s="521" t="s">
        <v>2531</v>
      </c>
      <c r="J1129" s="582"/>
    </row>
    <row r="1130" spans="1:10" ht="63.75">
      <c r="A1130" s="605" t="s">
        <v>2431</v>
      </c>
      <c r="B1130" s="550" t="s">
        <v>2244</v>
      </c>
      <c r="C1130" s="550" t="s">
        <v>2245</v>
      </c>
      <c r="D1130" s="551" t="s">
        <v>31</v>
      </c>
      <c r="E1130" s="552">
        <f>4*1.3</f>
        <v>5.2</v>
      </c>
      <c r="F1130" s="553"/>
      <c r="G1130" s="554"/>
      <c r="H1130" s="586"/>
      <c r="I1130" s="586"/>
      <c r="J1130" s="587"/>
    </row>
    <row r="1131" spans="1:10">
      <c r="A1131" s="514"/>
      <c r="B1131" s="515"/>
      <c r="C1131" s="515"/>
      <c r="D1131" s="517"/>
      <c r="E1131" s="518"/>
      <c r="F1131" s="515"/>
      <c r="G1131" s="517"/>
      <c r="H1131" s="515"/>
      <c r="I1131" s="521" t="s">
        <v>2532</v>
      </c>
      <c r="J1131" s="582"/>
    </row>
    <row r="1132" spans="1:10" ht="63.75">
      <c r="A1132" s="605" t="s">
        <v>2432</v>
      </c>
      <c r="B1132" s="550" t="s">
        <v>2247</v>
      </c>
      <c r="C1132" s="550" t="s">
        <v>2248</v>
      </c>
      <c r="D1132" s="551" t="s">
        <v>31</v>
      </c>
      <c r="E1132" s="552">
        <f>4*1.3</f>
        <v>5.2</v>
      </c>
      <c r="F1132" s="553"/>
      <c r="G1132" s="554"/>
      <c r="H1132" s="586"/>
      <c r="I1132" s="586"/>
      <c r="J1132" s="587"/>
    </row>
    <row r="1133" spans="1:10">
      <c r="A1133" s="514"/>
      <c r="B1133" s="515"/>
      <c r="C1133" s="515"/>
      <c r="D1133" s="517"/>
      <c r="E1133" s="518"/>
      <c r="F1133" s="515"/>
      <c r="G1133" s="517"/>
      <c r="H1133" s="515"/>
      <c r="I1133" s="521" t="s">
        <v>2533</v>
      </c>
      <c r="J1133" s="582"/>
    </row>
    <row r="1134" spans="1:10" ht="63.75">
      <c r="A1134" s="605" t="s">
        <v>2433</v>
      </c>
      <c r="B1134" s="550" t="s">
        <v>2250</v>
      </c>
      <c r="C1134" s="550" t="s">
        <v>2251</v>
      </c>
      <c r="D1134" s="551" t="s">
        <v>31</v>
      </c>
      <c r="E1134" s="552">
        <f>2*1.3</f>
        <v>2.6</v>
      </c>
      <c r="F1134" s="553"/>
      <c r="G1134" s="554"/>
      <c r="H1134" s="586"/>
      <c r="I1134" s="586"/>
      <c r="J1134" s="587"/>
    </row>
    <row r="1135" spans="1:10">
      <c r="A1135" s="514"/>
      <c r="B1135" s="515"/>
      <c r="C1135" s="515"/>
      <c r="D1135" s="517"/>
      <c r="E1135" s="518"/>
      <c r="F1135" s="515"/>
      <c r="G1135" s="517"/>
      <c r="H1135" s="515"/>
      <c r="I1135" s="521" t="s">
        <v>2534</v>
      </c>
      <c r="J1135" s="582"/>
    </row>
    <row r="1136" spans="1:10" ht="63.75">
      <c r="A1136" s="605" t="s">
        <v>2434</v>
      </c>
      <c r="B1136" s="550" t="s">
        <v>2253</v>
      </c>
      <c r="C1136" s="550" t="s">
        <v>2254</v>
      </c>
      <c r="D1136" s="551" t="s">
        <v>31</v>
      </c>
      <c r="E1136" s="552">
        <f>4*1.3</f>
        <v>5.2</v>
      </c>
      <c r="F1136" s="553"/>
      <c r="G1136" s="554"/>
      <c r="H1136" s="586"/>
      <c r="I1136" s="586"/>
      <c r="J1136" s="587"/>
    </row>
    <row r="1137" spans="1:10">
      <c r="A1137" s="514"/>
      <c r="B1137" s="515"/>
      <c r="C1137" s="515"/>
      <c r="D1137" s="517"/>
      <c r="E1137" s="518"/>
      <c r="F1137" s="515"/>
      <c r="G1137" s="517"/>
      <c r="H1137" s="515"/>
      <c r="I1137" s="521" t="s">
        <v>2535</v>
      </c>
      <c r="J1137" s="582"/>
    </row>
    <row r="1138" spans="1:10" ht="63.75">
      <c r="A1138" s="605" t="s">
        <v>2435</v>
      </c>
      <c r="B1138" s="550" t="s">
        <v>2256</v>
      </c>
      <c r="C1138" s="550" t="s">
        <v>2257</v>
      </c>
      <c r="D1138" s="551" t="s">
        <v>31</v>
      </c>
      <c r="E1138" s="552">
        <f>3*1.3</f>
        <v>3.9000000000000004</v>
      </c>
      <c r="F1138" s="553"/>
      <c r="G1138" s="554"/>
      <c r="H1138" s="586"/>
      <c r="I1138" s="586"/>
      <c r="J1138" s="587"/>
    </row>
    <row r="1139" spans="1:10">
      <c r="A1139" s="514"/>
      <c r="B1139" s="515"/>
      <c r="C1139" s="515"/>
      <c r="D1139" s="517"/>
      <c r="E1139" s="518"/>
      <c r="F1139" s="515"/>
      <c r="G1139" s="517"/>
      <c r="H1139" s="515"/>
      <c r="I1139" s="521" t="s">
        <v>2536</v>
      </c>
      <c r="J1139" s="582"/>
    </row>
    <row r="1140" spans="1:10" ht="63.75">
      <c r="A1140" s="605" t="s">
        <v>2436</v>
      </c>
      <c r="B1140" s="550" t="s">
        <v>2259</v>
      </c>
      <c r="C1140" s="550" t="s">
        <v>2260</v>
      </c>
      <c r="D1140" s="551" t="s">
        <v>31</v>
      </c>
      <c r="E1140" s="552">
        <f>3*1.3</f>
        <v>3.9000000000000004</v>
      </c>
      <c r="F1140" s="553"/>
      <c r="G1140" s="554"/>
      <c r="H1140" s="586"/>
      <c r="I1140" s="586"/>
      <c r="J1140" s="587"/>
    </row>
    <row r="1141" spans="1:10">
      <c r="A1141" s="514"/>
      <c r="B1141" s="515"/>
      <c r="C1141" s="515"/>
      <c r="D1141" s="517"/>
      <c r="E1141" s="518"/>
      <c r="F1141" s="515"/>
      <c r="G1141" s="517"/>
      <c r="H1141" s="515"/>
      <c r="I1141" s="521" t="s">
        <v>2537</v>
      </c>
      <c r="J1141" s="582"/>
    </row>
    <row r="1142" spans="1:10" ht="63.75">
      <c r="A1142" s="605" t="s">
        <v>2437</v>
      </c>
      <c r="B1142" s="550" t="s">
        <v>2262</v>
      </c>
      <c r="C1142" s="550" t="s">
        <v>2263</v>
      </c>
      <c r="D1142" s="551" t="s">
        <v>31</v>
      </c>
      <c r="E1142" s="552">
        <f>2*1.3</f>
        <v>2.6</v>
      </c>
      <c r="F1142" s="553"/>
      <c r="G1142" s="554"/>
      <c r="H1142" s="586"/>
      <c r="I1142" s="586"/>
      <c r="J1142" s="587"/>
    </row>
    <row r="1143" spans="1:10">
      <c r="A1143" s="514"/>
      <c r="B1143" s="515"/>
      <c r="C1143" s="515"/>
      <c r="D1143" s="517"/>
      <c r="E1143" s="518"/>
      <c r="F1143" s="515"/>
      <c r="G1143" s="517"/>
      <c r="H1143" s="515"/>
      <c r="I1143" s="521" t="s">
        <v>2538</v>
      </c>
      <c r="J1143" s="582"/>
    </row>
    <row r="1144" spans="1:10" ht="63.75">
      <c r="A1144" s="605" t="s">
        <v>2438</v>
      </c>
      <c r="B1144" s="550" t="s">
        <v>2265</v>
      </c>
      <c r="C1144" s="550" t="s">
        <v>2266</v>
      </c>
      <c r="D1144" s="551" t="s">
        <v>31</v>
      </c>
      <c r="E1144" s="552">
        <f>4*1.3</f>
        <v>5.2</v>
      </c>
      <c r="F1144" s="553"/>
      <c r="G1144" s="554"/>
      <c r="H1144" s="586"/>
      <c r="I1144" s="586"/>
      <c r="J1144" s="587"/>
    </row>
    <row r="1145" spans="1:10">
      <c r="A1145" s="514"/>
      <c r="B1145" s="515"/>
      <c r="C1145" s="515"/>
      <c r="D1145" s="517"/>
      <c r="E1145" s="518"/>
      <c r="F1145" s="515"/>
      <c r="G1145" s="517"/>
      <c r="H1145" s="515"/>
      <c r="I1145" s="521" t="s">
        <v>2539</v>
      </c>
      <c r="J1145" s="582"/>
    </row>
    <row r="1146" spans="1:10" ht="63.75">
      <c r="A1146" s="605" t="s">
        <v>2439</v>
      </c>
      <c r="B1146" s="550" t="s">
        <v>2268</v>
      </c>
      <c r="C1146" s="550" t="s">
        <v>2269</v>
      </c>
      <c r="D1146" s="551" t="s">
        <v>31</v>
      </c>
      <c r="E1146" s="552">
        <f>5*1.3</f>
        <v>6.5</v>
      </c>
      <c r="F1146" s="553"/>
      <c r="G1146" s="554"/>
      <c r="H1146" s="586"/>
      <c r="I1146" s="586"/>
      <c r="J1146" s="587"/>
    </row>
    <row r="1147" spans="1:10">
      <c r="A1147" s="514"/>
      <c r="B1147" s="515"/>
      <c r="C1147" s="515"/>
      <c r="D1147" s="517"/>
      <c r="E1147" s="518"/>
      <c r="F1147" s="515"/>
      <c r="G1147" s="517"/>
      <c r="H1147" s="515"/>
      <c r="I1147" s="521" t="s">
        <v>2540</v>
      </c>
      <c r="J1147" s="582"/>
    </row>
    <row r="1148" spans="1:10" ht="63.75">
      <c r="A1148" s="605" t="s">
        <v>2440</v>
      </c>
      <c r="B1148" s="550" t="s">
        <v>2271</v>
      </c>
      <c r="C1148" s="550" t="s">
        <v>2272</v>
      </c>
      <c r="D1148" s="551" t="s">
        <v>31</v>
      </c>
      <c r="E1148" s="552">
        <f>5*1.3</f>
        <v>6.5</v>
      </c>
      <c r="F1148" s="553"/>
      <c r="G1148" s="554"/>
      <c r="H1148" s="586"/>
      <c r="I1148" s="586"/>
      <c r="J1148" s="587"/>
    </row>
    <row r="1149" spans="1:10">
      <c r="A1149" s="514"/>
      <c r="B1149" s="515"/>
      <c r="C1149" s="515"/>
      <c r="D1149" s="517"/>
      <c r="E1149" s="518"/>
      <c r="F1149" s="515"/>
      <c r="G1149" s="517"/>
      <c r="H1149" s="515"/>
      <c r="I1149" s="521" t="s">
        <v>2541</v>
      </c>
      <c r="J1149" s="582"/>
    </row>
    <row r="1150" spans="1:10" ht="63.75">
      <c r="A1150" s="605" t="s">
        <v>2441</v>
      </c>
      <c r="B1150" s="550" t="s">
        <v>2274</v>
      </c>
      <c r="C1150" s="550" t="s">
        <v>2275</v>
      </c>
      <c r="D1150" s="551" t="s">
        <v>31</v>
      </c>
      <c r="E1150" s="552">
        <f>5*1.3</f>
        <v>6.5</v>
      </c>
      <c r="F1150" s="553"/>
      <c r="G1150" s="554"/>
      <c r="H1150" s="586"/>
      <c r="I1150" s="586"/>
      <c r="J1150" s="587"/>
    </row>
    <row r="1151" spans="1:10">
      <c r="A1151" s="514"/>
      <c r="B1151" s="515"/>
      <c r="C1151" s="515"/>
      <c r="D1151" s="517"/>
      <c r="E1151" s="518"/>
      <c r="F1151" s="515"/>
      <c r="G1151" s="517"/>
      <c r="H1151" s="515"/>
      <c r="I1151" s="521" t="s">
        <v>2542</v>
      </c>
      <c r="J1151" s="582"/>
    </row>
    <row r="1152" spans="1:10" ht="63.75">
      <c r="A1152" s="605" t="s">
        <v>2442</v>
      </c>
      <c r="B1152" s="550" t="s">
        <v>2277</v>
      </c>
      <c r="C1152" s="550" t="s">
        <v>2278</v>
      </c>
      <c r="D1152" s="551" t="s">
        <v>31</v>
      </c>
      <c r="E1152" s="552">
        <f>3*1.3</f>
        <v>3.9000000000000004</v>
      </c>
      <c r="F1152" s="553"/>
      <c r="G1152" s="554"/>
      <c r="H1152" s="586"/>
      <c r="I1152" s="586"/>
      <c r="J1152" s="587"/>
    </row>
    <row r="1153" spans="1:10">
      <c r="A1153" s="514"/>
      <c r="B1153" s="515"/>
      <c r="C1153" s="515"/>
      <c r="D1153" s="517"/>
      <c r="E1153" s="518"/>
      <c r="F1153" s="515"/>
      <c r="G1153" s="517"/>
      <c r="H1153" s="515"/>
      <c r="I1153" s="521" t="s">
        <v>2543</v>
      </c>
      <c r="J1153" s="582"/>
    </row>
    <row r="1154" spans="1:10" ht="76.5">
      <c r="A1154" s="605" t="s">
        <v>2443</v>
      </c>
      <c r="B1154" s="550" t="s">
        <v>2280</v>
      </c>
      <c r="C1154" s="550" t="s">
        <v>2281</v>
      </c>
      <c r="D1154" s="551" t="s">
        <v>31</v>
      </c>
      <c r="E1154" s="552">
        <f>3*1.3</f>
        <v>3.9000000000000004</v>
      </c>
      <c r="F1154" s="553"/>
      <c r="G1154" s="554"/>
      <c r="H1154" s="586"/>
      <c r="I1154" s="586"/>
      <c r="J1154" s="587"/>
    </row>
    <row r="1155" spans="1:10">
      <c r="A1155" s="514"/>
      <c r="B1155" s="515"/>
      <c r="C1155" s="515"/>
      <c r="D1155" s="517"/>
      <c r="E1155" s="518"/>
      <c r="F1155" s="515"/>
      <c r="G1155" s="517"/>
      <c r="H1155" s="515"/>
      <c r="I1155" s="521" t="s">
        <v>2544</v>
      </c>
      <c r="J1155" s="582"/>
    </row>
    <row r="1156" spans="1:10" ht="63.75">
      <c r="A1156" s="605" t="s">
        <v>2444</v>
      </c>
      <c r="B1156" s="550" t="s">
        <v>2283</v>
      </c>
      <c r="C1156" s="550" t="s">
        <v>2284</v>
      </c>
      <c r="D1156" s="551" t="s">
        <v>31</v>
      </c>
      <c r="E1156" s="552">
        <f>1*1.3</f>
        <v>1.3</v>
      </c>
      <c r="F1156" s="553"/>
      <c r="G1156" s="554"/>
      <c r="H1156" s="586"/>
      <c r="I1156" s="586"/>
      <c r="J1156" s="587"/>
    </row>
    <row r="1157" spans="1:10">
      <c r="A1157" s="514"/>
      <c r="B1157" s="515"/>
      <c r="C1157" s="515"/>
      <c r="D1157" s="517"/>
      <c r="E1157" s="518"/>
      <c r="F1157" s="515"/>
      <c r="G1157" s="517"/>
      <c r="H1157" s="515"/>
      <c r="I1157" s="521" t="s">
        <v>2545</v>
      </c>
      <c r="J1157" s="582"/>
    </row>
    <row r="1158" spans="1:10" ht="63.75">
      <c r="A1158" s="605" t="s">
        <v>2445</v>
      </c>
      <c r="B1158" s="550" t="s">
        <v>2286</v>
      </c>
      <c r="C1158" s="550" t="s">
        <v>2287</v>
      </c>
      <c r="D1158" s="551" t="s">
        <v>31</v>
      </c>
      <c r="E1158" s="552">
        <f>3*1.3</f>
        <v>3.9000000000000004</v>
      </c>
      <c r="F1158" s="553"/>
      <c r="G1158" s="554"/>
      <c r="H1158" s="586"/>
      <c r="I1158" s="586"/>
      <c r="J1158" s="587"/>
    </row>
    <row r="1159" spans="1:10">
      <c r="A1159" s="514"/>
      <c r="B1159" s="515"/>
      <c r="C1159" s="515"/>
      <c r="D1159" s="517"/>
      <c r="E1159" s="518"/>
      <c r="F1159" s="515"/>
      <c r="G1159" s="517"/>
      <c r="H1159" s="515"/>
      <c r="I1159" s="521" t="s">
        <v>2546</v>
      </c>
      <c r="J1159" s="582"/>
    </row>
    <row r="1160" spans="1:10" ht="76.5">
      <c r="A1160" s="605" t="s">
        <v>2446</v>
      </c>
      <c r="B1160" s="550" t="s">
        <v>2289</v>
      </c>
      <c r="C1160" s="550" t="s">
        <v>2290</v>
      </c>
      <c r="D1160" s="551" t="s">
        <v>31</v>
      </c>
      <c r="E1160" s="552">
        <f>4*1.3</f>
        <v>5.2</v>
      </c>
      <c r="F1160" s="553"/>
      <c r="G1160" s="554"/>
      <c r="H1160" s="586"/>
      <c r="I1160" s="586"/>
      <c r="J1160" s="587"/>
    </row>
    <row r="1161" spans="1:10">
      <c r="A1161" s="514"/>
      <c r="B1161" s="515"/>
      <c r="C1161" s="515"/>
      <c r="D1161" s="517"/>
      <c r="E1161" s="518"/>
      <c r="F1161" s="515"/>
      <c r="G1161" s="517"/>
      <c r="H1161" s="515"/>
      <c r="I1161" s="521" t="s">
        <v>2547</v>
      </c>
      <c r="J1161" s="582"/>
    </row>
    <row r="1162" spans="1:10" ht="38.25">
      <c r="A1162" s="605" t="s">
        <v>2447</v>
      </c>
      <c r="B1162" s="550" t="s">
        <v>2292</v>
      </c>
      <c r="C1162" s="550" t="s">
        <v>2293</v>
      </c>
      <c r="D1162" s="551" t="s">
        <v>31</v>
      </c>
      <c r="E1162" s="552">
        <f>3*1.3</f>
        <v>3.9000000000000004</v>
      </c>
      <c r="F1162" s="553"/>
      <c r="G1162" s="554"/>
      <c r="H1162" s="586"/>
      <c r="I1162" s="586"/>
      <c r="J1162" s="587"/>
    </row>
    <row r="1163" spans="1:10">
      <c r="A1163" s="514"/>
      <c r="B1163" s="515"/>
      <c r="C1163" s="515"/>
      <c r="D1163" s="517"/>
      <c r="E1163" s="518"/>
      <c r="F1163" s="515"/>
      <c r="G1163" s="517"/>
      <c r="H1163" s="515"/>
      <c r="I1163" s="521" t="s">
        <v>2548</v>
      </c>
      <c r="J1163" s="582"/>
    </row>
    <row r="1164" spans="1:10" ht="63.75">
      <c r="A1164" s="605" t="s">
        <v>2448</v>
      </c>
      <c r="B1164" s="550" t="s">
        <v>2295</v>
      </c>
      <c r="C1164" s="550" t="s">
        <v>2296</v>
      </c>
      <c r="D1164" s="551" t="s">
        <v>31</v>
      </c>
      <c r="E1164" s="552">
        <f>5*1.3</f>
        <v>6.5</v>
      </c>
      <c r="F1164" s="553"/>
      <c r="G1164" s="554"/>
      <c r="H1164" s="586"/>
      <c r="I1164" s="586"/>
      <c r="J1164" s="587"/>
    </row>
    <row r="1165" spans="1:10">
      <c r="A1165" s="514"/>
      <c r="B1165" s="515"/>
      <c r="C1165" s="515"/>
      <c r="D1165" s="517"/>
      <c r="E1165" s="518"/>
      <c r="F1165" s="515"/>
      <c r="G1165" s="517"/>
      <c r="H1165" s="515"/>
      <c r="I1165" s="521" t="s">
        <v>2549</v>
      </c>
      <c r="J1165" s="582"/>
    </row>
    <row r="1166" spans="1:10" ht="63.75">
      <c r="A1166" s="605" t="s">
        <v>2449</v>
      </c>
      <c r="B1166" s="550" t="s">
        <v>2298</v>
      </c>
      <c r="C1166" s="550" t="s">
        <v>2299</v>
      </c>
      <c r="D1166" s="551" t="s">
        <v>31</v>
      </c>
      <c r="E1166" s="552">
        <f>5*1.3</f>
        <v>6.5</v>
      </c>
      <c r="F1166" s="553"/>
      <c r="G1166" s="554"/>
      <c r="H1166" s="586"/>
      <c r="I1166" s="586"/>
      <c r="J1166" s="587"/>
    </row>
    <row r="1167" spans="1:10">
      <c r="A1167" s="514"/>
      <c r="B1167" s="515"/>
      <c r="C1167" s="515"/>
      <c r="D1167" s="517"/>
      <c r="E1167" s="518"/>
      <c r="F1167" s="515"/>
      <c r="G1167" s="517"/>
      <c r="H1167" s="515"/>
      <c r="I1167" s="521" t="s">
        <v>2550</v>
      </c>
      <c r="J1167" s="582"/>
    </row>
    <row r="1168" spans="1:10" ht="63.75">
      <c r="A1168" s="605" t="s">
        <v>2450</v>
      </c>
      <c r="B1168" s="550" t="s">
        <v>2301</v>
      </c>
      <c r="C1168" s="550" t="s">
        <v>2302</v>
      </c>
      <c r="D1168" s="551" t="s">
        <v>31</v>
      </c>
      <c r="E1168" s="552">
        <f>5*1.3</f>
        <v>6.5</v>
      </c>
      <c r="F1168" s="553"/>
      <c r="G1168" s="554"/>
      <c r="H1168" s="586"/>
      <c r="I1168" s="586"/>
      <c r="J1168" s="587"/>
    </row>
    <row r="1169" spans="1:10">
      <c r="A1169" s="514"/>
      <c r="B1169" s="515"/>
      <c r="C1169" s="515"/>
      <c r="D1169" s="517"/>
      <c r="E1169" s="518"/>
      <c r="F1169" s="515"/>
      <c r="G1169" s="517"/>
      <c r="H1169" s="515"/>
      <c r="I1169" s="521" t="s">
        <v>2551</v>
      </c>
      <c r="J1169" s="582"/>
    </row>
    <row r="1170" spans="1:10" ht="63.75">
      <c r="A1170" s="605" t="s">
        <v>2451</v>
      </c>
      <c r="B1170" s="550" t="s">
        <v>2304</v>
      </c>
      <c r="C1170" s="550" t="s">
        <v>2305</v>
      </c>
      <c r="D1170" s="551" t="s">
        <v>31</v>
      </c>
      <c r="E1170" s="552">
        <f>5*1.3</f>
        <v>6.5</v>
      </c>
      <c r="F1170" s="553"/>
      <c r="G1170" s="554"/>
      <c r="H1170" s="586"/>
      <c r="I1170" s="586"/>
      <c r="J1170" s="587"/>
    </row>
    <row r="1171" spans="1:10">
      <c r="A1171" s="514"/>
      <c r="B1171" s="515"/>
      <c r="C1171" s="515"/>
      <c r="D1171" s="517"/>
      <c r="E1171" s="518"/>
      <c r="F1171" s="515"/>
      <c r="G1171" s="517"/>
      <c r="H1171" s="515"/>
      <c r="I1171" s="521" t="s">
        <v>2552</v>
      </c>
      <c r="J1171" s="582"/>
    </row>
    <row r="1172" spans="1:10" ht="63.75">
      <c r="A1172" s="605" t="s">
        <v>2452</v>
      </c>
      <c r="B1172" s="550" t="s">
        <v>2307</v>
      </c>
      <c r="C1172" s="550" t="s">
        <v>2308</v>
      </c>
      <c r="D1172" s="551" t="s">
        <v>31</v>
      </c>
      <c r="E1172" s="552">
        <f>5*1.3</f>
        <v>6.5</v>
      </c>
      <c r="F1172" s="553"/>
      <c r="G1172" s="554"/>
      <c r="H1172" s="586"/>
      <c r="I1172" s="586"/>
      <c r="J1172" s="587"/>
    </row>
    <row r="1173" spans="1:10">
      <c r="A1173" s="514"/>
      <c r="B1173" s="515"/>
      <c r="C1173" s="515"/>
      <c r="D1173" s="517"/>
      <c r="E1173" s="518"/>
      <c r="F1173" s="515"/>
      <c r="G1173" s="517"/>
      <c r="H1173" s="515"/>
      <c r="I1173" s="521" t="s">
        <v>2553</v>
      </c>
      <c r="J1173" s="582"/>
    </row>
    <row r="1174" spans="1:10" ht="25.5">
      <c r="A1174" s="574" t="s">
        <v>2453</v>
      </c>
      <c r="B1174" s="550" t="s">
        <v>2310</v>
      </c>
      <c r="C1174" s="550" t="s">
        <v>2311</v>
      </c>
      <c r="D1174" s="551" t="s">
        <v>31</v>
      </c>
      <c r="E1174" s="552">
        <f>30*1.3</f>
        <v>39</v>
      </c>
      <c r="F1174" s="553"/>
      <c r="G1174" s="559"/>
      <c r="H1174" s="577"/>
      <c r="I1174" s="577"/>
      <c r="J1174" s="578"/>
    </row>
    <row r="1175" spans="1:10">
      <c r="A1175" s="514"/>
      <c r="B1175" s="515"/>
      <c r="C1175" s="515"/>
      <c r="D1175" s="517"/>
      <c r="E1175" s="518"/>
      <c r="F1175" s="515"/>
      <c r="G1175" s="517"/>
      <c r="H1175" s="515"/>
      <c r="I1175" s="521" t="s">
        <v>2554</v>
      </c>
      <c r="J1175" s="582"/>
    </row>
    <row r="1176" spans="1:10" ht="76.5">
      <c r="A1176" s="574" t="s">
        <v>2454</v>
      </c>
      <c r="B1176" s="581" t="s">
        <v>2313</v>
      </c>
      <c r="C1176" s="550" t="s">
        <v>2314</v>
      </c>
      <c r="D1176" s="551" t="s">
        <v>31</v>
      </c>
      <c r="E1176" s="552">
        <f>12*1.3</f>
        <v>15.600000000000001</v>
      </c>
      <c r="F1176" s="553"/>
      <c r="G1176" s="554"/>
      <c r="H1176" s="586"/>
      <c r="I1176" s="586"/>
      <c r="J1176" s="587"/>
    </row>
    <row r="1177" spans="1:10">
      <c r="A1177" s="514"/>
      <c r="B1177" s="515"/>
      <c r="C1177" s="516"/>
      <c r="D1177" s="517"/>
      <c r="E1177" s="518"/>
      <c r="F1177" s="520"/>
      <c r="G1177" s="517"/>
      <c r="H1177" s="520"/>
      <c r="I1177" s="521" t="s">
        <v>2555</v>
      </c>
      <c r="J1177" s="573"/>
    </row>
    <row r="1178" spans="1:10">
      <c r="A1178" s="522" t="s">
        <v>2558</v>
      </c>
      <c r="B1178" s="560" t="s">
        <v>2316</v>
      </c>
      <c r="C1178" s="523"/>
      <c r="D1178" s="524"/>
      <c r="E1178" s="525"/>
      <c r="F1178" s="506"/>
      <c r="G1178" s="524"/>
      <c r="H1178" s="527"/>
      <c r="I1178" s="526"/>
      <c r="J1178" s="572"/>
    </row>
    <row r="1179" spans="1:10">
      <c r="A1179" s="558" t="s">
        <v>2559</v>
      </c>
      <c r="B1179" s="550" t="s">
        <v>2317</v>
      </c>
      <c r="C1179" s="550" t="s">
        <v>2318</v>
      </c>
      <c r="D1179" s="551" t="s">
        <v>31</v>
      </c>
      <c r="E1179" s="552">
        <f>30*1.3</f>
        <v>39</v>
      </c>
      <c r="F1179" s="553"/>
      <c r="G1179" s="559"/>
      <c r="H1179" s="577"/>
      <c r="I1179" s="577"/>
      <c r="J1179" s="578"/>
    </row>
    <row r="1180" spans="1:10" ht="38.25">
      <c r="A1180" s="558" t="s">
        <v>2560</v>
      </c>
      <c r="B1180" s="581" t="s">
        <v>2310</v>
      </c>
      <c r="C1180" s="550" t="s">
        <v>2319</v>
      </c>
      <c r="D1180" s="551" t="s">
        <v>31</v>
      </c>
      <c r="E1180" s="552">
        <f>15*1.3</f>
        <v>19.5</v>
      </c>
      <c r="F1180" s="553"/>
      <c r="G1180" s="559"/>
      <c r="H1180" s="577"/>
      <c r="I1180" s="577"/>
      <c r="J1180" s="578"/>
    </row>
    <row r="1181" spans="1:10" ht="38.25">
      <c r="A1181" s="558" t="s">
        <v>2561</v>
      </c>
      <c r="B1181" s="581" t="s">
        <v>2320</v>
      </c>
      <c r="C1181" s="550" t="s">
        <v>2321</v>
      </c>
      <c r="D1181" s="551" t="s">
        <v>31</v>
      </c>
      <c r="E1181" s="552">
        <f>7*1.3</f>
        <v>9.1</v>
      </c>
      <c r="F1181" s="553"/>
      <c r="G1181" s="559"/>
      <c r="H1181" s="577"/>
      <c r="I1181" s="577"/>
      <c r="J1181" s="578"/>
    </row>
    <row r="1182" spans="1:10" ht="25.5">
      <c r="A1182" s="558" t="s">
        <v>2562</v>
      </c>
      <c r="B1182" s="581" t="s">
        <v>2322</v>
      </c>
      <c r="C1182" s="550" t="s">
        <v>2323</v>
      </c>
      <c r="D1182" s="551" t="s">
        <v>31</v>
      </c>
      <c r="E1182" s="552">
        <f>30*1.3</f>
        <v>39</v>
      </c>
      <c r="F1182" s="553"/>
      <c r="G1182" s="559"/>
      <c r="H1182" s="577"/>
      <c r="I1182" s="577"/>
      <c r="J1182" s="578"/>
    </row>
    <row r="1183" spans="1:10" ht="38.25">
      <c r="A1183" s="558" t="s">
        <v>2563</v>
      </c>
      <c r="B1183" s="581" t="s">
        <v>2324</v>
      </c>
      <c r="C1183" s="550" t="s">
        <v>2325</v>
      </c>
      <c r="D1183" s="551" t="s">
        <v>31</v>
      </c>
      <c r="E1183" s="552">
        <f>20*1.3</f>
        <v>26</v>
      </c>
      <c r="F1183" s="553"/>
      <c r="G1183" s="559"/>
      <c r="H1183" s="577"/>
      <c r="I1183" s="577"/>
      <c r="J1183" s="578"/>
    </row>
    <row r="1184" spans="1:10" ht="25.5">
      <c r="A1184" s="558" t="s">
        <v>2564</v>
      </c>
      <c r="B1184" s="581" t="s">
        <v>2326</v>
      </c>
      <c r="C1184" s="550" t="s">
        <v>2327</v>
      </c>
      <c r="D1184" s="551" t="s">
        <v>31</v>
      </c>
      <c r="E1184" s="552">
        <f>18*1.3</f>
        <v>23.400000000000002</v>
      </c>
      <c r="F1184" s="553"/>
      <c r="G1184" s="559"/>
      <c r="H1184" s="577"/>
      <c r="I1184" s="577"/>
      <c r="J1184" s="578"/>
    </row>
    <row r="1185" spans="1:10" ht="38.25">
      <c r="A1185" s="558" t="s">
        <v>2565</v>
      </c>
      <c r="B1185" s="581" t="s">
        <v>2328</v>
      </c>
      <c r="C1185" s="550" t="s">
        <v>2329</v>
      </c>
      <c r="D1185" s="551" t="s">
        <v>31</v>
      </c>
      <c r="E1185" s="552">
        <f>27*1.3</f>
        <v>35.1</v>
      </c>
      <c r="F1185" s="553"/>
      <c r="G1185" s="559"/>
      <c r="H1185" s="577"/>
      <c r="I1185" s="577"/>
      <c r="J1185" s="578"/>
    </row>
    <row r="1186" spans="1:10" ht="38.25">
      <c r="A1186" s="558" t="s">
        <v>2566</v>
      </c>
      <c r="B1186" s="581" t="s">
        <v>2330</v>
      </c>
      <c r="C1186" s="550" t="s">
        <v>2331</v>
      </c>
      <c r="D1186" s="551" t="s">
        <v>31</v>
      </c>
      <c r="E1186" s="552">
        <f>6*1.3</f>
        <v>7.8000000000000007</v>
      </c>
      <c r="F1186" s="553"/>
      <c r="G1186" s="559"/>
      <c r="H1186" s="577"/>
      <c r="I1186" s="577"/>
      <c r="J1186" s="578"/>
    </row>
    <row r="1187" spans="1:10" ht="25.5">
      <c r="A1187" s="558" t="s">
        <v>2567</v>
      </c>
      <c r="B1187" s="581" t="s">
        <v>2332</v>
      </c>
      <c r="C1187" s="550" t="s">
        <v>2333</v>
      </c>
      <c r="D1187" s="551" t="s">
        <v>31</v>
      </c>
      <c r="E1187" s="552">
        <f>40*1.3</f>
        <v>52</v>
      </c>
      <c r="F1187" s="553"/>
      <c r="G1187" s="559"/>
      <c r="H1187" s="577"/>
      <c r="I1187" s="577"/>
      <c r="J1187" s="578"/>
    </row>
    <row r="1188" spans="1:10">
      <c r="A1188" s="514"/>
      <c r="B1188" s="515"/>
      <c r="C1188" s="515"/>
      <c r="D1188" s="517"/>
      <c r="E1188" s="518"/>
      <c r="F1188" s="515"/>
      <c r="G1188" s="517"/>
      <c r="H1188" s="515"/>
      <c r="I1188" s="521" t="s">
        <v>2556</v>
      </c>
      <c r="J1188" s="582"/>
    </row>
    <row r="1189" spans="1:10">
      <c r="A1189" s="547" t="s">
        <v>2568</v>
      </c>
      <c r="B1189" s="583" t="s">
        <v>2335</v>
      </c>
      <c r="C1189" s="562"/>
      <c r="D1189" s="563"/>
      <c r="E1189" s="564"/>
      <c r="F1189" s="565"/>
      <c r="G1189" s="548"/>
      <c r="H1189" s="584"/>
      <c r="I1189" s="584"/>
      <c r="J1189" s="584"/>
    </row>
    <row r="1190" spans="1:10" ht="25.5">
      <c r="A1190" s="549" t="s">
        <v>2569</v>
      </c>
      <c r="B1190" s="566" t="s">
        <v>2624</v>
      </c>
      <c r="C1190" s="566" t="s">
        <v>2336</v>
      </c>
      <c r="D1190" s="567" t="s">
        <v>2337</v>
      </c>
      <c r="E1190" s="568">
        <f>3*1.3</f>
        <v>3.9000000000000004</v>
      </c>
      <c r="F1190" s="569"/>
      <c r="G1190" s="554"/>
      <c r="H1190" s="586"/>
      <c r="I1190" s="586"/>
      <c r="J1190" s="587"/>
    </row>
    <row r="1191" spans="1:10" ht="63.75">
      <c r="A1191" s="549" t="s">
        <v>2570</v>
      </c>
      <c r="B1191" s="566" t="s">
        <v>2625</v>
      </c>
      <c r="C1191" s="566" t="s">
        <v>2338</v>
      </c>
      <c r="D1191" s="567" t="s">
        <v>2337</v>
      </c>
      <c r="E1191" s="568">
        <f>3*1.3</f>
        <v>3.9000000000000004</v>
      </c>
      <c r="F1191" s="569"/>
      <c r="G1191" s="554"/>
      <c r="H1191" s="586"/>
      <c r="I1191" s="586"/>
      <c r="J1191" s="587"/>
    </row>
    <row r="1192" spans="1:10" ht="51">
      <c r="A1192" s="549" t="s">
        <v>2571</v>
      </c>
      <c r="B1192" s="566" t="s">
        <v>2626</v>
      </c>
      <c r="C1192" s="566" t="s">
        <v>2339</v>
      </c>
      <c r="D1192" s="567" t="s">
        <v>2337</v>
      </c>
      <c r="E1192" s="570">
        <f>4*1.3</f>
        <v>5.2</v>
      </c>
      <c r="F1192" s="571"/>
      <c r="G1192" s="554"/>
      <c r="H1192" s="586"/>
      <c r="I1192" s="586"/>
      <c r="J1192" s="587"/>
    </row>
    <row r="1193" spans="1:10">
      <c r="A1193" s="514"/>
      <c r="B1193" s="515"/>
      <c r="C1193" s="515"/>
      <c r="D1193" s="517"/>
      <c r="E1193" s="518"/>
      <c r="F1193" s="515"/>
      <c r="G1193" s="517"/>
      <c r="H1193" s="515"/>
      <c r="I1193" s="521" t="s">
        <v>2557</v>
      </c>
      <c r="J1193" s="582"/>
    </row>
    <row r="1194" spans="1:10">
      <c r="A1194" s="612" t="s">
        <v>2609</v>
      </c>
      <c r="B1194" s="602" t="s">
        <v>2639</v>
      </c>
      <c r="C1194" s="541"/>
      <c r="D1194" s="542"/>
      <c r="E1194" s="533"/>
      <c r="F1194" s="543"/>
      <c r="G1194" s="535"/>
      <c r="H1194" s="599"/>
      <c r="I1194" s="599"/>
      <c r="J1194" s="600"/>
    </row>
    <row r="1195" spans="1:10" ht="51">
      <c r="A1195" s="614" t="s">
        <v>2640</v>
      </c>
      <c r="B1195" s="528" t="s">
        <v>2649</v>
      </c>
      <c r="C1195" s="528" t="s">
        <v>2063</v>
      </c>
      <c r="D1195" s="529" t="s">
        <v>31</v>
      </c>
      <c r="E1195" s="530">
        <f>240000*1.3</f>
        <v>312000</v>
      </c>
      <c r="F1195" s="511"/>
      <c r="G1195" s="546"/>
      <c r="H1195" s="586"/>
      <c r="I1195" s="586"/>
      <c r="J1195" s="587"/>
    </row>
    <row r="1196" spans="1:10" ht="51">
      <c r="A1196" s="614" t="s">
        <v>2641</v>
      </c>
      <c r="B1196" s="528" t="s">
        <v>2650</v>
      </c>
      <c r="C1196" s="528" t="s">
        <v>2064</v>
      </c>
      <c r="D1196" s="529" t="s">
        <v>31</v>
      </c>
      <c r="E1196" s="530">
        <f>35000*1.3</f>
        <v>45500</v>
      </c>
      <c r="F1196" s="511"/>
      <c r="G1196" s="546"/>
      <c r="H1196" s="586"/>
      <c r="I1196" s="586"/>
      <c r="J1196" s="587"/>
    </row>
    <row r="1197" spans="1:10">
      <c r="A1197" s="514"/>
      <c r="B1197" s="515"/>
      <c r="C1197" s="515"/>
      <c r="D1197" s="517"/>
      <c r="E1197" s="518"/>
      <c r="F1197" s="515"/>
      <c r="G1197" s="517"/>
      <c r="H1197" s="515"/>
      <c r="I1197" s="521" t="s">
        <v>2642</v>
      </c>
      <c r="J1197" s="582"/>
    </row>
    <row r="1198" spans="1:10">
      <c r="A1198" s="612" t="s">
        <v>2643</v>
      </c>
      <c r="B1198" s="602" t="s">
        <v>2645</v>
      </c>
      <c r="C1198" s="541"/>
      <c r="D1198" s="542"/>
      <c r="E1198" s="533"/>
      <c r="F1198" s="543"/>
      <c r="G1198" s="535"/>
      <c r="H1198" s="599"/>
      <c r="I1198" s="599"/>
      <c r="J1198" s="600"/>
    </row>
    <row r="1199" spans="1:10" ht="51">
      <c r="A1199" s="614" t="s">
        <v>2644</v>
      </c>
      <c r="B1199" s="509" t="s">
        <v>2065</v>
      </c>
      <c r="C1199" s="509" t="s">
        <v>2066</v>
      </c>
      <c r="D1199" s="510" t="s">
        <v>31</v>
      </c>
      <c r="E1199" s="530">
        <f>80000*1.3</f>
        <v>104000</v>
      </c>
      <c r="F1199" s="511"/>
      <c r="G1199" s="546"/>
      <c r="H1199" s="586"/>
      <c r="I1199" s="586"/>
      <c r="J1199" s="587"/>
    </row>
    <row r="1200" spans="1:10">
      <c r="A1200" s="514"/>
      <c r="B1200" s="515"/>
      <c r="C1200" s="515"/>
      <c r="D1200" s="517"/>
      <c r="E1200" s="518"/>
      <c r="F1200" s="515"/>
      <c r="G1200" s="517"/>
      <c r="H1200" s="515"/>
      <c r="I1200" s="521" t="s">
        <v>2646</v>
      </c>
      <c r="J1200" s="582"/>
    </row>
    <row r="1201" spans="1:10">
      <c r="A1201" s="330" t="s">
        <v>2647</v>
      </c>
      <c r="B1201" s="355" t="s">
        <v>2756</v>
      </c>
      <c r="C1201" s="390"/>
      <c r="D1201" s="336"/>
      <c r="E1201" s="357"/>
      <c r="F1201" s="324"/>
      <c r="G1201" s="376"/>
      <c r="H1201" s="336"/>
      <c r="I1201" s="324"/>
      <c r="J1201" s="324"/>
    </row>
    <row r="1202" spans="1:10">
      <c r="A1202" s="642" t="s">
        <v>2757</v>
      </c>
      <c r="B1202" s="642"/>
      <c r="C1202" s="642"/>
      <c r="D1202" s="642"/>
      <c r="E1202" s="642"/>
      <c r="F1202" s="642"/>
      <c r="G1202" s="642"/>
      <c r="H1202" s="642"/>
      <c r="I1202" s="642"/>
      <c r="J1202" s="642"/>
    </row>
    <row r="1203" spans="1:10" ht="128.25">
      <c r="A1203" s="549" t="s">
        <v>2648</v>
      </c>
      <c r="B1203" s="618" t="s">
        <v>2610</v>
      </c>
      <c r="C1203" s="619" t="s">
        <v>2618</v>
      </c>
      <c r="D1203" s="554" t="s">
        <v>31</v>
      </c>
      <c r="E1203" s="620">
        <v>60000</v>
      </c>
      <c r="F1203" s="549"/>
      <c r="G1203" s="549"/>
      <c r="H1203" s="549"/>
      <c r="I1203" s="549"/>
      <c r="J1203" s="549"/>
    </row>
    <row r="1204" spans="1:10">
      <c r="A1204" s="514"/>
      <c r="B1204" s="515"/>
      <c r="C1204" s="515"/>
      <c r="D1204" s="517"/>
      <c r="E1204" s="518"/>
      <c r="F1204" s="515"/>
      <c r="G1204" s="517"/>
      <c r="H1204" s="515"/>
      <c r="I1204" s="521" t="s">
        <v>2651</v>
      </c>
      <c r="J1204" s="582"/>
    </row>
  </sheetData>
  <mergeCells count="10">
    <mergeCell ref="B14:H14"/>
    <mergeCell ref="A760:J760"/>
    <mergeCell ref="A772:J772"/>
    <mergeCell ref="A1202:J1202"/>
    <mergeCell ref="B8:H8"/>
    <mergeCell ref="B9:H9"/>
    <mergeCell ref="B10:H10"/>
    <mergeCell ref="B11:H11"/>
    <mergeCell ref="B12:H12"/>
    <mergeCell ref="B13:H13"/>
  </mergeCell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FF"/>
  </sheetPr>
  <dimension ref="A1:J1211"/>
  <sheetViews>
    <sheetView workbookViewId="0">
      <selection activeCell="P28" sqref="P28"/>
    </sheetView>
  </sheetViews>
  <sheetFormatPr defaultRowHeight="15"/>
  <cols>
    <col min="1" max="1" width="9.140625" style="2136" customWidth="1"/>
    <col min="2" max="2" width="27.85546875" style="2137" customWidth="1"/>
    <col min="3" max="3" width="66.85546875" style="2137" customWidth="1"/>
    <col min="4" max="4" width="9.85546875" style="2137" customWidth="1"/>
    <col min="5" max="5" width="9.140625" style="2136" customWidth="1"/>
    <col min="6" max="6" width="9" style="2137"/>
    <col min="7" max="8" width="9" style="3466"/>
    <col min="9" max="9" width="9" style="2137"/>
    <col min="10" max="10" width="10.42578125" style="3466" customWidth="1"/>
  </cols>
  <sheetData>
    <row r="1" spans="1:10">
      <c r="A1" s="3164"/>
      <c r="B1" s="3165"/>
      <c r="C1" s="3165"/>
      <c r="D1" s="3165"/>
      <c r="E1" s="3166"/>
      <c r="F1" s="3165"/>
      <c r="G1" s="3167"/>
      <c r="H1" s="3167"/>
      <c r="I1" s="3165"/>
      <c r="J1" s="3167"/>
    </row>
    <row r="2" spans="1:10" ht="15.75">
      <c r="A2" s="3168" t="s">
        <v>0</v>
      </c>
      <c r="B2" s="3168"/>
      <c r="C2" s="3168"/>
      <c r="D2" s="3168"/>
      <c r="E2" s="3168"/>
      <c r="F2" s="3168"/>
      <c r="G2" s="3168"/>
      <c r="H2" s="3168"/>
      <c r="I2" s="3168"/>
      <c r="J2" s="3168"/>
    </row>
    <row r="3" spans="1:10">
      <c r="A3" s="3164"/>
      <c r="B3" s="3165"/>
      <c r="C3" s="3165"/>
      <c r="D3" s="3165"/>
      <c r="E3" s="3166"/>
      <c r="F3" s="3165"/>
      <c r="G3" s="3167"/>
      <c r="H3" s="3167"/>
      <c r="I3" s="3165"/>
      <c r="J3" s="3167"/>
    </row>
    <row r="4" spans="1:10" ht="15.75">
      <c r="A4" s="3169" t="s">
        <v>1</v>
      </c>
      <c r="B4" s="3169"/>
      <c r="C4" s="3169"/>
      <c r="D4" s="3169"/>
      <c r="E4" s="3169"/>
      <c r="F4" s="3169"/>
      <c r="G4" s="3169"/>
      <c r="H4" s="3169"/>
      <c r="I4" s="3169"/>
      <c r="J4" s="3169"/>
    </row>
    <row r="5" spans="1:10" ht="15.75">
      <c r="A5" s="3170"/>
      <c r="B5" s="3170"/>
      <c r="C5" s="3171"/>
      <c r="D5" s="3170"/>
      <c r="E5" s="3172"/>
      <c r="F5" s="3170"/>
      <c r="G5" s="3173"/>
      <c r="H5" s="3174"/>
      <c r="I5" s="3170"/>
      <c r="J5" s="3174"/>
    </row>
    <row r="6" spans="1:10" ht="15.75">
      <c r="A6" s="3170"/>
      <c r="B6" s="3175" t="s">
        <v>2</v>
      </c>
      <c r="C6" s="3176"/>
      <c r="D6" s="3170"/>
      <c r="E6" s="3172"/>
      <c r="F6" s="3170"/>
      <c r="G6" s="3173"/>
      <c r="H6" s="3174"/>
      <c r="I6" s="3170"/>
      <c r="J6" s="3174"/>
    </row>
    <row r="7" spans="1:10" ht="15.75">
      <c r="A7" s="3170"/>
      <c r="B7" s="3170"/>
      <c r="C7" s="3171"/>
      <c r="D7" s="3170"/>
      <c r="E7" s="3172"/>
      <c r="F7" s="3170"/>
      <c r="G7" s="3173"/>
      <c r="H7" s="3174"/>
      <c r="I7" s="3170"/>
      <c r="J7" s="3174"/>
    </row>
    <row r="8" spans="1:10">
      <c r="A8" s="3177" t="s">
        <v>3</v>
      </c>
      <c r="B8" s="3178" t="s">
        <v>4</v>
      </c>
      <c r="C8" s="3178"/>
      <c r="D8" s="3178"/>
      <c r="E8" s="3178"/>
      <c r="F8" s="3178"/>
      <c r="G8" s="3178"/>
      <c r="H8" s="3178"/>
      <c r="I8" s="3179"/>
      <c r="J8" s="3180"/>
    </row>
    <row r="9" spans="1:10">
      <c r="A9" s="3177" t="s">
        <v>5</v>
      </c>
      <c r="B9" s="3181" t="s">
        <v>6</v>
      </c>
      <c r="C9" s="3181"/>
      <c r="D9" s="3181"/>
      <c r="E9" s="3181"/>
      <c r="F9" s="3181"/>
      <c r="G9" s="3181"/>
      <c r="H9" s="3181"/>
      <c r="I9" s="3182"/>
      <c r="J9" s="3183"/>
    </row>
    <row r="10" spans="1:10">
      <c r="A10" s="3177" t="s">
        <v>7</v>
      </c>
      <c r="B10" s="3184" t="s">
        <v>8</v>
      </c>
      <c r="C10" s="3184"/>
      <c r="D10" s="3184"/>
      <c r="E10" s="3184"/>
      <c r="F10" s="3184"/>
      <c r="G10" s="3184"/>
      <c r="H10" s="3184"/>
      <c r="I10" s="3179"/>
      <c r="J10" s="3180"/>
    </row>
    <row r="11" spans="1:10">
      <c r="A11" s="3177" t="s">
        <v>9</v>
      </c>
      <c r="B11" s="3185" t="s">
        <v>3433</v>
      </c>
      <c r="C11" s="3185"/>
      <c r="D11" s="3185"/>
      <c r="E11" s="3185"/>
      <c r="F11" s="3185"/>
      <c r="G11" s="3185"/>
      <c r="H11" s="3185"/>
      <c r="I11" s="3179"/>
      <c r="J11" s="3180"/>
    </row>
    <row r="12" spans="1:10">
      <c r="A12" s="3177" t="s">
        <v>11</v>
      </c>
      <c r="B12" s="3186" t="s">
        <v>12</v>
      </c>
      <c r="C12" s="3186"/>
      <c r="D12" s="3186"/>
      <c r="E12" s="3186"/>
      <c r="F12" s="3186"/>
      <c r="G12" s="3186"/>
      <c r="H12" s="3186"/>
      <c r="I12" s="3179"/>
      <c r="J12" s="3180"/>
    </row>
    <row r="13" spans="1:10">
      <c r="A13" s="3177" t="s">
        <v>13</v>
      </c>
      <c r="B13" s="3187" t="s">
        <v>2797</v>
      </c>
      <c r="C13" s="3187"/>
      <c r="D13" s="3187"/>
      <c r="E13" s="3187"/>
      <c r="F13" s="3187"/>
      <c r="G13" s="3187"/>
      <c r="H13" s="3187"/>
      <c r="I13" s="3179"/>
      <c r="J13" s="3180"/>
    </row>
    <row r="14" spans="1:10" ht="15.75">
      <c r="A14" s="3177" t="s">
        <v>1410</v>
      </c>
      <c r="B14" s="3188" t="s">
        <v>2652</v>
      </c>
      <c r="C14" s="3188"/>
      <c r="D14" s="3188"/>
      <c r="E14" s="3188"/>
      <c r="F14" s="3188"/>
      <c r="G14" s="3188"/>
      <c r="H14" s="3188"/>
      <c r="I14" s="3170"/>
      <c r="J14" s="3174"/>
    </row>
    <row r="15" spans="1:10" ht="15.75">
      <c r="A15" s="3170"/>
      <c r="B15" s="3170"/>
      <c r="C15" s="3171"/>
      <c r="D15" s="3170"/>
      <c r="E15" s="3172"/>
      <c r="F15" s="3170"/>
      <c r="G15" s="3173"/>
      <c r="H15" s="3174"/>
      <c r="I15" s="3170"/>
      <c r="J15" s="3174"/>
    </row>
    <row r="16" spans="1:10">
      <c r="A16" s="3189"/>
      <c r="B16" s="3190"/>
      <c r="C16" s="3190"/>
      <c r="D16" s="3190"/>
      <c r="E16" s="3189"/>
      <c r="F16" s="3190"/>
      <c r="G16" s="3191"/>
      <c r="H16" s="3191"/>
      <c r="I16" s="3190"/>
      <c r="J16" s="3191"/>
    </row>
    <row r="17" spans="1:10" ht="63.75">
      <c r="A17" s="2138" t="s">
        <v>14</v>
      </c>
      <c r="B17" s="2139" t="s">
        <v>15</v>
      </c>
      <c r="C17" s="2139" t="s">
        <v>16</v>
      </c>
      <c r="D17" s="2139" t="s">
        <v>17</v>
      </c>
      <c r="E17" s="2140" t="s">
        <v>18</v>
      </c>
      <c r="F17" s="691" t="s">
        <v>20</v>
      </c>
      <c r="G17" s="3192" t="s">
        <v>21</v>
      </c>
      <c r="H17" s="3193" t="s">
        <v>22</v>
      </c>
      <c r="I17" s="2141" t="s">
        <v>23</v>
      </c>
      <c r="J17" s="3194" t="s">
        <v>3434</v>
      </c>
    </row>
    <row r="18" spans="1:10">
      <c r="A18" s="2138" t="s">
        <v>26</v>
      </c>
      <c r="B18" s="2139">
        <v>2</v>
      </c>
      <c r="C18" s="2139">
        <v>3</v>
      </c>
      <c r="D18" s="2139">
        <v>4</v>
      </c>
      <c r="E18" s="2140">
        <v>5</v>
      </c>
      <c r="F18" s="694">
        <v>7</v>
      </c>
      <c r="G18" s="3195">
        <v>8</v>
      </c>
      <c r="H18" s="3196">
        <v>9</v>
      </c>
      <c r="I18" s="2138">
        <v>10</v>
      </c>
      <c r="J18" s="2138">
        <v>11</v>
      </c>
    </row>
    <row r="19" spans="1:10">
      <c r="A19" s="3197">
        <v>1</v>
      </c>
      <c r="B19" s="3198" t="s">
        <v>27</v>
      </c>
      <c r="C19" s="3199"/>
      <c r="D19" s="3200"/>
      <c r="E19" s="3201"/>
      <c r="F19" s="3202"/>
      <c r="G19" s="3203"/>
      <c r="H19" s="3204"/>
      <c r="I19" s="3205"/>
      <c r="J19" s="3206"/>
    </row>
    <row r="20" spans="1:10" ht="26.25">
      <c r="A20" s="2155" t="s">
        <v>28</v>
      </c>
      <c r="B20" s="2156" t="s">
        <v>29</v>
      </c>
      <c r="C20" s="2157" t="s">
        <v>30</v>
      </c>
      <c r="D20" s="2158" t="s">
        <v>31</v>
      </c>
      <c r="E20" s="2159" t="s">
        <v>32</v>
      </c>
      <c r="F20" s="2160"/>
      <c r="G20" s="3207"/>
      <c r="H20" s="3208"/>
      <c r="I20" s="2160"/>
      <c r="J20" s="3209"/>
    </row>
    <row r="21" spans="1:10" ht="26.25">
      <c r="A21" s="2155" t="s">
        <v>33</v>
      </c>
      <c r="B21" s="2156" t="s">
        <v>34</v>
      </c>
      <c r="C21" s="2157" t="s">
        <v>30</v>
      </c>
      <c r="D21" s="2158" t="s">
        <v>31</v>
      </c>
      <c r="E21" s="2159" t="s">
        <v>32</v>
      </c>
      <c r="F21" s="2160"/>
      <c r="G21" s="3207"/>
      <c r="H21" s="3208"/>
      <c r="I21" s="2160"/>
      <c r="J21" s="3209"/>
    </row>
    <row r="22" spans="1:10">
      <c r="A22" s="2155" t="s">
        <v>35</v>
      </c>
      <c r="B22" s="2156" t="s">
        <v>36</v>
      </c>
      <c r="C22" s="2157" t="s">
        <v>37</v>
      </c>
      <c r="D22" s="2158" t="s">
        <v>31</v>
      </c>
      <c r="E22" s="2164" t="s">
        <v>38</v>
      </c>
      <c r="F22" s="2160"/>
      <c r="G22" s="3207"/>
      <c r="H22" s="3208"/>
      <c r="I22" s="2160"/>
      <c r="J22" s="3209"/>
    </row>
    <row r="23" spans="1:10">
      <c r="A23" s="2155" t="s">
        <v>39</v>
      </c>
      <c r="B23" s="2156" t="s">
        <v>40</v>
      </c>
      <c r="C23" s="2157" t="s">
        <v>37</v>
      </c>
      <c r="D23" s="2158" t="s">
        <v>31</v>
      </c>
      <c r="E23" s="2164" t="s">
        <v>38</v>
      </c>
      <c r="F23" s="2160"/>
      <c r="G23" s="3207"/>
      <c r="H23" s="3208"/>
      <c r="I23" s="2160"/>
      <c r="J23" s="3209"/>
    </row>
    <row r="24" spans="1:10" ht="25.5">
      <c r="A24" s="2155" t="s">
        <v>41</v>
      </c>
      <c r="B24" s="2165" t="s">
        <v>42</v>
      </c>
      <c r="C24" s="2165" t="s">
        <v>43</v>
      </c>
      <c r="D24" s="2158" t="s">
        <v>31</v>
      </c>
      <c r="E24" s="2164" t="s">
        <v>44</v>
      </c>
      <c r="F24" s="2160"/>
      <c r="G24" s="3207"/>
      <c r="H24" s="3210"/>
      <c r="I24" s="2163"/>
      <c r="J24" s="3209"/>
    </row>
    <row r="25" spans="1:10">
      <c r="A25" s="2167"/>
      <c r="B25" s="2168"/>
      <c r="C25" s="2169"/>
      <c r="D25" s="2170"/>
      <c r="E25" s="2171"/>
      <c r="F25" s="2172"/>
      <c r="G25" s="3211"/>
      <c r="H25" s="3212"/>
      <c r="I25" s="2175" t="s">
        <v>45</v>
      </c>
      <c r="J25" s="3213"/>
    </row>
    <row r="26" spans="1:10">
      <c r="A26" s="3197">
        <v>2</v>
      </c>
      <c r="B26" s="3214" t="s">
        <v>46</v>
      </c>
      <c r="C26" s="3215"/>
      <c r="D26" s="3216"/>
      <c r="E26" s="3217"/>
      <c r="F26" s="3205"/>
      <c r="G26" s="3218"/>
      <c r="H26" s="3219"/>
      <c r="I26" s="3205"/>
      <c r="J26" s="3206"/>
    </row>
    <row r="27" spans="1:10" ht="26.25">
      <c r="A27" s="2155" t="s">
        <v>47</v>
      </c>
      <c r="B27" s="2165" t="s">
        <v>48</v>
      </c>
      <c r="C27" s="2183" t="s">
        <v>2654</v>
      </c>
      <c r="D27" s="2158" t="s">
        <v>49</v>
      </c>
      <c r="E27" s="2164" t="s">
        <v>50</v>
      </c>
      <c r="F27" s="2162">
        <v>100</v>
      </c>
      <c r="G27" s="3208">
        <v>0.14300000000000002</v>
      </c>
      <c r="H27" s="3208">
        <f>G27*F27</f>
        <v>14.3</v>
      </c>
      <c r="I27" s="2162">
        <v>12</v>
      </c>
      <c r="J27" s="3208">
        <f>H27*1.12*E27</f>
        <v>3203.2000000000003</v>
      </c>
    </row>
    <row r="28" spans="1:10" ht="25.5">
      <c r="A28" s="2155" t="s">
        <v>51</v>
      </c>
      <c r="B28" s="2184" t="s">
        <v>52</v>
      </c>
      <c r="C28" s="2185" t="s">
        <v>2653</v>
      </c>
      <c r="D28" s="2158" t="s">
        <v>49</v>
      </c>
      <c r="E28" s="2164" t="s">
        <v>50</v>
      </c>
      <c r="F28" s="2162">
        <v>500</v>
      </c>
      <c r="G28" s="3208">
        <v>1.4999999999999999E-2</v>
      </c>
      <c r="H28" s="3208">
        <f>G28*F28</f>
        <v>7.5</v>
      </c>
      <c r="I28" s="2166">
        <v>12</v>
      </c>
      <c r="J28" s="3208">
        <f>H28*1.12*E28</f>
        <v>1680</v>
      </c>
    </row>
    <row r="29" spans="1:10">
      <c r="A29" s="2167"/>
      <c r="B29" s="2168"/>
      <c r="C29" s="2169"/>
      <c r="D29" s="2170"/>
      <c r="E29" s="2186"/>
      <c r="F29" s="2172"/>
      <c r="G29" s="3220"/>
      <c r="H29" s="3212"/>
      <c r="I29" s="2175" t="s">
        <v>53</v>
      </c>
      <c r="J29" s="3213">
        <f>H27*E27+H28*E28</f>
        <v>4360</v>
      </c>
    </row>
    <row r="30" spans="1:10">
      <c r="A30" s="3197">
        <v>3</v>
      </c>
      <c r="B30" s="3221" t="s">
        <v>54</v>
      </c>
      <c r="C30" s="3222"/>
      <c r="D30" s="3223"/>
      <c r="E30" s="3201"/>
      <c r="F30" s="3224"/>
      <c r="G30" s="3218"/>
      <c r="H30" s="3219"/>
      <c r="I30" s="3224"/>
      <c r="J30" s="3225"/>
    </row>
    <row r="31" spans="1:10" ht="38.25">
      <c r="A31" s="2155" t="s">
        <v>55</v>
      </c>
      <c r="B31" s="2191" t="s">
        <v>56</v>
      </c>
      <c r="C31" s="3226" t="s">
        <v>3414</v>
      </c>
      <c r="D31" s="2158" t="s">
        <v>31</v>
      </c>
      <c r="E31" s="2193" t="s">
        <v>58</v>
      </c>
      <c r="F31" s="2160"/>
      <c r="G31" s="3207"/>
      <c r="H31" s="3227"/>
      <c r="I31" s="2196"/>
      <c r="J31" s="3228"/>
    </row>
    <row r="32" spans="1:10" ht="38.25">
      <c r="A32" s="2155" t="s">
        <v>59</v>
      </c>
      <c r="B32" s="2197" t="s">
        <v>60</v>
      </c>
      <c r="C32" s="2191" t="s">
        <v>3415</v>
      </c>
      <c r="D32" s="2158" t="s">
        <v>31</v>
      </c>
      <c r="E32" s="2193" t="s">
        <v>62</v>
      </c>
      <c r="F32" s="2160"/>
      <c r="G32" s="3207"/>
      <c r="H32" s="3229"/>
      <c r="I32" s="2199"/>
      <c r="J32" s="3228"/>
    </row>
    <row r="33" spans="1:10" ht="25.5">
      <c r="A33" s="2155" t="s">
        <v>63</v>
      </c>
      <c r="B33" s="2191" t="s">
        <v>64</v>
      </c>
      <c r="C33" s="3226" t="s">
        <v>3416</v>
      </c>
      <c r="D33" s="2158" t="s">
        <v>31</v>
      </c>
      <c r="E33" s="2193" t="s">
        <v>66</v>
      </c>
      <c r="F33" s="2160"/>
      <c r="G33" s="3207"/>
      <c r="H33" s="3227"/>
      <c r="I33" s="2196"/>
      <c r="J33" s="3228"/>
    </row>
    <row r="34" spans="1:10" ht="38.25">
      <c r="A34" s="2155" t="s">
        <v>67</v>
      </c>
      <c r="B34" s="2197" t="s">
        <v>3435</v>
      </c>
      <c r="C34" s="3226" t="s">
        <v>3417</v>
      </c>
      <c r="D34" s="2158" t="s">
        <v>31</v>
      </c>
      <c r="E34" s="2193" t="s">
        <v>50</v>
      </c>
      <c r="F34" s="2160"/>
      <c r="G34" s="3207"/>
      <c r="H34" s="3227"/>
      <c r="I34" s="2196"/>
      <c r="J34" s="3228"/>
    </row>
    <row r="35" spans="1:10">
      <c r="A35" s="2155" t="s">
        <v>70</v>
      </c>
      <c r="B35" s="2191" t="s">
        <v>71</v>
      </c>
      <c r="C35" s="3226" t="s">
        <v>3418</v>
      </c>
      <c r="D35" s="2158" t="s">
        <v>31</v>
      </c>
      <c r="E35" s="2193" t="s">
        <v>72</v>
      </c>
      <c r="F35" s="2160"/>
      <c r="G35" s="3207"/>
      <c r="H35" s="3227"/>
      <c r="I35" s="2196"/>
      <c r="J35" s="3228"/>
    </row>
    <row r="36" spans="1:10" ht="25.5">
      <c r="A36" s="2155" t="s">
        <v>73</v>
      </c>
      <c r="B36" s="2191" t="s">
        <v>74</v>
      </c>
      <c r="C36" s="3226" t="s">
        <v>3419</v>
      </c>
      <c r="D36" s="2158" t="s">
        <v>31</v>
      </c>
      <c r="E36" s="2193" t="s">
        <v>75</v>
      </c>
      <c r="F36" s="2160"/>
      <c r="G36" s="3207"/>
      <c r="H36" s="3227"/>
      <c r="I36" s="2196"/>
      <c r="J36" s="3228"/>
    </row>
    <row r="37" spans="1:10" ht="51">
      <c r="A37" s="2155" t="s">
        <v>76</v>
      </c>
      <c r="B37" s="2191" t="s">
        <v>77</v>
      </c>
      <c r="C37" s="3226" t="s">
        <v>3420</v>
      </c>
      <c r="D37" s="2158" t="s">
        <v>31</v>
      </c>
      <c r="E37" s="2193" t="s">
        <v>38</v>
      </c>
      <c r="F37" s="2160"/>
      <c r="G37" s="3207"/>
      <c r="H37" s="3227"/>
      <c r="I37" s="2196"/>
      <c r="J37" s="3228"/>
    </row>
    <row r="38" spans="1:10" ht="25.5">
      <c r="A38" s="2155" t="s">
        <v>78</v>
      </c>
      <c r="B38" s="2191" t="s">
        <v>79</v>
      </c>
      <c r="C38" s="3226" t="s">
        <v>3421</v>
      </c>
      <c r="D38" s="2162" t="s">
        <v>31</v>
      </c>
      <c r="E38" s="2193" t="s">
        <v>81</v>
      </c>
      <c r="F38" s="2160"/>
      <c r="G38" s="3207"/>
      <c r="H38" s="3227"/>
      <c r="I38" s="2196"/>
      <c r="J38" s="3228"/>
    </row>
    <row r="39" spans="1:10" ht="38.25">
      <c r="A39" s="2155" t="s">
        <v>82</v>
      </c>
      <c r="B39" s="2191" t="s">
        <v>83</v>
      </c>
      <c r="C39" s="3226" t="s">
        <v>3422</v>
      </c>
      <c r="D39" s="2162" t="s">
        <v>49</v>
      </c>
      <c r="E39" s="2193" t="s">
        <v>84</v>
      </c>
      <c r="F39" s="2160"/>
      <c r="G39" s="3207"/>
      <c r="H39" s="3227"/>
      <c r="I39" s="2196"/>
      <c r="J39" s="3228"/>
    </row>
    <row r="40" spans="1:10" ht="51">
      <c r="A40" s="2155" t="s">
        <v>85</v>
      </c>
      <c r="B40" s="2191" t="s">
        <v>86</v>
      </c>
      <c r="C40" s="3226" t="s">
        <v>3423</v>
      </c>
      <c r="D40" s="2162" t="s">
        <v>87</v>
      </c>
      <c r="E40" s="2193" t="s">
        <v>88</v>
      </c>
      <c r="F40" s="2160"/>
      <c r="G40" s="3207"/>
      <c r="H40" s="3227"/>
      <c r="I40" s="2201"/>
      <c r="J40" s="3228"/>
    </row>
    <row r="41" spans="1:10">
      <c r="A41" s="2167"/>
      <c r="B41" s="2202"/>
      <c r="C41" s="2203"/>
      <c r="D41" s="2204"/>
      <c r="E41" s="2205"/>
      <c r="F41" s="2172"/>
      <c r="G41" s="3230"/>
      <c r="H41" s="3212"/>
      <c r="I41" s="2175" t="s">
        <v>89</v>
      </c>
      <c r="J41" s="3213"/>
    </row>
    <row r="42" spans="1:10">
      <c r="A42" s="3197" t="s">
        <v>38</v>
      </c>
      <c r="B42" s="3231" t="s">
        <v>90</v>
      </c>
      <c r="C42" s="3232"/>
      <c r="D42" s="3200"/>
      <c r="E42" s="3201"/>
      <c r="F42" s="3205"/>
      <c r="G42" s="3218"/>
      <c r="H42" s="3219"/>
      <c r="I42" s="3205"/>
      <c r="J42" s="3206"/>
    </row>
    <row r="43" spans="1:10" ht="38.25">
      <c r="A43" s="2155" t="s">
        <v>91</v>
      </c>
      <c r="B43" s="2209" t="s">
        <v>2636</v>
      </c>
      <c r="C43" s="2209" t="s">
        <v>2660</v>
      </c>
      <c r="D43" s="2162" t="s">
        <v>31</v>
      </c>
      <c r="E43" s="2210">
        <v>300</v>
      </c>
      <c r="F43" s="2160"/>
      <c r="G43" s="3207"/>
      <c r="H43" s="3208"/>
      <c r="I43" s="2160"/>
      <c r="J43" s="3209"/>
    </row>
    <row r="44" spans="1:10" ht="38.25">
      <c r="A44" s="2155" t="s">
        <v>92</v>
      </c>
      <c r="B44" s="2209" t="s">
        <v>2637</v>
      </c>
      <c r="C44" s="2209" t="s">
        <v>2661</v>
      </c>
      <c r="D44" s="2162" t="s">
        <v>31</v>
      </c>
      <c r="E44" s="2210">
        <v>300</v>
      </c>
      <c r="F44" s="2160"/>
      <c r="G44" s="3207"/>
      <c r="H44" s="3210"/>
      <c r="I44" s="2163"/>
      <c r="J44" s="3209"/>
    </row>
    <row r="45" spans="1:10">
      <c r="A45" s="2167"/>
      <c r="B45" s="2202"/>
      <c r="C45" s="2203"/>
      <c r="D45" s="2204"/>
      <c r="E45" s="2205"/>
      <c r="F45" s="2172"/>
      <c r="G45" s="3230"/>
      <c r="H45" s="3212"/>
      <c r="I45" s="2175" t="s">
        <v>93</v>
      </c>
      <c r="J45" s="3213"/>
    </row>
    <row r="46" spans="1:10">
      <c r="A46" s="3197" t="s">
        <v>11</v>
      </c>
      <c r="B46" s="3231" t="s">
        <v>94</v>
      </c>
      <c r="C46" s="3232"/>
      <c r="D46" s="3200"/>
      <c r="E46" s="3201"/>
      <c r="F46" s="3205"/>
      <c r="G46" s="3218"/>
      <c r="H46" s="3219"/>
      <c r="I46" s="3205"/>
      <c r="J46" s="3206"/>
    </row>
    <row r="47" spans="1:10" ht="25.5">
      <c r="A47" s="2155" t="s">
        <v>95</v>
      </c>
      <c r="B47" s="2209" t="s">
        <v>96</v>
      </c>
      <c r="C47" s="2211" t="s">
        <v>97</v>
      </c>
      <c r="D47" s="2162" t="s">
        <v>31</v>
      </c>
      <c r="E47" s="2210">
        <v>4000</v>
      </c>
      <c r="F47" s="2160"/>
      <c r="G47" s="3207"/>
      <c r="H47" s="3208"/>
      <c r="I47" s="2160"/>
      <c r="J47" s="3209"/>
    </row>
    <row r="48" spans="1:10" ht="25.5">
      <c r="A48" s="2155" t="s">
        <v>98</v>
      </c>
      <c r="B48" s="2209" t="s">
        <v>96</v>
      </c>
      <c r="C48" s="2209" t="s">
        <v>99</v>
      </c>
      <c r="D48" s="2162" t="s">
        <v>31</v>
      </c>
      <c r="E48" s="2210">
        <v>500</v>
      </c>
      <c r="F48" s="2160"/>
      <c r="G48" s="3207"/>
      <c r="H48" s="3210"/>
      <c r="I48" s="2163"/>
      <c r="J48" s="3209"/>
    </row>
    <row r="49" spans="1:10">
      <c r="A49" s="2167"/>
      <c r="B49" s="2202"/>
      <c r="C49" s="2203"/>
      <c r="D49" s="2204"/>
      <c r="E49" s="2205"/>
      <c r="F49" s="2172"/>
      <c r="G49" s="3220"/>
      <c r="H49" s="3212"/>
      <c r="I49" s="2175" t="s">
        <v>100</v>
      </c>
      <c r="J49" s="3213"/>
    </row>
    <row r="50" spans="1:10">
      <c r="A50" s="3197" t="s">
        <v>88</v>
      </c>
      <c r="B50" s="3233" t="s">
        <v>101</v>
      </c>
      <c r="C50" s="3234"/>
      <c r="D50" s="3200"/>
      <c r="E50" s="3201"/>
      <c r="F50" s="3205"/>
      <c r="G50" s="3218"/>
      <c r="H50" s="3219"/>
      <c r="I50" s="3205"/>
      <c r="J50" s="3206"/>
    </row>
    <row r="51" spans="1:10" ht="25.5">
      <c r="A51" s="2155" t="s">
        <v>102</v>
      </c>
      <c r="B51" s="2209" t="s">
        <v>103</v>
      </c>
      <c r="C51" s="2209" t="s">
        <v>2577</v>
      </c>
      <c r="D51" s="2162" t="s">
        <v>31</v>
      </c>
      <c r="E51" s="2227">
        <v>240</v>
      </c>
      <c r="F51" s="2160"/>
      <c r="G51" s="3207"/>
      <c r="H51" s="3208"/>
      <c r="I51" s="2160"/>
      <c r="J51" s="3209"/>
    </row>
    <row r="52" spans="1:10" ht="25.5">
      <c r="A52" s="2155" t="s">
        <v>104</v>
      </c>
      <c r="B52" s="2211" t="s">
        <v>105</v>
      </c>
      <c r="C52" s="2211" t="s">
        <v>106</v>
      </c>
      <c r="D52" s="2162" t="s">
        <v>31</v>
      </c>
      <c r="E52" s="2227">
        <v>90</v>
      </c>
      <c r="F52" s="2160"/>
      <c r="G52" s="3207"/>
      <c r="H52" s="3208"/>
      <c r="I52" s="2160"/>
      <c r="J52" s="3209"/>
    </row>
    <row r="53" spans="1:10">
      <c r="A53" s="2155" t="s">
        <v>107</v>
      </c>
      <c r="B53" s="2228" t="s">
        <v>108</v>
      </c>
      <c r="C53" s="2209" t="s">
        <v>109</v>
      </c>
      <c r="D53" s="2162" t="s">
        <v>31</v>
      </c>
      <c r="E53" s="2227">
        <v>90</v>
      </c>
      <c r="F53" s="2160"/>
      <c r="G53" s="3207"/>
      <c r="H53" s="3208"/>
      <c r="I53" s="2160"/>
      <c r="J53" s="3209"/>
    </row>
    <row r="54" spans="1:10" ht="25.5">
      <c r="A54" s="2155" t="s">
        <v>110</v>
      </c>
      <c r="B54" s="2228" t="s">
        <v>111</v>
      </c>
      <c r="C54" s="2209" t="s">
        <v>112</v>
      </c>
      <c r="D54" s="2162" t="s">
        <v>31</v>
      </c>
      <c r="E54" s="2227">
        <v>90</v>
      </c>
      <c r="F54" s="2160"/>
      <c r="G54" s="3207"/>
      <c r="H54" s="3210"/>
      <c r="I54" s="2163"/>
      <c r="J54" s="3209"/>
    </row>
    <row r="55" spans="1:10">
      <c r="A55" s="2167"/>
      <c r="B55" s="2202"/>
      <c r="C55" s="2203"/>
      <c r="D55" s="2204"/>
      <c r="E55" s="2205"/>
      <c r="F55" s="2172"/>
      <c r="G55" s="3220"/>
      <c r="H55" s="3212"/>
      <c r="I55" s="2175" t="s">
        <v>113</v>
      </c>
      <c r="J55" s="3235"/>
    </row>
    <row r="56" spans="1:10">
      <c r="A56" s="3197" t="s">
        <v>114</v>
      </c>
      <c r="B56" s="3236" t="s">
        <v>115</v>
      </c>
      <c r="C56" s="3237"/>
      <c r="D56" s="3200"/>
      <c r="E56" s="3201"/>
      <c r="F56" s="3205"/>
      <c r="G56" s="3218"/>
      <c r="H56" s="3219"/>
      <c r="I56" s="3205"/>
      <c r="J56" s="3206"/>
    </row>
    <row r="57" spans="1:10" ht="25.5">
      <c r="A57" s="2155" t="s">
        <v>116</v>
      </c>
      <c r="B57" s="2209" t="s">
        <v>117</v>
      </c>
      <c r="C57" s="2209" t="s">
        <v>118</v>
      </c>
      <c r="D57" s="2162" t="s">
        <v>87</v>
      </c>
      <c r="E57" s="2210">
        <v>9</v>
      </c>
      <c r="F57" s="2162">
        <v>400</v>
      </c>
      <c r="G57" s="3208">
        <v>0.125</v>
      </c>
      <c r="H57" s="3208">
        <f>G57*F57</f>
        <v>50</v>
      </c>
      <c r="I57" s="2162">
        <v>12</v>
      </c>
      <c r="J57" s="3208">
        <f>H57*1.12*E57</f>
        <v>504.00000000000006</v>
      </c>
    </row>
    <row r="58" spans="1:10" ht="25.5">
      <c r="A58" s="2155" t="s">
        <v>119</v>
      </c>
      <c r="B58" s="2209" t="s">
        <v>120</v>
      </c>
      <c r="C58" s="2209" t="s">
        <v>121</v>
      </c>
      <c r="D58" s="2162" t="s">
        <v>87</v>
      </c>
      <c r="E58" s="2210">
        <v>6</v>
      </c>
      <c r="F58" s="2162">
        <v>500</v>
      </c>
      <c r="G58" s="3208">
        <v>4.3000000000000003E-2</v>
      </c>
      <c r="H58" s="3208">
        <f>G58*F58</f>
        <v>21.5</v>
      </c>
      <c r="I58" s="2162">
        <v>12</v>
      </c>
      <c r="J58" s="3208">
        <f>H58*1.12*E58</f>
        <v>144.48000000000002</v>
      </c>
    </row>
    <row r="59" spans="1:10">
      <c r="A59" s="2167"/>
      <c r="B59" s="2202"/>
      <c r="C59" s="2203"/>
      <c r="D59" s="2204"/>
      <c r="E59" s="2205"/>
      <c r="F59" s="2172"/>
      <c r="G59" s="3230"/>
      <c r="H59" s="3212"/>
      <c r="I59" s="2175" t="s">
        <v>122</v>
      </c>
      <c r="J59" s="3213">
        <f>H57*E57+H58*E58</f>
        <v>579</v>
      </c>
    </row>
    <row r="60" spans="1:10">
      <c r="A60" s="3197" t="s">
        <v>123</v>
      </c>
      <c r="B60" s="3233" t="s">
        <v>1411</v>
      </c>
      <c r="C60" s="3234"/>
      <c r="D60" s="3200"/>
      <c r="E60" s="3201"/>
      <c r="F60" s="3205"/>
      <c r="G60" s="3218"/>
      <c r="H60" s="3219"/>
      <c r="I60" s="3205"/>
      <c r="J60" s="3206"/>
    </row>
    <row r="61" spans="1:10" ht="25.5">
      <c r="A61" s="2155" t="s">
        <v>124</v>
      </c>
      <c r="B61" s="2209" t="s">
        <v>125</v>
      </c>
      <c r="C61" s="2209" t="s">
        <v>126</v>
      </c>
      <c r="D61" s="2237" t="s">
        <v>87</v>
      </c>
      <c r="E61" s="2238">
        <v>16</v>
      </c>
      <c r="F61" s="2160"/>
      <c r="G61" s="3207"/>
      <c r="H61" s="3208"/>
      <c r="I61" s="2160"/>
      <c r="J61" s="3209"/>
    </row>
    <row r="62" spans="1:10" ht="25.5">
      <c r="A62" s="2155" t="s">
        <v>127</v>
      </c>
      <c r="B62" s="2209" t="s">
        <v>128</v>
      </c>
      <c r="C62" s="2209" t="s">
        <v>129</v>
      </c>
      <c r="D62" s="2237" t="s">
        <v>87</v>
      </c>
      <c r="E62" s="2238">
        <v>8</v>
      </c>
      <c r="F62" s="2160"/>
      <c r="G62" s="3207"/>
      <c r="H62" s="3208"/>
      <c r="I62" s="2160"/>
      <c r="J62" s="3209"/>
    </row>
    <row r="63" spans="1:10" ht="25.5">
      <c r="A63" s="2155" t="s">
        <v>130</v>
      </c>
      <c r="B63" s="2209" t="s">
        <v>131</v>
      </c>
      <c r="C63" s="2209" t="s">
        <v>132</v>
      </c>
      <c r="D63" s="2237" t="s">
        <v>87</v>
      </c>
      <c r="E63" s="2238">
        <v>6</v>
      </c>
      <c r="F63" s="2160"/>
      <c r="G63" s="3207"/>
      <c r="H63" s="3208"/>
      <c r="I63" s="2160"/>
      <c r="J63" s="3209"/>
    </row>
    <row r="64" spans="1:10" ht="25.5">
      <c r="A64" s="2155" t="s">
        <v>133</v>
      </c>
      <c r="B64" s="2209" t="s">
        <v>131</v>
      </c>
      <c r="C64" s="2209" t="s">
        <v>134</v>
      </c>
      <c r="D64" s="2237" t="s">
        <v>87</v>
      </c>
      <c r="E64" s="2238">
        <v>6</v>
      </c>
      <c r="F64" s="2160"/>
      <c r="G64" s="3207"/>
      <c r="H64" s="3208"/>
      <c r="I64" s="2160"/>
      <c r="J64" s="3209"/>
    </row>
    <row r="65" spans="1:10" ht="25.5">
      <c r="A65" s="2155" t="s">
        <v>135</v>
      </c>
      <c r="B65" s="2209" t="s">
        <v>136</v>
      </c>
      <c r="C65" s="2209" t="s">
        <v>137</v>
      </c>
      <c r="D65" s="2237" t="s">
        <v>31</v>
      </c>
      <c r="E65" s="2238">
        <v>6</v>
      </c>
      <c r="F65" s="2160"/>
      <c r="G65" s="3207"/>
      <c r="H65" s="3208"/>
      <c r="I65" s="2160"/>
      <c r="J65" s="3209"/>
    </row>
    <row r="66" spans="1:10" ht="25.5">
      <c r="A66" s="2155" t="s">
        <v>138</v>
      </c>
      <c r="B66" s="2209" t="s">
        <v>139</v>
      </c>
      <c r="C66" s="2209" t="s">
        <v>140</v>
      </c>
      <c r="D66" s="2237" t="s">
        <v>31</v>
      </c>
      <c r="E66" s="2238">
        <v>30</v>
      </c>
      <c r="F66" s="2160"/>
      <c r="G66" s="3207"/>
      <c r="H66" s="3208"/>
      <c r="I66" s="2160"/>
      <c r="J66" s="3209"/>
    </row>
    <row r="67" spans="1:10">
      <c r="A67" s="2155" t="s">
        <v>141</v>
      </c>
      <c r="B67" s="2209" t="s">
        <v>142</v>
      </c>
      <c r="C67" s="2209" t="s">
        <v>143</v>
      </c>
      <c r="D67" s="2237" t="s">
        <v>87</v>
      </c>
      <c r="E67" s="2238">
        <v>14</v>
      </c>
      <c r="F67" s="2160"/>
      <c r="G67" s="3207"/>
      <c r="H67" s="3208"/>
      <c r="I67" s="2160"/>
      <c r="J67" s="3209"/>
    </row>
    <row r="68" spans="1:10" ht="25.5">
      <c r="A68" s="2155" t="s">
        <v>144</v>
      </c>
      <c r="B68" s="2240" t="s">
        <v>145</v>
      </c>
      <c r="C68" s="2241" t="s">
        <v>2578</v>
      </c>
      <c r="D68" s="2237" t="s">
        <v>31</v>
      </c>
      <c r="E68" s="2239" t="s">
        <v>88</v>
      </c>
      <c r="F68" s="2160"/>
      <c r="G68" s="3207"/>
      <c r="H68" s="3208"/>
      <c r="I68" s="2160"/>
      <c r="J68" s="3209"/>
    </row>
    <row r="69" spans="1:10" ht="25.5">
      <c r="A69" s="2155" t="s">
        <v>146</v>
      </c>
      <c r="B69" s="2209" t="s">
        <v>147</v>
      </c>
      <c r="C69" s="2209" t="s">
        <v>148</v>
      </c>
      <c r="D69" s="2237" t="s">
        <v>31</v>
      </c>
      <c r="E69" s="2238">
        <v>8</v>
      </c>
      <c r="F69" s="2160"/>
      <c r="G69" s="3207"/>
      <c r="H69" s="3208"/>
      <c r="I69" s="2160"/>
      <c r="J69" s="3209"/>
    </row>
    <row r="70" spans="1:10" ht="25.5">
      <c r="A70" s="2155" t="s">
        <v>149</v>
      </c>
      <c r="B70" s="2209" t="s">
        <v>150</v>
      </c>
      <c r="C70" s="2209" t="s">
        <v>151</v>
      </c>
      <c r="D70" s="2237" t="s">
        <v>31</v>
      </c>
      <c r="E70" s="2238">
        <v>20</v>
      </c>
      <c r="F70" s="2160"/>
      <c r="G70" s="3207"/>
      <c r="H70" s="3210"/>
      <c r="I70" s="2163"/>
      <c r="J70" s="3209"/>
    </row>
    <row r="71" spans="1:10">
      <c r="A71" s="2167"/>
      <c r="B71" s="2202"/>
      <c r="C71" s="2203"/>
      <c r="D71" s="2204"/>
      <c r="E71" s="2205"/>
      <c r="F71" s="2172"/>
      <c r="G71" s="3230"/>
      <c r="H71" s="3212"/>
      <c r="I71" s="2175" t="s">
        <v>152</v>
      </c>
      <c r="J71" s="3213"/>
    </row>
    <row r="72" spans="1:10">
      <c r="A72" s="3197" t="s">
        <v>153</v>
      </c>
      <c r="B72" s="3233" t="s">
        <v>154</v>
      </c>
      <c r="C72" s="3234"/>
      <c r="D72" s="3200"/>
      <c r="E72" s="3201"/>
      <c r="F72" s="3205"/>
      <c r="G72" s="3218"/>
      <c r="H72" s="3219"/>
      <c r="I72" s="3205"/>
      <c r="J72" s="3206"/>
    </row>
    <row r="73" spans="1:10" ht="38.25">
      <c r="A73" s="2155" t="s">
        <v>155</v>
      </c>
      <c r="B73" s="2209" t="s">
        <v>156</v>
      </c>
      <c r="C73" s="2209" t="s">
        <v>2662</v>
      </c>
      <c r="D73" s="2237" t="s">
        <v>31</v>
      </c>
      <c r="E73" s="2238">
        <v>4</v>
      </c>
      <c r="F73" s="2160"/>
      <c r="G73" s="3207"/>
      <c r="H73" s="3208"/>
      <c r="I73" s="2160"/>
      <c r="J73" s="3209"/>
    </row>
    <row r="74" spans="1:10" ht="25.5">
      <c r="A74" s="2155" t="s">
        <v>160</v>
      </c>
      <c r="B74" s="2209" t="s">
        <v>161</v>
      </c>
      <c r="C74" s="2209" t="s">
        <v>2663</v>
      </c>
      <c r="D74" s="2237" t="s">
        <v>87</v>
      </c>
      <c r="E74" s="2238" t="s">
        <v>162</v>
      </c>
      <c r="F74" s="2160"/>
      <c r="G74" s="3207"/>
      <c r="H74" s="3208"/>
      <c r="I74" s="2160"/>
      <c r="J74" s="3209"/>
    </row>
    <row r="75" spans="1:10" ht="25.5">
      <c r="A75" s="2155" t="s">
        <v>165</v>
      </c>
      <c r="B75" s="2209" t="s">
        <v>166</v>
      </c>
      <c r="C75" s="2209" t="s">
        <v>2664</v>
      </c>
      <c r="D75" s="2237" t="s">
        <v>87</v>
      </c>
      <c r="E75" s="2238" t="s">
        <v>162</v>
      </c>
      <c r="F75" s="2160"/>
      <c r="G75" s="3207"/>
      <c r="H75" s="3208"/>
      <c r="I75" s="2160"/>
      <c r="J75" s="3209"/>
    </row>
    <row r="76" spans="1:10" ht="25.5">
      <c r="A76" s="2155" t="s">
        <v>176</v>
      </c>
      <c r="B76" s="2209" t="s">
        <v>177</v>
      </c>
      <c r="C76" s="2209" t="s">
        <v>178</v>
      </c>
      <c r="D76" s="2237" t="s">
        <v>174</v>
      </c>
      <c r="E76" s="2238">
        <v>3</v>
      </c>
      <c r="F76" s="2160"/>
      <c r="G76" s="3207"/>
      <c r="H76" s="3208"/>
      <c r="I76" s="2160"/>
      <c r="J76" s="3209"/>
    </row>
    <row r="77" spans="1:10" ht="51">
      <c r="A77" s="2155" t="s">
        <v>179</v>
      </c>
      <c r="B77" s="2209" t="s">
        <v>180</v>
      </c>
      <c r="C77" s="2209" t="s">
        <v>2665</v>
      </c>
      <c r="D77" s="2237" t="s">
        <v>31</v>
      </c>
      <c r="E77" s="2238">
        <v>10</v>
      </c>
      <c r="F77" s="2160"/>
      <c r="G77" s="3207"/>
      <c r="H77" s="3210"/>
      <c r="I77" s="2163"/>
      <c r="J77" s="3209"/>
    </row>
    <row r="78" spans="1:10">
      <c r="A78" s="2167"/>
      <c r="B78" s="2202"/>
      <c r="C78" s="2203"/>
      <c r="D78" s="2204"/>
      <c r="E78" s="2205"/>
      <c r="F78" s="2172"/>
      <c r="G78" s="3230"/>
      <c r="H78" s="3212"/>
      <c r="I78" s="2175" t="s">
        <v>181</v>
      </c>
      <c r="J78" s="3213"/>
    </row>
    <row r="79" spans="1:10">
      <c r="A79" s="3197" t="s">
        <v>182</v>
      </c>
      <c r="B79" s="3233" t="s">
        <v>1124</v>
      </c>
      <c r="C79" s="3238"/>
      <c r="D79" s="3239"/>
      <c r="E79" s="3240"/>
      <c r="F79" s="3205"/>
      <c r="G79" s="3218"/>
      <c r="H79" s="3219"/>
      <c r="I79" s="3205"/>
      <c r="J79" s="3206"/>
    </row>
    <row r="80" spans="1:10" ht="38.25">
      <c r="A80" s="2155" t="s">
        <v>183</v>
      </c>
      <c r="B80" s="2209" t="s">
        <v>157</v>
      </c>
      <c r="C80" s="2209" t="s">
        <v>158</v>
      </c>
      <c r="D80" s="2237" t="s">
        <v>87</v>
      </c>
      <c r="E80" s="2238">
        <v>4</v>
      </c>
      <c r="F80" s="2160"/>
      <c r="G80" s="3207"/>
      <c r="H80" s="3208"/>
      <c r="I80" s="2160"/>
      <c r="J80" s="3209"/>
    </row>
    <row r="81" spans="1:10" ht="38.25">
      <c r="A81" s="2155" t="s">
        <v>186</v>
      </c>
      <c r="B81" s="2209" t="s">
        <v>157</v>
      </c>
      <c r="C81" s="2209" t="s">
        <v>159</v>
      </c>
      <c r="D81" s="2237" t="s">
        <v>87</v>
      </c>
      <c r="E81" s="2238">
        <v>3</v>
      </c>
      <c r="F81" s="2160"/>
      <c r="G81" s="3207"/>
      <c r="H81" s="3208"/>
      <c r="I81" s="2160"/>
      <c r="J81" s="3209"/>
    </row>
    <row r="82" spans="1:10">
      <c r="A82" s="2167"/>
      <c r="B82" s="2202"/>
      <c r="C82" s="2203"/>
      <c r="D82" s="2204"/>
      <c r="E82" s="2205"/>
      <c r="F82" s="2172"/>
      <c r="G82" s="3230"/>
      <c r="H82" s="3212"/>
      <c r="I82" s="2175" t="s">
        <v>230</v>
      </c>
      <c r="J82" s="3213"/>
    </row>
    <row r="83" spans="1:10">
      <c r="A83" s="3197">
        <v>11</v>
      </c>
      <c r="B83" s="3233" t="s">
        <v>1125</v>
      </c>
      <c r="C83" s="3241"/>
      <c r="D83" s="3241"/>
      <c r="E83" s="3242"/>
      <c r="F83" s="3241"/>
      <c r="G83" s="3243"/>
      <c r="H83" s="3243"/>
      <c r="I83" s="3241"/>
      <c r="J83" s="3243"/>
    </row>
    <row r="84" spans="1:10" ht="25.5">
      <c r="A84" s="2155" t="s">
        <v>231</v>
      </c>
      <c r="B84" s="2209" t="s">
        <v>163</v>
      </c>
      <c r="C84" s="2209" t="s">
        <v>164</v>
      </c>
      <c r="D84" s="2237" t="s">
        <v>87</v>
      </c>
      <c r="E84" s="2238" t="s">
        <v>162</v>
      </c>
      <c r="F84" s="2160"/>
      <c r="G84" s="3207"/>
      <c r="H84" s="3208"/>
      <c r="I84" s="2160"/>
      <c r="J84" s="3209"/>
    </row>
    <row r="85" spans="1:10">
      <c r="A85" s="2167"/>
      <c r="B85" s="2202"/>
      <c r="C85" s="2203"/>
      <c r="D85" s="2204"/>
      <c r="E85" s="2205"/>
      <c r="F85" s="2172"/>
      <c r="G85" s="3230"/>
      <c r="H85" s="3212"/>
      <c r="I85" s="2175" t="s">
        <v>245</v>
      </c>
      <c r="J85" s="3213"/>
    </row>
    <row r="86" spans="1:10">
      <c r="A86" s="3197" t="s">
        <v>246</v>
      </c>
      <c r="B86" s="3233" t="s">
        <v>1412</v>
      </c>
      <c r="C86" s="3241"/>
      <c r="D86" s="3241"/>
      <c r="E86" s="3242"/>
      <c r="F86" s="3241"/>
      <c r="G86" s="3243"/>
      <c r="H86" s="3243"/>
      <c r="I86" s="3241"/>
      <c r="J86" s="3243"/>
    </row>
    <row r="87" spans="1:10" ht="25.5">
      <c r="A87" s="2155" t="s">
        <v>247</v>
      </c>
      <c r="B87" s="2209" t="s">
        <v>167</v>
      </c>
      <c r="C87" s="2209" t="s">
        <v>168</v>
      </c>
      <c r="D87" s="2237" t="s">
        <v>87</v>
      </c>
      <c r="E87" s="2238">
        <v>6</v>
      </c>
      <c r="F87" s="2160"/>
      <c r="G87" s="3207"/>
      <c r="H87" s="3208"/>
      <c r="I87" s="2160"/>
      <c r="J87" s="3209"/>
    </row>
    <row r="88" spans="1:10">
      <c r="A88" s="2167"/>
      <c r="B88" s="2202"/>
      <c r="C88" s="2203"/>
      <c r="D88" s="2204"/>
      <c r="E88" s="2205"/>
      <c r="F88" s="2172"/>
      <c r="G88" s="3230"/>
      <c r="H88" s="3212"/>
      <c r="I88" s="2175" t="s">
        <v>266</v>
      </c>
      <c r="J88" s="3213"/>
    </row>
    <row r="89" spans="1:10">
      <c r="A89" s="3197" t="s">
        <v>267</v>
      </c>
      <c r="B89" s="3233" t="s">
        <v>1413</v>
      </c>
      <c r="C89" s="3241"/>
      <c r="D89" s="3241"/>
      <c r="E89" s="3242"/>
      <c r="F89" s="3241"/>
      <c r="G89" s="3243"/>
      <c r="H89" s="3243"/>
      <c r="I89" s="3241"/>
      <c r="J89" s="3243"/>
    </row>
    <row r="90" spans="1:10" ht="25.5">
      <c r="A90" s="2155" t="s">
        <v>268</v>
      </c>
      <c r="B90" s="2209" t="s">
        <v>169</v>
      </c>
      <c r="C90" s="2209" t="s">
        <v>170</v>
      </c>
      <c r="D90" s="2237" t="s">
        <v>87</v>
      </c>
      <c r="E90" s="2238">
        <v>4</v>
      </c>
      <c r="F90" s="2160"/>
      <c r="G90" s="3207"/>
      <c r="H90" s="3208"/>
      <c r="I90" s="2160"/>
      <c r="J90" s="3209"/>
    </row>
    <row r="91" spans="1:10">
      <c r="A91" s="2167"/>
      <c r="B91" s="2202"/>
      <c r="C91" s="2203"/>
      <c r="D91" s="2204"/>
      <c r="E91" s="2205"/>
      <c r="F91" s="2172"/>
      <c r="G91" s="3230"/>
      <c r="H91" s="3212"/>
      <c r="I91" s="2175" t="s">
        <v>271</v>
      </c>
      <c r="J91" s="3213"/>
    </row>
    <row r="92" spans="1:10">
      <c r="A92" s="3197" t="s">
        <v>272</v>
      </c>
      <c r="B92" s="3233" t="s">
        <v>1414</v>
      </c>
      <c r="C92" s="3241"/>
      <c r="D92" s="3241"/>
      <c r="E92" s="3242"/>
      <c r="F92" s="3241"/>
      <c r="G92" s="3243"/>
      <c r="H92" s="3243"/>
      <c r="I92" s="3241"/>
      <c r="J92" s="3243"/>
    </row>
    <row r="93" spans="1:10" ht="25.5">
      <c r="A93" s="2155" t="s">
        <v>273</v>
      </c>
      <c r="B93" s="2209" t="s">
        <v>171</v>
      </c>
      <c r="C93" s="2209" t="s">
        <v>172</v>
      </c>
      <c r="D93" s="2237" t="s">
        <v>87</v>
      </c>
      <c r="E93" s="2238">
        <v>10</v>
      </c>
      <c r="F93" s="2160"/>
      <c r="G93" s="3207"/>
      <c r="H93" s="3208"/>
      <c r="I93" s="2160"/>
      <c r="J93" s="3209"/>
    </row>
    <row r="94" spans="1:10">
      <c r="A94" s="2167"/>
      <c r="B94" s="2202"/>
      <c r="C94" s="2203"/>
      <c r="D94" s="2204"/>
      <c r="E94" s="2205"/>
      <c r="F94" s="2172"/>
      <c r="G94" s="3230"/>
      <c r="H94" s="3212"/>
      <c r="I94" s="2175" t="s">
        <v>283</v>
      </c>
      <c r="J94" s="3213"/>
    </row>
    <row r="95" spans="1:10">
      <c r="A95" s="3197" t="s">
        <v>284</v>
      </c>
      <c r="B95" s="3233" t="s">
        <v>1415</v>
      </c>
      <c r="C95" s="3241"/>
      <c r="D95" s="3241"/>
      <c r="E95" s="3242"/>
      <c r="F95" s="3241"/>
      <c r="G95" s="3243"/>
      <c r="H95" s="3243"/>
      <c r="I95" s="3241"/>
      <c r="J95" s="3243"/>
    </row>
    <row r="96" spans="1:10" ht="25.5">
      <c r="A96" s="2155" t="s">
        <v>285</v>
      </c>
      <c r="B96" s="2209" t="s">
        <v>173</v>
      </c>
      <c r="C96" s="2209" t="s">
        <v>2666</v>
      </c>
      <c r="D96" s="2237" t="s">
        <v>174</v>
      </c>
      <c r="E96" s="2238">
        <v>3</v>
      </c>
      <c r="F96" s="2160"/>
      <c r="G96" s="3207"/>
      <c r="H96" s="3208"/>
      <c r="I96" s="2160"/>
      <c r="J96" s="3209"/>
    </row>
    <row r="97" spans="1:10">
      <c r="A97" s="2167"/>
      <c r="B97" s="2202"/>
      <c r="C97" s="2203"/>
      <c r="D97" s="2204"/>
      <c r="E97" s="2205"/>
      <c r="F97" s="2172"/>
      <c r="G97" s="3230"/>
      <c r="H97" s="3212"/>
      <c r="I97" s="2175" t="s">
        <v>308</v>
      </c>
      <c r="J97" s="3213"/>
    </row>
    <row r="98" spans="1:10">
      <c r="A98" s="3197" t="s">
        <v>309</v>
      </c>
      <c r="B98" s="3233" t="s">
        <v>1416</v>
      </c>
      <c r="C98" s="3241"/>
      <c r="D98" s="3241"/>
      <c r="E98" s="3242"/>
      <c r="F98" s="3241"/>
      <c r="G98" s="3243"/>
      <c r="H98" s="3243"/>
      <c r="I98" s="3241"/>
      <c r="J98" s="3243"/>
    </row>
    <row r="99" spans="1:10" ht="25.5">
      <c r="A99" s="2155" t="s">
        <v>310</v>
      </c>
      <c r="B99" s="2209" t="s">
        <v>175</v>
      </c>
      <c r="C99" s="2209" t="s">
        <v>2667</v>
      </c>
      <c r="D99" s="2237" t="s">
        <v>174</v>
      </c>
      <c r="E99" s="2238">
        <v>3</v>
      </c>
      <c r="F99" s="2160"/>
      <c r="G99" s="3207"/>
      <c r="H99" s="3208"/>
      <c r="I99" s="2160"/>
      <c r="J99" s="3209"/>
    </row>
    <row r="100" spans="1:10">
      <c r="A100" s="2167"/>
      <c r="B100" s="2247"/>
      <c r="C100" s="2247"/>
      <c r="D100" s="2248"/>
      <c r="E100" s="2249"/>
      <c r="F100" s="2172"/>
      <c r="G100" s="3230"/>
      <c r="H100" s="3212"/>
      <c r="I100" s="2175" t="s">
        <v>319</v>
      </c>
      <c r="J100" s="3213"/>
    </row>
    <row r="101" spans="1:10">
      <c r="A101" s="3197" t="s">
        <v>320</v>
      </c>
      <c r="B101" s="3244" t="s">
        <v>2579</v>
      </c>
      <c r="C101" s="3245"/>
      <c r="D101" s="3216"/>
      <c r="E101" s="3246"/>
      <c r="F101" s="3205"/>
      <c r="G101" s="3218"/>
      <c r="H101" s="3219"/>
      <c r="I101" s="3205"/>
      <c r="J101" s="3206"/>
    </row>
    <row r="102" spans="1:10" ht="25.5">
      <c r="A102" s="2155" t="s">
        <v>321</v>
      </c>
      <c r="B102" s="2253" t="s">
        <v>184</v>
      </c>
      <c r="C102" s="2254" t="s">
        <v>185</v>
      </c>
      <c r="D102" s="2255" t="s">
        <v>31</v>
      </c>
      <c r="E102" s="2256">
        <v>150</v>
      </c>
      <c r="F102" s="2160"/>
      <c r="G102" s="3207"/>
      <c r="H102" s="3208"/>
      <c r="I102" s="2160"/>
      <c r="J102" s="3209"/>
    </row>
    <row r="103" spans="1:10" ht="38.25">
      <c r="A103" s="2155" t="s">
        <v>324</v>
      </c>
      <c r="B103" s="2253" t="s">
        <v>187</v>
      </c>
      <c r="C103" s="2254" t="s">
        <v>185</v>
      </c>
      <c r="D103" s="2255" t="s">
        <v>31</v>
      </c>
      <c r="E103" s="2256">
        <v>150</v>
      </c>
      <c r="F103" s="2160"/>
      <c r="G103" s="3207"/>
      <c r="H103" s="3208"/>
      <c r="I103" s="2160"/>
      <c r="J103" s="3209"/>
    </row>
    <row r="104" spans="1:10" ht="38.25">
      <c r="A104" s="2155" t="s">
        <v>326</v>
      </c>
      <c r="B104" s="2253" t="s">
        <v>188</v>
      </c>
      <c r="C104" s="2254" t="s">
        <v>185</v>
      </c>
      <c r="D104" s="2255" t="s">
        <v>31</v>
      </c>
      <c r="E104" s="2256">
        <v>150</v>
      </c>
      <c r="F104" s="2160"/>
      <c r="G104" s="3207"/>
      <c r="H104" s="3208"/>
      <c r="I104" s="2160"/>
      <c r="J104" s="3209"/>
    </row>
    <row r="105" spans="1:10">
      <c r="A105" s="2167"/>
      <c r="B105" s="2247"/>
      <c r="C105" s="2247"/>
      <c r="D105" s="2248"/>
      <c r="E105" s="2249"/>
      <c r="F105" s="2172"/>
      <c r="G105" s="3230"/>
      <c r="H105" s="3212"/>
      <c r="I105" s="2175" t="s">
        <v>1417</v>
      </c>
      <c r="J105" s="3213"/>
    </row>
    <row r="106" spans="1:10">
      <c r="A106" s="3197" t="s">
        <v>335</v>
      </c>
      <c r="B106" s="3244" t="s">
        <v>1418</v>
      </c>
      <c r="C106" s="3245"/>
      <c r="D106" s="3216"/>
      <c r="E106" s="3246"/>
      <c r="F106" s="3205"/>
      <c r="G106" s="3218"/>
      <c r="H106" s="3219"/>
      <c r="I106" s="3205"/>
      <c r="J106" s="3206"/>
    </row>
    <row r="107" spans="1:10" ht="25.5">
      <c r="A107" s="2155" t="s">
        <v>336</v>
      </c>
      <c r="B107" s="2257" t="s">
        <v>189</v>
      </c>
      <c r="C107" s="2254" t="s">
        <v>190</v>
      </c>
      <c r="D107" s="2255" t="s">
        <v>31</v>
      </c>
      <c r="E107" s="2258">
        <v>330</v>
      </c>
      <c r="F107" s="2160"/>
      <c r="G107" s="3207"/>
      <c r="H107" s="3208"/>
      <c r="I107" s="2160"/>
      <c r="J107" s="3209"/>
    </row>
    <row r="108" spans="1:10" ht="25.5">
      <c r="A108" s="2155" t="s">
        <v>338</v>
      </c>
      <c r="B108" s="2257" t="s">
        <v>191</v>
      </c>
      <c r="C108" s="2254" t="s">
        <v>190</v>
      </c>
      <c r="D108" s="2255" t="s">
        <v>31</v>
      </c>
      <c r="E108" s="2258">
        <v>150</v>
      </c>
      <c r="F108" s="2160"/>
      <c r="G108" s="3207"/>
      <c r="H108" s="3208"/>
      <c r="I108" s="2160"/>
      <c r="J108" s="3209"/>
    </row>
    <row r="109" spans="1:10" ht="25.5">
      <c r="A109" s="2155" t="s">
        <v>340</v>
      </c>
      <c r="B109" s="2199" t="s">
        <v>222</v>
      </c>
      <c r="C109" s="2259" t="s">
        <v>223</v>
      </c>
      <c r="D109" s="2255" t="s">
        <v>87</v>
      </c>
      <c r="E109" s="2260" t="s">
        <v>162</v>
      </c>
      <c r="F109" s="2160"/>
      <c r="G109" s="3207"/>
      <c r="H109" s="3208"/>
      <c r="I109" s="2160"/>
      <c r="J109" s="3209"/>
    </row>
    <row r="110" spans="1:10" ht="25.5">
      <c r="A110" s="2155" t="s">
        <v>342</v>
      </c>
      <c r="B110" s="2199" t="s">
        <v>224</v>
      </c>
      <c r="C110" s="2259" t="s">
        <v>225</v>
      </c>
      <c r="D110" s="2255" t="s">
        <v>87</v>
      </c>
      <c r="E110" s="2260" t="s">
        <v>162</v>
      </c>
      <c r="F110" s="2160"/>
      <c r="G110" s="3207"/>
      <c r="H110" s="3208"/>
      <c r="I110" s="2160"/>
      <c r="J110" s="3209"/>
    </row>
    <row r="111" spans="1:10" ht="25.5">
      <c r="A111" s="2155" t="s">
        <v>345</v>
      </c>
      <c r="B111" s="2199" t="s">
        <v>192</v>
      </c>
      <c r="C111" s="2261" t="s">
        <v>193</v>
      </c>
      <c r="D111" s="2255" t="s">
        <v>87</v>
      </c>
      <c r="E111" s="2262">
        <v>12</v>
      </c>
      <c r="F111" s="2160"/>
      <c r="G111" s="3207"/>
      <c r="H111" s="3208"/>
      <c r="I111" s="2160"/>
      <c r="J111" s="3209"/>
    </row>
    <row r="112" spans="1:10" ht="25.5">
      <c r="A112" s="2155" t="s">
        <v>348</v>
      </c>
      <c r="B112" s="2199" t="s">
        <v>194</v>
      </c>
      <c r="C112" s="2261" t="s">
        <v>195</v>
      </c>
      <c r="D112" s="2255" t="s">
        <v>87</v>
      </c>
      <c r="E112" s="2262">
        <v>2</v>
      </c>
      <c r="F112" s="2160"/>
      <c r="G112" s="3207"/>
      <c r="H112" s="3208"/>
      <c r="I112" s="2160"/>
      <c r="J112" s="3209"/>
    </row>
    <row r="113" spans="1:10" ht="25.5">
      <c r="A113" s="2155" t="s">
        <v>350</v>
      </c>
      <c r="B113" s="2199" t="s">
        <v>196</v>
      </c>
      <c r="C113" s="2261" t="s">
        <v>197</v>
      </c>
      <c r="D113" s="2255" t="s">
        <v>87</v>
      </c>
      <c r="E113" s="2262">
        <v>2</v>
      </c>
      <c r="F113" s="2160"/>
      <c r="G113" s="3207"/>
      <c r="H113" s="3208"/>
      <c r="I113" s="2160"/>
      <c r="J113" s="3209"/>
    </row>
    <row r="114" spans="1:10" ht="38.25">
      <c r="A114" s="2155" t="s">
        <v>1419</v>
      </c>
      <c r="B114" s="2199" t="s">
        <v>226</v>
      </c>
      <c r="C114" s="2261" t="s">
        <v>227</v>
      </c>
      <c r="D114" s="2255" t="s">
        <v>87</v>
      </c>
      <c r="E114" s="2258">
        <v>2</v>
      </c>
      <c r="F114" s="2160"/>
      <c r="G114" s="3207"/>
      <c r="H114" s="3208"/>
      <c r="I114" s="2160"/>
      <c r="J114" s="3209"/>
    </row>
    <row r="115" spans="1:10" ht="38.25">
      <c r="A115" s="2155" t="s">
        <v>1420</v>
      </c>
      <c r="B115" s="2199" t="s">
        <v>228</v>
      </c>
      <c r="C115" s="2261" t="s">
        <v>229</v>
      </c>
      <c r="D115" s="2255" t="s">
        <v>87</v>
      </c>
      <c r="E115" s="2258">
        <v>2</v>
      </c>
      <c r="F115" s="2160"/>
      <c r="G115" s="3207"/>
      <c r="H115" s="3208"/>
      <c r="I115" s="2160"/>
      <c r="J115" s="3209"/>
    </row>
    <row r="116" spans="1:10">
      <c r="A116" s="2167"/>
      <c r="B116" s="2247"/>
      <c r="C116" s="2247"/>
      <c r="D116" s="2248"/>
      <c r="E116" s="2249"/>
      <c r="F116" s="2172"/>
      <c r="G116" s="3230"/>
      <c r="H116" s="3212"/>
      <c r="I116" s="2175" t="s">
        <v>352</v>
      </c>
      <c r="J116" s="3213"/>
    </row>
    <row r="117" spans="1:10">
      <c r="A117" s="3197" t="s">
        <v>353</v>
      </c>
      <c r="B117" s="3244" t="s">
        <v>1421</v>
      </c>
      <c r="C117" s="3245"/>
      <c r="D117" s="3216"/>
      <c r="E117" s="3246"/>
      <c r="F117" s="3205"/>
      <c r="G117" s="3218"/>
      <c r="H117" s="3219"/>
      <c r="I117" s="3205"/>
      <c r="J117" s="3206"/>
    </row>
    <row r="118" spans="1:10" ht="25.5">
      <c r="A118" s="2263" t="s">
        <v>354</v>
      </c>
      <c r="B118" s="2199" t="s">
        <v>202</v>
      </c>
      <c r="C118" s="2261" t="s">
        <v>203</v>
      </c>
      <c r="D118" s="2255" t="s">
        <v>87</v>
      </c>
      <c r="E118" s="2262">
        <v>3</v>
      </c>
      <c r="F118" s="2160"/>
      <c r="G118" s="3207"/>
      <c r="H118" s="3208"/>
      <c r="I118" s="2160"/>
      <c r="J118" s="3209"/>
    </row>
    <row r="119" spans="1:10" ht="25.5">
      <c r="A119" s="2263" t="s">
        <v>357</v>
      </c>
      <c r="B119" s="2199" t="s">
        <v>208</v>
      </c>
      <c r="C119" s="2261" t="s">
        <v>209</v>
      </c>
      <c r="D119" s="2255" t="s">
        <v>87</v>
      </c>
      <c r="E119" s="2262">
        <v>3</v>
      </c>
      <c r="F119" s="2160"/>
      <c r="G119" s="3207"/>
      <c r="H119" s="3208"/>
      <c r="I119" s="2160"/>
      <c r="J119" s="3209"/>
    </row>
    <row r="120" spans="1:10" ht="25.5">
      <c r="A120" s="2263" t="s">
        <v>397</v>
      </c>
      <c r="B120" s="2199" t="s">
        <v>212</v>
      </c>
      <c r="C120" s="2261" t="s">
        <v>213</v>
      </c>
      <c r="D120" s="2255" t="s">
        <v>87</v>
      </c>
      <c r="E120" s="2262">
        <v>3</v>
      </c>
      <c r="F120" s="2160"/>
      <c r="G120" s="3207"/>
      <c r="H120" s="3208"/>
      <c r="I120" s="2160"/>
      <c r="J120" s="3209"/>
    </row>
    <row r="121" spans="1:10" ht="25.5">
      <c r="A121" s="2263" t="s">
        <v>1422</v>
      </c>
      <c r="B121" s="2199" t="s">
        <v>214</v>
      </c>
      <c r="C121" s="2261" t="s">
        <v>215</v>
      </c>
      <c r="D121" s="2255" t="s">
        <v>87</v>
      </c>
      <c r="E121" s="2262">
        <v>12</v>
      </c>
      <c r="F121" s="2160"/>
      <c r="G121" s="3207"/>
      <c r="H121" s="3208"/>
      <c r="I121" s="2160"/>
      <c r="J121" s="3209"/>
    </row>
    <row r="122" spans="1:10" ht="25.5">
      <c r="A122" s="2263" t="s">
        <v>1423</v>
      </c>
      <c r="B122" s="2199" t="s">
        <v>216</v>
      </c>
      <c r="C122" s="2259" t="s">
        <v>217</v>
      </c>
      <c r="D122" s="2255" t="s">
        <v>87</v>
      </c>
      <c r="E122" s="2260">
        <v>20</v>
      </c>
      <c r="F122" s="2160"/>
      <c r="G122" s="3207"/>
      <c r="H122" s="3208"/>
      <c r="I122" s="2160"/>
      <c r="J122" s="3209"/>
    </row>
    <row r="123" spans="1:10">
      <c r="A123" s="2167"/>
      <c r="B123" s="2247"/>
      <c r="C123" s="2247"/>
      <c r="D123" s="2248"/>
      <c r="E123" s="2249"/>
      <c r="F123" s="2172"/>
      <c r="G123" s="3230"/>
      <c r="H123" s="3212"/>
      <c r="I123" s="2175" t="s">
        <v>359</v>
      </c>
      <c r="J123" s="3213"/>
    </row>
    <row r="124" spans="1:10">
      <c r="A124" s="3197" t="s">
        <v>360</v>
      </c>
      <c r="B124" s="3244" t="s">
        <v>1424</v>
      </c>
      <c r="C124" s="3245"/>
      <c r="D124" s="3216"/>
      <c r="E124" s="3246"/>
      <c r="F124" s="3205"/>
      <c r="G124" s="3218"/>
      <c r="H124" s="3219"/>
      <c r="I124" s="3205"/>
      <c r="J124" s="3206"/>
    </row>
    <row r="125" spans="1:10" ht="25.5">
      <c r="A125" s="2155" t="s">
        <v>362</v>
      </c>
      <c r="B125" s="2199" t="s">
        <v>218</v>
      </c>
      <c r="C125" s="2259" t="s">
        <v>219</v>
      </c>
      <c r="D125" s="2255" t="s">
        <v>87</v>
      </c>
      <c r="E125" s="2260" t="s">
        <v>162</v>
      </c>
      <c r="F125" s="2160"/>
      <c r="G125" s="3207"/>
      <c r="H125" s="3208"/>
      <c r="I125" s="2160"/>
      <c r="J125" s="3209"/>
    </row>
    <row r="126" spans="1:10" ht="38.25">
      <c r="A126" s="2155" t="s">
        <v>365</v>
      </c>
      <c r="B126" s="2199" t="s">
        <v>220</v>
      </c>
      <c r="C126" s="2259" t="s">
        <v>221</v>
      </c>
      <c r="D126" s="2255" t="s">
        <v>87</v>
      </c>
      <c r="E126" s="2260" t="s">
        <v>162</v>
      </c>
      <c r="F126" s="2160"/>
      <c r="G126" s="3207"/>
      <c r="H126" s="3208"/>
      <c r="I126" s="2160"/>
      <c r="J126" s="3209"/>
    </row>
    <row r="127" spans="1:10">
      <c r="A127" s="2167"/>
      <c r="B127" s="2247"/>
      <c r="C127" s="2247"/>
      <c r="D127" s="2248"/>
      <c r="E127" s="2249"/>
      <c r="F127" s="2172"/>
      <c r="G127" s="3230"/>
      <c r="H127" s="3212"/>
      <c r="I127" s="2175" t="s">
        <v>370</v>
      </c>
      <c r="J127" s="3213"/>
    </row>
    <row r="128" spans="1:10">
      <c r="A128" s="3197" t="s">
        <v>371</v>
      </c>
      <c r="B128" s="3244" t="s">
        <v>1428</v>
      </c>
      <c r="C128" s="3245"/>
      <c r="D128" s="3216"/>
      <c r="E128" s="3246"/>
      <c r="F128" s="3205"/>
      <c r="G128" s="3218"/>
      <c r="H128" s="3219"/>
      <c r="I128" s="3205"/>
      <c r="J128" s="3206"/>
    </row>
    <row r="129" spans="1:10" ht="38.25">
      <c r="A129" s="2155" t="s">
        <v>1425</v>
      </c>
      <c r="B129" s="2199" t="s">
        <v>198</v>
      </c>
      <c r="C129" s="2261" t="s">
        <v>199</v>
      </c>
      <c r="D129" s="2255" t="s">
        <v>87</v>
      </c>
      <c r="E129" s="2262">
        <v>3</v>
      </c>
      <c r="F129" s="2160"/>
      <c r="G129" s="3207"/>
      <c r="H129" s="3208"/>
      <c r="I129" s="2160"/>
      <c r="J129" s="3209"/>
    </row>
    <row r="130" spans="1:10" ht="38.25">
      <c r="A130" s="2155" t="s">
        <v>1426</v>
      </c>
      <c r="B130" s="2199" t="s">
        <v>200</v>
      </c>
      <c r="C130" s="2261" t="s">
        <v>201</v>
      </c>
      <c r="D130" s="2255" t="s">
        <v>87</v>
      </c>
      <c r="E130" s="2262" t="s">
        <v>162</v>
      </c>
      <c r="F130" s="2160"/>
      <c r="G130" s="3207"/>
      <c r="H130" s="3208"/>
      <c r="I130" s="2160"/>
      <c r="J130" s="3209"/>
    </row>
    <row r="131" spans="1:10">
      <c r="A131" s="2167"/>
      <c r="B131" s="2247"/>
      <c r="C131" s="2247"/>
      <c r="D131" s="2248"/>
      <c r="E131" s="2249"/>
      <c r="F131" s="2172"/>
      <c r="G131" s="3230"/>
      <c r="H131" s="3212"/>
      <c r="I131" s="2175" t="s">
        <v>378</v>
      </c>
      <c r="J131" s="3213"/>
    </row>
    <row r="132" spans="1:10">
      <c r="A132" s="3197" t="s">
        <v>379</v>
      </c>
      <c r="B132" s="3244" t="s">
        <v>1427</v>
      </c>
      <c r="C132" s="3245"/>
      <c r="D132" s="3216"/>
      <c r="E132" s="3246"/>
      <c r="F132" s="3205"/>
      <c r="G132" s="3218"/>
      <c r="H132" s="3219"/>
      <c r="I132" s="3205"/>
      <c r="J132" s="3206"/>
    </row>
    <row r="133" spans="1:10" ht="25.5">
      <c r="A133" s="2155" t="s">
        <v>372</v>
      </c>
      <c r="B133" s="2199" t="s">
        <v>204</v>
      </c>
      <c r="C133" s="2261" t="s">
        <v>205</v>
      </c>
      <c r="D133" s="2255" t="s">
        <v>87</v>
      </c>
      <c r="E133" s="2262">
        <v>3</v>
      </c>
      <c r="F133" s="2160"/>
      <c r="G133" s="3207"/>
      <c r="H133" s="3208"/>
      <c r="I133" s="2160"/>
      <c r="J133" s="3209"/>
    </row>
    <row r="134" spans="1:10" ht="25.5">
      <c r="A134" s="2155" t="s">
        <v>375</v>
      </c>
      <c r="B134" s="2199" t="s">
        <v>206</v>
      </c>
      <c r="C134" s="2261" t="s">
        <v>207</v>
      </c>
      <c r="D134" s="2255" t="s">
        <v>87</v>
      </c>
      <c r="E134" s="2262">
        <v>3</v>
      </c>
      <c r="F134" s="2160"/>
      <c r="G134" s="3207"/>
      <c r="H134" s="3208"/>
      <c r="I134" s="2160"/>
      <c r="J134" s="3209"/>
    </row>
    <row r="135" spans="1:10">
      <c r="A135" s="2167"/>
      <c r="B135" s="2247"/>
      <c r="C135" s="2247"/>
      <c r="D135" s="2248"/>
      <c r="E135" s="2249"/>
      <c r="F135" s="2172"/>
      <c r="G135" s="3230"/>
      <c r="H135" s="3212"/>
      <c r="I135" s="2175" t="s">
        <v>400</v>
      </c>
      <c r="J135" s="3213"/>
    </row>
    <row r="136" spans="1:10">
      <c r="A136" s="3197" t="s">
        <v>404</v>
      </c>
      <c r="B136" s="3244" t="s">
        <v>2580</v>
      </c>
      <c r="C136" s="3245"/>
      <c r="D136" s="3216"/>
      <c r="E136" s="3246"/>
      <c r="F136" s="3205"/>
      <c r="G136" s="3218"/>
      <c r="H136" s="3219"/>
      <c r="I136" s="3205"/>
      <c r="J136" s="3206"/>
    </row>
    <row r="137" spans="1:10" ht="25.5">
      <c r="A137" s="2155" t="s">
        <v>405</v>
      </c>
      <c r="B137" s="2199" t="s">
        <v>210</v>
      </c>
      <c r="C137" s="2261" t="s">
        <v>211</v>
      </c>
      <c r="D137" s="2255" t="s">
        <v>87</v>
      </c>
      <c r="E137" s="2262">
        <v>8</v>
      </c>
      <c r="F137" s="2160"/>
      <c r="G137" s="3207"/>
      <c r="H137" s="3208"/>
      <c r="I137" s="2160"/>
      <c r="J137" s="3209"/>
    </row>
    <row r="138" spans="1:10">
      <c r="A138" s="2167"/>
      <c r="B138" s="2264"/>
      <c r="C138" s="2265"/>
      <c r="D138" s="2266"/>
      <c r="E138" s="2249"/>
      <c r="F138" s="2172"/>
      <c r="G138" s="3220"/>
      <c r="H138" s="3212"/>
      <c r="I138" s="2175" t="s">
        <v>410</v>
      </c>
      <c r="J138" s="3213"/>
    </row>
    <row r="139" spans="1:10">
      <c r="A139" s="3197" t="s">
        <v>411</v>
      </c>
      <c r="B139" s="3233" t="s">
        <v>2581</v>
      </c>
      <c r="C139" s="3238"/>
      <c r="D139" s="3200"/>
      <c r="E139" s="3201"/>
      <c r="F139" s="3205"/>
      <c r="G139" s="3218"/>
      <c r="H139" s="3219"/>
      <c r="I139" s="3205"/>
      <c r="J139" s="3206"/>
    </row>
    <row r="140" spans="1:10">
      <c r="A140" s="2155" t="s">
        <v>2583</v>
      </c>
      <c r="B140" s="2209" t="s">
        <v>232</v>
      </c>
      <c r="C140" s="2209" t="s">
        <v>233</v>
      </c>
      <c r="D140" s="2158" t="s">
        <v>31</v>
      </c>
      <c r="E140" s="2256" t="s">
        <v>234</v>
      </c>
      <c r="F140" s="2160"/>
      <c r="G140" s="3207"/>
      <c r="H140" s="3208"/>
      <c r="I140" s="2160"/>
      <c r="J140" s="3209"/>
    </row>
    <row r="141" spans="1:10">
      <c r="A141" s="2155" t="s">
        <v>2582</v>
      </c>
      <c r="B141" s="2209" t="s">
        <v>235</v>
      </c>
      <c r="C141" s="2209" t="s">
        <v>236</v>
      </c>
      <c r="D141" s="2158" t="s">
        <v>31</v>
      </c>
      <c r="E141" s="2256" t="s">
        <v>88</v>
      </c>
      <c r="F141" s="2160"/>
      <c r="G141" s="3207"/>
      <c r="H141" s="3208"/>
      <c r="I141" s="2160"/>
      <c r="J141" s="3209"/>
    </row>
    <row r="142" spans="1:10" ht="25.5">
      <c r="A142" s="2155" t="s">
        <v>2584</v>
      </c>
      <c r="B142" s="2209" t="s">
        <v>237</v>
      </c>
      <c r="C142" s="2209" t="s">
        <v>238</v>
      </c>
      <c r="D142" s="2237" t="s">
        <v>87</v>
      </c>
      <c r="E142" s="2256" t="s">
        <v>88</v>
      </c>
      <c r="F142" s="2160"/>
      <c r="G142" s="3207"/>
      <c r="H142" s="3208"/>
      <c r="I142" s="2160"/>
      <c r="J142" s="3209"/>
    </row>
    <row r="143" spans="1:10">
      <c r="A143" s="2155" t="s">
        <v>2585</v>
      </c>
      <c r="B143" s="2228" t="s">
        <v>239</v>
      </c>
      <c r="C143" s="2228" t="s">
        <v>240</v>
      </c>
      <c r="D143" s="2158" t="s">
        <v>31</v>
      </c>
      <c r="E143" s="2164" t="s">
        <v>241</v>
      </c>
      <c r="F143" s="2160"/>
      <c r="G143" s="3207"/>
      <c r="H143" s="3208"/>
      <c r="I143" s="2160"/>
      <c r="J143" s="3209"/>
    </row>
    <row r="144" spans="1:10">
      <c r="A144" s="2155" t="s">
        <v>2586</v>
      </c>
      <c r="B144" s="2228" t="s">
        <v>242</v>
      </c>
      <c r="C144" s="2228" t="s">
        <v>243</v>
      </c>
      <c r="D144" s="2158" t="s">
        <v>31</v>
      </c>
      <c r="E144" s="2164" t="s">
        <v>234</v>
      </c>
      <c r="F144" s="2160"/>
      <c r="G144" s="3207"/>
      <c r="H144" s="3208"/>
      <c r="I144" s="2160"/>
      <c r="J144" s="3209"/>
    </row>
    <row r="145" spans="1:10">
      <c r="A145" s="2155" t="s">
        <v>2587</v>
      </c>
      <c r="B145" s="2228" t="s">
        <v>244</v>
      </c>
      <c r="C145" s="2228" t="s">
        <v>243</v>
      </c>
      <c r="D145" s="2158" t="s">
        <v>31</v>
      </c>
      <c r="E145" s="2164" t="s">
        <v>234</v>
      </c>
      <c r="F145" s="2160"/>
      <c r="G145" s="3207"/>
      <c r="H145" s="3210"/>
      <c r="I145" s="2163"/>
      <c r="J145" s="3209"/>
    </row>
    <row r="146" spans="1:10">
      <c r="A146" s="2167"/>
      <c r="B146" s="2202"/>
      <c r="C146" s="2203"/>
      <c r="D146" s="2204"/>
      <c r="E146" s="2205"/>
      <c r="F146" s="2172"/>
      <c r="G146" s="3211"/>
      <c r="H146" s="3212"/>
      <c r="I146" s="2175" t="s">
        <v>1429</v>
      </c>
      <c r="J146" s="3213"/>
    </row>
    <row r="147" spans="1:10">
      <c r="A147" s="3197" t="s">
        <v>434</v>
      </c>
      <c r="B147" s="3247" t="s">
        <v>1126</v>
      </c>
      <c r="C147" s="3248"/>
      <c r="D147" s="3249"/>
      <c r="E147" s="3250"/>
      <c r="F147" s="3205"/>
      <c r="G147" s="3218"/>
      <c r="H147" s="3219"/>
      <c r="I147" s="3205"/>
      <c r="J147" s="3206"/>
    </row>
    <row r="148" spans="1:10" ht="102">
      <c r="A148" s="2155" t="s">
        <v>435</v>
      </c>
      <c r="B148" s="2271" t="s">
        <v>248</v>
      </c>
      <c r="C148" s="2272" t="s">
        <v>2668</v>
      </c>
      <c r="D148" s="2273" t="s">
        <v>31</v>
      </c>
      <c r="E148" s="2274">
        <v>6</v>
      </c>
      <c r="F148" s="2162" t="s">
        <v>2894</v>
      </c>
      <c r="G148" s="3208">
        <v>141.29</v>
      </c>
      <c r="H148" s="3208">
        <f t="shared" ref="H148:H161" si="0">G148</f>
        <v>141.29</v>
      </c>
      <c r="I148" s="2162">
        <v>12</v>
      </c>
      <c r="J148" s="3208">
        <f>H148*1.12*E148</f>
        <v>949.46879999999999</v>
      </c>
    </row>
    <row r="149" spans="1:10" ht="89.25">
      <c r="A149" s="2155" t="s">
        <v>438</v>
      </c>
      <c r="B149" s="2278" t="s">
        <v>250</v>
      </c>
      <c r="C149" s="2272" t="s">
        <v>2669</v>
      </c>
      <c r="D149" s="2273" t="s">
        <v>31</v>
      </c>
      <c r="E149" s="2274">
        <v>3</v>
      </c>
      <c r="F149" s="2162" t="s">
        <v>2894</v>
      </c>
      <c r="G149" s="3208">
        <v>46.034999999999997</v>
      </c>
      <c r="H149" s="3208">
        <f t="shared" si="0"/>
        <v>46.034999999999997</v>
      </c>
      <c r="I149" s="2162">
        <v>12</v>
      </c>
      <c r="J149" s="3208">
        <f>H149*1.12*E149</f>
        <v>154.67760000000001</v>
      </c>
    </row>
    <row r="150" spans="1:10" ht="140.25">
      <c r="A150" s="2155" t="s">
        <v>441</v>
      </c>
      <c r="B150" s="2278" t="s">
        <v>251</v>
      </c>
      <c r="C150" s="2272" t="s">
        <v>2670</v>
      </c>
      <c r="D150" s="2273" t="s">
        <v>31</v>
      </c>
      <c r="E150" s="2279">
        <v>9</v>
      </c>
      <c r="F150" s="2162" t="s">
        <v>2894</v>
      </c>
      <c r="G150" s="3208">
        <v>23.210999999999999</v>
      </c>
      <c r="H150" s="3208">
        <f t="shared" si="0"/>
        <v>23.210999999999999</v>
      </c>
      <c r="I150" s="2162">
        <v>12</v>
      </c>
      <c r="J150" s="3208">
        <f>H150*1.12*E150</f>
        <v>233.96688</v>
      </c>
    </row>
    <row r="151" spans="1:10" ht="76.5">
      <c r="A151" s="2155" t="s">
        <v>443</v>
      </c>
      <c r="B151" s="2278" t="s">
        <v>252</v>
      </c>
      <c r="C151" s="2272" t="s">
        <v>2671</v>
      </c>
      <c r="D151" s="2273" t="s">
        <v>31</v>
      </c>
      <c r="E151" s="2279">
        <v>6</v>
      </c>
      <c r="F151" s="2162" t="s">
        <v>2894</v>
      </c>
      <c r="G151" s="3208">
        <v>26.135999999999999</v>
      </c>
      <c r="H151" s="3208">
        <f t="shared" si="0"/>
        <v>26.135999999999999</v>
      </c>
      <c r="I151" s="2162">
        <v>12</v>
      </c>
      <c r="J151" s="3208">
        <f>H151*1.12*E151</f>
        <v>175.63391999999999</v>
      </c>
    </row>
    <row r="152" spans="1:10" ht="89.25">
      <c r="A152" s="2155" t="s">
        <v>446</v>
      </c>
      <c r="B152" s="2278" t="s">
        <v>253</v>
      </c>
      <c r="C152" s="2272" t="s">
        <v>254</v>
      </c>
      <c r="D152" s="2273" t="s">
        <v>31</v>
      </c>
      <c r="E152" s="2279">
        <v>12</v>
      </c>
      <c r="F152" s="2162" t="s">
        <v>2894</v>
      </c>
      <c r="G152" s="3208">
        <v>29.106000000000002</v>
      </c>
      <c r="H152" s="3208">
        <f t="shared" si="0"/>
        <v>29.106000000000002</v>
      </c>
      <c r="I152" s="2162">
        <v>12</v>
      </c>
      <c r="J152" s="3208">
        <f>H152*1.12*E152</f>
        <v>391.18464000000006</v>
      </c>
    </row>
    <row r="153" spans="1:10" ht="102">
      <c r="A153" s="2155" t="s">
        <v>1430</v>
      </c>
      <c r="B153" s="2278" t="s">
        <v>255</v>
      </c>
      <c r="C153" s="2272" t="s">
        <v>2675</v>
      </c>
      <c r="D153" s="2273" t="s">
        <v>31</v>
      </c>
      <c r="E153" s="2274">
        <v>6</v>
      </c>
      <c r="F153" s="2162" t="s">
        <v>2894</v>
      </c>
      <c r="G153" s="3208">
        <v>36.738999999999997</v>
      </c>
      <c r="H153" s="3208">
        <f t="shared" si="0"/>
        <v>36.738999999999997</v>
      </c>
      <c r="I153" s="2162">
        <v>12</v>
      </c>
      <c r="J153" s="3208">
        <f>H153*1.12*E153</f>
        <v>246.88607999999999</v>
      </c>
    </row>
    <row r="154" spans="1:10" ht="114.75">
      <c r="A154" s="2155" t="s">
        <v>1431</v>
      </c>
      <c r="B154" s="2278" t="s">
        <v>256</v>
      </c>
      <c r="C154" s="2272" t="s">
        <v>2672</v>
      </c>
      <c r="D154" s="2273" t="s">
        <v>31</v>
      </c>
      <c r="E154" s="2279">
        <v>120</v>
      </c>
      <c r="F154" s="2162" t="s">
        <v>2894</v>
      </c>
      <c r="G154" s="3208">
        <v>31.2</v>
      </c>
      <c r="H154" s="3208">
        <f t="shared" si="0"/>
        <v>31.2</v>
      </c>
      <c r="I154" s="2162">
        <v>12</v>
      </c>
      <c r="J154" s="3208">
        <f>H154*1.12*E154</f>
        <v>4193.2800000000007</v>
      </c>
    </row>
    <row r="155" spans="1:10" ht="25.5">
      <c r="A155" s="2155" t="s">
        <v>1432</v>
      </c>
      <c r="B155" s="2278" t="s">
        <v>257</v>
      </c>
      <c r="C155" s="2272" t="s">
        <v>2673</v>
      </c>
      <c r="D155" s="2273" t="s">
        <v>31</v>
      </c>
      <c r="E155" s="2279">
        <v>3</v>
      </c>
      <c r="F155" s="2162" t="s">
        <v>2894</v>
      </c>
      <c r="G155" s="3208">
        <v>86.16</v>
      </c>
      <c r="H155" s="3208">
        <f t="shared" si="0"/>
        <v>86.16</v>
      </c>
      <c r="I155" s="2162">
        <v>12</v>
      </c>
      <c r="J155" s="3208">
        <f>H155*1.12*E155</f>
        <v>289.49760000000003</v>
      </c>
    </row>
    <row r="156" spans="1:10" ht="102">
      <c r="A156" s="2155" t="s">
        <v>1433</v>
      </c>
      <c r="B156" s="2278" t="s">
        <v>258</v>
      </c>
      <c r="C156" s="2272" t="s">
        <v>2674</v>
      </c>
      <c r="D156" s="2273" t="s">
        <v>31</v>
      </c>
      <c r="E156" s="2279">
        <v>3</v>
      </c>
      <c r="F156" s="2162" t="s">
        <v>2894</v>
      </c>
      <c r="G156" s="3208">
        <v>81.512</v>
      </c>
      <c r="H156" s="3208">
        <f t="shared" si="0"/>
        <v>81.512</v>
      </c>
      <c r="I156" s="2162">
        <v>12</v>
      </c>
      <c r="J156" s="3208">
        <f>H156*1.12*E156</f>
        <v>273.88031999999998</v>
      </c>
    </row>
    <row r="157" spans="1:10" ht="51">
      <c r="A157" s="2155" t="s">
        <v>1434</v>
      </c>
      <c r="B157" s="2278" t="s">
        <v>259</v>
      </c>
      <c r="C157" s="2272" t="s">
        <v>2676</v>
      </c>
      <c r="D157" s="2273" t="s">
        <v>31</v>
      </c>
      <c r="E157" s="2279">
        <v>12</v>
      </c>
      <c r="F157" s="2162" t="s">
        <v>2894</v>
      </c>
      <c r="G157" s="3208">
        <v>44.787999999999997</v>
      </c>
      <c r="H157" s="3208">
        <f t="shared" si="0"/>
        <v>44.787999999999997</v>
      </c>
      <c r="I157" s="2162">
        <v>12</v>
      </c>
      <c r="J157" s="3208">
        <f>H157*1.12*E157</f>
        <v>601.95072000000005</v>
      </c>
    </row>
    <row r="158" spans="1:10" ht="25.5">
      <c r="A158" s="2155" t="s">
        <v>1435</v>
      </c>
      <c r="B158" s="2278" t="s">
        <v>260</v>
      </c>
      <c r="C158" s="2272" t="s">
        <v>261</v>
      </c>
      <c r="D158" s="2273" t="s">
        <v>249</v>
      </c>
      <c r="E158" s="2279">
        <v>12</v>
      </c>
      <c r="F158" s="2162" t="s">
        <v>3436</v>
      </c>
      <c r="G158" s="3208">
        <v>50.936</v>
      </c>
      <c r="H158" s="3208">
        <f t="shared" si="0"/>
        <v>50.936</v>
      </c>
      <c r="I158" s="2162">
        <v>12</v>
      </c>
      <c r="J158" s="3208">
        <f>H158*1.12*E158</f>
        <v>684.5798400000001</v>
      </c>
    </row>
    <row r="159" spans="1:10" ht="25.5">
      <c r="A159" s="2155" t="s">
        <v>1436</v>
      </c>
      <c r="B159" s="2278" t="s">
        <v>262</v>
      </c>
      <c r="C159" s="2272" t="s">
        <v>263</v>
      </c>
      <c r="D159" s="2273" t="s">
        <v>249</v>
      </c>
      <c r="E159" s="2274">
        <v>24</v>
      </c>
      <c r="F159" s="2162" t="s">
        <v>3436</v>
      </c>
      <c r="G159" s="3208">
        <v>73.210999999999999</v>
      </c>
      <c r="H159" s="3208">
        <f t="shared" si="0"/>
        <v>73.210999999999999</v>
      </c>
      <c r="I159" s="2162">
        <v>12</v>
      </c>
      <c r="J159" s="3208">
        <f>H159*1.12*E159</f>
        <v>1967.9116800000002</v>
      </c>
    </row>
    <row r="160" spans="1:10" ht="63.75">
      <c r="A160" s="2155" t="s">
        <v>1437</v>
      </c>
      <c r="B160" s="2278" t="s">
        <v>264</v>
      </c>
      <c r="C160" s="2272" t="s">
        <v>2677</v>
      </c>
      <c r="D160" s="2273" t="s">
        <v>31</v>
      </c>
      <c r="E160" s="2279">
        <v>30</v>
      </c>
      <c r="F160" s="2162" t="s">
        <v>2894</v>
      </c>
      <c r="G160" s="3208">
        <v>68.814999999999998</v>
      </c>
      <c r="H160" s="3208">
        <f t="shared" si="0"/>
        <v>68.814999999999998</v>
      </c>
      <c r="I160" s="2162">
        <v>12</v>
      </c>
      <c r="J160" s="3208">
        <f>H160*1.12*E160</f>
        <v>2312.1840000000002</v>
      </c>
    </row>
    <row r="161" spans="1:10" ht="38.25">
      <c r="A161" s="2155" t="s">
        <v>1438</v>
      </c>
      <c r="B161" s="2278" t="s">
        <v>265</v>
      </c>
      <c r="C161" s="2272" t="s">
        <v>2678</v>
      </c>
      <c r="D161" s="2273" t="s">
        <v>31</v>
      </c>
      <c r="E161" s="2279">
        <v>6</v>
      </c>
      <c r="F161" s="2162" t="s">
        <v>2894</v>
      </c>
      <c r="G161" s="3208">
        <v>72.409000000000006</v>
      </c>
      <c r="H161" s="3208">
        <f t="shared" si="0"/>
        <v>72.409000000000006</v>
      </c>
      <c r="I161" s="2162">
        <v>12</v>
      </c>
      <c r="J161" s="3208">
        <f>H161*1.12*E161</f>
        <v>486.58848000000006</v>
      </c>
    </row>
    <row r="162" spans="1:10">
      <c r="A162" s="2167"/>
      <c r="B162" s="2202"/>
      <c r="C162" s="2203"/>
      <c r="D162" s="2204"/>
      <c r="E162" s="2205"/>
      <c r="F162" s="2172"/>
      <c r="G162" s="3211"/>
      <c r="H162" s="3211"/>
      <c r="I162" s="2175" t="s">
        <v>448</v>
      </c>
      <c r="J162" s="3251">
        <v>9651.67</v>
      </c>
    </row>
    <row r="163" spans="1:10">
      <c r="A163" s="3197" t="s">
        <v>449</v>
      </c>
      <c r="B163" s="3252" t="s">
        <v>2796</v>
      </c>
      <c r="C163" s="3253"/>
      <c r="D163" s="3200"/>
      <c r="E163" s="3201"/>
      <c r="F163" s="3205"/>
      <c r="G163" s="3218"/>
      <c r="H163" s="3219"/>
      <c r="I163" s="3205"/>
      <c r="J163" s="3206"/>
    </row>
    <row r="164" spans="1:10" ht="51">
      <c r="A164" s="2155" t="s">
        <v>450</v>
      </c>
      <c r="B164" s="2287" t="s">
        <v>269</v>
      </c>
      <c r="C164" s="2272" t="s">
        <v>1127</v>
      </c>
      <c r="D164" s="2273" t="s">
        <v>31</v>
      </c>
      <c r="E164" s="2210">
        <v>3</v>
      </c>
      <c r="F164" s="2160"/>
      <c r="G164" s="3207"/>
      <c r="H164" s="3208"/>
      <c r="I164" s="2160"/>
      <c r="J164" s="3209"/>
    </row>
    <row r="165" spans="1:10" ht="25.5">
      <c r="A165" s="2155" t="s">
        <v>452</v>
      </c>
      <c r="B165" s="2287" t="s">
        <v>270</v>
      </c>
      <c r="C165" s="2272" t="s">
        <v>1128</v>
      </c>
      <c r="D165" s="2273" t="s">
        <v>1129</v>
      </c>
      <c r="E165" s="2210">
        <v>3</v>
      </c>
      <c r="F165" s="2160"/>
      <c r="G165" s="3207"/>
      <c r="H165" s="3208"/>
      <c r="I165" s="2160"/>
      <c r="J165" s="3209"/>
    </row>
    <row r="166" spans="1:10">
      <c r="A166" s="2167"/>
      <c r="B166" s="2202"/>
      <c r="C166" s="2203"/>
      <c r="D166" s="2204"/>
      <c r="E166" s="2205"/>
      <c r="F166" s="2172"/>
      <c r="G166" s="3211"/>
      <c r="H166" s="3212"/>
      <c r="I166" s="2175" t="s">
        <v>1439</v>
      </c>
      <c r="J166" s="3213"/>
    </row>
    <row r="167" spans="1:10">
      <c r="A167" s="3197" t="s">
        <v>454</v>
      </c>
      <c r="B167" s="3252" t="s">
        <v>2795</v>
      </c>
      <c r="C167" s="3254"/>
      <c r="D167" s="3200"/>
      <c r="E167" s="3201"/>
      <c r="F167" s="3205"/>
      <c r="G167" s="3218"/>
      <c r="H167" s="3219"/>
      <c r="I167" s="3205"/>
      <c r="J167" s="3206"/>
    </row>
    <row r="168" spans="1:10" ht="25.5">
      <c r="A168" s="2155" t="s">
        <v>456</v>
      </c>
      <c r="B168" s="2287" t="s">
        <v>274</v>
      </c>
      <c r="C168" s="2272" t="s">
        <v>2679</v>
      </c>
      <c r="D168" s="2162" t="s">
        <v>31</v>
      </c>
      <c r="E168" s="2279">
        <v>12</v>
      </c>
      <c r="F168" s="2162" t="s">
        <v>2894</v>
      </c>
      <c r="G168" s="3208">
        <v>20.373999999999999</v>
      </c>
      <c r="H168" s="3208">
        <f t="shared" ref="H168:H173" si="1">G168</f>
        <v>20.373999999999999</v>
      </c>
      <c r="I168" s="2162">
        <v>12</v>
      </c>
      <c r="J168" s="3208">
        <f>H168*E168*1.12</f>
        <v>273.82656000000003</v>
      </c>
    </row>
    <row r="169" spans="1:10" ht="38.25">
      <c r="A169" s="2155" t="s">
        <v>459</v>
      </c>
      <c r="B169" s="2287" t="s">
        <v>275</v>
      </c>
      <c r="C169" s="2272" t="s">
        <v>276</v>
      </c>
      <c r="D169" s="2162" t="s">
        <v>31</v>
      </c>
      <c r="E169" s="2279">
        <v>18</v>
      </c>
      <c r="F169" s="2162" t="s">
        <v>2894</v>
      </c>
      <c r="G169" s="3208">
        <v>35.061</v>
      </c>
      <c r="H169" s="3208">
        <f t="shared" si="1"/>
        <v>35.061</v>
      </c>
      <c r="I169" s="2162">
        <v>12</v>
      </c>
      <c r="J169" s="3208">
        <f>H169*E169*1.12</f>
        <v>706.82975999999996</v>
      </c>
    </row>
    <row r="170" spans="1:10">
      <c r="A170" s="2155" t="s">
        <v>461</v>
      </c>
      <c r="B170" s="2278" t="s">
        <v>277</v>
      </c>
      <c r="C170" s="2272" t="s">
        <v>2680</v>
      </c>
      <c r="D170" s="2162" t="s">
        <v>31</v>
      </c>
      <c r="E170" s="2294">
        <v>18</v>
      </c>
      <c r="F170" s="2162" t="s">
        <v>2894</v>
      </c>
      <c r="G170" s="3208">
        <v>47.460999999999999</v>
      </c>
      <c r="H170" s="3208">
        <f t="shared" si="1"/>
        <v>47.460999999999999</v>
      </c>
      <c r="I170" s="2162">
        <v>12</v>
      </c>
      <c r="J170" s="3208">
        <f>H170*E170*1.12</f>
        <v>956.81376000000012</v>
      </c>
    </row>
    <row r="171" spans="1:10" ht="25.5">
      <c r="A171" s="2155" t="s">
        <v>1440</v>
      </c>
      <c r="B171" s="2278" t="s">
        <v>278</v>
      </c>
      <c r="C171" s="2272" t="s">
        <v>2681</v>
      </c>
      <c r="D171" s="2295" t="s">
        <v>31</v>
      </c>
      <c r="E171" s="2294">
        <v>12</v>
      </c>
      <c r="F171" s="2162" t="s">
        <v>2894</v>
      </c>
      <c r="G171" s="3208">
        <v>30.962</v>
      </c>
      <c r="H171" s="3208">
        <f t="shared" si="1"/>
        <v>30.962</v>
      </c>
      <c r="I171" s="2162">
        <v>12</v>
      </c>
      <c r="J171" s="3208">
        <f>H171*E171*1.12</f>
        <v>416.12927999999999</v>
      </c>
    </row>
    <row r="172" spans="1:10" ht="25.5">
      <c r="A172" s="2155" t="s">
        <v>1441</v>
      </c>
      <c r="B172" s="2287" t="s">
        <v>279</v>
      </c>
      <c r="C172" s="2272" t="s">
        <v>280</v>
      </c>
      <c r="D172" s="2162" t="s">
        <v>249</v>
      </c>
      <c r="E172" s="2279">
        <v>30</v>
      </c>
      <c r="F172" s="2295" t="s">
        <v>3437</v>
      </c>
      <c r="G172" s="3208">
        <v>22.274999999999999</v>
      </c>
      <c r="H172" s="3208">
        <f t="shared" si="1"/>
        <v>22.274999999999999</v>
      </c>
      <c r="I172" s="2162">
        <v>12</v>
      </c>
      <c r="J172" s="3208">
        <f>H172*E172*1.12</f>
        <v>748.44</v>
      </c>
    </row>
    <row r="173" spans="1:10" ht="25.5">
      <c r="A173" s="2155" t="s">
        <v>1442</v>
      </c>
      <c r="B173" s="2287" t="s">
        <v>281</v>
      </c>
      <c r="C173" s="2272" t="s">
        <v>282</v>
      </c>
      <c r="D173" s="2162" t="s">
        <v>249</v>
      </c>
      <c r="E173" s="2279">
        <v>30</v>
      </c>
      <c r="F173" s="2295" t="s">
        <v>3438</v>
      </c>
      <c r="G173" s="3208">
        <v>89</v>
      </c>
      <c r="H173" s="3208">
        <f t="shared" si="1"/>
        <v>89</v>
      </c>
      <c r="I173" s="2162">
        <v>12</v>
      </c>
      <c r="J173" s="3208">
        <f>H173*E173*1.12</f>
        <v>2990.4</v>
      </c>
    </row>
    <row r="174" spans="1:10">
      <c r="A174" s="2167"/>
      <c r="B174" s="2202"/>
      <c r="C174" s="2203"/>
      <c r="D174" s="2204"/>
      <c r="E174" s="2205"/>
      <c r="F174" s="2172"/>
      <c r="G174" s="3211"/>
      <c r="H174" s="3212"/>
      <c r="I174" s="2175" t="s">
        <v>463</v>
      </c>
      <c r="J174" s="3213">
        <v>5439.6779999999999</v>
      </c>
    </row>
    <row r="175" spans="1:10">
      <c r="A175" s="3197" t="s">
        <v>464</v>
      </c>
      <c r="B175" s="3252" t="s">
        <v>1130</v>
      </c>
      <c r="C175" s="3255"/>
      <c r="D175" s="3200"/>
      <c r="E175" s="3201"/>
      <c r="F175" s="3205"/>
      <c r="G175" s="3218"/>
      <c r="H175" s="3219"/>
      <c r="I175" s="3205"/>
      <c r="J175" s="3206"/>
    </row>
    <row r="176" spans="1:10" ht="51">
      <c r="A176" s="2155" t="s">
        <v>465</v>
      </c>
      <c r="B176" s="2287" t="s">
        <v>286</v>
      </c>
      <c r="C176" s="2272" t="s">
        <v>2682</v>
      </c>
      <c r="D176" s="2162" t="s">
        <v>31</v>
      </c>
      <c r="E176" s="2279">
        <v>9</v>
      </c>
      <c r="F176" s="2162" t="s">
        <v>2894</v>
      </c>
      <c r="G176" s="3208">
        <v>48.366999999999997</v>
      </c>
      <c r="H176" s="3208">
        <f t="shared" ref="H176:H188" si="2">G176</f>
        <v>48.366999999999997</v>
      </c>
      <c r="I176" s="2162">
        <v>12</v>
      </c>
      <c r="J176" s="3208">
        <f>H176*E176*1.12</f>
        <v>487.53936000000004</v>
      </c>
    </row>
    <row r="177" spans="1:10" ht="89.25">
      <c r="A177" s="2155" t="s">
        <v>1443</v>
      </c>
      <c r="B177" s="2287" t="s">
        <v>287</v>
      </c>
      <c r="C177" s="2272" t="s">
        <v>2683</v>
      </c>
      <c r="D177" s="2162" t="s">
        <v>31</v>
      </c>
      <c r="E177" s="2279">
        <v>3</v>
      </c>
      <c r="F177" s="2162" t="s">
        <v>2894</v>
      </c>
      <c r="G177" s="3208">
        <v>47.52</v>
      </c>
      <c r="H177" s="3208">
        <f t="shared" si="2"/>
        <v>47.52</v>
      </c>
      <c r="I177" s="2162">
        <v>12</v>
      </c>
      <c r="J177" s="3208">
        <f>H177*E177*1.12</f>
        <v>159.66720000000001</v>
      </c>
    </row>
    <row r="178" spans="1:10" ht="114.75">
      <c r="A178" s="2155" t="s">
        <v>468</v>
      </c>
      <c r="B178" s="2287" t="s">
        <v>288</v>
      </c>
      <c r="C178" s="2272" t="s">
        <v>289</v>
      </c>
      <c r="D178" s="2162" t="s">
        <v>31</v>
      </c>
      <c r="E178" s="2274">
        <v>3</v>
      </c>
      <c r="F178" s="2162" t="s">
        <v>2894</v>
      </c>
      <c r="G178" s="3208">
        <v>35.521000000000001</v>
      </c>
      <c r="H178" s="3208">
        <f t="shared" si="2"/>
        <v>35.521000000000001</v>
      </c>
      <c r="I178" s="2162">
        <v>12</v>
      </c>
      <c r="J178" s="3208">
        <f>H178*E178*1.12</f>
        <v>119.35056000000002</v>
      </c>
    </row>
    <row r="179" spans="1:10" ht="51">
      <c r="A179" s="2155" t="s">
        <v>471</v>
      </c>
      <c r="B179" s="2287" t="s">
        <v>290</v>
      </c>
      <c r="C179" s="2272" t="s">
        <v>291</v>
      </c>
      <c r="D179" s="2162" t="s">
        <v>31</v>
      </c>
      <c r="E179" s="2279">
        <v>36</v>
      </c>
      <c r="F179" s="2162" t="s">
        <v>2894</v>
      </c>
      <c r="G179" s="3208">
        <v>33.887999999999998</v>
      </c>
      <c r="H179" s="3208">
        <f t="shared" si="2"/>
        <v>33.887999999999998</v>
      </c>
      <c r="I179" s="2162">
        <v>12</v>
      </c>
      <c r="J179" s="3208">
        <f>H179*E179*1.12</f>
        <v>1366.3641599999999</v>
      </c>
    </row>
    <row r="180" spans="1:10" ht="102">
      <c r="A180" s="2155" t="s">
        <v>474</v>
      </c>
      <c r="B180" s="2287" t="s">
        <v>292</v>
      </c>
      <c r="C180" s="2272" t="s">
        <v>293</v>
      </c>
      <c r="D180" s="2162" t="s">
        <v>31</v>
      </c>
      <c r="E180" s="2279">
        <v>24</v>
      </c>
      <c r="F180" s="2162" t="s">
        <v>2894</v>
      </c>
      <c r="G180" s="3208">
        <v>88.521000000000001</v>
      </c>
      <c r="H180" s="3208">
        <f t="shared" si="2"/>
        <v>88.521000000000001</v>
      </c>
      <c r="I180" s="2162">
        <v>12</v>
      </c>
      <c r="J180" s="3208">
        <f>H180*E180*1.12</f>
        <v>2379.4444800000001</v>
      </c>
    </row>
    <row r="181" spans="1:10" ht="89.25">
      <c r="A181" s="2155" t="s">
        <v>477</v>
      </c>
      <c r="B181" s="2287" t="s">
        <v>294</v>
      </c>
      <c r="C181" s="2272" t="s">
        <v>295</v>
      </c>
      <c r="D181" s="2162" t="s">
        <v>31</v>
      </c>
      <c r="E181" s="2274">
        <v>3</v>
      </c>
      <c r="F181" s="2162" t="s">
        <v>2894</v>
      </c>
      <c r="G181" s="3208">
        <v>42.768000000000001</v>
      </c>
      <c r="H181" s="3208">
        <f t="shared" si="2"/>
        <v>42.768000000000001</v>
      </c>
      <c r="I181" s="2162">
        <v>12</v>
      </c>
      <c r="J181" s="3208">
        <f>H181*E181*1.12</f>
        <v>143.70048000000003</v>
      </c>
    </row>
    <row r="182" spans="1:10" ht="38.25">
      <c r="A182" s="2155" t="s">
        <v>480</v>
      </c>
      <c r="B182" s="2287" t="s">
        <v>296</v>
      </c>
      <c r="C182" s="2272" t="s">
        <v>297</v>
      </c>
      <c r="D182" s="2162" t="s">
        <v>31</v>
      </c>
      <c r="E182" s="2274">
        <v>15</v>
      </c>
      <c r="F182" s="2162" t="s">
        <v>2894</v>
      </c>
      <c r="G182" s="3208">
        <v>44.430999999999997</v>
      </c>
      <c r="H182" s="3208">
        <f t="shared" si="2"/>
        <v>44.430999999999997</v>
      </c>
      <c r="I182" s="2162">
        <v>12</v>
      </c>
      <c r="J182" s="3208">
        <f>H182*E182*1.12</f>
        <v>746.44079999999997</v>
      </c>
    </row>
    <row r="183" spans="1:10" ht="51">
      <c r="A183" s="2155" t="s">
        <v>482</v>
      </c>
      <c r="B183" s="2287" t="s">
        <v>298</v>
      </c>
      <c r="C183" s="2272" t="s">
        <v>299</v>
      </c>
      <c r="D183" s="2162" t="s">
        <v>31</v>
      </c>
      <c r="E183" s="2274">
        <v>24</v>
      </c>
      <c r="F183" s="2162" t="s">
        <v>2894</v>
      </c>
      <c r="G183" s="3208">
        <v>38.015999999999998</v>
      </c>
      <c r="H183" s="3208">
        <f t="shared" si="2"/>
        <v>38.015999999999998</v>
      </c>
      <c r="I183" s="2162">
        <v>12</v>
      </c>
      <c r="J183" s="3208">
        <f>H183*E183*1.12</f>
        <v>1021.8700800000001</v>
      </c>
    </row>
    <row r="184" spans="1:10" ht="102">
      <c r="A184" s="2155" t="s">
        <v>485</v>
      </c>
      <c r="B184" s="2287" t="s">
        <v>300</v>
      </c>
      <c r="C184" s="2272" t="s">
        <v>301</v>
      </c>
      <c r="D184" s="2162" t="s">
        <v>31</v>
      </c>
      <c r="E184" s="2279">
        <v>18</v>
      </c>
      <c r="F184" s="2162" t="s">
        <v>2894</v>
      </c>
      <c r="G184" s="3208">
        <v>74.25</v>
      </c>
      <c r="H184" s="3208">
        <f t="shared" si="2"/>
        <v>74.25</v>
      </c>
      <c r="I184" s="2162">
        <v>12</v>
      </c>
      <c r="J184" s="3208">
        <f>H184*E184*1.12</f>
        <v>1496.88</v>
      </c>
    </row>
    <row r="185" spans="1:10" ht="51">
      <c r="A185" s="2155" t="s">
        <v>488</v>
      </c>
      <c r="B185" s="2287" t="s">
        <v>302</v>
      </c>
      <c r="C185" s="2272" t="s">
        <v>1131</v>
      </c>
      <c r="D185" s="2162" t="s">
        <v>31</v>
      </c>
      <c r="E185" s="2274">
        <v>9</v>
      </c>
      <c r="F185" s="2162" t="s">
        <v>2894</v>
      </c>
      <c r="G185" s="3208">
        <v>74.25</v>
      </c>
      <c r="H185" s="3208">
        <f t="shared" si="2"/>
        <v>74.25</v>
      </c>
      <c r="I185" s="2162">
        <v>12</v>
      </c>
      <c r="J185" s="3208">
        <f>H185*E185*1.12</f>
        <v>748.44</v>
      </c>
    </row>
    <row r="186" spans="1:10" ht="51">
      <c r="A186" s="2155" t="s">
        <v>491</v>
      </c>
      <c r="B186" s="2287" t="s">
        <v>303</v>
      </c>
      <c r="C186" s="2272" t="s">
        <v>304</v>
      </c>
      <c r="D186" s="2162" t="s">
        <v>31</v>
      </c>
      <c r="E186" s="2274">
        <v>9</v>
      </c>
      <c r="F186" s="2162" t="s">
        <v>2894</v>
      </c>
      <c r="G186" s="3208">
        <v>34.645000000000003</v>
      </c>
      <c r="H186" s="3208">
        <f t="shared" si="2"/>
        <v>34.645000000000003</v>
      </c>
      <c r="I186" s="2162">
        <v>12</v>
      </c>
      <c r="J186" s="3208">
        <f>H186*E186*1.12</f>
        <v>349.22160000000002</v>
      </c>
    </row>
    <row r="187" spans="1:10" ht="102">
      <c r="A187" s="2155" t="s">
        <v>494</v>
      </c>
      <c r="B187" s="2287" t="s">
        <v>305</v>
      </c>
      <c r="C187" s="2272" t="s">
        <v>1132</v>
      </c>
      <c r="D187" s="2162" t="s">
        <v>31</v>
      </c>
      <c r="E187" s="2274">
        <v>9</v>
      </c>
      <c r="F187" s="2162" t="s">
        <v>2894</v>
      </c>
      <c r="G187" s="3208">
        <v>29.283999999999999</v>
      </c>
      <c r="H187" s="3208">
        <f t="shared" si="2"/>
        <v>29.283999999999999</v>
      </c>
      <c r="I187" s="2162">
        <v>12</v>
      </c>
      <c r="J187" s="3208">
        <f>H187*E187*1.12</f>
        <v>295.18272000000002</v>
      </c>
    </row>
    <row r="188" spans="1:10" ht="89.25">
      <c r="A188" s="2155" t="s">
        <v>496</v>
      </c>
      <c r="B188" s="2287" t="s">
        <v>306</v>
      </c>
      <c r="C188" s="2272" t="s">
        <v>307</v>
      </c>
      <c r="D188" s="2162" t="s">
        <v>31</v>
      </c>
      <c r="E188" s="2274">
        <v>24</v>
      </c>
      <c r="F188" s="2162" t="s">
        <v>2894</v>
      </c>
      <c r="G188" s="3208">
        <v>37.896999999999998</v>
      </c>
      <c r="H188" s="3208">
        <f t="shared" si="2"/>
        <v>37.896999999999998</v>
      </c>
      <c r="I188" s="2162">
        <v>12</v>
      </c>
      <c r="J188" s="3208">
        <f>H188*E188*1.12</f>
        <v>1018.6713600000002</v>
      </c>
    </row>
    <row r="189" spans="1:10">
      <c r="A189" s="2167"/>
      <c r="B189" s="2202"/>
      <c r="C189" s="2203"/>
      <c r="D189" s="2204"/>
      <c r="E189" s="2205"/>
      <c r="F189" s="2172"/>
      <c r="G189" s="3211"/>
      <c r="H189" s="3212"/>
      <c r="I189" s="2175" t="s">
        <v>519</v>
      </c>
      <c r="J189" s="3251">
        <v>9225.69</v>
      </c>
    </row>
    <row r="190" spans="1:10">
      <c r="A190" s="3197" t="s">
        <v>520</v>
      </c>
      <c r="B190" s="3252" t="s">
        <v>1444</v>
      </c>
      <c r="C190" s="3256"/>
      <c r="D190" s="3257"/>
      <c r="E190" s="3201"/>
      <c r="F190" s="3258"/>
      <c r="G190" s="3259"/>
      <c r="H190" s="3260"/>
      <c r="I190" s="3258"/>
      <c r="J190" s="3261"/>
    </row>
    <row r="191" spans="1:10" ht="76.5">
      <c r="A191" s="2155" t="s">
        <v>521</v>
      </c>
      <c r="B191" s="2287" t="s">
        <v>311</v>
      </c>
      <c r="C191" s="2272" t="s">
        <v>312</v>
      </c>
      <c r="D191" s="2162" t="s">
        <v>31</v>
      </c>
      <c r="E191" s="2274">
        <v>12</v>
      </c>
      <c r="F191" s="2162" t="s">
        <v>2894</v>
      </c>
      <c r="G191" s="3208">
        <v>65.578000000000003</v>
      </c>
      <c r="H191" s="3208">
        <f>G191</f>
        <v>65.578000000000003</v>
      </c>
      <c r="I191" s="2162">
        <v>12</v>
      </c>
      <c r="J191" s="3208">
        <f>H191*E191*1.12</f>
        <v>881.36832000000015</v>
      </c>
    </row>
    <row r="192" spans="1:10" ht="51">
      <c r="A192" s="2155" t="s">
        <v>524</v>
      </c>
      <c r="B192" s="2287" t="s">
        <v>313</v>
      </c>
      <c r="C192" s="2272" t="s">
        <v>314</v>
      </c>
      <c r="D192" s="2162" t="s">
        <v>87</v>
      </c>
      <c r="E192" s="2274">
        <v>12</v>
      </c>
      <c r="F192" s="2162" t="s">
        <v>87</v>
      </c>
      <c r="G192" s="3208">
        <v>60.156999999999996</v>
      </c>
      <c r="H192" s="3208">
        <f>G192</f>
        <v>60.156999999999996</v>
      </c>
      <c r="I192" s="2162">
        <v>12</v>
      </c>
      <c r="J192" s="3208">
        <f>H192*E192*1.12</f>
        <v>808.51008000000013</v>
      </c>
    </row>
    <row r="193" spans="1:10" ht="51">
      <c r="A193" s="2155" t="s">
        <v>527</v>
      </c>
      <c r="B193" s="2287" t="s">
        <v>315</v>
      </c>
      <c r="C193" s="2272" t="s">
        <v>316</v>
      </c>
      <c r="D193" s="2162" t="s">
        <v>87</v>
      </c>
      <c r="E193" s="2274">
        <v>36</v>
      </c>
      <c r="F193" s="2162" t="s">
        <v>87</v>
      </c>
      <c r="G193" s="3208">
        <v>23.864000000000001</v>
      </c>
      <c r="H193" s="3208">
        <f>G193</f>
        <v>23.864000000000001</v>
      </c>
      <c r="I193" s="2162">
        <v>12</v>
      </c>
      <c r="J193" s="3208">
        <f>H193*E193*1.12</f>
        <v>962.19648000000018</v>
      </c>
    </row>
    <row r="194" spans="1:10">
      <c r="A194" s="2155" t="s">
        <v>530</v>
      </c>
      <c r="B194" s="2287" t="s">
        <v>317</v>
      </c>
      <c r="C194" s="2272" t="s">
        <v>318</v>
      </c>
      <c r="D194" s="2162" t="s">
        <v>87</v>
      </c>
      <c r="E194" s="2274">
        <v>12</v>
      </c>
      <c r="F194" s="2162" t="s">
        <v>87</v>
      </c>
      <c r="G194" s="3208">
        <v>113.617</v>
      </c>
      <c r="H194" s="3208">
        <f>G194</f>
        <v>113.617</v>
      </c>
      <c r="I194" s="2162">
        <v>12</v>
      </c>
      <c r="J194" s="3208">
        <f>H194*E194*1.12</f>
        <v>1527.0124800000001</v>
      </c>
    </row>
    <row r="195" spans="1:10">
      <c r="A195" s="2167"/>
      <c r="B195" s="2202"/>
      <c r="C195" s="2203"/>
      <c r="D195" s="2204"/>
      <c r="E195" s="2205"/>
      <c r="F195" s="2172"/>
      <c r="G195" s="3211"/>
      <c r="H195" s="3212"/>
      <c r="I195" s="2175" t="s">
        <v>557</v>
      </c>
      <c r="J195" s="3251">
        <v>3731.33</v>
      </c>
    </row>
    <row r="196" spans="1:10">
      <c r="A196" s="3197" t="s">
        <v>558</v>
      </c>
      <c r="B196" s="3252" t="s">
        <v>1446</v>
      </c>
      <c r="C196" s="3262"/>
      <c r="D196" s="3200"/>
      <c r="E196" s="3201"/>
      <c r="F196" s="3205"/>
      <c r="G196" s="3218"/>
      <c r="H196" s="3219"/>
      <c r="I196" s="3205"/>
      <c r="J196" s="3206"/>
    </row>
    <row r="197" spans="1:10" ht="25.5">
      <c r="A197" s="2155" t="s">
        <v>559</v>
      </c>
      <c r="B197" s="2287" t="s">
        <v>322</v>
      </c>
      <c r="C197" s="2272" t="s">
        <v>323</v>
      </c>
      <c r="D197" s="2273" t="s">
        <v>31</v>
      </c>
      <c r="E197" s="2279">
        <v>3</v>
      </c>
      <c r="F197" s="2160"/>
      <c r="G197" s="3207"/>
      <c r="H197" s="3208"/>
      <c r="I197" s="2160"/>
      <c r="J197" s="3209"/>
    </row>
    <row r="198" spans="1:10">
      <c r="A198" s="2167"/>
      <c r="B198" s="2202"/>
      <c r="C198" s="2203"/>
      <c r="D198" s="2204"/>
      <c r="E198" s="2205"/>
      <c r="F198" s="2172"/>
      <c r="G198" s="3211"/>
      <c r="H198" s="3212"/>
      <c r="I198" s="2175" t="s">
        <v>565</v>
      </c>
      <c r="J198" s="3213"/>
    </row>
    <row r="199" spans="1:10">
      <c r="A199" s="3197" t="s">
        <v>566</v>
      </c>
      <c r="B199" s="3252" t="s">
        <v>1447</v>
      </c>
      <c r="C199" s="3262"/>
      <c r="D199" s="3200"/>
      <c r="E199" s="3201"/>
      <c r="F199" s="3205"/>
      <c r="G199" s="3218"/>
      <c r="H199" s="3219"/>
      <c r="I199" s="3205"/>
      <c r="J199" s="3206"/>
    </row>
    <row r="200" spans="1:10">
      <c r="A200" s="2155" t="s">
        <v>567</v>
      </c>
      <c r="B200" s="2302" t="s">
        <v>1445</v>
      </c>
      <c r="C200" s="2272" t="s">
        <v>325</v>
      </c>
      <c r="D200" s="2273" t="s">
        <v>49</v>
      </c>
      <c r="E200" s="2279">
        <v>12</v>
      </c>
      <c r="F200" s="2160" t="s">
        <v>3439</v>
      </c>
      <c r="G200" s="3207">
        <v>26.09</v>
      </c>
      <c r="H200" s="3208">
        <f>G200</f>
        <v>26.09</v>
      </c>
      <c r="I200" s="2160">
        <v>12</v>
      </c>
      <c r="J200" s="3209">
        <f>H200*E200*1.12</f>
        <v>350.64960000000002</v>
      </c>
    </row>
    <row r="201" spans="1:10">
      <c r="A201" s="2167"/>
      <c r="B201" s="2202"/>
      <c r="C201" s="2203"/>
      <c r="D201" s="2204"/>
      <c r="E201" s="2205"/>
      <c r="F201" s="2172"/>
      <c r="G201" s="3211"/>
      <c r="H201" s="3212"/>
      <c r="I201" s="2175" t="s">
        <v>571</v>
      </c>
      <c r="J201" s="3251">
        <f>H200*E200</f>
        <v>313.08</v>
      </c>
    </row>
    <row r="202" spans="1:10">
      <c r="A202" s="3197" t="s">
        <v>572</v>
      </c>
      <c r="B202" s="3252" t="s">
        <v>1448</v>
      </c>
      <c r="C202" s="3262"/>
      <c r="D202" s="3200"/>
      <c r="E202" s="3201"/>
      <c r="F202" s="3205"/>
      <c r="G202" s="3218"/>
      <c r="H202" s="3219"/>
      <c r="I202" s="3205"/>
      <c r="J202" s="3206"/>
    </row>
    <row r="203" spans="1:10" ht="25.5">
      <c r="A203" s="2155" t="s">
        <v>573</v>
      </c>
      <c r="B203" s="2287" t="s">
        <v>327</v>
      </c>
      <c r="C203" s="2272" t="s">
        <v>2684</v>
      </c>
      <c r="D203" s="2273" t="s">
        <v>31</v>
      </c>
      <c r="E203" s="2279">
        <v>6</v>
      </c>
      <c r="F203" s="2160" t="s">
        <v>3440</v>
      </c>
      <c r="G203" s="3207">
        <v>42.798000000000002</v>
      </c>
      <c r="H203" s="3208">
        <f>G203</f>
        <v>42.798000000000002</v>
      </c>
      <c r="I203" s="2160">
        <v>12</v>
      </c>
      <c r="J203" s="3209">
        <f>H203*E203*1.12</f>
        <v>287.60256000000004</v>
      </c>
    </row>
    <row r="204" spans="1:10">
      <c r="A204" s="2167"/>
      <c r="B204" s="2202"/>
      <c r="C204" s="2203"/>
      <c r="D204" s="2204"/>
      <c r="E204" s="2205"/>
      <c r="F204" s="2172"/>
      <c r="G204" s="3211"/>
      <c r="H204" s="3212"/>
      <c r="I204" s="2175" t="s">
        <v>582</v>
      </c>
      <c r="J204" s="3251">
        <f>H203*E203</f>
        <v>256.78800000000001</v>
      </c>
    </row>
    <row r="205" spans="1:10">
      <c r="A205" s="3263" t="s">
        <v>583</v>
      </c>
      <c r="B205" s="3264" t="s">
        <v>2792</v>
      </c>
      <c r="C205" s="3224"/>
      <c r="D205" s="3200"/>
      <c r="E205" s="3201"/>
      <c r="F205" s="3265"/>
      <c r="G205" s="3266"/>
      <c r="H205" s="3219"/>
      <c r="I205" s="3267"/>
      <c r="J205" s="3206"/>
    </row>
    <row r="206" spans="1:10" ht="25.5">
      <c r="A206" s="2155" t="s">
        <v>584</v>
      </c>
      <c r="B206" s="2287" t="s">
        <v>328</v>
      </c>
      <c r="C206" s="2272" t="s">
        <v>2685</v>
      </c>
      <c r="D206" s="2273" t="s">
        <v>31</v>
      </c>
      <c r="E206" s="2279">
        <v>3</v>
      </c>
      <c r="F206" s="2160"/>
      <c r="G206" s="3207"/>
      <c r="H206" s="3208"/>
      <c r="I206" s="2160"/>
      <c r="J206" s="3209"/>
    </row>
    <row r="207" spans="1:10">
      <c r="A207" s="2155" t="s">
        <v>586</v>
      </c>
      <c r="B207" s="2287" t="s">
        <v>329</v>
      </c>
      <c r="C207" s="2272" t="s">
        <v>330</v>
      </c>
      <c r="D207" s="2273" t="s">
        <v>249</v>
      </c>
      <c r="E207" s="2279">
        <v>3</v>
      </c>
      <c r="F207" s="2160"/>
      <c r="G207" s="3207"/>
      <c r="H207" s="3208"/>
      <c r="I207" s="2160"/>
      <c r="J207" s="3209"/>
    </row>
    <row r="208" spans="1:10">
      <c r="A208" s="2167"/>
      <c r="B208" s="2202"/>
      <c r="C208" s="2203"/>
      <c r="D208" s="2204"/>
      <c r="E208" s="2205"/>
      <c r="F208" s="2172"/>
      <c r="G208" s="3211"/>
      <c r="H208" s="3212"/>
      <c r="I208" s="2175" t="s">
        <v>620</v>
      </c>
      <c r="J208" s="3213"/>
    </row>
    <row r="209" spans="1:10">
      <c r="A209" s="3263" t="s">
        <v>621</v>
      </c>
      <c r="B209" s="3264" t="s">
        <v>2793</v>
      </c>
      <c r="C209" s="3224"/>
      <c r="D209" s="3200"/>
      <c r="E209" s="3201"/>
      <c r="F209" s="3265"/>
      <c r="G209" s="3266"/>
      <c r="H209" s="3219"/>
      <c r="I209" s="3267"/>
      <c r="J209" s="3206"/>
    </row>
    <row r="210" spans="1:10">
      <c r="A210" s="2155" t="s">
        <v>622</v>
      </c>
      <c r="B210" s="2287" t="s">
        <v>331</v>
      </c>
      <c r="C210" s="2308" t="s">
        <v>332</v>
      </c>
      <c r="D210" s="2273" t="s">
        <v>87</v>
      </c>
      <c r="E210" s="2279">
        <v>6</v>
      </c>
      <c r="F210" s="2160"/>
      <c r="G210" s="3207"/>
      <c r="H210" s="3208"/>
      <c r="I210" s="2160"/>
      <c r="J210" s="3209"/>
    </row>
    <row r="211" spans="1:10">
      <c r="A211" s="2167"/>
      <c r="B211" s="2202"/>
      <c r="C211" s="2203"/>
      <c r="D211" s="2204"/>
      <c r="E211" s="2205"/>
      <c r="F211" s="2172"/>
      <c r="G211" s="3211"/>
      <c r="H211" s="3212"/>
      <c r="I211" s="2175" t="s">
        <v>726</v>
      </c>
      <c r="J211" s="3213"/>
    </row>
    <row r="212" spans="1:10">
      <c r="A212" s="3263" t="s">
        <v>727</v>
      </c>
      <c r="B212" s="3264" t="s">
        <v>2794</v>
      </c>
      <c r="C212" s="3224"/>
      <c r="D212" s="3200"/>
      <c r="E212" s="3201"/>
      <c r="F212" s="3265"/>
      <c r="G212" s="3266"/>
      <c r="H212" s="3219"/>
      <c r="I212" s="3267"/>
      <c r="J212" s="3206"/>
    </row>
    <row r="213" spans="1:10">
      <c r="A213" s="2155" t="s">
        <v>728</v>
      </c>
      <c r="B213" s="2287" t="s">
        <v>333</v>
      </c>
      <c r="C213" s="2272" t="s">
        <v>334</v>
      </c>
      <c r="D213" s="2273" t="s">
        <v>31</v>
      </c>
      <c r="E213" s="2274">
        <v>3</v>
      </c>
      <c r="F213" s="2160"/>
      <c r="G213" s="3207"/>
      <c r="H213" s="3208"/>
      <c r="I213" s="2160"/>
      <c r="J213" s="3209"/>
    </row>
    <row r="214" spans="1:10">
      <c r="A214" s="2167"/>
      <c r="B214" s="2202"/>
      <c r="C214" s="2203"/>
      <c r="D214" s="2204"/>
      <c r="E214" s="2205"/>
      <c r="F214" s="2172"/>
      <c r="G214" s="3211"/>
      <c r="H214" s="3212"/>
      <c r="I214" s="2175" t="s">
        <v>731</v>
      </c>
      <c r="J214" s="3213"/>
    </row>
    <row r="215" spans="1:10">
      <c r="A215" s="3197" t="s">
        <v>736</v>
      </c>
      <c r="B215" s="3252" t="s">
        <v>2791</v>
      </c>
      <c r="C215" s="3255"/>
      <c r="D215" s="3200"/>
      <c r="E215" s="3201"/>
      <c r="F215" s="3205"/>
      <c r="G215" s="3218"/>
      <c r="H215" s="3219"/>
      <c r="I215" s="3205"/>
      <c r="J215" s="3206"/>
    </row>
    <row r="216" spans="1:10" ht="51">
      <c r="A216" s="2155" t="s">
        <v>738</v>
      </c>
      <c r="B216" s="2287" t="s">
        <v>337</v>
      </c>
      <c r="C216" s="2272" t="s">
        <v>2686</v>
      </c>
      <c r="D216" s="2162" t="s">
        <v>31</v>
      </c>
      <c r="E216" s="2279">
        <v>6</v>
      </c>
      <c r="F216" s="2162" t="s">
        <v>2894</v>
      </c>
      <c r="G216" s="3208">
        <v>54.588999999999999</v>
      </c>
      <c r="H216" s="3208">
        <f t="shared" ref="H216:H221" si="3">G216</f>
        <v>54.588999999999999</v>
      </c>
      <c r="I216" s="2162">
        <v>12</v>
      </c>
      <c r="J216" s="3208">
        <f>H216*E216*1.12</f>
        <v>366.83808000000005</v>
      </c>
    </row>
    <row r="217" spans="1:10" ht="38.25">
      <c r="A217" s="2155" t="s">
        <v>742</v>
      </c>
      <c r="B217" s="2287" t="s">
        <v>339</v>
      </c>
      <c r="C217" s="2272" t="s">
        <v>2688</v>
      </c>
      <c r="D217" s="2162" t="s">
        <v>249</v>
      </c>
      <c r="E217" s="2274">
        <v>3</v>
      </c>
      <c r="F217" s="2162" t="s">
        <v>3441</v>
      </c>
      <c r="G217" s="3208">
        <v>60.884999999999998</v>
      </c>
      <c r="H217" s="3208">
        <f t="shared" si="3"/>
        <v>60.884999999999998</v>
      </c>
      <c r="I217" s="2162">
        <v>12</v>
      </c>
      <c r="J217" s="3208">
        <f>H217*E217*1.12</f>
        <v>204.57360000000003</v>
      </c>
    </row>
    <row r="218" spans="1:10" ht="38.25">
      <c r="A218" s="2155" t="s">
        <v>745</v>
      </c>
      <c r="B218" s="2287" t="s">
        <v>341</v>
      </c>
      <c r="C218" s="2272" t="s">
        <v>2687</v>
      </c>
      <c r="D218" s="2162" t="s">
        <v>249</v>
      </c>
      <c r="E218" s="2279">
        <v>6</v>
      </c>
      <c r="F218" s="2162" t="s">
        <v>3441</v>
      </c>
      <c r="G218" s="3208">
        <v>66.825000000000003</v>
      </c>
      <c r="H218" s="3208">
        <f t="shared" si="3"/>
        <v>66.825000000000003</v>
      </c>
      <c r="I218" s="2162">
        <v>12</v>
      </c>
      <c r="J218" s="3208">
        <f>H218*E218*1.12</f>
        <v>449.06400000000008</v>
      </c>
    </row>
    <row r="219" spans="1:10" ht="51">
      <c r="A219" s="2155" t="s">
        <v>747</v>
      </c>
      <c r="B219" s="2287" t="s">
        <v>343</v>
      </c>
      <c r="C219" s="2272" t="s">
        <v>344</v>
      </c>
      <c r="D219" s="2162" t="s">
        <v>249</v>
      </c>
      <c r="E219" s="2279">
        <v>3</v>
      </c>
      <c r="F219" s="2162" t="s">
        <v>3441</v>
      </c>
      <c r="G219" s="3208">
        <v>66.825000000000003</v>
      </c>
      <c r="H219" s="3208">
        <f t="shared" si="3"/>
        <v>66.825000000000003</v>
      </c>
      <c r="I219" s="2162">
        <v>12</v>
      </c>
      <c r="J219" s="3208">
        <f>H219*E219*1.12</f>
        <v>224.53200000000004</v>
      </c>
    </row>
    <row r="220" spans="1:10" ht="51">
      <c r="A220" s="2155" t="s">
        <v>751</v>
      </c>
      <c r="B220" s="2287" t="s">
        <v>346</v>
      </c>
      <c r="C220" s="2272" t="s">
        <v>347</v>
      </c>
      <c r="D220" s="2162" t="s">
        <v>249</v>
      </c>
      <c r="E220" s="2279">
        <v>3</v>
      </c>
      <c r="F220" s="2162" t="s">
        <v>3441</v>
      </c>
      <c r="G220" s="3208">
        <v>42.649000000000001</v>
      </c>
      <c r="H220" s="3208">
        <f t="shared" si="3"/>
        <v>42.649000000000001</v>
      </c>
      <c r="I220" s="2162">
        <v>12</v>
      </c>
      <c r="J220" s="3208">
        <f>H220*E220*1.12</f>
        <v>143.30064000000002</v>
      </c>
    </row>
    <row r="221" spans="1:10" ht="51">
      <c r="A221" s="2155" t="s">
        <v>755</v>
      </c>
      <c r="B221" s="2287" t="s">
        <v>349</v>
      </c>
      <c r="C221" s="2309" t="s">
        <v>2689</v>
      </c>
      <c r="D221" s="2162" t="s">
        <v>31</v>
      </c>
      <c r="E221" s="2279">
        <v>3</v>
      </c>
      <c r="F221" s="2162">
        <v>500</v>
      </c>
      <c r="G221" s="3208">
        <v>69.795000000000002</v>
      </c>
      <c r="H221" s="3208">
        <f t="shared" si="3"/>
        <v>69.795000000000002</v>
      </c>
      <c r="I221" s="2162">
        <v>12</v>
      </c>
      <c r="J221" s="3208">
        <f>H221*E221*1.12</f>
        <v>234.5112</v>
      </c>
    </row>
    <row r="222" spans="1:10">
      <c r="A222" s="2167"/>
      <c r="B222" s="2202"/>
      <c r="C222" s="2203"/>
      <c r="D222" s="2204"/>
      <c r="E222" s="2205"/>
      <c r="F222" s="2172"/>
      <c r="G222" s="3211"/>
      <c r="H222" s="3212"/>
      <c r="I222" s="2175" t="s">
        <v>802</v>
      </c>
      <c r="J222" s="3251">
        <v>1448.95</v>
      </c>
    </row>
    <row r="223" spans="1:10">
      <c r="A223" s="3197" t="s">
        <v>803</v>
      </c>
      <c r="B223" s="3268" t="s">
        <v>1133</v>
      </c>
      <c r="C223" s="3224"/>
      <c r="D223" s="3200"/>
      <c r="E223" s="3201"/>
      <c r="F223" s="3265"/>
      <c r="G223" s="3266"/>
      <c r="H223" s="3219"/>
      <c r="I223" s="3267"/>
      <c r="J223" s="3206"/>
    </row>
    <row r="224" spans="1:10" ht="39">
      <c r="A224" s="2155" t="s">
        <v>805</v>
      </c>
      <c r="B224" s="2311" t="s">
        <v>351</v>
      </c>
      <c r="C224" s="2312" t="s">
        <v>1134</v>
      </c>
      <c r="D224" s="2162" t="s">
        <v>31</v>
      </c>
      <c r="E224" s="2279">
        <v>9</v>
      </c>
      <c r="F224" s="2162" t="s">
        <v>2894</v>
      </c>
      <c r="G224" s="3208">
        <v>89.1</v>
      </c>
      <c r="H224" s="3208">
        <v>89.1</v>
      </c>
      <c r="I224" s="2162">
        <v>12</v>
      </c>
      <c r="J224" s="3208">
        <f>H224*E224*1.12</f>
        <v>898.12800000000004</v>
      </c>
    </row>
    <row r="225" spans="1:10">
      <c r="A225" s="2167"/>
      <c r="B225" s="2202"/>
      <c r="C225" s="2203"/>
      <c r="D225" s="2204"/>
      <c r="E225" s="2205"/>
      <c r="F225" s="2172"/>
      <c r="G225" s="3211"/>
      <c r="H225" s="3212"/>
      <c r="I225" s="2175" t="s">
        <v>749</v>
      </c>
      <c r="J225" s="3251">
        <f>H224*E224</f>
        <v>801.9</v>
      </c>
    </row>
    <row r="226" spans="1:10">
      <c r="A226" s="3197" t="s">
        <v>859</v>
      </c>
      <c r="B226" s="3269" t="s">
        <v>2790</v>
      </c>
      <c r="C226" s="3270"/>
      <c r="D226" s="3257"/>
      <c r="E226" s="3271"/>
      <c r="F226" s="3258"/>
      <c r="G226" s="3259"/>
      <c r="H226" s="3260"/>
      <c r="I226" s="3258"/>
      <c r="J226" s="3261"/>
    </row>
    <row r="227" spans="1:10">
      <c r="A227" s="2155" t="s">
        <v>860</v>
      </c>
      <c r="B227" s="2311" t="s">
        <v>355</v>
      </c>
      <c r="C227" s="2312" t="s">
        <v>356</v>
      </c>
      <c r="D227" s="2162" t="s">
        <v>31</v>
      </c>
      <c r="E227" s="2279">
        <v>9</v>
      </c>
      <c r="F227" s="2162" t="s">
        <v>2894</v>
      </c>
      <c r="G227" s="3208">
        <v>101.84099999999999</v>
      </c>
      <c r="H227" s="3208">
        <f>G227</f>
        <v>101.84099999999999</v>
      </c>
      <c r="I227" s="2162">
        <v>12</v>
      </c>
      <c r="J227" s="3208">
        <f>H227*E227*1.12</f>
        <v>1026.55728</v>
      </c>
    </row>
    <row r="228" spans="1:10">
      <c r="A228" s="2155" t="s">
        <v>863</v>
      </c>
      <c r="B228" s="2287" t="s">
        <v>358</v>
      </c>
      <c r="C228" s="2272" t="s">
        <v>2690</v>
      </c>
      <c r="D228" s="2162" t="s">
        <v>249</v>
      </c>
      <c r="E228" s="2279">
        <v>9</v>
      </c>
      <c r="F228" s="2162" t="s">
        <v>3442</v>
      </c>
      <c r="G228" s="3208">
        <v>24.814</v>
      </c>
      <c r="H228" s="3208">
        <f>G228</f>
        <v>24.814</v>
      </c>
      <c r="I228" s="2162">
        <v>12</v>
      </c>
      <c r="J228" s="3208">
        <f>H228*E228*1.12</f>
        <v>250.12512000000001</v>
      </c>
    </row>
    <row r="229" spans="1:10">
      <c r="A229" s="2167"/>
      <c r="B229" s="2202"/>
      <c r="C229" s="2203"/>
      <c r="D229" s="2204"/>
      <c r="E229" s="2205"/>
      <c r="F229" s="2172"/>
      <c r="G229" s="3273"/>
      <c r="H229" s="3274"/>
      <c r="I229" s="2319" t="s">
        <v>870</v>
      </c>
      <c r="J229" s="3251">
        <v>1139.9000000000001</v>
      </c>
    </row>
    <row r="230" spans="1:10">
      <c r="A230" s="3197" t="s">
        <v>871</v>
      </c>
      <c r="B230" s="3269" t="s">
        <v>361</v>
      </c>
      <c r="C230" s="3262"/>
      <c r="D230" s="3200"/>
      <c r="E230" s="3201"/>
      <c r="F230" s="3205"/>
      <c r="G230" s="3218"/>
      <c r="H230" s="3219"/>
      <c r="I230" s="3205"/>
      <c r="J230" s="3206"/>
    </row>
    <row r="231" spans="1:10" ht="114.75">
      <c r="A231" s="2155" t="s">
        <v>873</v>
      </c>
      <c r="B231" s="2287" t="s">
        <v>363</v>
      </c>
      <c r="C231" s="2272" t="s">
        <v>364</v>
      </c>
      <c r="D231" s="2162" t="s">
        <v>31</v>
      </c>
      <c r="E231" s="2279">
        <v>6</v>
      </c>
      <c r="F231" s="2162" t="s">
        <v>2894</v>
      </c>
      <c r="G231" s="3208">
        <v>19.558</v>
      </c>
      <c r="H231" s="3208">
        <f>G231</f>
        <v>19.558</v>
      </c>
      <c r="I231" s="2162">
        <v>12</v>
      </c>
      <c r="J231" s="3208">
        <f>H231*E231*1.12</f>
        <v>131.42976000000002</v>
      </c>
    </row>
    <row r="232" spans="1:10" ht="51">
      <c r="A232" s="2155" t="s">
        <v>876</v>
      </c>
      <c r="B232" s="2287" t="s">
        <v>366</v>
      </c>
      <c r="C232" s="2272" t="s">
        <v>2691</v>
      </c>
      <c r="D232" s="2162" t="s">
        <v>31</v>
      </c>
      <c r="E232" s="2279">
        <v>9</v>
      </c>
      <c r="F232" s="2162" t="s">
        <v>2894</v>
      </c>
      <c r="G232" s="3208">
        <v>56.637999999999998</v>
      </c>
      <c r="H232" s="3208">
        <f>G232</f>
        <v>56.637999999999998</v>
      </c>
      <c r="I232" s="2162">
        <v>12</v>
      </c>
      <c r="J232" s="3208">
        <f>H232*E232*1.12</f>
        <v>570.91103999999996</v>
      </c>
    </row>
    <row r="233" spans="1:10">
      <c r="A233" s="2155" t="s">
        <v>878</v>
      </c>
      <c r="B233" s="2287" t="s">
        <v>367</v>
      </c>
      <c r="C233" s="2272" t="s">
        <v>368</v>
      </c>
      <c r="D233" s="2162" t="s">
        <v>31</v>
      </c>
      <c r="E233" s="2279">
        <v>12</v>
      </c>
      <c r="F233" s="2162" t="s">
        <v>2894</v>
      </c>
      <c r="G233" s="3208">
        <v>147</v>
      </c>
      <c r="H233" s="3208">
        <f>G233</f>
        <v>147</v>
      </c>
      <c r="I233" s="2162">
        <v>12</v>
      </c>
      <c r="J233" s="3208">
        <f>H233*E233*1.12</f>
        <v>1975.6800000000003</v>
      </c>
    </row>
    <row r="234" spans="1:10" ht="51">
      <c r="A234" s="2155" t="s">
        <v>880</v>
      </c>
      <c r="B234" s="2287" t="s">
        <v>369</v>
      </c>
      <c r="C234" s="2320" t="s">
        <v>2692</v>
      </c>
      <c r="D234" s="2162" t="s">
        <v>31</v>
      </c>
      <c r="E234" s="2279">
        <v>12</v>
      </c>
      <c r="F234" s="2162" t="s">
        <v>2894</v>
      </c>
      <c r="G234" s="3208">
        <v>90.956000000000003</v>
      </c>
      <c r="H234" s="3208">
        <f>G234</f>
        <v>90.956000000000003</v>
      </c>
      <c r="I234" s="2162">
        <v>12</v>
      </c>
      <c r="J234" s="3208">
        <f>H234*E234*1.12</f>
        <v>1222.4486400000001</v>
      </c>
    </row>
    <row r="235" spans="1:10">
      <c r="A235" s="2167"/>
      <c r="B235" s="2202"/>
      <c r="C235" s="2203"/>
      <c r="D235" s="2204"/>
      <c r="E235" s="2205"/>
      <c r="F235" s="2172"/>
      <c r="G235" s="3211"/>
      <c r="H235" s="3212"/>
      <c r="I235" s="2175" t="s">
        <v>901</v>
      </c>
      <c r="J235" s="3251">
        <v>3482.56</v>
      </c>
    </row>
    <row r="236" spans="1:10">
      <c r="A236" s="3197" t="s">
        <v>902</v>
      </c>
      <c r="B236" s="3269" t="s">
        <v>2789</v>
      </c>
      <c r="C236" s="3270"/>
      <c r="D236" s="3257"/>
      <c r="E236" s="3201"/>
      <c r="F236" s="3258"/>
      <c r="G236" s="3259"/>
      <c r="H236" s="3260"/>
      <c r="I236" s="3258"/>
      <c r="J236" s="3261"/>
    </row>
    <row r="237" spans="1:10">
      <c r="A237" s="2155" t="s">
        <v>903</v>
      </c>
      <c r="B237" s="2278" t="s">
        <v>373</v>
      </c>
      <c r="C237" s="2308" t="s">
        <v>374</v>
      </c>
      <c r="D237" s="2162" t="s">
        <v>249</v>
      </c>
      <c r="E237" s="2210">
        <v>12</v>
      </c>
      <c r="F237" s="2160"/>
      <c r="G237" s="3207"/>
      <c r="H237" s="3208"/>
      <c r="I237" s="2160"/>
      <c r="J237" s="3209"/>
    </row>
    <row r="238" spans="1:10" ht="25.5">
      <c r="A238" s="2155" t="s">
        <v>906</v>
      </c>
      <c r="B238" s="2278" t="s">
        <v>376</v>
      </c>
      <c r="C238" s="2272" t="s">
        <v>377</v>
      </c>
      <c r="D238" s="2162" t="s">
        <v>249</v>
      </c>
      <c r="E238" s="2210">
        <v>12</v>
      </c>
      <c r="F238" s="2160"/>
      <c r="G238" s="3207"/>
      <c r="H238" s="3208"/>
      <c r="I238" s="2160"/>
      <c r="J238" s="3209"/>
    </row>
    <row r="239" spans="1:10">
      <c r="A239" s="2167"/>
      <c r="B239" s="2202"/>
      <c r="C239" s="2203"/>
      <c r="D239" s="2204"/>
      <c r="E239" s="2205"/>
      <c r="F239" s="2172"/>
      <c r="G239" s="3211"/>
      <c r="H239" s="3212"/>
      <c r="I239" s="2175" t="s">
        <v>913</v>
      </c>
      <c r="J239" s="3213"/>
    </row>
    <row r="240" spans="1:10">
      <c r="A240" s="3197" t="s">
        <v>914</v>
      </c>
      <c r="B240" s="3275" t="s">
        <v>2788</v>
      </c>
      <c r="C240" s="3270"/>
      <c r="D240" s="3257"/>
      <c r="E240" s="3201"/>
      <c r="F240" s="3258"/>
      <c r="G240" s="3259"/>
      <c r="H240" s="3260"/>
      <c r="I240" s="3258"/>
      <c r="J240" s="3261"/>
    </row>
    <row r="241" spans="1:10" ht="38.25">
      <c r="A241" s="2155" t="s">
        <v>915</v>
      </c>
      <c r="B241" s="2278" t="s">
        <v>380</v>
      </c>
      <c r="C241" s="2272" t="s">
        <v>3425</v>
      </c>
      <c r="D241" s="2294" t="s">
        <v>31</v>
      </c>
      <c r="E241" s="2274">
        <v>1080</v>
      </c>
      <c r="F241" s="2294" t="s">
        <v>3443</v>
      </c>
      <c r="G241" s="3208">
        <v>1.3679999999999999</v>
      </c>
      <c r="H241" s="3208">
        <f t="shared" ref="H241:H246" si="4">G241*10</f>
        <v>13.68</v>
      </c>
      <c r="I241" s="2162">
        <v>12</v>
      </c>
      <c r="J241" s="3208">
        <f>G241*E241*1.12</f>
        <v>1654.7328</v>
      </c>
    </row>
    <row r="242" spans="1:10" ht="127.5">
      <c r="A242" s="2155" t="s">
        <v>917</v>
      </c>
      <c r="B242" s="2278" t="s">
        <v>382</v>
      </c>
      <c r="C242" s="2272" t="s">
        <v>383</v>
      </c>
      <c r="D242" s="2294" t="s">
        <v>31</v>
      </c>
      <c r="E242" s="2274">
        <v>1440</v>
      </c>
      <c r="F242" s="2294" t="s">
        <v>3443</v>
      </c>
      <c r="G242" s="3208">
        <v>1.4079999999999999</v>
      </c>
      <c r="H242" s="3208">
        <f t="shared" si="4"/>
        <v>14.079999999999998</v>
      </c>
      <c r="I242" s="2162">
        <v>12</v>
      </c>
      <c r="J242" s="3208">
        <f>G242*E242*1.12</f>
        <v>2270.8224</v>
      </c>
    </row>
    <row r="243" spans="1:10" ht="38.25">
      <c r="A243" s="2155" t="s">
        <v>918</v>
      </c>
      <c r="B243" s="2278" t="s">
        <v>384</v>
      </c>
      <c r="C243" s="2272" t="s">
        <v>385</v>
      </c>
      <c r="D243" s="2294" t="s">
        <v>31</v>
      </c>
      <c r="E243" s="2274">
        <v>720</v>
      </c>
      <c r="F243" s="2294" t="s">
        <v>3443</v>
      </c>
      <c r="G243" s="3208">
        <v>1.9319999999999999</v>
      </c>
      <c r="H243" s="3208">
        <f t="shared" si="4"/>
        <v>19.32</v>
      </c>
      <c r="I243" s="2162">
        <v>12</v>
      </c>
      <c r="J243" s="3208">
        <f>G243*E243*1.12</f>
        <v>1557.9648000000002</v>
      </c>
    </row>
    <row r="244" spans="1:10" ht="51">
      <c r="A244" s="2155" t="s">
        <v>919</v>
      </c>
      <c r="B244" s="2278" t="s">
        <v>386</v>
      </c>
      <c r="C244" s="2272" t="s">
        <v>2966</v>
      </c>
      <c r="D244" s="2294" t="s">
        <v>31</v>
      </c>
      <c r="E244" s="2274">
        <v>1800</v>
      </c>
      <c r="F244" s="2294" t="s">
        <v>3443</v>
      </c>
      <c r="G244" s="3208">
        <v>1.484</v>
      </c>
      <c r="H244" s="3208">
        <f t="shared" si="4"/>
        <v>14.84</v>
      </c>
      <c r="I244" s="2162">
        <v>12</v>
      </c>
      <c r="J244" s="3208">
        <f>G244*E244*1.12</f>
        <v>2991.7440000000001</v>
      </c>
    </row>
    <row r="245" spans="1:10" ht="38.25">
      <c r="A245" s="2155" t="s">
        <v>921</v>
      </c>
      <c r="B245" s="2278" t="s">
        <v>388</v>
      </c>
      <c r="C245" s="2272" t="s">
        <v>389</v>
      </c>
      <c r="D245" s="2294" t="s">
        <v>31</v>
      </c>
      <c r="E245" s="2274">
        <v>1080</v>
      </c>
      <c r="F245" s="2294" t="s">
        <v>3443</v>
      </c>
      <c r="G245" s="3208">
        <v>1.9279999999999999</v>
      </c>
      <c r="H245" s="3208">
        <f t="shared" si="4"/>
        <v>19.28</v>
      </c>
      <c r="I245" s="2162">
        <v>12</v>
      </c>
      <c r="J245" s="3208">
        <f>G245*E245*1.12</f>
        <v>2332.1088</v>
      </c>
    </row>
    <row r="246" spans="1:10" ht="38.25">
      <c r="A246" s="2155" t="s">
        <v>924</v>
      </c>
      <c r="B246" s="2278" t="s">
        <v>390</v>
      </c>
      <c r="C246" s="2272" t="s">
        <v>391</v>
      </c>
      <c r="D246" s="2294" t="s">
        <v>31</v>
      </c>
      <c r="E246" s="2274">
        <v>1080</v>
      </c>
      <c r="F246" s="2294" t="s">
        <v>3443</v>
      </c>
      <c r="G246" s="3208">
        <v>1.974</v>
      </c>
      <c r="H246" s="3208">
        <f t="shared" si="4"/>
        <v>19.739999999999998</v>
      </c>
      <c r="I246" s="2162">
        <v>12</v>
      </c>
      <c r="J246" s="3208">
        <f>G246*E246*1.12</f>
        <v>2387.7504000000004</v>
      </c>
    </row>
    <row r="247" spans="1:10">
      <c r="A247" s="2167"/>
      <c r="B247" s="2202"/>
      <c r="C247" s="2203"/>
      <c r="D247" s="2204"/>
      <c r="E247" s="2205"/>
      <c r="F247" s="2322"/>
      <c r="G247" s="3276"/>
      <c r="H247" s="3277"/>
      <c r="I247" s="2324" t="s">
        <v>920</v>
      </c>
      <c r="J247" s="3278">
        <v>11781.36</v>
      </c>
    </row>
    <row r="248" spans="1:10">
      <c r="A248" s="3279">
        <v>42</v>
      </c>
      <c r="B248" s="3268" t="s">
        <v>2787</v>
      </c>
      <c r="C248" s="3224"/>
      <c r="D248" s="3200"/>
      <c r="E248" s="3280"/>
      <c r="F248" s="3205"/>
      <c r="G248" s="3281"/>
      <c r="H248" s="3219"/>
      <c r="I248" s="3205"/>
      <c r="J248" s="3206"/>
    </row>
    <row r="249" spans="1:10" ht="25.5">
      <c r="A249" s="2155" t="s">
        <v>956</v>
      </c>
      <c r="B249" s="2278" t="s">
        <v>392</v>
      </c>
      <c r="C249" s="2272" t="s">
        <v>2693</v>
      </c>
      <c r="D249" s="2294" t="s">
        <v>49</v>
      </c>
      <c r="E249" s="2274">
        <v>36</v>
      </c>
      <c r="F249" s="2160"/>
      <c r="G249" s="3207"/>
      <c r="H249" s="3208"/>
      <c r="I249" s="2160"/>
      <c r="J249" s="3209"/>
    </row>
    <row r="250" spans="1:10" ht="25.5">
      <c r="A250" s="2155" t="s">
        <v>959</v>
      </c>
      <c r="B250" s="2278" t="s">
        <v>393</v>
      </c>
      <c r="C250" s="2272" t="s">
        <v>2694</v>
      </c>
      <c r="D250" s="2294" t="s">
        <v>49</v>
      </c>
      <c r="E250" s="2274">
        <v>15</v>
      </c>
      <c r="F250" s="2160"/>
      <c r="G250" s="3207"/>
      <c r="H250" s="3208"/>
      <c r="I250" s="2160"/>
      <c r="J250" s="3209"/>
    </row>
    <row r="251" spans="1:10" ht="25.5">
      <c r="A251" s="2155" t="s">
        <v>962</v>
      </c>
      <c r="B251" s="2278" t="s">
        <v>394</v>
      </c>
      <c r="C251" s="2272" t="s">
        <v>2695</v>
      </c>
      <c r="D251" s="2294" t="s">
        <v>49</v>
      </c>
      <c r="E251" s="2274">
        <v>12</v>
      </c>
      <c r="F251" s="2160"/>
      <c r="G251" s="3207"/>
      <c r="H251" s="3208"/>
      <c r="I251" s="2160"/>
      <c r="J251" s="3209"/>
    </row>
    <row r="252" spans="1:10" ht="38.25">
      <c r="A252" s="2155" t="s">
        <v>965</v>
      </c>
      <c r="B252" s="2278" t="s">
        <v>395</v>
      </c>
      <c r="C252" s="2272" t="s">
        <v>2696</v>
      </c>
      <c r="D252" s="2294" t="s">
        <v>49</v>
      </c>
      <c r="E252" s="2274">
        <v>12</v>
      </c>
      <c r="F252" s="2160"/>
      <c r="G252" s="3207"/>
      <c r="H252" s="3208"/>
      <c r="I252" s="2160"/>
      <c r="J252" s="3209"/>
    </row>
    <row r="253" spans="1:10" ht="38.25">
      <c r="A253" s="2155" t="s">
        <v>968</v>
      </c>
      <c r="B253" s="2278" t="s">
        <v>396</v>
      </c>
      <c r="C253" s="2272" t="s">
        <v>2697</v>
      </c>
      <c r="D253" s="2294" t="s">
        <v>49</v>
      </c>
      <c r="E253" s="2274">
        <v>12</v>
      </c>
      <c r="F253" s="2160"/>
      <c r="G253" s="3207"/>
      <c r="H253" s="3208"/>
      <c r="I253" s="2160"/>
      <c r="J253" s="3209"/>
    </row>
    <row r="254" spans="1:10" ht="25.5">
      <c r="A254" s="2155" t="s">
        <v>971</v>
      </c>
      <c r="B254" s="2329" t="s">
        <v>398</v>
      </c>
      <c r="C254" s="2329" t="s">
        <v>2698</v>
      </c>
      <c r="D254" s="2295" t="s">
        <v>31</v>
      </c>
      <c r="E254" s="2279">
        <v>9</v>
      </c>
      <c r="F254" s="2330"/>
      <c r="G254" s="3282"/>
      <c r="H254" s="3283"/>
      <c r="I254" s="2330"/>
      <c r="J254" s="3284"/>
    </row>
    <row r="255" spans="1:10" ht="38.25">
      <c r="A255" s="2155" t="s">
        <v>974</v>
      </c>
      <c r="B255" s="2278" t="s">
        <v>399</v>
      </c>
      <c r="C255" s="2272" t="s">
        <v>2699</v>
      </c>
      <c r="D255" s="2294" t="s">
        <v>49</v>
      </c>
      <c r="E255" s="2274">
        <v>36</v>
      </c>
      <c r="F255" s="2160"/>
      <c r="G255" s="3207"/>
      <c r="H255" s="3208"/>
      <c r="I255" s="2160"/>
      <c r="J255" s="3209"/>
    </row>
    <row r="256" spans="1:10">
      <c r="A256" s="2204"/>
      <c r="B256" s="2202"/>
      <c r="C256" s="2203"/>
      <c r="D256" s="2204"/>
      <c r="E256" s="2205"/>
      <c r="F256" s="2172"/>
      <c r="G256" s="3276"/>
      <c r="H256" s="3276"/>
      <c r="I256" s="2175" t="s">
        <v>981</v>
      </c>
      <c r="J256" s="3285"/>
    </row>
    <row r="257" spans="1:10">
      <c r="A257" s="3257">
        <v>43</v>
      </c>
      <c r="B257" s="3286" t="s">
        <v>401</v>
      </c>
      <c r="C257" s="3287"/>
      <c r="D257" s="3288"/>
      <c r="E257" s="3289"/>
      <c r="F257" s="3288"/>
      <c r="G257" s="3290"/>
      <c r="H257" s="3290"/>
      <c r="I257" s="3288"/>
      <c r="J257" s="3290"/>
    </row>
    <row r="258" spans="1:10" ht="38.25">
      <c r="A258" s="2155" t="s">
        <v>1449</v>
      </c>
      <c r="B258" s="2278" t="s">
        <v>402</v>
      </c>
      <c r="C258" s="3291" t="s">
        <v>2974</v>
      </c>
      <c r="D258" s="2294" t="s">
        <v>31</v>
      </c>
      <c r="E258" s="2274">
        <v>720</v>
      </c>
      <c r="F258" s="2162" t="s">
        <v>3443</v>
      </c>
      <c r="G258" s="3208">
        <v>3.73</v>
      </c>
      <c r="H258" s="3208">
        <f>G258*10</f>
        <v>37.299999999999997</v>
      </c>
      <c r="I258" s="2162">
        <v>12</v>
      </c>
      <c r="J258" s="3208">
        <f>G258*E258*1.12</f>
        <v>3007.8720000000003</v>
      </c>
    </row>
    <row r="259" spans="1:10">
      <c r="A259" s="2167"/>
      <c r="B259" s="2202"/>
      <c r="C259" s="2203"/>
      <c r="D259" s="2204"/>
      <c r="E259" s="2205"/>
      <c r="F259" s="2172"/>
      <c r="G259" s="3211"/>
      <c r="H259" s="3211"/>
      <c r="I259" s="2175" t="s">
        <v>987</v>
      </c>
      <c r="J259" s="3292">
        <f>G258*E258</f>
        <v>2685.6</v>
      </c>
    </row>
    <row r="260" spans="1:10" ht="15.75">
      <c r="A260" s="3197" t="s">
        <v>988</v>
      </c>
      <c r="B260" s="3275" t="s">
        <v>2786</v>
      </c>
      <c r="C260" s="3255"/>
      <c r="D260" s="3293"/>
      <c r="E260" s="3201"/>
      <c r="F260" s="3205"/>
      <c r="G260" s="3218"/>
      <c r="H260" s="3219"/>
      <c r="I260" s="3205"/>
      <c r="J260" s="3206"/>
    </row>
    <row r="261" spans="1:10" ht="51">
      <c r="A261" s="2155" t="s">
        <v>982</v>
      </c>
      <c r="B261" s="2278" t="s">
        <v>406</v>
      </c>
      <c r="C261" s="2272" t="s">
        <v>407</v>
      </c>
      <c r="D261" s="2162" t="s">
        <v>49</v>
      </c>
      <c r="E261" s="2210">
        <v>36</v>
      </c>
      <c r="F261" s="2160"/>
      <c r="G261" s="3207"/>
      <c r="H261" s="3208"/>
      <c r="I261" s="2160"/>
      <c r="J261" s="3209"/>
    </row>
    <row r="262" spans="1:10" ht="51">
      <c r="A262" s="2155" t="s">
        <v>985</v>
      </c>
      <c r="B262" s="2278" t="s">
        <v>408</v>
      </c>
      <c r="C262" s="2272" t="s">
        <v>409</v>
      </c>
      <c r="D262" s="2162" t="s">
        <v>49</v>
      </c>
      <c r="E262" s="2210">
        <v>36</v>
      </c>
      <c r="F262" s="2160"/>
      <c r="G262" s="3207"/>
      <c r="H262" s="3208"/>
      <c r="I262" s="2160"/>
      <c r="J262" s="3209"/>
    </row>
    <row r="263" spans="1:10">
      <c r="A263" s="2167"/>
      <c r="B263" s="2202"/>
      <c r="C263" s="2203"/>
      <c r="D263" s="2204"/>
      <c r="E263" s="2205"/>
      <c r="F263" s="2172"/>
      <c r="G263" s="3211"/>
      <c r="H263" s="3212"/>
      <c r="I263" s="2175" t="s">
        <v>991</v>
      </c>
      <c r="J263" s="3213"/>
    </row>
    <row r="264" spans="1:10">
      <c r="A264" s="3197" t="s">
        <v>992</v>
      </c>
      <c r="B264" s="3275" t="s">
        <v>2785</v>
      </c>
      <c r="C264" s="3255"/>
      <c r="D264" s="3200"/>
      <c r="E264" s="3201"/>
      <c r="F264" s="3205"/>
      <c r="G264" s="3218"/>
      <c r="H264" s="3219"/>
      <c r="I264" s="3205"/>
      <c r="J264" s="3206"/>
    </row>
    <row r="265" spans="1:10">
      <c r="A265" s="2155" t="s">
        <v>994</v>
      </c>
      <c r="B265" s="2278" t="s">
        <v>298</v>
      </c>
      <c r="C265" s="2272" t="s">
        <v>412</v>
      </c>
      <c r="D265" s="2294" t="s">
        <v>49</v>
      </c>
      <c r="E265" s="2274">
        <v>3000</v>
      </c>
      <c r="F265" s="2162" t="s">
        <v>3444</v>
      </c>
      <c r="G265" s="3208">
        <v>8.92</v>
      </c>
      <c r="H265" s="3208">
        <f>G265</f>
        <v>8.92</v>
      </c>
      <c r="I265" s="2162">
        <v>12</v>
      </c>
      <c r="J265" s="3208">
        <f>G265*E265*1.12</f>
        <v>29971.200000000004</v>
      </c>
    </row>
    <row r="266" spans="1:10" ht="127.5">
      <c r="A266" s="2155" t="s">
        <v>997</v>
      </c>
      <c r="B266" s="2278" t="s">
        <v>413</v>
      </c>
      <c r="C266" s="2272" t="s">
        <v>2700</v>
      </c>
      <c r="D266" s="2294" t="s">
        <v>31</v>
      </c>
      <c r="E266" s="2279">
        <v>720</v>
      </c>
      <c r="F266" s="2162" t="s">
        <v>3444</v>
      </c>
      <c r="G266" s="3208">
        <v>0.49</v>
      </c>
      <c r="H266" s="3208">
        <f t="shared" ref="H266:H274" si="5">G266*20</f>
        <v>9.8000000000000007</v>
      </c>
      <c r="I266" s="2162">
        <v>12</v>
      </c>
      <c r="J266" s="3208">
        <f>G266*E266*1.12</f>
        <v>395.13600000000002</v>
      </c>
    </row>
    <row r="267" spans="1:10" ht="25.5">
      <c r="A267" s="2155" t="s">
        <v>1000</v>
      </c>
      <c r="B267" s="2278" t="s">
        <v>414</v>
      </c>
      <c r="C267" s="2272" t="s">
        <v>415</v>
      </c>
      <c r="D267" s="2294" t="s">
        <v>31</v>
      </c>
      <c r="E267" s="2279">
        <v>720</v>
      </c>
      <c r="F267" s="2162" t="s">
        <v>3444</v>
      </c>
      <c r="G267" s="3208">
        <v>0.46900000000000003</v>
      </c>
      <c r="H267" s="3208">
        <f t="shared" si="5"/>
        <v>9.3800000000000008</v>
      </c>
      <c r="I267" s="2162">
        <v>12</v>
      </c>
      <c r="J267" s="3208">
        <f>G267*E267*1.12</f>
        <v>378.20160000000004</v>
      </c>
    </row>
    <row r="268" spans="1:10" ht="114.75">
      <c r="A268" s="2155" t="s">
        <v>1002</v>
      </c>
      <c r="B268" s="2278" t="s">
        <v>416</v>
      </c>
      <c r="C268" s="2272" t="s">
        <v>417</v>
      </c>
      <c r="D268" s="2294" t="s">
        <v>31</v>
      </c>
      <c r="E268" s="2279">
        <v>720</v>
      </c>
      <c r="F268" s="2162" t="s">
        <v>3444</v>
      </c>
      <c r="G268" s="3208">
        <v>0.505</v>
      </c>
      <c r="H268" s="3208">
        <f t="shared" si="5"/>
        <v>10.1</v>
      </c>
      <c r="I268" s="2162">
        <v>12</v>
      </c>
      <c r="J268" s="3208">
        <f>G268*E268*1.12</f>
        <v>407.23200000000008</v>
      </c>
    </row>
    <row r="269" spans="1:10" ht="127.5">
      <c r="A269" s="2155" t="s">
        <v>1450</v>
      </c>
      <c r="B269" s="2278" t="s">
        <v>418</v>
      </c>
      <c r="C269" s="2272" t="s">
        <v>419</v>
      </c>
      <c r="D269" s="2294" t="s">
        <v>31</v>
      </c>
      <c r="E269" s="2279">
        <v>720</v>
      </c>
      <c r="F269" s="2162" t="s">
        <v>3444</v>
      </c>
      <c r="G269" s="3208">
        <v>0.52</v>
      </c>
      <c r="H269" s="3208">
        <f t="shared" si="5"/>
        <v>10.4</v>
      </c>
      <c r="I269" s="2162">
        <v>12</v>
      </c>
      <c r="J269" s="3208">
        <f>G269*E269*1.12</f>
        <v>419.32800000000009</v>
      </c>
    </row>
    <row r="270" spans="1:10" ht="165.75">
      <c r="A270" s="2155" t="s">
        <v>1451</v>
      </c>
      <c r="B270" s="2278" t="s">
        <v>420</v>
      </c>
      <c r="C270" s="2272" t="s">
        <v>421</v>
      </c>
      <c r="D270" s="2294" t="s">
        <v>31</v>
      </c>
      <c r="E270" s="2279">
        <v>1440</v>
      </c>
      <c r="F270" s="2162" t="s">
        <v>3444</v>
      </c>
      <c r="G270" s="3208">
        <v>0.35599999999999998</v>
      </c>
      <c r="H270" s="3208">
        <f t="shared" si="5"/>
        <v>7.1199999999999992</v>
      </c>
      <c r="I270" s="2162">
        <v>12</v>
      </c>
      <c r="J270" s="3208">
        <f>G270*E270*1.12</f>
        <v>574.15680000000009</v>
      </c>
    </row>
    <row r="271" spans="1:10" ht="153">
      <c r="A271" s="2155" t="s">
        <v>1452</v>
      </c>
      <c r="B271" s="2278" t="s">
        <v>422</v>
      </c>
      <c r="C271" s="2309" t="s">
        <v>2784</v>
      </c>
      <c r="D271" s="2294" t="s">
        <v>31</v>
      </c>
      <c r="E271" s="2274">
        <v>180</v>
      </c>
      <c r="F271" s="2162" t="s">
        <v>3444</v>
      </c>
      <c r="G271" s="3208">
        <v>0.78700000000000003</v>
      </c>
      <c r="H271" s="3208">
        <f t="shared" si="5"/>
        <v>15.74</v>
      </c>
      <c r="I271" s="2162">
        <v>12</v>
      </c>
      <c r="J271" s="3208">
        <f>G271*E271*1.12</f>
        <v>158.6592</v>
      </c>
    </row>
    <row r="272" spans="1:10" ht="165.75">
      <c r="A272" s="2155" t="s">
        <v>1453</v>
      </c>
      <c r="B272" s="2278" t="s">
        <v>423</v>
      </c>
      <c r="C272" s="2272" t="s">
        <v>424</v>
      </c>
      <c r="D272" s="2294" t="s">
        <v>31</v>
      </c>
      <c r="E272" s="2279">
        <v>1440</v>
      </c>
      <c r="F272" s="2162" t="s">
        <v>3444</v>
      </c>
      <c r="G272" s="3208">
        <v>0.43099999999999999</v>
      </c>
      <c r="H272" s="3208">
        <f t="shared" si="5"/>
        <v>8.6199999999999992</v>
      </c>
      <c r="I272" s="2162">
        <v>12</v>
      </c>
      <c r="J272" s="3208">
        <f>G272*E272*1.12</f>
        <v>695.11680000000001</v>
      </c>
    </row>
    <row r="273" spans="1:10" ht="25.5">
      <c r="A273" s="2155" t="s">
        <v>1454</v>
      </c>
      <c r="B273" s="2278" t="s">
        <v>425</v>
      </c>
      <c r="C273" s="2272" t="s">
        <v>426</v>
      </c>
      <c r="D273" s="2294" t="s">
        <v>31</v>
      </c>
      <c r="E273" s="2279">
        <v>720</v>
      </c>
      <c r="F273" s="2162" t="s">
        <v>3444</v>
      </c>
      <c r="G273" s="3208">
        <v>0.66800000000000004</v>
      </c>
      <c r="H273" s="3208">
        <f t="shared" si="5"/>
        <v>13.360000000000001</v>
      </c>
      <c r="I273" s="2162">
        <v>12</v>
      </c>
      <c r="J273" s="3208">
        <f>G273*E273*1.12</f>
        <v>538.67520000000013</v>
      </c>
    </row>
    <row r="274" spans="1:10" ht="165.75">
      <c r="A274" s="2155" t="s">
        <v>1455</v>
      </c>
      <c r="B274" s="2278" t="s">
        <v>427</v>
      </c>
      <c r="C274" s="2272" t="s">
        <v>428</v>
      </c>
      <c r="D274" s="2294" t="s">
        <v>31</v>
      </c>
      <c r="E274" s="2279">
        <v>1600</v>
      </c>
      <c r="F274" s="2162" t="s">
        <v>3444</v>
      </c>
      <c r="G274" s="3208">
        <v>0.92100000000000004</v>
      </c>
      <c r="H274" s="3208">
        <f t="shared" si="5"/>
        <v>18.420000000000002</v>
      </c>
      <c r="I274" s="2162">
        <v>12</v>
      </c>
      <c r="J274" s="3208">
        <f>G274*E274*1.12</f>
        <v>1650.4320000000002</v>
      </c>
    </row>
    <row r="275" spans="1:10" ht="25.5">
      <c r="A275" s="2155" t="s">
        <v>1456</v>
      </c>
      <c r="B275" s="2278" t="s">
        <v>429</v>
      </c>
      <c r="C275" s="2272" t="s">
        <v>430</v>
      </c>
      <c r="D275" s="2273" t="s">
        <v>49</v>
      </c>
      <c r="E275" s="2274">
        <v>36</v>
      </c>
      <c r="F275" s="2162" t="s">
        <v>3443</v>
      </c>
      <c r="G275" s="3208">
        <v>16.940000000000001</v>
      </c>
      <c r="H275" s="3208">
        <f>G275</f>
        <v>16.940000000000001</v>
      </c>
      <c r="I275" s="2162">
        <v>12</v>
      </c>
      <c r="J275" s="3208">
        <f>G275*E275*1.12</f>
        <v>683.02080000000012</v>
      </c>
    </row>
    <row r="276" spans="1:10" ht="51">
      <c r="A276" s="2155" t="s">
        <v>1457</v>
      </c>
      <c r="B276" s="2278" t="s">
        <v>431</v>
      </c>
      <c r="C276" s="2272" t="s">
        <v>2701</v>
      </c>
      <c r="D276" s="2294" t="s">
        <v>31</v>
      </c>
      <c r="E276" s="2279">
        <v>240</v>
      </c>
      <c r="F276" s="2162" t="s">
        <v>3445</v>
      </c>
      <c r="G276" s="3208">
        <v>1.33</v>
      </c>
      <c r="H276" s="3208">
        <f>G276*24</f>
        <v>31.92</v>
      </c>
      <c r="I276" s="2162">
        <v>12</v>
      </c>
      <c r="J276" s="3208">
        <f>G276*E276*1.12</f>
        <v>357.50400000000008</v>
      </c>
    </row>
    <row r="277" spans="1:10" ht="25.5">
      <c r="A277" s="2155" t="s">
        <v>1458</v>
      </c>
      <c r="B277" s="2278" t="s">
        <v>432</v>
      </c>
      <c r="C277" s="2272" t="s">
        <v>433</v>
      </c>
      <c r="D277" s="2273" t="s">
        <v>49</v>
      </c>
      <c r="E277" s="2274">
        <v>360</v>
      </c>
      <c r="F277" s="2162" t="s">
        <v>3443</v>
      </c>
      <c r="G277" s="3208">
        <v>14.51</v>
      </c>
      <c r="H277" s="3208">
        <f>G277</f>
        <v>14.51</v>
      </c>
      <c r="I277" s="2162">
        <v>12</v>
      </c>
      <c r="J277" s="3208">
        <f>G277*E277*1.12</f>
        <v>5850.4320000000007</v>
      </c>
    </row>
    <row r="278" spans="1:10">
      <c r="A278" s="2167"/>
      <c r="B278" s="2202"/>
      <c r="C278" s="2203"/>
      <c r="D278" s="2204"/>
      <c r="E278" s="2205"/>
      <c r="F278" s="2172"/>
      <c r="G278" s="3211"/>
      <c r="H278" s="3212"/>
      <c r="I278" s="2175" t="s">
        <v>1005</v>
      </c>
      <c r="J278" s="3251">
        <v>37570.620000000003</v>
      </c>
    </row>
    <row r="279" spans="1:10">
      <c r="A279" s="3197" t="s">
        <v>1006</v>
      </c>
      <c r="B279" s="3275" t="s">
        <v>2783</v>
      </c>
      <c r="C279" s="3270"/>
      <c r="D279" s="3257"/>
      <c r="E279" s="3201"/>
      <c r="F279" s="3258"/>
      <c r="G279" s="3259"/>
      <c r="H279" s="3260"/>
      <c r="I279" s="3258"/>
      <c r="J279" s="3261"/>
    </row>
    <row r="280" spans="1:10" ht="25.5">
      <c r="A280" s="2155" t="s">
        <v>1008</v>
      </c>
      <c r="B280" s="2278" t="s">
        <v>436</v>
      </c>
      <c r="C280" s="2272" t="s">
        <v>437</v>
      </c>
      <c r="D280" s="2162" t="s">
        <v>49</v>
      </c>
      <c r="E280" s="2274">
        <v>120</v>
      </c>
      <c r="F280" s="2162" t="s">
        <v>3446</v>
      </c>
      <c r="G280" s="3208">
        <f>H280*2</f>
        <v>44.36</v>
      </c>
      <c r="H280" s="3208">
        <v>22.18</v>
      </c>
      <c r="I280" s="2162">
        <v>12</v>
      </c>
      <c r="J280" s="3208">
        <f>G280*E280*1.12</f>
        <v>5961.9840000000004</v>
      </c>
    </row>
    <row r="281" spans="1:10" ht="25.5">
      <c r="A281" s="2155" t="s">
        <v>1011</v>
      </c>
      <c r="B281" s="2278" t="s">
        <v>439</v>
      </c>
      <c r="C281" s="2272" t="s">
        <v>440</v>
      </c>
      <c r="D281" s="2162" t="s">
        <v>49</v>
      </c>
      <c r="E281" s="2274">
        <v>18</v>
      </c>
      <c r="F281" s="2162" t="s">
        <v>3447</v>
      </c>
      <c r="G281" s="3208">
        <v>20.89</v>
      </c>
      <c r="H281" s="3208">
        <v>20.89</v>
      </c>
      <c r="I281" s="2162">
        <v>12</v>
      </c>
      <c r="J281" s="3208">
        <f>G281*E281*1.12</f>
        <v>421.14240000000001</v>
      </c>
    </row>
    <row r="282" spans="1:10" ht="25.5">
      <c r="A282" s="2155" t="s">
        <v>1014</v>
      </c>
      <c r="B282" s="2278" t="s">
        <v>442</v>
      </c>
      <c r="C282" s="2272" t="s">
        <v>2702</v>
      </c>
      <c r="D282" s="2162" t="s">
        <v>49</v>
      </c>
      <c r="E282" s="2274">
        <v>90</v>
      </c>
      <c r="F282" s="2162" t="s">
        <v>3292</v>
      </c>
      <c r="G282" s="3208">
        <f>H282*2</f>
        <v>54</v>
      </c>
      <c r="H282" s="3208">
        <v>27</v>
      </c>
      <c r="I282" s="2162">
        <v>12</v>
      </c>
      <c r="J282" s="3208">
        <f>G282*E282*1.12</f>
        <v>5443.2000000000007</v>
      </c>
    </row>
    <row r="283" spans="1:10" ht="25.5">
      <c r="A283" s="2155" t="s">
        <v>1017</v>
      </c>
      <c r="B283" s="2278" t="s">
        <v>444</v>
      </c>
      <c r="C283" s="2272" t="s">
        <v>445</v>
      </c>
      <c r="D283" s="2162" t="s">
        <v>49</v>
      </c>
      <c r="E283" s="2274">
        <v>18</v>
      </c>
      <c r="F283" s="2162" t="s">
        <v>3291</v>
      </c>
      <c r="G283" s="3208">
        <v>36.89</v>
      </c>
      <c r="H283" s="3208">
        <v>36.89</v>
      </c>
      <c r="I283" s="2162">
        <v>12</v>
      </c>
      <c r="J283" s="3208">
        <f>G283*E283*1.12</f>
        <v>743.70240000000001</v>
      </c>
    </row>
    <row r="284" spans="1:10" ht="38.25">
      <c r="A284" s="2155" t="s">
        <v>1020</v>
      </c>
      <c r="B284" s="2278" t="s">
        <v>447</v>
      </c>
      <c r="C284" s="2272" t="s">
        <v>2703</v>
      </c>
      <c r="D284" s="2162" t="s">
        <v>49</v>
      </c>
      <c r="E284" s="2274">
        <v>18</v>
      </c>
      <c r="F284" s="2162" t="s">
        <v>3291</v>
      </c>
      <c r="G284" s="3208">
        <v>37.67</v>
      </c>
      <c r="H284" s="3208">
        <v>37.67</v>
      </c>
      <c r="I284" s="2162">
        <v>12</v>
      </c>
      <c r="J284" s="3208">
        <f>G284*E284*1.12</f>
        <v>759.42720000000008</v>
      </c>
    </row>
    <row r="285" spans="1:10">
      <c r="A285" s="2167"/>
      <c r="B285" s="2202"/>
      <c r="C285" s="2203"/>
      <c r="D285" s="2204"/>
      <c r="E285" s="2205"/>
      <c r="F285" s="2172"/>
      <c r="G285" s="3211"/>
      <c r="H285" s="3212"/>
      <c r="I285" s="2175" t="s">
        <v>1022</v>
      </c>
      <c r="J285" s="3251">
        <v>11901.3</v>
      </c>
    </row>
    <row r="286" spans="1:10">
      <c r="A286" s="3197" t="s">
        <v>1023</v>
      </c>
      <c r="B286" s="3275" t="s">
        <v>2782</v>
      </c>
      <c r="C286" s="3270"/>
      <c r="D286" s="3257"/>
      <c r="E286" s="3201"/>
      <c r="F286" s="3258"/>
      <c r="G286" s="3259"/>
      <c r="H286" s="3260"/>
      <c r="I286" s="3258"/>
      <c r="J286" s="3261"/>
    </row>
    <row r="287" spans="1:10" ht="51">
      <c r="A287" s="2155" t="s">
        <v>1024</v>
      </c>
      <c r="B287" s="2278" t="s">
        <v>451</v>
      </c>
      <c r="C287" s="2272" t="s">
        <v>2704</v>
      </c>
      <c r="D287" s="2162" t="s">
        <v>31</v>
      </c>
      <c r="E287" s="2274">
        <v>3</v>
      </c>
      <c r="F287" s="2160" t="s">
        <v>2894</v>
      </c>
      <c r="G287" s="3207">
        <v>111.375</v>
      </c>
      <c r="H287" s="3208">
        <f>G287</f>
        <v>111.375</v>
      </c>
      <c r="I287" s="2162">
        <v>12</v>
      </c>
      <c r="J287" s="3209">
        <f>G287*E287*1.12</f>
        <v>374.22</v>
      </c>
    </row>
    <row r="288" spans="1:10" ht="63.75">
      <c r="A288" s="2155" t="s">
        <v>1026</v>
      </c>
      <c r="B288" s="2278" t="s">
        <v>420</v>
      </c>
      <c r="C288" s="2272" t="s">
        <v>2705</v>
      </c>
      <c r="D288" s="2162" t="s">
        <v>31</v>
      </c>
      <c r="E288" s="2279">
        <v>150</v>
      </c>
      <c r="F288" s="2160" t="s">
        <v>2894</v>
      </c>
      <c r="G288" s="3207">
        <v>57.648000000000003</v>
      </c>
      <c r="H288" s="3208">
        <f>G288</f>
        <v>57.648000000000003</v>
      </c>
      <c r="I288" s="2162">
        <v>12</v>
      </c>
      <c r="J288" s="3209">
        <f>G288*E288*1.12</f>
        <v>9684.8640000000014</v>
      </c>
    </row>
    <row r="289" spans="1:10" ht="38.25">
      <c r="A289" s="2155" t="s">
        <v>1027</v>
      </c>
      <c r="B289" s="2278" t="s">
        <v>453</v>
      </c>
      <c r="C289" s="2272" t="s">
        <v>2706</v>
      </c>
      <c r="D289" s="2295" t="s">
        <v>49</v>
      </c>
      <c r="E289" s="2279">
        <v>9000</v>
      </c>
      <c r="F289" s="2160" t="s">
        <v>3448</v>
      </c>
      <c r="G289" s="3207">
        <f>H289*2</f>
        <v>17</v>
      </c>
      <c r="H289" s="3208">
        <v>8.5</v>
      </c>
      <c r="I289" s="2162">
        <v>12</v>
      </c>
      <c r="J289" s="3209">
        <f>G289*E289*1.12</f>
        <v>171360.00000000003</v>
      </c>
    </row>
    <row r="290" spans="1:10">
      <c r="A290" s="2204"/>
      <c r="B290" s="2202"/>
      <c r="C290" s="2202"/>
      <c r="D290" s="2202"/>
      <c r="E290" s="2204"/>
      <c r="F290" s="2202"/>
      <c r="G290" s="3294"/>
      <c r="H290" s="3294"/>
      <c r="I290" s="2175" t="s">
        <v>1029</v>
      </c>
      <c r="J290" s="3294">
        <v>161981.32999999999</v>
      </c>
    </row>
    <row r="291" spans="1:10">
      <c r="A291" s="3197" t="s">
        <v>1030</v>
      </c>
      <c r="B291" s="3275" t="s">
        <v>455</v>
      </c>
      <c r="C291" s="3270"/>
      <c r="D291" s="3257"/>
      <c r="E291" s="3240"/>
      <c r="F291" s="3258"/>
      <c r="G291" s="3259"/>
      <c r="H291" s="3260"/>
      <c r="I291" s="3258"/>
      <c r="J291" s="3261"/>
    </row>
    <row r="292" spans="1:10">
      <c r="A292" s="2155" t="s">
        <v>1031</v>
      </c>
      <c r="B292" s="2278" t="s">
        <v>457</v>
      </c>
      <c r="C292" s="2272" t="s">
        <v>458</v>
      </c>
      <c r="D292" s="2162" t="s">
        <v>49</v>
      </c>
      <c r="E292" s="2279">
        <v>6</v>
      </c>
      <c r="F292" s="2160"/>
      <c r="G292" s="3207"/>
      <c r="H292" s="3208"/>
      <c r="I292" s="2160"/>
      <c r="J292" s="3209"/>
    </row>
    <row r="293" spans="1:10">
      <c r="A293" s="2155" t="s">
        <v>1033</v>
      </c>
      <c r="B293" s="2278" t="s">
        <v>460</v>
      </c>
      <c r="C293" s="2272" t="s">
        <v>458</v>
      </c>
      <c r="D293" s="2162" t="s">
        <v>49</v>
      </c>
      <c r="E293" s="2279">
        <v>6</v>
      </c>
      <c r="F293" s="2160"/>
      <c r="G293" s="3207"/>
      <c r="H293" s="3208"/>
      <c r="I293" s="2160"/>
      <c r="J293" s="3209"/>
    </row>
    <row r="294" spans="1:10">
      <c r="A294" s="2155" t="s">
        <v>1036</v>
      </c>
      <c r="B294" s="2278" t="s">
        <v>462</v>
      </c>
      <c r="C294" s="2272" t="s">
        <v>458</v>
      </c>
      <c r="D294" s="2162" t="s">
        <v>49</v>
      </c>
      <c r="E294" s="2274">
        <v>6</v>
      </c>
      <c r="F294" s="2160"/>
      <c r="G294" s="3207"/>
      <c r="H294" s="3208"/>
      <c r="I294" s="2160"/>
      <c r="J294" s="3209"/>
    </row>
    <row r="295" spans="1:10">
      <c r="A295" s="2167"/>
      <c r="B295" s="2202"/>
      <c r="C295" s="2203"/>
      <c r="D295" s="2204"/>
      <c r="E295" s="2205"/>
      <c r="F295" s="2172"/>
      <c r="G295" s="3211"/>
      <c r="H295" s="3212"/>
      <c r="I295" s="2175" t="s">
        <v>1046</v>
      </c>
      <c r="J295" s="3213"/>
    </row>
    <row r="296" spans="1:10">
      <c r="A296" s="3197" t="s">
        <v>1047</v>
      </c>
      <c r="B296" s="3275" t="s">
        <v>2781</v>
      </c>
      <c r="C296" s="3255"/>
      <c r="D296" s="3200"/>
      <c r="E296" s="3201"/>
      <c r="F296" s="3205"/>
      <c r="G296" s="3218"/>
      <c r="H296" s="3219"/>
      <c r="I296" s="3205"/>
      <c r="J296" s="3206"/>
    </row>
    <row r="297" spans="1:10" ht="25.5">
      <c r="A297" s="2155" t="s">
        <v>1049</v>
      </c>
      <c r="B297" s="2344" t="s">
        <v>466</v>
      </c>
      <c r="C297" s="2345" t="s">
        <v>467</v>
      </c>
      <c r="D297" s="2294" t="s">
        <v>49</v>
      </c>
      <c r="E297" s="2346">
        <v>36</v>
      </c>
      <c r="F297" s="2160"/>
      <c r="G297" s="3207"/>
      <c r="H297" s="3208"/>
      <c r="I297" s="2160"/>
      <c r="J297" s="3209"/>
    </row>
    <row r="298" spans="1:10" ht="25.5">
      <c r="A298" s="2155" t="s">
        <v>1459</v>
      </c>
      <c r="B298" s="2344" t="s">
        <v>469</v>
      </c>
      <c r="C298" s="2345" t="s">
        <v>470</v>
      </c>
      <c r="D298" s="2294" t="s">
        <v>49</v>
      </c>
      <c r="E298" s="2346">
        <v>36</v>
      </c>
      <c r="F298" s="2160"/>
      <c r="G298" s="3207"/>
      <c r="H298" s="3208"/>
      <c r="I298" s="2160"/>
      <c r="J298" s="3209"/>
    </row>
    <row r="299" spans="1:10" ht="25.5">
      <c r="A299" s="2155" t="s">
        <v>1460</v>
      </c>
      <c r="B299" s="2344" t="s">
        <v>472</v>
      </c>
      <c r="C299" s="2345" t="s">
        <v>473</v>
      </c>
      <c r="D299" s="2273" t="s">
        <v>49</v>
      </c>
      <c r="E299" s="2346">
        <v>45</v>
      </c>
      <c r="F299" s="2160"/>
      <c r="G299" s="3207"/>
      <c r="H299" s="3208"/>
      <c r="I299" s="2160"/>
      <c r="J299" s="3209"/>
    </row>
    <row r="300" spans="1:10" ht="25.5">
      <c r="A300" s="2155" t="s">
        <v>1461</v>
      </c>
      <c r="B300" s="2344" t="s">
        <v>475</v>
      </c>
      <c r="C300" s="2345" t="s">
        <v>476</v>
      </c>
      <c r="D300" s="2273" t="s">
        <v>49</v>
      </c>
      <c r="E300" s="2346">
        <v>36</v>
      </c>
      <c r="F300" s="2160"/>
      <c r="G300" s="3207"/>
      <c r="H300" s="3208"/>
      <c r="I300" s="2160"/>
      <c r="J300" s="3209"/>
    </row>
    <row r="301" spans="1:10" ht="25.5">
      <c r="A301" s="2155" t="s">
        <v>1462</v>
      </c>
      <c r="B301" s="2344" t="s">
        <v>478</v>
      </c>
      <c r="C301" s="2345" t="s">
        <v>479</v>
      </c>
      <c r="D301" s="2273" t="s">
        <v>49</v>
      </c>
      <c r="E301" s="2346">
        <v>36</v>
      </c>
      <c r="F301" s="2160"/>
      <c r="G301" s="3207"/>
      <c r="H301" s="3208"/>
      <c r="I301" s="2160"/>
      <c r="J301" s="3209"/>
    </row>
    <row r="302" spans="1:10" ht="25.5">
      <c r="A302" s="2155" t="s">
        <v>1463</v>
      </c>
      <c r="B302" s="2344" t="s">
        <v>481</v>
      </c>
      <c r="C302" s="2345" t="s">
        <v>467</v>
      </c>
      <c r="D302" s="2273" t="s">
        <v>49</v>
      </c>
      <c r="E302" s="2346">
        <v>36</v>
      </c>
      <c r="F302" s="2160"/>
      <c r="G302" s="3207"/>
      <c r="H302" s="3208"/>
      <c r="I302" s="2160"/>
      <c r="J302" s="3209"/>
    </row>
    <row r="303" spans="1:10" ht="25.5">
      <c r="A303" s="2155" t="s">
        <v>1464</v>
      </c>
      <c r="B303" s="2344" t="s">
        <v>483</v>
      </c>
      <c r="C303" s="2345" t="s">
        <v>484</v>
      </c>
      <c r="D303" s="2273" t="s">
        <v>49</v>
      </c>
      <c r="E303" s="2346">
        <v>36</v>
      </c>
      <c r="F303" s="2160"/>
      <c r="G303" s="3207"/>
      <c r="H303" s="3208"/>
      <c r="I303" s="2160"/>
      <c r="J303" s="3209"/>
    </row>
    <row r="304" spans="1:10" ht="25.5">
      <c r="A304" s="2155" t="s">
        <v>1465</v>
      </c>
      <c r="B304" s="2344" t="s">
        <v>486</v>
      </c>
      <c r="C304" s="2345" t="s">
        <v>487</v>
      </c>
      <c r="D304" s="2273" t="s">
        <v>49</v>
      </c>
      <c r="E304" s="2346">
        <v>36</v>
      </c>
      <c r="F304" s="2160"/>
      <c r="G304" s="3207"/>
      <c r="H304" s="3208"/>
      <c r="I304" s="2160"/>
      <c r="J304" s="3209"/>
    </row>
    <row r="305" spans="1:10">
      <c r="A305" s="2155" t="s">
        <v>1466</v>
      </c>
      <c r="B305" s="2344" t="s">
        <v>489</v>
      </c>
      <c r="C305" s="2272" t="s">
        <v>490</v>
      </c>
      <c r="D305" s="2273" t="s">
        <v>49</v>
      </c>
      <c r="E305" s="2274">
        <v>6</v>
      </c>
      <c r="F305" s="2160"/>
      <c r="G305" s="3207"/>
      <c r="H305" s="3208"/>
      <c r="I305" s="2160"/>
      <c r="J305" s="3209"/>
    </row>
    <row r="306" spans="1:10">
      <c r="A306" s="2155" t="s">
        <v>1467</v>
      </c>
      <c r="B306" s="2278" t="s">
        <v>492</v>
      </c>
      <c r="C306" s="2272" t="s">
        <v>493</v>
      </c>
      <c r="D306" s="2273" t="s">
        <v>49</v>
      </c>
      <c r="E306" s="2274">
        <v>24</v>
      </c>
      <c r="F306" s="2160"/>
      <c r="G306" s="3207"/>
      <c r="H306" s="3208"/>
      <c r="I306" s="2160"/>
      <c r="J306" s="3209"/>
    </row>
    <row r="307" spans="1:10">
      <c r="A307" s="2155" t="s">
        <v>1468</v>
      </c>
      <c r="B307" s="2278" t="s">
        <v>495</v>
      </c>
      <c r="C307" s="2272" t="s">
        <v>493</v>
      </c>
      <c r="D307" s="2273" t="s">
        <v>49</v>
      </c>
      <c r="E307" s="2346">
        <v>24</v>
      </c>
      <c r="F307" s="2160"/>
      <c r="G307" s="3207"/>
      <c r="H307" s="3208"/>
      <c r="I307" s="2160"/>
      <c r="J307" s="3209"/>
    </row>
    <row r="308" spans="1:10">
      <c r="A308" s="2155" t="s">
        <v>1469</v>
      </c>
      <c r="B308" s="2344" t="s">
        <v>497</v>
      </c>
      <c r="C308" s="2272" t="s">
        <v>493</v>
      </c>
      <c r="D308" s="2273" t="s">
        <v>49</v>
      </c>
      <c r="E308" s="2346">
        <v>24</v>
      </c>
      <c r="F308" s="2160"/>
      <c r="G308" s="3207"/>
      <c r="H308" s="3208"/>
      <c r="I308" s="2160"/>
      <c r="J308" s="3209"/>
    </row>
    <row r="309" spans="1:10">
      <c r="A309" s="2155" t="s">
        <v>1470</v>
      </c>
      <c r="B309" s="2344" t="s">
        <v>498</v>
      </c>
      <c r="C309" s="2272" t="s">
        <v>499</v>
      </c>
      <c r="D309" s="2273" t="s">
        <v>49</v>
      </c>
      <c r="E309" s="2346">
        <v>24</v>
      </c>
      <c r="F309" s="2160"/>
      <c r="G309" s="3207"/>
      <c r="H309" s="3208"/>
      <c r="I309" s="2160"/>
      <c r="J309" s="3209"/>
    </row>
    <row r="310" spans="1:10">
      <c r="A310" s="2155" t="s">
        <v>1471</v>
      </c>
      <c r="B310" s="2344" t="s">
        <v>500</v>
      </c>
      <c r="C310" s="2272" t="s">
        <v>493</v>
      </c>
      <c r="D310" s="2273" t="s">
        <v>49</v>
      </c>
      <c r="E310" s="2346">
        <v>24</v>
      </c>
      <c r="F310" s="2160"/>
      <c r="G310" s="3207"/>
      <c r="H310" s="3208"/>
      <c r="I310" s="2160"/>
      <c r="J310" s="3209"/>
    </row>
    <row r="311" spans="1:10">
      <c r="A311" s="2155" t="s">
        <v>1472</v>
      </c>
      <c r="B311" s="2344" t="s">
        <v>501</v>
      </c>
      <c r="C311" s="2272" t="s">
        <v>493</v>
      </c>
      <c r="D311" s="2273" t="s">
        <v>49</v>
      </c>
      <c r="E311" s="2346">
        <v>24</v>
      </c>
      <c r="F311" s="2160"/>
      <c r="G311" s="3207"/>
      <c r="H311" s="3208"/>
      <c r="I311" s="2160"/>
      <c r="J311" s="3209"/>
    </row>
    <row r="312" spans="1:10">
      <c r="A312" s="2155" t="s">
        <v>1473</v>
      </c>
      <c r="B312" s="2344" t="s">
        <v>502</v>
      </c>
      <c r="C312" s="2272" t="s">
        <v>493</v>
      </c>
      <c r="D312" s="2273" t="s">
        <v>49</v>
      </c>
      <c r="E312" s="2346">
        <v>60</v>
      </c>
      <c r="F312" s="2160"/>
      <c r="G312" s="3207"/>
      <c r="H312" s="3208"/>
      <c r="I312" s="2160"/>
      <c r="J312" s="3209"/>
    </row>
    <row r="313" spans="1:10">
      <c r="A313" s="2155" t="s">
        <v>1474</v>
      </c>
      <c r="B313" s="2278" t="s">
        <v>503</v>
      </c>
      <c r="C313" s="2272" t="s">
        <v>493</v>
      </c>
      <c r="D313" s="2273" t="s">
        <v>49</v>
      </c>
      <c r="E313" s="2346">
        <v>60</v>
      </c>
      <c r="F313" s="2160"/>
      <c r="G313" s="3207"/>
      <c r="H313" s="3208"/>
      <c r="I313" s="2160"/>
      <c r="J313" s="3209"/>
    </row>
    <row r="314" spans="1:10">
      <c r="A314" s="2155" t="s">
        <v>1475</v>
      </c>
      <c r="B314" s="2344" t="s">
        <v>504</v>
      </c>
      <c r="C314" s="2272" t="s">
        <v>493</v>
      </c>
      <c r="D314" s="2273" t="s">
        <v>49</v>
      </c>
      <c r="E314" s="2346">
        <v>60</v>
      </c>
      <c r="F314" s="2160"/>
      <c r="G314" s="3207"/>
      <c r="H314" s="3208"/>
      <c r="I314" s="2160"/>
      <c r="J314" s="3209"/>
    </row>
    <row r="315" spans="1:10">
      <c r="A315" s="2155" t="s">
        <v>1476</v>
      </c>
      <c r="B315" s="2278" t="s">
        <v>505</v>
      </c>
      <c r="C315" s="2272" t="s">
        <v>493</v>
      </c>
      <c r="D315" s="2273" t="s">
        <v>49</v>
      </c>
      <c r="E315" s="2346">
        <v>60</v>
      </c>
      <c r="F315" s="2160"/>
      <c r="G315" s="3207"/>
      <c r="H315" s="3208"/>
      <c r="I315" s="2160"/>
      <c r="J315" s="3209"/>
    </row>
    <row r="316" spans="1:10">
      <c r="A316" s="2155" t="s">
        <v>1477</v>
      </c>
      <c r="B316" s="2278" t="s">
        <v>506</v>
      </c>
      <c r="C316" s="2272" t="s">
        <v>493</v>
      </c>
      <c r="D316" s="2273" t="s">
        <v>49</v>
      </c>
      <c r="E316" s="2346">
        <v>60</v>
      </c>
      <c r="F316" s="2160"/>
      <c r="G316" s="3207"/>
      <c r="H316" s="3208"/>
      <c r="I316" s="2160"/>
      <c r="J316" s="3209"/>
    </row>
    <row r="317" spans="1:10">
      <c r="A317" s="2155" t="s">
        <v>1478</v>
      </c>
      <c r="B317" s="2278" t="s">
        <v>507</v>
      </c>
      <c r="C317" s="2272" t="s">
        <v>493</v>
      </c>
      <c r="D317" s="2273" t="s">
        <v>49</v>
      </c>
      <c r="E317" s="2346">
        <v>60</v>
      </c>
      <c r="F317" s="2160"/>
      <c r="G317" s="3207"/>
      <c r="H317" s="3208"/>
      <c r="I317" s="2160"/>
      <c r="J317" s="3209"/>
    </row>
    <row r="318" spans="1:10">
      <c r="A318" s="2155" t="s">
        <v>1479</v>
      </c>
      <c r="B318" s="2278" t="s">
        <v>508</v>
      </c>
      <c r="C318" s="2272" t="s">
        <v>493</v>
      </c>
      <c r="D318" s="2273" t="s">
        <v>49</v>
      </c>
      <c r="E318" s="2346">
        <v>60</v>
      </c>
      <c r="F318" s="2160"/>
      <c r="G318" s="3207"/>
      <c r="H318" s="3208"/>
      <c r="I318" s="2160"/>
      <c r="J318" s="3209"/>
    </row>
    <row r="319" spans="1:10">
      <c r="A319" s="2155" t="s">
        <v>1480</v>
      </c>
      <c r="B319" s="2278" t="s">
        <v>509</v>
      </c>
      <c r="C319" s="2272" t="s">
        <v>493</v>
      </c>
      <c r="D319" s="2273" t="s">
        <v>49</v>
      </c>
      <c r="E319" s="2346">
        <v>60</v>
      </c>
      <c r="F319" s="2160"/>
      <c r="G319" s="3207"/>
      <c r="H319" s="3208"/>
      <c r="I319" s="2160"/>
      <c r="J319" s="3209"/>
    </row>
    <row r="320" spans="1:10">
      <c r="A320" s="2155" t="s">
        <v>1481</v>
      </c>
      <c r="B320" s="2278" t="s">
        <v>510</v>
      </c>
      <c r="C320" s="2272" t="s">
        <v>493</v>
      </c>
      <c r="D320" s="2273" t="s">
        <v>49</v>
      </c>
      <c r="E320" s="2346">
        <v>60</v>
      </c>
      <c r="F320" s="2160"/>
      <c r="G320" s="3207"/>
      <c r="H320" s="3208"/>
      <c r="I320" s="2160"/>
      <c r="J320" s="3209"/>
    </row>
    <row r="321" spans="1:10">
      <c r="A321" s="2155" t="s">
        <v>1482</v>
      </c>
      <c r="B321" s="2278" t="s">
        <v>469</v>
      </c>
      <c r="C321" s="2272" t="s">
        <v>493</v>
      </c>
      <c r="D321" s="2273" t="s">
        <v>49</v>
      </c>
      <c r="E321" s="2346">
        <v>60</v>
      </c>
      <c r="F321" s="2160"/>
      <c r="G321" s="3207"/>
      <c r="H321" s="3208"/>
      <c r="I321" s="2160"/>
      <c r="J321" s="3209"/>
    </row>
    <row r="322" spans="1:10" ht="25.5">
      <c r="A322" s="2155" t="s">
        <v>1483</v>
      </c>
      <c r="B322" s="2278" t="s">
        <v>511</v>
      </c>
      <c r="C322" s="2272" t="s">
        <v>493</v>
      </c>
      <c r="D322" s="2273" t="s">
        <v>49</v>
      </c>
      <c r="E322" s="2274">
        <v>45</v>
      </c>
      <c r="F322" s="2160"/>
      <c r="G322" s="3207"/>
      <c r="H322" s="3208"/>
      <c r="I322" s="2160"/>
      <c r="J322" s="3209"/>
    </row>
    <row r="323" spans="1:10">
      <c r="A323" s="2155" t="s">
        <v>1484</v>
      </c>
      <c r="B323" s="2278" t="s">
        <v>512</v>
      </c>
      <c r="C323" s="2272" t="s">
        <v>493</v>
      </c>
      <c r="D323" s="2273" t="s">
        <v>49</v>
      </c>
      <c r="E323" s="2274">
        <v>45</v>
      </c>
      <c r="F323" s="2160"/>
      <c r="G323" s="3207"/>
      <c r="H323" s="3208"/>
      <c r="I323" s="2160"/>
      <c r="J323" s="3209"/>
    </row>
    <row r="324" spans="1:10">
      <c r="A324" s="2155" t="s">
        <v>1485</v>
      </c>
      <c r="B324" s="2278" t="s">
        <v>513</v>
      </c>
      <c r="C324" s="2272" t="s">
        <v>493</v>
      </c>
      <c r="D324" s="2273" t="s">
        <v>49</v>
      </c>
      <c r="E324" s="2274">
        <v>45</v>
      </c>
      <c r="F324" s="2160"/>
      <c r="G324" s="3207"/>
      <c r="H324" s="3208"/>
      <c r="I324" s="2160"/>
      <c r="J324" s="3209"/>
    </row>
    <row r="325" spans="1:10" ht="25.5">
      <c r="A325" s="2155" t="s">
        <v>1486</v>
      </c>
      <c r="B325" s="2278" t="s">
        <v>514</v>
      </c>
      <c r="C325" s="2272" t="s">
        <v>515</v>
      </c>
      <c r="D325" s="2162" t="s">
        <v>87</v>
      </c>
      <c r="E325" s="2274">
        <v>36</v>
      </c>
      <c r="F325" s="2160"/>
      <c r="G325" s="3207"/>
      <c r="H325" s="3208"/>
      <c r="I325" s="2160"/>
      <c r="J325" s="3209"/>
    </row>
    <row r="326" spans="1:10" ht="25.5">
      <c r="A326" s="2155" t="s">
        <v>1487</v>
      </c>
      <c r="B326" s="2278" t="s">
        <v>516</v>
      </c>
      <c r="C326" s="2272" t="s">
        <v>517</v>
      </c>
      <c r="D326" s="2162" t="s">
        <v>87</v>
      </c>
      <c r="E326" s="2274">
        <v>30</v>
      </c>
      <c r="F326" s="2160"/>
      <c r="G326" s="3207"/>
      <c r="H326" s="3208"/>
      <c r="I326" s="2160"/>
      <c r="J326" s="3209"/>
    </row>
    <row r="327" spans="1:10" ht="25.5">
      <c r="A327" s="2155" t="s">
        <v>1488</v>
      </c>
      <c r="B327" s="2278" t="s">
        <v>518</v>
      </c>
      <c r="C327" s="2272" t="s">
        <v>517</v>
      </c>
      <c r="D327" s="2162" t="s">
        <v>49</v>
      </c>
      <c r="E327" s="2347">
        <v>30</v>
      </c>
      <c r="F327" s="2348"/>
      <c r="G327" s="3295"/>
      <c r="H327" s="3295"/>
      <c r="I327" s="2349"/>
      <c r="J327" s="3295"/>
    </row>
    <row r="328" spans="1:10">
      <c r="A328" s="2167"/>
      <c r="B328" s="2203"/>
      <c r="C328" s="2203"/>
      <c r="D328" s="2204"/>
      <c r="E328" s="2205"/>
      <c r="F328" s="2172"/>
      <c r="G328" s="3211"/>
      <c r="H328" s="3277"/>
      <c r="I328" s="2324" t="s">
        <v>1052</v>
      </c>
      <c r="J328" s="3296"/>
    </row>
    <row r="329" spans="1:10">
      <c r="A329" s="3197" t="s">
        <v>1053</v>
      </c>
      <c r="B329" s="3275" t="s">
        <v>2780</v>
      </c>
      <c r="C329" s="3255"/>
      <c r="D329" s="3200"/>
      <c r="E329" s="3201"/>
      <c r="F329" s="3205"/>
      <c r="G329" s="3218"/>
      <c r="H329" s="3219"/>
      <c r="I329" s="3205"/>
      <c r="J329" s="3206"/>
    </row>
    <row r="330" spans="1:10" ht="25.5">
      <c r="A330" s="2155" t="s">
        <v>1055</v>
      </c>
      <c r="B330" s="2278" t="s">
        <v>522</v>
      </c>
      <c r="C330" s="2272" t="s">
        <v>523</v>
      </c>
      <c r="D330" s="2294" t="s">
        <v>49</v>
      </c>
      <c r="E330" s="2274">
        <v>12</v>
      </c>
      <c r="F330" s="2160" t="s">
        <v>3449</v>
      </c>
      <c r="G330" s="3207">
        <f>H330*2</f>
        <v>326.7</v>
      </c>
      <c r="H330" s="3208">
        <v>163.35</v>
      </c>
      <c r="I330" s="2160">
        <v>12</v>
      </c>
      <c r="J330" s="3209">
        <f>G330*E330*1.12</f>
        <v>4390.848</v>
      </c>
    </row>
    <row r="331" spans="1:10" ht="25.5">
      <c r="A331" s="2155" t="s">
        <v>1057</v>
      </c>
      <c r="B331" s="2278" t="s">
        <v>525</v>
      </c>
      <c r="C331" s="2272" t="s">
        <v>526</v>
      </c>
      <c r="D331" s="2294" t="s">
        <v>49</v>
      </c>
      <c r="E331" s="2274">
        <v>9</v>
      </c>
      <c r="F331" s="2160" t="s">
        <v>3449</v>
      </c>
      <c r="G331" s="3207">
        <f>H331*2</f>
        <v>329.9</v>
      </c>
      <c r="H331" s="3208">
        <v>164.95</v>
      </c>
      <c r="I331" s="2160">
        <v>12</v>
      </c>
      <c r="J331" s="3209">
        <f>G331*E331*1.12</f>
        <v>3325.3920000000003</v>
      </c>
    </row>
    <row r="332" spans="1:10" ht="25.5">
      <c r="A332" s="2155" t="s">
        <v>1058</v>
      </c>
      <c r="B332" s="2278" t="s">
        <v>528</v>
      </c>
      <c r="C332" s="2272" t="s">
        <v>529</v>
      </c>
      <c r="D332" s="2294" t="s">
        <v>49</v>
      </c>
      <c r="E332" s="2274">
        <v>12</v>
      </c>
      <c r="F332" s="2160" t="s">
        <v>3449</v>
      </c>
      <c r="G332" s="3207">
        <f>H332*2</f>
        <v>329.9</v>
      </c>
      <c r="H332" s="3208">
        <v>164.95</v>
      </c>
      <c r="I332" s="2160">
        <v>12</v>
      </c>
      <c r="J332" s="3209">
        <f>G332*E332*1.12</f>
        <v>4433.8559999999998</v>
      </c>
    </row>
    <row r="333" spans="1:10" ht="25.5">
      <c r="A333" s="2155" t="s">
        <v>1489</v>
      </c>
      <c r="B333" s="2278" t="s">
        <v>531</v>
      </c>
      <c r="C333" s="2272" t="s">
        <v>532</v>
      </c>
      <c r="D333" s="2294" t="s">
        <v>49</v>
      </c>
      <c r="E333" s="2274">
        <v>6</v>
      </c>
      <c r="F333" s="2160" t="s">
        <v>3449</v>
      </c>
      <c r="G333" s="3207">
        <f t="shared" ref="G333:G345" si="6">H333*2</f>
        <v>329.9</v>
      </c>
      <c r="H333" s="3208">
        <v>164.95</v>
      </c>
      <c r="I333" s="2160">
        <v>12</v>
      </c>
      <c r="J333" s="3209">
        <f>G333*E333*1.12</f>
        <v>2216.9279999999999</v>
      </c>
    </row>
    <row r="334" spans="1:10" ht="25.5">
      <c r="A334" s="2155" t="s">
        <v>1490</v>
      </c>
      <c r="B334" s="2278" t="s">
        <v>533</v>
      </c>
      <c r="C334" s="2272" t="s">
        <v>534</v>
      </c>
      <c r="D334" s="2294" t="s">
        <v>49</v>
      </c>
      <c r="E334" s="2274">
        <v>9</v>
      </c>
      <c r="F334" s="2160" t="s">
        <v>3449</v>
      </c>
      <c r="G334" s="3207">
        <f t="shared" si="6"/>
        <v>329.9</v>
      </c>
      <c r="H334" s="3208">
        <v>164.95</v>
      </c>
      <c r="I334" s="2160">
        <v>12</v>
      </c>
      <c r="J334" s="3209">
        <f>G334*E334*1.12</f>
        <v>3325.3920000000003</v>
      </c>
    </row>
    <row r="335" spans="1:10" ht="25.5">
      <c r="A335" s="2155" t="s">
        <v>1491</v>
      </c>
      <c r="B335" s="2278" t="s">
        <v>535</v>
      </c>
      <c r="C335" s="2272" t="s">
        <v>536</v>
      </c>
      <c r="D335" s="2294" t="s">
        <v>49</v>
      </c>
      <c r="E335" s="2274">
        <v>6</v>
      </c>
      <c r="F335" s="2160" t="s">
        <v>3449</v>
      </c>
      <c r="G335" s="3207">
        <f t="shared" si="6"/>
        <v>329.9</v>
      </c>
      <c r="H335" s="3208">
        <v>164.95</v>
      </c>
      <c r="I335" s="2160">
        <v>12</v>
      </c>
      <c r="J335" s="3209">
        <f>G335*E335*1.12</f>
        <v>2216.9279999999999</v>
      </c>
    </row>
    <row r="336" spans="1:10" ht="25.5">
      <c r="A336" s="2155" t="s">
        <v>1492</v>
      </c>
      <c r="B336" s="2278" t="s">
        <v>537</v>
      </c>
      <c r="C336" s="2272" t="s">
        <v>538</v>
      </c>
      <c r="D336" s="2294" t="s">
        <v>49</v>
      </c>
      <c r="E336" s="2274">
        <v>12</v>
      </c>
      <c r="F336" s="2160" t="s">
        <v>3449</v>
      </c>
      <c r="G336" s="3207">
        <f t="shared" si="6"/>
        <v>329.9</v>
      </c>
      <c r="H336" s="3208">
        <v>164.95</v>
      </c>
      <c r="I336" s="2160">
        <v>12</v>
      </c>
      <c r="J336" s="3209">
        <f>G336*E336*1.12</f>
        <v>4433.8559999999998</v>
      </c>
    </row>
    <row r="337" spans="1:10" ht="25.5">
      <c r="A337" s="2155" t="s">
        <v>1493</v>
      </c>
      <c r="B337" s="2278" t="s">
        <v>539</v>
      </c>
      <c r="C337" s="2272" t="s">
        <v>540</v>
      </c>
      <c r="D337" s="2294" t="s">
        <v>49</v>
      </c>
      <c r="E337" s="2274">
        <v>12</v>
      </c>
      <c r="F337" s="2160" t="s">
        <v>3449</v>
      </c>
      <c r="G337" s="3207">
        <f t="shared" si="6"/>
        <v>329.9</v>
      </c>
      <c r="H337" s="3208">
        <v>164.95</v>
      </c>
      <c r="I337" s="2160">
        <v>12</v>
      </c>
      <c r="J337" s="3209">
        <f>G337*E337*1.12</f>
        <v>4433.8559999999998</v>
      </c>
    </row>
    <row r="338" spans="1:10" ht="25.5">
      <c r="A338" s="2155" t="s">
        <v>1494</v>
      </c>
      <c r="B338" s="2278" t="s">
        <v>541</v>
      </c>
      <c r="C338" s="2272" t="s">
        <v>542</v>
      </c>
      <c r="D338" s="2294" t="s">
        <v>49</v>
      </c>
      <c r="E338" s="2274">
        <v>12</v>
      </c>
      <c r="F338" s="2160" t="s">
        <v>3449</v>
      </c>
      <c r="G338" s="3207">
        <f t="shared" si="6"/>
        <v>329.9</v>
      </c>
      <c r="H338" s="3208">
        <v>164.95</v>
      </c>
      <c r="I338" s="2160">
        <v>12</v>
      </c>
      <c r="J338" s="3209">
        <f>G338*E338*1.12</f>
        <v>4433.8559999999998</v>
      </c>
    </row>
    <row r="339" spans="1:10" ht="25.5">
      <c r="A339" s="2155" t="s">
        <v>1495</v>
      </c>
      <c r="B339" s="2278" t="s">
        <v>543</v>
      </c>
      <c r="C339" s="2272" t="s">
        <v>544</v>
      </c>
      <c r="D339" s="2294" t="s">
        <v>49</v>
      </c>
      <c r="E339" s="2274">
        <v>36</v>
      </c>
      <c r="F339" s="2160" t="s">
        <v>3449</v>
      </c>
      <c r="G339" s="3207">
        <f t="shared" si="6"/>
        <v>329.9</v>
      </c>
      <c r="H339" s="3208">
        <v>164.95</v>
      </c>
      <c r="I339" s="2160">
        <v>12</v>
      </c>
      <c r="J339" s="3209">
        <f>G339*E339*1.12</f>
        <v>13301.568000000001</v>
      </c>
    </row>
    <row r="340" spans="1:10" ht="25.5">
      <c r="A340" s="2155" t="s">
        <v>1496</v>
      </c>
      <c r="B340" s="2278" t="s">
        <v>545</v>
      </c>
      <c r="C340" s="2272" t="s">
        <v>546</v>
      </c>
      <c r="D340" s="2294" t="s">
        <v>49</v>
      </c>
      <c r="E340" s="2274">
        <v>12</v>
      </c>
      <c r="F340" s="2160" t="s">
        <v>3449</v>
      </c>
      <c r="G340" s="3207">
        <f t="shared" si="6"/>
        <v>329.9</v>
      </c>
      <c r="H340" s="3208">
        <v>164.95</v>
      </c>
      <c r="I340" s="2160">
        <v>12</v>
      </c>
      <c r="J340" s="3209">
        <f>G340*E340*1.12</f>
        <v>4433.8559999999998</v>
      </c>
    </row>
    <row r="341" spans="1:10" ht="25.5">
      <c r="A341" s="2155" t="s">
        <v>1497</v>
      </c>
      <c r="B341" s="2278" t="s">
        <v>547</v>
      </c>
      <c r="C341" s="2272" t="s">
        <v>548</v>
      </c>
      <c r="D341" s="2294" t="s">
        <v>49</v>
      </c>
      <c r="E341" s="2274">
        <v>12</v>
      </c>
      <c r="F341" s="2160" t="s">
        <v>3449</v>
      </c>
      <c r="G341" s="3207">
        <f t="shared" si="6"/>
        <v>329.9</v>
      </c>
      <c r="H341" s="3208">
        <v>164.95</v>
      </c>
      <c r="I341" s="2160">
        <v>12</v>
      </c>
      <c r="J341" s="3209">
        <f>G341*E341*1.12</f>
        <v>4433.8559999999998</v>
      </c>
    </row>
    <row r="342" spans="1:10" ht="25.5">
      <c r="A342" s="2155" t="s">
        <v>1498</v>
      </c>
      <c r="B342" s="2278" t="s">
        <v>549</v>
      </c>
      <c r="C342" s="2272" t="s">
        <v>550</v>
      </c>
      <c r="D342" s="2294" t="s">
        <v>49</v>
      </c>
      <c r="E342" s="2274">
        <v>6</v>
      </c>
      <c r="F342" s="2160" t="s">
        <v>3449</v>
      </c>
      <c r="G342" s="3207">
        <f t="shared" si="6"/>
        <v>329.9</v>
      </c>
      <c r="H342" s="3208">
        <v>164.95</v>
      </c>
      <c r="I342" s="2160">
        <v>12</v>
      </c>
      <c r="J342" s="3209">
        <f>G342*E342*1.12</f>
        <v>2216.9279999999999</v>
      </c>
    </row>
    <row r="343" spans="1:10" ht="25.5">
      <c r="A343" s="2155" t="s">
        <v>1499</v>
      </c>
      <c r="B343" s="2278" t="s">
        <v>551</v>
      </c>
      <c r="C343" s="2272" t="s">
        <v>552</v>
      </c>
      <c r="D343" s="2294" t="s">
        <v>49</v>
      </c>
      <c r="E343" s="2274">
        <v>12</v>
      </c>
      <c r="F343" s="2160" t="s">
        <v>3449</v>
      </c>
      <c r="G343" s="3207">
        <f t="shared" si="6"/>
        <v>329.9</v>
      </c>
      <c r="H343" s="3208">
        <v>164.95</v>
      </c>
      <c r="I343" s="2160">
        <v>12</v>
      </c>
      <c r="J343" s="3209">
        <f>G343*E343*1.12</f>
        <v>4433.8559999999998</v>
      </c>
    </row>
    <row r="344" spans="1:10" ht="25.5">
      <c r="A344" s="2155" t="s">
        <v>1500</v>
      </c>
      <c r="B344" s="2278" t="s">
        <v>553</v>
      </c>
      <c r="C344" s="2272" t="s">
        <v>554</v>
      </c>
      <c r="D344" s="2294" t="s">
        <v>49</v>
      </c>
      <c r="E344" s="2274">
        <v>6</v>
      </c>
      <c r="F344" s="2160" t="s">
        <v>3449</v>
      </c>
      <c r="G344" s="3207">
        <f t="shared" si="6"/>
        <v>329.9</v>
      </c>
      <c r="H344" s="3208">
        <v>164.95</v>
      </c>
      <c r="I344" s="2160">
        <v>12</v>
      </c>
      <c r="J344" s="3209">
        <f>G344*E344*1.12</f>
        <v>2216.9279999999999</v>
      </c>
    </row>
    <row r="345" spans="1:10" ht="25.5">
      <c r="A345" s="2155" t="s">
        <v>1501</v>
      </c>
      <c r="B345" s="2278" t="s">
        <v>555</v>
      </c>
      <c r="C345" s="2272" t="s">
        <v>556</v>
      </c>
      <c r="D345" s="2294" t="s">
        <v>49</v>
      </c>
      <c r="E345" s="2274">
        <v>6</v>
      </c>
      <c r="F345" s="2160" t="s">
        <v>3449</v>
      </c>
      <c r="G345" s="3207">
        <f t="shared" si="6"/>
        <v>329.9</v>
      </c>
      <c r="H345" s="3208">
        <v>164.95</v>
      </c>
      <c r="I345" s="2160">
        <v>12</v>
      </c>
      <c r="J345" s="3209">
        <f>G345*E345*1.12</f>
        <v>2216.9279999999999</v>
      </c>
    </row>
    <row r="346" spans="1:10">
      <c r="A346" s="2167"/>
      <c r="B346" s="2173"/>
      <c r="C346" s="2203"/>
      <c r="D346" s="2204"/>
      <c r="E346" s="2205"/>
      <c r="F346" s="2172"/>
      <c r="G346" s="3211"/>
      <c r="H346" s="3212"/>
      <c r="I346" s="2175" t="s">
        <v>1059</v>
      </c>
      <c r="J346" s="3213">
        <v>59343.6</v>
      </c>
    </row>
    <row r="347" spans="1:10">
      <c r="A347" s="3197" t="s">
        <v>1060</v>
      </c>
      <c r="B347" s="3275" t="s">
        <v>2779</v>
      </c>
      <c r="C347" s="3255"/>
      <c r="D347" s="3200"/>
      <c r="E347" s="3201"/>
      <c r="F347" s="3205"/>
      <c r="G347" s="3218"/>
      <c r="H347" s="3219"/>
      <c r="I347" s="3205"/>
      <c r="J347" s="3206"/>
    </row>
    <row r="348" spans="1:10">
      <c r="A348" s="2155" t="s">
        <v>1062</v>
      </c>
      <c r="B348" s="2278" t="s">
        <v>560</v>
      </c>
      <c r="C348" s="2272" t="s">
        <v>561</v>
      </c>
      <c r="D348" s="2294" t="s">
        <v>49</v>
      </c>
      <c r="E348" s="2274">
        <v>60</v>
      </c>
      <c r="F348" s="2160"/>
      <c r="G348" s="3207"/>
      <c r="H348" s="3208"/>
      <c r="I348" s="2160"/>
      <c r="J348" s="3209"/>
    </row>
    <row r="349" spans="1:10">
      <c r="A349" s="2155" t="s">
        <v>1065</v>
      </c>
      <c r="B349" s="2278" t="s">
        <v>562</v>
      </c>
      <c r="C349" s="2272" t="s">
        <v>561</v>
      </c>
      <c r="D349" s="2294" t="s">
        <v>49</v>
      </c>
      <c r="E349" s="2274">
        <v>240</v>
      </c>
      <c r="F349" s="2160"/>
      <c r="G349" s="3207"/>
      <c r="H349" s="3208"/>
      <c r="I349" s="2160"/>
      <c r="J349" s="3209"/>
    </row>
    <row r="350" spans="1:10">
      <c r="A350" s="2155" t="s">
        <v>1067</v>
      </c>
      <c r="B350" s="2278" t="s">
        <v>563</v>
      </c>
      <c r="C350" s="2272" t="s">
        <v>561</v>
      </c>
      <c r="D350" s="2294" t="s">
        <v>49</v>
      </c>
      <c r="E350" s="2274">
        <v>12</v>
      </c>
      <c r="F350" s="2160"/>
      <c r="G350" s="3207"/>
      <c r="H350" s="3208"/>
      <c r="I350" s="2160"/>
      <c r="J350" s="3209"/>
    </row>
    <row r="351" spans="1:10">
      <c r="A351" s="2155" t="s">
        <v>1068</v>
      </c>
      <c r="B351" s="2278" t="s">
        <v>564</v>
      </c>
      <c r="C351" s="2272" t="s">
        <v>561</v>
      </c>
      <c r="D351" s="2294" t="s">
        <v>49</v>
      </c>
      <c r="E351" s="2274">
        <v>6</v>
      </c>
      <c r="F351" s="2160"/>
      <c r="G351" s="3207"/>
      <c r="H351" s="3208"/>
      <c r="I351" s="2160"/>
      <c r="J351" s="3209"/>
    </row>
    <row r="352" spans="1:10">
      <c r="A352" s="2167"/>
      <c r="B352" s="2202"/>
      <c r="C352" s="2203"/>
      <c r="D352" s="2204"/>
      <c r="E352" s="2205"/>
      <c r="F352" s="2172"/>
      <c r="G352" s="3211"/>
      <c r="H352" s="3212"/>
      <c r="I352" s="2175" t="s">
        <v>1083</v>
      </c>
      <c r="J352" s="3213"/>
    </row>
    <row r="353" spans="1:10">
      <c r="A353" s="3197" t="s">
        <v>1135</v>
      </c>
      <c r="B353" s="3275" t="s">
        <v>2778</v>
      </c>
      <c r="C353" s="3255"/>
      <c r="D353" s="3297"/>
      <c r="E353" s="3271"/>
      <c r="F353" s="3205"/>
      <c r="G353" s="3218"/>
      <c r="H353" s="3219"/>
      <c r="I353" s="3205"/>
      <c r="J353" s="3206"/>
    </row>
    <row r="354" spans="1:10">
      <c r="A354" s="2155" t="s">
        <v>1136</v>
      </c>
      <c r="B354" s="2278" t="s">
        <v>568</v>
      </c>
      <c r="C354" s="2272" t="s">
        <v>2707</v>
      </c>
      <c r="D354" s="2294" t="s">
        <v>49</v>
      </c>
      <c r="E354" s="2274">
        <v>150</v>
      </c>
      <c r="F354" s="2160"/>
      <c r="G354" s="3207"/>
      <c r="H354" s="3208"/>
      <c r="I354" s="2160"/>
      <c r="J354" s="3209"/>
    </row>
    <row r="355" spans="1:10" ht="51">
      <c r="A355" s="2155" t="s">
        <v>1139</v>
      </c>
      <c r="B355" s="2278" t="s">
        <v>569</v>
      </c>
      <c r="C355" s="2272" t="s">
        <v>570</v>
      </c>
      <c r="D355" s="2294" t="s">
        <v>49</v>
      </c>
      <c r="E355" s="2274">
        <v>90</v>
      </c>
      <c r="F355" s="2160"/>
      <c r="G355" s="3207"/>
      <c r="H355" s="3208"/>
      <c r="I355" s="2160"/>
      <c r="J355" s="3209"/>
    </row>
    <row r="356" spans="1:10">
      <c r="A356" s="2167"/>
      <c r="B356" s="2202"/>
      <c r="C356" s="2203"/>
      <c r="D356" s="2204"/>
      <c r="E356" s="2205"/>
      <c r="F356" s="2172"/>
      <c r="G356" s="3211"/>
      <c r="H356" s="3211"/>
      <c r="I356" s="2175" t="s">
        <v>1146</v>
      </c>
      <c r="J356" s="3285"/>
    </row>
    <row r="357" spans="1:10">
      <c r="A357" s="3197" t="s">
        <v>1147</v>
      </c>
      <c r="B357" s="3275" t="s">
        <v>2777</v>
      </c>
      <c r="C357" s="3262"/>
      <c r="D357" s="3200"/>
      <c r="E357" s="3201"/>
      <c r="F357" s="3205"/>
      <c r="G357" s="3218"/>
      <c r="H357" s="3219"/>
      <c r="I357" s="3205"/>
      <c r="J357" s="3206"/>
    </row>
    <row r="358" spans="1:10">
      <c r="A358" s="2155" t="s">
        <v>1148</v>
      </c>
      <c r="B358" s="2278" t="s">
        <v>574</v>
      </c>
      <c r="C358" s="2272" t="s">
        <v>574</v>
      </c>
      <c r="D358" s="2273" t="s">
        <v>31</v>
      </c>
      <c r="E358" s="2274">
        <v>3</v>
      </c>
      <c r="F358" s="2273" t="s">
        <v>31</v>
      </c>
      <c r="G358" s="3207">
        <v>201.23</v>
      </c>
      <c r="H358" s="3208">
        <f t="shared" ref="H358:H364" si="7">G358</f>
        <v>201.23</v>
      </c>
      <c r="I358" s="2160">
        <v>12</v>
      </c>
      <c r="J358" s="2526">
        <f>G358*E358*1.12</f>
        <v>676.13279999999997</v>
      </c>
    </row>
    <row r="359" spans="1:10">
      <c r="A359" s="2155" t="s">
        <v>1151</v>
      </c>
      <c r="B359" s="2278" t="s">
        <v>575</v>
      </c>
      <c r="C359" s="2272" t="s">
        <v>576</v>
      </c>
      <c r="D359" s="2273" t="s">
        <v>31</v>
      </c>
      <c r="E359" s="2274">
        <v>3</v>
      </c>
      <c r="F359" s="2273" t="s">
        <v>31</v>
      </c>
      <c r="G359" s="3207">
        <v>189.23</v>
      </c>
      <c r="H359" s="3208">
        <f t="shared" si="7"/>
        <v>189.23</v>
      </c>
      <c r="I359" s="2160">
        <v>12</v>
      </c>
      <c r="J359" s="2526">
        <f>G359*E359*1.12</f>
        <v>635.81280000000004</v>
      </c>
    </row>
    <row r="360" spans="1:10" ht="25.5">
      <c r="A360" s="2155" t="s">
        <v>1154</v>
      </c>
      <c r="B360" s="2278" t="s">
        <v>577</v>
      </c>
      <c r="C360" s="2272" t="s">
        <v>2708</v>
      </c>
      <c r="D360" s="2273" t="s">
        <v>31</v>
      </c>
      <c r="E360" s="2274">
        <v>9</v>
      </c>
      <c r="F360" s="2273" t="s">
        <v>31</v>
      </c>
      <c r="G360" s="3207">
        <v>271.19</v>
      </c>
      <c r="H360" s="3208">
        <f t="shared" si="7"/>
        <v>271.19</v>
      </c>
      <c r="I360" s="2160">
        <v>12</v>
      </c>
      <c r="J360" s="2526">
        <f>G360*E360*1.12</f>
        <v>2733.5952000000002</v>
      </c>
    </row>
    <row r="361" spans="1:10" ht="25.5">
      <c r="A361" s="2155" t="s">
        <v>1502</v>
      </c>
      <c r="B361" s="2278" t="s">
        <v>578</v>
      </c>
      <c r="C361" s="2272" t="s">
        <v>2709</v>
      </c>
      <c r="D361" s="2273" t="s">
        <v>31</v>
      </c>
      <c r="E361" s="2274">
        <v>9</v>
      </c>
      <c r="F361" s="2273" t="s">
        <v>31</v>
      </c>
      <c r="G361" s="3207">
        <v>189.68</v>
      </c>
      <c r="H361" s="3208">
        <f t="shared" si="7"/>
        <v>189.68</v>
      </c>
      <c r="I361" s="2160">
        <v>12</v>
      </c>
      <c r="J361" s="2526">
        <f>G361*E361*1.12</f>
        <v>1911.9744000000003</v>
      </c>
    </row>
    <row r="362" spans="1:10" ht="25.5">
      <c r="A362" s="2155" t="s">
        <v>1503</v>
      </c>
      <c r="B362" s="2278" t="s">
        <v>579</v>
      </c>
      <c r="C362" s="2272" t="s">
        <v>2710</v>
      </c>
      <c r="D362" s="2273" t="s">
        <v>31</v>
      </c>
      <c r="E362" s="2274">
        <v>9</v>
      </c>
      <c r="F362" s="2273" t="s">
        <v>31</v>
      </c>
      <c r="G362" s="3207">
        <v>300.74</v>
      </c>
      <c r="H362" s="3208">
        <f t="shared" si="7"/>
        <v>300.74</v>
      </c>
      <c r="I362" s="2160">
        <v>12</v>
      </c>
      <c r="J362" s="2526">
        <f>G362*E362*1.12</f>
        <v>3031.4592000000002</v>
      </c>
    </row>
    <row r="363" spans="1:10" ht="25.5">
      <c r="A363" s="2155" t="s">
        <v>1504</v>
      </c>
      <c r="B363" s="2278" t="s">
        <v>580</v>
      </c>
      <c r="C363" s="2272" t="s">
        <v>2712</v>
      </c>
      <c r="D363" s="2273" t="s">
        <v>31</v>
      </c>
      <c r="E363" s="2274">
        <v>18</v>
      </c>
      <c r="F363" s="2273" t="s">
        <v>31</v>
      </c>
      <c r="G363" s="3207">
        <v>189.68</v>
      </c>
      <c r="H363" s="3208">
        <f t="shared" si="7"/>
        <v>189.68</v>
      </c>
      <c r="I363" s="2160">
        <v>12</v>
      </c>
      <c r="J363" s="2526">
        <f>G363*E363*1.12</f>
        <v>3823.9488000000006</v>
      </c>
    </row>
    <row r="364" spans="1:10" ht="38.25">
      <c r="A364" s="2155" t="s">
        <v>1505</v>
      </c>
      <c r="B364" s="2278" t="s">
        <v>581</v>
      </c>
      <c r="C364" s="2272" t="s">
        <v>2711</v>
      </c>
      <c r="D364" s="2273" t="s">
        <v>31</v>
      </c>
      <c r="E364" s="2274">
        <v>30</v>
      </c>
      <c r="F364" s="2273" t="s">
        <v>31</v>
      </c>
      <c r="G364" s="3207">
        <v>201.23</v>
      </c>
      <c r="H364" s="3208">
        <f t="shared" si="7"/>
        <v>201.23</v>
      </c>
      <c r="I364" s="2160">
        <v>12</v>
      </c>
      <c r="J364" s="2526">
        <f>G364*E364*1.12</f>
        <v>6761.3280000000004</v>
      </c>
    </row>
    <row r="365" spans="1:10">
      <c r="A365" s="2167"/>
      <c r="B365" s="2202"/>
      <c r="C365" s="2203"/>
      <c r="D365" s="2204"/>
      <c r="E365" s="2205"/>
      <c r="F365" s="2172"/>
      <c r="G365" s="3211"/>
      <c r="H365" s="3212"/>
      <c r="I365" s="2175" t="s">
        <v>1157</v>
      </c>
      <c r="J365" s="3213">
        <v>17477.009999999998</v>
      </c>
    </row>
    <row r="366" spans="1:10">
      <c r="A366" s="3197" t="s">
        <v>1158</v>
      </c>
      <c r="B366" s="3275" t="s">
        <v>2776</v>
      </c>
      <c r="C366" s="3262"/>
      <c r="D366" s="3200"/>
      <c r="E366" s="3201"/>
      <c r="F366" s="3205"/>
      <c r="G366" s="3218"/>
      <c r="H366" s="3219"/>
      <c r="I366" s="3205"/>
      <c r="J366" s="3206"/>
    </row>
    <row r="367" spans="1:10" ht="25.5">
      <c r="A367" s="2263" t="s">
        <v>1506</v>
      </c>
      <c r="B367" s="2278" t="s">
        <v>585</v>
      </c>
      <c r="C367" s="2272" t="s">
        <v>2713</v>
      </c>
      <c r="D367" s="2295" t="s">
        <v>31</v>
      </c>
      <c r="E367" s="2355">
        <v>3</v>
      </c>
      <c r="F367" s="2160"/>
      <c r="G367" s="3207"/>
      <c r="H367" s="3208"/>
      <c r="I367" s="2160"/>
      <c r="J367" s="3209"/>
    </row>
    <row r="368" spans="1:10" ht="25.5">
      <c r="A368" s="2263" t="s">
        <v>1508</v>
      </c>
      <c r="B368" s="2278" t="s">
        <v>587</v>
      </c>
      <c r="C368" s="2272" t="s">
        <v>588</v>
      </c>
      <c r="D368" s="2295" t="s">
        <v>31</v>
      </c>
      <c r="E368" s="2355">
        <v>3</v>
      </c>
      <c r="F368" s="2160"/>
      <c r="G368" s="3207"/>
      <c r="H368" s="3208"/>
      <c r="I368" s="2160"/>
      <c r="J368" s="3209"/>
    </row>
    <row r="369" spans="1:10" ht="25.5">
      <c r="A369" s="2263" t="s">
        <v>1509</v>
      </c>
      <c r="B369" s="2278" t="s">
        <v>589</v>
      </c>
      <c r="C369" s="2272" t="s">
        <v>590</v>
      </c>
      <c r="D369" s="2295" t="s">
        <v>31</v>
      </c>
      <c r="E369" s="2355">
        <v>3</v>
      </c>
      <c r="F369" s="2160"/>
      <c r="G369" s="3207"/>
      <c r="H369" s="3208"/>
      <c r="I369" s="2160"/>
      <c r="J369" s="3209"/>
    </row>
    <row r="370" spans="1:10" ht="25.5">
      <c r="A370" s="2263" t="s">
        <v>1160</v>
      </c>
      <c r="B370" s="2278" t="s">
        <v>591</v>
      </c>
      <c r="C370" s="2272" t="s">
        <v>592</v>
      </c>
      <c r="D370" s="2295" t="s">
        <v>31</v>
      </c>
      <c r="E370" s="2355">
        <v>3</v>
      </c>
      <c r="F370" s="2160"/>
      <c r="G370" s="3207"/>
      <c r="H370" s="3208"/>
      <c r="I370" s="2160"/>
      <c r="J370" s="3209"/>
    </row>
    <row r="371" spans="1:10" ht="25.5">
      <c r="A371" s="2263" t="s">
        <v>1163</v>
      </c>
      <c r="B371" s="2278" t="s">
        <v>1507</v>
      </c>
      <c r="C371" s="2272" t="s">
        <v>593</v>
      </c>
      <c r="D371" s="2295" t="s">
        <v>31</v>
      </c>
      <c r="E371" s="2355">
        <v>3</v>
      </c>
      <c r="F371" s="2160"/>
      <c r="G371" s="3207"/>
      <c r="H371" s="3208"/>
      <c r="I371" s="2160"/>
      <c r="J371" s="3209"/>
    </row>
    <row r="372" spans="1:10" ht="25.5">
      <c r="A372" s="2263" t="s">
        <v>1166</v>
      </c>
      <c r="B372" s="2278" t="s">
        <v>594</v>
      </c>
      <c r="C372" s="2272" t="s">
        <v>595</v>
      </c>
      <c r="D372" s="2295" t="s">
        <v>31</v>
      </c>
      <c r="E372" s="2355">
        <v>3</v>
      </c>
      <c r="F372" s="2160"/>
      <c r="G372" s="3207"/>
      <c r="H372" s="3208"/>
      <c r="I372" s="2160"/>
      <c r="J372" s="3209"/>
    </row>
    <row r="373" spans="1:10" ht="25.5">
      <c r="A373" s="2263" t="s">
        <v>1168</v>
      </c>
      <c r="B373" s="2278" t="s">
        <v>596</v>
      </c>
      <c r="C373" s="2272" t="s">
        <v>597</v>
      </c>
      <c r="D373" s="2295" t="s">
        <v>31</v>
      </c>
      <c r="E373" s="2355">
        <v>3</v>
      </c>
      <c r="F373" s="2160"/>
      <c r="G373" s="3207"/>
      <c r="H373" s="3208"/>
      <c r="I373" s="2160"/>
      <c r="J373" s="3209"/>
    </row>
    <row r="374" spans="1:10" ht="25.5">
      <c r="A374" s="2263" t="s">
        <v>1171</v>
      </c>
      <c r="B374" s="2278" t="s">
        <v>598</v>
      </c>
      <c r="C374" s="2272" t="s">
        <v>599</v>
      </c>
      <c r="D374" s="2295" t="s">
        <v>31</v>
      </c>
      <c r="E374" s="2355">
        <v>3</v>
      </c>
      <c r="F374" s="2160"/>
      <c r="G374" s="3207"/>
      <c r="H374" s="3208"/>
      <c r="I374" s="2160"/>
      <c r="J374" s="3209"/>
    </row>
    <row r="375" spans="1:10" ht="25.5">
      <c r="A375" s="2263" t="s">
        <v>1173</v>
      </c>
      <c r="B375" s="2278" t="s">
        <v>600</v>
      </c>
      <c r="C375" s="2356" t="s">
        <v>601</v>
      </c>
      <c r="D375" s="2295" t="s">
        <v>31</v>
      </c>
      <c r="E375" s="2355">
        <v>3</v>
      </c>
      <c r="F375" s="2160"/>
      <c r="G375" s="3207"/>
      <c r="H375" s="3208"/>
      <c r="I375" s="2160"/>
      <c r="J375" s="3209"/>
    </row>
    <row r="376" spans="1:10" ht="25.5">
      <c r="A376" s="2263" t="s">
        <v>1510</v>
      </c>
      <c r="B376" s="2278" t="s">
        <v>602</v>
      </c>
      <c r="C376" s="2272" t="s">
        <v>603</v>
      </c>
      <c r="D376" s="2295" t="s">
        <v>31</v>
      </c>
      <c r="E376" s="2355">
        <v>3</v>
      </c>
      <c r="F376" s="2160"/>
      <c r="G376" s="3207"/>
      <c r="H376" s="3208"/>
      <c r="I376" s="2160"/>
      <c r="J376" s="3209"/>
    </row>
    <row r="377" spans="1:10" ht="25.5">
      <c r="A377" s="2263" t="s">
        <v>1511</v>
      </c>
      <c r="B377" s="2278" t="s">
        <v>604</v>
      </c>
      <c r="C377" s="2272" t="s">
        <v>605</v>
      </c>
      <c r="D377" s="2295" t="s">
        <v>31</v>
      </c>
      <c r="E377" s="2355">
        <v>3</v>
      </c>
      <c r="F377" s="2160"/>
      <c r="G377" s="3207"/>
      <c r="H377" s="3208"/>
      <c r="I377" s="2160"/>
      <c r="J377" s="3209"/>
    </row>
    <row r="378" spans="1:10" ht="25.5">
      <c r="A378" s="2263" t="s">
        <v>1512</v>
      </c>
      <c r="B378" s="2278" t="s">
        <v>606</v>
      </c>
      <c r="C378" s="2272" t="s">
        <v>607</v>
      </c>
      <c r="D378" s="2295" t="s">
        <v>31</v>
      </c>
      <c r="E378" s="2355">
        <v>3</v>
      </c>
      <c r="F378" s="2160"/>
      <c r="G378" s="3207"/>
      <c r="H378" s="3208"/>
      <c r="I378" s="2160"/>
      <c r="J378" s="3209"/>
    </row>
    <row r="379" spans="1:10" ht="25.5">
      <c r="A379" s="2263" t="s">
        <v>1513</v>
      </c>
      <c r="B379" s="2278" t="s">
        <v>608</v>
      </c>
      <c r="C379" s="2272" t="s">
        <v>609</v>
      </c>
      <c r="D379" s="2295" t="s">
        <v>31</v>
      </c>
      <c r="E379" s="2355">
        <v>3</v>
      </c>
      <c r="F379" s="2160"/>
      <c r="G379" s="3207"/>
      <c r="H379" s="3208"/>
      <c r="I379" s="2160"/>
      <c r="J379" s="3209"/>
    </row>
    <row r="380" spans="1:10" ht="25.5">
      <c r="A380" s="2263" t="s">
        <v>1514</v>
      </c>
      <c r="B380" s="2278" t="s">
        <v>610</v>
      </c>
      <c r="C380" s="2272" t="s">
        <v>611</v>
      </c>
      <c r="D380" s="2295" t="s">
        <v>31</v>
      </c>
      <c r="E380" s="2355">
        <v>3</v>
      </c>
      <c r="F380" s="2160"/>
      <c r="G380" s="3207"/>
      <c r="H380" s="3208"/>
      <c r="I380" s="2160"/>
      <c r="J380" s="3209"/>
    </row>
    <row r="381" spans="1:10" ht="25.5">
      <c r="A381" s="2263" t="s">
        <v>1515</v>
      </c>
      <c r="B381" s="2278" t="s">
        <v>612</v>
      </c>
      <c r="C381" s="2272" t="s">
        <v>613</v>
      </c>
      <c r="D381" s="2295" t="s">
        <v>31</v>
      </c>
      <c r="E381" s="2355">
        <v>3</v>
      </c>
      <c r="F381" s="2160"/>
      <c r="G381" s="3207"/>
      <c r="H381" s="3208"/>
      <c r="I381" s="2160"/>
      <c r="J381" s="3209"/>
    </row>
    <row r="382" spans="1:10" ht="25.5">
      <c r="A382" s="2263" t="s">
        <v>1516</v>
      </c>
      <c r="B382" s="2278" t="s">
        <v>614</v>
      </c>
      <c r="C382" s="2272" t="s">
        <v>615</v>
      </c>
      <c r="D382" s="2295" t="s">
        <v>31</v>
      </c>
      <c r="E382" s="2355">
        <v>3</v>
      </c>
      <c r="F382" s="2160"/>
      <c r="G382" s="3207"/>
      <c r="H382" s="3208"/>
      <c r="I382" s="2160"/>
      <c r="J382" s="3209"/>
    </row>
    <row r="383" spans="1:10" ht="25.5">
      <c r="A383" s="2263" t="s">
        <v>1517</v>
      </c>
      <c r="B383" s="2278" t="s">
        <v>616</v>
      </c>
      <c r="C383" s="2272" t="s">
        <v>617</v>
      </c>
      <c r="D383" s="2295" t="s">
        <v>31</v>
      </c>
      <c r="E383" s="2355">
        <v>3</v>
      </c>
      <c r="F383" s="2160"/>
      <c r="G383" s="3207"/>
      <c r="H383" s="3208"/>
      <c r="I383" s="2160"/>
      <c r="J383" s="3209"/>
    </row>
    <row r="384" spans="1:10" ht="25.5">
      <c r="A384" s="2263" t="s">
        <v>1518</v>
      </c>
      <c r="B384" s="2278" t="s">
        <v>618</v>
      </c>
      <c r="C384" s="2272" t="s">
        <v>619</v>
      </c>
      <c r="D384" s="2295" t="s">
        <v>31</v>
      </c>
      <c r="E384" s="2355">
        <v>3</v>
      </c>
      <c r="F384" s="2160"/>
      <c r="G384" s="3207"/>
      <c r="H384" s="3208"/>
      <c r="I384" s="2160"/>
      <c r="J384" s="3209"/>
    </row>
    <row r="385" spans="1:10">
      <c r="A385" s="2167"/>
      <c r="B385" s="2202"/>
      <c r="C385" s="2203"/>
      <c r="D385" s="2204"/>
      <c r="E385" s="2205"/>
      <c r="F385" s="2172"/>
      <c r="G385" s="3211"/>
      <c r="H385" s="3212"/>
      <c r="I385" s="2175" t="s">
        <v>1176</v>
      </c>
      <c r="J385" s="3213"/>
    </row>
    <row r="386" spans="1:10">
      <c r="A386" s="3197" t="s">
        <v>1177</v>
      </c>
      <c r="B386" s="3275" t="s">
        <v>2775</v>
      </c>
      <c r="C386" s="3255"/>
      <c r="D386" s="3200"/>
      <c r="E386" s="3201"/>
      <c r="F386" s="3205"/>
      <c r="G386" s="3218"/>
      <c r="H386" s="3219"/>
      <c r="I386" s="3205"/>
      <c r="J386" s="3206"/>
    </row>
    <row r="387" spans="1:10">
      <c r="A387" s="2155" t="s">
        <v>1178</v>
      </c>
      <c r="B387" s="2287" t="s">
        <v>3007</v>
      </c>
      <c r="C387" s="3291" t="s">
        <v>624</v>
      </c>
      <c r="D387" s="2162" t="s">
        <v>87</v>
      </c>
      <c r="E387" s="2210">
        <v>3</v>
      </c>
      <c r="F387" s="2160" t="s">
        <v>3450</v>
      </c>
      <c r="G387" s="2534">
        <v>127.19</v>
      </c>
      <c r="H387" s="3208">
        <f t="shared" ref="H387:H438" si="8">G387</f>
        <v>127.19</v>
      </c>
      <c r="I387" s="2160">
        <v>12</v>
      </c>
      <c r="J387" s="3295">
        <f>G387*E387*1.12</f>
        <v>427.35840000000002</v>
      </c>
    </row>
    <row r="388" spans="1:10">
      <c r="A388" s="2155" t="s">
        <v>1179</v>
      </c>
      <c r="B388" s="2287" t="s">
        <v>625</v>
      </c>
      <c r="C388" s="2272" t="s">
        <v>626</v>
      </c>
      <c r="D388" s="2162" t="s">
        <v>87</v>
      </c>
      <c r="E388" s="2210">
        <v>3</v>
      </c>
      <c r="F388" s="2160" t="s">
        <v>3450</v>
      </c>
      <c r="G388" s="2534">
        <v>112.74</v>
      </c>
      <c r="H388" s="3208">
        <f t="shared" si="8"/>
        <v>112.74</v>
      </c>
      <c r="I388" s="2160">
        <v>12</v>
      </c>
      <c r="J388" s="3295">
        <f>G388*E388*1.12</f>
        <v>378.8064</v>
      </c>
    </row>
    <row r="389" spans="1:10" ht="25.5">
      <c r="A389" s="2155" t="s">
        <v>1180</v>
      </c>
      <c r="B389" s="2287" t="s">
        <v>627</v>
      </c>
      <c r="C389" s="2272" t="s">
        <v>628</v>
      </c>
      <c r="D389" s="2162" t="s">
        <v>87</v>
      </c>
      <c r="E389" s="2210">
        <v>3</v>
      </c>
      <c r="F389" s="2160" t="s">
        <v>3450</v>
      </c>
      <c r="G389" s="2534">
        <v>97.74</v>
      </c>
      <c r="H389" s="3208">
        <f t="shared" si="8"/>
        <v>97.74</v>
      </c>
      <c r="I389" s="2160">
        <v>12</v>
      </c>
      <c r="J389" s="3295">
        <f>G389*E389*1.12</f>
        <v>328.40640000000002</v>
      </c>
    </row>
    <row r="390" spans="1:10" ht="25.5">
      <c r="A390" s="2155" t="s">
        <v>1181</v>
      </c>
      <c r="B390" s="2287" t="s">
        <v>629</v>
      </c>
      <c r="C390" s="2272" t="s">
        <v>630</v>
      </c>
      <c r="D390" s="2162" t="s">
        <v>87</v>
      </c>
      <c r="E390" s="2210">
        <v>3</v>
      </c>
      <c r="F390" s="2160" t="s">
        <v>3450</v>
      </c>
      <c r="G390" s="2534">
        <v>127.19</v>
      </c>
      <c r="H390" s="3208">
        <f t="shared" si="8"/>
        <v>127.19</v>
      </c>
      <c r="I390" s="2160">
        <v>12</v>
      </c>
      <c r="J390" s="3295">
        <f>G390*E390*1.12</f>
        <v>427.35840000000002</v>
      </c>
    </row>
    <row r="391" spans="1:10" ht="25.5">
      <c r="A391" s="2155" t="s">
        <v>1519</v>
      </c>
      <c r="B391" s="2287" t="s">
        <v>631</v>
      </c>
      <c r="C391" s="2272" t="s">
        <v>632</v>
      </c>
      <c r="D391" s="2162" t="s">
        <v>87</v>
      </c>
      <c r="E391" s="2210">
        <v>3</v>
      </c>
      <c r="F391" s="2160" t="s">
        <v>3450</v>
      </c>
      <c r="G391" s="2534">
        <v>127.19</v>
      </c>
      <c r="H391" s="3208">
        <f t="shared" si="8"/>
        <v>127.19</v>
      </c>
      <c r="I391" s="2160">
        <v>12</v>
      </c>
      <c r="J391" s="3295">
        <f>G391*E391*1.12</f>
        <v>427.35840000000002</v>
      </c>
    </row>
    <row r="392" spans="1:10">
      <c r="A392" s="2155" t="s">
        <v>1182</v>
      </c>
      <c r="B392" s="2287" t="s">
        <v>633</v>
      </c>
      <c r="C392" s="2272" t="s">
        <v>634</v>
      </c>
      <c r="D392" s="2162" t="s">
        <v>87</v>
      </c>
      <c r="E392" s="2210">
        <v>3</v>
      </c>
      <c r="F392" s="2160" t="s">
        <v>3450</v>
      </c>
      <c r="G392" s="2534">
        <v>127.19</v>
      </c>
      <c r="H392" s="3208">
        <f t="shared" si="8"/>
        <v>127.19</v>
      </c>
      <c r="I392" s="2160">
        <v>12</v>
      </c>
      <c r="J392" s="3295">
        <f>G392*E392*1.12</f>
        <v>427.35840000000002</v>
      </c>
    </row>
    <row r="393" spans="1:10">
      <c r="A393" s="2155" t="s">
        <v>1183</v>
      </c>
      <c r="B393" s="2287" t="s">
        <v>635</v>
      </c>
      <c r="C393" s="2272" t="s">
        <v>636</v>
      </c>
      <c r="D393" s="2162" t="s">
        <v>87</v>
      </c>
      <c r="E393" s="2210">
        <v>3</v>
      </c>
      <c r="F393" s="2160" t="s">
        <v>3450</v>
      </c>
      <c r="G393" s="2534">
        <v>127.19</v>
      </c>
      <c r="H393" s="3208">
        <f t="shared" si="8"/>
        <v>127.19</v>
      </c>
      <c r="I393" s="2160">
        <v>12</v>
      </c>
      <c r="J393" s="3295">
        <f>G393*E393*1.12</f>
        <v>427.35840000000002</v>
      </c>
    </row>
    <row r="394" spans="1:10">
      <c r="A394" s="2155" t="s">
        <v>1184</v>
      </c>
      <c r="B394" s="2287" t="s">
        <v>637</v>
      </c>
      <c r="C394" s="2272" t="s">
        <v>638</v>
      </c>
      <c r="D394" s="2162" t="s">
        <v>87</v>
      </c>
      <c r="E394" s="2210">
        <v>3</v>
      </c>
      <c r="F394" s="2160" t="s">
        <v>3450</v>
      </c>
      <c r="G394" s="2534">
        <v>138.82</v>
      </c>
      <c r="H394" s="3208">
        <f t="shared" si="8"/>
        <v>138.82</v>
      </c>
      <c r="I394" s="2160">
        <v>12</v>
      </c>
      <c r="J394" s="3295">
        <f>G394*E394*1.12</f>
        <v>466.43520000000001</v>
      </c>
    </row>
    <row r="395" spans="1:10">
      <c r="A395" s="2155" t="s">
        <v>1185</v>
      </c>
      <c r="B395" s="2287" t="s">
        <v>639</v>
      </c>
      <c r="C395" s="2272" t="s">
        <v>640</v>
      </c>
      <c r="D395" s="2162" t="s">
        <v>87</v>
      </c>
      <c r="E395" s="2210">
        <v>3</v>
      </c>
      <c r="F395" s="2160" t="s">
        <v>3450</v>
      </c>
      <c r="G395" s="2534">
        <v>180</v>
      </c>
      <c r="H395" s="3208">
        <f t="shared" si="8"/>
        <v>180</v>
      </c>
      <c r="I395" s="2160">
        <v>12</v>
      </c>
      <c r="J395" s="3295">
        <f>G395*E395*1.12</f>
        <v>604.80000000000007</v>
      </c>
    </row>
    <row r="396" spans="1:10" ht="25.5">
      <c r="A396" s="2155" t="s">
        <v>1186</v>
      </c>
      <c r="B396" s="2287" t="s">
        <v>641</v>
      </c>
      <c r="C396" s="2272" t="s">
        <v>642</v>
      </c>
      <c r="D396" s="2162" t="s">
        <v>87</v>
      </c>
      <c r="E396" s="2210">
        <v>3</v>
      </c>
      <c r="F396" s="2160" t="s">
        <v>3450</v>
      </c>
      <c r="G396" s="2534">
        <v>138.82</v>
      </c>
      <c r="H396" s="3208">
        <f t="shared" si="8"/>
        <v>138.82</v>
      </c>
      <c r="I396" s="2160">
        <v>12</v>
      </c>
      <c r="J396" s="3295">
        <f>G396*E396*1.12</f>
        <v>466.43520000000001</v>
      </c>
    </row>
    <row r="397" spans="1:10" ht="25.5">
      <c r="A397" s="2155" t="s">
        <v>1187</v>
      </c>
      <c r="B397" s="2287" t="s">
        <v>643</v>
      </c>
      <c r="C397" s="2272" t="s">
        <v>644</v>
      </c>
      <c r="D397" s="2162" t="s">
        <v>87</v>
      </c>
      <c r="E397" s="2210">
        <v>3</v>
      </c>
      <c r="F397" s="2160" t="s">
        <v>3450</v>
      </c>
      <c r="G397" s="2534">
        <v>138.82</v>
      </c>
      <c r="H397" s="3208">
        <f t="shared" si="8"/>
        <v>138.82</v>
      </c>
      <c r="I397" s="2160">
        <v>12</v>
      </c>
      <c r="J397" s="3295">
        <f>G397*E397*1.12</f>
        <v>466.43520000000001</v>
      </c>
    </row>
    <row r="398" spans="1:10" ht="25.5">
      <c r="A398" s="2155" t="s">
        <v>1188</v>
      </c>
      <c r="B398" s="2287" t="s">
        <v>645</v>
      </c>
      <c r="C398" s="2272" t="s">
        <v>646</v>
      </c>
      <c r="D398" s="2162" t="s">
        <v>87</v>
      </c>
      <c r="E398" s="2210">
        <v>3</v>
      </c>
      <c r="F398" s="2160" t="s">
        <v>3450</v>
      </c>
      <c r="G398" s="2534">
        <v>127.19</v>
      </c>
      <c r="H398" s="3208">
        <f t="shared" si="8"/>
        <v>127.19</v>
      </c>
      <c r="I398" s="2160">
        <v>12</v>
      </c>
      <c r="J398" s="3295">
        <f>G398*E398*1.12</f>
        <v>427.35840000000002</v>
      </c>
    </row>
    <row r="399" spans="1:10">
      <c r="A399" s="2155" t="s">
        <v>1189</v>
      </c>
      <c r="B399" s="2287" t="s">
        <v>647</v>
      </c>
      <c r="C399" s="2272" t="s">
        <v>648</v>
      </c>
      <c r="D399" s="2162" t="s">
        <v>87</v>
      </c>
      <c r="E399" s="2210">
        <v>3</v>
      </c>
      <c r="F399" s="2160" t="s">
        <v>3450</v>
      </c>
      <c r="G399" s="2534">
        <v>97.74</v>
      </c>
      <c r="H399" s="3208">
        <f t="shared" si="8"/>
        <v>97.74</v>
      </c>
      <c r="I399" s="2160">
        <v>12</v>
      </c>
      <c r="J399" s="3295">
        <f>G399*E399*1.12</f>
        <v>328.40640000000002</v>
      </c>
    </row>
    <row r="400" spans="1:10">
      <c r="A400" s="2155" t="s">
        <v>1191</v>
      </c>
      <c r="B400" s="2287" t="s">
        <v>649</v>
      </c>
      <c r="C400" s="2272" t="s">
        <v>650</v>
      </c>
      <c r="D400" s="2162" t="s">
        <v>87</v>
      </c>
      <c r="E400" s="2210">
        <v>3</v>
      </c>
      <c r="F400" s="2160" t="s">
        <v>3450</v>
      </c>
      <c r="G400" s="2534">
        <v>138.82</v>
      </c>
      <c r="H400" s="3208">
        <f t="shared" si="8"/>
        <v>138.82</v>
      </c>
      <c r="I400" s="2160">
        <v>12</v>
      </c>
      <c r="J400" s="3295">
        <f>G400*E400*1.12</f>
        <v>466.43520000000001</v>
      </c>
    </row>
    <row r="401" spans="1:10" ht="25.5">
      <c r="A401" s="2155" t="s">
        <v>1192</v>
      </c>
      <c r="B401" s="2287" t="s">
        <v>651</v>
      </c>
      <c r="C401" s="2272" t="s">
        <v>652</v>
      </c>
      <c r="D401" s="2162" t="s">
        <v>87</v>
      </c>
      <c r="E401" s="2210">
        <v>3</v>
      </c>
      <c r="F401" s="2160" t="s">
        <v>3450</v>
      </c>
      <c r="G401" s="2534">
        <v>138.82</v>
      </c>
      <c r="H401" s="3208">
        <f t="shared" si="8"/>
        <v>138.82</v>
      </c>
      <c r="I401" s="2160">
        <v>12</v>
      </c>
      <c r="J401" s="3295">
        <f>G401*E401*1.12</f>
        <v>466.43520000000001</v>
      </c>
    </row>
    <row r="402" spans="1:10" ht="25.5">
      <c r="A402" s="2155" t="s">
        <v>1193</v>
      </c>
      <c r="B402" s="2287" t="s">
        <v>653</v>
      </c>
      <c r="C402" s="2272" t="s">
        <v>654</v>
      </c>
      <c r="D402" s="2162" t="s">
        <v>87</v>
      </c>
      <c r="E402" s="2210">
        <v>3</v>
      </c>
      <c r="F402" s="2160" t="s">
        <v>3450</v>
      </c>
      <c r="G402" s="2534">
        <v>97.74</v>
      </c>
      <c r="H402" s="3208">
        <f t="shared" si="8"/>
        <v>97.74</v>
      </c>
      <c r="I402" s="2160">
        <v>12</v>
      </c>
      <c r="J402" s="3295">
        <f>G402*E402*1.12</f>
        <v>328.40640000000002</v>
      </c>
    </row>
    <row r="403" spans="1:10" ht="25.5">
      <c r="A403" s="2155" t="s">
        <v>1194</v>
      </c>
      <c r="B403" s="2287" t="s">
        <v>655</v>
      </c>
      <c r="C403" s="2272" t="s">
        <v>656</v>
      </c>
      <c r="D403" s="2162" t="s">
        <v>87</v>
      </c>
      <c r="E403" s="2210">
        <v>3</v>
      </c>
      <c r="F403" s="2160" t="s">
        <v>3450</v>
      </c>
      <c r="G403" s="2534">
        <v>97.74</v>
      </c>
      <c r="H403" s="3208">
        <f t="shared" si="8"/>
        <v>97.74</v>
      </c>
      <c r="I403" s="2160">
        <v>12</v>
      </c>
      <c r="J403" s="3295">
        <f>G403*E403*1.12</f>
        <v>328.40640000000002</v>
      </c>
    </row>
    <row r="404" spans="1:10" ht="25.5">
      <c r="A404" s="2155" t="s">
        <v>1197</v>
      </c>
      <c r="B404" s="2287" t="s">
        <v>657</v>
      </c>
      <c r="C404" s="2272" t="s">
        <v>658</v>
      </c>
      <c r="D404" s="2162" t="s">
        <v>87</v>
      </c>
      <c r="E404" s="2210">
        <v>3</v>
      </c>
      <c r="F404" s="2160" t="s">
        <v>3450</v>
      </c>
      <c r="G404" s="2534">
        <v>127.19</v>
      </c>
      <c r="H404" s="3208">
        <f t="shared" si="8"/>
        <v>127.19</v>
      </c>
      <c r="I404" s="2160">
        <v>12</v>
      </c>
      <c r="J404" s="3295">
        <f>G404*E404*1.12</f>
        <v>427.35840000000002</v>
      </c>
    </row>
    <row r="405" spans="1:10">
      <c r="A405" s="2155" t="s">
        <v>1520</v>
      </c>
      <c r="B405" s="2287" t="s">
        <v>659</v>
      </c>
      <c r="C405" s="2272" t="s">
        <v>660</v>
      </c>
      <c r="D405" s="2162" t="s">
        <v>87</v>
      </c>
      <c r="E405" s="2210">
        <v>3</v>
      </c>
      <c r="F405" s="2160" t="s">
        <v>3450</v>
      </c>
      <c r="G405" s="2534">
        <v>127.19</v>
      </c>
      <c r="H405" s="3208">
        <f t="shared" si="8"/>
        <v>127.19</v>
      </c>
      <c r="I405" s="2160">
        <v>12</v>
      </c>
      <c r="J405" s="3295">
        <f>G405*E405*1.12</f>
        <v>427.35840000000002</v>
      </c>
    </row>
    <row r="406" spans="1:10">
      <c r="A406" s="2155" t="s">
        <v>1521</v>
      </c>
      <c r="B406" s="2287" t="s">
        <v>661</v>
      </c>
      <c r="C406" s="2272" t="s">
        <v>662</v>
      </c>
      <c r="D406" s="2162" t="s">
        <v>87</v>
      </c>
      <c r="E406" s="2210">
        <v>3</v>
      </c>
      <c r="F406" s="2160" t="s">
        <v>3450</v>
      </c>
      <c r="G406" s="2534">
        <v>112.74</v>
      </c>
      <c r="H406" s="3208">
        <f t="shared" si="8"/>
        <v>112.74</v>
      </c>
      <c r="I406" s="2160">
        <v>12</v>
      </c>
      <c r="J406" s="3295">
        <f>G406*E406*1.12</f>
        <v>378.8064</v>
      </c>
    </row>
    <row r="407" spans="1:10" ht="25.5">
      <c r="A407" s="2155" t="s">
        <v>1522</v>
      </c>
      <c r="B407" s="2287" t="s">
        <v>663</v>
      </c>
      <c r="C407" s="2272" t="s">
        <v>664</v>
      </c>
      <c r="D407" s="2162" t="s">
        <v>87</v>
      </c>
      <c r="E407" s="2210">
        <v>3</v>
      </c>
      <c r="F407" s="2160" t="s">
        <v>3450</v>
      </c>
      <c r="G407" s="2534">
        <v>127.19</v>
      </c>
      <c r="H407" s="3208">
        <f t="shared" si="8"/>
        <v>127.19</v>
      </c>
      <c r="I407" s="2160">
        <v>12</v>
      </c>
      <c r="J407" s="3295">
        <f>G407*E407*1.12</f>
        <v>427.35840000000002</v>
      </c>
    </row>
    <row r="408" spans="1:10" ht="25.5">
      <c r="A408" s="2155" t="s">
        <v>1523</v>
      </c>
      <c r="B408" s="2287" t="s">
        <v>665</v>
      </c>
      <c r="C408" s="2272" t="s">
        <v>666</v>
      </c>
      <c r="D408" s="2162" t="s">
        <v>87</v>
      </c>
      <c r="E408" s="2210">
        <v>3</v>
      </c>
      <c r="F408" s="2160" t="s">
        <v>3450</v>
      </c>
      <c r="G408" s="2534">
        <v>112.74</v>
      </c>
      <c r="H408" s="3208">
        <f t="shared" si="8"/>
        <v>112.74</v>
      </c>
      <c r="I408" s="2160">
        <v>12</v>
      </c>
      <c r="J408" s="3295">
        <f>G408*E408*1.12</f>
        <v>378.8064</v>
      </c>
    </row>
    <row r="409" spans="1:10">
      <c r="A409" s="2155" t="s">
        <v>1524</v>
      </c>
      <c r="B409" s="2287" t="s">
        <v>667</v>
      </c>
      <c r="C409" s="2272" t="s">
        <v>668</v>
      </c>
      <c r="D409" s="2162" t="s">
        <v>87</v>
      </c>
      <c r="E409" s="2210">
        <v>3</v>
      </c>
      <c r="F409" s="2160" t="s">
        <v>3450</v>
      </c>
      <c r="G409" s="2534">
        <v>138.82</v>
      </c>
      <c r="H409" s="3208">
        <f t="shared" si="8"/>
        <v>138.82</v>
      </c>
      <c r="I409" s="2160">
        <v>12</v>
      </c>
      <c r="J409" s="3295">
        <f>G409*E409*1.12</f>
        <v>466.43520000000001</v>
      </c>
    </row>
    <row r="410" spans="1:10">
      <c r="A410" s="2155" t="s">
        <v>1525</v>
      </c>
      <c r="B410" s="2287" t="s">
        <v>669</v>
      </c>
      <c r="C410" s="2272" t="s">
        <v>670</v>
      </c>
      <c r="D410" s="2162" t="s">
        <v>87</v>
      </c>
      <c r="E410" s="2210">
        <v>3</v>
      </c>
      <c r="F410" s="2160" t="s">
        <v>3450</v>
      </c>
      <c r="G410" s="2534">
        <v>112.74</v>
      </c>
      <c r="H410" s="3208">
        <f t="shared" si="8"/>
        <v>112.74</v>
      </c>
      <c r="I410" s="2160">
        <v>12</v>
      </c>
      <c r="J410" s="3295">
        <f>G410*E410*1.12</f>
        <v>378.8064</v>
      </c>
    </row>
    <row r="411" spans="1:10">
      <c r="A411" s="2155" t="s">
        <v>1526</v>
      </c>
      <c r="B411" s="2287" t="s">
        <v>671</v>
      </c>
      <c r="C411" s="2272" t="s">
        <v>672</v>
      </c>
      <c r="D411" s="2162" t="s">
        <v>87</v>
      </c>
      <c r="E411" s="2210">
        <v>3</v>
      </c>
      <c r="F411" s="2160" t="s">
        <v>3450</v>
      </c>
      <c r="G411" s="2534">
        <v>112.74</v>
      </c>
      <c r="H411" s="3208">
        <f t="shared" si="8"/>
        <v>112.74</v>
      </c>
      <c r="I411" s="2160">
        <v>12</v>
      </c>
      <c r="J411" s="3295">
        <f>G411*E411*1.12</f>
        <v>378.8064</v>
      </c>
    </row>
    <row r="412" spans="1:10" ht="25.5">
      <c r="A412" s="2155" t="s">
        <v>1527</v>
      </c>
      <c r="B412" s="2287" t="s">
        <v>673</v>
      </c>
      <c r="C412" s="2272" t="s">
        <v>674</v>
      </c>
      <c r="D412" s="2162" t="s">
        <v>87</v>
      </c>
      <c r="E412" s="2210">
        <v>3</v>
      </c>
      <c r="F412" s="2160" t="s">
        <v>3450</v>
      </c>
      <c r="G412" s="2534">
        <v>155.66</v>
      </c>
      <c r="H412" s="3208">
        <f t="shared" si="8"/>
        <v>155.66</v>
      </c>
      <c r="I412" s="2160">
        <v>12</v>
      </c>
      <c r="J412" s="3295">
        <f>G412*E412*1.12</f>
        <v>523.01760000000002</v>
      </c>
    </row>
    <row r="413" spans="1:10">
      <c r="A413" s="2155" t="s">
        <v>1528</v>
      </c>
      <c r="B413" s="2287" t="s">
        <v>675</v>
      </c>
      <c r="C413" s="2272" t="s">
        <v>676</v>
      </c>
      <c r="D413" s="2162" t="s">
        <v>87</v>
      </c>
      <c r="E413" s="2210">
        <v>3</v>
      </c>
      <c r="F413" s="2160" t="s">
        <v>3450</v>
      </c>
      <c r="G413" s="2534">
        <v>138.82</v>
      </c>
      <c r="H413" s="3208">
        <f t="shared" si="8"/>
        <v>138.82</v>
      </c>
      <c r="I413" s="2160">
        <v>12</v>
      </c>
      <c r="J413" s="3295">
        <f>G413*E413*1.12</f>
        <v>466.43520000000001</v>
      </c>
    </row>
    <row r="414" spans="1:10" ht="25.5">
      <c r="A414" s="2155" t="s">
        <v>1529</v>
      </c>
      <c r="B414" s="2287" t="s">
        <v>677</v>
      </c>
      <c r="C414" s="2272" t="s">
        <v>678</v>
      </c>
      <c r="D414" s="2162" t="s">
        <v>87</v>
      </c>
      <c r="E414" s="2210">
        <v>3</v>
      </c>
      <c r="F414" s="2160" t="s">
        <v>3450</v>
      </c>
      <c r="G414" s="2534">
        <v>127.19</v>
      </c>
      <c r="H414" s="3208">
        <f t="shared" si="8"/>
        <v>127.19</v>
      </c>
      <c r="I414" s="2160">
        <v>12</v>
      </c>
      <c r="J414" s="3295">
        <f>G414*E414*1.12</f>
        <v>427.35840000000002</v>
      </c>
    </row>
    <row r="415" spans="1:10" ht="25.5">
      <c r="A415" s="2155" t="s">
        <v>1530</v>
      </c>
      <c r="B415" s="2287" t="s">
        <v>679</v>
      </c>
      <c r="C415" s="2272" t="s">
        <v>680</v>
      </c>
      <c r="D415" s="2162" t="s">
        <v>87</v>
      </c>
      <c r="E415" s="2210">
        <v>3</v>
      </c>
      <c r="F415" s="2160" t="s">
        <v>3450</v>
      </c>
      <c r="G415" s="2534">
        <v>127.19</v>
      </c>
      <c r="H415" s="3208">
        <f t="shared" si="8"/>
        <v>127.19</v>
      </c>
      <c r="I415" s="2160">
        <v>12</v>
      </c>
      <c r="J415" s="3295">
        <f>G415*E415*1.12</f>
        <v>427.35840000000002</v>
      </c>
    </row>
    <row r="416" spans="1:10" ht="25.5">
      <c r="A416" s="2155" t="s">
        <v>1531</v>
      </c>
      <c r="B416" s="2287" t="s">
        <v>681</v>
      </c>
      <c r="C416" s="2272" t="s">
        <v>682</v>
      </c>
      <c r="D416" s="2162" t="s">
        <v>87</v>
      </c>
      <c r="E416" s="2210">
        <v>3</v>
      </c>
      <c r="F416" s="2160" t="s">
        <v>3450</v>
      </c>
      <c r="G416" s="2534">
        <v>127.19</v>
      </c>
      <c r="H416" s="3208">
        <f t="shared" si="8"/>
        <v>127.19</v>
      </c>
      <c r="I416" s="2160">
        <v>12</v>
      </c>
      <c r="J416" s="3295">
        <f>G416*E416*1.12</f>
        <v>427.35840000000002</v>
      </c>
    </row>
    <row r="417" spans="1:10" ht="25.5">
      <c r="A417" s="2155" t="s">
        <v>1532</v>
      </c>
      <c r="B417" s="2287" t="s">
        <v>683</v>
      </c>
      <c r="C417" s="2272" t="s">
        <v>684</v>
      </c>
      <c r="D417" s="2162" t="s">
        <v>87</v>
      </c>
      <c r="E417" s="2210">
        <v>3</v>
      </c>
      <c r="F417" s="2160" t="s">
        <v>3450</v>
      </c>
      <c r="G417" s="2534">
        <v>127.19</v>
      </c>
      <c r="H417" s="3208">
        <f t="shared" si="8"/>
        <v>127.19</v>
      </c>
      <c r="I417" s="2160">
        <v>12</v>
      </c>
      <c r="J417" s="3295">
        <f>G417*E417*1.12</f>
        <v>427.35840000000002</v>
      </c>
    </row>
    <row r="418" spans="1:10" ht="25.5">
      <c r="A418" s="2155" t="s">
        <v>1533</v>
      </c>
      <c r="B418" s="2287" t="s">
        <v>685</v>
      </c>
      <c r="C418" s="2272" t="s">
        <v>686</v>
      </c>
      <c r="D418" s="2162" t="s">
        <v>87</v>
      </c>
      <c r="E418" s="2210">
        <v>3</v>
      </c>
      <c r="F418" s="2160" t="s">
        <v>3450</v>
      </c>
      <c r="G418" s="2534">
        <v>127.19</v>
      </c>
      <c r="H418" s="3208">
        <f t="shared" si="8"/>
        <v>127.19</v>
      </c>
      <c r="I418" s="2160">
        <v>12</v>
      </c>
      <c r="J418" s="3295">
        <f>G418*E418*1.12</f>
        <v>427.35840000000002</v>
      </c>
    </row>
    <row r="419" spans="1:10" ht="25.5">
      <c r="A419" s="2155" t="s">
        <v>1534</v>
      </c>
      <c r="B419" s="2287" t="s">
        <v>687</v>
      </c>
      <c r="C419" s="2272" t="s">
        <v>688</v>
      </c>
      <c r="D419" s="2162" t="s">
        <v>87</v>
      </c>
      <c r="E419" s="2210">
        <v>3</v>
      </c>
      <c r="F419" s="2160" t="s">
        <v>3450</v>
      </c>
      <c r="G419" s="2534">
        <v>155.66</v>
      </c>
      <c r="H419" s="3208">
        <f t="shared" si="8"/>
        <v>155.66</v>
      </c>
      <c r="I419" s="2160">
        <v>12</v>
      </c>
      <c r="J419" s="3295">
        <f>G419*E419*1.12</f>
        <v>523.01760000000002</v>
      </c>
    </row>
    <row r="420" spans="1:10">
      <c r="A420" s="2155" t="s">
        <v>1535</v>
      </c>
      <c r="B420" s="2287" t="s">
        <v>689</v>
      </c>
      <c r="C420" s="2272" t="s">
        <v>690</v>
      </c>
      <c r="D420" s="2162" t="s">
        <v>87</v>
      </c>
      <c r="E420" s="2210">
        <v>3</v>
      </c>
      <c r="F420" s="2160" t="s">
        <v>3450</v>
      </c>
      <c r="G420" s="2534">
        <v>127.19</v>
      </c>
      <c r="H420" s="3208">
        <f t="shared" si="8"/>
        <v>127.19</v>
      </c>
      <c r="I420" s="2160">
        <v>12</v>
      </c>
      <c r="J420" s="3295">
        <f>G420*E420*1.12</f>
        <v>427.35840000000002</v>
      </c>
    </row>
    <row r="421" spans="1:10">
      <c r="A421" s="2155" t="s">
        <v>1536</v>
      </c>
      <c r="B421" s="2287" t="s">
        <v>691</v>
      </c>
      <c r="C421" s="2272" t="s">
        <v>692</v>
      </c>
      <c r="D421" s="2162" t="s">
        <v>87</v>
      </c>
      <c r="E421" s="2210">
        <v>3</v>
      </c>
      <c r="F421" s="2160" t="s">
        <v>3450</v>
      </c>
      <c r="G421" s="2534">
        <v>127.19</v>
      </c>
      <c r="H421" s="3208">
        <f t="shared" si="8"/>
        <v>127.19</v>
      </c>
      <c r="I421" s="2160">
        <v>12</v>
      </c>
      <c r="J421" s="3295">
        <f>G421*E421*1.12</f>
        <v>427.35840000000002</v>
      </c>
    </row>
    <row r="422" spans="1:10" ht="25.5">
      <c r="A422" s="2155" t="s">
        <v>1537</v>
      </c>
      <c r="B422" s="2287" t="s">
        <v>693</v>
      </c>
      <c r="C422" s="2272" t="s">
        <v>694</v>
      </c>
      <c r="D422" s="2162" t="s">
        <v>87</v>
      </c>
      <c r="E422" s="2210">
        <v>3</v>
      </c>
      <c r="F422" s="2160" t="s">
        <v>3450</v>
      </c>
      <c r="G422" s="2534">
        <v>112.74</v>
      </c>
      <c r="H422" s="3208">
        <f t="shared" si="8"/>
        <v>112.74</v>
      </c>
      <c r="I422" s="2160">
        <v>12</v>
      </c>
      <c r="J422" s="3295">
        <f>G422*E422*1.12</f>
        <v>378.8064</v>
      </c>
    </row>
    <row r="423" spans="1:10" ht="25.5">
      <c r="A423" s="2155" t="s">
        <v>1538</v>
      </c>
      <c r="B423" s="2287" t="s">
        <v>695</v>
      </c>
      <c r="C423" s="2272" t="s">
        <v>696</v>
      </c>
      <c r="D423" s="2162" t="s">
        <v>87</v>
      </c>
      <c r="E423" s="2210">
        <v>3</v>
      </c>
      <c r="F423" s="2160" t="s">
        <v>3450</v>
      </c>
      <c r="G423" s="2534">
        <v>127.19</v>
      </c>
      <c r="H423" s="3208">
        <f t="shared" si="8"/>
        <v>127.19</v>
      </c>
      <c r="I423" s="2160">
        <v>12</v>
      </c>
      <c r="J423" s="3295">
        <f>G423*E423*1.12</f>
        <v>427.35840000000002</v>
      </c>
    </row>
    <row r="424" spans="1:10">
      <c r="A424" s="2155" t="s">
        <v>1539</v>
      </c>
      <c r="B424" s="2287" t="s">
        <v>697</v>
      </c>
      <c r="C424" s="2272" t="s">
        <v>698</v>
      </c>
      <c r="D424" s="2162" t="s">
        <v>87</v>
      </c>
      <c r="E424" s="2210">
        <v>3</v>
      </c>
      <c r="F424" s="2160" t="s">
        <v>3450</v>
      </c>
      <c r="G424" s="2534">
        <v>138.82</v>
      </c>
      <c r="H424" s="3208">
        <f t="shared" si="8"/>
        <v>138.82</v>
      </c>
      <c r="I424" s="2160">
        <v>12</v>
      </c>
      <c r="J424" s="3295">
        <f>G424*E424*1.12</f>
        <v>466.43520000000001</v>
      </c>
    </row>
    <row r="425" spans="1:10" ht="25.5">
      <c r="A425" s="2155" t="s">
        <v>1540</v>
      </c>
      <c r="B425" s="2287" t="s">
        <v>699</v>
      </c>
      <c r="C425" s="2272" t="s">
        <v>700</v>
      </c>
      <c r="D425" s="2162" t="s">
        <v>87</v>
      </c>
      <c r="E425" s="2210">
        <v>3</v>
      </c>
      <c r="F425" s="2160" t="s">
        <v>3450</v>
      </c>
      <c r="G425" s="2534">
        <v>155.66</v>
      </c>
      <c r="H425" s="3208">
        <f t="shared" si="8"/>
        <v>155.66</v>
      </c>
      <c r="I425" s="2160">
        <v>12</v>
      </c>
      <c r="J425" s="3295">
        <f>G425*E425*1.12</f>
        <v>523.01760000000002</v>
      </c>
    </row>
    <row r="426" spans="1:10" ht="25.5">
      <c r="A426" s="2155" t="s">
        <v>1541</v>
      </c>
      <c r="B426" s="2287" t="s">
        <v>701</v>
      </c>
      <c r="C426" s="2272" t="s">
        <v>702</v>
      </c>
      <c r="D426" s="2162" t="s">
        <v>87</v>
      </c>
      <c r="E426" s="2210">
        <v>3</v>
      </c>
      <c r="F426" s="2160" t="s">
        <v>3450</v>
      </c>
      <c r="G426" s="2534">
        <v>112.74</v>
      </c>
      <c r="H426" s="3208">
        <f t="shared" si="8"/>
        <v>112.74</v>
      </c>
      <c r="I426" s="2160">
        <v>12</v>
      </c>
      <c r="J426" s="3295">
        <f>G426*E426*1.12</f>
        <v>378.8064</v>
      </c>
    </row>
    <row r="427" spans="1:10" ht="25.5">
      <c r="A427" s="2155" t="s">
        <v>1542</v>
      </c>
      <c r="B427" s="2287" t="s">
        <v>703</v>
      </c>
      <c r="C427" s="2272" t="s">
        <v>704</v>
      </c>
      <c r="D427" s="2162" t="s">
        <v>87</v>
      </c>
      <c r="E427" s="2210">
        <v>3</v>
      </c>
      <c r="F427" s="2160" t="s">
        <v>3450</v>
      </c>
      <c r="G427" s="2534">
        <v>127.19</v>
      </c>
      <c r="H427" s="3208">
        <f t="shared" si="8"/>
        <v>127.19</v>
      </c>
      <c r="I427" s="2160">
        <v>12</v>
      </c>
      <c r="J427" s="3295">
        <f>G427*E427*1.12</f>
        <v>427.35840000000002</v>
      </c>
    </row>
    <row r="428" spans="1:10">
      <c r="A428" s="2155" t="s">
        <v>1543</v>
      </c>
      <c r="B428" s="2287" t="s">
        <v>705</v>
      </c>
      <c r="C428" s="2272" t="s">
        <v>706</v>
      </c>
      <c r="D428" s="2162" t="s">
        <v>87</v>
      </c>
      <c r="E428" s="2210">
        <v>3</v>
      </c>
      <c r="F428" s="2160" t="s">
        <v>3450</v>
      </c>
      <c r="G428" s="2534">
        <v>138.82</v>
      </c>
      <c r="H428" s="3208">
        <f t="shared" si="8"/>
        <v>138.82</v>
      </c>
      <c r="I428" s="2160">
        <v>12</v>
      </c>
      <c r="J428" s="3295">
        <f>G428*E428*1.12</f>
        <v>466.43520000000001</v>
      </c>
    </row>
    <row r="429" spans="1:10" ht="25.5">
      <c r="A429" s="2155" t="s">
        <v>1544</v>
      </c>
      <c r="B429" s="2287" t="s">
        <v>707</v>
      </c>
      <c r="C429" s="2272" t="s">
        <v>708</v>
      </c>
      <c r="D429" s="2162" t="s">
        <v>87</v>
      </c>
      <c r="E429" s="2210">
        <v>3</v>
      </c>
      <c r="F429" s="2160" t="s">
        <v>3450</v>
      </c>
      <c r="G429" s="2534">
        <v>400</v>
      </c>
      <c r="H429" s="3208">
        <f t="shared" si="8"/>
        <v>400</v>
      </c>
      <c r="I429" s="2160">
        <v>12</v>
      </c>
      <c r="J429" s="3295">
        <f>G429*E429*1.12</f>
        <v>1344.0000000000002</v>
      </c>
    </row>
    <row r="430" spans="1:10">
      <c r="A430" s="2155" t="s">
        <v>1545</v>
      </c>
      <c r="B430" s="2287" t="s">
        <v>709</v>
      </c>
      <c r="C430" s="2272" t="s">
        <v>710</v>
      </c>
      <c r="D430" s="2162" t="s">
        <v>87</v>
      </c>
      <c r="E430" s="2210">
        <v>3</v>
      </c>
      <c r="F430" s="2160" t="s">
        <v>3450</v>
      </c>
      <c r="G430" s="2534">
        <v>138.82</v>
      </c>
      <c r="H430" s="3208">
        <f t="shared" si="8"/>
        <v>138.82</v>
      </c>
      <c r="I430" s="2160">
        <v>12</v>
      </c>
      <c r="J430" s="3295">
        <f>G430*E430*1.12</f>
        <v>466.43520000000001</v>
      </c>
    </row>
    <row r="431" spans="1:10" ht="25.5">
      <c r="A431" s="2155" t="s">
        <v>1546</v>
      </c>
      <c r="B431" s="2287" t="s">
        <v>711</v>
      </c>
      <c r="C431" s="2272" t="s">
        <v>712</v>
      </c>
      <c r="D431" s="2162" t="s">
        <v>87</v>
      </c>
      <c r="E431" s="2210">
        <v>3</v>
      </c>
      <c r="F431" s="2160" t="s">
        <v>3450</v>
      </c>
      <c r="G431" s="2534">
        <v>127.19</v>
      </c>
      <c r="H431" s="3208">
        <f t="shared" si="8"/>
        <v>127.19</v>
      </c>
      <c r="I431" s="2160">
        <v>12</v>
      </c>
      <c r="J431" s="3295">
        <f>G431*E431*1.12</f>
        <v>427.35840000000002</v>
      </c>
    </row>
    <row r="432" spans="1:10" ht="25.5">
      <c r="A432" s="2155" t="s">
        <v>1547</v>
      </c>
      <c r="B432" s="2287" t="s">
        <v>713</v>
      </c>
      <c r="C432" s="2272" t="s">
        <v>714</v>
      </c>
      <c r="D432" s="2162" t="s">
        <v>87</v>
      </c>
      <c r="E432" s="2210">
        <v>3</v>
      </c>
      <c r="F432" s="2160" t="s">
        <v>3450</v>
      </c>
      <c r="G432" s="2534">
        <v>138.82</v>
      </c>
      <c r="H432" s="3208">
        <f t="shared" si="8"/>
        <v>138.82</v>
      </c>
      <c r="I432" s="2160">
        <v>12</v>
      </c>
      <c r="J432" s="3295">
        <f>G432*E432*1.12</f>
        <v>466.43520000000001</v>
      </c>
    </row>
    <row r="433" spans="1:10" ht="25.5">
      <c r="A433" s="2155" t="s">
        <v>1548</v>
      </c>
      <c r="B433" s="2287" t="s">
        <v>715</v>
      </c>
      <c r="C433" s="2272" t="s">
        <v>716</v>
      </c>
      <c r="D433" s="2162" t="s">
        <v>87</v>
      </c>
      <c r="E433" s="2210">
        <v>3</v>
      </c>
      <c r="F433" s="2160" t="s">
        <v>3450</v>
      </c>
      <c r="G433" s="2534">
        <v>138.82</v>
      </c>
      <c r="H433" s="3208">
        <f t="shared" si="8"/>
        <v>138.82</v>
      </c>
      <c r="I433" s="2160">
        <v>12</v>
      </c>
      <c r="J433" s="3295">
        <f>G433*E433*1.12</f>
        <v>466.43520000000001</v>
      </c>
    </row>
    <row r="434" spans="1:10" ht="25.5">
      <c r="A434" s="2155" t="s">
        <v>1549</v>
      </c>
      <c r="B434" s="2287" t="s">
        <v>717</v>
      </c>
      <c r="C434" s="2272" t="s">
        <v>718</v>
      </c>
      <c r="D434" s="2162" t="s">
        <v>87</v>
      </c>
      <c r="E434" s="2210">
        <v>3</v>
      </c>
      <c r="F434" s="2160" t="s">
        <v>3450</v>
      </c>
      <c r="G434" s="2534">
        <v>127.19</v>
      </c>
      <c r="H434" s="3208">
        <f t="shared" si="8"/>
        <v>127.19</v>
      </c>
      <c r="I434" s="2160">
        <v>12</v>
      </c>
      <c r="J434" s="3295">
        <f>G434*E434*1.12</f>
        <v>427.35840000000002</v>
      </c>
    </row>
    <row r="435" spans="1:10" ht="25.5">
      <c r="A435" s="2155" t="s">
        <v>1550</v>
      </c>
      <c r="B435" s="2287" t="s">
        <v>719</v>
      </c>
      <c r="C435" s="2272" t="s">
        <v>720</v>
      </c>
      <c r="D435" s="2162" t="s">
        <v>87</v>
      </c>
      <c r="E435" s="2210">
        <v>3</v>
      </c>
      <c r="F435" s="2160" t="s">
        <v>3450</v>
      </c>
      <c r="G435" s="2534">
        <v>127.19</v>
      </c>
      <c r="H435" s="3208">
        <f t="shared" si="8"/>
        <v>127.19</v>
      </c>
      <c r="I435" s="2160">
        <v>12</v>
      </c>
      <c r="J435" s="3295">
        <f>G435*E435*1.12</f>
        <v>427.35840000000002</v>
      </c>
    </row>
    <row r="436" spans="1:10" ht="25.5">
      <c r="A436" s="2155" t="s">
        <v>1551</v>
      </c>
      <c r="B436" s="2287" t="s">
        <v>721</v>
      </c>
      <c r="C436" s="2272" t="s">
        <v>722</v>
      </c>
      <c r="D436" s="2162" t="s">
        <v>87</v>
      </c>
      <c r="E436" s="2210">
        <v>3</v>
      </c>
      <c r="F436" s="2160" t="s">
        <v>3450</v>
      </c>
      <c r="G436" s="2534">
        <v>127.19</v>
      </c>
      <c r="H436" s="3208">
        <f t="shared" si="8"/>
        <v>127.19</v>
      </c>
      <c r="I436" s="2160">
        <v>12</v>
      </c>
      <c r="J436" s="3295">
        <f>G436*E436*1.12</f>
        <v>427.35840000000002</v>
      </c>
    </row>
    <row r="437" spans="1:10" ht="25.5">
      <c r="A437" s="2155" t="s">
        <v>1552</v>
      </c>
      <c r="B437" s="2287" t="s">
        <v>723</v>
      </c>
      <c r="C437" s="2272" t="s">
        <v>2714</v>
      </c>
      <c r="D437" s="2162" t="s">
        <v>87</v>
      </c>
      <c r="E437" s="2210">
        <v>3</v>
      </c>
      <c r="F437" s="2160" t="s">
        <v>3450</v>
      </c>
      <c r="G437" s="2534">
        <v>127.19</v>
      </c>
      <c r="H437" s="3208">
        <f t="shared" si="8"/>
        <v>127.19</v>
      </c>
      <c r="I437" s="2160">
        <v>12</v>
      </c>
      <c r="J437" s="3295">
        <f>G437*E437*1.12</f>
        <v>427.35840000000002</v>
      </c>
    </row>
    <row r="438" spans="1:10">
      <c r="A438" s="2155" t="s">
        <v>1553</v>
      </c>
      <c r="B438" s="2156" t="s">
        <v>724</v>
      </c>
      <c r="C438" s="2157" t="s">
        <v>725</v>
      </c>
      <c r="D438" s="2162" t="s">
        <v>87</v>
      </c>
      <c r="E438" s="2210">
        <v>3</v>
      </c>
      <c r="F438" s="2160" t="s">
        <v>3450</v>
      </c>
      <c r="G438" s="2534">
        <v>138.82</v>
      </c>
      <c r="H438" s="3208">
        <f t="shared" si="8"/>
        <v>138.82</v>
      </c>
      <c r="I438" s="2349">
        <v>12</v>
      </c>
      <c r="J438" s="3295">
        <f>G438*E438*1.12</f>
        <v>466.43520000000001</v>
      </c>
    </row>
    <row r="439" spans="1:10">
      <c r="A439" s="2167"/>
      <c r="B439" s="2364"/>
      <c r="C439" s="2365"/>
      <c r="D439" s="2323"/>
      <c r="E439" s="2366"/>
      <c r="F439" s="2322"/>
      <c r="G439" s="3211"/>
      <c r="H439" s="3277"/>
      <c r="I439" s="2324" t="s">
        <v>1199</v>
      </c>
      <c r="J439" s="3278">
        <v>20871.45</v>
      </c>
    </row>
    <row r="440" spans="1:10">
      <c r="A440" s="3197" t="s">
        <v>1200</v>
      </c>
      <c r="B440" s="3268" t="s">
        <v>2771</v>
      </c>
      <c r="C440" s="3262"/>
      <c r="D440" s="3200"/>
      <c r="E440" s="3201"/>
      <c r="F440" s="3205"/>
      <c r="G440" s="3218"/>
      <c r="H440" s="3219"/>
      <c r="I440" s="3205"/>
      <c r="J440" s="3206"/>
    </row>
    <row r="441" spans="1:10" ht="51">
      <c r="A441" s="2155" t="s">
        <v>1202</v>
      </c>
      <c r="B441" s="2278" t="s">
        <v>729</v>
      </c>
      <c r="C441" s="2345" t="s">
        <v>2715</v>
      </c>
      <c r="D441" s="2162" t="s">
        <v>31</v>
      </c>
      <c r="E441" s="2279">
        <v>3000</v>
      </c>
      <c r="F441" s="2160"/>
      <c r="G441" s="3207"/>
      <c r="H441" s="3208"/>
      <c r="I441" s="2160"/>
      <c r="J441" s="3209"/>
    </row>
    <row r="442" spans="1:10">
      <c r="A442" s="2167"/>
      <c r="B442" s="2202"/>
      <c r="C442" s="2203"/>
      <c r="D442" s="2204"/>
      <c r="E442" s="2205"/>
      <c r="F442" s="2172"/>
      <c r="G442" s="3276"/>
      <c r="H442" s="3212"/>
      <c r="I442" s="2175" t="s">
        <v>1205</v>
      </c>
      <c r="J442" s="3213"/>
    </row>
    <row r="443" spans="1:10">
      <c r="A443" s="3197" t="s">
        <v>1206</v>
      </c>
      <c r="B443" s="3268" t="s">
        <v>2772</v>
      </c>
      <c r="C443" s="3298"/>
      <c r="D443" s="3200"/>
      <c r="E443" s="3271"/>
      <c r="F443" s="3205"/>
      <c r="G443" s="3281"/>
      <c r="H443" s="3204"/>
      <c r="I443" s="3205"/>
      <c r="J443" s="3206"/>
    </row>
    <row r="444" spans="1:10" ht="25.5">
      <c r="A444" s="2155" t="s">
        <v>1207</v>
      </c>
      <c r="B444" s="2278" t="s">
        <v>730</v>
      </c>
      <c r="C444" s="2345" t="s">
        <v>2716</v>
      </c>
      <c r="D444" s="2162" t="s">
        <v>31</v>
      </c>
      <c r="E444" s="2279">
        <v>30000</v>
      </c>
      <c r="F444" s="2160" t="s">
        <v>3451</v>
      </c>
      <c r="G444" s="3207">
        <f>H444/20</f>
        <v>20.167999999999999</v>
      </c>
      <c r="H444" s="3208">
        <v>403.36</v>
      </c>
      <c r="I444" s="2160">
        <v>12</v>
      </c>
      <c r="J444" s="3209">
        <f>G444*E444*1.12</f>
        <v>677644.80000000005</v>
      </c>
    </row>
    <row r="445" spans="1:10">
      <c r="A445" s="2167"/>
      <c r="B445" s="2202"/>
      <c r="C445" s="2203"/>
      <c r="D445" s="2204"/>
      <c r="E445" s="2205"/>
      <c r="F445" s="2172"/>
      <c r="G445" s="3211"/>
      <c r="H445" s="3212"/>
      <c r="I445" s="2175" t="s">
        <v>1209</v>
      </c>
      <c r="J445" s="3213">
        <f>J444/1.12</f>
        <v>605040</v>
      </c>
    </row>
    <row r="446" spans="1:10">
      <c r="A446" s="3197" t="s">
        <v>1210</v>
      </c>
      <c r="B446" s="3268" t="s">
        <v>2773</v>
      </c>
      <c r="C446" s="3298"/>
      <c r="D446" s="3200"/>
      <c r="E446" s="3271"/>
      <c r="F446" s="3205"/>
      <c r="G446" s="3281"/>
      <c r="H446" s="3219"/>
      <c r="I446" s="3205"/>
      <c r="J446" s="3206"/>
    </row>
    <row r="447" spans="1:10" ht="38.25">
      <c r="A447" s="2155" t="s">
        <v>1211</v>
      </c>
      <c r="B447" s="2278" t="s">
        <v>732</v>
      </c>
      <c r="C447" s="3299" t="s">
        <v>3452</v>
      </c>
      <c r="D447" s="2162" t="s">
        <v>31</v>
      </c>
      <c r="E447" s="2279">
        <v>864</v>
      </c>
      <c r="F447" s="2160"/>
      <c r="G447" s="3207"/>
      <c r="H447" s="3208"/>
      <c r="I447" s="2160"/>
      <c r="J447" s="3209"/>
    </row>
    <row r="448" spans="1:10">
      <c r="A448" s="2167"/>
      <c r="B448" s="2202"/>
      <c r="C448" s="2203"/>
      <c r="D448" s="2204"/>
      <c r="E448" s="2205"/>
      <c r="F448" s="2172"/>
      <c r="G448" s="3276"/>
      <c r="H448" s="3212"/>
      <c r="I448" s="2175" t="s">
        <v>1216</v>
      </c>
      <c r="J448" s="3213"/>
    </row>
    <row r="449" spans="1:10">
      <c r="A449" s="3197" t="s">
        <v>1217</v>
      </c>
      <c r="B449" s="3268" t="s">
        <v>2774</v>
      </c>
      <c r="C449" s="3224"/>
      <c r="D449" s="3200"/>
      <c r="E449" s="3201"/>
      <c r="F449" s="3265"/>
      <c r="G449" s="3266"/>
      <c r="H449" s="3219"/>
      <c r="I449" s="3267"/>
      <c r="J449" s="3206"/>
    </row>
    <row r="450" spans="1:10" ht="38.25">
      <c r="A450" s="2155" t="s">
        <v>1219</v>
      </c>
      <c r="B450" s="2278" t="s">
        <v>734</v>
      </c>
      <c r="C450" s="3299" t="s">
        <v>735</v>
      </c>
      <c r="D450" s="2162" t="s">
        <v>31</v>
      </c>
      <c r="E450" s="2279">
        <v>40000</v>
      </c>
      <c r="F450" s="2160" t="s">
        <v>3451</v>
      </c>
      <c r="G450" s="3207">
        <f>H450/20</f>
        <v>11</v>
      </c>
      <c r="H450" s="3208">
        <v>220</v>
      </c>
      <c r="I450" s="2160">
        <v>12</v>
      </c>
      <c r="J450" s="3209">
        <f>G450*E450*1.12</f>
        <v>492800.00000000006</v>
      </c>
    </row>
    <row r="451" spans="1:10">
      <c r="A451" s="2167"/>
      <c r="B451" s="2202"/>
      <c r="C451" s="2203"/>
      <c r="D451" s="2204"/>
      <c r="E451" s="2205"/>
      <c r="F451" s="2172"/>
      <c r="G451" s="3211"/>
      <c r="H451" s="3212"/>
      <c r="I451" s="2175" t="s">
        <v>1223</v>
      </c>
      <c r="J451" s="3213">
        <f>J450/1.12</f>
        <v>440000</v>
      </c>
    </row>
    <row r="452" spans="1:10">
      <c r="A452" s="3197" t="s">
        <v>1224</v>
      </c>
      <c r="B452" s="3300" t="s">
        <v>737</v>
      </c>
      <c r="C452" s="3301"/>
      <c r="D452" s="3257"/>
      <c r="E452" s="3201"/>
      <c r="F452" s="3258"/>
      <c r="G452" s="3259"/>
      <c r="H452" s="3260"/>
      <c r="I452" s="3258"/>
      <c r="J452" s="3261"/>
    </row>
    <row r="453" spans="1:10">
      <c r="A453" s="2155" t="s">
        <v>1225</v>
      </c>
      <c r="B453" s="2257" t="s">
        <v>739</v>
      </c>
      <c r="C453" s="2309" t="s">
        <v>740</v>
      </c>
      <c r="D453" s="2383" t="s">
        <v>49</v>
      </c>
      <c r="E453" s="2227">
        <v>24</v>
      </c>
      <c r="F453" s="2160" t="s">
        <v>3453</v>
      </c>
      <c r="G453" s="3207">
        <f>H453</f>
        <v>59.16</v>
      </c>
      <c r="H453" s="3208">
        <v>59.16</v>
      </c>
      <c r="I453" s="2160">
        <v>12</v>
      </c>
      <c r="J453" s="3209">
        <f>G453*E453*1.12</f>
        <v>1590.2208000000001</v>
      </c>
    </row>
    <row r="454" spans="1:10">
      <c r="A454" s="2167"/>
      <c r="B454" s="2202"/>
      <c r="C454" s="2203"/>
      <c r="D454" s="2204"/>
      <c r="E454" s="2205"/>
      <c r="F454" s="2172"/>
      <c r="G454" s="3211"/>
      <c r="H454" s="3212"/>
      <c r="I454" s="2175" t="s">
        <v>1237</v>
      </c>
      <c r="J454" s="3213">
        <f>J453/1.12</f>
        <v>1419.84</v>
      </c>
    </row>
    <row r="455" spans="1:10">
      <c r="A455" s="3197" t="s">
        <v>1238</v>
      </c>
      <c r="B455" s="3268" t="s">
        <v>741</v>
      </c>
      <c r="C455" s="3262"/>
      <c r="D455" s="3302"/>
      <c r="E455" s="3271"/>
      <c r="F455" s="3205"/>
      <c r="G455" s="3218"/>
      <c r="H455" s="3219"/>
      <c r="I455" s="3205"/>
      <c r="J455" s="3206"/>
    </row>
    <row r="456" spans="1:10" ht="38.25">
      <c r="A456" s="2155" t="s">
        <v>1240</v>
      </c>
      <c r="B456" s="2257" t="s">
        <v>743</v>
      </c>
      <c r="C456" s="2309" t="s">
        <v>744</v>
      </c>
      <c r="D456" s="2383" t="s">
        <v>87</v>
      </c>
      <c r="E456" s="2227">
        <v>18</v>
      </c>
      <c r="F456" s="2160" t="s">
        <v>3196</v>
      </c>
      <c r="G456" s="3207">
        <f>H456</f>
        <v>75.19</v>
      </c>
      <c r="H456" s="3208">
        <v>75.19</v>
      </c>
      <c r="I456" s="2160">
        <v>12</v>
      </c>
      <c r="J456" s="3209">
        <f>G456*E456</f>
        <v>1353.42</v>
      </c>
    </row>
    <row r="457" spans="1:10">
      <c r="A457" s="2167"/>
      <c r="B457" s="2202"/>
      <c r="C457" s="2203"/>
      <c r="D457" s="2204"/>
      <c r="E457" s="2205"/>
      <c r="F457" s="2172"/>
      <c r="G457" s="3211"/>
      <c r="H457" s="3212"/>
      <c r="I457" s="2175" t="s">
        <v>1250</v>
      </c>
      <c r="J457" s="3213">
        <f>J456/1.12</f>
        <v>1208.4107142857142</v>
      </c>
    </row>
    <row r="458" spans="1:10">
      <c r="A458" s="3197" t="s">
        <v>1251</v>
      </c>
      <c r="B458" s="3268" t="s">
        <v>2770</v>
      </c>
      <c r="C458" s="3224"/>
      <c r="D458" s="3200"/>
      <c r="E458" s="3201"/>
      <c r="F458" s="3265"/>
      <c r="G458" s="3206"/>
      <c r="H458" s="3219"/>
      <c r="I458" s="3267"/>
      <c r="J458" s="3206"/>
    </row>
    <row r="459" spans="1:10">
      <c r="A459" s="2155" t="s">
        <v>1252</v>
      </c>
      <c r="B459" s="2257" t="s">
        <v>746</v>
      </c>
      <c r="C459" s="2309" t="s">
        <v>2717</v>
      </c>
      <c r="D459" s="2383" t="s">
        <v>49</v>
      </c>
      <c r="E459" s="2238">
        <v>18</v>
      </c>
      <c r="F459" s="2160" t="s">
        <v>3454</v>
      </c>
      <c r="G459" s="3207">
        <f>H459</f>
        <v>76.040000000000006</v>
      </c>
      <c r="H459" s="3208">
        <v>76.040000000000006</v>
      </c>
      <c r="I459" s="2160">
        <v>12</v>
      </c>
      <c r="J459" s="3209">
        <f>G459*E459</f>
        <v>1368.72</v>
      </c>
    </row>
    <row r="460" spans="1:10" ht="25.5">
      <c r="A460" s="2155" t="s">
        <v>1253</v>
      </c>
      <c r="B460" s="2257" t="s">
        <v>748</v>
      </c>
      <c r="C460" s="2309" t="s">
        <v>2718</v>
      </c>
      <c r="D460" s="2383" t="s">
        <v>49</v>
      </c>
      <c r="E460" s="2238">
        <v>18</v>
      </c>
      <c r="F460" s="2160" t="s">
        <v>3454</v>
      </c>
      <c r="G460" s="3207">
        <v>76.63</v>
      </c>
      <c r="H460" s="3208">
        <v>76.63</v>
      </c>
      <c r="I460" s="2160">
        <v>12</v>
      </c>
      <c r="J460" s="3209">
        <f>G460*E460</f>
        <v>1379.34</v>
      </c>
    </row>
    <row r="461" spans="1:10">
      <c r="A461" s="2167"/>
      <c r="B461" s="2202"/>
      <c r="C461" s="2203"/>
      <c r="D461" s="2204"/>
      <c r="E461" s="2205"/>
      <c r="F461" s="2172"/>
      <c r="G461" s="3211"/>
      <c r="H461" s="3212"/>
      <c r="I461" s="2175" t="s">
        <v>1259</v>
      </c>
      <c r="J461" s="3251">
        <v>2453.63</v>
      </c>
    </row>
    <row r="462" spans="1:10">
      <c r="A462" s="3197" t="s">
        <v>1260</v>
      </c>
      <c r="B462" s="3275" t="s">
        <v>750</v>
      </c>
      <c r="C462" s="3262"/>
      <c r="D462" s="3302"/>
      <c r="E462" s="3240"/>
      <c r="F462" s="3205"/>
      <c r="G462" s="3218"/>
      <c r="H462" s="3219"/>
      <c r="I462" s="3205"/>
      <c r="J462" s="3206"/>
    </row>
    <row r="463" spans="1:10">
      <c r="A463" s="2155" t="s">
        <v>1261</v>
      </c>
      <c r="B463" s="2257" t="s">
        <v>752</v>
      </c>
      <c r="C463" s="2309" t="s">
        <v>753</v>
      </c>
      <c r="D463" s="2383" t="s">
        <v>49</v>
      </c>
      <c r="E463" s="2238">
        <v>63</v>
      </c>
      <c r="F463" s="2160" t="s">
        <v>3145</v>
      </c>
      <c r="G463" s="3207">
        <f>H463*2.5</f>
        <v>63.625</v>
      </c>
      <c r="H463" s="3208">
        <v>25.45</v>
      </c>
      <c r="I463" s="2160">
        <v>12</v>
      </c>
      <c r="J463" s="3209">
        <f>G463*E463*1.12</f>
        <v>4489.38</v>
      </c>
    </row>
    <row r="464" spans="1:10">
      <c r="A464" s="2167"/>
      <c r="B464" s="2202"/>
      <c r="C464" s="2203"/>
      <c r="D464" s="2204"/>
      <c r="E464" s="2205"/>
      <c r="F464" s="2172"/>
      <c r="G464" s="3211"/>
      <c r="H464" s="3212"/>
      <c r="I464" s="2175" t="s">
        <v>1276</v>
      </c>
      <c r="J464" s="3213">
        <f>J463/1.12</f>
        <v>4008.3749999999995</v>
      </c>
    </row>
    <row r="465" spans="1:10">
      <c r="A465" s="3197" t="s">
        <v>1277</v>
      </c>
      <c r="B465" s="3275" t="s">
        <v>754</v>
      </c>
      <c r="C465" s="3262"/>
      <c r="D465" s="3302"/>
      <c r="E465" s="3240"/>
      <c r="F465" s="3205"/>
      <c r="G465" s="3218"/>
      <c r="H465" s="3219"/>
      <c r="I465" s="3205"/>
      <c r="J465" s="3206"/>
    </row>
    <row r="466" spans="1:10" ht="38.25">
      <c r="A466" s="2155" t="s">
        <v>1278</v>
      </c>
      <c r="B466" s="2389" t="s">
        <v>756</v>
      </c>
      <c r="C466" s="2309" t="s">
        <v>2719</v>
      </c>
      <c r="D466" s="2390" t="s">
        <v>249</v>
      </c>
      <c r="E466" s="2238">
        <v>72</v>
      </c>
      <c r="F466" s="2160"/>
      <c r="G466" s="3207"/>
      <c r="H466" s="3208"/>
      <c r="I466" s="2160"/>
      <c r="J466" s="3209"/>
    </row>
    <row r="467" spans="1:10">
      <c r="A467" s="2167"/>
      <c r="B467" s="2202"/>
      <c r="C467" s="2203"/>
      <c r="D467" s="2204"/>
      <c r="E467" s="2205"/>
      <c r="F467" s="2172"/>
      <c r="G467" s="3211"/>
      <c r="H467" s="3212"/>
      <c r="I467" s="2175" t="s">
        <v>1290</v>
      </c>
      <c r="J467" s="3213"/>
    </row>
    <row r="468" spans="1:10">
      <c r="A468" s="3197" t="s">
        <v>1291</v>
      </c>
      <c r="B468" s="3303" t="s">
        <v>2588</v>
      </c>
      <c r="C468" s="3262"/>
      <c r="D468" s="3304"/>
      <c r="E468" s="3240"/>
      <c r="F468" s="3205"/>
      <c r="G468" s="3218"/>
      <c r="H468" s="3219"/>
      <c r="I468" s="3205"/>
      <c r="J468" s="3206"/>
    </row>
    <row r="469" spans="1:10" ht="38.25">
      <c r="A469" s="2155" t="s">
        <v>1293</v>
      </c>
      <c r="B469" s="2393" t="s">
        <v>757</v>
      </c>
      <c r="C469" s="3305" t="s">
        <v>758</v>
      </c>
      <c r="D469" s="2383" t="s">
        <v>87</v>
      </c>
      <c r="E469" s="2238">
        <v>12</v>
      </c>
      <c r="F469" s="2160"/>
      <c r="G469" s="3207"/>
      <c r="H469" s="3208"/>
      <c r="I469" s="2160"/>
      <c r="J469" s="3209"/>
    </row>
    <row r="470" spans="1:10">
      <c r="A470" s="2167"/>
      <c r="B470" s="2202"/>
      <c r="C470" s="2203"/>
      <c r="D470" s="2204"/>
      <c r="E470" s="2205"/>
      <c r="F470" s="2172"/>
      <c r="G470" s="3211"/>
      <c r="H470" s="3212"/>
      <c r="I470" s="2175" t="s">
        <v>1303</v>
      </c>
      <c r="J470" s="3213"/>
    </row>
    <row r="471" spans="1:10">
      <c r="A471" s="3197" t="s">
        <v>1304</v>
      </c>
      <c r="B471" s="3306" t="s">
        <v>2589</v>
      </c>
      <c r="C471" s="3298"/>
      <c r="D471" s="3302"/>
      <c r="E471" s="3240"/>
      <c r="F471" s="3205"/>
      <c r="G471" s="3218"/>
      <c r="H471" s="3219"/>
      <c r="I471" s="3205"/>
      <c r="J471" s="3206"/>
    </row>
    <row r="472" spans="1:10" ht="38.25">
      <c r="A472" s="2155" t="s">
        <v>1306</v>
      </c>
      <c r="B472" s="2257" t="s">
        <v>759</v>
      </c>
      <c r="C472" s="2309" t="s">
        <v>2720</v>
      </c>
      <c r="D472" s="2383" t="s">
        <v>87</v>
      </c>
      <c r="E472" s="2238">
        <v>30</v>
      </c>
      <c r="F472" s="2160"/>
      <c r="G472" s="3207"/>
      <c r="H472" s="3208"/>
      <c r="I472" s="2160"/>
      <c r="J472" s="3209"/>
    </row>
    <row r="473" spans="1:10">
      <c r="A473" s="2167"/>
      <c r="B473" s="2202"/>
      <c r="C473" s="2203"/>
      <c r="D473" s="2204"/>
      <c r="E473" s="2205"/>
      <c r="F473" s="2172"/>
      <c r="G473" s="3276"/>
      <c r="H473" s="3212"/>
      <c r="I473" s="2175" t="s">
        <v>1327</v>
      </c>
      <c r="J473" s="3213"/>
    </row>
    <row r="474" spans="1:10">
      <c r="A474" s="3197" t="s">
        <v>1328</v>
      </c>
      <c r="B474" s="3286" t="s">
        <v>2769</v>
      </c>
      <c r="C474" s="3287"/>
      <c r="D474" s="3307"/>
      <c r="E474" s="3308"/>
      <c r="F474" s="3309"/>
      <c r="G474" s="3310"/>
      <c r="H474" s="3311"/>
      <c r="I474" s="3309"/>
      <c r="J474" s="3266"/>
    </row>
    <row r="475" spans="1:10" ht="25.5">
      <c r="A475" s="2155" t="s">
        <v>1330</v>
      </c>
      <c r="B475" s="2257" t="s">
        <v>760</v>
      </c>
      <c r="C475" s="2309" t="s">
        <v>2721</v>
      </c>
      <c r="D475" s="2383" t="s">
        <v>87</v>
      </c>
      <c r="E475" s="2238">
        <v>18</v>
      </c>
      <c r="F475" s="2160"/>
      <c r="G475" s="3207"/>
      <c r="H475" s="3208"/>
      <c r="I475" s="2160"/>
      <c r="J475" s="3209"/>
    </row>
    <row r="476" spans="1:10" ht="25.5">
      <c r="A476" s="2155" t="s">
        <v>1333</v>
      </c>
      <c r="B476" s="2257" t="s">
        <v>760</v>
      </c>
      <c r="C476" s="2309" t="s">
        <v>761</v>
      </c>
      <c r="D476" s="2383" t="s">
        <v>87</v>
      </c>
      <c r="E476" s="2227">
        <v>18</v>
      </c>
      <c r="F476" s="2160"/>
      <c r="G476" s="3207"/>
      <c r="H476" s="3208"/>
      <c r="I476" s="2160"/>
      <c r="J476" s="3209"/>
    </row>
    <row r="477" spans="1:10">
      <c r="A477" s="2167"/>
      <c r="B477" s="2202"/>
      <c r="C477" s="2203"/>
      <c r="D477" s="2204"/>
      <c r="E477" s="2205"/>
      <c r="F477" s="2172"/>
      <c r="G477" s="3211"/>
      <c r="H477" s="3212"/>
      <c r="I477" s="2175" t="s">
        <v>1554</v>
      </c>
      <c r="J477" s="3213"/>
    </row>
    <row r="478" spans="1:10">
      <c r="A478" s="3197" t="s">
        <v>1555</v>
      </c>
      <c r="B478" s="3275" t="s">
        <v>2768</v>
      </c>
      <c r="C478" s="3262"/>
      <c r="D478" s="3302"/>
      <c r="E478" s="3271"/>
      <c r="F478" s="3205"/>
      <c r="G478" s="3218"/>
      <c r="H478" s="3219"/>
      <c r="I478" s="3205"/>
      <c r="J478" s="3206"/>
    </row>
    <row r="479" spans="1:10" ht="25.5">
      <c r="A479" s="2155" t="s">
        <v>1088</v>
      </c>
      <c r="B479" s="2257" t="s">
        <v>762</v>
      </c>
      <c r="C479" s="2309" t="s">
        <v>2722</v>
      </c>
      <c r="D479" s="2383" t="s">
        <v>87</v>
      </c>
      <c r="E479" s="2227">
        <v>24</v>
      </c>
      <c r="F479" s="2160" t="s">
        <v>3455</v>
      </c>
      <c r="G479" s="3207">
        <f>H479</f>
        <v>153.53</v>
      </c>
      <c r="H479" s="3208">
        <v>153.53</v>
      </c>
      <c r="I479" s="2160">
        <v>12</v>
      </c>
      <c r="J479" s="3209">
        <f>G479*E479*1.12</f>
        <v>4126.8864000000003</v>
      </c>
    </row>
    <row r="480" spans="1:10" ht="25.5">
      <c r="A480" s="2155" t="s">
        <v>1091</v>
      </c>
      <c r="B480" s="2257" t="s">
        <v>763</v>
      </c>
      <c r="C480" s="2309" t="s">
        <v>764</v>
      </c>
      <c r="D480" s="2383" t="s">
        <v>31</v>
      </c>
      <c r="E480" s="2227">
        <v>12</v>
      </c>
      <c r="F480" s="2160" t="s">
        <v>3455</v>
      </c>
      <c r="G480" s="3207">
        <f>H480</f>
        <v>80.13</v>
      </c>
      <c r="H480" s="3208">
        <v>80.13</v>
      </c>
      <c r="I480" s="2160">
        <v>12</v>
      </c>
      <c r="J480" s="3209">
        <f>G480*E480*1.12</f>
        <v>1076.9472000000001</v>
      </c>
    </row>
    <row r="481" spans="1:10" ht="25.5">
      <c r="A481" s="2155" t="s">
        <v>1094</v>
      </c>
      <c r="B481" s="2257" t="s">
        <v>765</v>
      </c>
      <c r="C481" s="2309" t="s">
        <v>766</v>
      </c>
      <c r="D481" s="2383" t="s">
        <v>31</v>
      </c>
      <c r="E481" s="2227">
        <v>24</v>
      </c>
      <c r="F481" s="2160" t="s">
        <v>3455</v>
      </c>
      <c r="G481" s="3207">
        <f t="shared" ref="G481:G486" si="9">H481</f>
        <v>78.73</v>
      </c>
      <c r="H481" s="3208">
        <v>78.73</v>
      </c>
      <c r="I481" s="2160">
        <v>12</v>
      </c>
      <c r="J481" s="3209">
        <f>G481*E481*1.12</f>
        <v>2116.2624000000001</v>
      </c>
    </row>
    <row r="482" spans="1:10" ht="25.5">
      <c r="A482" s="2155" t="s">
        <v>1097</v>
      </c>
      <c r="B482" s="2257" t="s">
        <v>2724</v>
      </c>
      <c r="C482" s="2309" t="s">
        <v>2723</v>
      </c>
      <c r="D482" s="2383" t="s">
        <v>31</v>
      </c>
      <c r="E482" s="2238">
        <v>12</v>
      </c>
      <c r="F482" s="2160" t="s">
        <v>3455</v>
      </c>
      <c r="G482" s="3207">
        <f t="shared" si="9"/>
        <v>78.14</v>
      </c>
      <c r="H482" s="3208">
        <v>78.14</v>
      </c>
      <c r="I482" s="2160">
        <v>12</v>
      </c>
      <c r="J482" s="3209">
        <f>G482*E482*1.12</f>
        <v>1050.2016000000001</v>
      </c>
    </row>
    <row r="483" spans="1:10" ht="25.5">
      <c r="A483" s="2155" t="s">
        <v>1100</v>
      </c>
      <c r="B483" s="2257" t="s">
        <v>767</v>
      </c>
      <c r="C483" s="2309" t="s">
        <v>768</v>
      </c>
      <c r="D483" s="2383" t="s">
        <v>87</v>
      </c>
      <c r="E483" s="2227">
        <v>12</v>
      </c>
      <c r="F483" s="2383" t="s">
        <v>87</v>
      </c>
      <c r="G483" s="3207">
        <f t="shared" si="9"/>
        <v>300</v>
      </c>
      <c r="H483" s="3208">
        <v>300</v>
      </c>
      <c r="I483" s="2160">
        <v>12</v>
      </c>
      <c r="J483" s="3209">
        <f>G483*E483*1.12</f>
        <v>4032.0000000000005</v>
      </c>
    </row>
    <row r="484" spans="1:10" ht="38.25">
      <c r="A484" s="2155" t="s">
        <v>1103</v>
      </c>
      <c r="B484" s="2257" t="s">
        <v>769</v>
      </c>
      <c r="C484" s="2309" t="s">
        <v>770</v>
      </c>
      <c r="D484" s="2383" t="s">
        <v>87</v>
      </c>
      <c r="E484" s="2227">
        <v>12</v>
      </c>
      <c r="F484" s="2160" t="s">
        <v>3456</v>
      </c>
      <c r="G484" s="3207">
        <f t="shared" si="9"/>
        <v>200.75</v>
      </c>
      <c r="H484" s="3208">
        <v>200.75</v>
      </c>
      <c r="I484" s="2160">
        <v>12</v>
      </c>
      <c r="J484" s="3209">
        <f>G484*E484*1.12</f>
        <v>2698.0800000000004</v>
      </c>
    </row>
    <row r="485" spans="1:10" ht="25.5">
      <c r="A485" s="2155" t="s">
        <v>1106</v>
      </c>
      <c r="B485" s="2399" t="s">
        <v>771</v>
      </c>
      <c r="C485" s="2309" t="s">
        <v>772</v>
      </c>
      <c r="D485" s="2383" t="s">
        <v>87</v>
      </c>
      <c r="E485" s="2238">
        <v>144</v>
      </c>
      <c r="F485" s="2160" t="s">
        <v>3455</v>
      </c>
      <c r="G485" s="3207">
        <f t="shared" si="9"/>
        <v>55.36</v>
      </c>
      <c r="H485" s="3208">
        <v>55.36</v>
      </c>
      <c r="I485" s="2160">
        <v>12</v>
      </c>
      <c r="J485" s="3209">
        <f>G485*E485*1.12</f>
        <v>8928.4608000000007</v>
      </c>
    </row>
    <row r="486" spans="1:10" ht="38.25">
      <c r="A486" s="2155" t="s">
        <v>1109</v>
      </c>
      <c r="B486" s="2257" t="s">
        <v>773</v>
      </c>
      <c r="C486" s="2309" t="s">
        <v>774</v>
      </c>
      <c r="D486" s="2383" t="s">
        <v>31</v>
      </c>
      <c r="E486" s="2227">
        <v>12</v>
      </c>
      <c r="F486" s="2160" t="s">
        <v>31</v>
      </c>
      <c r="G486" s="3207">
        <f t="shared" si="9"/>
        <v>83.46</v>
      </c>
      <c r="H486" s="3208">
        <v>83.46</v>
      </c>
      <c r="I486" s="2160">
        <v>12</v>
      </c>
      <c r="J486" s="3209">
        <f>G486*E486*1.12</f>
        <v>1121.7024000000001</v>
      </c>
    </row>
    <row r="487" spans="1:10">
      <c r="A487" s="2167"/>
      <c r="B487" s="2202"/>
      <c r="C487" s="2203"/>
      <c r="D487" s="2204"/>
      <c r="E487" s="2205"/>
      <c r="F487" s="2172"/>
      <c r="G487" s="3211"/>
      <c r="H487" s="3212"/>
      <c r="I487" s="2175" t="s">
        <v>1556</v>
      </c>
      <c r="J487" s="3251">
        <v>22455.84</v>
      </c>
    </row>
    <row r="488" spans="1:10">
      <c r="A488" s="3197" t="s">
        <v>1557</v>
      </c>
      <c r="B488" s="3275" t="s">
        <v>2590</v>
      </c>
      <c r="C488" s="3262"/>
      <c r="D488" s="3302"/>
      <c r="E488" s="3271"/>
      <c r="F488" s="3205"/>
      <c r="G488" s="3218"/>
      <c r="H488" s="3219"/>
      <c r="I488" s="3205"/>
      <c r="J488" s="3206"/>
    </row>
    <row r="489" spans="1:10" ht="25.5">
      <c r="A489" s="2155" t="s">
        <v>1559</v>
      </c>
      <c r="B489" s="2257" t="s">
        <v>775</v>
      </c>
      <c r="C489" s="2309" t="s">
        <v>776</v>
      </c>
      <c r="D489" s="2383" t="s">
        <v>87</v>
      </c>
      <c r="E489" s="2238">
        <v>30</v>
      </c>
      <c r="F489" s="2160" t="s">
        <v>3318</v>
      </c>
      <c r="G489" s="3207">
        <v>189.06</v>
      </c>
      <c r="H489" s="3208">
        <v>189.06</v>
      </c>
      <c r="I489" s="2160">
        <v>12</v>
      </c>
      <c r="J489" s="3209">
        <f>G489*E489*1.12</f>
        <v>6352.4160000000011</v>
      </c>
    </row>
    <row r="490" spans="1:10">
      <c r="A490" s="2167"/>
      <c r="B490" s="2202"/>
      <c r="C490" s="2203"/>
      <c r="D490" s="2204"/>
      <c r="E490" s="2205"/>
      <c r="F490" s="2172"/>
      <c r="G490" s="3211"/>
      <c r="H490" s="3212"/>
      <c r="I490" s="2175" t="s">
        <v>1558</v>
      </c>
      <c r="J490" s="3251">
        <f>J489/1.12</f>
        <v>5671.8</v>
      </c>
    </row>
    <row r="491" spans="1:10">
      <c r="A491" s="3197">
        <v>70</v>
      </c>
      <c r="B491" s="3300" t="s">
        <v>2591</v>
      </c>
      <c r="C491" s="3309"/>
      <c r="D491" s="3309"/>
      <c r="E491" s="3280"/>
      <c r="F491" s="3205"/>
      <c r="G491" s="3218"/>
      <c r="H491" s="3219"/>
      <c r="I491" s="3205"/>
      <c r="J491" s="3206"/>
    </row>
    <row r="492" spans="1:10">
      <c r="A492" s="2155" t="s">
        <v>1563</v>
      </c>
      <c r="B492" s="2257" t="s">
        <v>777</v>
      </c>
      <c r="C492" s="2309" t="s">
        <v>778</v>
      </c>
      <c r="D492" s="2383" t="s">
        <v>87</v>
      </c>
      <c r="E492" s="2238">
        <v>3</v>
      </c>
      <c r="F492" s="2160" t="s">
        <v>3457</v>
      </c>
      <c r="G492" s="3207">
        <f>H492</f>
        <v>69.900000000000006</v>
      </c>
      <c r="H492" s="3208">
        <v>69.900000000000006</v>
      </c>
      <c r="I492" s="2160">
        <v>12</v>
      </c>
      <c r="J492" s="3209">
        <f>G492*E492*1.12</f>
        <v>234.86400000000003</v>
      </c>
    </row>
    <row r="493" spans="1:10">
      <c r="A493" s="2155" t="s">
        <v>1564</v>
      </c>
      <c r="B493" s="2257" t="s">
        <v>779</v>
      </c>
      <c r="C493" s="2309" t="s">
        <v>780</v>
      </c>
      <c r="D493" s="2383" t="s">
        <v>49</v>
      </c>
      <c r="E493" s="2238">
        <v>6</v>
      </c>
      <c r="F493" s="2160" t="s">
        <v>3318</v>
      </c>
      <c r="G493" s="3207">
        <f>H493*2</f>
        <v>8.92</v>
      </c>
      <c r="H493" s="3208">
        <v>4.46</v>
      </c>
      <c r="I493" s="2160">
        <v>12</v>
      </c>
      <c r="J493" s="3209">
        <f>G493*E493*1.12</f>
        <v>59.942399999999999</v>
      </c>
    </row>
    <row r="494" spans="1:10">
      <c r="A494" s="2155" t="s">
        <v>1565</v>
      </c>
      <c r="B494" s="2257" t="s">
        <v>781</v>
      </c>
      <c r="C494" s="2309" t="s">
        <v>2616</v>
      </c>
      <c r="D494" s="2383" t="s">
        <v>49</v>
      </c>
      <c r="E494" s="2238">
        <v>36</v>
      </c>
      <c r="F494" s="2417" t="s">
        <v>3318</v>
      </c>
      <c r="G494" s="3312">
        <v>14.85</v>
      </c>
      <c r="H494" s="3313">
        <f>G494</f>
        <v>14.85</v>
      </c>
      <c r="I494" s="2417">
        <v>12</v>
      </c>
      <c r="J494" s="3209">
        <f>G494*E494*1.12</f>
        <v>598.75200000000007</v>
      </c>
    </row>
    <row r="495" spans="1:10">
      <c r="A495" s="2167"/>
      <c r="B495" s="2202"/>
      <c r="C495" s="2203"/>
      <c r="D495" s="2204"/>
      <c r="E495" s="2205"/>
      <c r="F495" s="2172"/>
      <c r="G495" s="3211"/>
      <c r="H495" s="3212"/>
      <c r="I495" s="2175" t="s">
        <v>1560</v>
      </c>
      <c r="J495" s="3251">
        <v>797.82</v>
      </c>
    </row>
    <row r="496" spans="1:10">
      <c r="A496" s="3197" t="s">
        <v>1566</v>
      </c>
      <c r="B496" s="3286" t="s">
        <v>782</v>
      </c>
      <c r="C496" s="3314"/>
      <c r="D496" s="3279"/>
      <c r="E496" s="3315"/>
      <c r="F496" s="3300"/>
      <c r="G496" s="3316"/>
      <c r="H496" s="3317"/>
      <c r="I496" s="3300"/>
      <c r="J496" s="3318"/>
    </row>
    <row r="497" spans="1:10" ht="25.5">
      <c r="A497" s="2155" t="s">
        <v>1567</v>
      </c>
      <c r="B497" s="2257" t="s">
        <v>783</v>
      </c>
      <c r="C497" s="2309" t="s">
        <v>2726</v>
      </c>
      <c r="D497" s="2383" t="s">
        <v>49</v>
      </c>
      <c r="E497" s="2238">
        <v>90</v>
      </c>
      <c r="F497" s="2160" t="s">
        <v>3318</v>
      </c>
      <c r="G497" s="3207">
        <f>H497</f>
        <v>4.46</v>
      </c>
      <c r="H497" s="3208">
        <v>4.46</v>
      </c>
      <c r="I497" s="2160">
        <v>12</v>
      </c>
      <c r="J497" s="3209">
        <f>G497*E497*1.12</f>
        <v>449.56800000000004</v>
      </c>
    </row>
    <row r="498" spans="1:10">
      <c r="A498" s="2167"/>
      <c r="B498" s="2202"/>
      <c r="C498" s="2203"/>
      <c r="D498" s="2204"/>
      <c r="E498" s="2205"/>
      <c r="F498" s="2172"/>
      <c r="G498" s="3211"/>
      <c r="H498" s="3212"/>
      <c r="I498" s="2175" t="s">
        <v>1561</v>
      </c>
      <c r="J498" s="3251">
        <f>J497/1.12</f>
        <v>401.4</v>
      </c>
    </row>
    <row r="499" spans="1:10">
      <c r="A499" s="3197" t="s">
        <v>1568</v>
      </c>
      <c r="B499" s="3275" t="s">
        <v>2592</v>
      </c>
      <c r="C499" s="3262"/>
      <c r="D499" s="3302"/>
      <c r="E499" s="3240"/>
      <c r="F499" s="3205"/>
      <c r="G499" s="3218"/>
      <c r="H499" s="3219"/>
      <c r="I499" s="3205"/>
      <c r="J499" s="3206"/>
    </row>
    <row r="500" spans="1:10" ht="25.5">
      <c r="A500" s="2155" t="s">
        <v>1569</v>
      </c>
      <c r="B500" s="2257" t="s">
        <v>784</v>
      </c>
      <c r="C500" s="2309" t="s">
        <v>2725</v>
      </c>
      <c r="D500" s="2383" t="s">
        <v>49</v>
      </c>
      <c r="E500" s="2238">
        <v>12</v>
      </c>
      <c r="F500" s="2160" t="s">
        <v>3457</v>
      </c>
      <c r="G500" s="3207">
        <f>H500*2</f>
        <v>58.06</v>
      </c>
      <c r="H500" s="3208">
        <v>29.03</v>
      </c>
      <c r="I500" s="2160">
        <v>12</v>
      </c>
      <c r="J500" s="3295">
        <f>G500*E500*1.12</f>
        <v>780.32640000000015</v>
      </c>
    </row>
    <row r="501" spans="1:10">
      <c r="A501" s="2167"/>
      <c r="B501" s="2202"/>
      <c r="C501" s="2203"/>
      <c r="D501" s="2204"/>
      <c r="E501" s="2205"/>
      <c r="F501" s="2172"/>
      <c r="G501" s="3211"/>
      <c r="H501" s="3212"/>
      <c r="I501" s="2175" t="s">
        <v>1562</v>
      </c>
      <c r="J501" s="3213">
        <f>J500/1.12</f>
        <v>696.72</v>
      </c>
    </row>
    <row r="502" spans="1:10">
      <c r="A502" s="3197" t="s">
        <v>1570</v>
      </c>
      <c r="B502" s="3320" t="s">
        <v>785</v>
      </c>
      <c r="C502" s="3262"/>
      <c r="D502" s="3302"/>
      <c r="E502" s="3240"/>
      <c r="F502" s="3205"/>
      <c r="G502" s="3218"/>
      <c r="H502" s="3219"/>
      <c r="I502" s="3205"/>
      <c r="J502" s="3206"/>
    </row>
    <row r="503" spans="1:10">
      <c r="A503" s="2155" t="s">
        <v>1571</v>
      </c>
      <c r="B503" s="2257" t="s">
        <v>786</v>
      </c>
      <c r="C503" s="2309" t="s">
        <v>787</v>
      </c>
      <c r="D503" s="2383" t="s">
        <v>49</v>
      </c>
      <c r="E503" s="2238">
        <v>6</v>
      </c>
      <c r="F503" s="2160" t="s">
        <v>3318</v>
      </c>
      <c r="G503" s="3207">
        <f>H503</f>
        <v>4.1900000000000004</v>
      </c>
      <c r="H503" s="3208">
        <v>4.1900000000000004</v>
      </c>
      <c r="I503" s="2160">
        <v>12</v>
      </c>
      <c r="J503" s="3209">
        <f>G503*E503*1.12</f>
        <v>28.156800000000004</v>
      </c>
    </row>
    <row r="504" spans="1:10">
      <c r="A504" s="2155" t="s">
        <v>1572</v>
      </c>
      <c r="B504" s="2257" t="s">
        <v>788</v>
      </c>
      <c r="C504" s="2309" t="s">
        <v>789</v>
      </c>
      <c r="D504" s="2383" t="s">
        <v>49</v>
      </c>
      <c r="E504" s="3321">
        <v>6</v>
      </c>
      <c r="F504" s="3322" t="s">
        <v>3318</v>
      </c>
      <c r="G504" s="3207">
        <f>H504</f>
        <v>4.1900000000000004</v>
      </c>
      <c r="H504" s="3208">
        <v>4.1900000000000004</v>
      </c>
      <c r="I504" s="2160">
        <v>12</v>
      </c>
      <c r="J504" s="3209">
        <f>G504*E504*1.12</f>
        <v>28.156800000000004</v>
      </c>
    </row>
    <row r="505" spans="1:10">
      <c r="A505" s="2155" t="s">
        <v>1573</v>
      </c>
      <c r="B505" s="2257" t="s">
        <v>790</v>
      </c>
      <c r="C505" s="2309" t="s">
        <v>791</v>
      </c>
      <c r="D505" s="2383" t="s">
        <v>49</v>
      </c>
      <c r="E505" s="2238">
        <v>6</v>
      </c>
      <c r="F505" s="2160" t="s">
        <v>3318</v>
      </c>
      <c r="G505" s="3207">
        <f>H505</f>
        <v>4.1900000000000004</v>
      </c>
      <c r="H505" s="3208">
        <v>4.1900000000000004</v>
      </c>
      <c r="I505" s="2160">
        <v>12</v>
      </c>
      <c r="J505" s="3209">
        <f>G505*E505*1.12</f>
        <v>28.156800000000004</v>
      </c>
    </row>
    <row r="506" spans="1:10">
      <c r="A506" s="2167"/>
      <c r="B506" s="2202"/>
      <c r="C506" s="2203"/>
      <c r="D506" s="2204"/>
      <c r="E506" s="2205"/>
      <c r="F506" s="2172"/>
      <c r="G506" s="3211"/>
      <c r="H506" s="3212"/>
      <c r="I506" s="2175" t="s">
        <v>1574</v>
      </c>
      <c r="J506" s="3213">
        <v>75.42</v>
      </c>
    </row>
    <row r="507" spans="1:10">
      <c r="A507" s="3197" t="s">
        <v>1575</v>
      </c>
      <c r="B507" s="3300" t="s">
        <v>792</v>
      </c>
      <c r="C507" s="3262"/>
      <c r="D507" s="3302"/>
      <c r="E507" s="3240"/>
      <c r="F507" s="3205"/>
      <c r="G507" s="3218"/>
      <c r="H507" s="3219"/>
      <c r="I507" s="3205"/>
      <c r="J507" s="3206"/>
    </row>
    <row r="508" spans="1:10" ht="25.5">
      <c r="A508" s="2263" t="s">
        <v>1576</v>
      </c>
      <c r="B508" s="2257" t="s">
        <v>793</v>
      </c>
      <c r="C508" s="2309" t="s">
        <v>794</v>
      </c>
      <c r="D508" s="2383" t="s">
        <v>87</v>
      </c>
      <c r="E508" s="2238">
        <v>24</v>
      </c>
      <c r="F508" s="2160" t="s">
        <v>3458</v>
      </c>
      <c r="G508" s="3207">
        <f>H508*10</f>
        <v>369.20000000000005</v>
      </c>
      <c r="H508" s="3208">
        <v>36.92</v>
      </c>
      <c r="I508" s="2160">
        <v>12</v>
      </c>
      <c r="J508" s="3209">
        <f>G508*E508*1.12</f>
        <v>9924.0960000000014</v>
      </c>
    </row>
    <row r="509" spans="1:10">
      <c r="A509" s="2406"/>
      <c r="B509" s="2173"/>
      <c r="C509" s="2407"/>
      <c r="D509" s="2408"/>
      <c r="E509" s="2249"/>
      <c r="F509" s="2177"/>
      <c r="G509" s="3323"/>
      <c r="H509" s="3212"/>
      <c r="I509" s="2175" t="s">
        <v>1579</v>
      </c>
      <c r="J509" s="3251">
        <f>J508/1.12</f>
        <v>8860.8000000000011</v>
      </c>
    </row>
    <row r="510" spans="1:10">
      <c r="A510" s="3197" t="s">
        <v>1577</v>
      </c>
      <c r="B510" s="3275" t="s">
        <v>795</v>
      </c>
      <c r="C510" s="3262"/>
      <c r="D510" s="3302"/>
      <c r="E510" s="3240"/>
      <c r="F510" s="3205"/>
      <c r="G510" s="3218"/>
      <c r="H510" s="3219"/>
      <c r="I510" s="3205"/>
      <c r="J510" s="3206"/>
    </row>
    <row r="511" spans="1:10" ht="38.25">
      <c r="A511" s="2263" t="s">
        <v>1578</v>
      </c>
      <c r="B511" s="2257" t="s">
        <v>796</v>
      </c>
      <c r="C511" s="2309" t="s">
        <v>2593</v>
      </c>
      <c r="D511" s="2383" t="s">
        <v>87</v>
      </c>
      <c r="E511" s="2227">
        <v>72</v>
      </c>
      <c r="F511" s="2160" t="s">
        <v>3447</v>
      </c>
      <c r="G511" s="3207">
        <f>H511</f>
        <v>67.75</v>
      </c>
      <c r="H511" s="3208">
        <v>67.75</v>
      </c>
      <c r="I511" s="2160">
        <v>12</v>
      </c>
      <c r="J511" s="3209">
        <f>G511*E511*1.12</f>
        <v>5463.3600000000006</v>
      </c>
    </row>
    <row r="512" spans="1:10">
      <c r="A512" s="2167"/>
      <c r="B512" s="2202"/>
      <c r="C512" s="2203"/>
      <c r="D512" s="2204"/>
      <c r="E512" s="2205"/>
      <c r="F512" s="2172"/>
      <c r="G512" s="3211"/>
      <c r="H512" s="3212"/>
      <c r="I512" s="2175" t="s">
        <v>1580</v>
      </c>
      <c r="J512" s="3251">
        <f>J511/1.12</f>
        <v>4878</v>
      </c>
    </row>
    <row r="513" spans="1:10">
      <c r="A513" s="3197" t="s">
        <v>1581</v>
      </c>
      <c r="B513" s="3275" t="s">
        <v>2595</v>
      </c>
      <c r="C513" s="3262"/>
      <c r="D513" s="3302"/>
      <c r="E513" s="3271"/>
      <c r="F513" s="3205"/>
      <c r="G513" s="3218"/>
      <c r="H513" s="3219"/>
      <c r="I513" s="3205"/>
      <c r="J513" s="3206"/>
    </row>
    <row r="514" spans="1:10" ht="38.25">
      <c r="A514" s="2155" t="s">
        <v>1582</v>
      </c>
      <c r="B514" s="2257" t="s">
        <v>797</v>
      </c>
      <c r="C514" s="2309" t="s">
        <v>798</v>
      </c>
      <c r="D514" s="2383" t="s">
        <v>49</v>
      </c>
      <c r="E514" s="2227">
        <v>600</v>
      </c>
      <c r="F514" s="2160" t="s">
        <v>3447</v>
      </c>
      <c r="G514" s="3207">
        <f>H514</f>
        <v>19.170000000000002</v>
      </c>
      <c r="H514" s="3208">
        <v>19.170000000000002</v>
      </c>
      <c r="I514" s="2160">
        <v>12</v>
      </c>
      <c r="J514" s="3209">
        <f>G514*E514*1.12</f>
        <v>12882.240000000003</v>
      </c>
    </row>
    <row r="515" spans="1:10" ht="38.25">
      <c r="A515" s="2155" t="s">
        <v>1583</v>
      </c>
      <c r="B515" s="2257" t="s">
        <v>799</v>
      </c>
      <c r="C515" s="2309" t="s">
        <v>2594</v>
      </c>
      <c r="D515" s="2383" t="s">
        <v>49</v>
      </c>
      <c r="E515" s="2227">
        <v>108</v>
      </c>
      <c r="F515" s="2160" t="s">
        <v>3447</v>
      </c>
      <c r="G515" s="3207">
        <f>H515</f>
        <v>12.7</v>
      </c>
      <c r="H515" s="3208">
        <v>12.7</v>
      </c>
      <c r="I515" s="2160">
        <v>12</v>
      </c>
      <c r="J515" s="3209">
        <f>G515*E515*1.12</f>
        <v>1536.192</v>
      </c>
    </row>
    <row r="516" spans="1:10" ht="38.25">
      <c r="A516" s="2155" t="s">
        <v>1584</v>
      </c>
      <c r="B516" s="2278" t="s">
        <v>800</v>
      </c>
      <c r="C516" s="2309" t="s">
        <v>2594</v>
      </c>
      <c r="D516" s="2383" t="s">
        <v>49</v>
      </c>
      <c r="E516" s="2227">
        <v>15</v>
      </c>
      <c r="F516" s="2160" t="s">
        <v>3447</v>
      </c>
      <c r="G516" s="3207">
        <f>H516</f>
        <v>14.31</v>
      </c>
      <c r="H516" s="3208">
        <v>14.31</v>
      </c>
      <c r="I516" s="2160">
        <v>12</v>
      </c>
      <c r="J516" s="3209">
        <f>G516*E516*1.12</f>
        <v>240.40800000000002</v>
      </c>
    </row>
    <row r="517" spans="1:10" ht="38.25">
      <c r="A517" s="2155" t="s">
        <v>1585</v>
      </c>
      <c r="B517" s="2257" t="s">
        <v>801</v>
      </c>
      <c r="C517" s="2309" t="s">
        <v>2594</v>
      </c>
      <c r="D517" s="2383" t="s">
        <v>49</v>
      </c>
      <c r="E517" s="2227">
        <v>24</v>
      </c>
      <c r="F517" s="2160" t="s">
        <v>3447</v>
      </c>
      <c r="G517" s="3207">
        <f>H517</f>
        <v>14.79</v>
      </c>
      <c r="H517" s="3208">
        <v>14.79</v>
      </c>
      <c r="I517" s="2160">
        <v>12</v>
      </c>
      <c r="J517" s="3209">
        <f>G517*E517*1.12</f>
        <v>397.55520000000001</v>
      </c>
    </row>
    <row r="518" spans="1:10">
      <c r="A518" s="2167"/>
      <c r="B518" s="2202"/>
      <c r="C518" s="2203"/>
      <c r="D518" s="2204"/>
      <c r="E518" s="2205"/>
      <c r="F518" s="2172"/>
      <c r="G518" s="3211"/>
      <c r="H518" s="3212"/>
      <c r="I518" s="2175" t="s">
        <v>1586</v>
      </c>
      <c r="J518" s="3213">
        <v>13443.21</v>
      </c>
    </row>
    <row r="519" spans="1:10">
      <c r="A519" s="3197" t="s">
        <v>1587</v>
      </c>
      <c r="B519" s="3270" t="s">
        <v>804</v>
      </c>
      <c r="C519" s="3324"/>
      <c r="D519" s="3200"/>
      <c r="E519" s="3201"/>
      <c r="F519" s="3205"/>
      <c r="G519" s="3218"/>
      <c r="H519" s="3219"/>
      <c r="I519" s="3205"/>
      <c r="J519" s="3206"/>
    </row>
    <row r="520" spans="1:10" ht="25.5">
      <c r="A520" s="2155" t="s">
        <v>1588</v>
      </c>
      <c r="B520" s="2278" t="s">
        <v>806</v>
      </c>
      <c r="C520" s="2272" t="s">
        <v>807</v>
      </c>
      <c r="D520" s="2294" t="s">
        <v>31</v>
      </c>
      <c r="E520" s="2279">
        <v>24</v>
      </c>
      <c r="F520" s="2160"/>
      <c r="G520" s="3207"/>
      <c r="H520" s="3208"/>
      <c r="I520" s="2160"/>
      <c r="J520" s="3209"/>
    </row>
    <row r="521" spans="1:10">
      <c r="A521" s="2155" t="s">
        <v>1589</v>
      </c>
      <c r="B521" s="2278" t="s">
        <v>808</v>
      </c>
      <c r="C521" s="2272" t="s">
        <v>809</v>
      </c>
      <c r="D521" s="2294" t="s">
        <v>31</v>
      </c>
      <c r="E521" s="2279">
        <v>30</v>
      </c>
      <c r="F521" s="2160"/>
      <c r="G521" s="3207"/>
      <c r="H521" s="3208"/>
      <c r="I521" s="2160"/>
      <c r="J521" s="3209"/>
    </row>
    <row r="522" spans="1:10">
      <c r="A522" s="2155" t="s">
        <v>1590</v>
      </c>
      <c r="B522" s="2278" t="s">
        <v>810</v>
      </c>
      <c r="C522" s="2272" t="s">
        <v>811</v>
      </c>
      <c r="D522" s="2294" t="s">
        <v>31</v>
      </c>
      <c r="E522" s="2279">
        <v>3</v>
      </c>
      <c r="F522" s="2160"/>
      <c r="G522" s="3207"/>
      <c r="H522" s="3208"/>
      <c r="I522" s="2160"/>
      <c r="J522" s="3209"/>
    </row>
    <row r="523" spans="1:10">
      <c r="A523" s="2155" t="s">
        <v>1591</v>
      </c>
      <c r="B523" s="2278" t="s">
        <v>812</v>
      </c>
      <c r="C523" s="2272" t="s">
        <v>813</v>
      </c>
      <c r="D523" s="2294" t="s">
        <v>31</v>
      </c>
      <c r="E523" s="2279">
        <v>18</v>
      </c>
      <c r="F523" s="2160"/>
      <c r="G523" s="3207"/>
      <c r="H523" s="3208"/>
      <c r="I523" s="2160"/>
      <c r="J523" s="3209"/>
    </row>
    <row r="524" spans="1:10">
      <c r="A524" s="2155" t="s">
        <v>1592</v>
      </c>
      <c r="B524" s="2278" t="s">
        <v>814</v>
      </c>
      <c r="C524" s="2272" t="s">
        <v>815</v>
      </c>
      <c r="D524" s="2294" t="s">
        <v>31</v>
      </c>
      <c r="E524" s="2279">
        <v>36</v>
      </c>
      <c r="F524" s="2160"/>
      <c r="G524" s="3207"/>
      <c r="H524" s="3208"/>
      <c r="I524" s="2160"/>
      <c r="J524" s="3209"/>
    </row>
    <row r="525" spans="1:10">
      <c r="A525" s="2155" t="s">
        <v>1593</v>
      </c>
      <c r="B525" s="2278" t="s">
        <v>816</v>
      </c>
      <c r="C525" s="2272" t="s">
        <v>817</v>
      </c>
      <c r="D525" s="2294" t="s">
        <v>31</v>
      </c>
      <c r="E525" s="2279">
        <v>30</v>
      </c>
      <c r="F525" s="2160"/>
      <c r="G525" s="3207"/>
      <c r="H525" s="3208"/>
      <c r="I525" s="2160"/>
      <c r="J525" s="3209"/>
    </row>
    <row r="526" spans="1:10">
      <c r="A526" s="2155" t="s">
        <v>1594</v>
      </c>
      <c r="B526" s="2278" t="s">
        <v>818</v>
      </c>
      <c r="C526" s="2272" t="s">
        <v>819</v>
      </c>
      <c r="D526" s="2294" t="s">
        <v>31</v>
      </c>
      <c r="E526" s="2279">
        <v>6</v>
      </c>
      <c r="F526" s="2160"/>
      <c r="G526" s="3207"/>
      <c r="H526" s="3208"/>
      <c r="I526" s="2160"/>
      <c r="J526" s="3209"/>
    </row>
    <row r="527" spans="1:10">
      <c r="A527" s="2155" t="s">
        <v>1595</v>
      </c>
      <c r="B527" s="2278" t="s">
        <v>820</v>
      </c>
      <c r="C527" s="2272" t="s">
        <v>821</v>
      </c>
      <c r="D527" s="2294" t="s">
        <v>49</v>
      </c>
      <c r="E527" s="2279">
        <v>18</v>
      </c>
      <c r="F527" s="2160"/>
      <c r="G527" s="3207"/>
      <c r="H527" s="3208"/>
      <c r="I527" s="2160"/>
      <c r="J527" s="3209"/>
    </row>
    <row r="528" spans="1:10">
      <c r="A528" s="2155" t="s">
        <v>1596</v>
      </c>
      <c r="B528" s="2278" t="s">
        <v>822</v>
      </c>
      <c r="C528" s="2272" t="s">
        <v>823</v>
      </c>
      <c r="D528" s="2294" t="s">
        <v>49</v>
      </c>
      <c r="E528" s="2279">
        <v>18</v>
      </c>
      <c r="F528" s="2160"/>
      <c r="G528" s="3207"/>
      <c r="H528" s="3208"/>
      <c r="I528" s="2160"/>
      <c r="J528" s="3209"/>
    </row>
    <row r="529" spans="1:10">
      <c r="A529" s="2155" t="s">
        <v>1597</v>
      </c>
      <c r="B529" s="2278" t="s">
        <v>824</v>
      </c>
      <c r="C529" s="2272" t="s">
        <v>825</v>
      </c>
      <c r="D529" s="2294" t="s">
        <v>49</v>
      </c>
      <c r="E529" s="2279">
        <v>18</v>
      </c>
      <c r="F529" s="2160"/>
      <c r="G529" s="3207"/>
      <c r="H529" s="3208"/>
      <c r="I529" s="2160"/>
      <c r="J529" s="3209"/>
    </row>
    <row r="530" spans="1:10">
      <c r="A530" s="2155" t="s">
        <v>1598</v>
      </c>
      <c r="B530" s="2278" t="s">
        <v>826</v>
      </c>
      <c r="C530" s="2272" t="s">
        <v>827</v>
      </c>
      <c r="D530" s="2294" t="s">
        <v>49</v>
      </c>
      <c r="E530" s="2279">
        <v>6</v>
      </c>
      <c r="F530" s="2160"/>
      <c r="G530" s="3207"/>
      <c r="H530" s="3208"/>
      <c r="I530" s="2160"/>
      <c r="J530" s="3209"/>
    </row>
    <row r="531" spans="1:10" ht="25.5">
      <c r="A531" s="2155" t="s">
        <v>1599</v>
      </c>
      <c r="B531" s="2278" t="s">
        <v>828</v>
      </c>
      <c r="C531" s="2272" t="s">
        <v>829</v>
      </c>
      <c r="D531" s="2294" t="s">
        <v>49</v>
      </c>
      <c r="E531" s="2274">
        <v>3</v>
      </c>
      <c r="F531" s="2160"/>
      <c r="G531" s="3207"/>
      <c r="H531" s="3208"/>
      <c r="I531" s="2160"/>
      <c r="J531" s="3209"/>
    </row>
    <row r="532" spans="1:10">
      <c r="A532" s="2155" t="s">
        <v>1600</v>
      </c>
      <c r="B532" s="2278" t="s">
        <v>830</v>
      </c>
      <c r="C532" s="2272" t="s">
        <v>831</v>
      </c>
      <c r="D532" s="2294" t="s">
        <v>49</v>
      </c>
      <c r="E532" s="2279">
        <v>3</v>
      </c>
      <c r="F532" s="2160"/>
      <c r="G532" s="3207"/>
      <c r="H532" s="3208"/>
      <c r="I532" s="2160"/>
      <c r="J532" s="3209"/>
    </row>
    <row r="533" spans="1:10">
      <c r="A533" s="2155" t="s">
        <v>1601</v>
      </c>
      <c r="B533" s="2278" t="s">
        <v>832</v>
      </c>
      <c r="C533" s="2272" t="s">
        <v>2596</v>
      </c>
      <c r="D533" s="2294" t="s">
        <v>31</v>
      </c>
      <c r="E533" s="2279">
        <v>3</v>
      </c>
      <c r="F533" s="2160"/>
      <c r="G533" s="3207"/>
      <c r="H533" s="3208"/>
      <c r="I533" s="2160"/>
      <c r="J533" s="3209"/>
    </row>
    <row r="534" spans="1:10">
      <c r="A534" s="2155" t="s">
        <v>1602</v>
      </c>
      <c r="B534" s="2278" t="s">
        <v>833</v>
      </c>
      <c r="C534" s="2272" t="s">
        <v>2596</v>
      </c>
      <c r="D534" s="2294" t="s">
        <v>31</v>
      </c>
      <c r="E534" s="2279">
        <v>15</v>
      </c>
      <c r="F534" s="2160"/>
      <c r="G534" s="3207"/>
      <c r="H534" s="3208"/>
      <c r="I534" s="2160"/>
      <c r="J534" s="3209"/>
    </row>
    <row r="535" spans="1:10">
      <c r="A535" s="2155" t="s">
        <v>1603</v>
      </c>
      <c r="B535" s="2278" t="s">
        <v>834</v>
      </c>
      <c r="C535" s="2272" t="s">
        <v>835</v>
      </c>
      <c r="D535" s="2273" t="s">
        <v>31</v>
      </c>
      <c r="E535" s="2274">
        <v>3</v>
      </c>
      <c r="F535" s="2160"/>
      <c r="G535" s="3207"/>
      <c r="H535" s="3208"/>
      <c r="I535" s="2160"/>
      <c r="J535" s="3209"/>
    </row>
    <row r="536" spans="1:10">
      <c r="A536" s="2155" t="s">
        <v>1604</v>
      </c>
      <c r="B536" s="2278" t="s">
        <v>836</v>
      </c>
      <c r="C536" s="2272" t="s">
        <v>837</v>
      </c>
      <c r="D536" s="2273" t="s">
        <v>31</v>
      </c>
      <c r="E536" s="2274">
        <v>3</v>
      </c>
      <c r="F536" s="2160"/>
      <c r="G536" s="3207"/>
      <c r="H536" s="3208"/>
      <c r="I536" s="2160"/>
      <c r="J536" s="3209"/>
    </row>
    <row r="537" spans="1:10" ht="25.5">
      <c r="A537" s="2155" t="s">
        <v>1605</v>
      </c>
      <c r="B537" s="2278" t="s">
        <v>838</v>
      </c>
      <c r="C537" s="2272" t="s">
        <v>839</v>
      </c>
      <c r="D537" s="2273" t="s">
        <v>31</v>
      </c>
      <c r="E537" s="2274">
        <v>6</v>
      </c>
      <c r="F537" s="2160"/>
      <c r="G537" s="3207"/>
      <c r="H537" s="3208"/>
      <c r="I537" s="2160"/>
      <c r="J537" s="3209"/>
    </row>
    <row r="538" spans="1:10">
      <c r="A538" s="2155" t="s">
        <v>1606</v>
      </c>
      <c r="B538" s="2278" t="s">
        <v>840</v>
      </c>
      <c r="C538" s="2272" t="s">
        <v>841</v>
      </c>
      <c r="D538" s="2273" t="s">
        <v>31</v>
      </c>
      <c r="E538" s="2274">
        <v>3</v>
      </c>
      <c r="F538" s="2160"/>
      <c r="G538" s="3207"/>
      <c r="H538" s="3208"/>
      <c r="I538" s="2160"/>
      <c r="J538" s="3209"/>
    </row>
    <row r="539" spans="1:10" ht="38.25">
      <c r="A539" s="2155" t="s">
        <v>1607</v>
      </c>
      <c r="B539" s="2278" t="s">
        <v>842</v>
      </c>
      <c r="C539" s="2272" t="s">
        <v>2597</v>
      </c>
      <c r="D539" s="2273" t="s">
        <v>31</v>
      </c>
      <c r="E539" s="2274">
        <v>3</v>
      </c>
      <c r="F539" s="2160"/>
      <c r="G539" s="3207"/>
      <c r="H539" s="3208"/>
      <c r="I539" s="2160"/>
      <c r="J539" s="3209"/>
    </row>
    <row r="540" spans="1:10" ht="25.5">
      <c r="A540" s="2155" t="s">
        <v>1608</v>
      </c>
      <c r="B540" s="2278" t="s">
        <v>1611</v>
      </c>
      <c r="C540" s="2272" t="s">
        <v>2597</v>
      </c>
      <c r="D540" s="2273" t="s">
        <v>31</v>
      </c>
      <c r="E540" s="2274">
        <v>3</v>
      </c>
      <c r="F540" s="2160"/>
      <c r="G540" s="3207"/>
      <c r="H540" s="3208"/>
      <c r="I540" s="2160"/>
      <c r="J540" s="3209"/>
    </row>
    <row r="541" spans="1:10" ht="25.5">
      <c r="A541" s="2155" t="s">
        <v>1609</v>
      </c>
      <c r="B541" s="2412" t="s">
        <v>843</v>
      </c>
      <c r="C541" s="2272" t="s">
        <v>2598</v>
      </c>
      <c r="D541" s="2413" t="s">
        <v>31</v>
      </c>
      <c r="E541" s="2274">
        <v>3</v>
      </c>
      <c r="F541" s="2160"/>
      <c r="G541" s="3207"/>
      <c r="H541" s="3208"/>
      <c r="I541" s="2160"/>
      <c r="J541" s="3209"/>
    </row>
    <row r="542" spans="1:10" ht="25.5">
      <c r="A542" s="2155" t="s">
        <v>1610</v>
      </c>
      <c r="B542" s="2278" t="s">
        <v>844</v>
      </c>
      <c r="C542" s="2272" t="s">
        <v>2599</v>
      </c>
      <c r="D542" s="2273" t="s">
        <v>31</v>
      </c>
      <c r="E542" s="2274">
        <v>3</v>
      </c>
      <c r="F542" s="2160"/>
      <c r="G542" s="3207"/>
      <c r="H542" s="3208"/>
      <c r="I542" s="2160"/>
      <c r="J542" s="3209"/>
    </row>
    <row r="543" spans="1:10">
      <c r="A543" s="2167"/>
      <c r="B543" s="2202"/>
      <c r="C543" s="2203"/>
      <c r="D543" s="2204"/>
      <c r="E543" s="2205"/>
      <c r="F543" s="2172"/>
      <c r="G543" s="3211"/>
      <c r="H543" s="3212"/>
      <c r="I543" s="2175" t="s">
        <v>1614</v>
      </c>
      <c r="J543" s="3213"/>
    </row>
    <row r="544" spans="1:10">
      <c r="A544" s="3325" t="s">
        <v>1612</v>
      </c>
      <c r="B544" s="3286" t="s">
        <v>845</v>
      </c>
      <c r="C544" s="3287"/>
      <c r="D544" s="3307"/>
      <c r="E544" s="3308"/>
      <c r="F544" s="3309"/>
      <c r="G544" s="3310"/>
      <c r="H544" s="3311"/>
      <c r="I544" s="3309"/>
      <c r="J544" s="3266"/>
    </row>
    <row r="545" spans="1:10" ht="38.25">
      <c r="A545" s="2415" t="s">
        <v>1613</v>
      </c>
      <c r="B545" s="2278" t="s">
        <v>846</v>
      </c>
      <c r="C545" s="2278" t="s">
        <v>2728</v>
      </c>
      <c r="D545" s="2273" t="s">
        <v>87</v>
      </c>
      <c r="E545" s="2416">
        <v>16</v>
      </c>
      <c r="F545" s="2417"/>
      <c r="G545" s="3312"/>
      <c r="H545" s="3313"/>
      <c r="I545" s="2417"/>
      <c r="J545" s="3326"/>
    </row>
    <row r="546" spans="1:10">
      <c r="A546" s="2167"/>
      <c r="B546" s="2202"/>
      <c r="C546" s="2203"/>
      <c r="D546" s="2204"/>
      <c r="E546" s="2205"/>
      <c r="F546" s="2172"/>
      <c r="G546" s="3211"/>
      <c r="H546" s="3212"/>
      <c r="I546" s="2175" t="s">
        <v>1615</v>
      </c>
      <c r="J546" s="3213"/>
    </row>
    <row r="547" spans="1:10" ht="15.75">
      <c r="A547" s="3197" t="s">
        <v>1616</v>
      </c>
      <c r="B547" s="3275" t="s">
        <v>847</v>
      </c>
      <c r="C547" s="3262"/>
      <c r="D547" s="3327"/>
      <c r="E547" s="3328"/>
      <c r="F547" s="3329"/>
      <c r="G547" s="3281"/>
      <c r="H547" s="3330"/>
      <c r="I547" s="3331"/>
      <c r="J547" s="3332"/>
    </row>
    <row r="548" spans="1:10" ht="38.25">
      <c r="A548" s="2424" t="s">
        <v>1620</v>
      </c>
      <c r="B548" s="2272" t="s">
        <v>849</v>
      </c>
      <c r="C548" s="2278" t="s">
        <v>2727</v>
      </c>
      <c r="D548" s="2273" t="s">
        <v>848</v>
      </c>
      <c r="E548" s="2415">
        <v>10</v>
      </c>
      <c r="F548" s="2415" t="s">
        <v>3318</v>
      </c>
      <c r="G548" s="3313">
        <v>74.13</v>
      </c>
      <c r="H548" s="3313">
        <f>G548</f>
        <v>74.13</v>
      </c>
      <c r="I548" s="2415">
        <v>12</v>
      </c>
      <c r="J548" s="3313">
        <f>G548*E548*1.12</f>
        <v>830.25599999999997</v>
      </c>
    </row>
    <row r="549" spans="1:10">
      <c r="A549" s="2204"/>
      <c r="B549" s="2202"/>
      <c r="C549" s="2202"/>
      <c r="D549" s="2202"/>
      <c r="E549" s="2204"/>
      <c r="F549" s="2202"/>
      <c r="G549" s="3294"/>
      <c r="H549" s="3294"/>
      <c r="I549" s="2175" t="s">
        <v>1617</v>
      </c>
      <c r="J549" s="3333">
        <f>J548/1.12</f>
        <v>741.3</v>
      </c>
    </row>
    <row r="550" spans="1:10">
      <c r="A550" s="3197" t="s">
        <v>1618</v>
      </c>
      <c r="B550" s="3270" t="s">
        <v>1619</v>
      </c>
      <c r="C550" s="3262"/>
      <c r="D550" s="3327"/>
      <c r="E550" s="3271"/>
      <c r="F550" s="3205"/>
      <c r="G550" s="3218"/>
      <c r="H550" s="3219"/>
      <c r="I550" s="3205"/>
      <c r="J550" s="3206"/>
    </row>
    <row r="551" spans="1:10" ht="25.5">
      <c r="A551" s="2155" t="s">
        <v>1621</v>
      </c>
      <c r="B551" s="2272" t="s">
        <v>850</v>
      </c>
      <c r="C551" s="2272" t="s">
        <v>851</v>
      </c>
      <c r="D551" s="2273" t="s">
        <v>848</v>
      </c>
      <c r="E551" s="2279">
        <v>24</v>
      </c>
      <c r="F551" s="3334" t="s">
        <v>858</v>
      </c>
      <c r="G551" s="3208">
        <v>148.13</v>
      </c>
      <c r="H551" s="3208">
        <f>G551</f>
        <v>148.13</v>
      </c>
      <c r="I551" s="3334">
        <v>12</v>
      </c>
      <c r="J551" s="3335">
        <f>G551*E551*1.12</f>
        <v>3981.7344000000003</v>
      </c>
    </row>
    <row r="552" spans="1:10">
      <c r="A552" s="2167"/>
      <c r="B552" s="2202"/>
      <c r="C552" s="2203"/>
      <c r="D552" s="2204"/>
      <c r="E552" s="2205"/>
      <c r="F552" s="2322"/>
      <c r="G552" s="3211"/>
      <c r="H552" s="3277"/>
      <c r="I552" s="2324" t="s">
        <v>1622</v>
      </c>
      <c r="J552" s="3296">
        <f>J551/1.12</f>
        <v>3555.12</v>
      </c>
    </row>
    <row r="553" spans="1:10">
      <c r="A553" s="3197" t="s">
        <v>1623</v>
      </c>
      <c r="B553" s="3270" t="s">
        <v>852</v>
      </c>
      <c r="C553" s="3256"/>
      <c r="D553" s="3336"/>
      <c r="E553" s="3272"/>
      <c r="F553" s="3258"/>
      <c r="G553" s="3259"/>
      <c r="H553" s="3260"/>
      <c r="I553" s="3258"/>
      <c r="J553" s="3261"/>
    </row>
    <row r="554" spans="1:10" ht="38.25">
      <c r="A554" s="2155" t="s">
        <v>1624</v>
      </c>
      <c r="B554" s="2272" t="s">
        <v>853</v>
      </c>
      <c r="C554" s="2272" t="s">
        <v>2729</v>
      </c>
      <c r="D554" s="2273" t="s">
        <v>848</v>
      </c>
      <c r="E554" s="2279">
        <v>60</v>
      </c>
      <c r="F554" s="2349" t="s">
        <v>3196</v>
      </c>
      <c r="G554" s="3209">
        <v>733.06</v>
      </c>
      <c r="H554" s="3209">
        <v>366.53</v>
      </c>
      <c r="I554" s="2349">
        <v>12</v>
      </c>
      <c r="J554" s="3295">
        <f>G554*E554*1.12</f>
        <v>49261.632000000005</v>
      </c>
    </row>
    <row r="555" spans="1:10">
      <c r="A555" s="2167"/>
      <c r="B555" s="2202"/>
      <c r="C555" s="2203"/>
      <c r="D555" s="2204"/>
      <c r="E555" s="2205"/>
      <c r="F555" s="2322"/>
      <c r="G555" s="3211"/>
      <c r="H555" s="3277"/>
      <c r="I555" s="2324" t="s">
        <v>1625</v>
      </c>
      <c r="J555" s="3296">
        <f>J554/1.12</f>
        <v>43983.6</v>
      </c>
    </row>
    <row r="556" spans="1:10">
      <c r="A556" s="3197" t="s">
        <v>1626</v>
      </c>
      <c r="B556" s="3270" t="s">
        <v>854</v>
      </c>
      <c r="C556" s="3262"/>
      <c r="D556" s="3327"/>
      <c r="E556" s="3271"/>
      <c r="F556" s="3205"/>
      <c r="G556" s="3218"/>
      <c r="H556" s="3219"/>
      <c r="I556" s="3205"/>
      <c r="J556" s="3206"/>
    </row>
    <row r="557" spans="1:10" ht="115.5">
      <c r="A557" s="2155" t="s">
        <v>855</v>
      </c>
      <c r="B557" s="2278" t="s">
        <v>856</v>
      </c>
      <c r="C557" s="2272" t="s">
        <v>857</v>
      </c>
      <c r="D557" s="2273" t="s">
        <v>858</v>
      </c>
      <c r="E557" s="2279">
        <v>36</v>
      </c>
      <c r="F557" s="3337" t="s">
        <v>3459</v>
      </c>
      <c r="G557" s="3209">
        <v>70.125</v>
      </c>
      <c r="H557" s="3209">
        <v>70.125</v>
      </c>
      <c r="I557" s="3319">
        <v>12</v>
      </c>
      <c r="J557" s="3338">
        <f>H557*E557*1.12</f>
        <v>2827.44</v>
      </c>
    </row>
    <row r="558" spans="1:10">
      <c r="A558" s="2167"/>
      <c r="B558" s="2202"/>
      <c r="C558" s="2203"/>
      <c r="D558" s="2204"/>
      <c r="E558" s="2205"/>
      <c r="F558" s="2322"/>
      <c r="G558" s="3211"/>
      <c r="H558" s="3277"/>
      <c r="I558" s="2324" t="s">
        <v>1627</v>
      </c>
      <c r="J558" s="3296">
        <f>J557/1.12</f>
        <v>2524.5</v>
      </c>
    </row>
    <row r="559" spans="1:10">
      <c r="A559" s="3263" t="s">
        <v>1628</v>
      </c>
      <c r="B559" s="3275" t="s">
        <v>2767</v>
      </c>
      <c r="C559" s="3262"/>
      <c r="D559" s="3327"/>
      <c r="E559" s="3271"/>
      <c r="F559" s="3339"/>
      <c r="G559" s="3340"/>
      <c r="H559" s="3341"/>
      <c r="I559" s="3339"/>
      <c r="J559" s="3342"/>
    </row>
    <row r="560" spans="1:10" ht="114.75">
      <c r="A560" s="2263" t="s">
        <v>1629</v>
      </c>
      <c r="B560" s="2278" t="s">
        <v>861</v>
      </c>
      <c r="C560" s="2436" t="s">
        <v>862</v>
      </c>
      <c r="D560" s="2273" t="s">
        <v>87</v>
      </c>
      <c r="E560" s="2274">
        <v>18</v>
      </c>
      <c r="F560" s="2348"/>
      <c r="G560" s="3343"/>
      <c r="H560" s="3283"/>
      <c r="I560" s="2330"/>
      <c r="J560" s="3284"/>
    </row>
    <row r="561" spans="1:10" ht="76.5">
      <c r="A561" s="2263" t="s">
        <v>1630</v>
      </c>
      <c r="B561" s="2278" t="s">
        <v>864</v>
      </c>
      <c r="C561" s="2436" t="s">
        <v>865</v>
      </c>
      <c r="D561" s="2273" t="s">
        <v>87</v>
      </c>
      <c r="E561" s="2274">
        <v>12</v>
      </c>
      <c r="F561" s="2348"/>
      <c r="G561" s="3343"/>
      <c r="H561" s="3283"/>
      <c r="I561" s="2330"/>
      <c r="J561" s="3284"/>
    </row>
    <row r="562" spans="1:10" ht="76.5">
      <c r="A562" s="2263" t="s">
        <v>1631</v>
      </c>
      <c r="B562" s="2278" t="s">
        <v>866</v>
      </c>
      <c r="C562" s="2272" t="s">
        <v>1634</v>
      </c>
      <c r="D562" s="2273" t="s">
        <v>87</v>
      </c>
      <c r="E562" s="2274">
        <v>30</v>
      </c>
      <c r="F562" s="2348"/>
      <c r="G562" s="3343"/>
      <c r="H562" s="3283"/>
      <c r="I562" s="2330"/>
      <c r="J562" s="3284"/>
    </row>
    <row r="563" spans="1:10" ht="102">
      <c r="A563" s="2263" t="s">
        <v>1632</v>
      </c>
      <c r="B563" s="2278" t="s">
        <v>867</v>
      </c>
      <c r="C563" s="2272" t="s">
        <v>868</v>
      </c>
      <c r="D563" s="2273" t="s">
        <v>87</v>
      </c>
      <c r="E563" s="2274">
        <v>39</v>
      </c>
      <c r="F563" s="2348"/>
      <c r="G563" s="3343"/>
      <c r="H563" s="3283"/>
      <c r="I563" s="2330"/>
      <c r="J563" s="3284"/>
    </row>
    <row r="564" spans="1:10" ht="89.25">
      <c r="A564" s="2263" t="s">
        <v>1633</v>
      </c>
      <c r="B564" s="2278" t="s">
        <v>869</v>
      </c>
      <c r="C564" s="2272" t="s">
        <v>2638</v>
      </c>
      <c r="D564" s="2273" t="s">
        <v>87</v>
      </c>
      <c r="E564" s="2274">
        <v>18</v>
      </c>
      <c r="F564" s="2349"/>
      <c r="G564" s="3209"/>
      <c r="H564" s="3209"/>
      <c r="I564" s="2349"/>
      <c r="J564" s="3295"/>
    </row>
    <row r="565" spans="1:10">
      <c r="A565" s="2167"/>
      <c r="B565" s="2202"/>
      <c r="C565" s="2203"/>
      <c r="D565" s="2204"/>
      <c r="E565" s="2205"/>
      <c r="F565" s="2322"/>
      <c r="G565" s="3211"/>
      <c r="H565" s="3277"/>
      <c r="I565" s="2324" t="s">
        <v>1635</v>
      </c>
      <c r="J565" s="3296"/>
    </row>
    <row r="566" spans="1:10">
      <c r="A566" s="3197" t="s">
        <v>1636</v>
      </c>
      <c r="B566" s="3275" t="s">
        <v>872</v>
      </c>
      <c r="C566" s="3255"/>
      <c r="D566" s="3302"/>
      <c r="E566" s="3271"/>
      <c r="F566" s="3224"/>
      <c r="G566" s="3218"/>
      <c r="H566" s="3219"/>
      <c r="I566" s="3224"/>
      <c r="J566" s="3225"/>
    </row>
    <row r="567" spans="1:10" ht="25.5">
      <c r="A567" s="2155" t="s">
        <v>1637</v>
      </c>
      <c r="B567" s="2278" t="s">
        <v>874</v>
      </c>
      <c r="C567" s="2272" t="s">
        <v>875</v>
      </c>
      <c r="D567" s="2273" t="s">
        <v>87</v>
      </c>
      <c r="E567" s="2274">
        <v>24</v>
      </c>
      <c r="F567" s="2348"/>
      <c r="G567" s="3343"/>
      <c r="H567" s="3208"/>
      <c r="I567" s="2160"/>
      <c r="J567" s="3209"/>
    </row>
    <row r="568" spans="1:10" ht="165.75">
      <c r="A568" s="2155" t="s">
        <v>1639</v>
      </c>
      <c r="B568" s="2278" t="s">
        <v>877</v>
      </c>
      <c r="C568" s="2272" t="s">
        <v>1638</v>
      </c>
      <c r="D568" s="2273" t="s">
        <v>87</v>
      </c>
      <c r="E568" s="2274">
        <v>24</v>
      </c>
      <c r="F568" s="2348"/>
      <c r="G568" s="3343"/>
      <c r="H568" s="3208"/>
      <c r="I568" s="2160"/>
      <c r="J568" s="3209"/>
    </row>
    <row r="569" spans="1:10" ht="25.5">
      <c r="A569" s="2155" t="s">
        <v>1640</v>
      </c>
      <c r="B569" s="2278" t="s">
        <v>879</v>
      </c>
      <c r="C569" s="2272" t="s">
        <v>1409</v>
      </c>
      <c r="D569" s="2273" t="s">
        <v>49</v>
      </c>
      <c r="E569" s="2274">
        <v>45</v>
      </c>
      <c r="F569" s="2348"/>
      <c r="G569" s="3343"/>
      <c r="H569" s="3208"/>
      <c r="I569" s="2160"/>
      <c r="J569" s="3209"/>
    </row>
    <row r="570" spans="1:10" ht="51">
      <c r="A570" s="2155" t="s">
        <v>1641</v>
      </c>
      <c r="B570" s="2278" t="s">
        <v>881</v>
      </c>
      <c r="C570" s="2272" t="s">
        <v>882</v>
      </c>
      <c r="D570" s="2273" t="s">
        <v>87</v>
      </c>
      <c r="E570" s="2274">
        <v>9</v>
      </c>
      <c r="F570" s="2273"/>
      <c r="G570" s="3344"/>
      <c r="H570" s="3208"/>
      <c r="I570" s="2160"/>
      <c r="J570" s="3209"/>
    </row>
    <row r="571" spans="1:10" ht="38.25">
      <c r="A571" s="2155" t="s">
        <v>1642</v>
      </c>
      <c r="B571" s="2278" t="s">
        <v>883</v>
      </c>
      <c r="C571" s="2272" t="s">
        <v>884</v>
      </c>
      <c r="D571" s="2273" t="s">
        <v>87</v>
      </c>
      <c r="E571" s="2274">
        <v>30</v>
      </c>
      <c r="F571" s="2273"/>
      <c r="G571" s="3344"/>
      <c r="H571" s="3208"/>
      <c r="I571" s="2160"/>
      <c r="J571" s="3209"/>
    </row>
    <row r="572" spans="1:10" ht="51">
      <c r="A572" s="2155" t="s">
        <v>1643</v>
      </c>
      <c r="B572" s="2278" t="s">
        <v>885</v>
      </c>
      <c r="C572" s="2272" t="s">
        <v>886</v>
      </c>
      <c r="D572" s="2273" t="s">
        <v>87</v>
      </c>
      <c r="E572" s="2274">
        <v>30</v>
      </c>
      <c r="F572" s="2273"/>
      <c r="G572" s="3344"/>
      <c r="H572" s="3208"/>
      <c r="I572" s="2160"/>
      <c r="J572" s="3209"/>
    </row>
    <row r="573" spans="1:10" ht="38.25">
      <c r="A573" s="2155" t="s">
        <v>1644</v>
      </c>
      <c r="B573" s="2345" t="s">
        <v>887</v>
      </c>
      <c r="C573" s="2345" t="s">
        <v>2627</v>
      </c>
      <c r="D573" s="2273" t="s">
        <v>87</v>
      </c>
      <c r="E573" s="2274">
        <v>180</v>
      </c>
      <c r="F573" s="2348"/>
      <c r="G573" s="3343"/>
      <c r="H573" s="3208"/>
      <c r="I573" s="2160"/>
      <c r="J573" s="3209"/>
    </row>
    <row r="574" spans="1:10" ht="38.25">
      <c r="A574" s="2155" t="s">
        <v>1645</v>
      </c>
      <c r="B574" s="2278" t="s">
        <v>888</v>
      </c>
      <c r="C574" s="2272" t="s">
        <v>889</v>
      </c>
      <c r="D574" s="2273" t="s">
        <v>49</v>
      </c>
      <c r="E574" s="2274">
        <v>24</v>
      </c>
      <c r="F574" s="2273"/>
      <c r="G574" s="3344"/>
      <c r="H574" s="3208"/>
      <c r="I574" s="2160"/>
      <c r="J574" s="3209"/>
    </row>
    <row r="575" spans="1:10" ht="38.25">
      <c r="A575" s="2155" t="s">
        <v>1646</v>
      </c>
      <c r="B575" s="2278" t="s">
        <v>890</v>
      </c>
      <c r="C575" s="2272" t="s">
        <v>891</v>
      </c>
      <c r="D575" s="2273" t="s">
        <v>49</v>
      </c>
      <c r="E575" s="2274">
        <v>9</v>
      </c>
      <c r="F575" s="2273"/>
      <c r="G575" s="3344"/>
      <c r="H575" s="3208"/>
      <c r="I575" s="2160"/>
      <c r="J575" s="3209"/>
    </row>
    <row r="576" spans="1:10" ht="25.5">
      <c r="A576" s="2155" t="s">
        <v>1647</v>
      </c>
      <c r="B576" s="2278" t="s">
        <v>892</v>
      </c>
      <c r="C576" s="2272" t="s">
        <v>1408</v>
      </c>
      <c r="D576" s="2273" t="s">
        <v>49</v>
      </c>
      <c r="E576" s="2274">
        <v>60</v>
      </c>
      <c r="F576" s="2348"/>
      <c r="G576" s="3343"/>
      <c r="H576" s="3208"/>
      <c r="I576" s="2160"/>
      <c r="J576" s="3209"/>
    </row>
    <row r="577" spans="1:10" ht="38.25">
      <c r="A577" s="2155" t="s">
        <v>1648</v>
      </c>
      <c r="B577" s="2278" t="s">
        <v>893</v>
      </c>
      <c r="C577" s="2272" t="s">
        <v>894</v>
      </c>
      <c r="D577" s="2273" t="s">
        <v>49</v>
      </c>
      <c r="E577" s="2274">
        <v>18</v>
      </c>
      <c r="F577" s="2348"/>
      <c r="G577" s="3343"/>
      <c r="H577" s="3208"/>
      <c r="I577" s="2160"/>
      <c r="J577" s="3209"/>
    </row>
    <row r="578" spans="1:10" ht="25.5">
      <c r="A578" s="2155" t="s">
        <v>1649</v>
      </c>
      <c r="B578" s="2278" t="s">
        <v>895</v>
      </c>
      <c r="C578" s="2272" t="s">
        <v>896</v>
      </c>
      <c r="D578" s="2273" t="s">
        <v>49</v>
      </c>
      <c r="E578" s="2274">
        <v>18</v>
      </c>
      <c r="F578" s="2348"/>
      <c r="G578" s="3343"/>
      <c r="H578" s="3208"/>
      <c r="I578" s="2160"/>
      <c r="J578" s="3209"/>
    </row>
    <row r="579" spans="1:10" ht="15.75">
      <c r="A579" s="2155" t="s">
        <v>1650</v>
      </c>
      <c r="B579" s="2278" t="s">
        <v>2604</v>
      </c>
      <c r="C579" s="2272" t="s">
        <v>2603</v>
      </c>
      <c r="D579" s="2273" t="s">
        <v>31</v>
      </c>
      <c r="E579" s="2274">
        <v>12</v>
      </c>
      <c r="F579" s="2348"/>
      <c r="G579" s="3343"/>
      <c r="H579" s="3208"/>
      <c r="I579" s="2160"/>
      <c r="J579" s="3209"/>
    </row>
    <row r="580" spans="1:10" ht="15.75">
      <c r="A580" s="2155" t="s">
        <v>1651</v>
      </c>
      <c r="B580" s="2278" t="s">
        <v>897</v>
      </c>
      <c r="C580" s="2272" t="s">
        <v>898</v>
      </c>
      <c r="D580" s="2273" t="s">
        <v>31</v>
      </c>
      <c r="E580" s="2274">
        <v>3</v>
      </c>
      <c r="F580" s="2348"/>
      <c r="G580" s="3343"/>
      <c r="H580" s="3208"/>
      <c r="I580" s="2160"/>
      <c r="J580" s="3209"/>
    </row>
    <row r="581" spans="1:10">
      <c r="A581" s="2155" t="s">
        <v>1652</v>
      </c>
      <c r="B581" s="2278" t="s">
        <v>899</v>
      </c>
      <c r="C581" s="2272" t="s">
        <v>900</v>
      </c>
      <c r="D581" s="2273" t="s">
        <v>31</v>
      </c>
      <c r="E581" s="2274">
        <v>6</v>
      </c>
      <c r="F581" s="2349"/>
      <c r="G581" s="3209"/>
      <c r="H581" s="3209"/>
      <c r="I581" s="2349"/>
      <c r="J581" s="3295"/>
    </row>
    <row r="582" spans="1:10">
      <c r="A582" s="2155" t="s">
        <v>2602</v>
      </c>
      <c r="B582" s="2278" t="s">
        <v>2600</v>
      </c>
      <c r="C582" s="2272" t="s">
        <v>2601</v>
      </c>
      <c r="D582" s="2273" t="s">
        <v>31</v>
      </c>
      <c r="E582" s="2274">
        <v>30</v>
      </c>
      <c r="F582" s="2439"/>
      <c r="G582" s="3345"/>
      <c r="H582" s="3346"/>
      <c r="I582" s="2439"/>
      <c r="J582" s="3347"/>
    </row>
    <row r="583" spans="1:10">
      <c r="A583" s="2167"/>
      <c r="B583" s="2202"/>
      <c r="C583" s="2203"/>
      <c r="D583" s="2204"/>
      <c r="E583" s="2205"/>
      <c r="F583" s="2322"/>
      <c r="G583" s="3211"/>
      <c r="H583" s="3277"/>
      <c r="I583" s="2324" t="s">
        <v>1660</v>
      </c>
      <c r="J583" s="3296"/>
    </row>
    <row r="584" spans="1:10">
      <c r="A584" s="3197" t="s">
        <v>1653</v>
      </c>
      <c r="B584" s="3275" t="s">
        <v>2766</v>
      </c>
      <c r="C584" s="3256"/>
      <c r="D584" s="3257"/>
      <c r="E584" s="3201"/>
      <c r="F584" s="3258"/>
      <c r="G584" s="3259"/>
      <c r="H584" s="3260"/>
      <c r="I584" s="3258"/>
      <c r="J584" s="3261"/>
    </row>
    <row r="585" spans="1:10" ht="51">
      <c r="A585" s="2155" t="s">
        <v>1654</v>
      </c>
      <c r="B585" s="2272" t="s">
        <v>904</v>
      </c>
      <c r="C585" s="2442" t="s">
        <v>905</v>
      </c>
      <c r="D585" s="2162" t="s">
        <v>31</v>
      </c>
      <c r="E585" s="2279">
        <v>12</v>
      </c>
      <c r="F585" s="2160"/>
      <c r="G585" s="3207"/>
      <c r="H585" s="3208"/>
      <c r="I585" s="2160"/>
      <c r="J585" s="3209"/>
    </row>
    <row r="586" spans="1:10" ht="25.5">
      <c r="A586" s="2155" t="s">
        <v>1655</v>
      </c>
      <c r="B586" s="2278" t="s">
        <v>907</v>
      </c>
      <c r="C586" s="2272" t="s">
        <v>908</v>
      </c>
      <c r="D586" s="2162" t="s">
        <v>31</v>
      </c>
      <c r="E586" s="2279">
        <v>16</v>
      </c>
      <c r="F586" s="2160"/>
      <c r="G586" s="3207"/>
      <c r="H586" s="3208"/>
      <c r="I586" s="2160"/>
      <c r="J586" s="3209"/>
    </row>
    <row r="587" spans="1:10">
      <c r="A587" s="2155" t="s">
        <v>1656</v>
      </c>
      <c r="B587" s="2272" t="s">
        <v>909</v>
      </c>
      <c r="C587" s="2272" t="s">
        <v>910</v>
      </c>
      <c r="D587" s="2162" t="s">
        <v>31</v>
      </c>
      <c r="E587" s="2279">
        <v>16</v>
      </c>
      <c r="F587" s="2160"/>
      <c r="G587" s="3207"/>
      <c r="H587" s="3208"/>
      <c r="I587" s="2160"/>
      <c r="J587" s="3209"/>
    </row>
    <row r="588" spans="1:10">
      <c r="A588" s="2155" t="s">
        <v>1657</v>
      </c>
      <c r="B588" s="2272" t="s">
        <v>911</v>
      </c>
      <c r="C588" s="2272" t="s">
        <v>910</v>
      </c>
      <c r="D588" s="2162" t="s">
        <v>31</v>
      </c>
      <c r="E588" s="2279">
        <v>16</v>
      </c>
      <c r="F588" s="2160"/>
      <c r="G588" s="3207"/>
      <c r="H588" s="3208"/>
      <c r="I588" s="2160"/>
      <c r="J588" s="3209"/>
    </row>
    <row r="589" spans="1:10">
      <c r="A589" s="2155" t="s">
        <v>1658</v>
      </c>
      <c r="B589" s="2272" t="s">
        <v>912</v>
      </c>
      <c r="C589" s="2272" t="s">
        <v>910</v>
      </c>
      <c r="D589" s="2162" t="s">
        <v>31</v>
      </c>
      <c r="E589" s="2279">
        <v>16</v>
      </c>
      <c r="F589" s="2160"/>
      <c r="G589" s="3207"/>
      <c r="H589" s="3208"/>
      <c r="I589" s="2160"/>
      <c r="J589" s="3209"/>
    </row>
    <row r="590" spans="1:10">
      <c r="A590" s="2167"/>
      <c r="B590" s="2202"/>
      <c r="C590" s="2203"/>
      <c r="D590" s="2204"/>
      <c r="E590" s="2205"/>
      <c r="F590" s="2172"/>
      <c r="G590" s="3211"/>
      <c r="H590" s="3212"/>
      <c r="I590" s="2175" t="s">
        <v>1661</v>
      </c>
      <c r="J590" s="3213"/>
    </row>
    <row r="591" spans="1:10">
      <c r="A591" s="3197" t="s">
        <v>1659</v>
      </c>
      <c r="B591" s="3275" t="s">
        <v>2605</v>
      </c>
      <c r="C591" s="3262"/>
      <c r="D591" s="3200"/>
      <c r="E591" s="3201"/>
      <c r="F591" s="3205"/>
      <c r="G591" s="3218"/>
      <c r="H591" s="3219"/>
      <c r="I591" s="3205"/>
      <c r="J591" s="3206"/>
    </row>
    <row r="592" spans="1:10" ht="66.75">
      <c r="A592" s="2155" t="s">
        <v>1662</v>
      </c>
      <c r="B592" s="2278" t="s">
        <v>916</v>
      </c>
      <c r="C592" s="2272" t="s">
        <v>2732</v>
      </c>
      <c r="D592" s="2273" t="s">
        <v>848</v>
      </c>
      <c r="E592" s="2274">
        <v>24</v>
      </c>
      <c r="F592" s="2160"/>
      <c r="G592" s="3207"/>
      <c r="H592" s="3208"/>
      <c r="I592" s="2160"/>
      <c r="J592" s="3209"/>
    </row>
    <row r="593" spans="1:10" ht="51">
      <c r="A593" s="2155" t="s">
        <v>1663</v>
      </c>
      <c r="B593" s="2278" t="s">
        <v>916</v>
      </c>
      <c r="C593" s="2272" t="s">
        <v>2731</v>
      </c>
      <c r="D593" s="2273" t="s">
        <v>848</v>
      </c>
      <c r="E593" s="2274">
        <v>40</v>
      </c>
      <c r="F593" s="2160"/>
      <c r="G593" s="3207"/>
      <c r="H593" s="3208"/>
      <c r="I593" s="2160"/>
      <c r="J593" s="3209"/>
    </row>
    <row r="594" spans="1:10" ht="51">
      <c r="A594" s="2155" t="s">
        <v>1664</v>
      </c>
      <c r="B594" s="2278" t="s">
        <v>916</v>
      </c>
      <c r="C594" s="2272" t="s">
        <v>2730</v>
      </c>
      <c r="D594" s="2273" t="s">
        <v>848</v>
      </c>
      <c r="E594" s="2279">
        <v>40</v>
      </c>
      <c r="F594" s="2160"/>
      <c r="G594" s="3207"/>
      <c r="H594" s="3208"/>
      <c r="I594" s="2160"/>
      <c r="J594" s="3209"/>
    </row>
    <row r="595" spans="1:10" ht="51">
      <c r="A595" s="2155" t="s">
        <v>1665</v>
      </c>
      <c r="B595" s="2278" t="s">
        <v>916</v>
      </c>
      <c r="C595" s="2272" t="s">
        <v>2733</v>
      </c>
      <c r="D595" s="2273" t="s">
        <v>848</v>
      </c>
      <c r="E595" s="2279">
        <v>40</v>
      </c>
      <c r="F595" s="2160"/>
      <c r="G595" s="3207"/>
      <c r="H595" s="3208"/>
      <c r="I595" s="2160"/>
      <c r="J595" s="3209"/>
    </row>
    <row r="596" spans="1:10">
      <c r="A596" s="2167"/>
      <c r="B596" s="2202"/>
      <c r="C596" s="2203"/>
      <c r="D596" s="2204"/>
      <c r="E596" s="2205"/>
      <c r="F596" s="2172"/>
      <c r="G596" s="3276"/>
      <c r="H596" s="3212"/>
      <c r="I596" s="2175" t="s">
        <v>1667</v>
      </c>
      <c r="J596" s="3213"/>
    </row>
    <row r="597" spans="1:10">
      <c r="A597" s="3348" t="s">
        <v>1666</v>
      </c>
      <c r="B597" s="3275" t="s">
        <v>2606</v>
      </c>
      <c r="C597" s="3262"/>
      <c r="D597" s="3200"/>
      <c r="E597" s="3349"/>
      <c r="F597" s="3350"/>
      <c r="G597" s="3281"/>
      <c r="H597" s="3351"/>
      <c r="I597" s="3350"/>
      <c r="J597" s="3352"/>
    </row>
    <row r="598" spans="1:10" ht="25.5">
      <c r="A598" s="2155" t="s">
        <v>1668</v>
      </c>
      <c r="B598" s="2278" t="s">
        <v>922</v>
      </c>
      <c r="C598" s="2272" t="s">
        <v>923</v>
      </c>
      <c r="D598" s="2273" t="s">
        <v>848</v>
      </c>
      <c r="E598" s="2279">
        <v>6</v>
      </c>
      <c r="F598" s="2160"/>
      <c r="G598" s="3207"/>
      <c r="H598" s="3208"/>
      <c r="I598" s="2160"/>
      <c r="J598" s="3209"/>
    </row>
    <row r="599" spans="1:10" ht="25.5">
      <c r="A599" s="2155" t="s">
        <v>1669</v>
      </c>
      <c r="B599" s="2278" t="s">
        <v>922</v>
      </c>
      <c r="C599" s="2272" t="s">
        <v>925</v>
      </c>
      <c r="D599" s="2273" t="s">
        <v>848</v>
      </c>
      <c r="E599" s="2279">
        <v>6</v>
      </c>
      <c r="F599" s="2160"/>
      <c r="G599" s="3207"/>
      <c r="H599" s="3208"/>
      <c r="I599" s="2160"/>
      <c r="J599" s="3209"/>
    </row>
    <row r="600" spans="1:10" ht="25.5">
      <c r="A600" s="2155" t="s">
        <v>1670</v>
      </c>
      <c r="B600" s="2278" t="s">
        <v>922</v>
      </c>
      <c r="C600" s="2272" t="s">
        <v>926</v>
      </c>
      <c r="D600" s="2273" t="s">
        <v>848</v>
      </c>
      <c r="E600" s="2279">
        <v>6</v>
      </c>
      <c r="F600" s="2160"/>
      <c r="G600" s="3207"/>
      <c r="H600" s="3208"/>
      <c r="I600" s="2160"/>
      <c r="J600" s="3209"/>
    </row>
    <row r="601" spans="1:10" ht="25.5">
      <c r="A601" s="2155" t="s">
        <v>1671</v>
      </c>
      <c r="B601" s="2278" t="s">
        <v>927</v>
      </c>
      <c r="C601" s="2272" t="s">
        <v>928</v>
      </c>
      <c r="D601" s="2273" t="s">
        <v>848</v>
      </c>
      <c r="E601" s="2279">
        <v>6</v>
      </c>
      <c r="F601" s="2160"/>
      <c r="G601" s="3207"/>
      <c r="H601" s="3208"/>
      <c r="I601" s="2160"/>
      <c r="J601" s="3209"/>
    </row>
    <row r="602" spans="1:10">
      <c r="A602" s="2155" t="s">
        <v>1672</v>
      </c>
      <c r="B602" s="2257" t="s">
        <v>929</v>
      </c>
      <c r="C602" s="2309" t="s">
        <v>930</v>
      </c>
      <c r="D602" s="2258" t="s">
        <v>848</v>
      </c>
      <c r="E602" s="2227">
        <v>6</v>
      </c>
      <c r="F602" s="2160"/>
      <c r="G602" s="3207"/>
      <c r="H602" s="3208"/>
      <c r="I602" s="2160"/>
      <c r="J602" s="3209"/>
    </row>
    <row r="603" spans="1:10">
      <c r="A603" s="2155" t="s">
        <v>1673</v>
      </c>
      <c r="B603" s="2257" t="s">
        <v>931</v>
      </c>
      <c r="C603" s="2309" t="s">
        <v>932</v>
      </c>
      <c r="D603" s="2258" t="s">
        <v>848</v>
      </c>
      <c r="E603" s="2227">
        <v>6</v>
      </c>
      <c r="F603" s="2160"/>
      <c r="G603" s="3207"/>
      <c r="H603" s="3208"/>
      <c r="I603" s="2160"/>
      <c r="J603" s="3209"/>
    </row>
    <row r="604" spans="1:10">
      <c r="A604" s="2155" t="s">
        <v>1674</v>
      </c>
      <c r="B604" s="2257" t="s">
        <v>933</v>
      </c>
      <c r="C604" s="2309" t="s">
        <v>934</v>
      </c>
      <c r="D604" s="2258" t="s">
        <v>848</v>
      </c>
      <c r="E604" s="2227">
        <v>6</v>
      </c>
      <c r="F604" s="2160"/>
      <c r="G604" s="3207"/>
      <c r="H604" s="3208"/>
      <c r="I604" s="2160"/>
      <c r="J604" s="3209"/>
    </row>
    <row r="605" spans="1:10">
      <c r="A605" s="2155" t="s">
        <v>1675</v>
      </c>
      <c r="B605" s="2257" t="s">
        <v>931</v>
      </c>
      <c r="C605" s="2309" t="s">
        <v>935</v>
      </c>
      <c r="D605" s="2258" t="s">
        <v>848</v>
      </c>
      <c r="E605" s="2227">
        <v>6</v>
      </c>
      <c r="F605" s="2160"/>
      <c r="G605" s="3207"/>
      <c r="H605" s="3208"/>
      <c r="I605" s="2160"/>
      <c r="J605" s="3209"/>
    </row>
    <row r="606" spans="1:10">
      <c r="A606" s="2155" t="s">
        <v>1676</v>
      </c>
      <c r="B606" s="2257" t="s">
        <v>933</v>
      </c>
      <c r="C606" s="2309" t="s">
        <v>936</v>
      </c>
      <c r="D606" s="2258" t="s">
        <v>848</v>
      </c>
      <c r="E606" s="2227">
        <v>6</v>
      </c>
      <c r="F606" s="2160"/>
      <c r="G606" s="3207"/>
      <c r="H606" s="3208"/>
      <c r="I606" s="2160"/>
      <c r="J606" s="3209"/>
    </row>
    <row r="607" spans="1:10">
      <c r="A607" s="2155" t="s">
        <v>1677</v>
      </c>
      <c r="B607" s="2278" t="s">
        <v>937</v>
      </c>
      <c r="C607" s="2272" t="s">
        <v>938</v>
      </c>
      <c r="D607" s="2273" t="s">
        <v>848</v>
      </c>
      <c r="E607" s="2279">
        <v>6</v>
      </c>
      <c r="F607" s="2160"/>
      <c r="G607" s="3207"/>
      <c r="H607" s="3208"/>
      <c r="I607" s="2160"/>
      <c r="J607" s="3209"/>
    </row>
    <row r="608" spans="1:10">
      <c r="A608" s="2167"/>
      <c r="B608" s="2202"/>
      <c r="C608" s="2203"/>
      <c r="D608" s="2204"/>
      <c r="E608" s="2205"/>
      <c r="F608" s="2172"/>
      <c r="G608" s="3211"/>
      <c r="H608" s="3212"/>
      <c r="I608" s="2175" t="s">
        <v>1678</v>
      </c>
      <c r="J608" s="3213"/>
    </row>
    <row r="609" spans="1:10">
      <c r="A609" s="3197" t="s">
        <v>1679</v>
      </c>
      <c r="B609" s="3275" t="s">
        <v>2765</v>
      </c>
      <c r="C609" s="3353"/>
      <c r="D609" s="3354"/>
      <c r="E609" s="3355"/>
      <c r="F609" s="3205"/>
      <c r="G609" s="3218"/>
      <c r="H609" s="3219"/>
      <c r="I609" s="3205"/>
      <c r="J609" s="3206"/>
    </row>
    <row r="610" spans="1:10" ht="25.5">
      <c r="A610" s="2155" t="s">
        <v>1680</v>
      </c>
      <c r="B610" s="2278" t="s">
        <v>939</v>
      </c>
      <c r="C610" s="2309" t="s">
        <v>940</v>
      </c>
      <c r="D610" s="2273" t="s">
        <v>49</v>
      </c>
      <c r="E610" s="2279">
        <v>90</v>
      </c>
      <c r="F610" s="2160"/>
      <c r="G610" s="3207"/>
      <c r="H610" s="3208"/>
      <c r="I610" s="2160"/>
      <c r="J610" s="3209"/>
    </row>
    <row r="611" spans="1:10" ht="25.5">
      <c r="A611" s="2155" t="s">
        <v>1681</v>
      </c>
      <c r="B611" s="2278" t="s">
        <v>939</v>
      </c>
      <c r="C611" s="2309" t="s">
        <v>941</v>
      </c>
      <c r="D611" s="2273" t="s">
        <v>49</v>
      </c>
      <c r="E611" s="2279">
        <v>300</v>
      </c>
      <c r="F611" s="2160"/>
      <c r="G611" s="3207"/>
      <c r="H611" s="3208"/>
      <c r="I611" s="2160"/>
      <c r="J611" s="3209"/>
    </row>
    <row r="612" spans="1:10" ht="25.5">
      <c r="A612" s="2155" t="s">
        <v>1682</v>
      </c>
      <c r="B612" s="2278" t="s">
        <v>939</v>
      </c>
      <c r="C612" s="2309" t="s">
        <v>942</v>
      </c>
      <c r="D612" s="2273" t="s">
        <v>49</v>
      </c>
      <c r="E612" s="2279">
        <v>300</v>
      </c>
      <c r="F612" s="2349"/>
      <c r="G612" s="3209"/>
      <c r="H612" s="3209"/>
      <c r="I612" s="2349"/>
      <c r="J612" s="3295"/>
    </row>
    <row r="613" spans="1:10">
      <c r="A613" s="2167"/>
      <c r="B613" s="2202"/>
      <c r="C613" s="2203"/>
      <c r="D613" s="2204"/>
      <c r="E613" s="2205"/>
      <c r="F613" s="2322"/>
      <c r="G613" s="3276"/>
      <c r="H613" s="3277"/>
      <c r="I613" s="2324" t="s">
        <v>1683</v>
      </c>
      <c r="J613" s="3296"/>
    </row>
    <row r="614" spans="1:10">
      <c r="A614" s="3197" t="s">
        <v>1684</v>
      </c>
      <c r="B614" s="3268" t="s">
        <v>2764</v>
      </c>
      <c r="C614" s="3224"/>
      <c r="D614" s="3200"/>
      <c r="E614" s="3201"/>
      <c r="F614" s="3265"/>
      <c r="G614" s="3266"/>
      <c r="H614" s="3219"/>
      <c r="I614" s="3267"/>
      <c r="J614" s="3206"/>
    </row>
    <row r="615" spans="1:10" ht="25.5">
      <c r="A615" s="2155" t="s">
        <v>1685</v>
      </c>
      <c r="B615" s="2278" t="s">
        <v>943</v>
      </c>
      <c r="C615" s="2272" t="s">
        <v>944</v>
      </c>
      <c r="D615" s="2273" t="s">
        <v>49</v>
      </c>
      <c r="E615" s="2279">
        <v>144</v>
      </c>
      <c r="F615" s="2160"/>
      <c r="G615" s="3207"/>
      <c r="H615" s="3208"/>
      <c r="I615" s="2160"/>
      <c r="J615" s="3209"/>
    </row>
    <row r="616" spans="1:10" ht="57">
      <c r="A616" s="2155" t="s">
        <v>1686</v>
      </c>
      <c r="B616" s="2278" t="s">
        <v>945</v>
      </c>
      <c r="C616" s="2272" t="s">
        <v>946</v>
      </c>
      <c r="D616" s="2273" t="s">
        <v>49</v>
      </c>
      <c r="E616" s="2273">
        <v>60</v>
      </c>
      <c r="F616" s="2160"/>
      <c r="G616" s="3207"/>
      <c r="H616" s="3208"/>
      <c r="I616" s="2160"/>
      <c r="J616" s="3209"/>
    </row>
    <row r="617" spans="1:10" ht="72.75">
      <c r="A617" s="2155" t="s">
        <v>1687</v>
      </c>
      <c r="B617" s="2278" t="s">
        <v>947</v>
      </c>
      <c r="C617" s="2272" t="s">
        <v>2734</v>
      </c>
      <c r="D617" s="2273" t="s">
        <v>49</v>
      </c>
      <c r="E617" s="2273">
        <v>9</v>
      </c>
      <c r="F617" s="2160"/>
      <c r="G617" s="3207"/>
      <c r="H617" s="3208"/>
      <c r="I617" s="2160"/>
      <c r="J617" s="3209"/>
    </row>
    <row r="618" spans="1:10" ht="72.75">
      <c r="A618" s="2155" t="s">
        <v>1688</v>
      </c>
      <c r="B618" s="2278" t="s">
        <v>948</v>
      </c>
      <c r="C618" s="2272" t="s">
        <v>2734</v>
      </c>
      <c r="D618" s="2273" t="s">
        <v>49</v>
      </c>
      <c r="E618" s="2273">
        <v>9</v>
      </c>
      <c r="F618" s="2160"/>
      <c r="G618" s="3207"/>
      <c r="H618" s="3208"/>
      <c r="I618" s="2160"/>
      <c r="J618" s="3209"/>
    </row>
    <row r="619" spans="1:10" ht="44.25">
      <c r="A619" s="2155" t="s">
        <v>1689</v>
      </c>
      <c r="B619" s="2278" t="s">
        <v>949</v>
      </c>
      <c r="C619" s="2272" t="s">
        <v>2735</v>
      </c>
      <c r="D619" s="2273" t="s">
        <v>49</v>
      </c>
      <c r="E619" s="2273">
        <v>30</v>
      </c>
      <c r="F619" s="2160"/>
      <c r="G619" s="3207"/>
      <c r="H619" s="3208"/>
      <c r="I619" s="2160"/>
      <c r="J619" s="3209"/>
    </row>
    <row r="620" spans="1:10" ht="44.25">
      <c r="A620" s="2155" t="s">
        <v>1690</v>
      </c>
      <c r="B620" s="2278" t="s">
        <v>950</v>
      </c>
      <c r="C620" s="2272" t="s">
        <v>951</v>
      </c>
      <c r="D620" s="2273" t="s">
        <v>49</v>
      </c>
      <c r="E620" s="2273">
        <v>30</v>
      </c>
      <c r="F620" s="2160"/>
      <c r="G620" s="3207"/>
      <c r="H620" s="3208"/>
      <c r="I620" s="2160"/>
      <c r="J620" s="3209"/>
    </row>
    <row r="621" spans="1:10">
      <c r="A621" s="2155" t="s">
        <v>1691</v>
      </c>
      <c r="B621" s="2278" t="s">
        <v>2607</v>
      </c>
      <c r="C621" s="2272" t="s">
        <v>2608</v>
      </c>
      <c r="D621" s="2273" t="s">
        <v>49</v>
      </c>
      <c r="E621" s="2273">
        <v>30</v>
      </c>
      <c r="F621" s="2160"/>
      <c r="G621" s="3207"/>
      <c r="H621" s="3208"/>
      <c r="I621" s="2160"/>
      <c r="J621" s="3209"/>
    </row>
    <row r="622" spans="1:10" ht="25.5">
      <c r="A622" s="2155" t="s">
        <v>1692</v>
      </c>
      <c r="B622" s="2461" t="s">
        <v>952</v>
      </c>
      <c r="C622" s="2345" t="s">
        <v>953</v>
      </c>
      <c r="D622" s="2273" t="s">
        <v>49</v>
      </c>
      <c r="E622" s="2273">
        <v>9</v>
      </c>
      <c r="F622" s="2160"/>
      <c r="G622" s="3207"/>
      <c r="H622" s="3208"/>
      <c r="I622" s="2160"/>
      <c r="J622" s="3209"/>
    </row>
    <row r="623" spans="1:10" ht="25.5">
      <c r="A623" s="2155" t="s">
        <v>1693</v>
      </c>
      <c r="B623" s="2278" t="s">
        <v>954</v>
      </c>
      <c r="C623" s="2272" t="s">
        <v>955</v>
      </c>
      <c r="D623" s="2273" t="s">
        <v>31</v>
      </c>
      <c r="E623" s="2273">
        <v>600</v>
      </c>
      <c r="F623" s="2116"/>
      <c r="G623" s="3209"/>
      <c r="H623" s="3209"/>
      <c r="I623" s="2349"/>
      <c r="J623" s="3295"/>
    </row>
    <row r="624" spans="1:10">
      <c r="A624" s="2167"/>
      <c r="B624" s="2173"/>
      <c r="C624" s="2203"/>
      <c r="D624" s="2204"/>
      <c r="E624" s="2205"/>
      <c r="F624" s="2172"/>
      <c r="G624" s="3211"/>
      <c r="H624" s="3277"/>
      <c r="I624" s="2324" t="s">
        <v>1694</v>
      </c>
      <c r="J624" s="3296"/>
    </row>
    <row r="625" spans="1:10">
      <c r="A625" s="3197" t="s">
        <v>1695</v>
      </c>
      <c r="B625" s="3275" t="s">
        <v>2763</v>
      </c>
      <c r="C625" s="3262"/>
      <c r="D625" s="3200"/>
      <c r="E625" s="3201"/>
      <c r="F625" s="3205"/>
      <c r="G625" s="3218"/>
      <c r="H625" s="3219"/>
      <c r="I625" s="3205"/>
      <c r="J625" s="3206"/>
    </row>
    <row r="626" spans="1:10" ht="63.75">
      <c r="A626" s="2155" t="s">
        <v>1696</v>
      </c>
      <c r="B626" s="2278" t="s">
        <v>957</v>
      </c>
      <c r="C626" s="2272" t="s">
        <v>958</v>
      </c>
      <c r="D626" s="2273" t="s">
        <v>31</v>
      </c>
      <c r="E626" s="2274">
        <v>3</v>
      </c>
      <c r="F626" s="2160"/>
      <c r="G626" s="3207"/>
      <c r="H626" s="3208"/>
      <c r="I626" s="2160"/>
      <c r="J626" s="3209"/>
    </row>
    <row r="627" spans="1:10" ht="51">
      <c r="A627" s="2155" t="s">
        <v>1697</v>
      </c>
      <c r="B627" s="2278" t="s">
        <v>960</v>
      </c>
      <c r="C627" s="2272" t="s">
        <v>961</v>
      </c>
      <c r="D627" s="2273" t="s">
        <v>31</v>
      </c>
      <c r="E627" s="2274">
        <v>3</v>
      </c>
      <c r="F627" s="2160"/>
      <c r="G627" s="3207"/>
      <c r="H627" s="3208"/>
      <c r="I627" s="2160"/>
      <c r="J627" s="3209"/>
    </row>
    <row r="628" spans="1:10" ht="51">
      <c r="A628" s="2155" t="s">
        <v>1698</v>
      </c>
      <c r="B628" s="2278" t="s">
        <v>963</v>
      </c>
      <c r="C628" s="2272" t="s">
        <v>964</v>
      </c>
      <c r="D628" s="2273" t="s">
        <v>31</v>
      </c>
      <c r="E628" s="2274">
        <v>3</v>
      </c>
      <c r="F628" s="2160"/>
      <c r="G628" s="3207"/>
      <c r="H628" s="3208"/>
      <c r="I628" s="2160"/>
      <c r="J628" s="3209"/>
    </row>
    <row r="629" spans="1:10" ht="51">
      <c r="A629" s="2155" t="s">
        <v>1699</v>
      </c>
      <c r="B629" s="2278" t="s">
        <v>966</v>
      </c>
      <c r="C629" s="2272" t="s">
        <v>967</v>
      </c>
      <c r="D629" s="2273" t="s">
        <v>31</v>
      </c>
      <c r="E629" s="2274">
        <v>3</v>
      </c>
      <c r="F629" s="2160"/>
      <c r="G629" s="3207"/>
      <c r="H629" s="3208"/>
      <c r="I629" s="2160"/>
      <c r="J629" s="3209"/>
    </row>
    <row r="630" spans="1:10" ht="51">
      <c r="A630" s="2155" t="s">
        <v>1700</v>
      </c>
      <c r="B630" s="2278" t="s">
        <v>969</v>
      </c>
      <c r="C630" s="2272" t="s">
        <v>970</v>
      </c>
      <c r="D630" s="2273" t="s">
        <v>31</v>
      </c>
      <c r="E630" s="2274">
        <v>3</v>
      </c>
      <c r="F630" s="2160"/>
      <c r="G630" s="3207"/>
      <c r="H630" s="3208"/>
      <c r="I630" s="2160"/>
      <c r="J630" s="3209"/>
    </row>
    <row r="631" spans="1:10" ht="51">
      <c r="A631" s="2155" t="s">
        <v>1701</v>
      </c>
      <c r="B631" s="2278" t="s">
        <v>972</v>
      </c>
      <c r="C631" s="2272" t="s">
        <v>973</v>
      </c>
      <c r="D631" s="2273" t="s">
        <v>31</v>
      </c>
      <c r="E631" s="2274">
        <v>4</v>
      </c>
      <c r="F631" s="2160"/>
      <c r="G631" s="3207"/>
      <c r="H631" s="3208"/>
      <c r="I631" s="2160"/>
      <c r="J631" s="3209"/>
    </row>
    <row r="632" spans="1:10" ht="25.5">
      <c r="A632" s="2155" t="s">
        <v>1702</v>
      </c>
      <c r="B632" s="2278" t="s">
        <v>975</v>
      </c>
      <c r="C632" s="2272" t="s">
        <v>976</v>
      </c>
      <c r="D632" s="2273" t="s">
        <v>31</v>
      </c>
      <c r="E632" s="2274">
        <v>3</v>
      </c>
      <c r="F632" s="2160"/>
      <c r="G632" s="3207"/>
      <c r="H632" s="3208"/>
      <c r="I632" s="2160"/>
      <c r="J632" s="3209"/>
    </row>
    <row r="633" spans="1:10" ht="38.25">
      <c r="A633" s="2155" t="s">
        <v>1703</v>
      </c>
      <c r="B633" s="2278" t="s">
        <v>977</v>
      </c>
      <c r="C633" s="2272" t="s">
        <v>978</v>
      </c>
      <c r="D633" s="2273" t="s">
        <v>31</v>
      </c>
      <c r="E633" s="2274">
        <v>3</v>
      </c>
      <c r="F633" s="2160"/>
      <c r="G633" s="3207"/>
      <c r="H633" s="3208"/>
      <c r="I633" s="2160"/>
      <c r="J633" s="3209"/>
    </row>
    <row r="634" spans="1:10" ht="25.5">
      <c r="A634" s="2155" t="s">
        <v>1704</v>
      </c>
      <c r="B634" s="2278" t="s">
        <v>979</v>
      </c>
      <c r="C634" s="2272" t="s">
        <v>980</v>
      </c>
      <c r="D634" s="2273" t="s">
        <v>31</v>
      </c>
      <c r="E634" s="2274">
        <v>3</v>
      </c>
      <c r="F634" s="2349"/>
      <c r="G634" s="3209"/>
      <c r="H634" s="3209"/>
      <c r="I634" s="2349"/>
      <c r="J634" s="3295"/>
    </row>
    <row r="635" spans="1:10">
      <c r="A635" s="2167"/>
      <c r="B635" s="2202"/>
      <c r="C635" s="2203"/>
      <c r="D635" s="2204"/>
      <c r="E635" s="2205"/>
      <c r="F635" s="2322"/>
      <c r="G635" s="3211"/>
      <c r="H635" s="3277"/>
      <c r="I635" s="2324" t="s">
        <v>1705</v>
      </c>
      <c r="J635" s="3296"/>
    </row>
    <row r="636" spans="1:10">
      <c r="A636" s="3197" t="s">
        <v>1706</v>
      </c>
      <c r="B636" s="3275" t="s">
        <v>2762</v>
      </c>
      <c r="C636" s="3256"/>
      <c r="D636" s="3336"/>
      <c r="E636" s="3240"/>
      <c r="F636" s="3205"/>
      <c r="G636" s="3218"/>
      <c r="H636" s="3219"/>
      <c r="I636" s="3205"/>
      <c r="J636" s="3206"/>
    </row>
    <row r="637" spans="1:10" ht="25.5">
      <c r="A637" s="2155" t="s">
        <v>1707</v>
      </c>
      <c r="B637" s="2278" t="s">
        <v>983</v>
      </c>
      <c r="C637" s="2272" t="s">
        <v>984</v>
      </c>
      <c r="D637" s="2273" t="s">
        <v>49</v>
      </c>
      <c r="E637" s="2274">
        <v>240</v>
      </c>
      <c r="F637" s="2160"/>
      <c r="G637" s="3207"/>
      <c r="H637" s="3208"/>
      <c r="I637" s="2160"/>
      <c r="J637" s="3209"/>
    </row>
    <row r="638" spans="1:10" ht="25.5">
      <c r="A638" s="2155" t="s">
        <v>1708</v>
      </c>
      <c r="B638" s="2278" t="s">
        <v>983</v>
      </c>
      <c r="C638" s="2272" t="s">
        <v>986</v>
      </c>
      <c r="D638" s="2273" t="s">
        <v>49</v>
      </c>
      <c r="E638" s="2274">
        <v>180</v>
      </c>
      <c r="F638" s="2349"/>
      <c r="G638" s="3209"/>
      <c r="H638" s="3209"/>
      <c r="I638" s="2349"/>
      <c r="J638" s="3295"/>
    </row>
    <row r="639" spans="1:10">
      <c r="A639" s="2167"/>
      <c r="B639" s="2202"/>
      <c r="C639" s="2203"/>
      <c r="D639" s="2204"/>
      <c r="E639" s="2205"/>
      <c r="F639" s="2322"/>
      <c r="G639" s="3276"/>
      <c r="H639" s="3277"/>
      <c r="I639" s="2324" t="s">
        <v>1709</v>
      </c>
      <c r="J639" s="3296"/>
    </row>
    <row r="640" spans="1:10">
      <c r="A640" s="3197" t="s">
        <v>1710</v>
      </c>
      <c r="B640" s="3275" t="s">
        <v>2761</v>
      </c>
      <c r="C640" s="3262"/>
      <c r="D640" s="3327"/>
      <c r="E640" s="3240"/>
      <c r="F640" s="3288"/>
      <c r="G640" s="3266"/>
      <c r="H640" s="3266"/>
      <c r="I640" s="3288"/>
      <c r="J640" s="3290"/>
    </row>
    <row r="641" spans="1:10" ht="38.25">
      <c r="A641" s="2263" t="s">
        <v>1717</v>
      </c>
      <c r="B641" s="2272" t="s">
        <v>989</v>
      </c>
      <c r="C641" s="2272" t="s">
        <v>2738</v>
      </c>
      <c r="D641" s="2294" t="s">
        <v>49</v>
      </c>
      <c r="E641" s="2279">
        <v>600</v>
      </c>
      <c r="F641" s="2160"/>
      <c r="G641" s="3207"/>
      <c r="H641" s="3208"/>
      <c r="I641" s="2160"/>
      <c r="J641" s="3209"/>
    </row>
    <row r="642" spans="1:10" ht="25.5">
      <c r="A642" s="2263" t="s">
        <v>1718</v>
      </c>
      <c r="B642" s="2278" t="s">
        <v>990</v>
      </c>
      <c r="C642" s="2272" t="s">
        <v>2737</v>
      </c>
      <c r="D642" s="2273" t="s">
        <v>49</v>
      </c>
      <c r="E642" s="2274">
        <v>450</v>
      </c>
      <c r="F642" s="2160"/>
      <c r="G642" s="3207"/>
      <c r="H642" s="3208"/>
      <c r="I642" s="2160"/>
      <c r="J642" s="3209"/>
    </row>
    <row r="643" spans="1:10">
      <c r="A643" s="2263" t="s">
        <v>1719</v>
      </c>
      <c r="B643" s="2278" t="s">
        <v>990</v>
      </c>
      <c r="C643" s="2272" t="s">
        <v>2736</v>
      </c>
      <c r="D643" s="2273" t="s">
        <v>49</v>
      </c>
      <c r="E643" s="2274">
        <v>108</v>
      </c>
      <c r="F643" s="2160"/>
      <c r="G643" s="3207"/>
      <c r="H643" s="3208"/>
      <c r="I643" s="2160"/>
      <c r="J643" s="3209"/>
    </row>
    <row r="644" spans="1:10">
      <c r="A644" s="2263" t="s">
        <v>1720</v>
      </c>
      <c r="B644" s="2278" t="s">
        <v>990</v>
      </c>
      <c r="C644" s="2272" t="s">
        <v>2739</v>
      </c>
      <c r="D644" s="2273" t="s">
        <v>31</v>
      </c>
      <c r="E644" s="2274">
        <v>150</v>
      </c>
      <c r="F644" s="2349"/>
      <c r="G644" s="3209"/>
      <c r="H644" s="3209"/>
      <c r="I644" s="2349"/>
      <c r="J644" s="3295"/>
    </row>
    <row r="645" spans="1:10">
      <c r="A645" s="2167"/>
      <c r="B645" s="2173"/>
      <c r="C645" s="2203"/>
      <c r="D645" s="2204"/>
      <c r="E645" s="2205"/>
      <c r="F645" s="2322"/>
      <c r="G645" s="3211"/>
      <c r="H645" s="3277"/>
      <c r="I645" s="2324" t="s">
        <v>1711</v>
      </c>
      <c r="J645" s="3296"/>
    </row>
    <row r="646" spans="1:10">
      <c r="A646" s="3197" t="s">
        <v>1712</v>
      </c>
      <c r="B646" s="3275" t="s">
        <v>993</v>
      </c>
      <c r="C646" s="3262"/>
      <c r="D646" s="3200"/>
      <c r="E646" s="3201"/>
      <c r="F646" s="3205"/>
      <c r="G646" s="3218"/>
      <c r="H646" s="3219"/>
      <c r="I646" s="3205"/>
      <c r="J646" s="3206"/>
    </row>
    <row r="647" spans="1:10" ht="25.5">
      <c r="A647" s="2155" t="s">
        <v>1713</v>
      </c>
      <c r="B647" s="2467" t="s">
        <v>995</v>
      </c>
      <c r="C647" s="2311" t="s">
        <v>996</v>
      </c>
      <c r="D647" s="2273" t="s">
        <v>49</v>
      </c>
      <c r="E647" s="2274">
        <v>60</v>
      </c>
      <c r="F647" s="2160"/>
      <c r="G647" s="3207"/>
      <c r="H647" s="3208"/>
      <c r="I647" s="2160"/>
      <c r="J647" s="3209"/>
    </row>
    <row r="648" spans="1:10">
      <c r="A648" s="2155" t="s">
        <v>1714</v>
      </c>
      <c r="B648" s="2278" t="s">
        <v>998</v>
      </c>
      <c r="C648" s="2272" t="s">
        <v>999</v>
      </c>
      <c r="D648" s="2273" t="s">
        <v>49</v>
      </c>
      <c r="E648" s="2274">
        <v>120</v>
      </c>
      <c r="F648" s="2160"/>
      <c r="G648" s="3207"/>
      <c r="H648" s="3208"/>
      <c r="I648" s="2160"/>
      <c r="J648" s="3209"/>
    </row>
    <row r="649" spans="1:10" ht="25.5">
      <c r="A649" s="2155" t="s">
        <v>1715</v>
      </c>
      <c r="B649" s="2278" t="s">
        <v>3427</v>
      </c>
      <c r="C649" s="2272" t="s">
        <v>1001</v>
      </c>
      <c r="D649" s="2273" t="s">
        <v>49</v>
      </c>
      <c r="E649" s="2274">
        <v>60</v>
      </c>
      <c r="F649" s="2160"/>
      <c r="G649" s="3207"/>
      <c r="H649" s="3208"/>
      <c r="I649" s="2160"/>
      <c r="J649" s="3209"/>
    </row>
    <row r="650" spans="1:10" ht="25.5">
      <c r="A650" s="2155" t="s">
        <v>1716</v>
      </c>
      <c r="B650" s="2278" t="s">
        <v>1003</v>
      </c>
      <c r="C650" s="2272" t="s">
        <v>1004</v>
      </c>
      <c r="D650" s="2273" t="s">
        <v>49</v>
      </c>
      <c r="E650" s="2274">
        <v>60</v>
      </c>
      <c r="F650" s="2349"/>
      <c r="G650" s="3209"/>
      <c r="H650" s="3209"/>
      <c r="I650" s="2349"/>
      <c r="J650" s="3295"/>
    </row>
    <row r="651" spans="1:10">
      <c r="A651" s="2167"/>
      <c r="B651" s="2202"/>
      <c r="C651" s="2203"/>
      <c r="D651" s="2204"/>
      <c r="E651" s="2205"/>
      <c r="F651" s="2322"/>
      <c r="G651" s="3211"/>
      <c r="H651" s="3277"/>
      <c r="I651" s="2324" t="s">
        <v>1721</v>
      </c>
      <c r="J651" s="3296"/>
    </row>
    <row r="652" spans="1:10">
      <c r="A652" s="3197" t="s">
        <v>1722</v>
      </c>
      <c r="B652" s="3275" t="s">
        <v>1007</v>
      </c>
      <c r="C652" s="3262"/>
      <c r="D652" s="3327"/>
      <c r="E652" s="3240"/>
      <c r="F652" s="3205"/>
      <c r="G652" s="3218"/>
      <c r="H652" s="3219"/>
      <c r="I652" s="3205"/>
      <c r="J652" s="3206"/>
    </row>
    <row r="653" spans="1:10" ht="25.5">
      <c r="A653" s="2155" t="s">
        <v>1724</v>
      </c>
      <c r="B653" s="2278" t="s">
        <v>1009</v>
      </c>
      <c r="C653" s="2272" t="s">
        <v>1010</v>
      </c>
      <c r="D653" s="2273" t="s">
        <v>49</v>
      </c>
      <c r="E653" s="2274">
        <v>72</v>
      </c>
      <c r="F653" s="2163"/>
      <c r="G653" s="3356"/>
      <c r="H653" s="3208"/>
      <c r="I653" s="2160"/>
      <c r="J653" s="3209"/>
    </row>
    <row r="654" spans="1:10">
      <c r="A654" s="2155" t="s">
        <v>1725</v>
      </c>
      <c r="B654" s="2278" t="s">
        <v>1012</v>
      </c>
      <c r="C654" s="2272" t="s">
        <v>1013</v>
      </c>
      <c r="D654" s="2273" t="s">
        <v>31</v>
      </c>
      <c r="E654" s="2274">
        <v>3000</v>
      </c>
      <c r="F654" s="2163"/>
      <c r="G654" s="3356"/>
      <c r="H654" s="3208"/>
      <c r="I654" s="2160"/>
      <c r="J654" s="3209"/>
    </row>
    <row r="655" spans="1:10" ht="25.5">
      <c r="A655" s="2155" t="s">
        <v>1726</v>
      </c>
      <c r="B655" s="2278" t="s">
        <v>1015</v>
      </c>
      <c r="C655" s="2272" t="s">
        <v>1016</v>
      </c>
      <c r="D655" s="2273" t="s">
        <v>31</v>
      </c>
      <c r="E655" s="2274">
        <v>30</v>
      </c>
      <c r="F655" s="2163"/>
      <c r="G655" s="3356"/>
      <c r="H655" s="3208"/>
      <c r="I655" s="2160"/>
      <c r="J655" s="3209"/>
    </row>
    <row r="656" spans="1:10" ht="25.5">
      <c r="A656" s="2155" t="s">
        <v>1727</v>
      </c>
      <c r="B656" s="2278" t="s">
        <v>1018</v>
      </c>
      <c r="C656" s="2272" t="s">
        <v>1019</v>
      </c>
      <c r="D656" s="2273" t="s">
        <v>31</v>
      </c>
      <c r="E656" s="2274">
        <v>60</v>
      </c>
      <c r="F656" s="2163"/>
      <c r="G656" s="3356"/>
      <c r="H656" s="3208"/>
      <c r="I656" s="2160"/>
      <c r="J656" s="3209"/>
    </row>
    <row r="657" spans="1:10">
      <c r="A657" s="2155" t="s">
        <v>1728</v>
      </c>
      <c r="B657" s="2278" t="s">
        <v>1021</v>
      </c>
      <c r="C657" s="2272" t="s">
        <v>2740</v>
      </c>
      <c r="D657" s="2273" t="s">
        <v>49</v>
      </c>
      <c r="E657" s="2274">
        <v>75</v>
      </c>
      <c r="F657" s="2349"/>
      <c r="G657" s="3209"/>
      <c r="H657" s="3209"/>
      <c r="I657" s="2349"/>
      <c r="J657" s="3295"/>
    </row>
    <row r="658" spans="1:10">
      <c r="A658" s="2167"/>
      <c r="B658" s="2202"/>
      <c r="C658" s="2203"/>
      <c r="D658" s="2204"/>
      <c r="E658" s="2205"/>
      <c r="F658" s="2322"/>
      <c r="G658" s="3211"/>
      <c r="H658" s="3277"/>
      <c r="I658" s="2324" t="s">
        <v>1723</v>
      </c>
      <c r="J658" s="3296"/>
    </row>
    <row r="659" spans="1:10">
      <c r="A659" s="3197" t="s">
        <v>1729</v>
      </c>
      <c r="B659" s="3275" t="s">
        <v>2759</v>
      </c>
      <c r="C659" s="3262"/>
      <c r="D659" s="3327"/>
      <c r="E659" s="3240"/>
      <c r="F659" s="3205"/>
      <c r="G659" s="3218"/>
      <c r="H659" s="3219"/>
      <c r="I659" s="3205"/>
      <c r="J659" s="3206"/>
    </row>
    <row r="660" spans="1:10" ht="25.5">
      <c r="A660" s="2469" t="s">
        <v>1734</v>
      </c>
      <c r="B660" s="2257" t="s">
        <v>1025</v>
      </c>
      <c r="C660" s="2309" t="s">
        <v>1730</v>
      </c>
      <c r="D660" s="2258" t="s">
        <v>31</v>
      </c>
      <c r="E660" s="2227">
        <v>15</v>
      </c>
      <c r="F660" s="2163"/>
      <c r="G660" s="3356"/>
      <c r="H660" s="3210"/>
      <c r="I660" s="2163"/>
      <c r="J660" s="3357"/>
    </row>
    <row r="661" spans="1:10" ht="25.5">
      <c r="A661" s="2469" t="s">
        <v>1735</v>
      </c>
      <c r="B661" s="2257" t="s">
        <v>1025</v>
      </c>
      <c r="C661" s="2309" t="s">
        <v>1731</v>
      </c>
      <c r="D661" s="2258" t="s">
        <v>31</v>
      </c>
      <c r="E661" s="2227">
        <v>30</v>
      </c>
      <c r="F661" s="2163"/>
      <c r="G661" s="3356"/>
      <c r="H661" s="3210"/>
      <c r="I661" s="2163"/>
      <c r="J661" s="3357"/>
    </row>
    <row r="662" spans="1:10" ht="25.5">
      <c r="A662" s="2469" t="s">
        <v>1736</v>
      </c>
      <c r="B662" s="2257" t="s">
        <v>1025</v>
      </c>
      <c r="C662" s="2309" t="s">
        <v>1732</v>
      </c>
      <c r="D662" s="2258" t="s">
        <v>31</v>
      </c>
      <c r="E662" s="2227">
        <v>30</v>
      </c>
      <c r="F662" s="2163"/>
      <c r="G662" s="3356"/>
      <c r="H662" s="3210"/>
      <c r="I662" s="2163"/>
      <c r="J662" s="3357"/>
    </row>
    <row r="663" spans="1:10" ht="25.5">
      <c r="A663" s="2469" t="s">
        <v>1737</v>
      </c>
      <c r="B663" s="2257" t="s">
        <v>1028</v>
      </c>
      <c r="C663" s="2309" t="s">
        <v>1733</v>
      </c>
      <c r="D663" s="2258" t="s">
        <v>31</v>
      </c>
      <c r="E663" s="2227">
        <v>60</v>
      </c>
      <c r="F663" s="2349"/>
      <c r="G663" s="3209"/>
      <c r="H663" s="3209"/>
      <c r="I663" s="2349"/>
      <c r="J663" s="3295"/>
    </row>
    <row r="664" spans="1:10">
      <c r="A664" s="2167"/>
      <c r="B664" s="2202"/>
      <c r="C664" s="2203"/>
      <c r="D664" s="2204"/>
      <c r="E664" s="2205"/>
      <c r="F664" s="2322"/>
      <c r="G664" s="3211"/>
      <c r="H664" s="3277"/>
      <c r="I664" s="2324" t="s">
        <v>1738</v>
      </c>
      <c r="J664" s="3296"/>
    </row>
    <row r="665" spans="1:10">
      <c r="A665" s="3197" t="s">
        <v>81</v>
      </c>
      <c r="B665" s="3275" t="s">
        <v>2760</v>
      </c>
      <c r="C665" s="3262"/>
      <c r="D665" s="3327"/>
      <c r="E665" s="3240"/>
      <c r="F665" s="3205"/>
      <c r="G665" s="3218"/>
      <c r="H665" s="3219"/>
      <c r="I665" s="3205"/>
      <c r="J665" s="3206"/>
    </row>
    <row r="666" spans="1:10" ht="25.5">
      <c r="A666" s="2155" t="s">
        <v>1739</v>
      </c>
      <c r="B666" s="2278" t="s">
        <v>1032</v>
      </c>
      <c r="C666" s="2272" t="s">
        <v>2744</v>
      </c>
      <c r="D666" s="2273" t="s">
        <v>31</v>
      </c>
      <c r="E666" s="2279">
        <v>105000</v>
      </c>
      <c r="F666" s="2160"/>
      <c r="G666" s="3207"/>
      <c r="H666" s="3208"/>
      <c r="I666" s="2160"/>
      <c r="J666" s="3209"/>
    </row>
    <row r="667" spans="1:10" ht="25.5">
      <c r="A667" s="2155" t="s">
        <v>1740</v>
      </c>
      <c r="B667" s="2278" t="s">
        <v>1034</v>
      </c>
      <c r="C667" s="2272" t="s">
        <v>1035</v>
      </c>
      <c r="D667" s="2273" t="s">
        <v>31</v>
      </c>
      <c r="E667" s="2279">
        <v>3000</v>
      </c>
      <c r="F667" s="2160"/>
      <c r="G667" s="3207"/>
      <c r="H667" s="3208"/>
      <c r="I667" s="2160"/>
      <c r="J667" s="3209"/>
    </row>
    <row r="668" spans="1:10">
      <c r="A668" s="2155" t="s">
        <v>1741</v>
      </c>
      <c r="B668" s="2278" t="s">
        <v>1037</v>
      </c>
      <c r="C668" s="2272" t="s">
        <v>1038</v>
      </c>
      <c r="D668" s="2273" t="s">
        <v>31</v>
      </c>
      <c r="E668" s="2279">
        <v>600</v>
      </c>
      <c r="F668" s="2160"/>
      <c r="G668" s="3207"/>
      <c r="H668" s="3208"/>
      <c r="I668" s="2160"/>
      <c r="J668" s="3209"/>
    </row>
    <row r="669" spans="1:10" ht="25.5">
      <c r="A669" s="2155" t="s">
        <v>1742</v>
      </c>
      <c r="B669" s="2278" t="s">
        <v>1039</v>
      </c>
      <c r="C669" s="2272" t="s">
        <v>2743</v>
      </c>
      <c r="D669" s="2273" t="s">
        <v>31</v>
      </c>
      <c r="E669" s="2279">
        <v>1500</v>
      </c>
      <c r="F669" s="2160"/>
      <c r="G669" s="3207"/>
      <c r="H669" s="3208"/>
      <c r="I669" s="2160"/>
      <c r="J669" s="3209"/>
    </row>
    <row r="670" spans="1:10" ht="25.5">
      <c r="A670" s="2155" t="s">
        <v>1743</v>
      </c>
      <c r="B670" s="2278" t="s">
        <v>1040</v>
      </c>
      <c r="C670" s="2471" t="s">
        <v>2742</v>
      </c>
      <c r="D670" s="2273" t="s">
        <v>31</v>
      </c>
      <c r="E670" s="2279">
        <v>3000</v>
      </c>
      <c r="F670" s="2160"/>
      <c r="G670" s="3207"/>
      <c r="H670" s="3208"/>
      <c r="I670" s="2160"/>
      <c r="J670" s="3209"/>
    </row>
    <row r="671" spans="1:10" ht="25.5">
      <c r="A671" s="2155" t="s">
        <v>1744</v>
      </c>
      <c r="B671" s="2278" t="s">
        <v>1041</v>
      </c>
      <c r="C671" s="2471" t="s">
        <v>2741</v>
      </c>
      <c r="D671" s="2273" t="s">
        <v>31</v>
      </c>
      <c r="E671" s="2279">
        <v>15000</v>
      </c>
      <c r="F671" s="2160"/>
      <c r="G671" s="3207"/>
      <c r="H671" s="3208"/>
      <c r="I671" s="2160"/>
      <c r="J671" s="3209"/>
    </row>
    <row r="672" spans="1:10" ht="38.25">
      <c r="A672" s="2155" t="s">
        <v>1745</v>
      </c>
      <c r="B672" s="2278" t="s">
        <v>1042</v>
      </c>
      <c r="C672" s="2272" t="s">
        <v>1043</v>
      </c>
      <c r="D672" s="2273" t="s">
        <v>31</v>
      </c>
      <c r="E672" s="2279">
        <v>900</v>
      </c>
      <c r="F672" s="2160"/>
      <c r="G672" s="3207"/>
      <c r="H672" s="3208"/>
      <c r="I672" s="2160"/>
      <c r="J672" s="3209"/>
    </row>
    <row r="673" spans="1:10" ht="25.5">
      <c r="A673" s="2155" t="s">
        <v>1746</v>
      </c>
      <c r="B673" s="2278" t="s">
        <v>1044</v>
      </c>
      <c r="C673" s="2272" t="s">
        <v>1045</v>
      </c>
      <c r="D673" s="2273" t="s">
        <v>31</v>
      </c>
      <c r="E673" s="2279">
        <v>900</v>
      </c>
      <c r="F673" s="2160"/>
      <c r="G673" s="3207"/>
      <c r="H673" s="3208"/>
      <c r="I673" s="2160"/>
      <c r="J673" s="3209"/>
    </row>
    <row r="674" spans="1:10">
      <c r="A674" s="2167"/>
      <c r="B674" s="2202"/>
      <c r="C674" s="2203"/>
      <c r="D674" s="2204"/>
      <c r="E674" s="2205"/>
      <c r="F674" s="2172"/>
      <c r="G674" s="3211"/>
      <c r="H674" s="3212"/>
      <c r="I674" s="2175" t="s">
        <v>1747</v>
      </c>
      <c r="J674" s="3213"/>
    </row>
    <row r="675" spans="1:10">
      <c r="A675" s="3197" t="s">
        <v>1748</v>
      </c>
      <c r="B675" s="3275" t="s">
        <v>1048</v>
      </c>
      <c r="C675" s="3262"/>
      <c r="D675" s="3327"/>
      <c r="E675" s="3240"/>
      <c r="F675" s="3205"/>
      <c r="G675" s="3218"/>
      <c r="H675" s="3219"/>
      <c r="I675" s="3205"/>
      <c r="J675" s="3206"/>
    </row>
    <row r="676" spans="1:10" ht="38.25">
      <c r="A676" s="2155" t="s">
        <v>1749</v>
      </c>
      <c r="B676" s="2278" t="s">
        <v>1050</v>
      </c>
      <c r="C676" s="2471" t="s">
        <v>1051</v>
      </c>
      <c r="D676" s="2294" t="s">
        <v>49</v>
      </c>
      <c r="E676" s="2279">
        <v>120</v>
      </c>
      <c r="F676" s="2349"/>
      <c r="G676" s="3209"/>
      <c r="H676" s="3209"/>
      <c r="I676" s="2349"/>
      <c r="J676" s="3295"/>
    </row>
    <row r="677" spans="1:10">
      <c r="A677" s="2167"/>
      <c r="B677" s="2202"/>
      <c r="C677" s="2203"/>
      <c r="D677" s="2204"/>
      <c r="E677" s="2205"/>
      <c r="F677" s="2322"/>
      <c r="G677" s="3211"/>
      <c r="H677" s="3277"/>
      <c r="I677" s="2324" t="s">
        <v>1754</v>
      </c>
      <c r="J677" s="3296"/>
    </row>
    <row r="678" spans="1:10">
      <c r="A678" s="3197" t="s">
        <v>1750</v>
      </c>
      <c r="B678" s="3275" t="s">
        <v>1054</v>
      </c>
      <c r="C678" s="3256"/>
      <c r="D678" s="3302"/>
      <c r="E678" s="3271"/>
      <c r="F678" s="3205"/>
      <c r="G678" s="3218"/>
      <c r="H678" s="3219"/>
      <c r="I678" s="3205"/>
      <c r="J678" s="3206"/>
    </row>
    <row r="679" spans="1:10" ht="25.5">
      <c r="A679" s="2155" t="s">
        <v>1751</v>
      </c>
      <c r="B679" s="2287" t="s">
        <v>1056</v>
      </c>
      <c r="C679" s="2311" t="s">
        <v>2613</v>
      </c>
      <c r="D679" s="2273" t="s">
        <v>49</v>
      </c>
      <c r="E679" s="2274">
        <v>18</v>
      </c>
      <c r="F679" s="2163"/>
      <c r="G679" s="3356"/>
      <c r="H679" s="3208"/>
      <c r="I679" s="2160"/>
      <c r="J679" s="3209"/>
    </row>
    <row r="680" spans="1:10" ht="25.5">
      <c r="A680" s="2155" t="s">
        <v>1752</v>
      </c>
      <c r="B680" s="2287" t="s">
        <v>1056</v>
      </c>
      <c r="C680" s="2311" t="s">
        <v>2614</v>
      </c>
      <c r="D680" s="2474" t="s">
        <v>49</v>
      </c>
      <c r="E680" s="2411">
        <v>36</v>
      </c>
      <c r="F680" s="2163"/>
      <c r="G680" s="3356"/>
      <c r="H680" s="3208"/>
      <c r="I680" s="2160"/>
      <c r="J680" s="3209"/>
    </row>
    <row r="681" spans="1:10" ht="25.5">
      <c r="A681" s="2155" t="s">
        <v>1753</v>
      </c>
      <c r="B681" s="2287" t="s">
        <v>1056</v>
      </c>
      <c r="C681" s="2311" t="s">
        <v>2615</v>
      </c>
      <c r="D681" s="2474" t="s">
        <v>49</v>
      </c>
      <c r="E681" s="2411">
        <v>450</v>
      </c>
      <c r="F681" s="2116"/>
      <c r="G681" s="3209"/>
      <c r="H681" s="3209"/>
      <c r="I681" s="2349"/>
      <c r="J681" s="3295"/>
    </row>
    <row r="682" spans="1:10">
      <c r="A682" s="2167"/>
      <c r="B682" s="2202"/>
      <c r="C682" s="2203"/>
      <c r="D682" s="2204"/>
      <c r="E682" s="2205"/>
      <c r="F682" s="2172"/>
      <c r="G682" s="3211"/>
      <c r="H682" s="3277"/>
      <c r="I682" s="2324" t="s">
        <v>1755</v>
      </c>
      <c r="J682" s="3296"/>
    </row>
    <row r="683" spans="1:10">
      <c r="A683" s="3197" t="s">
        <v>1756</v>
      </c>
      <c r="B683" s="3275" t="s">
        <v>1061</v>
      </c>
      <c r="C683" s="3256"/>
      <c r="D683" s="3302"/>
      <c r="E683" s="3271"/>
      <c r="F683" s="3205"/>
      <c r="G683" s="3218"/>
      <c r="H683" s="3219"/>
      <c r="I683" s="3205"/>
      <c r="J683" s="3206"/>
    </row>
    <row r="684" spans="1:10">
      <c r="A684" s="2155" t="s">
        <v>1757</v>
      </c>
      <c r="B684" s="2287" t="s">
        <v>1063</v>
      </c>
      <c r="C684" s="2311" t="s">
        <v>1064</v>
      </c>
      <c r="D684" s="2411" t="s">
        <v>31</v>
      </c>
      <c r="E684" s="2411">
        <v>15</v>
      </c>
      <c r="F684" s="2160"/>
      <c r="G684" s="3207"/>
      <c r="H684" s="3208"/>
      <c r="I684" s="2160"/>
      <c r="J684" s="3209"/>
    </row>
    <row r="685" spans="1:10">
      <c r="A685" s="2155" t="s">
        <v>1758</v>
      </c>
      <c r="B685" s="2287" t="s">
        <v>1063</v>
      </c>
      <c r="C685" s="2311" t="s">
        <v>1066</v>
      </c>
      <c r="D685" s="2411" t="s">
        <v>31</v>
      </c>
      <c r="E685" s="2411">
        <v>15</v>
      </c>
      <c r="F685" s="2160"/>
      <c r="G685" s="3207"/>
      <c r="H685" s="3208"/>
      <c r="I685" s="2160"/>
      <c r="J685" s="3209"/>
    </row>
    <row r="686" spans="1:10">
      <c r="A686" s="2155" t="s">
        <v>1759</v>
      </c>
      <c r="B686" s="2287" t="s">
        <v>1063</v>
      </c>
      <c r="C686" s="2311" t="s">
        <v>2745</v>
      </c>
      <c r="D686" s="2411" t="s">
        <v>31</v>
      </c>
      <c r="E686" s="2274">
        <v>6</v>
      </c>
      <c r="F686" s="2160"/>
      <c r="G686" s="3207"/>
      <c r="H686" s="3208"/>
      <c r="I686" s="2160"/>
      <c r="J686" s="3209"/>
    </row>
    <row r="687" spans="1:10">
      <c r="A687" s="2155" t="s">
        <v>1760</v>
      </c>
      <c r="B687" s="2278" t="s">
        <v>1069</v>
      </c>
      <c r="C687" s="2272" t="s">
        <v>1070</v>
      </c>
      <c r="D687" s="2273" t="s">
        <v>31</v>
      </c>
      <c r="E687" s="2274">
        <v>12</v>
      </c>
      <c r="F687" s="2160"/>
      <c r="G687" s="3207"/>
      <c r="H687" s="3208"/>
      <c r="I687" s="2160"/>
      <c r="J687" s="3209"/>
    </row>
    <row r="688" spans="1:10" ht="25.5">
      <c r="A688" s="2155" t="s">
        <v>1761</v>
      </c>
      <c r="B688" s="2278" t="s">
        <v>1071</v>
      </c>
      <c r="C688" s="2272" t="s">
        <v>1072</v>
      </c>
      <c r="D688" s="2273" t="s">
        <v>31</v>
      </c>
      <c r="E688" s="2274">
        <v>3000</v>
      </c>
      <c r="F688" s="2160"/>
      <c r="G688" s="3207"/>
      <c r="H688" s="3208"/>
      <c r="I688" s="2160"/>
      <c r="J688" s="3209"/>
    </row>
    <row r="689" spans="1:10" ht="25.5">
      <c r="A689" s="2155" t="s">
        <v>1762</v>
      </c>
      <c r="B689" s="2278" t="s">
        <v>1071</v>
      </c>
      <c r="C689" s="2272" t="s">
        <v>1073</v>
      </c>
      <c r="D689" s="2273" t="s">
        <v>31</v>
      </c>
      <c r="E689" s="2274">
        <v>6000</v>
      </c>
      <c r="F689" s="2160"/>
      <c r="G689" s="3207"/>
      <c r="H689" s="3208"/>
      <c r="I689" s="2160"/>
      <c r="J689" s="3209"/>
    </row>
    <row r="690" spans="1:10" ht="25.5">
      <c r="A690" s="2155" t="s">
        <v>1763</v>
      </c>
      <c r="B690" s="2278" t="s">
        <v>1071</v>
      </c>
      <c r="C690" s="2272" t="s">
        <v>1074</v>
      </c>
      <c r="D690" s="2273" t="s">
        <v>31</v>
      </c>
      <c r="E690" s="2274">
        <v>3000</v>
      </c>
      <c r="F690" s="2160"/>
      <c r="G690" s="3207"/>
      <c r="H690" s="3208"/>
      <c r="I690" s="2160"/>
      <c r="J690" s="3209"/>
    </row>
    <row r="691" spans="1:10" ht="25.5">
      <c r="A691" s="2155" t="s">
        <v>1764</v>
      </c>
      <c r="B691" s="2278" t="s">
        <v>1071</v>
      </c>
      <c r="C691" s="2272" t="s">
        <v>1765</v>
      </c>
      <c r="D691" s="2273" t="s">
        <v>31</v>
      </c>
      <c r="E691" s="2274">
        <v>6000</v>
      </c>
      <c r="F691" s="2330"/>
      <c r="G691" s="3282"/>
      <c r="H691" s="3283"/>
      <c r="I691" s="2330"/>
      <c r="J691" s="3284"/>
    </row>
    <row r="692" spans="1:10">
      <c r="A692" s="2167"/>
      <c r="B692" s="2202"/>
      <c r="C692" s="2203"/>
      <c r="D692" s="2204"/>
      <c r="E692" s="2205"/>
      <c r="F692" s="2172"/>
      <c r="G692" s="3211"/>
      <c r="H692" s="3277"/>
      <c r="I692" s="2324" t="s">
        <v>1771</v>
      </c>
      <c r="J692" s="3296"/>
    </row>
    <row r="693" spans="1:10">
      <c r="A693" s="3358" t="s">
        <v>234</v>
      </c>
      <c r="B693" s="3264" t="s">
        <v>1766</v>
      </c>
      <c r="C693" s="3359"/>
      <c r="D693" s="3360"/>
      <c r="E693" s="3361"/>
      <c r="F693" s="3339"/>
      <c r="G693" s="3340"/>
      <c r="H693" s="3341"/>
      <c r="I693" s="3339"/>
      <c r="J693" s="3342"/>
    </row>
    <row r="694" spans="1:10" ht="25.5">
      <c r="A694" s="2263" t="s">
        <v>1767</v>
      </c>
      <c r="B694" s="2344" t="s">
        <v>1075</v>
      </c>
      <c r="C694" s="2345" t="s">
        <v>1076</v>
      </c>
      <c r="D694" s="2273" t="s">
        <v>31</v>
      </c>
      <c r="E694" s="2274">
        <v>36</v>
      </c>
      <c r="F694" s="2349"/>
      <c r="G694" s="3209"/>
      <c r="H694" s="3209"/>
      <c r="I694" s="2349"/>
      <c r="J694" s="3295"/>
    </row>
    <row r="695" spans="1:10">
      <c r="A695" s="2167"/>
      <c r="B695" s="2202"/>
      <c r="C695" s="2203"/>
      <c r="D695" s="2204"/>
      <c r="E695" s="2205"/>
      <c r="F695" s="2322"/>
      <c r="G695" s="3211"/>
      <c r="H695" s="3277"/>
      <c r="I695" s="2324" t="s">
        <v>1772</v>
      </c>
      <c r="J695" s="3296"/>
    </row>
    <row r="696" spans="1:10">
      <c r="A696" s="3197" t="s">
        <v>1768</v>
      </c>
      <c r="B696" s="3275" t="s">
        <v>1077</v>
      </c>
      <c r="C696" s="3362"/>
      <c r="D696" s="3363"/>
      <c r="E696" s="3364"/>
      <c r="F696" s="3205"/>
      <c r="G696" s="3218"/>
      <c r="H696" s="3219"/>
      <c r="I696" s="3205"/>
      <c r="J696" s="3206"/>
    </row>
    <row r="697" spans="1:10">
      <c r="A697" s="2263" t="s">
        <v>1769</v>
      </c>
      <c r="B697" s="2278" t="s">
        <v>1078</v>
      </c>
      <c r="C697" s="2272" t="s">
        <v>1079</v>
      </c>
      <c r="D697" s="2273" t="s">
        <v>31</v>
      </c>
      <c r="E697" s="2274">
        <v>30</v>
      </c>
      <c r="F697" s="2160"/>
      <c r="G697" s="3207"/>
      <c r="H697" s="3208"/>
      <c r="I697" s="2160"/>
      <c r="J697" s="3209"/>
    </row>
    <row r="698" spans="1:10" ht="25.5">
      <c r="A698" s="2263" t="s">
        <v>1770</v>
      </c>
      <c r="B698" s="2278" t="s">
        <v>1080</v>
      </c>
      <c r="C698" s="2272" t="s">
        <v>1777</v>
      </c>
      <c r="D698" s="2294" t="s">
        <v>31</v>
      </c>
      <c r="E698" s="2279">
        <v>36</v>
      </c>
      <c r="F698" s="2160"/>
      <c r="G698" s="3207"/>
      <c r="H698" s="3208"/>
      <c r="I698" s="2160"/>
      <c r="J698" s="3209"/>
    </row>
    <row r="699" spans="1:10">
      <c r="A699" s="2167"/>
      <c r="B699" s="2202"/>
      <c r="C699" s="2203"/>
      <c r="D699" s="2204"/>
      <c r="E699" s="2205"/>
      <c r="F699" s="2172"/>
      <c r="G699" s="3211"/>
      <c r="H699" s="3212"/>
      <c r="I699" s="2175" t="s">
        <v>1773</v>
      </c>
      <c r="J699" s="3213"/>
    </row>
    <row r="700" spans="1:10">
      <c r="A700" s="3197" t="s">
        <v>1774</v>
      </c>
      <c r="B700" s="3275" t="s">
        <v>1081</v>
      </c>
      <c r="C700" s="3224"/>
      <c r="D700" s="3200"/>
      <c r="E700" s="3201"/>
      <c r="F700" s="3205"/>
      <c r="G700" s="3218"/>
      <c r="H700" s="3219"/>
      <c r="I700" s="3205"/>
      <c r="J700" s="3206"/>
    </row>
    <row r="701" spans="1:10" ht="25.5">
      <c r="A701" s="2155" t="s">
        <v>1775</v>
      </c>
      <c r="B701" s="2287" t="s">
        <v>1082</v>
      </c>
      <c r="C701" s="2311" t="s">
        <v>1776</v>
      </c>
      <c r="D701" s="2474" t="s">
        <v>87</v>
      </c>
      <c r="E701" s="2411">
        <v>72</v>
      </c>
      <c r="F701" s="2349"/>
      <c r="G701" s="3209"/>
      <c r="H701" s="3209"/>
      <c r="I701" s="2349"/>
      <c r="J701" s="3295"/>
    </row>
    <row r="702" spans="1:10">
      <c r="A702" s="2167"/>
      <c r="B702" s="2202"/>
      <c r="C702" s="2203"/>
      <c r="D702" s="2204"/>
      <c r="E702" s="2205"/>
      <c r="F702" s="2322"/>
      <c r="G702" s="3211"/>
      <c r="H702" s="3277"/>
      <c r="I702" s="2324" t="s">
        <v>1778</v>
      </c>
      <c r="J702" s="3296"/>
    </row>
    <row r="703" spans="1:10">
      <c r="A703" s="3197" t="s">
        <v>1781</v>
      </c>
      <c r="B703" s="3268" t="s">
        <v>1084</v>
      </c>
      <c r="C703" s="3224"/>
      <c r="D703" s="3200"/>
      <c r="E703" s="3201"/>
      <c r="F703" s="3205"/>
      <c r="G703" s="3218"/>
      <c r="H703" s="3219"/>
      <c r="I703" s="3205"/>
      <c r="J703" s="3206"/>
    </row>
    <row r="704" spans="1:10">
      <c r="A704" s="2155" t="s">
        <v>1782</v>
      </c>
      <c r="B704" s="2278" t="s">
        <v>1085</v>
      </c>
      <c r="C704" s="2272" t="s">
        <v>1086</v>
      </c>
      <c r="D704" s="2273" t="s">
        <v>31</v>
      </c>
      <c r="E704" s="2274">
        <v>24</v>
      </c>
      <c r="F704" s="2160"/>
      <c r="G704" s="3207"/>
      <c r="H704" s="3210"/>
      <c r="I704" s="2163"/>
      <c r="J704" s="3209"/>
    </row>
    <row r="705" spans="1:10">
      <c r="A705" s="2155" t="s">
        <v>1783</v>
      </c>
      <c r="B705" s="2278" t="s">
        <v>1085</v>
      </c>
      <c r="C705" s="2272" t="s">
        <v>1780</v>
      </c>
      <c r="D705" s="2273" t="s">
        <v>31</v>
      </c>
      <c r="E705" s="2274">
        <v>12</v>
      </c>
      <c r="F705" s="2116"/>
      <c r="G705" s="3209"/>
      <c r="H705" s="3209"/>
      <c r="I705" s="2349"/>
      <c r="J705" s="3295"/>
    </row>
    <row r="706" spans="1:10">
      <c r="A706" s="2167"/>
      <c r="B706" s="2202"/>
      <c r="C706" s="2203"/>
      <c r="D706" s="2204"/>
      <c r="E706" s="2205"/>
      <c r="F706" s="2172"/>
      <c r="G706" s="3276"/>
      <c r="H706" s="3277"/>
      <c r="I706" s="2324" t="s">
        <v>1779</v>
      </c>
      <c r="J706" s="3296"/>
    </row>
    <row r="707" spans="1:10">
      <c r="A707" s="3197" t="s">
        <v>1784</v>
      </c>
      <c r="B707" s="3365" t="s">
        <v>1087</v>
      </c>
      <c r="C707" s="3224"/>
      <c r="D707" s="3200"/>
      <c r="E707" s="3201"/>
      <c r="F707" s="3265"/>
      <c r="G707" s="3266"/>
      <c r="H707" s="3219"/>
      <c r="I707" s="3267"/>
      <c r="J707" s="3206"/>
    </row>
    <row r="708" spans="1:10" ht="89.25">
      <c r="A708" s="2469" t="s">
        <v>1785</v>
      </c>
      <c r="B708" s="2257" t="s">
        <v>1089</v>
      </c>
      <c r="C708" s="2272" t="s">
        <v>3460</v>
      </c>
      <c r="D708" s="2162" t="s">
        <v>858</v>
      </c>
      <c r="E708" s="2162">
        <v>10</v>
      </c>
      <c r="F708" s="2487"/>
      <c r="G708" s="3357"/>
      <c r="H708" s="3210"/>
      <c r="I708" s="2488"/>
      <c r="J708" s="3357"/>
    </row>
    <row r="709" spans="1:10" ht="76.5">
      <c r="A709" s="2469" t="s">
        <v>1786</v>
      </c>
      <c r="B709" s="2257" t="s">
        <v>1092</v>
      </c>
      <c r="C709" s="2272" t="s">
        <v>1093</v>
      </c>
      <c r="D709" s="2162" t="s">
        <v>858</v>
      </c>
      <c r="E709" s="2162">
        <v>10</v>
      </c>
      <c r="F709" s="2487"/>
      <c r="G709" s="3357"/>
      <c r="H709" s="3210"/>
      <c r="I709" s="2488"/>
      <c r="J709" s="3357"/>
    </row>
    <row r="710" spans="1:10" ht="89.25">
      <c r="A710" s="2469" t="s">
        <v>1787</v>
      </c>
      <c r="B710" s="2257" t="s">
        <v>1095</v>
      </c>
      <c r="C710" s="2272" t="s">
        <v>3461</v>
      </c>
      <c r="D710" s="2162" t="s">
        <v>858</v>
      </c>
      <c r="E710" s="2162">
        <v>10</v>
      </c>
      <c r="F710" s="2487"/>
      <c r="G710" s="3357"/>
      <c r="H710" s="3210"/>
      <c r="I710" s="2488"/>
      <c r="J710" s="3357"/>
    </row>
    <row r="711" spans="1:10" ht="76.5">
      <c r="A711" s="2469" t="s">
        <v>1788</v>
      </c>
      <c r="B711" s="2257" t="s">
        <v>1098</v>
      </c>
      <c r="C711" s="2272" t="s">
        <v>3462</v>
      </c>
      <c r="D711" s="2162" t="s">
        <v>858</v>
      </c>
      <c r="E711" s="2162">
        <v>10</v>
      </c>
      <c r="F711" s="2487"/>
      <c r="G711" s="3357"/>
      <c r="H711" s="3210"/>
      <c r="I711" s="2488"/>
      <c r="J711" s="3357"/>
    </row>
    <row r="712" spans="1:10" ht="38.25">
      <c r="A712" s="2469" t="s">
        <v>1789</v>
      </c>
      <c r="B712" s="2257" t="s">
        <v>1101</v>
      </c>
      <c r="C712" s="2272" t="s">
        <v>1102</v>
      </c>
      <c r="D712" s="2162" t="s">
        <v>858</v>
      </c>
      <c r="E712" s="2162">
        <v>9</v>
      </c>
      <c r="F712" s="2487"/>
      <c r="G712" s="3357"/>
      <c r="H712" s="3210"/>
      <c r="I712" s="2488"/>
      <c r="J712" s="3357"/>
    </row>
    <row r="713" spans="1:10" ht="51">
      <c r="A713" s="2469" t="s">
        <v>1790</v>
      </c>
      <c r="B713" s="2389" t="s">
        <v>1104</v>
      </c>
      <c r="C713" s="2489" t="s">
        <v>1105</v>
      </c>
      <c r="D713" s="2162" t="s">
        <v>858</v>
      </c>
      <c r="E713" s="2162">
        <v>9</v>
      </c>
      <c r="F713" s="2487"/>
      <c r="G713" s="3357"/>
      <c r="H713" s="3210"/>
      <c r="I713" s="2488"/>
      <c r="J713" s="3357"/>
    </row>
    <row r="714" spans="1:10" ht="38.25">
      <c r="A714" s="2469" t="s">
        <v>1791</v>
      </c>
      <c r="B714" s="2309" t="s">
        <v>1107</v>
      </c>
      <c r="C714" s="2489" t="s">
        <v>1108</v>
      </c>
      <c r="D714" s="2162" t="s">
        <v>858</v>
      </c>
      <c r="E714" s="2162">
        <v>9</v>
      </c>
      <c r="F714" s="2487"/>
      <c r="G714" s="3357"/>
      <c r="H714" s="3210"/>
      <c r="I714" s="2488"/>
      <c r="J714" s="3357"/>
    </row>
    <row r="715" spans="1:10" ht="76.5">
      <c r="A715" s="2469" t="s">
        <v>1792</v>
      </c>
      <c r="B715" s="2257" t="s">
        <v>1110</v>
      </c>
      <c r="C715" s="2272" t="s">
        <v>1111</v>
      </c>
      <c r="D715" s="2162" t="s">
        <v>858</v>
      </c>
      <c r="E715" s="2162">
        <v>9</v>
      </c>
      <c r="F715" s="2487"/>
      <c r="G715" s="3357"/>
      <c r="H715" s="3210"/>
      <c r="I715" s="2488"/>
      <c r="J715" s="3357"/>
    </row>
    <row r="716" spans="1:10" ht="63.75">
      <c r="A716" s="2469" t="s">
        <v>1793</v>
      </c>
      <c r="B716" s="2309" t="s">
        <v>1112</v>
      </c>
      <c r="C716" s="2345" t="s">
        <v>1113</v>
      </c>
      <c r="D716" s="2162" t="s">
        <v>858</v>
      </c>
      <c r="E716" s="2162">
        <v>9</v>
      </c>
      <c r="F716" s="2487"/>
      <c r="G716" s="3357"/>
      <c r="H716" s="3210"/>
      <c r="I716" s="2488"/>
      <c r="J716" s="3357"/>
    </row>
    <row r="717" spans="1:10" ht="76.5">
      <c r="A717" s="2469" t="s">
        <v>1794</v>
      </c>
      <c r="B717" s="2257" t="s">
        <v>1114</v>
      </c>
      <c r="C717" s="2272" t="s">
        <v>1115</v>
      </c>
      <c r="D717" s="2162" t="s">
        <v>858</v>
      </c>
      <c r="E717" s="2162">
        <v>9</v>
      </c>
      <c r="F717" s="2349"/>
      <c r="G717" s="3295"/>
      <c r="H717" s="3295"/>
      <c r="I717" s="2349"/>
      <c r="J717" s="3295"/>
    </row>
    <row r="718" spans="1:10" ht="25.5">
      <c r="A718" s="2469" t="s">
        <v>1795</v>
      </c>
      <c r="B718" s="2257" t="s">
        <v>1116</v>
      </c>
      <c r="C718" s="2272" t="s">
        <v>2747</v>
      </c>
      <c r="D718" s="2162" t="s">
        <v>858</v>
      </c>
      <c r="E718" s="2162">
        <v>9</v>
      </c>
      <c r="F718" s="2487"/>
      <c r="G718" s="3357"/>
      <c r="H718" s="3210"/>
      <c r="I718" s="2488"/>
      <c r="J718" s="3357"/>
    </row>
    <row r="719" spans="1:10" ht="25.5">
      <c r="A719" s="2469" t="s">
        <v>1796</v>
      </c>
      <c r="B719" s="2257" t="s">
        <v>1117</v>
      </c>
      <c r="C719" s="2272" t="s">
        <v>1118</v>
      </c>
      <c r="D719" s="2162" t="s">
        <v>858</v>
      </c>
      <c r="E719" s="2162">
        <v>9</v>
      </c>
      <c r="F719" s="2349"/>
      <c r="G719" s="3209"/>
      <c r="H719" s="3209"/>
      <c r="I719" s="2349"/>
      <c r="J719" s="3295"/>
    </row>
    <row r="720" spans="1:10">
      <c r="A720" s="2167"/>
      <c r="B720" s="2173"/>
      <c r="C720" s="2203"/>
      <c r="D720" s="2204"/>
      <c r="E720" s="2205"/>
      <c r="F720" s="2322"/>
      <c r="G720" s="3276"/>
      <c r="H720" s="3277"/>
      <c r="I720" s="2324" t="s">
        <v>1797</v>
      </c>
      <c r="J720" s="3296"/>
    </row>
    <row r="721" spans="1:10">
      <c r="A721" s="3366" t="s">
        <v>1798</v>
      </c>
      <c r="B721" s="3367" t="s">
        <v>1119</v>
      </c>
      <c r="C721" s="3368"/>
      <c r="D721" s="3369"/>
      <c r="E721" s="3370"/>
      <c r="F721" s="3371"/>
      <c r="G721" s="3266"/>
      <c r="H721" s="3330"/>
      <c r="I721" s="3372"/>
      <c r="J721" s="3332"/>
    </row>
    <row r="722" spans="1:10" ht="25.5">
      <c r="A722" s="2497" t="s">
        <v>1801</v>
      </c>
      <c r="B722" s="2498" t="s">
        <v>1120</v>
      </c>
      <c r="C722" s="2499" t="s">
        <v>1121</v>
      </c>
      <c r="D722" s="2500" t="s">
        <v>858</v>
      </c>
      <c r="E722" s="2500">
        <v>6</v>
      </c>
      <c r="F722" s="2487"/>
      <c r="G722" s="3357"/>
      <c r="H722" s="3210"/>
      <c r="I722" s="2488"/>
      <c r="J722" s="3357"/>
    </row>
    <row r="723" spans="1:10">
      <c r="A723" s="2167"/>
      <c r="B723" s="2202"/>
      <c r="C723" s="2203"/>
      <c r="D723" s="2204"/>
      <c r="E723" s="2205"/>
      <c r="F723" s="2172"/>
      <c r="G723" s="3211"/>
      <c r="H723" s="3212"/>
      <c r="I723" s="2175" t="s">
        <v>1809</v>
      </c>
      <c r="J723" s="3213"/>
    </row>
    <row r="724" spans="1:10">
      <c r="A724" s="3197" t="s">
        <v>1799</v>
      </c>
      <c r="B724" s="3258" t="s">
        <v>1122</v>
      </c>
      <c r="C724" s="3373"/>
      <c r="D724" s="3374"/>
      <c r="E724" s="3374"/>
      <c r="F724" s="3375"/>
      <c r="G724" s="3376"/>
      <c r="H724" s="3204"/>
      <c r="I724" s="3377"/>
      <c r="J724" s="3376"/>
    </row>
    <row r="725" spans="1:10" ht="25.5">
      <c r="A725" s="2507" t="s">
        <v>1800</v>
      </c>
      <c r="B725" s="2508" t="s">
        <v>1123</v>
      </c>
      <c r="C725" s="2509" t="s">
        <v>2746</v>
      </c>
      <c r="D725" s="2510" t="s">
        <v>858</v>
      </c>
      <c r="E725" s="2510">
        <v>9</v>
      </c>
      <c r="F725" s="2511"/>
      <c r="G725" s="3326"/>
      <c r="H725" s="3313"/>
      <c r="I725" s="2512"/>
      <c r="J725" s="3326"/>
    </row>
    <row r="726" spans="1:10">
      <c r="A726" s="2167"/>
      <c r="B726" s="2202"/>
      <c r="C726" s="2203"/>
      <c r="D726" s="2204"/>
      <c r="E726" s="2205"/>
      <c r="F726" s="2172"/>
      <c r="G726" s="3211"/>
      <c r="H726" s="3212"/>
      <c r="I726" s="2175" t="s">
        <v>1810</v>
      </c>
      <c r="J726" s="3213"/>
    </row>
    <row r="727" spans="1:10">
      <c r="A727" s="3197" t="s">
        <v>1802</v>
      </c>
      <c r="B727" s="3268" t="s">
        <v>1339</v>
      </c>
      <c r="C727" s="3224"/>
      <c r="D727" s="3200"/>
      <c r="E727" s="3201"/>
      <c r="F727" s="3205"/>
      <c r="G727" s="3218"/>
      <c r="H727" s="3219"/>
      <c r="I727" s="3205"/>
      <c r="J727" s="3206"/>
    </row>
    <row r="728" spans="1:10" ht="25.5">
      <c r="A728" s="2155" t="s">
        <v>1803</v>
      </c>
      <c r="B728" s="2257" t="s">
        <v>1137</v>
      </c>
      <c r="C728" s="2513" t="s">
        <v>1138</v>
      </c>
      <c r="D728" s="2162" t="s">
        <v>31</v>
      </c>
      <c r="E728" s="2238">
        <v>30</v>
      </c>
      <c r="F728" s="2160"/>
      <c r="G728" s="3207"/>
      <c r="H728" s="3208"/>
      <c r="I728" s="2160"/>
      <c r="J728" s="3209"/>
    </row>
    <row r="729" spans="1:10">
      <c r="A729" s="2155" t="s">
        <v>1804</v>
      </c>
      <c r="B729" s="2257" t="s">
        <v>1140</v>
      </c>
      <c r="C729" s="2513" t="s">
        <v>1141</v>
      </c>
      <c r="D729" s="2162" t="s">
        <v>31</v>
      </c>
      <c r="E729" s="2238">
        <v>6</v>
      </c>
      <c r="F729" s="2160"/>
      <c r="G729" s="3207"/>
      <c r="H729" s="3208"/>
      <c r="I729" s="2160"/>
      <c r="J729" s="3209"/>
    </row>
    <row r="730" spans="1:10">
      <c r="A730" s="2155" t="s">
        <v>1805</v>
      </c>
      <c r="B730" s="2257" t="s">
        <v>1142</v>
      </c>
      <c r="C730" s="2513" t="s">
        <v>1143</v>
      </c>
      <c r="D730" s="2162" t="s">
        <v>31</v>
      </c>
      <c r="E730" s="2238">
        <v>18</v>
      </c>
      <c r="F730" s="2160"/>
      <c r="G730" s="3207"/>
      <c r="H730" s="3208"/>
      <c r="I730" s="2160"/>
      <c r="J730" s="3209"/>
    </row>
    <row r="731" spans="1:10">
      <c r="A731" s="2167"/>
      <c r="B731" s="2202"/>
      <c r="C731" s="2203"/>
      <c r="D731" s="2204"/>
      <c r="E731" s="2205"/>
      <c r="F731" s="2172"/>
      <c r="G731" s="3211"/>
      <c r="H731" s="3212"/>
      <c r="I731" s="2175" t="s">
        <v>1811</v>
      </c>
      <c r="J731" s="3213"/>
    </row>
    <row r="732" spans="1:10">
      <c r="A732" s="3197" t="s">
        <v>1806</v>
      </c>
      <c r="B732" s="3268" t="s">
        <v>1340</v>
      </c>
      <c r="C732" s="3224"/>
      <c r="D732" s="3200"/>
      <c r="E732" s="3201"/>
      <c r="F732" s="3205"/>
      <c r="G732" s="3218"/>
      <c r="H732" s="3219"/>
      <c r="I732" s="3205"/>
      <c r="J732" s="3206"/>
    </row>
    <row r="733" spans="1:10">
      <c r="A733" s="2155" t="s">
        <v>1807</v>
      </c>
      <c r="B733" s="2257" t="s">
        <v>1144</v>
      </c>
      <c r="C733" s="2513" t="s">
        <v>2628</v>
      </c>
      <c r="D733" s="2162" t="s">
        <v>31</v>
      </c>
      <c r="E733" s="2238">
        <v>6</v>
      </c>
      <c r="F733" s="2160"/>
      <c r="G733" s="3207"/>
      <c r="H733" s="3208"/>
      <c r="I733" s="2160"/>
      <c r="J733" s="3209"/>
    </row>
    <row r="734" spans="1:10">
      <c r="A734" s="2155" t="s">
        <v>1808</v>
      </c>
      <c r="B734" s="2257" t="s">
        <v>1145</v>
      </c>
      <c r="C734" s="2513" t="s">
        <v>2629</v>
      </c>
      <c r="D734" s="2162" t="s">
        <v>31</v>
      </c>
      <c r="E734" s="2238">
        <v>6</v>
      </c>
      <c r="F734" s="2160"/>
      <c r="G734" s="3207"/>
      <c r="H734" s="3208"/>
      <c r="I734" s="2160"/>
      <c r="J734" s="3209"/>
    </row>
    <row r="735" spans="1:10">
      <c r="A735" s="2167"/>
      <c r="B735" s="2202"/>
      <c r="C735" s="2203"/>
      <c r="D735" s="2204"/>
      <c r="E735" s="2205"/>
      <c r="F735" s="2172"/>
      <c r="G735" s="3211"/>
      <c r="H735" s="3212"/>
      <c r="I735" s="2175" t="s">
        <v>1812</v>
      </c>
      <c r="J735" s="3213"/>
    </row>
    <row r="736" spans="1:10">
      <c r="A736" s="3197" t="s">
        <v>1813</v>
      </c>
      <c r="B736" s="3268" t="s">
        <v>1341</v>
      </c>
      <c r="C736" s="3378"/>
      <c r="D736" s="3257"/>
      <c r="E736" s="3201"/>
      <c r="F736" s="3258"/>
      <c r="G736" s="3259"/>
      <c r="H736" s="3260"/>
      <c r="I736" s="3258"/>
      <c r="J736" s="3261"/>
    </row>
    <row r="737" spans="1:10">
      <c r="A737" s="2155" t="s">
        <v>1814</v>
      </c>
      <c r="B737" s="2257" t="s">
        <v>1149</v>
      </c>
      <c r="C737" s="2513" t="s">
        <v>1150</v>
      </c>
      <c r="D737" s="2162" t="s">
        <v>31</v>
      </c>
      <c r="E737" s="2210">
        <v>3</v>
      </c>
      <c r="F737" s="2160"/>
      <c r="G737" s="3207"/>
      <c r="H737" s="3208"/>
      <c r="I737" s="2160"/>
      <c r="J737" s="3209"/>
    </row>
    <row r="738" spans="1:10">
      <c r="A738" s="2167"/>
      <c r="B738" s="2202"/>
      <c r="C738" s="2203"/>
      <c r="D738" s="2204"/>
      <c r="E738" s="2205"/>
      <c r="F738" s="2172"/>
      <c r="G738" s="3211"/>
      <c r="H738" s="3212"/>
      <c r="I738" s="2175" t="s">
        <v>1819</v>
      </c>
      <c r="J738" s="3213"/>
    </row>
    <row r="739" spans="1:10">
      <c r="A739" s="3197" t="s">
        <v>1815</v>
      </c>
      <c r="B739" s="3268" t="s">
        <v>1152</v>
      </c>
      <c r="C739" s="3378"/>
      <c r="D739" s="3257"/>
      <c r="E739" s="3201"/>
      <c r="F739" s="3258"/>
      <c r="G739" s="3259"/>
      <c r="H739" s="3260"/>
      <c r="I739" s="3258"/>
      <c r="J739" s="3261"/>
    </row>
    <row r="740" spans="1:10" ht="38.25">
      <c r="A740" s="2155" t="s">
        <v>1816</v>
      </c>
      <c r="B740" s="2257" t="s">
        <v>1152</v>
      </c>
      <c r="C740" s="2513" t="s">
        <v>1153</v>
      </c>
      <c r="D740" s="2162" t="s">
        <v>31</v>
      </c>
      <c r="E740" s="2210">
        <v>6</v>
      </c>
      <c r="F740" s="2160"/>
      <c r="G740" s="3207"/>
      <c r="H740" s="3208"/>
      <c r="I740" s="2160"/>
      <c r="J740" s="3209"/>
    </row>
    <row r="741" spans="1:10">
      <c r="A741" s="2155" t="s">
        <v>1817</v>
      </c>
      <c r="B741" s="2209" t="s">
        <v>1078</v>
      </c>
      <c r="C741" s="2209" t="s">
        <v>1307</v>
      </c>
      <c r="D741" s="2237" t="s">
        <v>31</v>
      </c>
      <c r="E741" s="2256" t="s">
        <v>558</v>
      </c>
      <c r="F741" s="2160"/>
      <c r="G741" s="3207"/>
      <c r="H741" s="3208"/>
      <c r="I741" s="2160"/>
      <c r="J741" s="3209"/>
    </row>
    <row r="742" spans="1:10" ht="51.75">
      <c r="A742" s="2155" t="s">
        <v>1818</v>
      </c>
      <c r="B742" s="2254" t="s">
        <v>1308</v>
      </c>
      <c r="C742" s="2515" t="s">
        <v>1309</v>
      </c>
      <c r="D742" s="2295" t="s">
        <v>31</v>
      </c>
      <c r="E742" s="2295">
        <v>24</v>
      </c>
      <c r="F742" s="2160"/>
      <c r="G742" s="3207"/>
      <c r="H742" s="3208"/>
      <c r="I742" s="2160"/>
      <c r="J742" s="3209"/>
    </row>
    <row r="743" spans="1:10">
      <c r="A743" s="2167"/>
      <c r="B743" s="2202"/>
      <c r="C743" s="2203"/>
      <c r="D743" s="2204"/>
      <c r="E743" s="2205"/>
      <c r="F743" s="2172"/>
      <c r="G743" s="3211"/>
      <c r="H743" s="3212"/>
      <c r="I743" s="2175" t="s">
        <v>1822</v>
      </c>
      <c r="J743" s="3213"/>
    </row>
    <row r="744" spans="1:10">
      <c r="A744" s="3197" t="s">
        <v>1820</v>
      </c>
      <c r="B744" s="3268" t="s">
        <v>1342</v>
      </c>
      <c r="C744" s="3378"/>
      <c r="D744" s="3257"/>
      <c r="E744" s="3201"/>
      <c r="F744" s="3258"/>
      <c r="G744" s="3259"/>
      <c r="H744" s="3260"/>
      <c r="I744" s="3258"/>
      <c r="J744" s="3261"/>
    </row>
    <row r="745" spans="1:10">
      <c r="A745" s="2155" t="s">
        <v>1821</v>
      </c>
      <c r="B745" s="2257" t="s">
        <v>1155</v>
      </c>
      <c r="C745" s="2309" t="s">
        <v>1156</v>
      </c>
      <c r="D745" s="2162" t="s">
        <v>31</v>
      </c>
      <c r="E745" s="2210">
        <v>3</v>
      </c>
      <c r="F745" s="2160"/>
      <c r="G745" s="3207"/>
      <c r="H745" s="3208"/>
      <c r="I745" s="2160"/>
      <c r="J745" s="3209"/>
    </row>
    <row r="746" spans="1:10">
      <c r="A746" s="2167"/>
      <c r="B746" s="2202"/>
      <c r="C746" s="2203"/>
      <c r="D746" s="2204"/>
      <c r="E746" s="2205"/>
      <c r="F746" s="2172"/>
      <c r="G746" s="3211"/>
      <c r="H746" s="3212"/>
      <c r="I746" s="2175" t="s">
        <v>1823</v>
      </c>
      <c r="J746" s="3213"/>
    </row>
    <row r="747" spans="1:10">
      <c r="A747" s="3197" t="s">
        <v>1827</v>
      </c>
      <c r="B747" s="3268" t="s">
        <v>1343</v>
      </c>
      <c r="C747" s="3378"/>
      <c r="D747" s="3257"/>
      <c r="E747" s="3201"/>
      <c r="F747" s="3258"/>
      <c r="G747" s="3259"/>
      <c r="H747" s="3260"/>
      <c r="I747" s="3258"/>
      <c r="J747" s="3261"/>
    </row>
    <row r="748" spans="1:10">
      <c r="A748" s="2155" t="s">
        <v>1828</v>
      </c>
      <c r="B748" s="2516" t="s">
        <v>1161</v>
      </c>
      <c r="C748" s="2389" t="s">
        <v>1162</v>
      </c>
      <c r="D748" s="2162" t="s">
        <v>31</v>
      </c>
      <c r="E748" s="2517">
        <v>120000</v>
      </c>
      <c r="F748" s="2160"/>
      <c r="G748" s="3207"/>
      <c r="H748" s="3208"/>
      <c r="I748" s="2160"/>
      <c r="J748" s="3209"/>
    </row>
    <row r="749" spans="1:10">
      <c r="A749" s="2155" t="s">
        <v>1829</v>
      </c>
      <c r="B749" s="2516" t="s">
        <v>1164</v>
      </c>
      <c r="C749" s="2518" t="s">
        <v>1165</v>
      </c>
      <c r="D749" s="2162" t="s">
        <v>31</v>
      </c>
      <c r="E749" s="2519">
        <v>6000</v>
      </c>
      <c r="F749" s="2160"/>
      <c r="G749" s="3207"/>
      <c r="H749" s="3208"/>
      <c r="I749" s="2160"/>
      <c r="J749" s="3209"/>
    </row>
    <row r="750" spans="1:10">
      <c r="A750" s="2155" t="s">
        <v>1830</v>
      </c>
      <c r="B750" s="2516" t="s">
        <v>1164</v>
      </c>
      <c r="C750" s="2518" t="s">
        <v>1167</v>
      </c>
      <c r="D750" s="2162" t="s">
        <v>31</v>
      </c>
      <c r="E750" s="2519">
        <v>6000</v>
      </c>
      <c r="F750" s="2160"/>
      <c r="G750" s="3207"/>
      <c r="H750" s="3208"/>
      <c r="I750" s="2160"/>
      <c r="J750" s="3209"/>
    </row>
    <row r="751" spans="1:10">
      <c r="A751" s="2155" t="s">
        <v>1831</v>
      </c>
      <c r="B751" s="2516" t="s">
        <v>1169</v>
      </c>
      <c r="C751" s="2389" t="s">
        <v>1170</v>
      </c>
      <c r="D751" s="2162" t="s">
        <v>31</v>
      </c>
      <c r="E751" s="2517">
        <v>18</v>
      </c>
      <c r="F751" s="2160"/>
      <c r="G751" s="3207"/>
      <c r="H751" s="3208"/>
      <c r="I751" s="2160"/>
      <c r="J751" s="3209"/>
    </row>
    <row r="752" spans="1:10">
      <c r="A752" s="2167"/>
      <c r="B752" s="2202"/>
      <c r="C752" s="2203"/>
      <c r="D752" s="2204"/>
      <c r="E752" s="2205"/>
      <c r="F752" s="2172"/>
      <c r="G752" s="3211"/>
      <c r="H752" s="3212"/>
      <c r="I752" s="2175" t="s">
        <v>1824</v>
      </c>
      <c r="J752" s="3213"/>
    </row>
    <row r="753" spans="1:10">
      <c r="A753" s="3197" t="s">
        <v>1832</v>
      </c>
      <c r="B753" s="3268" t="s">
        <v>1344</v>
      </c>
      <c r="C753" s="3378"/>
      <c r="D753" s="3257"/>
      <c r="E753" s="3201"/>
      <c r="F753" s="3258"/>
      <c r="G753" s="3259"/>
      <c r="H753" s="3260"/>
      <c r="I753" s="3258"/>
      <c r="J753" s="3261"/>
    </row>
    <row r="754" spans="1:10" ht="38.25">
      <c r="A754" s="2155" t="s">
        <v>1833</v>
      </c>
      <c r="B754" s="2516" t="s">
        <v>1172</v>
      </c>
      <c r="C754" s="2389" t="s">
        <v>1170</v>
      </c>
      <c r="D754" s="2162" t="s">
        <v>31</v>
      </c>
      <c r="E754" s="2517">
        <v>3</v>
      </c>
      <c r="F754" s="2160"/>
      <c r="G754" s="3207"/>
      <c r="H754" s="3208"/>
      <c r="I754" s="2160"/>
      <c r="J754" s="3209"/>
    </row>
    <row r="755" spans="1:10">
      <c r="A755" s="2167"/>
      <c r="B755" s="2202"/>
      <c r="C755" s="2203"/>
      <c r="D755" s="2204"/>
      <c r="E755" s="2205"/>
      <c r="F755" s="2172"/>
      <c r="G755" s="3211"/>
      <c r="H755" s="3212"/>
      <c r="I755" s="2175" t="s">
        <v>1825</v>
      </c>
      <c r="J755" s="3213"/>
    </row>
    <row r="756" spans="1:10">
      <c r="A756" s="3197" t="s">
        <v>1834</v>
      </c>
      <c r="B756" s="3268" t="s">
        <v>1345</v>
      </c>
      <c r="C756" s="3378"/>
      <c r="D756" s="3257"/>
      <c r="E756" s="3201"/>
      <c r="F756" s="3258"/>
      <c r="G756" s="3259"/>
      <c r="H756" s="3260"/>
      <c r="I756" s="3258"/>
      <c r="J756" s="3261"/>
    </row>
    <row r="757" spans="1:10" ht="38.25">
      <c r="A757" s="2155" t="s">
        <v>1835</v>
      </c>
      <c r="B757" s="2257" t="s">
        <v>1174</v>
      </c>
      <c r="C757" s="2513" t="s">
        <v>1175</v>
      </c>
      <c r="D757" s="2162" t="s">
        <v>31</v>
      </c>
      <c r="E757" s="2210">
        <v>3</v>
      </c>
      <c r="F757" s="2160"/>
      <c r="G757" s="3207"/>
      <c r="H757" s="3210"/>
      <c r="I757" s="2163"/>
      <c r="J757" s="3209"/>
    </row>
    <row r="758" spans="1:10">
      <c r="A758" s="2167"/>
      <c r="B758" s="2202"/>
      <c r="C758" s="2203"/>
      <c r="D758" s="2204"/>
      <c r="E758" s="2205"/>
      <c r="F758" s="2172"/>
      <c r="G758" s="3211"/>
      <c r="H758" s="3212"/>
      <c r="I758" s="2175" t="s">
        <v>1826</v>
      </c>
      <c r="J758" s="3213"/>
    </row>
    <row r="759" spans="1:10">
      <c r="A759" s="3197" t="s">
        <v>1836</v>
      </c>
      <c r="B759" s="3379" t="s">
        <v>1346</v>
      </c>
      <c r="C759" s="3380"/>
      <c r="D759" s="3257"/>
      <c r="E759" s="3201"/>
      <c r="F759" s="3258"/>
      <c r="G759" s="3259"/>
      <c r="H759" s="3260"/>
      <c r="I759" s="3258"/>
      <c r="J759" s="3261"/>
    </row>
    <row r="760" spans="1:10">
      <c r="A760" s="3381" t="s">
        <v>3463</v>
      </c>
      <c r="B760" s="3381"/>
      <c r="C760" s="3381"/>
      <c r="D760" s="3381"/>
      <c r="E760" s="3381"/>
      <c r="F760" s="3381"/>
      <c r="G760" s="3381"/>
      <c r="H760" s="3381"/>
      <c r="I760" s="3381"/>
      <c r="J760" s="3381"/>
    </row>
    <row r="761" spans="1:10" ht="51.75">
      <c r="A761" s="2155" t="s">
        <v>1837</v>
      </c>
      <c r="B761" s="2389" t="s">
        <v>995</v>
      </c>
      <c r="C761" s="2533" t="s">
        <v>1347</v>
      </c>
      <c r="D761" s="2162" t="s">
        <v>31</v>
      </c>
      <c r="E761" s="2210">
        <v>950000</v>
      </c>
      <c r="F761" s="2160"/>
      <c r="G761" s="3207"/>
      <c r="H761" s="3208"/>
      <c r="I761" s="2160"/>
      <c r="J761" s="3209"/>
    </row>
    <row r="762" spans="1:10" ht="90">
      <c r="A762" s="2155" t="s">
        <v>1838</v>
      </c>
      <c r="B762" s="2389" t="s">
        <v>995</v>
      </c>
      <c r="C762" s="2533" t="s">
        <v>1348</v>
      </c>
      <c r="D762" s="2162" t="s">
        <v>31</v>
      </c>
      <c r="E762" s="2210">
        <v>60000</v>
      </c>
      <c r="F762" s="2160"/>
      <c r="G762" s="3207"/>
      <c r="H762" s="3208"/>
      <c r="I762" s="2160"/>
      <c r="J762" s="3209"/>
    </row>
    <row r="763" spans="1:10" ht="90">
      <c r="A763" s="2155" t="s">
        <v>1839</v>
      </c>
      <c r="B763" s="2389" t="s">
        <v>995</v>
      </c>
      <c r="C763" s="3382" t="s">
        <v>1349</v>
      </c>
      <c r="D763" s="2162" t="s">
        <v>31</v>
      </c>
      <c r="E763" s="2210">
        <v>10000</v>
      </c>
      <c r="F763" s="2160"/>
      <c r="G763" s="3207"/>
      <c r="H763" s="3208"/>
      <c r="I763" s="2160"/>
      <c r="J763" s="3209"/>
    </row>
    <row r="764" spans="1:10" ht="28.5">
      <c r="A764" s="2528" t="s">
        <v>1840</v>
      </c>
      <c r="B764" s="2529" t="s">
        <v>995</v>
      </c>
      <c r="C764" s="3383" t="s">
        <v>3429</v>
      </c>
      <c r="D764" s="2531" t="s">
        <v>31</v>
      </c>
      <c r="E764" s="2532">
        <v>60000</v>
      </c>
      <c r="F764" s="2160"/>
      <c r="G764" s="3207"/>
      <c r="H764" s="3208"/>
      <c r="I764" s="2160"/>
      <c r="J764" s="3209"/>
    </row>
    <row r="765" spans="1:10" ht="38.25">
      <c r="A765" s="2155" t="s">
        <v>1841</v>
      </c>
      <c r="B765" s="2389" t="s">
        <v>995</v>
      </c>
      <c r="C765" s="2489" t="s">
        <v>1350</v>
      </c>
      <c r="D765" s="2162" t="s">
        <v>31</v>
      </c>
      <c r="E765" s="2210">
        <v>1000000</v>
      </c>
      <c r="F765" s="2160"/>
      <c r="G765" s="3207"/>
      <c r="H765" s="3208"/>
      <c r="I765" s="2160"/>
      <c r="J765" s="3209"/>
    </row>
    <row r="766" spans="1:10" ht="66.75">
      <c r="A766" s="2155" t="s">
        <v>1842</v>
      </c>
      <c r="B766" s="2389" t="s">
        <v>995</v>
      </c>
      <c r="C766" s="2533" t="s">
        <v>2752</v>
      </c>
      <c r="D766" s="2162" t="s">
        <v>31</v>
      </c>
      <c r="E766" s="2210">
        <v>520000</v>
      </c>
      <c r="F766" s="2160"/>
      <c r="G766" s="3207"/>
      <c r="H766" s="3208"/>
      <c r="I766" s="2160"/>
      <c r="J766" s="3209"/>
    </row>
    <row r="767" spans="1:10" ht="64.5">
      <c r="A767" s="2155" t="s">
        <v>1843</v>
      </c>
      <c r="B767" s="2389" t="s">
        <v>995</v>
      </c>
      <c r="C767" s="2533" t="s">
        <v>2748</v>
      </c>
      <c r="D767" s="2162" t="s">
        <v>31</v>
      </c>
      <c r="E767" s="2210">
        <v>5000</v>
      </c>
      <c r="F767" s="2160"/>
      <c r="G767" s="3207"/>
      <c r="H767" s="3208"/>
      <c r="I767" s="2160"/>
      <c r="J767" s="3209"/>
    </row>
    <row r="768" spans="1:10" ht="39">
      <c r="A768" s="2155" t="s">
        <v>1844</v>
      </c>
      <c r="B768" s="2389" t="s">
        <v>995</v>
      </c>
      <c r="C768" s="2533" t="s">
        <v>1351</v>
      </c>
      <c r="D768" s="2162" t="s">
        <v>31</v>
      </c>
      <c r="E768" s="2210">
        <v>20000</v>
      </c>
      <c r="F768" s="2160"/>
      <c r="G768" s="3207"/>
      <c r="H768" s="3208"/>
      <c r="I768" s="2160"/>
      <c r="J768" s="3209"/>
    </row>
    <row r="769" spans="1:10" ht="15.75">
      <c r="A769" s="2155" t="s">
        <v>1845</v>
      </c>
      <c r="B769" s="2389" t="s">
        <v>995</v>
      </c>
      <c r="C769" s="2533" t="s">
        <v>2751</v>
      </c>
      <c r="D769" s="2162" t="s">
        <v>31</v>
      </c>
      <c r="E769" s="2210">
        <v>9000</v>
      </c>
      <c r="F769" s="2160"/>
      <c r="G769" s="3207"/>
      <c r="H769" s="3208"/>
      <c r="I769" s="2160"/>
      <c r="J769" s="3209"/>
    </row>
    <row r="770" spans="1:10" ht="28.5">
      <c r="A770" s="2155" t="s">
        <v>1846</v>
      </c>
      <c r="B770" s="2389" t="s">
        <v>995</v>
      </c>
      <c r="C770" s="2533" t="s">
        <v>2749</v>
      </c>
      <c r="D770" s="2162" t="s">
        <v>31</v>
      </c>
      <c r="E770" s="2210">
        <v>30000</v>
      </c>
      <c r="F770" s="2160"/>
      <c r="G770" s="3207"/>
      <c r="H770" s="3208"/>
      <c r="I770" s="2160"/>
      <c r="J770" s="3209"/>
    </row>
    <row r="771" spans="1:10" ht="105">
      <c r="A771" s="2155" t="s">
        <v>1847</v>
      </c>
      <c r="B771" s="2389" t="s">
        <v>995</v>
      </c>
      <c r="C771" s="2533" t="s">
        <v>2750</v>
      </c>
      <c r="D771" s="2162" t="s">
        <v>31</v>
      </c>
      <c r="E771" s="2210">
        <v>3000</v>
      </c>
      <c r="F771" s="2160"/>
      <c r="G771" s="3207"/>
      <c r="H771" s="3208"/>
      <c r="I771" s="2160"/>
      <c r="J771" s="3209"/>
    </row>
    <row r="772" spans="1:10">
      <c r="A772" s="3384" t="s">
        <v>3464</v>
      </c>
      <c r="B772" s="3384"/>
      <c r="C772" s="3384"/>
      <c r="D772" s="3384"/>
      <c r="E772" s="3384"/>
      <c r="F772" s="3384"/>
      <c r="G772" s="3384"/>
      <c r="H772" s="3384"/>
      <c r="I772" s="3384"/>
      <c r="J772" s="3384"/>
    </row>
    <row r="773" spans="1:10" ht="102.75">
      <c r="A773" s="2155" t="s">
        <v>1848</v>
      </c>
      <c r="B773" s="2156" t="s">
        <v>1190</v>
      </c>
      <c r="C773" s="2533" t="s">
        <v>1352</v>
      </c>
      <c r="D773" s="2162" t="s">
        <v>31</v>
      </c>
      <c r="E773" s="2210">
        <v>500000</v>
      </c>
      <c r="F773" s="2160"/>
      <c r="G773" s="3207"/>
      <c r="H773" s="3208"/>
      <c r="I773" s="2160"/>
      <c r="J773" s="3209"/>
    </row>
    <row r="774" spans="1:10" ht="102.75">
      <c r="A774" s="2155" t="s">
        <v>1849</v>
      </c>
      <c r="B774" s="2156" t="s">
        <v>1190</v>
      </c>
      <c r="C774" s="2533" t="s">
        <v>1353</v>
      </c>
      <c r="D774" s="2162" t="s">
        <v>31</v>
      </c>
      <c r="E774" s="2210">
        <v>250000</v>
      </c>
      <c r="F774" s="2160"/>
      <c r="G774" s="3207"/>
      <c r="H774" s="3208"/>
      <c r="I774" s="2160"/>
      <c r="J774" s="3209"/>
    </row>
    <row r="775" spans="1:10" ht="51.75">
      <c r="A775" s="2155" t="s">
        <v>1850</v>
      </c>
      <c r="B775" s="2156" t="s">
        <v>1190</v>
      </c>
      <c r="C775" s="2533" t="s">
        <v>1354</v>
      </c>
      <c r="D775" s="2162" t="s">
        <v>31</v>
      </c>
      <c r="E775" s="2210">
        <v>15000</v>
      </c>
      <c r="F775" s="2160"/>
      <c r="G775" s="3207"/>
      <c r="H775" s="3208"/>
      <c r="I775" s="2160"/>
      <c r="J775" s="3209"/>
    </row>
    <row r="776" spans="1:10" ht="51.75">
      <c r="A776" s="2155" t="s">
        <v>1851</v>
      </c>
      <c r="B776" s="2156" t="s">
        <v>1190</v>
      </c>
      <c r="C776" s="2533" t="s">
        <v>1355</v>
      </c>
      <c r="D776" s="2162" t="s">
        <v>31</v>
      </c>
      <c r="E776" s="2210">
        <v>15000</v>
      </c>
      <c r="F776" s="2160"/>
      <c r="G776" s="3207"/>
      <c r="H776" s="3208"/>
      <c r="I776" s="2160"/>
      <c r="J776" s="3209"/>
    </row>
    <row r="777" spans="1:10">
      <c r="A777" s="2155" t="s">
        <v>1852</v>
      </c>
      <c r="B777" s="2536" t="s">
        <v>1195</v>
      </c>
      <c r="C777" s="2533" t="s">
        <v>1196</v>
      </c>
      <c r="D777" s="2162" t="s">
        <v>31</v>
      </c>
      <c r="E777" s="2210">
        <v>30000</v>
      </c>
      <c r="F777" s="2160"/>
      <c r="G777" s="3207"/>
      <c r="H777" s="3208"/>
      <c r="I777" s="2160"/>
      <c r="J777" s="3209"/>
    </row>
    <row r="778" spans="1:10">
      <c r="A778" s="2155" t="s">
        <v>1853</v>
      </c>
      <c r="B778" s="2489" t="s">
        <v>1198</v>
      </c>
      <c r="C778" s="2533" t="s">
        <v>1356</v>
      </c>
      <c r="D778" s="2162" t="s">
        <v>31</v>
      </c>
      <c r="E778" s="2210">
        <v>750000</v>
      </c>
      <c r="F778" s="2160"/>
      <c r="G778" s="3207"/>
      <c r="H778" s="3210"/>
      <c r="I778" s="2163"/>
      <c r="J778" s="3209"/>
    </row>
    <row r="779" spans="1:10">
      <c r="A779" s="2167"/>
      <c r="B779" s="2202"/>
      <c r="C779" s="2203"/>
      <c r="D779" s="2204"/>
      <c r="E779" s="2205"/>
      <c r="F779" s="2172"/>
      <c r="G779" s="3211"/>
      <c r="H779" s="3212"/>
      <c r="I779" s="2175" t="s">
        <v>1854</v>
      </c>
      <c r="J779" s="3213"/>
    </row>
    <row r="780" spans="1:10">
      <c r="A780" s="3197" t="s">
        <v>1856</v>
      </c>
      <c r="B780" s="3268" t="s">
        <v>1201</v>
      </c>
      <c r="C780" s="3224"/>
      <c r="D780" s="3200"/>
      <c r="E780" s="3201"/>
      <c r="F780" s="3205"/>
      <c r="G780" s="3218"/>
      <c r="H780" s="3219"/>
      <c r="I780" s="3205"/>
      <c r="J780" s="3206"/>
    </row>
    <row r="781" spans="1:10">
      <c r="A781" s="2155" t="s">
        <v>1857</v>
      </c>
      <c r="B781" s="2538" t="s">
        <v>1203</v>
      </c>
      <c r="C781" s="2211" t="s">
        <v>1204</v>
      </c>
      <c r="D781" s="2162" t="s">
        <v>31</v>
      </c>
      <c r="E781" s="2210">
        <v>150000</v>
      </c>
      <c r="F781" s="2160"/>
      <c r="G781" s="3207"/>
      <c r="H781" s="3210"/>
      <c r="I781" s="2163"/>
      <c r="J781" s="3209"/>
    </row>
    <row r="782" spans="1:10">
      <c r="A782" s="2167"/>
      <c r="B782" s="2202"/>
      <c r="C782" s="2203"/>
      <c r="D782" s="2204"/>
      <c r="E782" s="2205"/>
      <c r="F782" s="2172"/>
      <c r="G782" s="3211"/>
      <c r="H782" s="3212"/>
      <c r="I782" s="2175" t="s">
        <v>1855</v>
      </c>
      <c r="J782" s="3213"/>
    </row>
    <row r="783" spans="1:10">
      <c r="A783" s="3197" t="s">
        <v>1858</v>
      </c>
      <c r="B783" s="3268" t="s">
        <v>1358</v>
      </c>
      <c r="C783" s="3385"/>
      <c r="D783" s="3200"/>
      <c r="E783" s="3201"/>
      <c r="F783" s="3205"/>
      <c r="G783" s="3218"/>
      <c r="H783" s="3219"/>
      <c r="I783" s="3205"/>
      <c r="J783" s="3206"/>
    </row>
    <row r="784" spans="1:10">
      <c r="A784" s="2155" t="s">
        <v>1859</v>
      </c>
      <c r="B784" s="2156" t="s">
        <v>1208</v>
      </c>
      <c r="C784" s="2211" t="s">
        <v>2630</v>
      </c>
      <c r="D784" s="2162" t="s">
        <v>31</v>
      </c>
      <c r="E784" s="2238">
        <v>15000</v>
      </c>
      <c r="F784" s="2160"/>
      <c r="G784" s="3207"/>
      <c r="H784" s="3208"/>
      <c r="I784" s="2160"/>
      <c r="J784" s="3209"/>
    </row>
    <row r="785" spans="1:10">
      <c r="A785" s="2155" t="s">
        <v>1860</v>
      </c>
      <c r="B785" s="2156" t="s">
        <v>1208</v>
      </c>
      <c r="C785" s="2211" t="s">
        <v>2631</v>
      </c>
      <c r="D785" s="2162" t="s">
        <v>31</v>
      </c>
      <c r="E785" s="2238">
        <v>1500</v>
      </c>
      <c r="F785" s="2160"/>
      <c r="G785" s="3207"/>
      <c r="H785" s="3208"/>
      <c r="I785" s="2160"/>
      <c r="J785" s="3209"/>
    </row>
    <row r="786" spans="1:10">
      <c r="A786" s="2155" t="s">
        <v>1861</v>
      </c>
      <c r="B786" s="2156" t="s">
        <v>1208</v>
      </c>
      <c r="C786" s="2211" t="s">
        <v>2632</v>
      </c>
      <c r="D786" s="2162" t="s">
        <v>31</v>
      </c>
      <c r="E786" s="2238">
        <v>1200</v>
      </c>
      <c r="F786" s="2160"/>
      <c r="G786" s="3207"/>
      <c r="H786" s="3210"/>
      <c r="I786" s="2163"/>
      <c r="J786" s="3209"/>
    </row>
    <row r="787" spans="1:10">
      <c r="A787" s="2167"/>
      <c r="B787" s="2202"/>
      <c r="C787" s="2203"/>
      <c r="D787" s="2204"/>
      <c r="E787" s="2205"/>
      <c r="F787" s="2172"/>
      <c r="G787" s="3211"/>
      <c r="H787" s="3212"/>
      <c r="I787" s="2175" t="s">
        <v>1862</v>
      </c>
      <c r="J787" s="3213"/>
    </row>
    <row r="788" spans="1:10">
      <c r="A788" s="3197" t="s">
        <v>1863</v>
      </c>
      <c r="B788" s="3268" t="s">
        <v>1357</v>
      </c>
      <c r="C788" s="3224"/>
      <c r="D788" s="3200"/>
      <c r="E788" s="3201"/>
      <c r="F788" s="3205"/>
      <c r="G788" s="3218"/>
      <c r="H788" s="3219"/>
      <c r="I788" s="3205"/>
      <c r="J788" s="3206"/>
    </row>
    <row r="789" spans="1:10">
      <c r="A789" s="2155" t="s">
        <v>1864</v>
      </c>
      <c r="B789" s="2156" t="s">
        <v>1212</v>
      </c>
      <c r="C789" s="2540" t="s">
        <v>1213</v>
      </c>
      <c r="D789" s="2162" t="s">
        <v>31</v>
      </c>
      <c r="E789" s="2210">
        <v>40000</v>
      </c>
      <c r="F789" s="2160"/>
      <c r="G789" s="3207"/>
      <c r="H789" s="3208"/>
      <c r="I789" s="2160"/>
      <c r="J789" s="3209"/>
    </row>
    <row r="790" spans="1:10">
      <c r="A790" s="2155" t="s">
        <v>1865</v>
      </c>
      <c r="B790" s="2156" t="s">
        <v>1212</v>
      </c>
      <c r="C790" s="2541" t="s">
        <v>1214</v>
      </c>
      <c r="D790" s="2162" t="s">
        <v>31</v>
      </c>
      <c r="E790" s="2210">
        <v>200000</v>
      </c>
      <c r="F790" s="2160"/>
      <c r="G790" s="3207"/>
      <c r="H790" s="3208"/>
      <c r="I790" s="2160"/>
      <c r="J790" s="3209"/>
    </row>
    <row r="791" spans="1:10">
      <c r="A791" s="2155" t="s">
        <v>1866</v>
      </c>
      <c r="B791" s="2156" t="s">
        <v>1212</v>
      </c>
      <c r="C791" s="2541" t="s">
        <v>1215</v>
      </c>
      <c r="D791" s="2162" t="s">
        <v>31</v>
      </c>
      <c r="E791" s="2210">
        <v>13000</v>
      </c>
      <c r="F791" s="2160"/>
      <c r="G791" s="3207"/>
      <c r="H791" s="3208"/>
      <c r="I791" s="2160"/>
      <c r="J791" s="3209"/>
    </row>
    <row r="792" spans="1:10">
      <c r="A792" s="2155" t="s">
        <v>1867</v>
      </c>
      <c r="B792" s="2156" t="s">
        <v>1212</v>
      </c>
      <c r="C792" s="3386" t="s">
        <v>2617</v>
      </c>
      <c r="D792" s="2162" t="s">
        <v>31</v>
      </c>
      <c r="E792" s="2210">
        <v>20000</v>
      </c>
      <c r="F792" s="2160"/>
      <c r="G792" s="3207"/>
      <c r="H792" s="3208"/>
      <c r="I792" s="2160"/>
      <c r="J792" s="3209"/>
    </row>
    <row r="793" spans="1:10">
      <c r="A793" s="2155" t="s">
        <v>1868</v>
      </c>
      <c r="B793" s="2156" t="s">
        <v>1212</v>
      </c>
      <c r="C793" s="3387" t="s">
        <v>1359</v>
      </c>
      <c r="D793" s="2162" t="s">
        <v>31</v>
      </c>
      <c r="E793" s="2210">
        <v>13000</v>
      </c>
      <c r="F793" s="2160"/>
      <c r="G793" s="3207"/>
      <c r="H793" s="3208"/>
      <c r="I793" s="2160"/>
      <c r="J793" s="3209"/>
    </row>
    <row r="794" spans="1:10" ht="25.5">
      <c r="A794" s="2155" t="s">
        <v>1869</v>
      </c>
      <c r="B794" s="2156" t="s">
        <v>1212</v>
      </c>
      <c r="C794" s="2541" t="s">
        <v>2753</v>
      </c>
      <c r="D794" s="2162" t="s">
        <v>31</v>
      </c>
      <c r="E794" s="2210">
        <v>20000</v>
      </c>
      <c r="F794" s="2160"/>
      <c r="G794" s="3207"/>
      <c r="H794" s="3208"/>
      <c r="I794" s="2160"/>
      <c r="J794" s="3209"/>
    </row>
    <row r="795" spans="1:10" ht="25.5">
      <c r="A795" s="2155" t="s">
        <v>1870</v>
      </c>
      <c r="B795" s="2156" t="s">
        <v>1212</v>
      </c>
      <c r="C795" s="2541" t="s">
        <v>2754</v>
      </c>
      <c r="D795" s="2162" t="s">
        <v>31</v>
      </c>
      <c r="E795" s="2210">
        <v>20000</v>
      </c>
      <c r="F795" s="2160"/>
      <c r="G795" s="3207"/>
      <c r="H795" s="3208"/>
      <c r="I795" s="2160"/>
      <c r="J795" s="3209"/>
    </row>
    <row r="796" spans="1:10" ht="25.5">
      <c r="A796" s="2155" t="s">
        <v>1871</v>
      </c>
      <c r="B796" s="2156" t="s">
        <v>1212</v>
      </c>
      <c r="C796" s="2541" t="s">
        <v>1360</v>
      </c>
      <c r="D796" s="2162" t="s">
        <v>31</v>
      </c>
      <c r="E796" s="2210">
        <v>150</v>
      </c>
      <c r="F796" s="2160"/>
      <c r="G796" s="3207"/>
      <c r="H796" s="3210"/>
      <c r="I796" s="2163"/>
      <c r="J796" s="3209"/>
    </row>
    <row r="797" spans="1:10">
      <c r="A797" s="2167"/>
      <c r="B797" s="2202"/>
      <c r="C797" s="2203"/>
      <c r="D797" s="2204"/>
      <c r="E797" s="2205"/>
      <c r="F797" s="2172"/>
      <c r="G797" s="3211"/>
      <c r="H797" s="3212"/>
      <c r="I797" s="2175" t="s">
        <v>1872</v>
      </c>
      <c r="J797" s="3213"/>
    </row>
    <row r="798" spans="1:10">
      <c r="A798" s="3197" t="s">
        <v>1873</v>
      </c>
      <c r="B798" s="3268" t="s">
        <v>1218</v>
      </c>
      <c r="C798" s="3224"/>
      <c r="D798" s="3200"/>
      <c r="E798" s="3201"/>
      <c r="F798" s="3205"/>
      <c r="G798" s="3218"/>
      <c r="H798" s="3219"/>
      <c r="I798" s="3205"/>
      <c r="J798" s="3206"/>
    </row>
    <row r="799" spans="1:10" ht="25.5">
      <c r="A799" s="2155" t="s">
        <v>1874</v>
      </c>
      <c r="B799" s="2211" t="s">
        <v>1220</v>
      </c>
      <c r="C799" s="2211" t="s">
        <v>1221</v>
      </c>
      <c r="D799" s="2162" t="s">
        <v>31</v>
      </c>
      <c r="E799" s="2210">
        <v>40000</v>
      </c>
      <c r="F799" s="2160"/>
      <c r="G799" s="3207"/>
      <c r="H799" s="3208"/>
      <c r="I799" s="2160"/>
      <c r="J799" s="3209"/>
    </row>
    <row r="800" spans="1:10" ht="25.5">
      <c r="A800" s="2155" t="s">
        <v>1875</v>
      </c>
      <c r="B800" s="2211" t="s">
        <v>1220</v>
      </c>
      <c r="C800" s="2211" t="s">
        <v>1222</v>
      </c>
      <c r="D800" s="2162" t="s">
        <v>31</v>
      </c>
      <c r="E800" s="2210">
        <v>10000</v>
      </c>
      <c r="F800" s="2160"/>
      <c r="G800" s="3207"/>
      <c r="H800" s="3210"/>
      <c r="I800" s="2163"/>
      <c r="J800" s="3209"/>
    </row>
    <row r="801" spans="1:10">
      <c r="A801" s="2167"/>
      <c r="B801" s="2202"/>
      <c r="C801" s="2203"/>
      <c r="D801" s="2204"/>
      <c r="E801" s="2205"/>
      <c r="F801" s="2172"/>
      <c r="G801" s="3211"/>
      <c r="H801" s="3212"/>
      <c r="I801" s="2175" t="s">
        <v>1876</v>
      </c>
      <c r="J801" s="3213"/>
    </row>
    <row r="802" spans="1:10">
      <c r="A802" s="3197" t="s">
        <v>1877</v>
      </c>
      <c r="B802" s="3388" t="s">
        <v>1361</v>
      </c>
      <c r="C802" s="3389"/>
      <c r="D802" s="3200"/>
      <c r="E802" s="3201"/>
      <c r="F802" s="3205"/>
      <c r="G802" s="3218"/>
      <c r="H802" s="3219"/>
      <c r="I802" s="3205"/>
      <c r="J802" s="3206"/>
    </row>
    <row r="803" spans="1:10">
      <c r="A803" s="2155" t="s">
        <v>1878</v>
      </c>
      <c r="B803" s="2211" t="s">
        <v>1226</v>
      </c>
      <c r="C803" s="2211" t="s">
        <v>1227</v>
      </c>
      <c r="D803" s="2162" t="s">
        <v>31</v>
      </c>
      <c r="E803" s="2238">
        <v>10000</v>
      </c>
      <c r="F803" s="2160"/>
      <c r="G803" s="3207"/>
      <c r="H803" s="3208"/>
      <c r="I803" s="2160"/>
      <c r="J803" s="3209"/>
    </row>
    <row r="804" spans="1:10">
      <c r="A804" s="2155" t="s">
        <v>1879</v>
      </c>
      <c r="B804" s="2211" t="s">
        <v>1226</v>
      </c>
      <c r="C804" s="2211" t="s">
        <v>1228</v>
      </c>
      <c r="D804" s="2162" t="s">
        <v>31</v>
      </c>
      <c r="E804" s="2238">
        <v>180000</v>
      </c>
      <c r="F804" s="2160"/>
      <c r="G804" s="3207"/>
      <c r="H804" s="3208"/>
      <c r="I804" s="2160"/>
      <c r="J804" s="3209"/>
    </row>
    <row r="805" spans="1:10">
      <c r="A805" s="2155" t="s">
        <v>1880</v>
      </c>
      <c r="B805" s="2547" t="s">
        <v>1063</v>
      </c>
      <c r="C805" s="2547" t="s">
        <v>1229</v>
      </c>
      <c r="D805" s="2162" t="s">
        <v>31</v>
      </c>
      <c r="E805" s="2517">
        <v>30</v>
      </c>
      <c r="F805" s="2160"/>
      <c r="G805" s="3207"/>
      <c r="H805" s="3208"/>
      <c r="I805" s="2160"/>
      <c r="J805" s="3209"/>
    </row>
    <row r="806" spans="1:10" ht="25.5">
      <c r="A806" s="2155" t="s">
        <v>1881</v>
      </c>
      <c r="B806" s="2547" t="s">
        <v>1230</v>
      </c>
      <c r="C806" s="2547" t="s">
        <v>1231</v>
      </c>
      <c r="D806" s="2162" t="s">
        <v>49</v>
      </c>
      <c r="E806" s="2238">
        <v>18</v>
      </c>
      <c r="F806" s="2160"/>
      <c r="G806" s="3207"/>
      <c r="H806" s="3208"/>
      <c r="I806" s="2160"/>
      <c r="J806" s="3209"/>
    </row>
    <row r="807" spans="1:10" ht="38.25">
      <c r="A807" s="2155" t="s">
        <v>1882</v>
      </c>
      <c r="B807" s="2211" t="s">
        <v>1232</v>
      </c>
      <c r="C807" s="2211" t="s">
        <v>1233</v>
      </c>
      <c r="D807" s="2162" t="s">
        <v>31</v>
      </c>
      <c r="E807" s="2238">
        <v>2000</v>
      </c>
      <c r="F807" s="2160"/>
      <c r="G807" s="3207"/>
      <c r="H807" s="3208"/>
      <c r="I807" s="2160"/>
      <c r="J807" s="3209"/>
    </row>
    <row r="808" spans="1:10">
      <c r="A808" s="2155" t="s">
        <v>1883</v>
      </c>
      <c r="B808" s="2211" t="s">
        <v>1235</v>
      </c>
      <c r="C808" s="2211" t="s">
        <v>1236</v>
      </c>
      <c r="D808" s="2162" t="s">
        <v>49</v>
      </c>
      <c r="E808" s="2238">
        <v>100</v>
      </c>
      <c r="F808" s="2160"/>
      <c r="G808" s="3207"/>
      <c r="H808" s="3210"/>
      <c r="I808" s="2163"/>
      <c r="J808" s="3209"/>
    </row>
    <row r="809" spans="1:10" ht="25.5">
      <c r="A809" s="2155" t="s">
        <v>1884</v>
      </c>
      <c r="B809" s="2548" t="s">
        <v>1264</v>
      </c>
      <c r="C809" s="2548" t="s">
        <v>1265</v>
      </c>
      <c r="D809" s="2162" t="s">
        <v>31</v>
      </c>
      <c r="E809" s="2549">
        <v>1700</v>
      </c>
      <c r="F809" s="2160"/>
      <c r="G809" s="3207"/>
      <c r="H809" s="3208"/>
      <c r="I809" s="2160"/>
      <c r="J809" s="3209"/>
    </row>
    <row r="810" spans="1:10" ht="25.5">
      <c r="A810" s="2155" t="s">
        <v>1885</v>
      </c>
      <c r="B810" s="2211" t="s">
        <v>1266</v>
      </c>
      <c r="C810" s="2211" t="s">
        <v>1267</v>
      </c>
      <c r="D810" s="2162" t="s">
        <v>31</v>
      </c>
      <c r="E810" s="2238">
        <v>24</v>
      </c>
      <c r="F810" s="2160"/>
      <c r="G810" s="3207"/>
      <c r="H810" s="3208"/>
      <c r="I810" s="2160"/>
      <c r="J810" s="3209"/>
    </row>
    <row r="811" spans="1:10">
      <c r="A811" s="2167"/>
      <c r="B811" s="2202"/>
      <c r="C811" s="2203"/>
      <c r="D811" s="2204"/>
      <c r="E811" s="2205"/>
      <c r="F811" s="2172"/>
      <c r="G811" s="3211"/>
      <c r="H811" s="3212"/>
      <c r="I811" s="2175" t="s">
        <v>1886</v>
      </c>
      <c r="J811" s="3213"/>
    </row>
    <row r="812" spans="1:10">
      <c r="A812" s="3197" t="s">
        <v>1887</v>
      </c>
      <c r="B812" s="3388" t="s">
        <v>1362</v>
      </c>
      <c r="C812" s="3389"/>
      <c r="D812" s="3200"/>
      <c r="E812" s="3201"/>
      <c r="F812" s="3205"/>
      <c r="G812" s="3218"/>
      <c r="H812" s="3219"/>
      <c r="I812" s="3205"/>
      <c r="J812" s="3206"/>
    </row>
    <row r="813" spans="1:10" ht="25.5">
      <c r="A813" s="2155" t="s">
        <v>1888</v>
      </c>
      <c r="B813" s="2211" t="s">
        <v>1234</v>
      </c>
      <c r="C813" s="2211" t="s">
        <v>1363</v>
      </c>
      <c r="D813" s="2162" t="s">
        <v>31</v>
      </c>
      <c r="E813" s="2238">
        <v>45000</v>
      </c>
      <c r="F813" s="2160"/>
      <c r="G813" s="3207"/>
      <c r="H813" s="3208"/>
      <c r="I813" s="2160"/>
      <c r="J813" s="3209"/>
    </row>
    <row r="814" spans="1:10">
      <c r="A814" s="2167"/>
      <c r="B814" s="2202"/>
      <c r="C814" s="2203"/>
      <c r="D814" s="2204"/>
      <c r="E814" s="2205"/>
      <c r="F814" s="2172"/>
      <c r="G814" s="3211"/>
      <c r="H814" s="3212"/>
      <c r="I814" s="2175" t="s">
        <v>1889</v>
      </c>
      <c r="J814" s="3213"/>
    </row>
    <row r="815" spans="1:10">
      <c r="A815" s="3197" t="s">
        <v>1890</v>
      </c>
      <c r="B815" s="3390" t="s">
        <v>1239</v>
      </c>
      <c r="C815" s="3391"/>
      <c r="D815" s="3200"/>
      <c r="E815" s="3201"/>
      <c r="F815" s="3205"/>
      <c r="G815" s="3218"/>
      <c r="H815" s="3219"/>
      <c r="I815" s="3205"/>
      <c r="J815" s="3206"/>
    </row>
    <row r="816" spans="1:10" ht="25.5">
      <c r="A816" s="2155" t="s">
        <v>1891</v>
      </c>
      <c r="B816" s="2211" t="s">
        <v>1009</v>
      </c>
      <c r="C816" s="2211" t="s">
        <v>1364</v>
      </c>
      <c r="D816" s="2162" t="s">
        <v>49</v>
      </c>
      <c r="E816" s="2238">
        <v>24</v>
      </c>
      <c r="F816" s="2160"/>
      <c r="G816" s="3207"/>
      <c r="H816" s="3208"/>
      <c r="I816" s="2160"/>
      <c r="J816" s="3209"/>
    </row>
    <row r="817" spans="1:10">
      <c r="A817" s="2155" t="s">
        <v>1892</v>
      </c>
      <c r="B817" s="2211" t="s">
        <v>1241</v>
      </c>
      <c r="C817" s="2211" t="s">
        <v>1365</v>
      </c>
      <c r="D817" s="2162" t="s">
        <v>49</v>
      </c>
      <c r="E817" s="2238">
        <v>25</v>
      </c>
      <c r="F817" s="2160"/>
      <c r="G817" s="3207"/>
      <c r="H817" s="3208"/>
      <c r="I817" s="2160"/>
      <c r="J817" s="3209"/>
    </row>
    <row r="818" spans="1:10" ht="25.5">
      <c r="A818" s="2155" t="s">
        <v>1893</v>
      </c>
      <c r="B818" s="2211" t="s">
        <v>1242</v>
      </c>
      <c r="C818" s="2211" t="s">
        <v>1366</v>
      </c>
      <c r="D818" s="2162" t="s">
        <v>49</v>
      </c>
      <c r="E818" s="2238">
        <v>2844</v>
      </c>
      <c r="F818" s="2160"/>
      <c r="G818" s="3207"/>
      <c r="H818" s="3208"/>
      <c r="I818" s="2160"/>
      <c r="J818" s="3209"/>
    </row>
    <row r="819" spans="1:10">
      <c r="A819" s="2155" t="s">
        <v>1894</v>
      </c>
      <c r="B819" s="2211" t="s">
        <v>1241</v>
      </c>
      <c r="C819" s="2211" t="s">
        <v>1367</v>
      </c>
      <c r="D819" s="2162" t="s">
        <v>49</v>
      </c>
      <c r="E819" s="2238">
        <v>15</v>
      </c>
      <c r="F819" s="2160"/>
      <c r="G819" s="3207"/>
      <c r="H819" s="3208"/>
      <c r="I819" s="2160"/>
      <c r="J819" s="3209"/>
    </row>
    <row r="820" spans="1:10">
      <c r="A820" s="2155" t="s">
        <v>1895</v>
      </c>
      <c r="B820" s="2211" t="s">
        <v>1243</v>
      </c>
      <c r="C820" s="2211" t="s">
        <v>1368</v>
      </c>
      <c r="D820" s="2162" t="s">
        <v>49</v>
      </c>
      <c r="E820" s="2238">
        <v>150</v>
      </c>
      <c r="F820" s="2160"/>
      <c r="G820" s="3207"/>
      <c r="H820" s="3208"/>
      <c r="I820" s="2160"/>
      <c r="J820" s="3209"/>
    </row>
    <row r="821" spans="1:10" ht="38.25">
      <c r="A821" s="2155" t="s">
        <v>1896</v>
      </c>
      <c r="B821" s="2211" t="s">
        <v>1244</v>
      </c>
      <c r="C821" s="2211" t="s">
        <v>1245</v>
      </c>
      <c r="D821" s="2162" t="s">
        <v>49</v>
      </c>
      <c r="E821" s="2238">
        <v>2100</v>
      </c>
      <c r="F821" s="2160"/>
      <c r="G821" s="3207"/>
      <c r="H821" s="3208"/>
      <c r="I821" s="2160"/>
      <c r="J821" s="3209"/>
    </row>
    <row r="822" spans="1:10" ht="38.25">
      <c r="A822" s="2155" t="s">
        <v>1897</v>
      </c>
      <c r="B822" s="2211" t="s">
        <v>1244</v>
      </c>
      <c r="C822" s="2211" t="s">
        <v>1246</v>
      </c>
      <c r="D822" s="2162" t="s">
        <v>49</v>
      </c>
      <c r="E822" s="2238">
        <v>1800</v>
      </c>
      <c r="F822" s="2160"/>
      <c r="G822" s="3207"/>
      <c r="H822" s="3208"/>
      <c r="I822" s="2160"/>
      <c r="J822" s="3209"/>
    </row>
    <row r="823" spans="1:10" ht="63.75">
      <c r="A823" s="2155" t="s">
        <v>1898</v>
      </c>
      <c r="B823" s="2211" t="s">
        <v>1247</v>
      </c>
      <c r="C823" s="2211" t="s">
        <v>1248</v>
      </c>
      <c r="D823" s="2162" t="s">
        <v>49</v>
      </c>
      <c r="E823" s="2238">
        <v>500</v>
      </c>
      <c r="F823" s="2160"/>
      <c r="G823" s="3207"/>
      <c r="H823" s="3208"/>
      <c r="I823" s="2160"/>
      <c r="J823" s="3209"/>
    </row>
    <row r="824" spans="1:10">
      <c r="A824" s="2155" t="s">
        <v>1899</v>
      </c>
      <c r="B824" s="2211" t="s">
        <v>1249</v>
      </c>
      <c r="C824" s="2211" t="s">
        <v>1369</v>
      </c>
      <c r="D824" s="2162" t="s">
        <v>49</v>
      </c>
      <c r="E824" s="2238">
        <v>1</v>
      </c>
      <c r="F824" s="2160"/>
      <c r="G824" s="3207"/>
      <c r="H824" s="3210"/>
      <c r="I824" s="2163"/>
      <c r="J824" s="3209"/>
    </row>
    <row r="825" spans="1:10">
      <c r="A825" s="2167"/>
      <c r="B825" s="2202"/>
      <c r="C825" s="2203"/>
      <c r="D825" s="2204"/>
      <c r="E825" s="2205"/>
      <c r="F825" s="2172"/>
      <c r="G825" s="3211"/>
      <c r="H825" s="3212"/>
      <c r="I825" s="2175" t="s">
        <v>1900</v>
      </c>
      <c r="J825" s="3213"/>
    </row>
    <row r="826" spans="1:10">
      <c r="A826" s="3197" t="s">
        <v>1901</v>
      </c>
      <c r="B826" s="3392" t="s">
        <v>2758</v>
      </c>
      <c r="C826" s="3224"/>
      <c r="D826" s="3200"/>
      <c r="E826" s="3201"/>
      <c r="F826" s="3205"/>
      <c r="G826" s="3218"/>
      <c r="H826" s="3219"/>
      <c r="I826" s="3205"/>
      <c r="J826" s="3206"/>
    </row>
    <row r="827" spans="1:10" ht="38.25">
      <c r="A827" s="2155" t="s">
        <v>1902</v>
      </c>
      <c r="B827" s="2553" t="s">
        <v>1056</v>
      </c>
      <c r="C827" s="2541" t="s">
        <v>3431</v>
      </c>
      <c r="D827" s="2162" t="s">
        <v>49</v>
      </c>
      <c r="E827" s="2554">
        <v>1000</v>
      </c>
      <c r="F827" s="2160"/>
      <c r="G827" s="3207"/>
      <c r="H827" s="3208"/>
      <c r="I827" s="2160"/>
      <c r="J827" s="3209"/>
    </row>
    <row r="828" spans="1:10" ht="38.25">
      <c r="A828" s="2155" t="s">
        <v>1903</v>
      </c>
      <c r="B828" s="2553" t="s">
        <v>1056</v>
      </c>
      <c r="C828" s="2541" t="s">
        <v>2619</v>
      </c>
      <c r="D828" s="2162" t="s">
        <v>49</v>
      </c>
      <c r="E828" s="2554">
        <v>6</v>
      </c>
      <c r="F828" s="2160"/>
      <c r="G828" s="3207"/>
      <c r="H828" s="3208"/>
      <c r="I828" s="2160"/>
      <c r="J828" s="3209"/>
    </row>
    <row r="829" spans="1:10" ht="38.25">
      <c r="A829" s="2155" t="s">
        <v>1904</v>
      </c>
      <c r="B829" s="2553" t="s">
        <v>1056</v>
      </c>
      <c r="C829" s="2541" t="s">
        <v>2620</v>
      </c>
      <c r="D829" s="2162" t="s">
        <v>49</v>
      </c>
      <c r="E829" s="2554">
        <v>36</v>
      </c>
      <c r="F829" s="2160"/>
      <c r="G829" s="3207"/>
      <c r="H829" s="3208"/>
      <c r="I829" s="2160"/>
      <c r="J829" s="3209"/>
    </row>
    <row r="830" spans="1:10" ht="38.25">
      <c r="A830" s="2155" t="s">
        <v>1905</v>
      </c>
      <c r="B830" s="2553" t="s">
        <v>1056</v>
      </c>
      <c r="C830" s="2541" t="s">
        <v>2621</v>
      </c>
      <c r="D830" s="2162" t="s">
        <v>49</v>
      </c>
      <c r="E830" s="2554">
        <v>450</v>
      </c>
      <c r="F830" s="2160"/>
      <c r="G830" s="3207"/>
      <c r="H830" s="3208"/>
      <c r="I830" s="2160"/>
      <c r="J830" s="3209"/>
    </row>
    <row r="831" spans="1:10" ht="25.5">
      <c r="A831" s="2155" t="s">
        <v>1906</v>
      </c>
      <c r="B831" s="2553" t="s">
        <v>1056</v>
      </c>
      <c r="C831" s="2541" t="s">
        <v>2622</v>
      </c>
      <c r="D831" s="2162" t="s">
        <v>49</v>
      </c>
      <c r="E831" s="2554">
        <v>30</v>
      </c>
      <c r="F831" s="2160"/>
      <c r="G831" s="3207"/>
      <c r="H831" s="3208"/>
      <c r="I831" s="2160"/>
      <c r="J831" s="3209"/>
    </row>
    <row r="832" spans="1:10" ht="25.5">
      <c r="A832" s="2155" t="s">
        <v>1907</v>
      </c>
      <c r="B832" s="2553" t="s">
        <v>1254</v>
      </c>
      <c r="C832" s="2541" t="s">
        <v>1255</v>
      </c>
      <c r="D832" s="2162" t="s">
        <v>31</v>
      </c>
      <c r="E832" s="2554">
        <v>180</v>
      </c>
      <c r="F832" s="2160"/>
      <c r="G832" s="3207"/>
      <c r="H832" s="3208"/>
      <c r="I832" s="2160"/>
      <c r="J832" s="3209"/>
    </row>
    <row r="833" spans="1:10" ht="25.5">
      <c r="A833" s="2155" t="s">
        <v>1908</v>
      </c>
      <c r="B833" s="2553" t="s">
        <v>1254</v>
      </c>
      <c r="C833" s="2541" t="s">
        <v>1256</v>
      </c>
      <c r="D833" s="2162" t="s">
        <v>31</v>
      </c>
      <c r="E833" s="2554">
        <v>150</v>
      </c>
      <c r="F833" s="2160"/>
      <c r="G833" s="3207"/>
      <c r="H833" s="3208"/>
      <c r="I833" s="2160"/>
      <c r="J833" s="3209"/>
    </row>
    <row r="834" spans="1:10" ht="25.5">
      <c r="A834" s="2155" t="s">
        <v>1909</v>
      </c>
      <c r="B834" s="2553" t="s">
        <v>1254</v>
      </c>
      <c r="C834" s="2541" t="s">
        <v>1257</v>
      </c>
      <c r="D834" s="2162" t="s">
        <v>31</v>
      </c>
      <c r="E834" s="2554">
        <v>3600</v>
      </c>
      <c r="F834" s="2160"/>
      <c r="G834" s="3207"/>
      <c r="H834" s="3208"/>
      <c r="I834" s="2160"/>
      <c r="J834" s="3209"/>
    </row>
    <row r="835" spans="1:10">
      <c r="A835" s="2155" t="s">
        <v>1910</v>
      </c>
      <c r="B835" s="2553" t="s">
        <v>1254</v>
      </c>
      <c r="C835" s="2541" t="s">
        <v>1258</v>
      </c>
      <c r="D835" s="2162" t="s">
        <v>31</v>
      </c>
      <c r="E835" s="2554">
        <v>180</v>
      </c>
      <c r="F835" s="2160"/>
      <c r="G835" s="3207"/>
      <c r="H835" s="3210"/>
      <c r="I835" s="2163"/>
      <c r="J835" s="3209"/>
    </row>
    <row r="836" spans="1:10">
      <c r="A836" s="2167"/>
      <c r="B836" s="2202"/>
      <c r="C836" s="2203"/>
      <c r="D836" s="2204"/>
      <c r="E836" s="2205"/>
      <c r="F836" s="2172"/>
      <c r="G836" s="3211"/>
      <c r="H836" s="3212"/>
      <c r="I836" s="2175" t="s">
        <v>1911</v>
      </c>
      <c r="J836" s="3213"/>
    </row>
    <row r="837" spans="1:10">
      <c r="A837" s="3197" t="s">
        <v>1912</v>
      </c>
      <c r="B837" s="3390" t="s">
        <v>1370</v>
      </c>
      <c r="C837" s="3389"/>
      <c r="D837" s="3200"/>
      <c r="E837" s="3201"/>
      <c r="F837" s="3205"/>
      <c r="G837" s="3218"/>
      <c r="H837" s="3219"/>
      <c r="I837" s="3205"/>
      <c r="J837" s="3206"/>
    </row>
    <row r="838" spans="1:10">
      <c r="A838" s="2155" t="s">
        <v>1913</v>
      </c>
      <c r="B838" s="2320" t="s">
        <v>1262</v>
      </c>
      <c r="C838" s="2320" t="s">
        <v>1263</v>
      </c>
      <c r="D838" s="2162" t="s">
        <v>31</v>
      </c>
      <c r="E838" s="2274">
        <v>5000</v>
      </c>
      <c r="F838" s="2160"/>
      <c r="G838" s="3207"/>
      <c r="H838" s="3208"/>
      <c r="I838" s="2160"/>
      <c r="J838" s="3209"/>
    </row>
    <row r="839" spans="1:10">
      <c r="A839" s="2167"/>
      <c r="B839" s="2202"/>
      <c r="C839" s="2203"/>
      <c r="D839" s="2204"/>
      <c r="E839" s="2205"/>
      <c r="F839" s="2172"/>
      <c r="G839" s="3211"/>
      <c r="H839" s="3212"/>
      <c r="I839" s="2175" t="s">
        <v>1914</v>
      </c>
      <c r="J839" s="3213"/>
    </row>
    <row r="840" spans="1:10">
      <c r="A840" s="3197" t="s">
        <v>1917</v>
      </c>
      <c r="B840" s="3390" t="s">
        <v>1371</v>
      </c>
      <c r="C840" s="3389"/>
      <c r="D840" s="3200"/>
      <c r="E840" s="3201"/>
      <c r="F840" s="3205"/>
      <c r="G840" s="3218"/>
      <c r="H840" s="3219"/>
      <c r="I840" s="3205"/>
      <c r="J840" s="3206"/>
    </row>
    <row r="841" spans="1:10" ht="25.5">
      <c r="A841" s="2155" t="s">
        <v>1921</v>
      </c>
      <c r="B841" s="2555" t="s">
        <v>1268</v>
      </c>
      <c r="C841" s="2555" t="s">
        <v>1269</v>
      </c>
      <c r="D841" s="2162" t="s">
        <v>31</v>
      </c>
      <c r="E841" s="2193">
        <v>15000</v>
      </c>
      <c r="F841" s="2160"/>
      <c r="G841" s="3207"/>
      <c r="H841" s="3208"/>
      <c r="I841" s="2160"/>
      <c r="J841" s="3209"/>
    </row>
    <row r="842" spans="1:10">
      <c r="A842" s="2167"/>
      <c r="B842" s="2202"/>
      <c r="C842" s="2203"/>
      <c r="D842" s="2204"/>
      <c r="E842" s="2205"/>
      <c r="F842" s="2172"/>
      <c r="G842" s="3211"/>
      <c r="H842" s="3212"/>
      <c r="I842" s="2175" t="s">
        <v>1915</v>
      </c>
      <c r="J842" s="3213"/>
    </row>
    <row r="843" spans="1:10">
      <c r="A843" s="3197" t="s">
        <v>1918</v>
      </c>
      <c r="B843" s="3390" t="s">
        <v>1372</v>
      </c>
      <c r="C843" s="3389"/>
      <c r="D843" s="3200"/>
      <c r="E843" s="3201"/>
      <c r="F843" s="3205"/>
      <c r="G843" s="3218"/>
      <c r="H843" s="3219"/>
      <c r="I843" s="3205"/>
      <c r="J843" s="3206"/>
    </row>
    <row r="844" spans="1:10" ht="25.5">
      <c r="A844" s="2155" t="s">
        <v>1922</v>
      </c>
      <c r="B844" s="2211" t="s">
        <v>1270</v>
      </c>
      <c r="C844" s="2211" t="s">
        <v>1270</v>
      </c>
      <c r="D844" s="2162" t="s">
        <v>31</v>
      </c>
      <c r="E844" s="2210">
        <v>200</v>
      </c>
      <c r="F844" s="2160"/>
      <c r="G844" s="3207"/>
      <c r="H844" s="3210"/>
      <c r="I844" s="2163"/>
      <c r="J844" s="3209"/>
    </row>
    <row r="845" spans="1:10">
      <c r="A845" s="2167"/>
      <c r="B845" s="2202"/>
      <c r="C845" s="2203"/>
      <c r="D845" s="2204"/>
      <c r="E845" s="2205"/>
      <c r="F845" s="2172"/>
      <c r="G845" s="3211"/>
      <c r="H845" s="3212"/>
      <c r="I845" s="2175" t="s">
        <v>1916</v>
      </c>
      <c r="J845" s="3213"/>
    </row>
    <row r="846" spans="1:10">
      <c r="A846" s="3197" t="s">
        <v>1919</v>
      </c>
      <c r="B846" s="3390" t="s">
        <v>1373</v>
      </c>
      <c r="C846" s="3389"/>
      <c r="D846" s="3200"/>
      <c r="E846" s="3201"/>
      <c r="F846" s="3205"/>
      <c r="G846" s="3218"/>
      <c r="H846" s="3219"/>
      <c r="I846" s="3205"/>
      <c r="J846" s="3206"/>
    </row>
    <row r="847" spans="1:10" ht="51">
      <c r="A847" s="2155" t="s">
        <v>1920</v>
      </c>
      <c r="B847" s="2278" t="s">
        <v>1271</v>
      </c>
      <c r="C847" s="2272" t="s">
        <v>1272</v>
      </c>
      <c r="D847" s="2273" t="s">
        <v>31</v>
      </c>
      <c r="E847" s="2274">
        <v>15000</v>
      </c>
      <c r="F847" s="2160"/>
      <c r="G847" s="3207"/>
      <c r="H847" s="3210"/>
      <c r="I847" s="2163"/>
      <c r="J847" s="3209"/>
    </row>
    <row r="848" spans="1:10" ht="38.25">
      <c r="A848" s="2155" t="s">
        <v>1923</v>
      </c>
      <c r="B848" s="2278" t="s">
        <v>1271</v>
      </c>
      <c r="C848" s="2272" t="s">
        <v>1273</v>
      </c>
      <c r="D848" s="2273" t="s">
        <v>49</v>
      </c>
      <c r="E848" s="2274">
        <v>1500</v>
      </c>
      <c r="F848" s="2160"/>
      <c r="G848" s="3207"/>
      <c r="H848" s="3210"/>
      <c r="I848" s="2163"/>
      <c r="J848" s="3209"/>
    </row>
    <row r="849" spans="1:10" ht="25.5">
      <c r="A849" s="2155" t="s">
        <v>1924</v>
      </c>
      <c r="B849" s="2547" t="s">
        <v>1159</v>
      </c>
      <c r="C849" s="2211" t="s">
        <v>1274</v>
      </c>
      <c r="D849" s="2162" t="s">
        <v>31</v>
      </c>
      <c r="E849" s="2210">
        <v>100000</v>
      </c>
      <c r="F849" s="2160"/>
      <c r="G849" s="3207"/>
      <c r="H849" s="3210"/>
      <c r="I849" s="2163"/>
      <c r="J849" s="3209"/>
    </row>
    <row r="850" spans="1:10" ht="25.5">
      <c r="A850" s="2155" t="s">
        <v>1925</v>
      </c>
      <c r="B850" s="2547" t="s">
        <v>1159</v>
      </c>
      <c r="C850" s="2211" t="s">
        <v>1275</v>
      </c>
      <c r="D850" s="2162" t="s">
        <v>31</v>
      </c>
      <c r="E850" s="2210">
        <v>100000</v>
      </c>
      <c r="F850" s="2160"/>
      <c r="G850" s="3207"/>
      <c r="H850" s="3210"/>
      <c r="I850" s="2163"/>
      <c r="J850" s="3209"/>
    </row>
    <row r="851" spans="1:10">
      <c r="A851" s="2167"/>
      <c r="B851" s="2202"/>
      <c r="C851" s="2203"/>
      <c r="D851" s="2204"/>
      <c r="E851" s="2205"/>
      <c r="F851" s="2172"/>
      <c r="G851" s="3211"/>
      <c r="H851" s="3212"/>
      <c r="I851" s="2175" t="s">
        <v>1926</v>
      </c>
      <c r="J851" s="3213"/>
    </row>
    <row r="852" spans="1:10">
      <c r="A852" s="3197" t="s">
        <v>1927</v>
      </c>
      <c r="B852" s="3389" t="s">
        <v>1375</v>
      </c>
      <c r="C852" s="3389"/>
      <c r="D852" s="3200"/>
      <c r="E852" s="3201"/>
      <c r="F852" s="3205"/>
      <c r="G852" s="3218"/>
      <c r="H852" s="3219"/>
      <c r="I852" s="3205"/>
      <c r="J852" s="3206"/>
    </row>
    <row r="853" spans="1:10" ht="25.5">
      <c r="A853" s="2155" t="s">
        <v>1929</v>
      </c>
      <c r="B853" s="2547" t="s">
        <v>1279</v>
      </c>
      <c r="C853" s="2547" t="s">
        <v>1280</v>
      </c>
      <c r="D853" s="2162" t="s">
        <v>49</v>
      </c>
      <c r="E853" s="2238">
        <v>20</v>
      </c>
      <c r="F853" s="2160"/>
      <c r="G853" s="3207"/>
      <c r="H853" s="3208"/>
      <c r="I853" s="2160"/>
      <c r="J853" s="3209"/>
    </row>
    <row r="854" spans="1:10">
      <c r="A854" s="2155" t="s">
        <v>1930</v>
      </c>
      <c r="B854" s="2556" t="s">
        <v>1279</v>
      </c>
      <c r="C854" s="2547" t="s">
        <v>3465</v>
      </c>
      <c r="D854" s="2162" t="s">
        <v>49</v>
      </c>
      <c r="E854" s="2238">
        <v>12000</v>
      </c>
      <c r="F854" s="2160"/>
      <c r="G854" s="3207"/>
      <c r="H854" s="3208"/>
      <c r="I854" s="2160"/>
      <c r="J854" s="3209"/>
    </row>
    <row r="855" spans="1:10">
      <c r="A855" s="2167"/>
      <c r="B855" s="2202"/>
      <c r="C855" s="2203"/>
      <c r="D855" s="2204"/>
      <c r="E855" s="2205"/>
      <c r="F855" s="2172"/>
      <c r="G855" s="3211"/>
      <c r="H855" s="3212"/>
      <c r="I855" s="2175" t="s">
        <v>1931</v>
      </c>
      <c r="J855" s="3213"/>
    </row>
    <row r="856" spans="1:10">
      <c r="A856" s="3197" t="s">
        <v>1928</v>
      </c>
      <c r="B856" s="3389" t="s">
        <v>1235</v>
      </c>
      <c r="C856" s="3389"/>
      <c r="D856" s="3200"/>
      <c r="E856" s="3201"/>
      <c r="F856" s="3205"/>
      <c r="G856" s="3218"/>
      <c r="H856" s="3219"/>
      <c r="I856" s="3205"/>
      <c r="J856" s="3206"/>
    </row>
    <row r="857" spans="1:10">
      <c r="A857" s="2155" t="s">
        <v>1932</v>
      </c>
      <c r="B857" s="2556" t="s">
        <v>1279</v>
      </c>
      <c r="C857" s="2211" t="s">
        <v>1281</v>
      </c>
      <c r="D857" s="2162" t="s">
        <v>31</v>
      </c>
      <c r="E857" s="2238">
        <v>2000</v>
      </c>
      <c r="F857" s="2160"/>
      <c r="G857" s="3207"/>
      <c r="H857" s="3208"/>
      <c r="I857" s="2160"/>
      <c r="J857" s="3209"/>
    </row>
    <row r="858" spans="1:10">
      <c r="A858" s="2155" t="s">
        <v>1933</v>
      </c>
      <c r="B858" s="2556" t="s">
        <v>1279</v>
      </c>
      <c r="C858" s="2547" t="s">
        <v>1282</v>
      </c>
      <c r="D858" s="2162" t="s">
        <v>31</v>
      </c>
      <c r="E858" s="2517">
        <v>66000</v>
      </c>
      <c r="F858" s="2160"/>
      <c r="G858" s="3207"/>
      <c r="H858" s="3208"/>
      <c r="I858" s="2160"/>
      <c r="J858" s="3209"/>
    </row>
    <row r="859" spans="1:10">
      <c r="A859" s="2155" t="s">
        <v>1934</v>
      </c>
      <c r="B859" s="2556" t="s">
        <v>1279</v>
      </c>
      <c r="C859" s="2547" t="s">
        <v>1283</v>
      </c>
      <c r="D859" s="2162" t="s">
        <v>31</v>
      </c>
      <c r="E859" s="2238">
        <v>6000</v>
      </c>
      <c r="F859" s="2160"/>
      <c r="G859" s="3207"/>
      <c r="H859" s="3208"/>
      <c r="I859" s="2160"/>
      <c r="J859" s="3209"/>
    </row>
    <row r="860" spans="1:10">
      <c r="A860" s="2155" t="s">
        <v>1935</v>
      </c>
      <c r="B860" s="2556" t="s">
        <v>1279</v>
      </c>
      <c r="C860" s="2547" t="s">
        <v>1284</v>
      </c>
      <c r="D860" s="2162" t="s">
        <v>31</v>
      </c>
      <c r="E860" s="2517">
        <v>45000</v>
      </c>
      <c r="F860" s="2160"/>
      <c r="G860" s="3207"/>
      <c r="H860" s="3208"/>
      <c r="I860" s="2160"/>
      <c r="J860" s="3209"/>
    </row>
    <row r="861" spans="1:10">
      <c r="A861" s="2155" t="s">
        <v>1936</v>
      </c>
      <c r="B861" s="2556" t="s">
        <v>1279</v>
      </c>
      <c r="C861" s="2555" t="s">
        <v>1285</v>
      </c>
      <c r="D861" s="2162" t="s">
        <v>31</v>
      </c>
      <c r="E861" s="2238">
        <v>48000</v>
      </c>
      <c r="F861" s="2160"/>
      <c r="G861" s="3207"/>
      <c r="H861" s="3208"/>
      <c r="I861" s="2160"/>
      <c r="J861" s="3209"/>
    </row>
    <row r="862" spans="1:10">
      <c r="A862" s="2155" t="s">
        <v>1937</v>
      </c>
      <c r="B862" s="2556" t="s">
        <v>1279</v>
      </c>
      <c r="C862" s="2555" t="s">
        <v>1376</v>
      </c>
      <c r="D862" s="2162" t="s">
        <v>31</v>
      </c>
      <c r="E862" s="2238">
        <v>30000</v>
      </c>
      <c r="F862" s="2160"/>
      <c r="G862" s="3207"/>
      <c r="H862" s="3208"/>
      <c r="I862" s="2160"/>
      <c r="J862" s="3209"/>
    </row>
    <row r="863" spans="1:10" ht="25.5">
      <c r="A863" s="2155" t="s">
        <v>1938</v>
      </c>
      <c r="B863" s="2556" t="s">
        <v>1279</v>
      </c>
      <c r="C863" s="2211" t="s">
        <v>1286</v>
      </c>
      <c r="D863" s="2162" t="s">
        <v>31</v>
      </c>
      <c r="E863" s="2517">
        <v>3000</v>
      </c>
      <c r="F863" s="2160"/>
      <c r="G863" s="3207"/>
      <c r="H863" s="3208"/>
      <c r="I863" s="2160"/>
      <c r="J863" s="3209"/>
    </row>
    <row r="864" spans="1:10">
      <c r="A864" s="2155" t="s">
        <v>1939</v>
      </c>
      <c r="B864" s="2556" t="s">
        <v>1279</v>
      </c>
      <c r="C864" s="2211" t="s">
        <v>1287</v>
      </c>
      <c r="D864" s="2162" t="s">
        <v>31</v>
      </c>
      <c r="E864" s="2517">
        <v>2000</v>
      </c>
      <c r="F864" s="2160"/>
      <c r="G864" s="3207"/>
      <c r="H864" s="3208"/>
      <c r="I864" s="2160"/>
      <c r="J864" s="3209"/>
    </row>
    <row r="865" spans="1:10">
      <c r="A865" s="2167"/>
      <c r="B865" s="2202"/>
      <c r="C865" s="2203"/>
      <c r="D865" s="2204"/>
      <c r="E865" s="2205"/>
      <c r="F865" s="2172"/>
      <c r="G865" s="3211"/>
      <c r="H865" s="3212"/>
      <c r="I865" s="2175" t="s">
        <v>1940</v>
      </c>
      <c r="J865" s="3213"/>
    </row>
    <row r="866" spans="1:10">
      <c r="A866" s="3197" t="s">
        <v>1941</v>
      </c>
      <c r="B866" s="3389" t="s">
        <v>1377</v>
      </c>
      <c r="C866" s="3389"/>
      <c r="D866" s="3200"/>
      <c r="E866" s="3201"/>
      <c r="F866" s="3205"/>
      <c r="G866" s="3218"/>
      <c r="H866" s="3219"/>
      <c r="I866" s="3205"/>
      <c r="J866" s="3206"/>
    </row>
    <row r="867" spans="1:10" ht="51">
      <c r="A867" s="2155" t="s">
        <v>1942</v>
      </c>
      <c r="B867" s="2556" t="s">
        <v>1279</v>
      </c>
      <c r="C867" s="2211" t="s">
        <v>1288</v>
      </c>
      <c r="D867" s="2162" t="s">
        <v>31</v>
      </c>
      <c r="E867" s="2238">
        <v>16000</v>
      </c>
      <c r="F867" s="2160"/>
      <c r="G867" s="3207"/>
      <c r="H867" s="3208"/>
      <c r="I867" s="2160"/>
      <c r="J867" s="3209"/>
    </row>
    <row r="868" spans="1:10" ht="51">
      <c r="A868" s="2155" t="s">
        <v>1943</v>
      </c>
      <c r="B868" s="2556" t="s">
        <v>1279</v>
      </c>
      <c r="C868" s="2211" t="s">
        <v>1289</v>
      </c>
      <c r="D868" s="2162" t="s">
        <v>31</v>
      </c>
      <c r="E868" s="2238">
        <v>13000</v>
      </c>
      <c r="F868" s="2160"/>
      <c r="G868" s="3207"/>
      <c r="H868" s="3208"/>
      <c r="I868" s="2160"/>
      <c r="J868" s="3209"/>
    </row>
    <row r="869" spans="1:10" ht="69.75">
      <c r="A869" s="2155" t="s">
        <v>1944</v>
      </c>
      <c r="B869" s="2556" t="s">
        <v>1279</v>
      </c>
      <c r="C869" s="2211" t="s">
        <v>1378</v>
      </c>
      <c r="D869" s="2162" t="s">
        <v>49</v>
      </c>
      <c r="E869" s="2238">
        <v>240</v>
      </c>
      <c r="F869" s="2160"/>
      <c r="G869" s="3207"/>
      <c r="H869" s="3210"/>
      <c r="I869" s="2163"/>
      <c r="J869" s="3209"/>
    </row>
    <row r="870" spans="1:10">
      <c r="A870" s="2167"/>
      <c r="B870" s="2202"/>
      <c r="C870" s="2203"/>
      <c r="D870" s="2204"/>
      <c r="E870" s="2205"/>
      <c r="F870" s="2172"/>
      <c r="G870" s="3211"/>
      <c r="H870" s="3212"/>
      <c r="I870" s="2175" t="s">
        <v>1945</v>
      </c>
      <c r="J870" s="3213"/>
    </row>
    <row r="871" spans="1:10">
      <c r="A871" s="3197" t="s">
        <v>1946</v>
      </c>
      <c r="B871" s="3392" t="s">
        <v>1292</v>
      </c>
      <c r="C871" s="3393"/>
      <c r="D871" s="3200"/>
      <c r="E871" s="3201"/>
      <c r="F871" s="3205"/>
      <c r="G871" s="3218"/>
      <c r="H871" s="3219"/>
      <c r="I871" s="3205"/>
      <c r="J871" s="3206"/>
    </row>
    <row r="872" spans="1:10" ht="63.75">
      <c r="A872" s="2155" t="s">
        <v>1947</v>
      </c>
      <c r="B872" s="2553" t="s">
        <v>1294</v>
      </c>
      <c r="C872" s="2541" t="s">
        <v>1294</v>
      </c>
      <c r="D872" s="2162" t="s">
        <v>31</v>
      </c>
      <c r="E872" s="2554">
        <v>2</v>
      </c>
      <c r="F872" s="2160"/>
      <c r="G872" s="3207"/>
      <c r="H872" s="3208"/>
      <c r="I872" s="2160"/>
      <c r="J872" s="3209"/>
    </row>
    <row r="873" spans="1:10" ht="63.75">
      <c r="A873" s="2155" t="s">
        <v>1948</v>
      </c>
      <c r="B873" s="2553" t="s">
        <v>1295</v>
      </c>
      <c r="C873" s="2541" t="s">
        <v>1295</v>
      </c>
      <c r="D873" s="2162" t="s">
        <v>31</v>
      </c>
      <c r="E873" s="2554">
        <v>1</v>
      </c>
      <c r="F873" s="2160"/>
      <c r="G873" s="3207"/>
      <c r="H873" s="3208"/>
      <c r="I873" s="2160"/>
      <c r="J873" s="3209"/>
    </row>
    <row r="874" spans="1:10" ht="89.25">
      <c r="A874" s="2155" t="s">
        <v>1949</v>
      </c>
      <c r="B874" s="2489" t="s">
        <v>1296</v>
      </c>
      <c r="C874" s="2560" t="s">
        <v>1296</v>
      </c>
      <c r="D874" s="2162" t="s">
        <v>31</v>
      </c>
      <c r="E874" s="2549">
        <v>3</v>
      </c>
      <c r="F874" s="2160"/>
      <c r="G874" s="3207"/>
      <c r="H874" s="3208"/>
      <c r="I874" s="2160"/>
      <c r="J874" s="3209"/>
    </row>
    <row r="875" spans="1:10" ht="63.75">
      <c r="A875" s="2155" t="s">
        <v>1950</v>
      </c>
      <c r="B875" s="2553" t="s">
        <v>1297</v>
      </c>
      <c r="C875" s="2541" t="s">
        <v>1297</v>
      </c>
      <c r="D875" s="2162" t="s">
        <v>31</v>
      </c>
      <c r="E875" s="2549">
        <v>1</v>
      </c>
      <c r="F875" s="2156"/>
      <c r="G875" s="3207"/>
      <c r="H875" s="3208"/>
      <c r="I875" s="2156"/>
      <c r="J875" s="3394"/>
    </row>
    <row r="876" spans="1:10" ht="153">
      <c r="A876" s="2155" t="s">
        <v>1951</v>
      </c>
      <c r="B876" s="2553" t="s">
        <v>1298</v>
      </c>
      <c r="C876" s="2541" t="s">
        <v>1298</v>
      </c>
      <c r="D876" s="2162" t="s">
        <v>31</v>
      </c>
      <c r="E876" s="2549">
        <v>1</v>
      </c>
      <c r="F876" s="2156"/>
      <c r="G876" s="3207"/>
      <c r="H876" s="3208"/>
      <c r="I876" s="2156"/>
      <c r="J876" s="3394"/>
    </row>
    <row r="877" spans="1:10" ht="63.75">
      <c r="A877" s="2155" t="s">
        <v>1952</v>
      </c>
      <c r="B877" s="2553" t="s">
        <v>1299</v>
      </c>
      <c r="C877" s="2541" t="s">
        <v>1299</v>
      </c>
      <c r="D877" s="2162" t="s">
        <v>31</v>
      </c>
      <c r="E877" s="2549">
        <v>1</v>
      </c>
      <c r="F877" s="2156"/>
      <c r="G877" s="3207"/>
      <c r="H877" s="3208"/>
      <c r="I877" s="2156"/>
      <c r="J877" s="3394"/>
    </row>
    <row r="878" spans="1:10" ht="63.75">
      <c r="A878" s="2155" t="s">
        <v>1953</v>
      </c>
      <c r="B878" s="2553" t="s">
        <v>1300</v>
      </c>
      <c r="C878" s="2541" t="s">
        <v>1300</v>
      </c>
      <c r="D878" s="2162" t="s">
        <v>31</v>
      </c>
      <c r="E878" s="2549">
        <v>1</v>
      </c>
      <c r="F878" s="2156"/>
      <c r="G878" s="3207"/>
      <c r="H878" s="3208"/>
      <c r="I878" s="2156"/>
      <c r="J878" s="3394"/>
    </row>
    <row r="879" spans="1:10" ht="76.5">
      <c r="A879" s="2155" t="s">
        <v>1954</v>
      </c>
      <c r="B879" s="2553" t="s">
        <v>1301</v>
      </c>
      <c r="C879" s="2541" t="s">
        <v>1301</v>
      </c>
      <c r="D879" s="2162" t="s">
        <v>31</v>
      </c>
      <c r="E879" s="2549">
        <v>1</v>
      </c>
      <c r="F879" s="2156"/>
      <c r="G879" s="3207"/>
      <c r="H879" s="3208"/>
      <c r="I879" s="2156"/>
      <c r="J879" s="3394"/>
    </row>
    <row r="880" spans="1:10" ht="140.25">
      <c r="A880" s="2155" t="s">
        <v>1955</v>
      </c>
      <c r="B880" s="2553" t="s">
        <v>1302</v>
      </c>
      <c r="C880" s="2541" t="s">
        <v>1302</v>
      </c>
      <c r="D880" s="2162" t="s">
        <v>31</v>
      </c>
      <c r="E880" s="2549">
        <v>1</v>
      </c>
      <c r="F880" s="2156"/>
      <c r="G880" s="3207"/>
      <c r="H880" s="3395"/>
      <c r="I880" s="3396"/>
      <c r="J880" s="3394"/>
    </row>
    <row r="881" spans="1:10">
      <c r="A881" s="2167"/>
      <c r="B881" s="2202"/>
      <c r="C881" s="2202"/>
      <c r="D881" s="2204"/>
      <c r="E881" s="2205"/>
      <c r="F881" s="2175"/>
      <c r="G881" s="3397"/>
      <c r="H881" s="3212"/>
      <c r="I881" s="2175" t="s">
        <v>1956</v>
      </c>
      <c r="J881" s="3398"/>
    </row>
    <row r="882" spans="1:10">
      <c r="A882" s="3197" t="s">
        <v>1957</v>
      </c>
      <c r="B882" s="3233" t="s">
        <v>1305</v>
      </c>
      <c r="C882" s="3238"/>
      <c r="D882" s="3200"/>
      <c r="E882" s="3201"/>
      <c r="F882" s="3399"/>
      <c r="G882" s="3218"/>
      <c r="H882" s="3219"/>
      <c r="I882" s="3399"/>
      <c r="J882" s="3400"/>
    </row>
    <row r="883" spans="1:10">
      <c r="A883" s="2155" t="s">
        <v>1958</v>
      </c>
      <c r="B883" s="2209" t="s">
        <v>1310</v>
      </c>
      <c r="C883" s="2209" t="s">
        <v>1311</v>
      </c>
      <c r="D883" s="2237" t="s">
        <v>31</v>
      </c>
      <c r="E883" s="2566">
        <v>3</v>
      </c>
      <c r="F883" s="2156"/>
      <c r="G883" s="3207"/>
      <c r="H883" s="3208"/>
      <c r="I883" s="2156"/>
      <c r="J883" s="3394"/>
    </row>
    <row r="884" spans="1:10">
      <c r="A884" s="2155" t="s">
        <v>1959</v>
      </c>
      <c r="B884" s="2209" t="s">
        <v>1312</v>
      </c>
      <c r="C884" s="2209" t="s">
        <v>1313</v>
      </c>
      <c r="D884" s="2237" t="s">
        <v>31</v>
      </c>
      <c r="E884" s="2256">
        <v>18</v>
      </c>
      <c r="F884" s="2156"/>
      <c r="G884" s="3207"/>
      <c r="H884" s="3208"/>
      <c r="I884" s="2156"/>
      <c r="J884" s="3394"/>
    </row>
    <row r="885" spans="1:10">
      <c r="A885" s="2155" t="s">
        <v>1960</v>
      </c>
      <c r="B885" s="2209" t="s">
        <v>1314</v>
      </c>
      <c r="C885" s="2209" t="s">
        <v>1315</v>
      </c>
      <c r="D885" s="2237" t="s">
        <v>31</v>
      </c>
      <c r="E885" s="2256">
        <v>300</v>
      </c>
      <c r="F885" s="2156"/>
      <c r="G885" s="3207"/>
      <c r="H885" s="3208"/>
      <c r="I885" s="2156"/>
      <c r="J885" s="3394"/>
    </row>
    <row r="886" spans="1:10">
      <c r="A886" s="2155" t="s">
        <v>1961</v>
      </c>
      <c r="B886" s="2209" t="s">
        <v>1316</v>
      </c>
      <c r="C886" s="2209" t="s">
        <v>1317</v>
      </c>
      <c r="D886" s="2237" t="s">
        <v>31</v>
      </c>
      <c r="E886" s="2256">
        <v>300</v>
      </c>
      <c r="F886" s="2156"/>
      <c r="G886" s="3207"/>
      <c r="H886" s="3208"/>
      <c r="I886" s="2156"/>
      <c r="J886" s="3394"/>
    </row>
    <row r="887" spans="1:10">
      <c r="A887" s="2155" t="s">
        <v>1962</v>
      </c>
      <c r="B887" s="2567" t="s">
        <v>1318</v>
      </c>
      <c r="C887" s="2209" t="s">
        <v>1319</v>
      </c>
      <c r="D887" s="2237" t="s">
        <v>31</v>
      </c>
      <c r="E887" s="2237">
        <v>300</v>
      </c>
      <c r="F887" s="2156"/>
      <c r="G887" s="3207"/>
      <c r="H887" s="3208"/>
      <c r="I887" s="2156"/>
      <c r="J887" s="3394"/>
    </row>
    <row r="888" spans="1:10">
      <c r="A888" s="2155" t="s">
        <v>1963</v>
      </c>
      <c r="B888" s="2209" t="s">
        <v>1320</v>
      </c>
      <c r="C888" s="2209" t="s">
        <v>1321</v>
      </c>
      <c r="D888" s="2237" t="s">
        <v>31</v>
      </c>
      <c r="E888" s="2256" t="s">
        <v>241</v>
      </c>
      <c r="F888" s="2156"/>
      <c r="G888" s="3207"/>
      <c r="H888" s="3208"/>
      <c r="I888" s="2156"/>
      <c r="J888" s="3394"/>
    </row>
    <row r="889" spans="1:10">
      <c r="A889" s="2155" t="s">
        <v>1964</v>
      </c>
      <c r="B889" s="2209" t="s">
        <v>1322</v>
      </c>
      <c r="C889" s="2209" t="s">
        <v>1323</v>
      </c>
      <c r="D889" s="2237" t="s">
        <v>31</v>
      </c>
      <c r="E889" s="2256">
        <v>3</v>
      </c>
      <c r="F889" s="2156"/>
      <c r="G889" s="3207"/>
      <c r="H889" s="3208"/>
      <c r="I889" s="2156"/>
      <c r="J889" s="3394"/>
    </row>
    <row r="890" spans="1:10">
      <c r="A890" s="2155" t="s">
        <v>1965</v>
      </c>
      <c r="B890" s="2209" t="s">
        <v>840</v>
      </c>
      <c r="C890" s="2209" t="s">
        <v>1324</v>
      </c>
      <c r="D890" s="2237" t="s">
        <v>31</v>
      </c>
      <c r="E890" s="2256">
        <v>2</v>
      </c>
      <c r="F890" s="2156"/>
      <c r="G890" s="3207"/>
      <c r="H890" s="3210"/>
      <c r="I890" s="2568"/>
      <c r="J890" s="3394"/>
    </row>
    <row r="891" spans="1:10">
      <c r="A891" s="2155" t="s">
        <v>1966</v>
      </c>
      <c r="B891" s="2184" t="s">
        <v>1325</v>
      </c>
      <c r="C891" s="2569" t="s">
        <v>1326</v>
      </c>
      <c r="D891" s="2295" t="s">
        <v>31</v>
      </c>
      <c r="E891" s="2295">
        <v>2</v>
      </c>
      <c r="F891" s="2156"/>
      <c r="G891" s="3207"/>
      <c r="H891" s="3210"/>
      <c r="I891" s="2568"/>
      <c r="J891" s="3394"/>
    </row>
    <row r="892" spans="1:10">
      <c r="A892" s="2167"/>
      <c r="B892" s="2202"/>
      <c r="C892" s="2202"/>
      <c r="D892" s="2204"/>
      <c r="E892" s="2205"/>
      <c r="F892" s="2175"/>
      <c r="G892" s="3397"/>
      <c r="H892" s="3212"/>
      <c r="I892" s="2175" t="s">
        <v>2755</v>
      </c>
      <c r="J892" s="3398"/>
    </row>
    <row r="893" spans="1:10">
      <c r="A893" s="3197" t="s">
        <v>1967</v>
      </c>
      <c r="B893" s="3268" t="s">
        <v>1329</v>
      </c>
      <c r="C893" s="3268"/>
      <c r="D893" s="3257"/>
      <c r="E893" s="3201"/>
      <c r="F893" s="3268"/>
      <c r="G893" s="3259"/>
      <c r="H893" s="3260"/>
      <c r="I893" s="3268"/>
      <c r="J893" s="3401"/>
    </row>
    <row r="894" spans="1:10" ht="25.5">
      <c r="A894" s="2469" t="s">
        <v>1968</v>
      </c>
      <c r="B894" s="2571" t="s">
        <v>1331</v>
      </c>
      <c r="C894" s="2568" t="s">
        <v>1332</v>
      </c>
      <c r="D894" s="2166" t="s">
        <v>31</v>
      </c>
      <c r="E894" s="2572">
        <v>60000</v>
      </c>
      <c r="F894" s="2568"/>
      <c r="G894" s="3356"/>
      <c r="H894" s="3210"/>
      <c r="I894" s="2568"/>
      <c r="J894" s="3402"/>
    </row>
    <row r="895" spans="1:10" ht="25.5">
      <c r="A895" s="2469" t="s">
        <v>1969</v>
      </c>
      <c r="B895" s="2571" t="s">
        <v>1331</v>
      </c>
      <c r="C895" s="2568" t="s">
        <v>1334</v>
      </c>
      <c r="D895" s="2166" t="s">
        <v>31</v>
      </c>
      <c r="E895" s="2572">
        <v>15000</v>
      </c>
      <c r="F895" s="2568"/>
      <c r="G895" s="3356"/>
      <c r="H895" s="3210"/>
      <c r="I895" s="2568"/>
      <c r="J895" s="3402"/>
    </row>
    <row r="896" spans="1:10" ht="25.5">
      <c r="A896" s="2469" t="s">
        <v>1970</v>
      </c>
      <c r="B896" s="2571" t="s">
        <v>1335</v>
      </c>
      <c r="C896" s="2568" t="s">
        <v>1336</v>
      </c>
      <c r="D896" s="2166" t="s">
        <v>31</v>
      </c>
      <c r="E896" s="2572">
        <v>3000</v>
      </c>
      <c r="F896" s="2568"/>
      <c r="G896" s="3356"/>
      <c r="H896" s="3210"/>
      <c r="I896" s="2568"/>
      <c r="J896" s="3402"/>
    </row>
    <row r="897" spans="1:10" ht="25.5">
      <c r="A897" s="2469" t="s">
        <v>1971</v>
      </c>
      <c r="B897" s="2571" t="s">
        <v>1337</v>
      </c>
      <c r="C897" s="2571" t="s">
        <v>1338</v>
      </c>
      <c r="D897" s="2166" t="s">
        <v>31</v>
      </c>
      <c r="E897" s="2572">
        <v>15000</v>
      </c>
      <c r="F897" s="2568"/>
      <c r="G897" s="3356"/>
      <c r="H897" s="3210"/>
      <c r="I897" s="2568"/>
      <c r="J897" s="3402"/>
    </row>
    <row r="898" spans="1:10">
      <c r="A898" s="2167"/>
      <c r="B898" s="2202"/>
      <c r="C898" s="2202"/>
      <c r="D898" s="2204"/>
      <c r="E898" s="2205"/>
      <c r="F898" s="2175"/>
      <c r="G898" s="3294"/>
      <c r="H898" s="3212"/>
      <c r="I898" s="2175" t="s">
        <v>1972</v>
      </c>
      <c r="J898" s="3398"/>
    </row>
    <row r="899" spans="1:10">
      <c r="A899" s="3197">
        <v>134</v>
      </c>
      <c r="B899" s="3403" t="s">
        <v>1379</v>
      </c>
      <c r="C899" s="3404"/>
      <c r="D899" s="3405"/>
      <c r="E899" s="3406"/>
      <c r="F899" s="3407"/>
      <c r="G899" s="3408"/>
      <c r="H899" s="3408"/>
      <c r="I899" s="3407"/>
      <c r="J899" s="3408"/>
    </row>
    <row r="900" spans="1:10" ht="51">
      <c r="A900" s="2469" t="s">
        <v>1973</v>
      </c>
      <c r="B900" s="2578" t="s">
        <v>1988</v>
      </c>
      <c r="C900" s="2579" t="s">
        <v>1380</v>
      </c>
      <c r="D900" s="2580" t="s">
        <v>249</v>
      </c>
      <c r="E900" s="2581">
        <v>36</v>
      </c>
      <c r="F900" s="2608"/>
      <c r="G900" s="3409"/>
      <c r="H900" s="3409"/>
      <c r="I900" s="2608"/>
      <c r="J900" s="3409"/>
    </row>
    <row r="901" spans="1:10" ht="51">
      <c r="A901" s="2469" t="s">
        <v>1974</v>
      </c>
      <c r="B901" s="2578" t="s">
        <v>1989</v>
      </c>
      <c r="C901" s="2579" t="s">
        <v>1381</v>
      </c>
      <c r="D901" s="2580" t="s">
        <v>249</v>
      </c>
      <c r="E901" s="2585">
        <v>36</v>
      </c>
      <c r="F901" s="2608"/>
      <c r="G901" s="3409"/>
      <c r="H901" s="3409"/>
      <c r="I901" s="2608"/>
      <c r="J901" s="3409"/>
    </row>
    <row r="902" spans="1:10" ht="25.5">
      <c r="A902" s="2469" t="s">
        <v>1975</v>
      </c>
      <c r="B902" s="2586" t="s">
        <v>1382</v>
      </c>
      <c r="C902" s="2579" t="s">
        <v>1383</v>
      </c>
      <c r="D902" s="2580" t="s">
        <v>249</v>
      </c>
      <c r="E902" s="2585">
        <v>180</v>
      </c>
      <c r="F902" s="2608"/>
      <c r="G902" s="3409"/>
      <c r="H902" s="3409"/>
      <c r="I902" s="2608"/>
      <c r="J902" s="3409"/>
    </row>
    <row r="903" spans="1:10" ht="25.5">
      <c r="A903" s="2469" t="s">
        <v>1976</v>
      </c>
      <c r="B903" s="2586" t="s">
        <v>1384</v>
      </c>
      <c r="C903" s="2579" t="s">
        <v>1385</v>
      </c>
      <c r="D903" s="2580" t="s">
        <v>49</v>
      </c>
      <c r="E903" s="2581">
        <v>90</v>
      </c>
      <c r="F903" s="2608"/>
      <c r="G903" s="3409"/>
      <c r="H903" s="3409"/>
      <c r="I903" s="2608"/>
      <c r="J903" s="3409"/>
    </row>
    <row r="904" spans="1:10" ht="38.25">
      <c r="A904" s="2469" t="s">
        <v>1977</v>
      </c>
      <c r="B904" s="2586" t="s">
        <v>1386</v>
      </c>
      <c r="C904" s="2579" t="s">
        <v>1387</v>
      </c>
      <c r="D904" s="2587" t="s">
        <v>49</v>
      </c>
      <c r="E904" s="2581">
        <v>72</v>
      </c>
      <c r="F904" s="2608"/>
      <c r="G904" s="3409"/>
      <c r="H904" s="3409"/>
      <c r="I904" s="2608"/>
      <c r="J904" s="3409"/>
    </row>
    <row r="905" spans="1:10" ht="38.25">
      <c r="A905" s="2469" t="s">
        <v>1978</v>
      </c>
      <c r="B905" s="2588" t="s">
        <v>1388</v>
      </c>
      <c r="C905" s="2580" t="s">
        <v>1389</v>
      </c>
      <c r="D905" s="2587" t="s">
        <v>31</v>
      </c>
      <c r="E905" s="2589">
        <v>8</v>
      </c>
      <c r="F905" s="2608"/>
      <c r="G905" s="3409"/>
      <c r="H905" s="3409"/>
      <c r="I905" s="2608"/>
      <c r="J905" s="3409"/>
    </row>
    <row r="906" spans="1:10" ht="38.25">
      <c r="A906" s="2469" t="s">
        <v>1979</v>
      </c>
      <c r="B906" s="2580" t="s">
        <v>1390</v>
      </c>
      <c r="C906" s="2580" t="s">
        <v>1391</v>
      </c>
      <c r="D906" s="2587" t="s">
        <v>31</v>
      </c>
      <c r="E906" s="2589">
        <v>8</v>
      </c>
      <c r="F906" s="2608"/>
      <c r="G906" s="3409"/>
      <c r="H906" s="3409"/>
      <c r="I906" s="2608"/>
      <c r="J906" s="3409"/>
    </row>
    <row r="907" spans="1:10" ht="25.5">
      <c r="A907" s="2469" t="s">
        <v>1980</v>
      </c>
      <c r="B907" s="2580" t="s">
        <v>1392</v>
      </c>
      <c r="C907" s="2580" t="s">
        <v>1393</v>
      </c>
      <c r="D907" s="2587" t="s">
        <v>31</v>
      </c>
      <c r="E907" s="2589">
        <v>5</v>
      </c>
      <c r="F907" s="2608"/>
      <c r="G907" s="3409"/>
      <c r="H907" s="3409"/>
      <c r="I907" s="2608"/>
      <c r="J907" s="3409"/>
    </row>
    <row r="908" spans="1:10" ht="38.25">
      <c r="A908" s="2469" t="s">
        <v>1981</v>
      </c>
      <c r="B908" s="2580" t="s">
        <v>1394</v>
      </c>
      <c r="C908" s="2590" t="s">
        <v>1395</v>
      </c>
      <c r="D908" s="2587" t="s">
        <v>31</v>
      </c>
      <c r="E908" s="2589">
        <v>36</v>
      </c>
      <c r="F908" s="2608"/>
      <c r="G908" s="3409"/>
      <c r="H908" s="3409"/>
      <c r="I908" s="2608"/>
      <c r="J908" s="3409"/>
    </row>
    <row r="909" spans="1:10" ht="25.5">
      <c r="A909" s="2469" t="s">
        <v>1982</v>
      </c>
      <c r="B909" s="2580" t="s">
        <v>1396</v>
      </c>
      <c r="C909" s="2580" t="s">
        <v>1397</v>
      </c>
      <c r="D909" s="2587" t="s">
        <v>31</v>
      </c>
      <c r="E909" s="2589">
        <v>10</v>
      </c>
      <c r="F909" s="2608"/>
      <c r="G909" s="3409"/>
      <c r="H909" s="3409"/>
      <c r="I909" s="2608"/>
      <c r="J909" s="3409"/>
    </row>
    <row r="910" spans="1:10" ht="38.25">
      <c r="A910" s="2469" t="s">
        <v>1983</v>
      </c>
      <c r="B910" s="2587" t="s">
        <v>1398</v>
      </c>
      <c r="C910" s="2590" t="s">
        <v>1399</v>
      </c>
      <c r="D910" s="2587" t="s">
        <v>49</v>
      </c>
      <c r="E910" s="2591">
        <v>144</v>
      </c>
      <c r="F910" s="2608"/>
      <c r="G910" s="3409"/>
      <c r="H910" s="3409"/>
      <c r="I910" s="2608"/>
      <c r="J910" s="3409"/>
    </row>
    <row r="911" spans="1:10" ht="38.25">
      <c r="A911" s="2469" t="s">
        <v>1984</v>
      </c>
      <c r="B911" s="2587" t="s">
        <v>1400</v>
      </c>
      <c r="C911" s="2590" t="s">
        <v>1401</v>
      </c>
      <c r="D911" s="2587" t="s">
        <v>49</v>
      </c>
      <c r="E911" s="2591">
        <v>108</v>
      </c>
      <c r="F911" s="2608"/>
      <c r="G911" s="3409"/>
      <c r="H911" s="3409"/>
      <c r="I911" s="2608"/>
      <c r="J911" s="3409"/>
    </row>
    <row r="912" spans="1:10" ht="25.5">
      <c r="A912" s="2469" t="s">
        <v>1985</v>
      </c>
      <c r="B912" s="2580" t="s">
        <v>1402</v>
      </c>
      <c r="C912" s="2580" t="s">
        <v>1403</v>
      </c>
      <c r="D912" s="2580" t="s">
        <v>249</v>
      </c>
      <c r="E912" s="2589">
        <v>60</v>
      </c>
      <c r="F912" s="2608"/>
      <c r="G912" s="3409"/>
      <c r="H912" s="3409"/>
      <c r="I912" s="2608"/>
      <c r="J912" s="3409"/>
    </row>
    <row r="913" spans="1:10" ht="51">
      <c r="A913" s="2469" t="s">
        <v>1986</v>
      </c>
      <c r="B913" s="2587" t="s">
        <v>274</v>
      </c>
      <c r="C913" s="2580" t="s">
        <v>1404</v>
      </c>
      <c r="D913" s="2580" t="s">
        <v>249</v>
      </c>
      <c r="E913" s="2589">
        <v>4000</v>
      </c>
      <c r="F913" s="2608"/>
      <c r="G913" s="3409"/>
      <c r="H913" s="3409"/>
      <c r="I913" s="2608"/>
      <c r="J913" s="3409"/>
    </row>
    <row r="914" spans="1:10" ht="38.25">
      <c r="A914" s="2469" t="s">
        <v>1987</v>
      </c>
      <c r="B914" s="2586" t="s">
        <v>1405</v>
      </c>
      <c r="C914" s="2580" t="s">
        <v>1406</v>
      </c>
      <c r="D914" s="2580" t="s">
        <v>858</v>
      </c>
      <c r="E914" s="2589">
        <v>800</v>
      </c>
      <c r="F914" s="2608"/>
      <c r="G914" s="3409"/>
      <c r="H914" s="3409"/>
      <c r="I914" s="2608"/>
      <c r="J914" s="3409"/>
    </row>
    <row r="915" spans="1:10">
      <c r="A915" s="2167"/>
      <c r="B915" s="2202"/>
      <c r="C915" s="2202"/>
      <c r="D915" s="2204"/>
      <c r="E915" s="2205"/>
      <c r="F915" s="2175"/>
      <c r="G915" s="3294"/>
      <c r="H915" s="3212"/>
      <c r="I915" s="2175" t="s">
        <v>1990</v>
      </c>
      <c r="J915" s="3398"/>
    </row>
    <row r="916" spans="1:10">
      <c r="A916" s="3410" t="s">
        <v>2183</v>
      </c>
      <c r="B916" s="3411" t="s">
        <v>1991</v>
      </c>
      <c r="C916" s="3411"/>
      <c r="D916" s="3412"/>
      <c r="E916" s="3413"/>
      <c r="F916" s="3415"/>
      <c r="G916" s="3416"/>
      <c r="H916" s="3417"/>
      <c r="I916" s="3414"/>
      <c r="J916" s="3417"/>
    </row>
    <row r="917" spans="1:10" ht="25.5">
      <c r="A917" s="2601" t="s">
        <v>2340</v>
      </c>
      <c r="B917" s="2602" t="s">
        <v>838</v>
      </c>
      <c r="C917" s="2602" t="s">
        <v>1992</v>
      </c>
      <c r="D917" s="2603" t="s">
        <v>31</v>
      </c>
      <c r="E917" s="2604">
        <v>220</v>
      </c>
      <c r="F917" s="2605"/>
      <c r="G917" s="3418"/>
      <c r="H917" s="3419"/>
      <c r="I917" s="2561"/>
      <c r="J917" s="2637"/>
    </row>
    <row r="918" spans="1:10" ht="25.5">
      <c r="A918" s="2601" t="s">
        <v>2341</v>
      </c>
      <c r="B918" s="2602" t="s">
        <v>2633</v>
      </c>
      <c r="C918" s="2602" t="s">
        <v>2572</v>
      </c>
      <c r="D918" s="2603" t="s">
        <v>31</v>
      </c>
      <c r="E918" s="2604">
        <v>150</v>
      </c>
      <c r="F918" s="2605"/>
      <c r="G918" s="3418"/>
      <c r="H918" s="3419"/>
      <c r="I918" s="2561"/>
      <c r="J918" s="2637"/>
    </row>
    <row r="919" spans="1:10" ht="25.5">
      <c r="A919" s="2601" t="s">
        <v>2342</v>
      </c>
      <c r="B919" s="2602" t="s">
        <v>1993</v>
      </c>
      <c r="C919" s="2602" t="s">
        <v>1994</v>
      </c>
      <c r="D919" s="2603" t="s">
        <v>31</v>
      </c>
      <c r="E919" s="2604">
        <v>120</v>
      </c>
      <c r="F919" s="2605"/>
      <c r="G919" s="3418"/>
      <c r="H919" s="3419"/>
      <c r="I919" s="2561"/>
      <c r="J919" s="2637"/>
    </row>
    <row r="920" spans="1:10">
      <c r="A920" s="2601" t="s">
        <v>2343</v>
      </c>
      <c r="B920" s="2602" t="s">
        <v>1995</v>
      </c>
      <c r="C920" s="2602" t="s">
        <v>1996</v>
      </c>
      <c r="D920" s="2603" t="s">
        <v>31</v>
      </c>
      <c r="E920" s="2604">
        <v>1</v>
      </c>
      <c r="F920" s="2605"/>
      <c r="G920" s="3418"/>
      <c r="H920" s="3419"/>
      <c r="I920" s="2561"/>
      <c r="J920" s="2637"/>
    </row>
    <row r="921" spans="1:10" ht="38.25">
      <c r="A921" s="2601" t="s">
        <v>2344</v>
      </c>
      <c r="B921" s="2602" t="s">
        <v>1997</v>
      </c>
      <c r="C921" s="2602" t="s">
        <v>1998</v>
      </c>
      <c r="D921" s="2603" t="s">
        <v>31</v>
      </c>
      <c r="E921" s="2604">
        <v>2</v>
      </c>
      <c r="F921" s="2605"/>
      <c r="G921" s="3418"/>
      <c r="H921" s="3419"/>
      <c r="I921" s="2561"/>
      <c r="J921" s="2637"/>
    </row>
    <row r="922" spans="1:10">
      <c r="A922" s="2601" t="s">
        <v>2345</v>
      </c>
      <c r="B922" s="2602" t="s">
        <v>1999</v>
      </c>
      <c r="C922" s="2602" t="s">
        <v>2000</v>
      </c>
      <c r="D922" s="2603" t="s">
        <v>2001</v>
      </c>
      <c r="E922" s="2604">
        <v>60</v>
      </c>
      <c r="F922" s="2605"/>
      <c r="G922" s="3418"/>
      <c r="H922" s="3419"/>
      <c r="I922" s="2561"/>
      <c r="J922" s="2637"/>
    </row>
    <row r="923" spans="1:10">
      <c r="A923" s="2601" t="s">
        <v>2346</v>
      </c>
      <c r="B923" s="2602" t="s">
        <v>2002</v>
      </c>
      <c r="C923" s="2602" t="s">
        <v>2003</v>
      </c>
      <c r="D923" s="2603" t="s">
        <v>31</v>
      </c>
      <c r="E923" s="2604">
        <v>15</v>
      </c>
      <c r="F923" s="2605"/>
      <c r="G923" s="3418"/>
      <c r="H923" s="3419"/>
      <c r="I923" s="2561"/>
      <c r="J923" s="2637"/>
    </row>
    <row r="924" spans="1:10" ht="25.5">
      <c r="A924" s="2601" t="s">
        <v>2347</v>
      </c>
      <c r="B924" s="2602" t="s">
        <v>2634</v>
      </c>
      <c r="C924" s="2602" t="s">
        <v>2004</v>
      </c>
      <c r="D924" s="2603" t="s">
        <v>31</v>
      </c>
      <c r="E924" s="2604">
        <f>4*1.3</f>
        <v>5.2</v>
      </c>
      <c r="F924" s="2605"/>
      <c r="G924" s="3418"/>
      <c r="H924" s="3419"/>
      <c r="I924" s="2561"/>
      <c r="J924" s="2637"/>
    </row>
    <row r="925" spans="1:10">
      <c r="A925" s="2601" t="s">
        <v>2348</v>
      </c>
      <c r="B925" s="2602" t="s">
        <v>2005</v>
      </c>
      <c r="C925" s="2602" t="s">
        <v>2000</v>
      </c>
      <c r="D925" s="2603" t="s">
        <v>2001</v>
      </c>
      <c r="E925" s="2604">
        <v>60</v>
      </c>
      <c r="F925" s="2605"/>
      <c r="G925" s="3418"/>
      <c r="H925" s="3419"/>
      <c r="I925" s="2561"/>
      <c r="J925" s="2637"/>
    </row>
    <row r="926" spans="1:10">
      <c r="A926" s="2601" t="s">
        <v>2349</v>
      </c>
      <c r="B926" s="2602" t="s">
        <v>2635</v>
      </c>
      <c r="C926" s="2602" t="s">
        <v>2006</v>
      </c>
      <c r="D926" s="2603" t="s">
        <v>31</v>
      </c>
      <c r="E926" s="2604">
        <v>75</v>
      </c>
      <c r="F926" s="2605"/>
      <c r="G926" s="3418"/>
      <c r="H926" s="3419"/>
      <c r="I926" s="2561"/>
      <c r="J926" s="2637"/>
    </row>
    <row r="927" spans="1:10" ht="25.5">
      <c r="A927" s="2601" t="s">
        <v>2350</v>
      </c>
      <c r="B927" s="2602" t="s">
        <v>2007</v>
      </c>
      <c r="C927" s="2602" t="s">
        <v>2008</v>
      </c>
      <c r="D927" s="2603" t="s">
        <v>31</v>
      </c>
      <c r="E927" s="2604">
        <f>120*1.3</f>
        <v>156</v>
      </c>
      <c r="F927" s="2605"/>
      <c r="G927" s="3418"/>
      <c r="H927" s="3419"/>
      <c r="I927" s="2561"/>
      <c r="J927" s="2637"/>
    </row>
    <row r="928" spans="1:10">
      <c r="A928" s="2601" t="s">
        <v>2351</v>
      </c>
      <c r="B928" s="2602" t="s">
        <v>2009</v>
      </c>
      <c r="C928" s="2602" t="s">
        <v>2010</v>
      </c>
      <c r="D928" s="2603" t="s">
        <v>31</v>
      </c>
      <c r="E928" s="2280">
        <v>5</v>
      </c>
      <c r="F928" s="2605"/>
      <c r="G928" s="3418"/>
      <c r="H928" s="3419"/>
      <c r="I928" s="2561"/>
      <c r="J928" s="2637"/>
    </row>
    <row r="929" spans="1:10">
      <c r="A929" s="2601" t="s">
        <v>2352</v>
      </c>
      <c r="B929" s="2602" t="s">
        <v>2011</v>
      </c>
      <c r="C929" s="2602" t="s">
        <v>2010</v>
      </c>
      <c r="D929" s="2603" t="s">
        <v>31</v>
      </c>
      <c r="E929" s="2280">
        <v>5</v>
      </c>
      <c r="F929" s="2605"/>
      <c r="G929" s="3418"/>
      <c r="H929" s="3419"/>
      <c r="I929" s="2561"/>
      <c r="J929" s="2637"/>
    </row>
    <row r="930" spans="1:10">
      <c r="A930" s="2601" t="s">
        <v>2353</v>
      </c>
      <c r="B930" s="2602" t="s">
        <v>2012</v>
      </c>
      <c r="C930" s="2602" t="s">
        <v>2013</v>
      </c>
      <c r="D930" s="2603" t="s">
        <v>2001</v>
      </c>
      <c r="E930" s="2604">
        <v>30</v>
      </c>
      <c r="F930" s="2605"/>
      <c r="G930" s="3418"/>
      <c r="H930" s="3419"/>
      <c r="I930" s="2561"/>
      <c r="J930" s="2637"/>
    </row>
    <row r="931" spans="1:10">
      <c r="A931" s="2601" t="s">
        <v>2354</v>
      </c>
      <c r="B931" s="2602" t="s">
        <v>2014</v>
      </c>
      <c r="C931" s="2602" t="s">
        <v>2013</v>
      </c>
      <c r="D931" s="2603" t="s">
        <v>2001</v>
      </c>
      <c r="E931" s="2604">
        <v>30</v>
      </c>
      <c r="F931" s="2605"/>
      <c r="G931" s="3418"/>
      <c r="H931" s="3419"/>
      <c r="I931" s="2561"/>
      <c r="J931" s="2637"/>
    </row>
    <row r="932" spans="1:10">
      <c r="A932" s="2610"/>
      <c r="B932" s="2611"/>
      <c r="C932" s="2611"/>
      <c r="D932" s="2372"/>
      <c r="E932" s="2612"/>
      <c r="F932" s="2611"/>
      <c r="G932" s="3420"/>
      <c r="H932" s="3421"/>
      <c r="I932" s="2221" t="s">
        <v>2355</v>
      </c>
      <c r="J932" s="3422"/>
    </row>
    <row r="933" spans="1:10">
      <c r="A933" s="2614"/>
      <c r="B933" s="2615" t="s">
        <v>2015</v>
      </c>
      <c r="C933" s="2562"/>
      <c r="D933" s="2218"/>
      <c r="E933" s="2616"/>
      <c r="F933" s="2562"/>
      <c r="G933" s="3423"/>
      <c r="H933" s="3424"/>
      <c r="I933" s="2562"/>
      <c r="J933" s="2643"/>
    </row>
    <row r="934" spans="1:10">
      <c r="A934" s="2618" t="s">
        <v>2186</v>
      </c>
      <c r="B934" s="2602" t="s">
        <v>2016</v>
      </c>
      <c r="C934" s="2602" t="s">
        <v>2017</v>
      </c>
      <c r="D934" s="2603" t="s">
        <v>31</v>
      </c>
      <c r="E934" s="2604">
        <v>70</v>
      </c>
      <c r="F934" s="2605"/>
      <c r="G934" s="3418"/>
      <c r="H934" s="3419"/>
      <c r="I934" s="2561"/>
      <c r="J934" s="2637"/>
    </row>
    <row r="935" spans="1:10">
      <c r="A935" s="2610"/>
      <c r="B935" s="2611"/>
      <c r="C935" s="2611"/>
      <c r="D935" s="2372"/>
      <c r="E935" s="2612"/>
      <c r="F935" s="2611"/>
      <c r="G935" s="3420"/>
      <c r="H935" s="3421"/>
      <c r="I935" s="2221" t="s">
        <v>2356</v>
      </c>
      <c r="J935" s="3422"/>
    </row>
    <row r="936" spans="1:10" ht="25.5">
      <c r="A936" s="2618" t="s">
        <v>2189</v>
      </c>
      <c r="B936" s="2602" t="s">
        <v>2018</v>
      </c>
      <c r="C936" s="2602" t="s">
        <v>2573</v>
      </c>
      <c r="D936" s="2603" t="s">
        <v>31</v>
      </c>
      <c r="E936" s="2604">
        <v>150</v>
      </c>
      <c r="F936" s="2605"/>
      <c r="G936" s="3418"/>
      <c r="H936" s="3419"/>
      <c r="I936" s="2561"/>
      <c r="J936" s="2637"/>
    </row>
    <row r="937" spans="1:10">
      <c r="A937" s="2610"/>
      <c r="B937" s="2611"/>
      <c r="C937" s="2611"/>
      <c r="D937" s="2372"/>
      <c r="E937" s="2612"/>
      <c r="F937" s="2611"/>
      <c r="G937" s="3420"/>
      <c r="H937" s="3421"/>
      <c r="I937" s="2221" t="s">
        <v>2357</v>
      </c>
      <c r="J937" s="3422"/>
    </row>
    <row r="938" spans="1:10">
      <c r="A938" s="2618" t="s">
        <v>2192</v>
      </c>
      <c r="B938" s="2602" t="s">
        <v>2019</v>
      </c>
      <c r="C938" s="2602" t="s">
        <v>2020</v>
      </c>
      <c r="D938" s="2603" t="s">
        <v>49</v>
      </c>
      <c r="E938" s="2280">
        <v>600</v>
      </c>
      <c r="F938" s="2605"/>
      <c r="G938" s="3418"/>
      <c r="H938" s="3419"/>
      <c r="I938" s="2561"/>
      <c r="J938" s="2637"/>
    </row>
    <row r="939" spans="1:10">
      <c r="A939" s="2610"/>
      <c r="B939" s="2611"/>
      <c r="C939" s="2611"/>
      <c r="D939" s="2372"/>
      <c r="E939" s="2612"/>
      <c r="F939" s="2611"/>
      <c r="G939" s="3420"/>
      <c r="H939" s="3421"/>
      <c r="I939" s="2221" t="s">
        <v>2358</v>
      </c>
      <c r="J939" s="3422"/>
    </row>
    <row r="940" spans="1:10" ht="25.5">
      <c r="A940" s="2618" t="s">
        <v>2195</v>
      </c>
      <c r="B940" s="2623" t="s">
        <v>2021</v>
      </c>
      <c r="C940" s="2602" t="s">
        <v>2022</v>
      </c>
      <c r="D940" s="2603" t="s">
        <v>49</v>
      </c>
      <c r="E940" s="2280">
        <f>25*1.3</f>
        <v>32.5</v>
      </c>
      <c r="F940" s="2605"/>
      <c r="G940" s="3418"/>
      <c r="H940" s="3419"/>
      <c r="I940" s="2561"/>
      <c r="J940" s="2637"/>
    </row>
    <row r="941" spans="1:10">
      <c r="A941" s="2610"/>
      <c r="B941" s="2611"/>
      <c r="C941" s="2611"/>
      <c r="D941" s="2372"/>
      <c r="E941" s="2612"/>
      <c r="F941" s="2611"/>
      <c r="G941" s="3420"/>
      <c r="H941" s="3421"/>
      <c r="I941" s="2221" t="s">
        <v>2359</v>
      </c>
      <c r="J941" s="3422"/>
    </row>
    <row r="942" spans="1:10">
      <c r="A942" s="2618" t="s">
        <v>2198</v>
      </c>
      <c r="B942" s="2602" t="s">
        <v>2023</v>
      </c>
      <c r="C942" s="2602" t="s">
        <v>2024</v>
      </c>
      <c r="D942" s="2603" t="s">
        <v>49</v>
      </c>
      <c r="E942" s="2280">
        <f>4*1.3</f>
        <v>5.2</v>
      </c>
      <c r="F942" s="2605"/>
      <c r="G942" s="3418"/>
      <c r="H942" s="3419"/>
      <c r="I942" s="2561"/>
      <c r="J942" s="2637"/>
    </row>
    <row r="943" spans="1:10">
      <c r="A943" s="2610"/>
      <c r="B943" s="2611"/>
      <c r="C943" s="2611"/>
      <c r="D943" s="2372"/>
      <c r="E943" s="2612"/>
      <c r="F943" s="2611"/>
      <c r="G943" s="3420"/>
      <c r="H943" s="3421"/>
      <c r="I943" s="2221" t="s">
        <v>2360</v>
      </c>
      <c r="J943" s="3422"/>
    </row>
    <row r="944" spans="1:10" ht="25.5">
      <c r="A944" s="2618" t="s">
        <v>2201</v>
      </c>
      <c r="B944" s="2602" t="s">
        <v>2025</v>
      </c>
      <c r="C944" s="2602" t="s">
        <v>2574</v>
      </c>
      <c r="D944" s="2603" t="s">
        <v>49</v>
      </c>
      <c r="E944" s="2280">
        <v>22</v>
      </c>
      <c r="F944" s="2605"/>
      <c r="G944" s="3418"/>
      <c r="H944" s="3419"/>
      <c r="I944" s="2561"/>
      <c r="J944" s="2637"/>
    </row>
    <row r="945" spans="1:10">
      <c r="A945" s="2610"/>
      <c r="B945" s="2611"/>
      <c r="C945" s="2611"/>
      <c r="D945" s="2372"/>
      <c r="E945" s="2612"/>
      <c r="F945" s="2611"/>
      <c r="G945" s="3420"/>
      <c r="H945" s="3421"/>
      <c r="I945" s="2221" t="s">
        <v>2361</v>
      </c>
      <c r="J945" s="3422"/>
    </row>
    <row r="946" spans="1:10">
      <c r="A946" s="3425" t="s">
        <v>2204</v>
      </c>
      <c r="B946" s="3426" t="s">
        <v>2026</v>
      </c>
      <c r="C946" s="3427"/>
      <c r="D946" s="3428"/>
      <c r="E946" s="3429"/>
      <c r="F946" s="3431"/>
      <c r="G946" s="3432"/>
      <c r="H946" s="3433"/>
      <c r="I946" s="3430"/>
      <c r="J946" s="3434"/>
    </row>
    <row r="947" spans="1:10" ht="25.5">
      <c r="A947" s="2633" t="s">
        <v>2362</v>
      </c>
      <c r="B947" s="2635" t="s">
        <v>2027</v>
      </c>
      <c r="C947" s="2635" t="s">
        <v>2363</v>
      </c>
      <c r="D947" s="2603" t="s">
        <v>2028</v>
      </c>
      <c r="E947" s="2280">
        <v>100</v>
      </c>
      <c r="F947" s="2636"/>
      <c r="G947" s="3418"/>
      <c r="H947" s="3419"/>
      <c r="I947" s="2561"/>
      <c r="J947" s="2637"/>
    </row>
    <row r="948" spans="1:10" ht="25.5">
      <c r="A948" s="2633" t="s">
        <v>2366</v>
      </c>
      <c r="B948" s="2635" t="s">
        <v>2029</v>
      </c>
      <c r="C948" s="2635" t="s">
        <v>2363</v>
      </c>
      <c r="D948" s="2603" t="s">
        <v>2028</v>
      </c>
      <c r="E948" s="2280">
        <v>80</v>
      </c>
      <c r="F948" s="2636"/>
      <c r="G948" s="3418"/>
      <c r="H948" s="3419"/>
      <c r="I948" s="2561"/>
      <c r="J948" s="2637"/>
    </row>
    <row r="949" spans="1:10" ht="63.75">
      <c r="A949" s="2633" t="s">
        <v>2367</v>
      </c>
      <c r="B949" s="2635" t="s">
        <v>2030</v>
      </c>
      <c r="C949" s="2635" t="s">
        <v>2364</v>
      </c>
      <c r="D949" s="2638" t="s">
        <v>87</v>
      </c>
      <c r="E949" s="2280">
        <v>13</v>
      </c>
      <c r="F949" s="2636"/>
      <c r="G949" s="3418"/>
      <c r="H949" s="3419"/>
      <c r="I949" s="2561"/>
      <c r="J949" s="2637"/>
    </row>
    <row r="950" spans="1:10" ht="102">
      <c r="A950" s="2633" t="s">
        <v>2368</v>
      </c>
      <c r="B950" s="2635" t="s">
        <v>2031</v>
      </c>
      <c r="C950" s="2635" t="s">
        <v>2365</v>
      </c>
      <c r="D950" s="2638" t="s">
        <v>87</v>
      </c>
      <c r="E950" s="2280">
        <f>4*1.3</f>
        <v>5.2</v>
      </c>
      <c r="F950" s="2636"/>
      <c r="G950" s="3418"/>
      <c r="H950" s="3419"/>
      <c r="I950" s="2561"/>
      <c r="J950" s="2637"/>
    </row>
    <row r="951" spans="1:10" ht="76.5">
      <c r="A951" s="2633" t="s">
        <v>2369</v>
      </c>
      <c r="B951" s="2635" t="s">
        <v>2032</v>
      </c>
      <c r="C951" s="2635" t="s">
        <v>2033</v>
      </c>
      <c r="D951" s="2638" t="s">
        <v>87</v>
      </c>
      <c r="E951" s="2280">
        <v>10</v>
      </c>
      <c r="F951" s="2636"/>
      <c r="G951" s="3418"/>
      <c r="H951" s="3419"/>
      <c r="I951" s="2561"/>
      <c r="J951" s="2637"/>
    </row>
    <row r="952" spans="1:10" ht="63.75">
      <c r="A952" s="2633" t="s">
        <v>2370</v>
      </c>
      <c r="B952" s="2635" t="s">
        <v>2034</v>
      </c>
      <c r="C952" s="2635" t="s">
        <v>2035</v>
      </c>
      <c r="D952" s="2638" t="s">
        <v>87</v>
      </c>
      <c r="E952" s="2280">
        <v>3</v>
      </c>
      <c r="F952" s="2636"/>
      <c r="G952" s="3418"/>
      <c r="H952" s="3419"/>
      <c r="I952" s="2561"/>
      <c r="J952" s="2637"/>
    </row>
    <row r="953" spans="1:10" ht="38.25">
      <c r="A953" s="2633" t="s">
        <v>2371</v>
      </c>
      <c r="B953" s="2635" t="s">
        <v>2036</v>
      </c>
      <c r="C953" s="2635" t="s">
        <v>2037</v>
      </c>
      <c r="D953" s="2638" t="s">
        <v>49</v>
      </c>
      <c r="E953" s="2280">
        <v>3</v>
      </c>
      <c r="F953" s="2636"/>
      <c r="G953" s="3418"/>
      <c r="H953" s="3419"/>
      <c r="I953" s="2561"/>
      <c r="J953" s="2637"/>
    </row>
    <row r="954" spans="1:10" ht="102">
      <c r="A954" s="2633" t="s">
        <v>2372</v>
      </c>
      <c r="B954" s="2635" t="s">
        <v>2038</v>
      </c>
      <c r="C954" s="2635" t="s">
        <v>2039</v>
      </c>
      <c r="D954" s="2638" t="s">
        <v>87</v>
      </c>
      <c r="E954" s="2280">
        <v>3</v>
      </c>
      <c r="F954" s="2636"/>
      <c r="G954" s="3418"/>
      <c r="H954" s="3419"/>
      <c r="I954" s="2561"/>
      <c r="J954" s="2637"/>
    </row>
    <row r="955" spans="1:10" ht="76.5">
      <c r="A955" s="2633" t="s">
        <v>2373</v>
      </c>
      <c r="B955" s="2635" t="s">
        <v>2040</v>
      </c>
      <c r="C955" s="2635" t="s">
        <v>2041</v>
      </c>
      <c r="D955" s="2638" t="s">
        <v>87</v>
      </c>
      <c r="E955" s="2640">
        <f>1*1.3</f>
        <v>1.3</v>
      </c>
      <c r="F955" s="2636"/>
      <c r="G955" s="3418"/>
      <c r="H955" s="3419"/>
      <c r="I955" s="2561"/>
      <c r="J955" s="2637"/>
    </row>
    <row r="956" spans="1:10" ht="89.25">
      <c r="A956" s="2633" t="s">
        <v>2374</v>
      </c>
      <c r="B956" s="2635" t="s">
        <v>2042</v>
      </c>
      <c r="C956" s="2635" t="s">
        <v>2043</v>
      </c>
      <c r="D956" s="2638" t="s">
        <v>87</v>
      </c>
      <c r="E956" s="2640">
        <f>1*1.3</f>
        <v>1.3</v>
      </c>
      <c r="F956" s="2636"/>
      <c r="G956" s="3418"/>
      <c r="H956" s="3419"/>
      <c r="I956" s="2561"/>
      <c r="J956" s="2637"/>
    </row>
    <row r="957" spans="1:10" ht="76.5">
      <c r="A957" s="2633" t="s">
        <v>2375</v>
      </c>
      <c r="B957" s="2635" t="s">
        <v>2044</v>
      </c>
      <c r="C957" s="2635" t="s">
        <v>2045</v>
      </c>
      <c r="D957" s="2638" t="s">
        <v>87</v>
      </c>
      <c r="E957" s="2280">
        <v>3</v>
      </c>
      <c r="F957" s="2636"/>
      <c r="G957" s="3418"/>
      <c r="H957" s="3419"/>
      <c r="I957" s="2561"/>
      <c r="J957" s="2637"/>
    </row>
    <row r="958" spans="1:10" ht="63.75">
      <c r="A958" s="2633" t="s">
        <v>2376</v>
      </c>
      <c r="B958" s="2635" t="s">
        <v>2046</v>
      </c>
      <c r="C958" s="2635" t="s">
        <v>2047</v>
      </c>
      <c r="D958" s="2638" t="s">
        <v>87</v>
      </c>
      <c r="E958" s="2640">
        <f>1*1.3</f>
        <v>1.3</v>
      </c>
      <c r="F958" s="2636"/>
      <c r="G958" s="3418"/>
      <c r="H958" s="3419"/>
      <c r="I958" s="2561"/>
      <c r="J958" s="2637"/>
    </row>
    <row r="959" spans="1:10" ht="51">
      <c r="A959" s="2633" t="s">
        <v>2377</v>
      </c>
      <c r="B959" s="2635" t="s">
        <v>2048</v>
      </c>
      <c r="C959" s="2635" t="s">
        <v>2049</v>
      </c>
      <c r="D959" s="2638" t="s">
        <v>2028</v>
      </c>
      <c r="E959" s="2280">
        <v>6</v>
      </c>
      <c r="F959" s="2636"/>
      <c r="G959" s="3418"/>
      <c r="H959" s="3419"/>
      <c r="I959" s="2561"/>
      <c r="J959" s="2637"/>
    </row>
    <row r="960" spans="1:10" ht="63.75">
      <c r="A960" s="2633" t="s">
        <v>2378</v>
      </c>
      <c r="B960" s="2635" t="s">
        <v>2050</v>
      </c>
      <c r="C960" s="2635" t="s">
        <v>2051</v>
      </c>
      <c r="D960" s="2638" t="s">
        <v>49</v>
      </c>
      <c r="E960" s="2640">
        <f>7*1.3</f>
        <v>9.1</v>
      </c>
      <c r="F960" s="2636"/>
      <c r="G960" s="3418"/>
      <c r="H960" s="3419"/>
      <c r="I960" s="2561"/>
      <c r="J960" s="2637"/>
    </row>
    <row r="961" spans="1:10">
      <c r="A961" s="2610"/>
      <c r="B961" s="2611"/>
      <c r="C961" s="2611"/>
      <c r="D961" s="2372"/>
      <c r="E961" s="2612"/>
      <c r="F961" s="2611"/>
      <c r="G961" s="3420"/>
      <c r="H961" s="3421"/>
      <c r="I961" s="2221" t="s">
        <v>2379</v>
      </c>
      <c r="J961" s="3422"/>
    </row>
    <row r="962" spans="1:10">
      <c r="A962" s="3435" t="s">
        <v>2207</v>
      </c>
      <c r="B962" s="3426" t="s">
        <v>2052</v>
      </c>
      <c r="C962" s="3436"/>
      <c r="D962" s="3437"/>
      <c r="E962" s="3429"/>
      <c r="F962" s="3438"/>
      <c r="G962" s="3432"/>
      <c r="H962" s="3433"/>
      <c r="I962" s="3430"/>
      <c r="J962" s="3434"/>
    </row>
    <row r="963" spans="1:10" ht="25.5">
      <c r="A963" s="2648" t="s">
        <v>2381</v>
      </c>
      <c r="B963" s="2649" t="s">
        <v>2053</v>
      </c>
      <c r="C963" s="2649" t="s">
        <v>2054</v>
      </c>
      <c r="D963" s="2650" t="s">
        <v>31</v>
      </c>
      <c r="E963" s="2280">
        <f>600*1.3</f>
        <v>780</v>
      </c>
      <c r="F963" s="2605"/>
      <c r="G963" s="3418"/>
      <c r="H963" s="3419"/>
      <c r="I963" s="2561"/>
      <c r="J963" s="2637"/>
    </row>
    <row r="964" spans="1:10" ht="25.5">
      <c r="A964" s="2648" t="s">
        <v>2382</v>
      </c>
      <c r="B964" s="2649" t="s">
        <v>2055</v>
      </c>
      <c r="C964" s="2649" t="s">
        <v>2054</v>
      </c>
      <c r="D964" s="2650" t="s">
        <v>31</v>
      </c>
      <c r="E964" s="2280">
        <f>600*1.3</f>
        <v>780</v>
      </c>
      <c r="F964" s="2605"/>
      <c r="G964" s="3418"/>
      <c r="H964" s="3419"/>
      <c r="I964" s="2561"/>
      <c r="J964" s="2637"/>
    </row>
    <row r="965" spans="1:10">
      <c r="A965" s="2610"/>
      <c r="B965" s="2611"/>
      <c r="C965" s="2611"/>
      <c r="D965" s="2372"/>
      <c r="E965" s="2612"/>
      <c r="F965" s="2611"/>
      <c r="G965" s="3420"/>
      <c r="H965" s="3421"/>
      <c r="I965" s="2221" t="s">
        <v>2380</v>
      </c>
      <c r="J965" s="3422"/>
    </row>
    <row r="966" spans="1:10">
      <c r="A966" s="3435" t="s">
        <v>2210</v>
      </c>
      <c r="B966" s="3439" t="s">
        <v>1239</v>
      </c>
      <c r="C966" s="3427"/>
      <c r="D966" s="3437"/>
      <c r="E966" s="3429"/>
      <c r="F966" s="3438"/>
      <c r="G966" s="3432"/>
      <c r="H966" s="3433"/>
      <c r="I966" s="3430"/>
      <c r="J966" s="3434"/>
    </row>
    <row r="967" spans="1:10" ht="38.25">
      <c r="A967" s="2648" t="s">
        <v>2383</v>
      </c>
      <c r="B967" s="2602" t="s">
        <v>1009</v>
      </c>
      <c r="C967" s="2602" t="s">
        <v>2575</v>
      </c>
      <c r="D967" s="2603" t="s">
        <v>49</v>
      </c>
      <c r="E967" s="2280">
        <v>3000</v>
      </c>
      <c r="F967" s="2605"/>
      <c r="G967" s="3418"/>
      <c r="H967" s="3419"/>
      <c r="I967" s="2561"/>
      <c r="J967" s="2637"/>
    </row>
    <row r="968" spans="1:10" ht="38.25">
      <c r="A968" s="2648" t="s">
        <v>2384</v>
      </c>
      <c r="B968" s="2602" t="s">
        <v>2056</v>
      </c>
      <c r="C968" s="2602" t="s">
        <v>2057</v>
      </c>
      <c r="D968" s="2603" t="s">
        <v>49</v>
      </c>
      <c r="E968" s="2280">
        <v>3900</v>
      </c>
      <c r="F968" s="2605"/>
      <c r="G968" s="3418"/>
      <c r="H968" s="3419"/>
      <c r="I968" s="2561"/>
      <c r="J968" s="2637"/>
    </row>
    <row r="969" spans="1:10" ht="63.75">
      <c r="A969" s="2648" t="s">
        <v>2385</v>
      </c>
      <c r="B969" s="2602" t="s">
        <v>2058</v>
      </c>
      <c r="C969" s="2602" t="s">
        <v>2059</v>
      </c>
      <c r="D969" s="2603" t="s">
        <v>49</v>
      </c>
      <c r="E969" s="2280">
        <v>150</v>
      </c>
      <c r="F969" s="2605"/>
      <c r="G969" s="3418"/>
      <c r="H969" s="3419"/>
      <c r="I969" s="2561"/>
      <c r="J969" s="2637"/>
    </row>
    <row r="970" spans="1:10">
      <c r="A970" s="2610"/>
      <c r="B970" s="2611"/>
      <c r="C970" s="2611"/>
      <c r="D970" s="2372"/>
      <c r="E970" s="2612"/>
      <c r="F970" s="2611"/>
      <c r="G970" s="3420"/>
      <c r="H970" s="3421"/>
      <c r="I970" s="2221" t="s">
        <v>2386</v>
      </c>
      <c r="J970" s="3422"/>
    </row>
    <row r="971" spans="1:10">
      <c r="A971" s="3435" t="s">
        <v>2213</v>
      </c>
      <c r="B971" s="3439" t="s">
        <v>2060</v>
      </c>
      <c r="C971" s="3436"/>
      <c r="D971" s="3437"/>
      <c r="E971" s="3429"/>
      <c r="F971" s="3438"/>
      <c r="G971" s="3432"/>
      <c r="H971" s="3433"/>
      <c r="I971" s="3430"/>
      <c r="J971" s="3434"/>
    </row>
    <row r="972" spans="1:10" ht="25.5">
      <c r="A972" s="2652" t="s">
        <v>2387</v>
      </c>
      <c r="B972" s="2635" t="s">
        <v>2061</v>
      </c>
      <c r="C972" s="2635" t="s">
        <v>2062</v>
      </c>
      <c r="D972" s="2638" t="s">
        <v>49</v>
      </c>
      <c r="E972" s="2280">
        <v>120</v>
      </c>
      <c r="F972" s="2636"/>
      <c r="G972" s="3440"/>
      <c r="H972" s="3419"/>
      <c r="I972" s="2561"/>
      <c r="J972" s="2637"/>
    </row>
    <row r="973" spans="1:10" ht="51">
      <c r="A973" s="2652" t="s">
        <v>2388</v>
      </c>
      <c r="B973" s="2602" t="s">
        <v>2067</v>
      </c>
      <c r="C973" s="2602" t="s">
        <v>2576</v>
      </c>
      <c r="D973" s="2603" t="s">
        <v>31</v>
      </c>
      <c r="E973" s="2280">
        <f>35*1.3</f>
        <v>45.5</v>
      </c>
      <c r="F973" s="2427"/>
      <c r="G973" s="2465"/>
      <c r="H973" s="2465"/>
      <c r="I973" s="2427"/>
      <c r="J973" s="2465"/>
    </row>
    <row r="974" spans="1:10">
      <c r="A974" s="2610"/>
      <c r="B974" s="2611"/>
      <c r="C974" s="2611"/>
      <c r="D974" s="2372"/>
      <c r="E974" s="2612"/>
      <c r="F974" s="2611"/>
      <c r="G974" s="3420"/>
      <c r="H974" s="3421"/>
      <c r="I974" s="2221" t="s">
        <v>2389</v>
      </c>
      <c r="J974" s="3422"/>
    </row>
    <row r="975" spans="1:10">
      <c r="A975" s="2654"/>
      <c r="B975" s="2655" t="s">
        <v>2068</v>
      </c>
      <c r="C975" s="2656"/>
      <c r="D975" s="2657"/>
      <c r="E975" s="2658"/>
      <c r="F975" s="2659"/>
      <c r="G975" s="3441"/>
      <c r="H975" s="3442"/>
      <c r="I975" s="2656"/>
      <c r="J975" s="3442"/>
    </row>
    <row r="976" spans="1:10" ht="51">
      <c r="A976" s="2660" t="s">
        <v>2216</v>
      </c>
      <c r="B976" s="2661" t="s">
        <v>2069</v>
      </c>
      <c r="C976" s="2662" t="s">
        <v>2070</v>
      </c>
      <c r="D976" s="2663" t="s">
        <v>31</v>
      </c>
      <c r="E976" s="2664">
        <f>2*1.3</f>
        <v>2.6</v>
      </c>
      <c r="F976" s="2665"/>
      <c r="G976" s="2463"/>
      <c r="H976" s="3419"/>
      <c r="I976" s="2561"/>
      <c r="J976" s="2637"/>
    </row>
    <row r="977" spans="1:10">
      <c r="A977" s="2610"/>
      <c r="B977" s="2611"/>
      <c r="C977" s="2611"/>
      <c r="D977" s="2372"/>
      <c r="E977" s="2612"/>
      <c r="F977" s="2611"/>
      <c r="G977" s="3420"/>
      <c r="H977" s="3421"/>
      <c r="I977" s="2221" t="s">
        <v>2455</v>
      </c>
      <c r="J977" s="3422"/>
    </row>
    <row r="978" spans="1:10" ht="51">
      <c r="A978" s="2660" t="s">
        <v>2219</v>
      </c>
      <c r="B978" s="2662" t="s">
        <v>2071</v>
      </c>
      <c r="C978" s="2662" t="s">
        <v>2072</v>
      </c>
      <c r="D978" s="2663" t="s">
        <v>31</v>
      </c>
      <c r="E978" s="2664">
        <f>2*1.3</f>
        <v>2.6</v>
      </c>
      <c r="F978" s="2665"/>
      <c r="G978" s="2463"/>
      <c r="H978" s="3419"/>
      <c r="I978" s="2561"/>
      <c r="J978" s="2637"/>
    </row>
    <row r="979" spans="1:10">
      <c r="A979" s="2610"/>
      <c r="B979" s="2611"/>
      <c r="C979" s="2611"/>
      <c r="D979" s="2372"/>
      <c r="E979" s="2612"/>
      <c r="F979" s="2611"/>
      <c r="G979" s="3420"/>
      <c r="H979" s="3421"/>
      <c r="I979" s="2221" t="s">
        <v>2456</v>
      </c>
      <c r="J979" s="3422"/>
    </row>
    <row r="980" spans="1:10" ht="51">
      <c r="A980" s="2660" t="s">
        <v>2222</v>
      </c>
      <c r="B980" s="2661" t="s">
        <v>2073</v>
      </c>
      <c r="C980" s="2662" t="s">
        <v>2074</v>
      </c>
      <c r="D980" s="2663" t="s">
        <v>31</v>
      </c>
      <c r="E980" s="2664">
        <f>2*1.3</f>
        <v>2.6</v>
      </c>
      <c r="F980" s="2665"/>
      <c r="G980" s="2463"/>
      <c r="H980" s="3419"/>
      <c r="I980" s="2561"/>
      <c r="J980" s="2637"/>
    </row>
    <row r="981" spans="1:10">
      <c r="A981" s="2610"/>
      <c r="B981" s="2611"/>
      <c r="C981" s="2611"/>
      <c r="D981" s="2372"/>
      <c r="E981" s="2612"/>
      <c r="F981" s="2611"/>
      <c r="G981" s="3420"/>
      <c r="H981" s="3421"/>
      <c r="I981" s="2221" t="s">
        <v>2457</v>
      </c>
      <c r="J981" s="3422"/>
    </row>
    <row r="982" spans="1:10" ht="51">
      <c r="A982" s="2660" t="s">
        <v>2225</v>
      </c>
      <c r="B982" s="2661" t="s">
        <v>2075</v>
      </c>
      <c r="C982" s="2662" t="s">
        <v>2076</v>
      </c>
      <c r="D982" s="2663" t="s">
        <v>31</v>
      </c>
      <c r="E982" s="2664">
        <f>1*1.3</f>
        <v>1.3</v>
      </c>
      <c r="F982" s="2665"/>
      <c r="G982" s="2463"/>
      <c r="H982" s="3419"/>
      <c r="I982" s="2561"/>
      <c r="J982" s="2637"/>
    </row>
    <row r="983" spans="1:10">
      <c r="A983" s="2610"/>
      <c r="B983" s="2611"/>
      <c r="C983" s="2611"/>
      <c r="D983" s="2372"/>
      <c r="E983" s="2612"/>
      <c r="F983" s="2611"/>
      <c r="G983" s="3420"/>
      <c r="H983" s="3421"/>
      <c r="I983" s="2221" t="s">
        <v>2458</v>
      </c>
      <c r="J983" s="3422"/>
    </row>
    <row r="984" spans="1:10" ht="51">
      <c r="A984" s="2660" t="s">
        <v>2228</v>
      </c>
      <c r="B984" s="2661" t="s">
        <v>2077</v>
      </c>
      <c r="C984" s="2662" t="s">
        <v>2078</v>
      </c>
      <c r="D984" s="2663" t="s">
        <v>31</v>
      </c>
      <c r="E984" s="2664">
        <f>1*1.3</f>
        <v>1.3</v>
      </c>
      <c r="F984" s="2665"/>
      <c r="G984" s="2463"/>
      <c r="H984" s="3419"/>
      <c r="I984" s="2561"/>
      <c r="J984" s="2637"/>
    </row>
    <row r="985" spans="1:10">
      <c r="A985" s="2610"/>
      <c r="B985" s="2611"/>
      <c r="C985" s="2611"/>
      <c r="D985" s="2372"/>
      <c r="E985" s="2612"/>
      <c r="F985" s="2611"/>
      <c r="G985" s="3420"/>
      <c r="H985" s="3421"/>
      <c r="I985" s="2221" t="s">
        <v>2459</v>
      </c>
      <c r="J985" s="3422"/>
    </row>
    <row r="986" spans="1:10" ht="51">
      <c r="A986" s="2660" t="s">
        <v>2231</v>
      </c>
      <c r="B986" s="2661" t="s">
        <v>2079</v>
      </c>
      <c r="C986" s="2662" t="s">
        <v>2078</v>
      </c>
      <c r="D986" s="2663" t="s">
        <v>31</v>
      </c>
      <c r="E986" s="2664">
        <f>1*1.3</f>
        <v>1.3</v>
      </c>
      <c r="F986" s="2665"/>
      <c r="G986" s="2463"/>
      <c r="H986" s="3419"/>
      <c r="I986" s="2561"/>
      <c r="J986" s="2637"/>
    </row>
    <row r="987" spans="1:10">
      <c r="A987" s="2610"/>
      <c r="B987" s="2611"/>
      <c r="C987" s="2611"/>
      <c r="D987" s="2372"/>
      <c r="E987" s="2612"/>
      <c r="F987" s="2611"/>
      <c r="G987" s="3420"/>
      <c r="H987" s="3421"/>
      <c r="I987" s="2221" t="s">
        <v>2460</v>
      </c>
      <c r="J987" s="3422"/>
    </row>
    <row r="988" spans="1:10" ht="51">
      <c r="A988" s="2660" t="s">
        <v>2234</v>
      </c>
      <c r="B988" s="2661" t="s">
        <v>2080</v>
      </c>
      <c r="C988" s="2662" t="s">
        <v>2081</v>
      </c>
      <c r="D988" s="2663" t="s">
        <v>31</v>
      </c>
      <c r="E988" s="2664">
        <f>1*1.3</f>
        <v>1.3</v>
      </c>
      <c r="F988" s="2665"/>
      <c r="G988" s="2463"/>
      <c r="H988" s="3419"/>
      <c r="I988" s="2561"/>
      <c r="J988" s="2637"/>
    </row>
    <row r="989" spans="1:10">
      <c r="A989" s="2610"/>
      <c r="B989" s="2611"/>
      <c r="C989" s="2611"/>
      <c r="D989" s="2372"/>
      <c r="E989" s="2612"/>
      <c r="F989" s="2611"/>
      <c r="G989" s="3420"/>
      <c r="H989" s="3421"/>
      <c r="I989" s="2221" t="s">
        <v>2461</v>
      </c>
      <c r="J989" s="3422"/>
    </row>
    <row r="990" spans="1:10" ht="63.75">
      <c r="A990" s="2660" t="s">
        <v>2237</v>
      </c>
      <c r="B990" s="2661" t="s">
        <v>2082</v>
      </c>
      <c r="C990" s="2662" t="s">
        <v>2083</v>
      </c>
      <c r="D990" s="2663" t="s">
        <v>31</v>
      </c>
      <c r="E990" s="2664">
        <f>2*1.3</f>
        <v>2.6</v>
      </c>
      <c r="F990" s="2665"/>
      <c r="G990" s="2463"/>
      <c r="H990" s="3419"/>
      <c r="I990" s="2561"/>
      <c r="J990" s="2637"/>
    </row>
    <row r="991" spans="1:10">
      <c r="A991" s="2610"/>
      <c r="B991" s="2611"/>
      <c r="C991" s="2611"/>
      <c r="D991" s="2372"/>
      <c r="E991" s="2612"/>
      <c r="F991" s="2611"/>
      <c r="G991" s="3420"/>
      <c r="H991" s="3421"/>
      <c r="I991" s="2221" t="s">
        <v>2462</v>
      </c>
      <c r="J991" s="3422"/>
    </row>
    <row r="992" spans="1:10" ht="63.75">
      <c r="A992" s="2660" t="s">
        <v>2240</v>
      </c>
      <c r="B992" s="2661" t="s">
        <v>2084</v>
      </c>
      <c r="C992" s="2662" t="s">
        <v>2085</v>
      </c>
      <c r="D992" s="2663" t="s">
        <v>31</v>
      </c>
      <c r="E992" s="2664">
        <f>1*1.3</f>
        <v>1.3</v>
      </c>
      <c r="F992" s="2666"/>
      <c r="G992" s="2463"/>
      <c r="H992" s="3419"/>
      <c r="I992" s="2561"/>
      <c r="J992" s="2637"/>
    </row>
    <row r="993" spans="1:10">
      <c r="A993" s="2610"/>
      <c r="B993" s="2611"/>
      <c r="C993" s="2611"/>
      <c r="D993" s="2372"/>
      <c r="E993" s="2612"/>
      <c r="F993" s="2611"/>
      <c r="G993" s="3420"/>
      <c r="H993" s="3421"/>
      <c r="I993" s="2221" t="s">
        <v>2463</v>
      </c>
      <c r="J993" s="3422"/>
    </row>
    <row r="994" spans="1:10" ht="63.75">
      <c r="A994" s="2660" t="s">
        <v>2243</v>
      </c>
      <c r="B994" s="2662" t="s">
        <v>2086</v>
      </c>
      <c r="C994" s="2662" t="s">
        <v>2087</v>
      </c>
      <c r="D994" s="2663" t="s">
        <v>31</v>
      </c>
      <c r="E994" s="2664">
        <f>3*1.3</f>
        <v>3.9000000000000004</v>
      </c>
      <c r="F994" s="2665"/>
      <c r="G994" s="2463"/>
      <c r="H994" s="3419"/>
      <c r="I994" s="2561"/>
      <c r="J994" s="2637"/>
    </row>
    <row r="995" spans="1:10">
      <c r="A995" s="2610"/>
      <c r="B995" s="2611"/>
      <c r="C995" s="2611"/>
      <c r="D995" s="2372"/>
      <c r="E995" s="2612"/>
      <c r="F995" s="2611"/>
      <c r="G995" s="3420"/>
      <c r="H995" s="3421"/>
      <c r="I995" s="2221" t="s">
        <v>2464</v>
      </c>
      <c r="J995" s="3422"/>
    </row>
    <row r="996" spans="1:10" ht="63.75">
      <c r="A996" s="2660" t="s">
        <v>2246</v>
      </c>
      <c r="B996" s="2661" t="s">
        <v>2088</v>
      </c>
      <c r="C996" s="2662" t="s">
        <v>2089</v>
      </c>
      <c r="D996" s="2663" t="s">
        <v>31</v>
      </c>
      <c r="E996" s="2664">
        <f>3*1.3</f>
        <v>3.9000000000000004</v>
      </c>
      <c r="F996" s="2665"/>
      <c r="G996" s="2463"/>
      <c r="H996" s="3419"/>
      <c r="I996" s="2561"/>
      <c r="J996" s="2637"/>
    </row>
    <row r="997" spans="1:10">
      <c r="A997" s="2610"/>
      <c r="B997" s="2611"/>
      <c r="C997" s="2611"/>
      <c r="D997" s="2372"/>
      <c r="E997" s="2612"/>
      <c r="F997" s="2611"/>
      <c r="G997" s="3420"/>
      <c r="H997" s="3421"/>
      <c r="I997" s="2221" t="s">
        <v>2465</v>
      </c>
      <c r="J997" s="3422"/>
    </row>
    <row r="998" spans="1:10" ht="51">
      <c r="A998" s="2660" t="s">
        <v>2249</v>
      </c>
      <c r="B998" s="2662" t="s">
        <v>2090</v>
      </c>
      <c r="C998" s="2662" t="s">
        <v>2091</v>
      </c>
      <c r="D998" s="2663" t="s">
        <v>31</v>
      </c>
      <c r="E998" s="2664">
        <f>5*1.3</f>
        <v>6.5</v>
      </c>
      <c r="F998" s="2665"/>
      <c r="G998" s="2463"/>
      <c r="H998" s="3419"/>
      <c r="I998" s="2561"/>
      <c r="J998" s="2637"/>
    </row>
    <row r="999" spans="1:10">
      <c r="A999" s="2610"/>
      <c r="B999" s="2611"/>
      <c r="C999" s="2611"/>
      <c r="D999" s="2372"/>
      <c r="E999" s="2612"/>
      <c r="F999" s="2611"/>
      <c r="G999" s="3420"/>
      <c r="H999" s="3421"/>
      <c r="I999" s="2221" t="s">
        <v>2466</v>
      </c>
      <c r="J999" s="3422"/>
    </row>
    <row r="1000" spans="1:10" ht="51">
      <c r="A1000" s="2660" t="s">
        <v>2252</v>
      </c>
      <c r="B1000" s="2662" t="s">
        <v>2092</v>
      </c>
      <c r="C1000" s="2662" t="s">
        <v>2093</v>
      </c>
      <c r="D1000" s="2663" t="s">
        <v>31</v>
      </c>
      <c r="E1000" s="2664">
        <f>3*1.3</f>
        <v>3.9000000000000004</v>
      </c>
      <c r="F1000" s="2665"/>
      <c r="G1000" s="2463"/>
      <c r="H1000" s="3419"/>
      <c r="I1000" s="2561"/>
      <c r="J1000" s="2637"/>
    </row>
    <row r="1001" spans="1:10">
      <c r="A1001" s="2610"/>
      <c r="B1001" s="2611"/>
      <c r="C1001" s="2611"/>
      <c r="D1001" s="2372"/>
      <c r="E1001" s="2612"/>
      <c r="F1001" s="2611"/>
      <c r="G1001" s="3420"/>
      <c r="H1001" s="3421"/>
      <c r="I1001" s="2221" t="s">
        <v>2467</v>
      </c>
      <c r="J1001" s="3422"/>
    </row>
    <row r="1002" spans="1:10" ht="63.75">
      <c r="A1002" s="2660" t="s">
        <v>2255</v>
      </c>
      <c r="B1002" s="2661" t="s">
        <v>2094</v>
      </c>
      <c r="C1002" s="2662" t="s">
        <v>2095</v>
      </c>
      <c r="D1002" s="2663" t="s">
        <v>31</v>
      </c>
      <c r="E1002" s="2664">
        <f>3*1.3</f>
        <v>3.9000000000000004</v>
      </c>
      <c r="F1002" s="2665"/>
      <c r="G1002" s="2463"/>
      <c r="H1002" s="3419"/>
      <c r="I1002" s="2561"/>
      <c r="J1002" s="2637"/>
    </row>
    <row r="1003" spans="1:10">
      <c r="A1003" s="2610"/>
      <c r="B1003" s="2611"/>
      <c r="C1003" s="2611"/>
      <c r="D1003" s="2372"/>
      <c r="E1003" s="2612"/>
      <c r="F1003" s="2611"/>
      <c r="G1003" s="3420"/>
      <c r="H1003" s="3421"/>
      <c r="I1003" s="2221" t="s">
        <v>2468</v>
      </c>
      <c r="J1003" s="3422"/>
    </row>
    <row r="1004" spans="1:10" ht="51">
      <c r="A1004" s="2660" t="s">
        <v>2258</v>
      </c>
      <c r="B1004" s="2661" t="s">
        <v>2096</v>
      </c>
      <c r="C1004" s="2662" t="s">
        <v>2097</v>
      </c>
      <c r="D1004" s="2663"/>
      <c r="E1004" s="3443">
        <f>2*1.3</f>
        <v>2.6</v>
      </c>
      <c r="F1004" s="2665"/>
      <c r="G1004" s="2463"/>
      <c r="H1004" s="3419"/>
      <c r="I1004" s="2561"/>
      <c r="J1004" s="2637"/>
    </row>
    <row r="1005" spans="1:10">
      <c r="A1005" s="2610"/>
      <c r="B1005" s="2611"/>
      <c r="C1005" s="2611"/>
      <c r="D1005" s="2372"/>
      <c r="E1005" s="2612"/>
      <c r="F1005" s="2611"/>
      <c r="G1005" s="3420"/>
      <c r="H1005" s="3421"/>
      <c r="I1005" s="2221" t="s">
        <v>2469</v>
      </c>
      <c r="J1005" s="3422"/>
    </row>
    <row r="1006" spans="1:10" ht="63.75">
      <c r="A1006" s="2660" t="s">
        <v>2261</v>
      </c>
      <c r="B1006" s="2661" t="s">
        <v>2098</v>
      </c>
      <c r="C1006" s="2662" t="s">
        <v>2099</v>
      </c>
      <c r="D1006" s="2663" t="s">
        <v>31</v>
      </c>
      <c r="E1006" s="2664">
        <f>4*1.3</f>
        <v>5.2</v>
      </c>
      <c r="F1006" s="2665"/>
      <c r="G1006" s="2463"/>
      <c r="H1006" s="3419"/>
      <c r="I1006" s="2561"/>
      <c r="J1006" s="2637"/>
    </row>
    <row r="1007" spans="1:10">
      <c r="A1007" s="2610"/>
      <c r="B1007" s="2611"/>
      <c r="C1007" s="2611"/>
      <c r="D1007" s="2372"/>
      <c r="E1007" s="2612"/>
      <c r="F1007" s="2611"/>
      <c r="G1007" s="3420"/>
      <c r="H1007" s="3421"/>
      <c r="I1007" s="2221" t="s">
        <v>2470</v>
      </c>
      <c r="J1007" s="3422"/>
    </row>
    <row r="1008" spans="1:10" ht="63.75">
      <c r="A1008" s="2660" t="s">
        <v>2264</v>
      </c>
      <c r="B1008" s="2661" t="s">
        <v>2100</v>
      </c>
      <c r="C1008" s="2662" t="s">
        <v>2101</v>
      </c>
      <c r="D1008" s="2663" t="s">
        <v>31</v>
      </c>
      <c r="E1008" s="2664">
        <f>2*1.3</f>
        <v>2.6</v>
      </c>
      <c r="F1008" s="2665"/>
      <c r="G1008" s="2463"/>
      <c r="H1008" s="3419"/>
      <c r="I1008" s="2561"/>
      <c r="J1008" s="2637"/>
    </row>
    <row r="1009" spans="1:10">
      <c r="A1009" s="2610"/>
      <c r="B1009" s="2611"/>
      <c r="C1009" s="2611"/>
      <c r="D1009" s="2372"/>
      <c r="E1009" s="2612"/>
      <c r="F1009" s="2611"/>
      <c r="G1009" s="3420"/>
      <c r="H1009" s="3421"/>
      <c r="I1009" s="2221" t="s">
        <v>2471</v>
      </c>
      <c r="J1009" s="3422"/>
    </row>
    <row r="1010" spans="1:10" ht="63.75">
      <c r="A1010" s="2660" t="s">
        <v>2267</v>
      </c>
      <c r="B1010" s="2661" t="s">
        <v>2102</v>
      </c>
      <c r="C1010" s="2662" t="s">
        <v>2103</v>
      </c>
      <c r="D1010" s="2663" t="s">
        <v>31</v>
      </c>
      <c r="E1010" s="2664">
        <f>3*1.3</f>
        <v>3.9000000000000004</v>
      </c>
      <c r="F1010" s="2665"/>
      <c r="G1010" s="2463"/>
      <c r="H1010" s="3419"/>
      <c r="I1010" s="2561"/>
      <c r="J1010" s="2637"/>
    </row>
    <row r="1011" spans="1:10">
      <c r="A1011" s="2610"/>
      <c r="B1011" s="2611"/>
      <c r="C1011" s="2611"/>
      <c r="D1011" s="2372"/>
      <c r="E1011" s="2612"/>
      <c r="F1011" s="2611"/>
      <c r="G1011" s="3420"/>
      <c r="H1011" s="3421"/>
      <c r="I1011" s="2221" t="s">
        <v>2472</v>
      </c>
      <c r="J1011" s="3422"/>
    </row>
    <row r="1012" spans="1:10" ht="51">
      <c r="A1012" s="2660" t="s">
        <v>2270</v>
      </c>
      <c r="B1012" s="2662" t="s">
        <v>2104</v>
      </c>
      <c r="C1012" s="2662" t="s">
        <v>2105</v>
      </c>
      <c r="D1012" s="2663" t="s">
        <v>31</v>
      </c>
      <c r="E1012" s="2664">
        <f>4*1.3</f>
        <v>5.2</v>
      </c>
      <c r="F1012" s="2665"/>
      <c r="G1012" s="2463"/>
      <c r="H1012" s="3419"/>
      <c r="I1012" s="2561"/>
      <c r="J1012" s="2637"/>
    </row>
    <row r="1013" spans="1:10">
      <c r="A1013" s="2610"/>
      <c r="B1013" s="2611"/>
      <c r="C1013" s="2611"/>
      <c r="D1013" s="2372"/>
      <c r="E1013" s="2612"/>
      <c r="F1013" s="2611"/>
      <c r="G1013" s="3420"/>
      <c r="H1013" s="3421"/>
      <c r="I1013" s="2221" t="s">
        <v>2473</v>
      </c>
      <c r="J1013" s="3422"/>
    </row>
    <row r="1014" spans="1:10" ht="51">
      <c r="A1014" s="2660" t="s">
        <v>2273</v>
      </c>
      <c r="B1014" s="2662" t="s">
        <v>2106</v>
      </c>
      <c r="C1014" s="2662" t="s">
        <v>2107</v>
      </c>
      <c r="D1014" s="2663" t="s">
        <v>31</v>
      </c>
      <c r="E1014" s="2664">
        <f>4*1.3</f>
        <v>5.2</v>
      </c>
      <c r="F1014" s="2665"/>
      <c r="G1014" s="2463"/>
      <c r="H1014" s="3419"/>
      <c r="I1014" s="2561"/>
      <c r="J1014" s="2637"/>
    </row>
    <row r="1015" spans="1:10">
      <c r="A1015" s="2610"/>
      <c r="B1015" s="2611"/>
      <c r="C1015" s="2611"/>
      <c r="D1015" s="2372"/>
      <c r="E1015" s="2612"/>
      <c r="F1015" s="2611"/>
      <c r="G1015" s="3420"/>
      <c r="H1015" s="3421"/>
      <c r="I1015" s="2221" t="s">
        <v>2474</v>
      </c>
      <c r="J1015" s="3422"/>
    </row>
    <row r="1016" spans="1:10" ht="51">
      <c r="A1016" s="2660" t="s">
        <v>2276</v>
      </c>
      <c r="B1016" s="2662" t="s">
        <v>2108</v>
      </c>
      <c r="C1016" s="2662" t="s">
        <v>2109</v>
      </c>
      <c r="D1016" s="2663" t="s">
        <v>31</v>
      </c>
      <c r="E1016" s="2664">
        <f>3*1.3</f>
        <v>3.9000000000000004</v>
      </c>
      <c r="F1016" s="2668"/>
      <c r="G1016" s="2463"/>
      <c r="H1016" s="3419"/>
      <c r="I1016" s="2561"/>
      <c r="J1016" s="2637"/>
    </row>
    <row r="1017" spans="1:10">
      <c r="A1017" s="2610"/>
      <c r="B1017" s="2611"/>
      <c r="C1017" s="2611"/>
      <c r="D1017" s="2372"/>
      <c r="E1017" s="2612"/>
      <c r="F1017" s="2611"/>
      <c r="G1017" s="3420"/>
      <c r="H1017" s="3421"/>
      <c r="I1017" s="2221" t="s">
        <v>2475</v>
      </c>
      <c r="J1017" s="3422"/>
    </row>
    <row r="1018" spans="1:10" ht="51">
      <c r="A1018" s="2660" t="s">
        <v>2279</v>
      </c>
      <c r="B1018" s="2662" t="s">
        <v>2110</v>
      </c>
      <c r="C1018" s="2662" t="s">
        <v>2111</v>
      </c>
      <c r="D1018" s="2663" t="s">
        <v>31</v>
      </c>
      <c r="E1018" s="2664">
        <f>2*1.3</f>
        <v>2.6</v>
      </c>
      <c r="F1018" s="2665"/>
      <c r="G1018" s="2463"/>
      <c r="H1018" s="3419"/>
      <c r="I1018" s="2561"/>
      <c r="J1018" s="2637"/>
    </row>
    <row r="1019" spans="1:10">
      <c r="A1019" s="2610"/>
      <c r="B1019" s="2611"/>
      <c r="C1019" s="2611"/>
      <c r="D1019" s="2372"/>
      <c r="E1019" s="2612"/>
      <c r="F1019" s="2611"/>
      <c r="G1019" s="3420"/>
      <c r="H1019" s="3421"/>
      <c r="I1019" s="2221" t="s">
        <v>2476</v>
      </c>
      <c r="J1019" s="3422"/>
    </row>
    <row r="1020" spans="1:10" ht="63.75">
      <c r="A1020" s="2660" t="s">
        <v>2282</v>
      </c>
      <c r="B1020" s="2662" t="s">
        <v>2112</v>
      </c>
      <c r="C1020" s="2662" t="s">
        <v>2113</v>
      </c>
      <c r="D1020" s="2663" t="s">
        <v>31</v>
      </c>
      <c r="E1020" s="2664">
        <f>3*1.3</f>
        <v>3.9000000000000004</v>
      </c>
      <c r="F1020" s="2665"/>
      <c r="G1020" s="2463"/>
      <c r="H1020" s="3419"/>
      <c r="I1020" s="2561"/>
      <c r="J1020" s="2637"/>
    </row>
    <row r="1021" spans="1:10">
      <c r="A1021" s="2610"/>
      <c r="B1021" s="2611"/>
      <c r="C1021" s="2611"/>
      <c r="D1021" s="2372"/>
      <c r="E1021" s="2612"/>
      <c r="F1021" s="2611"/>
      <c r="G1021" s="3420"/>
      <c r="H1021" s="3421"/>
      <c r="I1021" s="2221" t="s">
        <v>2477</v>
      </c>
      <c r="J1021" s="3422"/>
    </row>
    <row r="1022" spans="1:10" ht="51">
      <c r="A1022" s="2660" t="s">
        <v>2285</v>
      </c>
      <c r="B1022" s="2662" t="s">
        <v>2114</v>
      </c>
      <c r="C1022" s="2662" t="s">
        <v>2115</v>
      </c>
      <c r="D1022" s="2663" t="s">
        <v>31</v>
      </c>
      <c r="E1022" s="2664">
        <f>2*1.3</f>
        <v>2.6</v>
      </c>
      <c r="F1022" s="2665"/>
      <c r="G1022" s="2463"/>
      <c r="H1022" s="3419"/>
      <c r="I1022" s="2561"/>
      <c r="J1022" s="2637"/>
    </row>
    <row r="1023" spans="1:10">
      <c r="A1023" s="2610"/>
      <c r="B1023" s="2611"/>
      <c r="C1023" s="2611"/>
      <c r="D1023" s="2372"/>
      <c r="E1023" s="2612"/>
      <c r="F1023" s="2611"/>
      <c r="G1023" s="3420"/>
      <c r="H1023" s="3421"/>
      <c r="I1023" s="2221" t="s">
        <v>2478</v>
      </c>
      <c r="J1023" s="3422"/>
    </row>
    <row r="1024" spans="1:10" ht="63.75">
      <c r="A1024" s="2660" t="s">
        <v>2288</v>
      </c>
      <c r="B1024" s="2661" t="s">
        <v>2116</v>
      </c>
      <c r="C1024" s="2662" t="s">
        <v>2117</v>
      </c>
      <c r="D1024" s="2663" t="s">
        <v>31</v>
      </c>
      <c r="E1024" s="2664">
        <f>3*1.3</f>
        <v>3.9000000000000004</v>
      </c>
      <c r="F1024" s="2665"/>
      <c r="G1024" s="2463"/>
      <c r="H1024" s="3419"/>
      <c r="I1024" s="2561"/>
      <c r="J1024" s="2637"/>
    </row>
    <row r="1025" spans="1:10">
      <c r="A1025" s="2610"/>
      <c r="B1025" s="2611"/>
      <c r="C1025" s="2611"/>
      <c r="D1025" s="2372"/>
      <c r="E1025" s="2612"/>
      <c r="F1025" s="2611"/>
      <c r="G1025" s="3420"/>
      <c r="H1025" s="3421"/>
      <c r="I1025" s="2221" t="s">
        <v>2479</v>
      </c>
      <c r="J1025" s="3422"/>
    </row>
    <row r="1026" spans="1:10" ht="51">
      <c r="A1026" s="2660" t="s">
        <v>2291</v>
      </c>
      <c r="B1026" s="2661" t="s">
        <v>2118</v>
      </c>
      <c r="C1026" s="2662" t="s">
        <v>2119</v>
      </c>
      <c r="D1026" s="2663" t="s">
        <v>31</v>
      </c>
      <c r="E1026" s="2664" t="s">
        <v>241</v>
      </c>
      <c r="F1026" s="2665"/>
      <c r="G1026" s="2463"/>
      <c r="H1026" s="3419"/>
      <c r="I1026" s="2561"/>
      <c r="J1026" s="2637"/>
    </row>
    <row r="1027" spans="1:10">
      <c r="A1027" s="2610"/>
      <c r="B1027" s="2611"/>
      <c r="C1027" s="2611"/>
      <c r="D1027" s="2372"/>
      <c r="E1027" s="2612"/>
      <c r="F1027" s="2611"/>
      <c r="G1027" s="3420"/>
      <c r="H1027" s="3421"/>
      <c r="I1027" s="2221" t="s">
        <v>2480</v>
      </c>
      <c r="J1027" s="3422"/>
    </row>
    <row r="1028" spans="1:10" ht="51">
      <c r="A1028" s="2660" t="s">
        <v>2294</v>
      </c>
      <c r="B1028" s="2662" t="s">
        <v>2120</v>
      </c>
      <c r="C1028" s="2662" t="s">
        <v>2121</v>
      </c>
      <c r="D1028" s="2663" t="s">
        <v>31</v>
      </c>
      <c r="E1028" s="2664">
        <f>2*1.3</f>
        <v>2.6</v>
      </c>
      <c r="F1028" s="2668"/>
      <c r="G1028" s="2463"/>
      <c r="H1028" s="3419"/>
      <c r="I1028" s="2561"/>
      <c r="J1028" s="2637"/>
    </row>
    <row r="1029" spans="1:10">
      <c r="A1029" s="2610"/>
      <c r="B1029" s="2611"/>
      <c r="C1029" s="2611"/>
      <c r="D1029" s="2372"/>
      <c r="E1029" s="2612"/>
      <c r="F1029" s="2611"/>
      <c r="G1029" s="3420"/>
      <c r="H1029" s="3421"/>
      <c r="I1029" s="2221" t="s">
        <v>2481</v>
      </c>
      <c r="J1029" s="3422"/>
    </row>
    <row r="1030" spans="1:10" ht="51">
      <c r="A1030" s="2660" t="s">
        <v>2297</v>
      </c>
      <c r="B1030" s="2662" t="s">
        <v>2122</v>
      </c>
      <c r="C1030" s="2662" t="s">
        <v>2123</v>
      </c>
      <c r="D1030" s="2663" t="s">
        <v>31</v>
      </c>
      <c r="E1030" s="2664" t="s">
        <v>11</v>
      </c>
      <c r="F1030" s="2665"/>
      <c r="G1030" s="2463"/>
      <c r="H1030" s="3419"/>
      <c r="I1030" s="2561"/>
      <c r="J1030" s="2637"/>
    </row>
    <row r="1031" spans="1:10">
      <c r="A1031" s="2610"/>
      <c r="B1031" s="2611"/>
      <c r="C1031" s="2611"/>
      <c r="D1031" s="2372"/>
      <c r="E1031" s="2612"/>
      <c r="F1031" s="2611"/>
      <c r="G1031" s="3420"/>
      <c r="H1031" s="3421"/>
      <c r="I1031" s="2221" t="s">
        <v>2482</v>
      </c>
      <c r="J1031" s="3422"/>
    </row>
    <row r="1032" spans="1:10" ht="51">
      <c r="A1032" s="2660" t="s">
        <v>2300</v>
      </c>
      <c r="B1032" s="2662" t="s">
        <v>2124</v>
      </c>
      <c r="C1032" s="2662" t="s">
        <v>2125</v>
      </c>
      <c r="D1032" s="2663" t="s">
        <v>31</v>
      </c>
      <c r="E1032" s="2664">
        <f>2*1.3</f>
        <v>2.6</v>
      </c>
      <c r="F1032" s="2668"/>
      <c r="G1032" s="2463"/>
      <c r="H1032" s="3419"/>
      <c r="I1032" s="2561"/>
      <c r="J1032" s="2637"/>
    </row>
    <row r="1033" spans="1:10">
      <c r="A1033" s="2610"/>
      <c r="B1033" s="2611"/>
      <c r="C1033" s="2611"/>
      <c r="D1033" s="2372"/>
      <c r="E1033" s="2612"/>
      <c r="F1033" s="2611"/>
      <c r="G1033" s="3420"/>
      <c r="H1033" s="3421"/>
      <c r="I1033" s="2221" t="s">
        <v>2483</v>
      </c>
      <c r="J1033" s="3422"/>
    </row>
    <row r="1034" spans="1:10" ht="51">
      <c r="A1034" s="2660" t="s">
        <v>2303</v>
      </c>
      <c r="B1034" s="2662" t="s">
        <v>2126</v>
      </c>
      <c r="C1034" s="2662" t="s">
        <v>2127</v>
      </c>
      <c r="D1034" s="2663" t="s">
        <v>31</v>
      </c>
      <c r="E1034" s="2664">
        <f>1*1.3</f>
        <v>1.3</v>
      </c>
      <c r="F1034" s="2665"/>
      <c r="G1034" s="2463"/>
      <c r="H1034" s="3419"/>
      <c r="I1034" s="2561"/>
      <c r="J1034" s="2637"/>
    </row>
    <row r="1035" spans="1:10">
      <c r="A1035" s="2610"/>
      <c r="B1035" s="2611"/>
      <c r="C1035" s="2611"/>
      <c r="D1035" s="2372"/>
      <c r="E1035" s="2612"/>
      <c r="F1035" s="2611"/>
      <c r="G1035" s="3420"/>
      <c r="H1035" s="3421"/>
      <c r="I1035" s="2221" t="s">
        <v>2484</v>
      </c>
      <c r="J1035" s="3422"/>
    </row>
    <row r="1036" spans="1:10" ht="38.25">
      <c r="A1036" s="2660" t="s">
        <v>2306</v>
      </c>
      <c r="B1036" s="2662" t="s">
        <v>2128</v>
      </c>
      <c r="C1036" s="2662" t="s">
        <v>2129</v>
      </c>
      <c r="D1036" s="2663" t="s">
        <v>31</v>
      </c>
      <c r="E1036" s="2664">
        <f>1*1.3</f>
        <v>1.3</v>
      </c>
      <c r="F1036" s="2665"/>
      <c r="G1036" s="2463"/>
      <c r="H1036" s="3419"/>
      <c r="I1036" s="2561"/>
      <c r="J1036" s="2637"/>
    </row>
    <row r="1037" spans="1:10">
      <c r="A1037" s="2610"/>
      <c r="B1037" s="2611"/>
      <c r="C1037" s="2611"/>
      <c r="D1037" s="2372"/>
      <c r="E1037" s="2612"/>
      <c r="F1037" s="2611"/>
      <c r="G1037" s="3420"/>
      <c r="H1037" s="3421"/>
      <c r="I1037" s="2221" t="s">
        <v>2485</v>
      </c>
      <c r="J1037" s="3422"/>
    </row>
    <row r="1038" spans="1:10" ht="63.75">
      <c r="A1038" s="2660" t="s">
        <v>2309</v>
      </c>
      <c r="B1038" s="2662" t="s">
        <v>2130</v>
      </c>
      <c r="C1038" s="2662" t="s">
        <v>2131</v>
      </c>
      <c r="D1038" s="2663" t="s">
        <v>31</v>
      </c>
      <c r="E1038" s="2664">
        <f>1*1.3</f>
        <v>1.3</v>
      </c>
      <c r="F1038" s="2665"/>
      <c r="G1038" s="2463"/>
      <c r="H1038" s="3419"/>
      <c r="I1038" s="2561"/>
      <c r="J1038" s="2637"/>
    </row>
    <row r="1039" spans="1:10">
      <c r="A1039" s="2610"/>
      <c r="B1039" s="2611"/>
      <c r="C1039" s="2611"/>
      <c r="D1039" s="2372"/>
      <c r="E1039" s="2612"/>
      <c r="F1039" s="2611"/>
      <c r="G1039" s="3420"/>
      <c r="H1039" s="3421"/>
      <c r="I1039" s="2221" t="s">
        <v>2486</v>
      </c>
      <c r="J1039" s="3422"/>
    </row>
    <row r="1040" spans="1:10" ht="63.75">
      <c r="A1040" s="2660" t="s">
        <v>2312</v>
      </c>
      <c r="B1040" s="2662" t="s">
        <v>2132</v>
      </c>
      <c r="C1040" s="2662" t="s">
        <v>2133</v>
      </c>
      <c r="D1040" s="2663" t="s">
        <v>31</v>
      </c>
      <c r="E1040" s="2664">
        <f>1*1.3</f>
        <v>1.3</v>
      </c>
      <c r="F1040" s="2665"/>
      <c r="G1040" s="2463"/>
      <c r="H1040" s="3419"/>
      <c r="I1040" s="2561"/>
      <c r="J1040" s="2637"/>
    </row>
    <row r="1041" spans="1:10">
      <c r="A1041" s="2610"/>
      <c r="B1041" s="2611"/>
      <c r="C1041" s="2611"/>
      <c r="D1041" s="2372"/>
      <c r="E1041" s="2612"/>
      <c r="F1041" s="2611"/>
      <c r="G1041" s="3420"/>
      <c r="H1041" s="3421"/>
      <c r="I1041" s="2221" t="s">
        <v>2487</v>
      </c>
      <c r="J1041" s="3422"/>
    </row>
    <row r="1042" spans="1:10" ht="63.75">
      <c r="A1042" s="2660" t="s">
        <v>2315</v>
      </c>
      <c r="B1042" s="2662" t="s">
        <v>2134</v>
      </c>
      <c r="C1042" s="2662" t="s">
        <v>2135</v>
      </c>
      <c r="D1042" s="2663" t="s">
        <v>31</v>
      </c>
      <c r="E1042" s="2664">
        <f>1*1.3</f>
        <v>1.3</v>
      </c>
      <c r="F1042" s="2665"/>
      <c r="G1042" s="2463"/>
      <c r="H1042" s="3419"/>
      <c r="I1042" s="2561"/>
      <c r="J1042" s="2637"/>
    </row>
    <row r="1043" spans="1:10">
      <c r="A1043" s="2610"/>
      <c r="B1043" s="2611"/>
      <c r="C1043" s="2611"/>
      <c r="D1043" s="2372"/>
      <c r="E1043" s="2612"/>
      <c r="F1043" s="2611"/>
      <c r="G1043" s="3420"/>
      <c r="H1043" s="3421"/>
      <c r="I1043" s="2221" t="s">
        <v>2488</v>
      </c>
      <c r="J1043" s="3422"/>
    </row>
    <row r="1044" spans="1:10" ht="63.75">
      <c r="A1044" s="2660" t="s">
        <v>2334</v>
      </c>
      <c r="B1044" s="2662" t="s">
        <v>2136</v>
      </c>
      <c r="C1044" s="2662" t="s">
        <v>2137</v>
      </c>
      <c r="D1044" s="2663" t="s">
        <v>31</v>
      </c>
      <c r="E1044" s="2664" t="s">
        <v>162</v>
      </c>
      <c r="F1044" s="2665"/>
      <c r="G1044" s="2463"/>
      <c r="H1044" s="3419"/>
      <c r="I1044" s="2561"/>
      <c r="J1044" s="2637"/>
    </row>
    <row r="1045" spans="1:10">
      <c r="A1045" s="2610"/>
      <c r="B1045" s="2611"/>
      <c r="C1045" s="2611"/>
      <c r="D1045" s="2372"/>
      <c r="E1045" s="2612"/>
      <c r="F1045" s="2611"/>
      <c r="G1045" s="3420"/>
      <c r="H1045" s="3421"/>
      <c r="I1045" s="2221" t="s">
        <v>2489</v>
      </c>
      <c r="J1045" s="3422"/>
    </row>
    <row r="1046" spans="1:10" ht="63.75">
      <c r="A1046" s="2660" t="s">
        <v>2390</v>
      </c>
      <c r="B1046" s="2662" t="s">
        <v>2138</v>
      </c>
      <c r="C1046" s="2662" t="s">
        <v>2139</v>
      </c>
      <c r="D1046" s="2663" t="s">
        <v>31</v>
      </c>
      <c r="E1046" s="2664">
        <f>1*1.3</f>
        <v>1.3</v>
      </c>
      <c r="F1046" s="2665"/>
      <c r="G1046" s="2463"/>
      <c r="H1046" s="3419"/>
      <c r="I1046" s="2561"/>
      <c r="J1046" s="2637"/>
    </row>
    <row r="1047" spans="1:10">
      <c r="A1047" s="2610"/>
      <c r="B1047" s="2611"/>
      <c r="C1047" s="2611"/>
      <c r="D1047" s="2372"/>
      <c r="E1047" s="2612"/>
      <c r="F1047" s="2611"/>
      <c r="G1047" s="3420"/>
      <c r="H1047" s="3421"/>
      <c r="I1047" s="2221" t="s">
        <v>2490</v>
      </c>
      <c r="J1047" s="3422"/>
    </row>
    <row r="1048" spans="1:10" ht="51">
      <c r="A1048" s="2660" t="s">
        <v>2391</v>
      </c>
      <c r="B1048" s="2662" t="s">
        <v>2140</v>
      </c>
      <c r="C1048" s="2662" t="s">
        <v>2141</v>
      </c>
      <c r="D1048" s="2663" t="s">
        <v>31</v>
      </c>
      <c r="E1048" s="2664">
        <f>3*1.3</f>
        <v>3.9000000000000004</v>
      </c>
      <c r="F1048" s="2668"/>
      <c r="G1048" s="2463"/>
      <c r="H1048" s="3419"/>
      <c r="I1048" s="2561"/>
      <c r="J1048" s="2637"/>
    </row>
    <row r="1049" spans="1:10">
      <c r="A1049" s="2610"/>
      <c r="B1049" s="2611"/>
      <c r="C1049" s="2611"/>
      <c r="D1049" s="2372"/>
      <c r="E1049" s="2612"/>
      <c r="F1049" s="2611"/>
      <c r="G1049" s="3420"/>
      <c r="H1049" s="3421"/>
      <c r="I1049" s="2221" t="s">
        <v>2491</v>
      </c>
      <c r="J1049" s="3422"/>
    </row>
    <row r="1050" spans="1:10" ht="63.75">
      <c r="A1050" s="2660" t="s">
        <v>2392</v>
      </c>
      <c r="B1050" s="2662" t="s">
        <v>2142</v>
      </c>
      <c r="C1050" s="2662" t="s">
        <v>2143</v>
      </c>
      <c r="D1050" s="2663" t="s">
        <v>31</v>
      </c>
      <c r="E1050" s="2664">
        <f>1*1.3</f>
        <v>1.3</v>
      </c>
      <c r="F1050" s="2665"/>
      <c r="G1050" s="2463"/>
      <c r="H1050" s="3419"/>
      <c r="I1050" s="2561"/>
      <c r="J1050" s="2637"/>
    </row>
    <row r="1051" spans="1:10">
      <c r="A1051" s="2610"/>
      <c r="B1051" s="2611"/>
      <c r="C1051" s="2611"/>
      <c r="D1051" s="2372"/>
      <c r="E1051" s="2612"/>
      <c r="F1051" s="2611"/>
      <c r="G1051" s="3420"/>
      <c r="H1051" s="3421"/>
      <c r="I1051" s="2221" t="s">
        <v>2492</v>
      </c>
      <c r="J1051" s="3422"/>
    </row>
    <row r="1052" spans="1:10" ht="51">
      <c r="A1052" s="2660" t="s">
        <v>2393</v>
      </c>
      <c r="B1052" s="2662" t="s">
        <v>2144</v>
      </c>
      <c r="C1052" s="2662" t="s">
        <v>2145</v>
      </c>
      <c r="D1052" s="2663" t="s">
        <v>31</v>
      </c>
      <c r="E1052" s="2664">
        <f>2*1.3</f>
        <v>2.6</v>
      </c>
      <c r="F1052" s="2665"/>
      <c r="G1052" s="2463"/>
      <c r="H1052" s="3419"/>
      <c r="I1052" s="2561"/>
      <c r="J1052" s="2637"/>
    </row>
    <row r="1053" spans="1:10">
      <c r="A1053" s="2610"/>
      <c r="B1053" s="2611"/>
      <c r="C1053" s="2611"/>
      <c r="D1053" s="2372"/>
      <c r="E1053" s="2612"/>
      <c r="F1053" s="2611"/>
      <c r="G1053" s="3420"/>
      <c r="H1053" s="3421"/>
      <c r="I1053" s="2221" t="s">
        <v>2493</v>
      </c>
      <c r="J1053" s="3422"/>
    </row>
    <row r="1054" spans="1:10" ht="38.25">
      <c r="A1054" s="2660" t="s">
        <v>2394</v>
      </c>
      <c r="B1054" s="2662" t="s">
        <v>2146</v>
      </c>
      <c r="C1054" s="2662" t="s">
        <v>2147</v>
      </c>
      <c r="D1054" s="2663" t="s">
        <v>31</v>
      </c>
      <c r="E1054" s="2664">
        <f>3*1.3</f>
        <v>3.9000000000000004</v>
      </c>
      <c r="F1054" s="2665"/>
      <c r="G1054" s="2463"/>
      <c r="H1054" s="3419"/>
      <c r="I1054" s="2561"/>
      <c r="J1054" s="2637"/>
    </row>
    <row r="1055" spans="1:10">
      <c r="A1055" s="2610"/>
      <c r="B1055" s="2611"/>
      <c r="C1055" s="2611"/>
      <c r="D1055" s="2372"/>
      <c r="E1055" s="2612"/>
      <c r="F1055" s="2611"/>
      <c r="G1055" s="3420"/>
      <c r="H1055" s="3421"/>
      <c r="I1055" s="2221" t="s">
        <v>2494</v>
      </c>
      <c r="J1055" s="3422"/>
    </row>
    <row r="1056" spans="1:10" ht="51">
      <c r="A1056" s="2660" t="s">
        <v>2395</v>
      </c>
      <c r="B1056" s="2662" t="s">
        <v>2148</v>
      </c>
      <c r="C1056" s="2662" t="s">
        <v>2149</v>
      </c>
      <c r="D1056" s="2663" t="s">
        <v>2150</v>
      </c>
      <c r="E1056" s="2664">
        <f>2*1.3</f>
        <v>2.6</v>
      </c>
      <c r="F1056" s="2665"/>
      <c r="G1056" s="2463"/>
      <c r="H1056" s="3419"/>
      <c r="I1056" s="2561"/>
      <c r="J1056" s="2637"/>
    </row>
    <row r="1057" spans="1:10">
      <c r="A1057" s="2610"/>
      <c r="B1057" s="2611"/>
      <c r="C1057" s="2611"/>
      <c r="D1057" s="2372"/>
      <c r="E1057" s="2612"/>
      <c r="F1057" s="2611"/>
      <c r="G1057" s="3420"/>
      <c r="H1057" s="3421"/>
      <c r="I1057" s="2221" t="s">
        <v>2495</v>
      </c>
      <c r="J1057" s="3422"/>
    </row>
    <row r="1058" spans="1:10" ht="63.75">
      <c r="A1058" s="2660" t="s">
        <v>2396</v>
      </c>
      <c r="B1058" s="2662" t="s">
        <v>2151</v>
      </c>
      <c r="C1058" s="2662" t="s">
        <v>2152</v>
      </c>
      <c r="D1058" s="2663" t="s">
        <v>31</v>
      </c>
      <c r="E1058" s="2664">
        <f>2*1.3</f>
        <v>2.6</v>
      </c>
      <c r="F1058" s="2665"/>
      <c r="G1058" s="2463"/>
      <c r="H1058" s="3419"/>
      <c r="I1058" s="2561"/>
      <c r="J1058" s="2637"/>
    </row>
    <row r="1059" spans="1:10">
      <c r="A1059" s="2610"/>
      <c r="B1059" s="2611"/>
      <c r="C1059" s="2611"/>
      <c r="D1059" s="2372"/>
      <c r="E1059" s="2612"/>
      <c r="F1059" s="2611"/>
      <c r="G1059" s="3420"/>
      <c r="H1059" s="3421"/>
      <c r="I1059" s="2221" t="s">
        <v>2496</v>
      </c>
      <c r="J1059" s="3422"/>
    </row>
    <row r="1060" spans="1:10" ht="51">
      <c r="A1060" s="2660" t="s">
        <v>2397</v>
      </c>
      <c r="B1060" s="2662" t="s">
        <v>2153</v>
      </c>
      <c r="C1060" s="2662" t="s">
        <v>2154</v>
      </c>
      <c r="D1060" s="2663" t="s">
        <v>31</v>
      </c>
      <c r="E1060" s="2664">
        <f>1*1.3</f>
        <v>1.3</v>
      </c>
      <c r="F1060" s="2665"/>
      <c r="G1060" s="2463"/>
      <c r="H1060" s="3419"/>
      <c r="I1060" s="2561"/>
      <c r="J1060" s="2637"/>
    </row>
    <row r="1061" spans="1:10">
      <c r="A1061" s="2610"/>
      <c r="B1061" s="2611"/>
      <c r="C1061" s="2611"/>
      <c r="D1061" s="2372"/>
      <c r="E1061" s="2612"/>
      <c r="F1061" s="2611"/>
      <c r="G1061" s="3420"/>
      <c r="H1061" s="3421"/>
      <c r="I1061" s="2221" t="s">
        <v>2497</v>
      </c>
      <c r="J1061" s="3422"/>
    </row>
    <row r="1062" spans="1:10" ht="51">
      <c r="A1062" s="2660" t="s">
        <v>2398</v>
      </c>
      <c r="B1062" s="2662" t="s">
        <v>2155</v>
      </c>
      <c r="C1062" s="2662" t="s">
        <v>2156</v>
      </c>
      <c r="D1062" s="2663" t="s">
        <v>31</v>
      </c>
      <c r="E1062" s="2664">
        <f>1*1.3</f>
        <v>1.3</v>
      </c>
      <c r="F1062" s="2665"/>
      <c r="G1062" s="2463"/>
      <c r="H1062" s="3419"/>
      <c r="I1062" s="2561"/>
      <c r="J1062" s="2637"/>
    </row>
    <row r="1063" spans="1:10">
      <c r="A1063" s="2610"/>
      <c r="B1063" s="2611"/>
      <c r="C1063" s="2611"/>
      <c r="D1063" s="2372"/>
      <c r="E1063" s="2612"/>
      <c r="F1063" s="2611"/>
      <c r="G1063" s="3420"/>
      <c r="H1063" s="3421"/>
      <c r="I1063" s="2221" t="s">
        <v>2498</v>
      </c>
      <c r="J1063" s="3422"/>
    </row>
    <row r="1064" spans="1:10" ht="51">
      <c r="A1064" s="2660" t="s">
        <v>2399</v>
      </c>
      <c r="B1064" s="2662" t="s">
        <v>2157</v>
      </c>
      <c r="C1064" s="2662" t="s">
        <v>2158</v>
      </c>
      <c r="D1064" s="2663" t="s">
        <v>31</v>
      </c>
      <c r="E1064" s="2664">
        <f>5*1.3</f>
        <v>6.5</v>
      </c>
      <c r="F1064" s="2665"/>
      <c r="G1064" s="2463"/>
      <c r="H1064" s="3419"/>
      <c r="I1064" s="2561"/>
      <c r="J1064" s="2637"/>
    </row>
    <row r="1065" spans="1:10">
      <c r="A1065" s="2610"/>
      <c r="B1065" s="2611"/>
      <c r="C1065" s="2611"/>
      <c r="D1065" s="2372"/>
      <c r="E1065" s="2612"/>
      <c r="F1065" s="2611"/>
      <c r="G1065" s="3420"/>
      <c r="H1065" s="3421"/>
      <c r="I1065" s="2221" t="s">
        <v>2499</v>
      </c>
      <c r="J1065" s="3422"/>
    </row>
    <row r="1066" spans="1:10" ht="51">
      <c r="A1066" s="2660" t="s">
        <v>2400</v>
      </c>
      <c r="B1066" s="2662" t="s">
        <v>2159</v>
      </c>
      <c r="C1066" s="2662" t="s">
        <v>2160</v>
      </c>
      <c r="D1066" s="2663" t="s">
        <v>31</v>
      </c>
      <c r="E1066" s="2664">
        <f>2*1.3</f>
        <v>2.6</v>
      </c>
      <c r="F1066" s="2665"/>
      <c r="G1066" s="2463"/>
      <c r="H1066" s="3419"/>
      <c r="I1066" s="2561"/>
      <c r="J1066" s="2637"/>
    </row>
    <row r="1067" spans="1:10">
      <c r="A1067" s="2610"/>
      <c r="B1067" s="2611"/>
      <c r="C1067" s="2611"/>
      <c r="D1067" s="2372"/>
      <c r="E1067" s="2612"/>
      <c r="F1067" s="2611"/>
      <c r="G1067" s="3420"/>
      <c r="H1067" s="3421"/>
      <c r="I1067" s="2221" t="s">
        <v>2500</v>
      </c>
      <c r="J1067" s="3422"/>
    </row>
    <row r="1068" spans="1:10" ht="51">
      <c r="A1068" s="2660" t="s">
        <v>2401</v>
      </c>
      <c r="B1068" s="2662" t="s">
        <v>2161</v>
      </c>
      <c r="C1068" s="2662" t="s">
        <v>2162</v>
      </c>
      <c r="D1068" s="2663" t="s">
        <v>31</v>
      </c>
      <c r="E1068" s="2664">
        <f>1*1.3</f>
        <v>1.3</v>
      </c>
      <c r="F1068" s="2665"/>
      <c r="G1068" s="2463"/>
      <c r="H1068" s="3419"/>
      <c r="I1068" s="2561"/>
      <c r="J1068" s="2637"/>
    </row>
    <row r="1069" spans="1:10">
      <c r="A1069" s="2610"/>
      <c r="B1069" s="2611"/>
      <c r="C1069" s="2611"/>
      <c r="D1069" s="2372"/>
      <c r="E1069" s="2612"/>
      <c r="F1069" s="2611"/>
      <c r="G1069" s="3420"/>
      <c r="H1069" s="3421"/>
      <c r="I1069" s="2221" t="s">
        <v>2501</v>
      </c>
      <c r="J1069" s="3422"/>
    </row>
    <row r="1070" spans="1:10" ht="51">
      <c r="A1070" s="2660" t="s">
        <v>2402</v>
      </c>
      <c r="B1070" s="2662" t="s">
        <v>2163</v>
      </c>
      <c r="C1070" s="2662" t="s">
        <v>2164</v>
      </c>
      <c r="D1070" s="2663" t="s">
        <v>31</v>
      </c>
      <c r="E1070" s="2664">
        <f>2*1.3</f>
        <v>2.6</v>
      </c>
      <c r="F1070" s="2665"/>
      <c r="G1070" s="2463"/>
      <c r="H1070" s="3419"/>
      <c r="I1070" s="2561"/>
      <c r="J1070" s="2637"/>
    </row>
    <row r="1071" spans="1:10">
      <c r="A1071" s="2610"/>
      <c r="B1071" s="2611"/>
      <c r="C1071" s="2611"/>
      <c r="D1071" s="2372"/>
      <c r="E1071" s="2612"/>
      <c r="F1071" s="2611"/>
      <c r="G1071" s="3420"/>
      <c r="H1071" s="3421"/>
      <c r="I1071" s="2221" t="s">
        <v>2502</v>
      </c>
      <c r="J1071" s="3422"/>
    </row>
    <row r="1072" spans="1:10" ht="38.25">
      <c r="A1072" s="2660" t="s">
        <v>2403</v>
      </c>
      <c r="B1072" s="2661" t="s">
        <v>2165</v>
      </c>
      <c r="C1072" s="2662" t="s">
        <v>2166</v>
      </c>
      <c r="D1072" s="2663" t="s">
        <v>31</v>
      </c>
      <c r="E1072" s="2664">
        <f>2*1.3</f>
        <v>2.6</v>
      </c>
      <c r="F1072" s="2665"/>
      <c r="G1072" s="2463"/>
      <c r="H1072" s="3419"/>
      <c r="I1072" s="2561"/>
      <c r="J1072" s="2637"/>
    </row>
    <row r="1073" spans="1:10">
      <c r="A1073" s="2610"/>
      <c r="B1073" s="2611"/>
      <c r="C1073" s="2611"/>
      <c r="D1073" s="2372"/>
      <c r="E1073" s="2612"/>
      <c r="F1073" s="2611"/>
      <c r="G1073" s="3420"/>
      <c r="H1073" s="3421"/>
      <c r="I1073" s="2221" t="s">
        <v>2503</v>
      </c>
      <c r="J1073" s="3422"/>
    </row>
    <row r="1074" spans="1:10" ht="51">
      <c r="A1074" s="2660" t="s">
        <v>2404</v>
      </c>
      <c r="B1074" s="2661" t="s">
        <v>2167</v>
      </c>
      <c r="C1074" s="2662" t="s">
        <v>2168</v>
      </c>
      <c r="D1074" s="2663" t="s">
        <v>31</v>
      </c>
      <c r="E1074" s="2664">
        <f>3*1.3</f>
        <v>3.9000000000000004</v>
      </c>
      <c r="F1074" s="2665"/>
      <c r="G1074" s="2463"/>
      <c r="H1074" s="3419"/>
      <c r="I1074" s="2561"/>
      <c r="J1074" s="2637"/>
    </row>
    <row r="1075" spans="1:10">
      <c r="A1075" s="2610"/>
      <c r="B1075" s="2611"/>
      <c r="C1075" s="2611"/>
      <c r="D1075" s="2372"/>
      <c r="E1075" s="2612"/>
      <c r="F1075" s="2611"/>
      <c r="G1075" s="3420"/>
      <c r="H1075" s="3421"/>
      <c r="I1075" s="2221" t="s">
        <v>2504</v>
      </c>
      <c r="J1075" s="3422"/>
    </row>
    <row r="1076" spans="1:10" ht="51">
      <c r="A1076" s="2660" t="s">
        <v>2405</v>
      </c>
      <c r="B1076" s="2661" t="s">
        <v>2169</v>
      </c>
      <c r="C1076" s="2662" t="s">
        <v>2170</v>
      </c>
      <c r="D1076" s="2663" t="s">
        <v>31</v>
      </c>
      <c r="E1076" s="2664">
        <f>2*1.3</f>
        <v>2.6</v>
      </c>
      <c r="F1076" s="2665"/>
      <c r="G1076" s="2463"/>
      <c r="H1076" s="3419"/>
      <c r="I1076" s="2561"/>
      <c r="J1076" s="2637"/>
    </row>
    <row r="1077" spans="1:10">
      <c r="A1077" s="2610"/>
      <c r="B1077" s="2611"/>
      <c r="C1077" s="2611"/>
      <c r="D1077" s="2372"/>
      <c r="E1077" s="2612"/>
      <c r="F1077" s="2611"/>
      <c r="G1077" s="3420"/>
      <c r="H1077" s="3421"/>
      <c r="I1077" s="2221" t="s">
        <v>2505</v>
      </c>
      <c r="J1077" s="3422"/>
    </row>
    <row r="1078" spans="1:10" ht="51">
      <c r="A1078" s="2660" t="s">
        <v>2406</v>
      </c>
      <c r="B1078" s="2669" t="s">
        <v>2171</v>
      </c>
      <c r="C1078" s="2662" t="s">
        <v>2172</v>
      </c>
      <c r="D1078" s="2663"/>
      <c r="E1078" s="2664">
        <f>2*1.3</f>
        <v>2.6</v>
      </c>
      <c r="F1078" s="2665"/>
      <c r="G1078" s="2463"/>
      <c r="H1078" s="3419"/>
      <c r="I1078" s="2561"/>
      <c r="J1078" s="2637"/>
    </row>
    <row r="1079" spans="1:10">
      <c r="A1079" s="2610"/>
      <c r="B1079" s="2611"/>
      <c r="C1079" s="2611"/>
      <c r="D1079" s="2372"/>
      <c r="E1079" s="2612"/>
      <c r="F1079" s="2611"/>
      <c r="G1079" s="3420"/>
      <c r="H1079" s="3421"/>
      <c r="I1079" s="2221" t="s">
        <v>2506</v>
      </c>
      <c r="J1079" s="3422"/>
    </row>
    <row r="1080" spans="1:10" ht="51">
      <c r="A1080" s="2660" t="s">
        <v>2407</v>
      </c>
      <c r="B1080" s="2661" t="s">
        <v>2173</v>
      </c>
      <c r="C1080" s="2662" t="s">
        <v>2174</v>
      </c>
      <c r="D1080" s="2663" t="s">
        <v>31</v>
      </c>
      <c r="E1080" s="2664">
        <f>2*1.3</f>
        <v>2.6</v>
      </c>
      <c r="F1080" s="2665"/>
      <c r="G1080" s="2463"/>
      <c r="H1080" s="3419"/>
      <c r="I1080" s="2561"/>
      <c r="J1080" s="2637"/>
    </row>
    <row r="1081" spans="1:10">
      <c r="A1081" s="2610"/>
      <c r="B1081" s="2611"/>
      <c r="C1081" s="2611"/>
      <c r="D1081" s="2372"/>
      <c r="E1081" s="2612"/>
      <c r="F1081" s="2611"/>
      <c r="G1081" s="3420"/>
      <c r="H1081" s="3421"/>
      <c r="I1081" s="2221" t="s">
        <v>2507</v>
      </c>
      <c r="J1081" s="3422"/>
    </row>
    <row r="1082" spans="1:10" ht="63.75">
      <c r="A1082" s="2660" t="s">
        <v>2408</v>
      </c>
      <c r="B1082" s="2661" t="s">
        <v>2175</v>
      </c>
      <c r="C1082" s="2662" t="s">
        <v>2176</v>
      </c>
      <c r="D1082" s="2663" t="s">
        <v>31</v>
      </c>
      <c r="E1082" s="2664">
        <f>3*1.3</f>
        <v>3.9000000000000004</v>
      </c>
      <c r="F1082" s="2665"/>
      <c r="G1082" s="2463"/>
      <c r="H1082" s="3419"/>
      <c r="I1082" s="2561"/>
      <c r="J1082" s="2637"/>
    </row>
    <row r="1083" spans="1:10">
      <c r="A1083" s="2610"/>
      <c r="B1083" s="2611"/>
      <c r="C1083" s="2611"/>
      <c r="D1083" s="2372"/>
      <c r="E1083" s="2612"/>
      <c r="F1083" s="2611"/>
      <c r="G1083" s="3420"/>
      <c r="H1083" s="3421"/>
      <c r="I1083" s="2221" t="s">
        <v>2508</v>
      </c>
      <c r="J1083" s="3422"/>
    </row>
    <row r="1084" spans="1:10" ht="76.5">
      <c r="A1084" s="2660" t="s">
        <v>50</v>
      </c>
      <c r="B1084" s="2661" t="s">
        <v>2177</v>
      </c>
      <c r="C1084" s="2662" t="s">
        <v>2178</v>
      </c>
      <c r="D1084" s="2663" t="s">
        <v>31</v>
      </c>
      <c r="E1084" s="2664">
        <f>2*1.3</f>
        <v>2.6</v>
      </c>
      <c r="F1084" s="2665"/>
      <c r="G1084" s="2463"/>
      <c r="H1084" s="3419"/>
      <c r="I1084" s="2561"/>
      <c r="J1084" s="2637"/>
    </row>
    <row r="1085" spans="1:10">
      <c r="A1085" s="2610"/>
      <c r="B1085" s="2611"/>
      <c r="C1085" s="2611"/>
      <c r="D1085" s="2372"/>
      <c r="E1085" s="2612"/>
      <c r="F1085" s="2611"/>
      <c r="G1085" s="3420"/>
      <c r="H1085" s="3421"/>
      <c r="I1085" s="2221" t="s">
        <v>2509</v>
      </c>
      <c r="J1085" s="3422"/>
    </row>
    <row r="1086" spans="1:10" ht="63.75">
      <c r="A1086" s="2660" t="s">
        <v>2409</v>
      </c>
      <c r="B1086" s="2661" t="s">
        <v>2179</v>
      </c>
      <c r="C1086" s="2662" t="s">
        <v>2180</v>
      </c>
      <c r="D1086" s="2663" t="s">
        <v>31</v>
      </c>
      <c r="E1086" s="2664">
        <f>2*1.3</f>
        <v>2.6</v>
      </c>
      <c r="F1086" s="2665"/>
      <c r="G1086" s="2463"/>
      <c r="H1086" s="3419"/>
      <c r="I1086" s="2561"/>
      <c r="J1086" s="2637"/>
    </row>
    <row r="1087" spans="1:10">
      <c r="A1087" s="2610"/>
      <c r="B1087" s="2611"/>
      <c r="C1087" s="2611"/>
      <c r="D1087" s="2372"/>
      <c r="E1087" s="2612"/>
      <c r="F1087" s="2611"/>
      <c r="G1087" s="3420"/>
      <c r="H1087" s="3421"/>
      <c r="I1087" s="2221" t="s">
        <v>2510</v>
      </c>
      <c r="J1087" s="3422"/>
    </row>
    <row r="1088" spans="1:10" ht="63.75">
      <c r="A1088" s="2660" t="s">
        <v>2410</v>
      </c>
      <c r="B1088" s="2661" t="s">
        <v>2181</v>
      </c>
      <c r="C1088" s="2662" t="s">
        <v>2182</v>
      </c>
      <c r="D1088" s="2663" t="s">
        <v>31</v>
      </c>
      <c r="E1088" s="2664">
        <f>2*1.3</f>
        <v>2.6</v>
      </c>
      <c r="F1088" s="2665"/>
      <c r="G1088" s="2463"/>
      <c r="H1088" s="3419"/>
      <c r="I1088" s="2561"/>
      <c r="J1088" s="2637"/>
    </row>
    <row r="1089" spans="1:10">
      <c r="A1089" s="2610"/>
      <c r="B1089" s="2611"/>
      <c r="C1089" s="2611"/>
      <c r="D1089" s="2372"/>
      <c r="E1089" s="2612"/>
      <c r="F1089" s="2611"/>
      <c r="G1089" s="3420"/>
      <c r="H1089" s="3421"/>
      <c r="I1089" s="2221" t="s">
        <v>2511</v>
      </c>
      <c r="J1089" s="3422"/>
    </row>
    <row r="1090" spans="1:10" ht="51">
      <c r="A1090" s="2660" t="s">
        <v>2411</v>
      </c>
      <c r="B1090" s="2661" t="s">
        <v>2184</v>
      </c>
      <c r="C1090" s="2662" t="s">
        <v>2185</v>
      </c>
      <c r="D1090" s="2663" t="s">
        <v>31</v>
      </c>
      <c r="E1090" s="2664">
        <f>3*1.3</f>
        <v>3.9000000000000004</v>
      </c>
      <c r="F1090" s="2665"/>
      <c r="G1090" s="2463"/>
      <c r="H1090" s="3419"/>
      <c r="I1090" s="2561"/>
      <c r="J1090" s="2637"/>
    </row>
    <row r="1091" spans="1:10">
      <c r="A1091" s="2610"/>
      <c r="B1091" s="2611"/>
      <c r="C1091" s="2611"/>
      <c r="D1091" s="2372"/>
      <c r="E1091" s="2612"/>
      <c r="F1091" s="2611"/>
      <c r="G1091" s="3420"/>
      <c r="H1091" s="3421"/>
      <c r="I1091" s="2221" t="s">
        <v>2512</v>
      </c>
      <c r="J1091" s="3422"/>
    </row>
    <row r="1092" spans="1:10" ht="63.75">
      <c r="A1092" s="2660" t="s">
        <v>2412</v>
      </c>
      <c r="B1092" s="2661" t="s">
        <v>2187</v>
      </c>
      <c r="C1092" s="2662" t="s">
        <v>2188</v>
      </c>
      <c r="D1092" s="2663" t="s">
        <v>31</v>
      </c>
      <c r="E1092" s="2664">
        <f>4*1.3</f>
        <v>5.2</v>
      </c>
      <c r="F1092" s="2665"/>
      <c r="G1092" s="2463"/>
      <c r="H1092" s="3419"/>
      <c r="I1092" s="2561"/>
      <c r="J1092" s="2637"/>
    </row>
    <row r="1093" spans="1:10">
      <c r="A1093" s="2610"/>
      <c r="B1093" s="2611"/>
      <c r="C1093" s="2611"/>
      <c r="D1093" s="2372"/>
      <c r="E1093" s="2612"/>
      <c r="F1093" s="2611"/>
      <c r="G1093" s="3420"/>
      <c r="H1093" s="3421"/>
      <c r="I1093" s="2221" t="s">
        <v>2513</v>
      </c>
      <c r="J1093" s="3422"/>
    </row>
    <row r="1094" spans="1:10" ht="51">
      <c r="A1094" s="2660" t="s">
        <v>2413</v>
      </c>
      <c r="B1094" s="2661" t="s">
        <v>2190</v>
      </c>
      <c r="C1094" s="2662" t="s">
        <v>2191</v>
      </c>
      <c r="D1094" s="2663" t="s">
        <v>31</v>
      </c>
      <c r="E1094" s="2664">
        <f>1*1.3</f>
        <v>1.3</v>
      </c>
      <c r="F1094" s="2665"/>
      <c r="G1094" s="2463"/>
      <c r="H1094" s="3419"/>
      <c r="I1094" s="2561"/>
      <c r="J1094" s="2637"/>
    </row>
    <row r="1095" spans="1:10">
      <c r="A1095" s="2610"/>
      <c r="B1095" s="2611"/>
      <c r="C1095" s="2611"/>
      <c r="D1095" s="2372"/>
      <c r="E1095" s="2612"/>
      <c r="F1095" s="2611"/>
      <c r="G1095" s="3420"/>
      <c r="H1095" s="3421"/>
      <c r="I1095" s="2221" t="s">
        <v>2514</v>
      </c>
      <c r="J1095" s="3422"/>
    </row>
    <row r="1096" spans="1:10" ht="63.75">
      <c r="A1096" s="2660" t="s">
        <v>2414</v>
      </c>
      <c r="B1096" s="2661" t="s">
        <v>2193</v>
      </c>
      <c r="C1096" s="2662" t="s">
        <v>2194</v>
      </c>
      <c r="D1096" s="2663" t="s">
        <v>31</v>
      </c>
      <c r="E1096" s="2664">
        <f>3*1.3</f>
        <v>3.9000000000000004</v>
      </c>
      <c r="F1096" s="2665"/>
      <c r="G1096" s="2463"/>
      <c r="H1096" s="3419"/>
      <c r="I1096" s="2561"/>
      <c r="J1096" s="2637"/>
    </row>
    <row r="1097" spans="1:10">
      <c r="A1097" s="2610"/>
      <c r="B1097" s="2611"/>
      <c r="C1097" s="2611"/>
      <c r="D1097" s="2372"/>
      <c r="E1097" s="2612"/>
      <c r="F1097" s="2611"/>
      <c r="G1097" s="3420"/>
      <c r="H1097" s="3421"/>
      <c r="I1097" s="2221" t="s">
        <v>2515</v>
      </c>
      <c r="J1097" s="3422"/>
    </row>
    <row r="1098" spans="1:10" ht="63.75">
      <c r="A1098" s="2660" t="s">
        <v>2415</v>
      </c>
      <c r="B1098" s="2661" t="s">
        <v>2196</v>
      </c>
      <c r="C1098" s="2662" t="s">
        <v>2197</v>
      </c>
      <c r="D1098" s="2663" t="s">
        <v>31</v>
      </c>
      <c r="E1098" s="2664">
        <f>2*1.3</f>
        <v>2.6</v>
      </c>
      <c r="F1098" s="2665"/>
      <c r="G1098" s="2463"/>
      <c r="H1098" s="3419"/>
      <c r="I1098" s="2561"/>
      <c r="J1098" s="2637"/>
    </row>
    <row r="1099" spans="1:10">
      <c r="A1099" s="2610"/>
      <c r="B1099" s="2611"/>
      <c r="C1099" s="2611"/>
      <c r="D1099" s="2372"/>
      <c r="E1099" s="2612"/>
      <c r="F1099" s="2611"/>
      <c r="G1099" s="3420"/>
      <c r="H1099" s="3421"/>
      <c r="I1099" s="2221" t="s">
        <v>2516</v>
      </c>
      <c r="J1099" s="3422"/>
    </row>
    <row r="1100" spans="1:10" ht="63.75">
      <c r="A1100" s="2660" t="s">
        <v>2416</v>
      </c>
      <c r="B1100" s="2661" t="s">
        <v>2199</v>
      </c>
      <c r="C1100" s="2662" t="s">
        <v>2200</v>
      </c>
      <c r="D1100" s="2663" t="s">
        <v>2150</v>
      </c>
      <c r="E1100" s="2664">
        <f>2*1.3</f>
        <v>2.6</v>
      </c>
      <c r="F1100" s="2665"/>
      <c r="G1100" s="2463"/>
      <c r="H1100" s="3419"/>
      <c r="I1100" s="2561"/>
      <c r="J1100" s="2637"/>
    </row>
    <row r="1101" spans="1:10">
      <c r="A1101" s="2610"/>
      <c r="B1101" s="2611"/>
      <c r="C1101" s="2611"/>
      <c r="D1101" s="2372"/>
      <c r="E1101" s="2612"/>
      <c r="F1101" s="2611"/>
      <c r="G1101" s="3420"/>
      <c r="H1101" s="3421"/>
      <c r="I1101" s="2221" t="s">
        <v>2517</v>
      </c>
      <c r="J1101" s="3422"/>
    </row>
    <row r="1102" spans="1:10" ht="51">
      <c r="A1102" s="2660" t="s">
        <v>2417</v>
      </c>
      <c r="B1102" s="2661" t="s">
        <v>2202</v>
      </c>
      <c r="C1102" s="2662" t="s">
        <v>2203</v>
      </c>
      <c r="D1102" s="2663" t="s">
        <v>2150</v>
      </c>
      <c r="E1102" s="2664">
        <f>3*1.3</f>
        <v>3.9000000000000004</v>
      </c>
      <c r="F1102" s="2665"/>
      <c r="G1102" s="2463"/>
      <c r="H1102" s="3419"/>
      <c r="I1102" s="2561"/>
      <c r="J1102" s="2637"/>
    </row>
    <row r="1103" spans="1:10">
      <c r="A1103" s="2610"/>
      <c r="B1103" s="2611"/>
      <c r="C1103" s="2611"/>
      <c r="D1103" s="2372"/>
      <c r="E1103" s="2612"/>
      <c r="F1103" s="2611"/>
      <c r="G1103" s="3420"/>
      <c r="H1103" s="3421"/>
      <c r="I1103" s="2221" t="s">
        <v>2518</v>
      </c>
      <c r="J1103" s="3422"/>
    </row>
    <row r="1104" spans="1:10" ht="63.75">
      <c r="A1104" s="2660" t="s">
        <v>2418</v>
      </c>
      <c r="B1104" s="2661" t="s">
        <v>2205</v>
      </c>
      <c r="C1104" s="2662" t="s">
        <v>2206</v>
      </c>
      <c r="D1104" s="2663" t="s">
        <v>31</v>
      </c>
      <c r="E1104" s="2664">
        <f>1*1.3</f>
        <v>1.3</v>
      </c>
      <c r="F1104" s="2665"/>
      <c r="G1104" s="2463"/>
      <c r="H1104" s="3419"/>
      <c r="I1104" s="2561"/>
      <c r="J1104" s="2637"/>
    </row>
    <row r="1105" spans="1:10">
      <c r="A1105" s="2610"/>
      <c r="B1105" s="2611"/>
      <c r="C1105" s="2611"/>
      <c r="D1105" s="2372"/>
      <c r="E1105" s="2612"/>
      <c r="F1105" s="2611"/>
      <c r="G1105" s="3420"/>
      <c r="H1105" s="3421"/>
      <c r="I1105" s="2221" t="s">
        <v>2519</v>
      </c>
      <c r="J1105" s="3422"/>
    </row>
    <row r="1106" spans="1:10" ht="63.75">
      <c r="A1106" s="2660" t="s">
        <v>2419</v>
      </c>
      <c r="B1106" s="2661" t="s">
        <v>2208</v>
      </c>
      <c r="C1106" s="2662" t="s">
        <v>2209</v>
      </c>
      <c r="D1106" s="2663" t="s">
        <v>31</v>
      </c>
      <c r="E1106" s="2664">
        <f>2*1.3</f>
        <v>2.6</v>
      </c>
      <c r="F1106" s="2665"/>
      <c r="G1106" s="2463"/>
      <c r="H1106" s="3419"/>
      <c r="I1106" s="2561"/>
      <c r="J1106" s="2637"/>
    </row>
    <row r="1107" spans="1:10">
      <c r="A1107" s="2610"/>
      <c r="B1107" s="2611"/>
      <c r="C1107" s="2611"/>
      <c r="D1107" s="2372"/>
      <c r="E1107" s="2612"/>
      <c r="F1107" s="2611"/>
      <c r="G1107" s="3420"/>
      <c r="H1107" s="3421"/>
      <c r="I1107" s="2221" t="s">
        <v>2520</v>
      </c>
      <c r="J1107" s="3422"/>
    </row>
    <row r="1108" spans="1:10" ht="63.75">
      <c r="A1108" s="2660" t="s">
        <v>2420</v>
      </c>
      <c r="B1108" s="2661" t="s">
        <v>2211</v>
      </c>
      <c r="C1108" s="2662" t="s">
        <v>2212</v>
      </c>
      <c r="D1108" s="2663" t="s">
        <v>31</v>
      </c>
      <c r="E1108" s="2664">
        <f>4*1.3</f>
        <v>5.2</v>
      </c>
      <c r="F1108" s="2665"/>
      <c r="G1108" s="2463"/>
      <c r="H1108" s="3419"/>
      <c r="I1108" s="2561"/>
      <c r="J1108" s="2637"/>
    </row>
    <row r="1109" spans="1:10">
      <c r="A1109" s="2610"/>
      <c r="B1109" s="2611"/>
      <c r="C1109" s="2611"/>
      <c r="D1109" s="2372"/>
      <c r="E1109" s="2612"/>
      <c r="F1109" s="2611"/>
      <c r="G1109" s="3420"/>
      <c r="H1109" s="3421"/>
      <c r="I1109" s="2221" t="s">
        <v>2521</v>
      </c>
      <c r="J1109" s="3422"/>
    </row>
    <row r="1110" spans="1:10" ht="63.75">
      <c r="A1110" s="2660" t="s">
        <v>2421</v>
      </c>
      <c r="B1110" s="2662" t="s">
        <v>2214</v>
      </c>
      <c r="C1110" s="2662" t="s">
        <v>2215</v>
      </c>
      <c r="D1110" s="2663" t="s">
        <v>31</v>
      </c>
      <c r="E1110" s="2664">
        <f>2*1.3</f>
        <v>2.6</v>
      </c>
      <c r="F1110" s="2665"/>
      <c r="G1110" s="2463"/>
      <c r="H1110" s="3419"/>
      <c r="I1110" s="2561"/>
      <c r="J1110" s="2637"/>
    </row>
    <row r="1111" spans="1:10">
      <c r="A1111" s="2610"/>
      <c r="B1111" s="2611"/>
      <c r="C1111" s="2611"/>
      <c r="D1111" s="2372"/>
      <c r="E1111" s="2612"/>
      <c r="F1111" s="2611"/>
      <c r="G1111" s="3420"/>
      <c r="H1111" s="3421"/>
      <c r="I1111" s="2221" t="s">
        <v>2522</v>
      </c>
      <c r="J1111" s="3422"/>
    </row>
    <row r="1112" spans="1:10" ht="63.75">
      <c r="A1112" s="2660" t="s">
        <v>2422</v>
      </c>
      <c r="B1112" s="2662" t="s">
        <v>2217</v>
      </c>
      <c r="C1112" s="2662" t="s">
        <v>2218</v>
      </c>
      <c r="D1112" s="2663" t="s">
        <v>31</v>
      </c>
      <c r="E1112" s="2664">
        <f>3*1.3</f>
        <v>3.9000000000000004</v>
      </c>
      <c r="F1112" s="2665"/>
      <c r="G1112" s="2463"/>
      <c r="H1112" s="3419"/>
      <c r="I1112" s="2561"/>
      <c r="J1112" s="2637"/>
    </row>
    <row r="1113" spans="1:10">
      <c r="A1113" s="2610"/>
      <c r="B1113" s="2611"/>
      <c r="C1113" s="2611"/>
      <c r="D1113" s="2372"/>
      <c r="E1113" s="2612"/>
      <c r="F1113" s="2611"/>
      <c r="G1113" s="3420"/>
      <c r="H1113" s="3421"/>
      <c r="I1113" s="2221" t="s">
        <v>2523</v>
      </c>
      <c r="J1113" s="3422"/>
    </row>
    <row r="1114" spans="1:10" ht="63.75">
      <c r="A1114" s="2660" t="s">
        <v>2423</v>
      </c>
      <c r="B1114" s="2662" t="s">
        <v>2220</v>
      </c>
      <c r="C1114" s="2662" t="s">
        <v>2221</v>
      </c>
      <c r="D1114" s="2663" t="s">
        <v>31</v>
      </c>
      <c r="E1114" s="2664">
        <f>1*1.3</f>
        <v>1.3</v>
      </c>
      <c r="F1114" s="2665"/>
      <c r="G1114" s="2463"/>
      <c r="H1114" s="3419"/>
      <c r="I1114" s="2561"/>
      <c r="J1114" s="2637"/>
    </row>
    <row r="1115" spans="1:10">
      <c r="A1115" s="2610"/>
      <c r="B1115" s="2611"/>
      <c r="C1115" s="2611"/>
      <c r="D1115" s="2372"/>
      <c r="E1115" s="2612"/>
      <c r="F1115" s="2611"/>
      <c r="G1115" s="3420"/>
      <c r="H1115" s="3421"/>
      <c r="I1115" s="2221" t="s">
        <v>2524</v>
      </c>
      <c r="J1115" s="3422"/>
    </row>
    <row r="1116" spans="1:10" ht="38.25">
      <c r="A1116" s="2660" t="s">
        <v>2424</v>
      </c>
      <c r="B1116" s="2662" t="s">
        <v>2223</v>
      </c>
      <c r="C1116" s="2662" t="s">
        <v>2224</v>
      </c>
      <c r="D1116" s="2663" t="s">
        <v>31</v>
      </c>
      <c r="E1116" s="2664">
        <f>2*1.3</f>
        <v>2.6</v>
      </c>
      <c r="F1116" s="2665"/>
      <c r="G1116" s="2463"/>
      <c r="H1116" s="3419"/>
      <c r="I1116" s="2561"/>
      <c r="J1116" s="2637"/>
    </row>
    <row r="1117" spans="1:10">
      <c r="A1117" s="2610"/>
      <c r="B1117" s="2611"/>
      <c r="C1117" s="2611"/>
      <c r="D1117" s="2372"/>
      <c r="E1117" s="2612"/>
      <c r="F1117" s="2611"/>
      <c r="G1117" s="3420"/>
      <c r="H1117" s="3421"/>
      <c r="I1117" s="2221" t="s">
        <v>2525</v>
      </c>
      <c r="J1117" s="3422"/>
    </row>
    <row r="1118" spans="1:10" ht="51">
      <c r="A1118" s="2660" t="s">
        <v>2425</v>
      </c>
      <c r="B1118" s="2662" t="s">
        <v>2226</v>
      </c>
      <c r="C1118" s="2662" t="s">
        <v>2227</v>
      </c>
      <c r="D1118" s="2663" t="s">
        <v>31</v>
      </c>
      <c r="E1118" s="2664">
        <f>2*1.3</f>
        <v>2.6</v>
      </c>
      <c r="F1118" s="2665"/>
      <c r="G1118" s="2463"/>
      <c r="H1118" s="3419"/>
      <c r="I1118" s="2561"/>
      <c r="J1118" s="2637"/>
    </row>
    <row r="1119" spans="1:10">
      <c r="A1119" s="2610"/>
      <c r="B1119" s="2611"/>
      <c r="C1119" s="2611"/>
      <c r="D1119" s="2372"/>
      <c r="E1119" s="2612"/>
      <c r="F1119" s="2611"/>
      <c r="G1119" s="3420"/>
      <c r="H1119" s="3421"/>
      <c r="I1119" s="2221" t="s">
        <v>2526</v>
      </c>
      <c r="J1119" s="3422"/>
    </row>
    <row r="1120" spans="1:10" ht="51">
      <c r="A1120" s="2660" t="s">
        <v>2426</v>
      </c>
      <c r="B1120" s="2662" t="s">
        <v>2229</v>
      </c>
      <c r="C1120" s="2662" t="s">
        <v>2230</v>
      </c>
      <c r="D1120" s="2663" t="s">
        <v>31</v>
      </c>
      <c r="E1120" s="2664">
        <f>1*1.3</f>
        <v>1.3</v>
      </c>
      <c r="F1120" s="2665"/>
      <c r="G1120" s="2463"/>
      <c r="H1120" s="3419"/>
      <c r="I1120" s="2561"/>
      <c r="J1120" s="2637"/>
    </row>
    <row r="1121" spans="1:10">
      <c r="A1121" s="2610"/>
      <c r="B1121" s="2611"/>
      <c r="C1121" s="2611"/>
      <c r="D1121" s="2372"/>
      <c r="E1121" s="2612"/>
      <c r="F1121" s="2611"/>
      <c r="G1121" s="3420"/>
      <c r="H1121" s="3421"/>
      <c r="I1121" s="2221" t="s">
        <v>2527</v>
      </c>
      <c r="J1121" s="3422"/>
    </row>
    <row r="1122" spans="1:10" ht="51">
      <c r="A1122" s="2660" t="s">
        <v>2427</v>
      </c>
      <c r="B1122" s="2662" t="s">
        <v>2232</v>
      </c>
      <c r="C1122" s="2662" t="s">
        <v>2233</v>
      </c>
      <c r="D1122" s="2663" t="s">
        <v>31</v>
      </c>
      <c r="E1122" s="2664">
        <f>1*1.3</f>
        <v>1.3</v>
      </c>
      <c r="F1122" s="2665"/>
      <c r="G1122" s="2463"/>
      <c r="H1122" s="3419"/>
      <c r="I1122" s="2561"/>
      <c r="J1122" s="2637"/>
    </row>
    <row r="1123" spans="1:10">
      <c r="A1123" s="2610"/>
      <c r="B1123" s="2611"/>
      <c r="C1123" s="2611"/>
      <c r="D1123" s="2372"/>
      <c r="E1123" s="2612"/>
      <c r="F1123" s="2611"/>
      <c r="G1123" s="3420"/>
      <c r="H1123" s="3421"/>
      <c r="I1123" s="2221" t="s">
        <v>2528</v>
      </c>
      <c r="J1123" s="3422"/>
    </row>
    <row r="1124" spans="1:10" ht="51">
      <c r="A1124" s="2660" t="s">
        <v>2428</v>
      </c>
      <c r="B1124" s="2662" t="s">
        <v>2235</v>
      </c>
      <c r="C1124" s="2662" t="s">
        <v>2236</v>
      </c>
      <c r="D1124" s="2663" t="s">
        <v>31</v>
      </c>
      <c r="E1124" s="2664">
        <f>2*1.3</f>
        <v>2.6</v>
      </c>
      <c r="F1124" s="2665"/>
      <c r="G1124" s="2463"/>
      <c r="H1124" s="3419"/>
      <c r="I1124" s="2561"/>
      <c r="J1124" s="2637"/>
    </row>
    <row r="1125" spans="1:10">
      <c r="A1125" s="2610"/>
      <c r="B1125" s="2611"/>
      <c r="C1125" s="2611"/>
      <c r="D1125" s="2372"/>
      <c r="E1125" s="2612"/>
      <c r="F1125" s="2611"/>
      <c r="G1125" s="3420"/>
      <c r="H1125" s="3421"/>
      <c r="I1125" s="2221" t="s">
        <v>2529</v>
      </c>
      <c r="J1125" s="3422"/>
    </row>
    <row r="1126" spans="1:10" ht="51">
      <c r="A1126" s="2660" t="s">
        <v>2429</v>
      </c>
      <c r="B1126" s="2662" t="s">
        <v>2238</v>
      </c>
      <c r="C1126" s="2662" t="s">
        <v>2239</v>
      </c>
      <c r="D1126" s="2663" t="s">
        <v>31</v>
      </c>
      <c r="E1126" s="2664">
        <f>2*1.3</f>
        <v>2.6</v>
      </c>
      <c r="F1126" s="2665"/>
      <c r="G1126" s="2463"/>
      <c r="H1126" s="3419"/>
      <c r="I1126" s="2561"/>
      <c r="J1126" s="2637"/>
    </row>
    <row r="1127" spans="1:10">
      <c r="A1127" s="2610"/>
      <c r="B1127" s="2611"/>
      <c r="C1127" s="2611"/>
      <c r="D1127" s="2372"/>
      <c r="E1127" s="2612"/>
      <c r="F1127" s="2611"/>
      <c r="G1127" s="3420"/>
      <c r="H1127" s="3421"/>
      <c r="I1127" s="2221" t="s">
        <v>2530</v>
      </c>
      <c r="J1127" s="3422"/>
    </row>
    <row r="1128" spans="1:10" ht="63.75">
      <c r="A1128" s="2660" t="s">
        <v>2430</v>
      </c>
      <c r="B1128" s="2662" t="s">
        <v>2241</v>
      </c>
      <c r="C1128" s="2662" t="s">
        <v>2242</v>
      </c>
      <c r="D1128" s="2663" t="s">
        <v>31</v>
      </c>
      <c r="E1128" s="2664">
        <f>2*1.3</f>
        <v>2.6</v>
      </c>
      <c r="F1128" s="2665"/>
      <c r="G1128" s="2463"/>
      <c r="H1128" s="3419"/>
      <c r="I1128" s="2561"/>
      <c r="J1128" s="2637"/>
    </row>
    <row r="1129" spans="1:10">
      <c r="A1129" s="2610"/>
      <c r="B1129" s="2611"/>
      <c r="C1129" s="2611"/>
      <c r="D1129" s="2372"/>
      <c r="E1129" s="2612"/>
      <c r="F1129" s="2611"/>
      <c r="G1129" s="3420"/>
      <c r="H1129" s="3421"/>
      <c r="I1129" s="2221" t="s">
        <v>2531</v>
      </c>
      <c r="J1129" s="3422"/>
    </row>
    <row r="1130" spans="1:10" ht="51">
      <c r="A1130" s="2660" t="s">
        <v>2431</v>
      </c>
      <c r="B1130" s="2662" t="s">
        <v>2244</v>
      </c>
      <c r="C1130" s="2662" t="s">
        <v>2245</v>
      </c>
      <c r="D1130" s="2663" t="s">
        <v>31</v>
      </c>
      <c r="E1130" s="2664">
        <f>4*1.3</f>
        <v>5.2</v>
      </c>
      <c r="F1130" s="2665"/>
      <c r="G1130" s="2463"/>
      <c r="H1130" s="3419"/>
      <c r="I1130" s="2561"/>
      <c r="J1130" s="2637"/>
    </row>
    <row r="1131" spans="1:10">
      <c r="A1131" s="2610"/>
      <c r="B1131" s="2611"/>
      <c r="C1131" s="2611"/>
      <c r="D1131" s="2372"/>
      <c r="E1131" s="2612"/>
      <c r="F1131" s="2611"/>
      <c r="G1131" s="3420"/>
      <c r="H1131" s="3421"/>
      <c r="I1131" s="2221" t="s">
        <v>2532</v>
      </c>
      <c r="J1131" s="3422"/>
    </row>
    <row r="1132" spans="1:10" ht="63.75">
      <c r="A1132" s="2660" t="s">
        <v>2432</v>
      </c>
      <c r="B1132" s="2662" t="s">
        <v>2247</v>
      </c>
      <c r="C1132" s="2662" t="s">
        <v>2248</v>
      </c>
      <c r="D1132" s="2663" t="s">
        <v>31</v>
      </c>
      <c r="E1132" s="2664">
        <f>4*1.3</f>
        <v>5.2</v>
      </c>
      <c r="F1132" s="2665"/>
      <c r="G1132" s="2463"/>
      <c r="H1132" s="3419"/>
      <c r="I1132" s="2561"/>
      <c r="J1132" s="2637"/>
    </row>
    <row r="1133" spans="1:10">
      <c r="A1133" s="2610"/>
      <c r="B1133" s="2611"/>
      <c r="C1133" s="2611"/>
      <c r="D1133" s="2372"/>
      <c r="E1133" s="2612"/>
      <c r="F1133" s="2611"/>
      <c r="G1133" s="3420"/>
      <c r="H1133" s="3421"/>
      <c r="I1133" s="2221" t="s">
        <v>2533</v>
      </c>
      <c r="J1133" s="3422"/>
    </row>
    <row r="1134" spans="1:10" ht="63.75">
      <c r="A1134" s="2660" t="s">
        <v>2433</v>
      </c>
      <c r="B1134" s="2662" t="s">
        <v>2250</v>
      </c>
      <c r="C1134" s="2662" t="s">
        <v>2251</v>
      </c>
      <c r="D1134" s="2663" t="s">
        <v>31</v>
      </c>
      <c r="E1134" s="2664">
        <f>2*1.3</f>
        <v>2.6</v>
      </c>
      <c r="F1134" s="2665"/>
      <c r="G1134" s="2463"/>
      <c r="H1134" s="3419"/>
      <c r="I1134" s="2561"/>
      <c r="J1134" s="2637"/>
    </row>
    <row r="1135" spans="1:10">
      <c r="A1135" s="2610"/>
      <c r="B1135" s="2611"/>
      <c r="C1135" s="2611"/>
      <c r="D1135" s="2372"/>
      <c r="E1135" s="2612"/>
      <c r="F1135" s="2611"/>
      <c r="G1135" s="3420"/>
      <c r="H1135" s="3421"/>
      <c r="I1135" s="2221" t="s">
        <v>2534</v>
      </c>
      <c r="J1135" s="3422"/>
    </row>
    <row r="1136" spans="1:10" ht="51">
      <c r="A1136" s="2660" t="s">
        <v>2434</v>
      </c>
      <c r="B1136" s="2662" t="s">
        <v>2253</v>
      </c>
      <c r="C1136" s="2662" t="s">
        <v>2254</v>
      </c>
      <c r="D1136" s="2663" t="s">
        <v>31</v>
      </c>
      <c r="E1136" s="2664">
        <f>4*1.3</f>
        <v>5.2</v>
      </c>
      <c r="F1136" s="2665"/>
      <c r="G1136" s="2463"/>
      <c r="H1136" s="3419"/>
      <c r="I1136" s="2561"/>
      <c r="J1136" s="2637"/>
    </row>
    <row r="1137" spans="1:10">
      <c r="A1137" s="2610"/>
      <c r="B1137" s="2611"/>
      <c r="C1137" s="2611"/>
      <c r="D1137" s="2372"/>
      <c r="E1137" s="2612"/>
      <c r="F1137" s="2611"/>
      <c r="G1137" s="3420"/>
      <c r="H1137" s="3421"/>
      <c r="I1137" s="2221" t="s">
        <v>2535</v>
      </c>
      <c r="J1137" s="3422"/>
    </row>
    <row r="1138" spans="1:10" ht="63.75">
      <c r="A1138" s="2660" t="s">
        <v>2435</v>
      </c>
      <c r="B1138" s="2662" t="s">
        <v>2256</v>
      </c>
      <c r="C1138" s="2662" t="s">
        <v>2257</v>
      </c>
      <c r="D1138" s="2663" t="s">
        <v>31</v>
      </c>
      <c r="E1138" s="2664">
        <f>3*1.3</f>
        <v>3.9000000000000004</v>
      </c>
      <c r="F1138" s="2665"/>
      <c r="G1138" s="2463"/>
      <c r="H1138" s="3419"/>
      <c r="I1138" s="2561"/>
      <c r="J1138" s="2637"/>
    </row>
    <row r="1139" spans="1:10">
      <c r="A1139" s="2610"/>
      <c r="B1139" s="2611"/>
      <c r="C1139" s="2611"/>
      <c r="D1139" s="2372"/>
      <c r="E1139" s="2612"/>
      <c r="F1139" s="2611"/>
      <c r="G1139" s="3420"/>
      <c r="H1139" s="3421"/>
      <c r="I1139" s="2221" t="s">
        <v>2536</v>
      </c>
      <c r="J1139" s="3422"/>
    </row>
    <row r="1140" spans="1:10" ht="51">
      <c r="A1140" s="2660" t="s">
        <v>2436</v>
      </c>
      <c r="B1140" s="2662" t="s">
        <v>2259</v>
      </c>
      <c r="C1140" s="2662" t="s">
        <v>2260</v>
      </c>
      <c r="D1140" s="2663" t="s">
        <v>31</v>
      </c>
      <c r="E1140" s="2664">
        <f>3*1.3</f>
        <v>3.9000000000000004</v>
      </c>
      <c r="F1140" s="2665"/>
      <c r="G1140" s="2463"/>
      <c r="H1140" s="3419"/>
      <c r="I1140" s="2561"/>
      <c r="J1140" s="2637"/>
    </row>
    <row r="1141" spans="1:10">
      <c r="A1141" s="2610"/>
      <c r="B1141" s="2611"/>
      <c r="C1141" s="2611"/>
      <c r="D1141" s="2372"/>
      <c r="E1141" s="2612"/>
      <c r="F1141" s="2611"/>
      <c r="G1141" s="3420"/>
      <c r="H1141" s="3421"/>
      <c r="I1141" s="2221" t="s">
        <v>2537</v>
      </c>
      <c r="J1141" s="3422"/>
    </row>
    <row r="1142" spans="1:10" ht="51">
      <c r="A1142" s="2660" t="s">
        <v>2437</v>
      </c>
      <c r="B1142" s="2662" t="s">
        <v>2262</v>
      </c>
      <c r="C1142" s="2662" t="s">
        <v>2263</v>
      </c>
      <c r="D1142" s="2663" t="s">
        <v>31</v>
      </c>
      <c r="E1142" s="2664">
        <f>2*1.3</f>
        <v>2.6</v>
      </c>
      <c r="F1142" s="2665"/>
      <c r="G1142" s="2463"/>
      <c r="H1142" s="3419"/>
      <c r="I1142" s="2561"/>
      <c r="J1142" s="2637"/>
    </row>
    <row r="1143" spans="1:10">
      <c r="A1143" s="2610"/>
      <c r="B1143" s="2611"/>
      <c r="C1143" s="2611"/>
      <c r="D1143" s="2372"/>
      <c r="E1143" s="2612"/>
      <c r="F1143" s="2611"/>
      <c r="G1143" s="3420"/>
      <c r="H1143" s="3421"/>
      <c r="I1143" s="2221" t="s">
        <v>2538</v>
      </c>
      <c r="J1143" s="3422"/>
    </row>
    <row r="1144" spans="1:10" ht="51">
      <c r="A1144" s="2660" t="s">
        <v>2438</v>
      </c>
      <c r="B1144" s="2662" t="s">
        <v>2265</v>
      </c>
      <c r="C1144" s="2662" t="s">
        <v>2266</v>
      </c>
      <c r="D1144" s="2663" t="s">
        <v>31</v>
      </c>
      <c r="E1144" s="2664">
        <f>4*1.3</f>
        <v>5.2</v>
      </c>
      <c r="F1144" s="2665"/>
      <c r="G1144" s="2463"/>
      <c r="H1144" s="3419"/>
      <c r="I1144" s="2561"/>
      <c r="J1144" s="2637"/>
    </row>
    <row r="1145" spans="1:10">
      <c r="A1145" s="2610"/>
      <c r="B1145" s="2611"/>
      <c r="C1145" s="2611"/>
      <c r="D1145" s="2372"/>
      <c r="E1145" s="2612"/>
      <c r="F1145" s="2611"/>
      <c r="G1145" s="3420"/>
      <c r="H1145" s="3421"/>
      <c r="I1145" s="2221" t="s">
        <v>2539</v>
      </c>
      <c r="J1145" s="3422"/>
    </row>
    <row r="1146" spans="1:10" ht="51">
      <c r="A1146" s="2660" t="s">
        <v>2439</v>
      </c>
      <c r="B1146" s="2662" t="s">
        <v>2268</v>
      </c>
      <c r="C1146" s="2662" t="s">
        <v>2269</v>
      </c>
      <c r="D1146" s="2663" t="s">
        <v>31</v>
      </c>
      <c r="E1146" s="2664">
        <f>5*1.3</f>
        <v>6.5</v>
      </c>
      <c r="F1146" s="2665"/>
      <c r="G1146" s="2463"/>
      <c r="H1146" s="3419"/>
      <c r="I1146" s="2561"/>
      <c r="J1146" s="2637"/>
    </row>
    <row r="1147" spans="1:10">
      <c r="A1147" s="2610"/>
      <c r="B1147" s="2611"/>
      <c r="C1147" s="2611"/>
      <c r="D1147" s="2372"/>
      <c r="E1147" s="2612"/>
      <c r="F1147" s="2611"/>
      <c r="G1147" s="3420"/>
      <c r="H1147" s="3421"/>
      <c r="I1147" s="2221" t="s">
        <v>2540</v>
      </c>
      <c r="J1147" s="3422"/>
    </row>
    <row r="1148" spans="1:10" ht="51">
      <c r="A1148" s="2660" t="s">
        <v>2440</v>
      </c>
      <c r="B1148" s="2662" t="s">
        <v>2271</v>
      </c>
      <c r="C1148" s="2662" t="s">
        <v>2272</v>
      </c>
      <c r="D1148" s="2663" t="s">
        <v>31</v>
      </c>
      <c r="E1148" s="2664">
        <f>5*1.3</f>
        <v>6.5</v>
      </c>
      <c r="F1148" s="2665"/>
      <c r="G1148" s="2463"/>
      <c r="H1148" s="3419"/>
      <c r="I1148" s="2561"/>
      <c r="J1148" s="2637"/>
    </row>
    <row r="1149" spans="1:10">
      <c r="A1149" s="2610"/>
      <c r="B1149" s="2611"/>
      <c r="C1149" s="2611"/>
      <c r="D1149" s="2372"/>
      <c r="E1149" s="2612"/>
      <c r="F1149" s="2611"/>
      <c r="G1149" s="3420"/>
      <c r="H1149" s="3421"/>
      <c r="I1149" s="2221" t="s">
        <v>2541</v>
      </c>
      <c r="J1149" s="3422"/>
    </row>
    <row r="1150" spans="1:10" ht="63.75">
      <c r="A1150" s="2660" t="s">
        <v>2441</v>
      </c>
      <c r="B1150" s="2662" t="s">
        <v>2274</v>
      </c>
      <c r="C1150" s="2662" t="s">
        <v>2275</v>
      </c>
      <c r="D1150" s="2663" t="s">
        <v>31</v>
      </c>
      <c r="E1150" s="2664">
        <f>5*1.3</f>
        <v>6.5</v>
      </c>
      <c r="F1150" s="2665"/>
      <c r="G1150" s="2463"/>
      <c r="H1150" s="3419"/>
      <c r="I1150" s="2561"/>
      <c r="J1150" s="2637"/>
    </row>
    <row r="1151" spans="1:10">
      <c r="A1151" s="2610"/>
      <c r="B1151" s="2611"/>
      <c r="C1151" s="2611"/>
      <c r="D1151" s="2372"/>
      <c r="E1151" s="2612"/>
      <c r="F1151" s="2611"/>
      <c r="G1151" s="3420"/>
      <c r="H1151" s="3421"/>
      <c r="I1151" s="2221" t="s">
        <v>2542</v>
      </c>
      <c r="J1151" s="3422"/>
    </row>
    <row r="1152" spans="1:10" ht="63.75">
      <c r="A1152" s="2660" t="s">
        <v>2442</v>
      </c>
      <c r="B1152" s="2662" t="s">
        <v>2277</v>
      </c>
      <c r="C1152" s="2662" t="s">
        <v>2278</v>
      </c>
      <c r="D1152" s="2663" t="s">
        <v>31</v>
      </c>
      <c r="E1152" s="2664">
        <f>3*1.3</f>
        <v>3.9000000000000004</v>
      </c>
      <c r="F1152" s="2665"/>
      <c r="G1152" s="2463"/>
      <c r="H1152" s="3419"/>
      <c r="I1152" s="2561"/>
      <c r="J1152" s="2637"/>
    </row>
    <row r="1153" spans="1:10">
      <c r="A1153" s="2610"/>
      <c r="B1153" s="2611"/>
      <c r="C1153" s="2611"/>
      <c r="D1153" s="2372"/>
      <c r="E1153" s="2612"/>
      <c r="F1153" s="2611"/>
      <c r="G1153" s="3420"/>
      <c r="H1153" s="3421"/>
      <c r="I1153" s="2221" t="s">
        <v>2543</v>
      </c>
      <c r="J1153" s="3422"/>
    </row>
    <row r="1154" spans="1:10" ht="63.75">
      <c r="A1154" s="2660" t="s">
        <v>2443</v>
      </c>
      <c r="B1154" s="2662" t="s">
        <v>2280</v>
      </c>
      <c r="C1154" s="2662" t="s">
        <v>2281</v>
      </c>
      <c r="D1154" s="2663" t="s">
        <v>31</v>
      </c>
      <c r="E1154" s="2664">
        <f>3*1.3</f>
        <v>3.9000000000000004</v>
      </c>
      <c r="F1154" s="2665"/>
      <c r="G1154" s="2463"/>
      <c r="H1154" s="3419"/>
      <c r="I1154" s="2561"/>
      <c r="J1154" s="2637"/>
    </row>
    <row r="1155" spans="1:10">
      <c r="A1155" s="2610"/>
      <c r="B1155" s="2611"/>
      <c r="C1155" s="2611"/>
      <c r="D1155" s="2372"/>
      <c r="E1155" s="2612"/>
      <c r="F1155" s="2611"/>
      <c r="G1155" s="3420"/>
      <c r="H1155" s="3421"/>
      <c r="I1155" s="2221" t="s">
        <v>2544</v>
      </c>
      <c r="J1155" s="3422"/>
    </row>
    <row r="1156" spans="1:10" ht="63.75">
      <c r="A1156" s="2660" t="s">
        <v>2444</v>
      </c>
      <c r="B1156" s="2662" t="s">
        <v>2283</v>
      </c>
      <c r="C1156" s="2662" t="s">
        <v>2284</v>
      </c>
      <c r="D1156" s="2663" t="s">
        <v>31</v>
      </c>
      <c r="E1156" s="2664">
        <f>1*1.3</f>
        <v>1.3</v>
      </c>
      <c r="F1156" s="2665"/>
      <c r="G1156" s="2463"/>
      <c r="H1156" s="3419"/>
      <c r="I1156" s="2561"/>
      <c r="J1156" s="2637"/>
    </row>
    <row r="1157" spans="1:10">
      <c r="A1157" s="2610"/>
      <c r="B1157" s="2611"/>
      <c r="C1157" s="2611"/>
      <c r="D1157" s="2372"/>
      <c r="E1157" s="2612"/>
      <c r="F1157" s="2611"/>
      <c r="G1157" s="3420"/>
      <c r="H1157" s="3421"/>
      <c r="I1157" s="2221" t="s">
        <v>2545</v>
      </c>
      <c r="J1157" s="3422"/>
    </row>
    <row r="1158" spans="1:10" ht="63.75">
      <c r="A1158" s="2660" t="s">
        <v>2445</v>
      </c>
      <c r="B1158" s="2662" t="s">
        <v>2286</v>
      </c>
      <c r="C1158" s="2662" t="s">
        <v>2287</v>
      </c>
      <c r="D1158" s="2663" t="s">
        <v>31</v>
      </c>
      <c r="E1158" s="2664">
        <f>3*1.3</f>
        <v>3.9000000000000004</v>
      </c>
      <c r="F1158" s="2665"/>
      <c r="G1158" s="2463"/>
      <c r="H1158" s="3419"/>
      <c r="I1158" s="2561"/>
      <c r="J1158" s="2637"/>
    </row>
    <row r="1159" spans="1:10">
      <c r="A1159" s="2610"/>
      <c r="B1159" s="2611"/>
      <c r="C1159" s="2611"/>
      <c r="D1159" s="2372"/>
      <c r="E1159" s="2612"/>
      <c r="F1159" s="2611"/>
      <c r="G1159" s="3420"/>
      <c r="H1159" s="3421"/>
      <c r="I1159" s="2221" t="s">
        <v>2546</v>
      </c>
      <c r="J1159" s="3422"/>
    </row>
    <row r="1160" spans="1:10" ht="63.75">
      <c r="A1160" s="2660" t="s">
        <v>2446</v>
      </c>
      <c r="B1160" s="2662" t="s">
        <v>2289</v>
      </c>
      <c r="C1160" s="2662" t="s">
        <v>2290</v>
      </c>
      <c r="D1160" s="2663" t="s">
        <v>31</v>
      </c>
      <c r="E1160" s="2664">
        <f>4*1.3</f>
        <v>5.2</v>
      </c>
      <c r="F1160" s="2665"/>
      <c r="G1160" s="2463"/>
      <c r="H1160" s="3419"/>
      <c r="I1160" s="2561"/>
      <c r="J1160" s="2637"/>
    </row>
    <row r="1161" spans="1:10">
      <c r="A1161" s="2610"/>
      <c r="B1161" s="2611"/>
      <c r="C1161" s="2611"/>
      <c r="D1161" s="2372"/>
      <c r="E1161" s="2612"/>
      <c r="F1161" s="2611"/>
      <c r="G1161" s="3420"/>
      <c r="H1161" s="3421"/>
      <c r="I1161" s="2221" t="s">
        <v>2547</v>
      </c>
      <c r="J1161" s="3422"/>
    </row>
    <row r="1162" spans="1:10" ht="38.25">
      <c r="A1162" s="2660" t="s">
        <v>2447</v>
      </c>
      <c r="B1162" s="2662" t="s">
        <v>2292</v>
      </c>
      <c r="C1162" s="2662" t="s">
        <v>2293</v>
      </c>
      <c r="D1162" s="2663" t="s">
        <v>31</v>
      </c>
      <c r="E1162" s="2664">
        <f>3*1.3</f>
        <v>3.9000000000000004</v>
      </c>
      <c r="F1162" s="2665"/>
      <c r="G1162" s="2463"/>
      <c r="H1162" s="3419"/>
      <c r="I1162" s="2561"/>
      <c r="J1162" s="2637"/>
    </row>
    <row r="1163" spans="1:10">
      <c r="A1163" s="2610"/>
      <c r="B1163" s="2611"/>
      <c r="C1163" s="2611"/>
      <c r="D1163" s="2372"/>
      <c r="E1163" s="2612"/>
      <c r="F1163" s="2611"/>
      <c r="G1163" s="3420"/>
      <c r="H1163" s="3421"/>
      <c r="I1163" s="2221" t="s">
        <v>2548</v>
      </c>
      <c r="J1163" s="3422"/>
    </row>
    <row r="1164" spans="1:10" ht="51">
      <c r="A1164" s="2660" t="s">
        <v>2448</v>
      </c>
      <c r="B1164" s="2662" t="s">
        <v>2295</v>
      </c>
      <c r="C1164" s="2662" t="s">
        <v>2296</v>
      </c>
      <c r="D1164" s="2663" t="s">
        <v>31</v>
      </c>
      <c r="E1164" s="2664">
        <f>5*1.3</f>
        <v>6.5</v>
      </c>
      <c r="F1164" s="2665"/>
      <c r="G1164" s="2463"/>
      <c r="H1164" s="3419"/>
      <c r="I1164" s="2561"/>
      <c r="J1164" s="2637"/>
    </row>
    <row r="1165" spans="1:10">
      <c r="A1165" s="2610"/>
      <c r="B1165" s="2611"/>
      <c r="C1165" s="2611"/>
      <c r="D1165" s="2372"/>
      <c r="E1165" s="2612"/>
      <c r="F1165" s="2611"/>
      <c r="G1165" s="3420"/>
      <c r="H1165" s="3421"/>
      <c r="I1165" s="2221" t="s">
        <v>2549</v>
      </c>
      <c r="J1165" s="3422"/>
    </row>
    <row r="1166" spans="1:10" ht="51">
      <c r="A1166" s="2660" t="s">
        <v>2449</v>
      </c>
      <c r="B1166" s="2662" t="s">
        <v>2298</v>
      </c>
      <c r="C1166" s="2662" t="s">
        <v>2299</v>
      </c>
      <c r="D1166" s="2663" t="s">
        <v>31</v>
      </c>
      <c r="E1166" s="2664">
        <f>5*1.3</f>
        <v>6.5</v>
      </c>
      <c r="F1166" s="2665"/>
      <c r="G1166" s="2463"/>
      <c r="H1166" s="3419"/>
      <c r="I1166" s="2561"/>
      <c r="J1166" s="2637"/>
    </row>
    <row r="1167" spans="1:10">
      <c r="A1167" s="2610"/>
      <c r="B1167" s="2611"/>
      <c r="C1167" s="2611"/>
      <c r="D1167" s="2372"/>
      <c r="E1167" s="2612"/>
      <c r="F1167" s="2611"/>
      <c r="G1167" s="3420"/>
      <c r="H1167" s="3421"/>
      <c r="I1167" s="2221" t="s">
        <v>2550</v>
      </c>
      <c r="J1167" s="3422"/>
    </row>
    <row r="1168" spans="1:10" ht="63.75">
      <c r="A1168" s="2660" t="s">
        <v>2450</v>
      </c>
      <c r="B1168" s="2662" t="s">
        <v>2301</v>
      </c>
      <c r="C1168" s="2662" t="s">
        <v>2302</v>
      </c>
      <c r="D1168" s="2663" t="s">
        <v>31</v>
      </c>
      <c r="E1168" s="2664">
        <f>5*1.3</f>
        <v>6.5</v>
      </c>
      <c r="F1168" s="2665"/>
      <c r="G1168" s="2463"/>
      <c r="H1168" s="3419"/>
      <c r="I1168" s="2561"/>
      <c r="J1168" s="2637"/>
    </row>
    <row r="1169" spans="1:10">
      <c r="A1169" s="2610"/>
      <c r="B1169" s="2611"/>
      <c r="C1169" s="2611"/>
      <c r="D1169" s="2372"/>
      <c r="E1169" s="2612"/>
      <c r="F1169" s="2611"/>
      <c r="G1169" s="3420"/>
      <c r="H1169" s="3421"/>
      <c r="I1169" s="2221" t="s">
        <v>2551</v>
      </c>
      <c r="J1169" s="3422"/>
    </row>
    <row r="1170" spans="1:10" ht="51">
      <c r="A1170" s="2660" t="s">
        <v>2451</v>
      </c>
      <c r="B1170" s="2662" t="s">
        <v>2304</v>
      </c>
      <c r="C1170" s="2662" t="s">
        <v>2305</v>
      </c>
      <c r="D1170" s="2663" t="s">
        <v>31</v>
      </c>
      <c r="E1170" s="2664">
        <f>5*1.3</f>
        <v>6.5</v>
      </c>
      <c r="F1170" s="2665"/>
      <c r="G1170" s="2463"/>
      <c r="H1170" s="3419"/>
      <c r="I1170" s="2561"/>
      <c r="J1170" s="2637"/>
    </row>
    <row r="1171" spans="1:10">
      <c r="A1171" s="2610"/>
      <c r="B1171" s="2611"/>
      <c r="C1171" s="2611"/>
      <c r="D1171" s="2372"/>
      <c r="E1171" s="2612"/>
      <c r="F1171" s="2611"/>
      <c r="G1171" s="3420"/>
      <c r="H1171" s="3421"/>
      <c r="I1171" s="2221" t="s">
        <v>2552</v>
      </c>
      <c r="J1171" s="3422"/>
    </row>
    <row r="1172" spans="1:10" ht="51">
      <c r="A1172" s="2660" t="s">
        <v>2452</v>
      </c>
      <c r="B1172" s="2662" t="s">
        <v>2307</v>
      </c>
      <c r="C1172" s="2662" t="s">
        <v>2308</v>
      </c>
      <c r="D1172" s="2663" t="s">
        <v>31</v>
      </c>
      <c r="E1172" s="2664">
        <f>5*1.3</f>
        <v>6.5</v>
      </c>
      <c r="F1172" s="2665"/>
      <c r="G1172" s="2463"/>
      <c r="H1172" s="3419"/>
      <c r="I1172" s="2561"/>
      <c r="J1172" s="2637"/>
    </row>
    <row r="1173" spans="1:10">
      <c r="A1173" s="2610"/>
      <c r="B1173" s="2611"/>
      <c r="C1173" s="2611"/>
      <c r="D1173" s="2372"/>
      <c r="E1173" s="2612"/>
      <c r="F1173" s="2611"/>
      <c r="G1173" s="3420"/>
      <c r="H1173" s="3421"/>
      <c r="I1173" s="2221" t="s">
        <v>2553</v>
      </c>
      <c r="J1173" s="3422"/>
    </row>
    <row r="1174" spans="1:10">
      <c r="A1174" s="2614" t="s">
        <v>2453</v>
      </c>
      <c r="B1174" s="2662" t="s">
        <v>2310</v>
      </c>
      <c r="C1174" s="2662" t="s">
        <v>2311</v>
      </c>
      <c r="D1174" s="2663" t="s">
        <v>31</v>
      </c>
      <c r="E1174" s="2664">
        <f>30*1.3</f>
        <v>39</v>
      </c>
      <c r="F1174" s="2665"/>
      <c r="G1174" s="3423"/>
      <c r="H1174" s="3444"/>
      <c r="I1174" s="2562"/>
      <c r="J1174" s="2643"/>
    </row>
    <row r="1175" spans="1:10">
      <c r="A1175" s="2610"/>
      <c r="B1175" s="2611"/>
      <c r="C1175" s="2611"/>
      <c r="D1175" s="2372"/>
      <c r="E1175" s="2612"/>
      <c r="F1175" s="2611"/>
      <c r="G1175" s="3420"/>
      <c r="H1175" s="3421"/>
      <c r="I1175" s="2221" t="s">
        <v>2554</v>
      </c>
      <c r="J1175" s="3422"/>
    </row>
    <row r="1176" spans="1:10" ht="63.75">
      <c r="A1176" s="2614" t="s">
        <v>2454</v>
      </c>
      <c r="B1176" s="2661" t="s">
        <v>2313</v>
      </c>
      <c r="C1176" s="2662" t="s">
        <v>2314</v>
      </c>
      <c r="D1176" s="2663" t="s">
        <v>31</v>
      </c>
      <c r="E1176" s="2664">
        <f>12*1.3</f>
        <v>15.600000000000001</v>
      </c>
      <c r="F1176" s="2665"/>
      <c r="G1176" s="2463"/>
      <c r="H1176" s="3419"/>
      <c r="I1176" s="2561"/>
      <c r="J1176" s="2637"/>
    </row>
    <row r="1177" spans="1:10">
      <c r="A1177" s="2610"/>
      <c r="B1177" s="2611"/>
      <c r="C1177" s="2670"/>
      <c r="D1177" s="2372"/>
      <c r="E1177" s="2612"/>
      <c r="F1177" s="2224"/>
      <c r="G1177" s="3420"/>
      <c r="H1177" s="3445"/>
      <c r="I1177" s="2221" t="s">
        <v>2555</v>
      </c>
      <c r="J1177" s="3446"/>
    </row>
    <row r="1178" spans="1:10">
      <c r="A1178" s="3447" t="s">
        <v>2558</v>
      </c>
      <c r="B1178" s="3448" t="s">
        <v>2316</v>
      </c>
      <c r="C1178" s="3449"/>
      <c r="D1178" s="3450"/>
      <c r="E1178" s="3451"/>
      <c r="F1178" s="3452"/>
      <c r="G1178" s="3453"/>
      <c r="H1178" s="3454"/>
      <c r="I1178" s="3455"/>
      <c r="J1178" s="3456"/>
    </row>
    <row r="1179" spans="1:10">
      <c r="A1179" s="2677" t="s">
        <v>2559</v>
      </c>
      <c r="B1179" s="2662" t="s">
        <v>2317</v>
      </c>
      <c r="C1179" s="2662" t="s">
        <v>2318</v>
      </c>
      <c r="D1179" s="2663" t="s">
        <v>31</v>
      </c>
      <c r="E1179" s="2664">
        <f>30*1.3</f>
        <v>39</v>
      </c>
      <c r="F1179" s="2665"/>
      <c r="G1179" s="3423"/>
      <c r="H1179" s="3444"/>
      <c r="I1179" s="2562"/>
      <c r="J1179" s="2643"/>
    </row>
    <row r="1180" spans="1:10" ht="38.25">
      <c r="A1180" s="2677" t="s">
        <v>2560</v>
      </c>
      <c r="B1180" s="2661" t="s">
        <v>2310</v>
      </c>
      <c r="C1180" s="2662" t="s">
        <v>2319</v>
      </c>
      <c r="D1180" s="2663" t="s">
        <v>31</v>
      </c>
      <c r="E1180" s="2664">
        <f>15*1.3</f>
        <v>19.5</v>
      </c>
      <c r="F1180" s="2665"/>
      <c r="G1180" s="3423"/>
      <c r="H1180" s="3444"/>
      <c r="I1180" s="2562"/>
      <c r="J1180" s="2643"/>
    </row>
    <row r="1181" spans="1:10" ht="38.25">
      <c r="A1181" s="2677" t="s">
        <v>2561</v>
      </c>
      <c r="B1181" s="2661" t="s">
        <v>2320</v>
      </c>
      <c r="C1181" s="2662" t="s">
        <v>2321</v>
      </c>
      <c r="D1181" s="2663" t="s">
        <v>31</v>
      </c>
      <c r="E1181" s="2664">
        <f>7*1.3</f>
        <v>9.1</v>
      </c>
      <c r="F1181" s="2665"/>
      <c r="G1181" s="3423"/>
      <c r="H1181" s="3444"/>
      <c r="I1181" s="2562"/>
      <c r="J1181" s="2643"/>
    </row>
    <row r="1182" spans="1:10" ht="25.5">
      <c r="A1182" s="2677" t="s">
        <v>2562</v>
      </c>
      <c r="B1182" s="2661" t="s">
        <v>2322</v>
      </c>
      <c r="C1182" s="2662" t="s">
        <v>2323</v>
      </c>
      <c r="D1182" s="2663" t="s">
        <v>31</v>
      </c>
      <c r="E1182" s="2664">
        <f>30*1.3</f>
        <v>39</v>
      </c>
      <c r="F1182" s="2665"/>
      <c r="G1182" s="3423"/>
      <c r="H1182" s="3444"/>
      <c r="I1182" s="2562"/>
      <c r="J1182" s="2643"/>
    </row>
    <row r="1183" spans="1:10" ht="38.25">
      <c r="A1183" s="2677" t="s">
        <v>2563</v>
      </c>
      <c r="B1183" s="2661" t="s">
        <v>2324</v>
      </c>
      <c r="C1183" s="2662" t="s">
        <v>2325</v>
      </c>
      <c r="D1183" s="2663" t="s">
        <v>31</v>
      </c>
      <c r="E1183" s="2664">
        <f>20*1.3</f>
        <v>26</v>
      </c>
      <c r="F1183" s="2665"/>
      <c r="G1183" s="3423"/>
      <c r="H1183" s="3444"/>
      <c r="I1183" s="2562"/>
      <c r="J1183" s="2643"/>
    </row>
    <row r="1184" spans="1:10" ht="25.5">
      <c r="A1184" s="2677" t="s">
        <v>2564</v>
      </c>
      <c r="B1184" s="2661" t="s">
        <v>2326</v>
      </c>
      <c r="C1184" s="2662" t="s">
        <v>2327</v>
      </c>
      <c r="D1184" s="2663" t="s">
        <v>31</v>
      </c>
      <c r="E1184" s="2664">
        <f>18*1.3</f>
        <v>23.400000000000002</v>
      </c>
      <c r="F1184" s="2665"/>
      <c r="G1184" s="3423"/>
      <c r="H1184" s="3444"/>
      <c r="I1184" s="2562"/>
      <c r="J1184" s="2643"/>
    </row>
    <row r="1185" spans="1:10" ht="38.25">
      <c r="A1185" s="2677" t="s">
        <v>2565</v>
      </c>
      <c r="B1185" s="2661" t="s">
        <v>2328</v>
      </c>
      <c r="C1185" s="2662" t="s">
        <v>2329</v>
      </c>
      <c r="D1185" s="2663" t="s">
        <v>31</v>
      </c>
      <c r="E1185" s="2664">
        <f>27*1.3</f>
        <v>35.1</v>
      </c>
      <c r="F1185" s="2665"/>
      <c r="G1185" s="3423"/>
      <c r="H1185" s="3444"/>
      <c r="I1185" s="2562"/>
      <c r="J1185" s="2643"/>
    </row>
    <row r="1186" spans="1:10" ht="38.25">
      <c r="A1186" s="2677" t="s">
        <v>2566</v>
      </c>
      <c r="B1186" s="2661" t="s">
        <v>2330</v>
      </c>
      <c r="C1186" s="2662" t="s">
        <v>2331</v>
      </c>
      <c r="D1186" s="2663" t="s">
        <v>31</v>
      </c>
      <c r="E1186" s="2664">
        <f>6*1.3</f>
        <v>7.8000000000000007</v>
      </c>
      <c r="F1186" s="2665"/>
      <c r="G1186" s="3423"/>
      <c r="H1186" s="3444"/>
      <c r="I1186" s="2562"/>
      <c r="J1186" s="2643"/>
    </row>
    <row r="1187" spans="1:10" ht="25.5">
      <c r="A1187" s="2677" t="s">
        <v>2567</v>
      </c>
      <c r="B1187" s="2661" t="s">
        <v>2332</v>
      </c>
      <c r="C1187" s="2662" t="s">
        <v>2333</v>
      </c>
      <c r="D1187" s="2663" t="s">
        <v>31</v>
      </c>
      <c r="E1187" s="2664">
        <f>40*1.3</f>
        <v>52</v>
      </c>
      <c r="F1187" s="2665"/>
      <c r="G1187" s="3423"/>
      <c r="H1187" s="3444"/>
      <c r="I1187" s="2562"/>
      <c r="J1187" s="2643"/>
    </row>
    <row r="1188" spans="1:10">
      <c r="A1188" s="2610"/>
      <c r="B1188" s="2611"/>
      <c r="C1188" s="2611"/>
      <c r="D1188" s="2372"/>
      <c r="E1188" s="2612"/>
      <c r="F1188" s="2611"/>
      <c r="G1188" s="3420"/>
      <c r="H1188" s="3421"/>
      <c r="I1188" s="2221" t="s">
        <v>2556</v>
      </c>
      <c r="J1188" s="3422"/>
    </row>
    <row r="1189" spans="1:10">
      <c r="A1189" s="3457" t="s">
        <v>2568</v>
      </c>
      <c r="B1189" s="3458" t="s">
        <v>2335</v>
      </c>
      <c r="C1189" s="3459"/>
      <c r="D1189" s="3460"/>
      <c r="E1189" s="3461"/>
      <c r="F1189" s="3462"/>
      <c r="G1189" s="3463"/>
      <c r="H1189" s="3417"/>
      <c r="I1189" s="3414"/>
      <c r="J1189" s="3417"/>
    </row>
    <row r="1190" spans="1:10" ht="25.5">
      <c r="A1190" s="2685" t="s">
        <v>2569</v>
      </c>
      <c r="B1190" s="2662" t="s">
        <v>2624</v>
      </c>
      <c r="C1190" s="2662" t="s">
        <v>2336</v>
      </c>
      <c r="D1190" s="2663" t="s">
        <v>2337</v>
      </c>
      <c r="E1190" s="2664">
        <f>3*1.3</f>
        <v>3.9000000000000004</v>
      </c>
      <c r="F1190" s="2686"/>
      <c r="G1190" s="2463"/>
      <c r="H1190" s="3419"/>
      <c r="I1190" s="2561"/>
      <c r="J1190" s="2637"/>
    </row>
    <row r="1191" spans="1:10" ht="51">
      <c r="A1191" s="2685" t="s">
        <v>2570</v>
      </c>
      <c r="B1191" s="2662" t="s">
        <v>2625</v>
      </c>
      <c r="C1191" s="2662" t="s">
        <v>2338</v>
      </c>
      <c r="D1191" s="2663" t="s">
        <v>2337</v>
      </c>
      <c r="E1191" s="2664">
        <f>3*1.3</f>
        <v>3.9000000000000004</v>
      </c>
      <c r="F1191" s="2686"/>
      <c r="G1191" s="2463"/>
      <c r="H1191" s="3419"/>
      <c r="I1191" s="2561"/>
      <c r="J1191" s="2637"/>
    </row>
    <row r="1192" spans="1:10" ht="38.25">
      <c r="A1192" s="2685" t="s">
        <v>2571</v>
      </c>
      <c r="B1192" s="2662" t="s">
        <v>2626</v>
      </c>
      <c r="C1192" s="2662" t="s">
        <v>2339</v>
      </c>
      <c r="D1192" s="2663" t="s">
        <v>2337</v>
      </c>
      <c r="E1192" s="2687">
        <f>4*1.3</f>
        <v>5.2</v>
      </c>
      <c r="F1192" s="2605"/>
      <c r="G1192" s="2463"/>
      <c r="H1192" s="3419"/>
      <c r="I1192" s="2561"/>
      <c r="J1192" s="2637"/>
    </row>
    <row r="1193" spans="1:10">
      <c r="A1193" s="2610"/>
      <c r="B1193" s="2611"/>
      <c r="C1193" s="2611"/>
      <c r="D1193" s="2372"/>
      <c r="E1193" s="2612"/>
      <c r="F1193" s="2611"/>
      <c r="G1193" s="3420"/>
      <c r="H1193" s="3421"/>
      <c r="I1193" s="2221" t="s">
        <v>2557</v>
      </c>
      <c r="J1193" s="3422"/>
    </row>
    <row r="1194" spans="1:10">
      <c r="A1194" s="3435" t="s">
        <v>2609</v>
      </c>
      <c r="B1194" s="3439" t="s">
        <v>2639</v>
      </c>
      <c r="C1194" s="3436"/>
      <c r="D1194" s="3437"/>
      <c r="E1194" s="3429"/>
      <c r="F1194" s="3438"/>
      <c r="G1194" s="3432"/>
      <c r="H1194" s="3433"/>
      <c r="I1194" s="3430"/>
      <c r="J1194" s="3434"/>
    </row>
    <row r="1195" spans="1:10" ht="38.25">
      <c r="A1195" s="2652" t="s">
        <v>2640</v>
      </c>
      <c r="B1195" s="2602" t="s">
        <v>2649</v>
      </c>
      <c r="C1195" s="2602" t="s">
        <v>2063</v>
      </c>
      <c r="D1195" s="2603" t="s">
        <v>31</v>
      </c>
      <c r="E1195" s="2280">
        <f>240000*1.3</f>
        <v>312000</v>
      </c>
      <c r="F1195" s="2605"/>
      <c r="G1195" s="3440"/>
      <c r="H1195" s="3419"/>
      <c r="I1195" s="2561"/>
      <c r="J1195" s="2637"/>
    </row>
    <row r="1196" spans="1:10" ht="38.25">
      <c r="A1196" s="2652" t="s">
        <v>2641</v>
      </c>
      <c r="B1196" s="2602" t="s">
        <v>2650</v>
      </c>
      <c r="C1196" s="2602" t="s">
        <v>2064</v>
      </c>
      <c r="D1196" s="2603" t="s">
        <v>31</v>
      </c>
      <c r="E1196" s="2280">
        <f>35000*1.3</f>
        <v>45500</v>
      </c>
      <c r="F1196" s="2605"/>
      <c r="G1196" s="3440"/>
      <c r="H1196" s="3419"/>
      <c r="I1196" s="2561"/>
      <c r="J1196" s="2637"/>
    </row>
    <row r="1197" spans="1:10">
      <c r="A1197" s="2610"/>
      <c r="B1197" s="2611"/>
      <c r="C1197" s="2611"/>
      <c r="D1197" s="2372"/>
      <c r="E1197" s="2612"/>
      <c r="F1197" s="2611"/>
      <c r="G1197" s="3420"/>
      <c r="H1197" s="3421"/>
      <c r="I1197" s="2221" t="s">
        <v>2642</v>
      </c>
      <c r="J1197" s="3422"/>
    </row>
    <row r="1198" spans="1:10">
      <c r="A1198" s="3435" t="s">
        <v>2643</v>
      </c>
      <c r="B1198" s="3439" t="s">
        <v>2645</v>
      </c>
      <c r="C1198" s="3436"/>
      <c r="D1198" s="3437"/>
      <c r="E1198" s="3429"/>
      <c r="F1198" s="3438"/>
      <c r="G1198" s="3432"/>
      <c r="H1198" s="3433"/>
      <c r="I1198" s="3430"/>
      <c r="J1198" s="3434"/>
    </row>
    <row r="1199" spans="1:10" ht="51">
      <c r="A1199" s="2652" t="s">
        <v>2644</v>
      </c>
      <c r="B1199" s="2602" t="s">
        <v>2065</v>
      </c>
      <c r="C1199" s="2602" t="s">
        <v>2066</v>
      </c>
      <c r="D1199" s="2603" t="s">
        <v>31</v>
      </c>
      <c r="E1199" s="2280">
        <f>80000*1.3</f>
        <v>104000</v>
      </c>
      <c r="F1199" s="2605"/>
      <c r="G1199" s="3440"/>
      <c r="H1199" s="3419"/>
      <c r="I1199" s="2561"/>
      <c r="J1199" s="2637"/>
    </row>
    <row r="1200" spans="1:10">
      <c r="A1200" s="2610"/>
      <c r="B1200" s="2611"/>
      <c r="C1200" s="2611"/>
      <c r="D1200" s="2372"/>
      <c r="E1200" s="2612"/>
      <c r="F1200" s="2611"/>
      <c r="G1200" s="3420"/>
      <c r="H1200" s="3421"/>
      <c r="I1200" s="2221" t="s">
        <v>2646</v>
      </c>
      <c r="J1200" s="3422"/>
    </row>
    <row r="1201" spans="1:10">
      <c r="A1201" s="3197" t="s">
        <v>2647</v>
      </c>
      <c r="B1201" s="3379" t="s">
        <v>2756</v>
      </c>
      <c r="C1201" s="3380"/>
      <c r="D1201" s="3257"/>
      <c r="E1201" s="3201"/>
      <c r="F1201" s="3258"/>
      <c r="G1201" s="3259"/>
      <c r="H1201" s="3260"/>
      <c r="I1201" s="3258"/>
      <c r="J1201" s="3261"/>
    </row>
    <row r="1202" spans="1:10">
      <c r="A1202" s="3464" t="s">
        <v>3466</v>
      </c>
      <c r="B1202" s="3464"/>
      <c r="C1202" s="3464"/>
      <c r="D1202" s="3464"/>
      <c r="E1202" s="3464"/>
      <c r="F1202" s="3464"/>
      <c r="G1202" s="3464"/>
      <c r="H1202" s="3464"/>
      <c r="I1202" s="3464"/>
      <c r="J1202" s="3464"/>
    </row>
    <row r="1203" spans="1:10" ht="115.5">
      <c r="A1203" s="2685" t="s">
        <v>2648</v>
      </c>
      <c r="B1203" s="2690" t="s">
        <v>2610</v>
      </c>
      <c r="C1203" s="3465" t="s">
        <v>2618</v>
      </c>
      <c r="D1203" s="2215" t="s">
        <v>31</v>
      </c>
      <c r="E1203" s="2692">
        <v>60000</v>
      </c>
      <c r="F1203" s="2685"/>
      <c r="G1203" s="2463"/>
      <c r="H1203" s="2463"/>
      <c r="I1203" s="2685"/>
      <c r="J1203" s="2463"/>
    </row>
    <row r="1204" spans="1:10">
      <c r="A1204" s="2610"/>
      <c r="B1204" s="2611"/>
      <c r="C1204" s="2611"/>
      <c r="D1204" s="2372"/>
      <c r="E1204" s="2612"/>
      <c r="F1204" s="2611"/>
      <c r="G1204" s="3420"/>
      <c r="H1204" s="3421"/>
      <c r="I1204" s="2221" t="s">
        <v>2651</v>
      </c>
      <c r="J1204" s="3422"/>
    </row>
    <row r="1207" spans="1:10">
      <c r="C1207" s="2137" t="s">
        <v>3467</v>
      </c>
    </row>
    <row r="1208" spans="1:10">
      <c r="C1208" s="2137" t="s">
        <v>3184</v>
      </c>
    </row>
    <row r="1209" spans="1:10">
      <c r="C1209" s="2137" t="s">
        <v>3468</v>
      </c>
    </row>
    <row r="1211" spans="1:10">
      <c r="C1211" s="2137" t="s">
        <v>3469</v>
      </c>
    </row>
  </sheetData>
  <mergeCells count="12">
    <mergeCell ref="B12:H12"/>
    <mergeCell ref="B13:H13"/>
    <mergeCell ref="B14:H14"/>
    <mergeCell ref="A760:J760"/>
    <mergeCell ref="A772:J772"/>
    <mergeCell ref="A1202:J1202"/>
    <mergeCell ref="A2:J2"/>
    <mergeCell ref="A4:J4"/>
    <mergeCell ref="B8:H8"/>
    <mergeCell ref="B9:H9"/>
    <mergeCell ref="B10:H10"/>
    <mergeCell ref="B11:H11"/>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sheetPr>
  <dimension ref="A1:J1206"/>
  <sheetViews>
    <sheetView workbookViewId="0">
      <selection activeCell="O30" sqref="O30"/>
    </sheetView>
  </sheetViews>
  <sheetFormatPr defaultRowHeight="15"/>
  <cols>
    <col min="1" max="1" width="9.140625" style="1912"/>
    <col min="2" max="2" width="27.85546875" style="401" customWidth="1"/>
    <col min="3" max="3" width="66.85546875" style="401" customWidth="1"/>
    <col min="4" max="4" width="9.85546875" style="401" customWidth="1"/>
    <col min="5" max="5" width="9.140625" style="502"/>
    <col min="6" max="10" width="9.140625" style="401"/>
  </cols>
  <sheetData>
    <row r="1" spans="1:10">
      <c r="A1" s="1890"/>
      <c r="B1" s="136"/>
      <c r="C1" s="136"/>
      <c r="D1" s="136"/>
      <c r="E1" s="495"/>
      <c r="F1" s="136"/>
      <c r="G1" s="136"/>
      <c r="H1" s="136"/>
      <c r="I1" s="136"/>
      <c r="J1" s="136"/>
    </row>
    <row r="2" spans="1:10">
      <c r="A2"/>
      <c r="B2"/>
      <c r="C2"/>
      <c r="D2"/>
      <c r="E2"/>
      <c r="F2"/>
      <c r="G2"/>
      <c r="H2"/>
      <c r="I2"/>
      <c r="J2"/>
    </row>
    <row r="3" spans="1:10">
      <c r="A3" s="1890"/>
      <c r="B3" s="136"/>
      <c r="C3" s="136"/>
      <c r="D3" s="136"/>
      <c r="E3" s="495"/>
      <c r="F3" s="136"/>
      <c r="G3" s="136"/>
      <c r="H3" s="136"/>
      <c r="I3" s="136"/>
      <c r="J3" s="136"/>
    </row>
    <row r="4" spans="1:10">
      <c r="A4"/>
      <c r="B4"/>
      <c r="C4"/>
      <c r="D4"/>
      <c r="E4"/>
      <c r="F4"/>
      <c r="G4"/>
      <c r="H4"/>
      <c r="I4"/>
      <c r="J4"/>
    </row>
    <row r="5" spans="1:10" ht="15.75">
      <c r="A5" s="1892"/>
      <c r="B5" s="640"/>
      <c r="C5" s="64"/>
      <c r="D5" s="640"/>
      <c r="E5" s="96"/>
      <c r="F5" s="640"/>
      <c r="G5" s="82"/>
      <c r="H5" s="640"/>
      <c r="I5" s="640"/>
      <c r="J5" s="640"/>
    </row>
    <row r="6" spans="1:10" ht="15.75">
      <c r="A6" s="1892"/>
      <c r="B6" s="114" t="s">
        <v>2</v>
      </c>
      <c r="C6" s="115"/>
      <c r="D6" s="640"/>
      <c r="E6" s="96"/>
      <c r="F6" s="640"/>
      <c r="G6" s="82"/>
      <c r="H6" s="640"/>
      <c r="I6" s="640"/>
      <c r="J6" s="640"/>
    </row>
    <row r="7" spans="1:10" ht="15.75">
      <c r="A7" s="1892"/>
      <c r="B7" s="640"/>
      <c r="C7" s="64"/>
      <c r="D7" s="640"/>
      <c r="E7" s="96"/>
      <c r="F7" s="640"/>
      <c r="G7" s="82"/>
      <c r="H7" s="640"/>
      <c r="I7" s="640"/>
      <c r="J7" s="640"/>
    </row>
    <row r="8" spans="1:10">
      <c r="A8" s="1898" t="s">
        <v>3</v>
      </c>
      <c r="B8" s="646" t="s">
        <v>4</v>
      </c>
      <c r="C8" s="646"/>
      <c r="D8" s="646"/>
      <c r="E8" s="646"/>
      <c r="F8" s="646"/>
      <c r="G8" s="646"/>
      <c r="H8" s="646"/>
      <c r="I8" s="75"/>
      <c r="J8" s="75"/>
    </row>
    <row r="9" spans="1:10">
      <c r="A9" s="1898" t="s">
        <v>5</v>
      </c>
      <c r="B9" s="647" t="s">
        <v>6</v>
      </c>
      <c r="C9" s="648"/>
      <c r="D9" s="648"/>
      <c r="E9" s="648"/>
      <c r="F9" s="648"/>
      <c r="G9" s="648"/>
      <c r="H9" s="648"/>
      <c r="I9" s="632"/>
      <c r="J9" s="632"/>
    </row>
    <row r="10" spans="1:10">
      <c r="A10" s="1898" t="s">
        <v>7</v>
      </c>
      <c r="B10" s="653" t="s">
        <v>8</v>
      </c>
      <c r="C10" s="646"/>
      <c r="D10" s="646"/>
      <c r="E10" s="646"/>
      <c r="F10" s="646"/>
      <c r="G10" s="646"/>
      <c r="H10" s="646"/>
      <c r="I10" s="75"/>
      <c r="J10" s="75"/>
    </row>
    <row r="11" spans="1:10">
      <c r="A11" s="1898" t="s">
        <v>9</v>
      </c>
      <c r="B11" s="654" t="s">
        <v>10</v>
      </c>
      <c r="C11" s="655"/>
      <c r="D11" s="655"/>
      <c r="E11" s="655"/>
      <c r="F11" s="655"/>
      <c r="G11" s="655"/>
      <c r="H11" s="655"/>
      <c r="I11" s="75"/>
      <c r="J11" s="75"/>
    </row>
    <row r="12" spans="1:10">
      <c r="A12" s="1898" t="s">
        <v>11</v>
      </c>
      <c r="B12" s="656" t="s">
        <v>12</v>
      </c>
      <c r="C12" s="657"/>
      <c r="D12" s="657"/>
      <c r="E12" s="657"/>
      <c r="F12" s="657"/>
      <c r="G12" s="657"/>
      <c r="H12" s="657"/>
      <c r="I12" s="75"/>
      <c r="J12" s="75"/>
    </row>
    <row r="13" spans="1:10">
      <c r="A13" s="1898" t="s">
        <v>13</v>
      </c>
      <c r="B13" s="658" t="s">
        <v>2797</v>
      </c>
      <c r="C13" s="657"/>
      <c r="D13" s="657"/>
      <c r="E13" s="657"/>
      <c r="F13" s="657"/>
      <c r="G13" s="657"/>
      <c r="H13" s="657"/>
      <c r="I13" s="75"/>
      <c r="J13" s="75"/>
    </row>
    <row r="14" spans="1:10" ht="15.75">
      <c r="A14" s="1898" t="s">
        <v>1410</v>
      </c>
      <c r="B14" s="651" t="s">
        <v>2652</v>
      </c>
      <c r="C14" s="652"/>
      <c r="D14" s="652"/>
      <c r="E14" s="652"/>
      <c r="F14" s="652"/>
      <c r="G14" s="652"/>
      <c r="H14" s="652"/>
      <c r="I14" s="640"/>
      <c r="J14" s="640"/>
    </row>
    <row r="15" spans="1:10" ht="15.75">
      <c r="A15" s="1892"/>
      <c r="B15" s="640"/>
      <c r="C15" s="64"/>
      <c r="D15" s="640"/>
      <c r="E15" s="96"/>
      <c r="F15" s="640"/>
      <c r="G15" s="82"/>
      <c r="H15" s="640"/>
      <c r="I15" s="640"/>
      <c r="J15" s="640"/>
    </row>
    <row r="17" spans="1:10" ht="63.75">
      <c r="A17" s="1913" t="s">
        <v>14</v>
      </c>
      <c r="B17" s="14" t="s">
        <v>15</v>
      </c>
      <c r="C17" s="14" t="s">
        <v>16</v>
      </c>
      <c r="D17" s="14" t="s">
        <v>17</v>
      </c>
      <c r="E17" s="67" t="s">
        <v>18</v>
      </c>
      <c r="F17" s="90" t="s">
        <v>20</v>
      </c>
      <c r="G17" s="91" t="s">
        <v>21</v>
      </c>
      <c r="H17" s="92" t="s">
        <v>22</v>
      </c>
      <c r="I17" s="13" t="s">
        <v>23</v>
      </c>
      <c r="J17" s="13" t="s">
        <v>24</v>
      </c>
    </row>
    <row r="18" spans="1:10">
      <c r="A18" s="1913" t="s">
        <v>26</v>
      </c>
      <c r="B18" s="14">
        <v>2</v>
      </c>
      <c r="C18" s="14">
        <v>3</v>
      </c>
      <c r="D18" s="14">
        <v>4</v>
      </c>
      <c r="E18" s="67">
        <v>5</v>
      </c>
      <c r="F18" s="93">
        <v>7</v>
      </c>
      <c r="G18" s="94">
        <v>8</v>
      </c>
      <c r="H18" s="95">
        <v>9</v>
      </c>
      <c r="I18" s="13">
        <v>10</v>
      </c>
      <c r="J18" s="13">
        <v>11</v>
      </c>
    </row>
    <row r="19" spans="1:10">
      <c r="A19" s="1917">
        <v>1</v>
      </c>
      <c r="B19" s="51" t="s">
        <v>27</v>
      </c>
      <c r="C19" s="99"/>
      <c r="D19" s="333"/>
      <c r="E19" s="357"/>
      <c r="F19" s="65"/>
      <c r="G19" s="83"/>
      <c r="H19" s="76"/>
      <c r="I19" s="320"/>
      <c r="J19" s="320"/>
    </row>
    <row r="20" spans="1:10" ht="26.25">
      <c r="A20" s="381" t="s">
        <v>28</v>
      </c>
      <c r="B20" s="339" t="s">
        <v>29</v>
      </c>
      <c r="C20" s="100" t="s">
        <v>30</v>
      </c>
      <c r="D20" s="16" t="s">
        <v>31</v>
      </c>
      <c r="E20" s="68" t="s">
        <v>32</v>
      </c>
      <c r="F20" s="304"/>
      <c r="G20" s="374"/>
      <c r="H20" s="334"/>
      <c r="I20" s="304"/>
      <c r="J20" s="304"/>
    </row>
    <row r="21" spans="1:10" ht="26.25">
      <c r="A21" s="381" t="s">
        <v>33</v>
      </c>
      <c r="B21" s="339" t="s">
        <v>34</v>
      </c>
      <c r="C21" s="100" t="s">
        <v>30</v>
      </c>
      <c r="D21" s="16" t="s">
        <v>31</v>
      </c>
      <c r="E21" s="68" t="s">
        <v>32</v>
      </c>
      <c r="F21" s="304"/>
      <c r="G21" s="374"/>
      <c r="H21" s="334"/>
      <c r="I21" s="304"/>
      <c r="J21" s="304"/>
    </row>
    <row r="22" spans="1:10">
      <c r="A22" s="381" t="s">
        <v>35</v>
      </c>
      <c r="B22" s="339" t="s">
        <v>36</v>
      </c>
      <c r="C22" s="100" t="s">
        <v>37</v>
      </c>
      <c r="D22" s="16" t="s">
        <v>31</v>
      </c>
      <c r="E22" s="69" t="s">
        <v>38</v>
      </c>
      <c r="F22" s="304"/>
      <c r="G22" s="374"/>
      <c r="H22" s="334"/>
      <c r="I22" s="304"/>
      <c r="J22" s="304"/>
    </row>
    <row r="23" spans="1:10">
      <c r="A23" s="381" t="s">
        <v>39</v>
      </c>
      <c r="B23" s="339" t="s">
        <v>40</v>
      </c>
      <c r="C23" s="100" t="s">
        <v>37</v>
      </c>
      <c r="D23" s="16" t="s">
        <v>31</v>
      </c>
      <c r="E23" s="69" t="s">
        <v>38</v>
      </c>
      <c r="F23" s="304"/>
      <c r="G23" s="374"/>
      <c r="H23" s="334"/>
      <c r="I23" s="304"/>
      <c r="J23" s="304"/>
    </row>
    <row r="24" spans="1:10" ht="25.5">
      <c r="A24" s="381" t="s">
        <v>41</v>
      </c>
      <c r="B24" s="52" t="s">
        <v>42</v>
      </c>
      <c r="C24" s="52" t="s">
        <v>43</v>
      </c>
      <c r="D24" s="19" t="s">
        <v>31</v>
      </c>
      <c r="E24" s="70" t="s">
        <v>44</v>
      </c>
      <c r="F24" s="304"/>
      <c r="G24" s="374"/>
      <c r="H24" s="371"/>
      <c r="I24" s="318"/>
      <c r="J24" s="304"/>
    </row>
    <row r="25" spans="1:10">
      <c r="A25" s="1917"/>
      <c r="B25" s="53"/>
      <c r="C25" s="101"/>
      <c r="D25" s="36"/>
      <c r="E25" s="71"/>
      <c r="F25" s="329"/>
      <c r="G25" s="378"/>
      <c r="H25" s="87"/>
      <c r="I25" s="373" t="s">
        <v>45</v>
      </c>
      <c r="J25" s="319"/>
    </row>
    <row r="26" spans="1:10">
      <c r="A26" s="1917">
        <v>2</v>
      </c>
      <c r="B26" s="54" t="s">
        <v>46</v>
      </c>
      <c r="C26" s="102"/>
      <c r="D26" s="27"/>
      <c r="E26" s="97"/>
      <c r="F26" s="320"/>
      <c r="G26" s="375"/>
      <c r="H26" s="333"/>
      <c r="I26" s="320"/>
      <c r="J26" s="320"/>
    </row>
    <row r="27" spans="1:10" ht="26.25">
      <c r="A27" s="381" t="s">
        <v>47</v>
      </c>
      <c r="B27" s="52" t="s">
        <v>48</v>
      </c>
      <c r="C27" s="103" t="s">
        <v>2654</v>
      </c>
      <c r="D27" s="19" t="s">
        <v>49</v>
      </c>
      <c r="E27" s="70" t="s">
        <v>50</v>
      </c>
      <c r="F27" s="304"/>
      <c r="G27" s="374"/>
      <c r="H27" s="304"/>
      <c r="I27" s="304"/>
      <c r="J27" s="304"/>
    </row>
    <row r="28" spans="1:10" ht="25.5">
      <c r="A28" s="381" t="s">
        <v>51</v>
      </c>
      <c r="B28" s="55" t="s">
        <v>52</v>
      </c>
      <c r="C28" s="104" t="s">
        <v>2653</v>
      </c>
      <c r="D28" s="19" t="s">
        <v>49</v>
      </c>
      <c r="E28" s="70" t="s">
        <v>50</v>
      </c>
      <c r="F28" s="304"/>
      <c r="G28" s="374"/>
      <c r="H28" s="304"/>
      <c r="I28" s="318"/>
      <c r="J28" s="304"/>
    </row>
    <row r="29" spans="1:10">
      <c r="A29" s="1917"/>
      <c r="B29" s="53"/>
      <c r="C29" s="101"/>
      <c r="D29" s="36"/>
      <c r="E29" s="98"/>
      <c r="F29" s="329"/>
      <c r="G29" s="373"/>
      <c r="H29" s="87"/>
      <c r="I29" s="373" t="s">
        <v>53</v>
      </c>
      <c r="J29" s="319"/>
    </row>
    <row r="30" spans="1:10">
      <c r="A30" s="1917">
        <v>3</v>
      </c>
      <c r="B30" s="31" t="s">
        <v>54</v>
      </c>
      <c r="C30" s="105"/>
      <c r="D30" s="30"/>
      <c r="E30" s="357"/>
      <c r="F30" s="322"/>
      <c r="G30" s="375"/>
      <c r="H30" s="333"/>
      <c r="I30" s="322"/>
      <c r="J30" s="322"/>
    </row>
    <row r="31" spans="1:10" ht="38.25">
      <c r="A31" s="381" t="s">
        <v>55</v>
      </c>
      <c r="B31" s="56" t="s">
        <v>56</v>
      </c>
      <c r="C31" s="106" t="s">
        <v>57</v>
      </c>
      <c r="D31" s="16" t="s">
        <v>31</v>
      </c>
      <c r="E31" s="72" t="s">
        <v>58</v>
      </c>
      <c r="F31" s="304"/>
      <c r="G31" s="374"/>
      <c r="H31" s="78"/>
      <c r="I31" s="22"/>
      <c r="J31" s="22"/>
    </row>
    <row r="32" spans="1:10" ht="38.25">
      <c r="A32" s="381" t="s">
        <v>59</v>
      </c>
      <c r="B32" s="57" t="s">
        <v>60</v>
      </c>
      <c r="C32" s="56" t="s">
        <v>61</v>
      </c>
      <c r="D32" s="16" t="s">
        <v>31</v>
      </c>
      <c r="E32" s="72" t="s">
        <v>62</v>
      </c>
      <c r="F32" s="304"/>
      <c r="G32" s="374"/>
      <c r="H32" s="79"/>
      <c r="I32" s="24"/>
      <c r="J32" s="22"/>
    </row>
    <row r="33" spans="1:10" ht="25.5">
      <c r="A33" s="381" t="s">
        <v>63</v>
      </c>
      <c r="B33" s="56" t="s">
        <v>64</v>
      </c>
      <c r="C33" s="106" t="s">
        <v>65</v>
      </c>
      <c r="D33" s="16" t="s">
        <v>31</v>
      </c>
      <c r="E33" s="72" t="s">
        <v>66</v>
      </c>
      <c r="F33" s="304"/>
      <c r="G33" s="374"/>
      <c r="H33" s="78"/>
      <c r="I33" s="22"/>
      <c r="J33" s="22"/>
    </row>
    <row r="34" spans="1:10" ht="38.25">
      <c r="A34" s="381" t="s">
        <v>67</v>
      </c>
      <c r="B34" s="56" t="s">
        <v>68</v>
      </c>
      <c r="C34" s="106" t="s">
        <v>69</v>
      </c>
      <c r="D34" s="16" t="s">
        <v>31</v>
      </c>
      <c r="E34" s="72" t="s">
        <v>50</v>
      </c>
      <c r="F34" s="304"/>
      <c r="G34" s="374"/>
      <c r="H34" s="78"/>
      <c r="I34" s="22"/>
      <c r="J34" s="22"/>
    </row>
    <row r="35" spans="1:10">
      <c r="A35" s="381" t="s">
        <v>70</v>
      </c>
      <c r="B35" s="56" t="s">
        <v>71</v>
      </c>
      <c r="C35" s="106" t="s">
        <v>2655</v>
      </c>
      <c r="D35" s="16" t="s">
        <v>31</v>
      </c>
      <c r="E35" s="72" t="s">
        <v>72</v>
      </c>
      <c r="F35" s="304"/>
      <c r="G35" s="374"/>
      <c r="H35" s="78"/>
      <c r="I35" s="22"/>
      <c r="J35" s="22"/>
    </row>
    <row r="36" spans="1:10" ht="25.5">
      <c r="A36" s="381" t="s">
        <v>73</v>
      </c>
      <c r="B36" s="56" t="s">
        <v>74</v>
      </c>
      <c r="C36" s="106" t="s">
        <v>2656</v>
      </c>
      <c r="D36" s="16" t="s">
        <v>31</v>
      </c>
      <c r="E36" s="72" t="s">
        <v>75</v>
      </c>
      <c r="F36" s="304"/>
      <c r="G36" s="374"/>
      <c r="H36" s="78"/>
      <c r="I36" s="22"/>
      <c r="J36" s="22"/>
    </row>
    <row r="37" spans="1:10" ht="51">
      <c r="A37" s="381" t="s">
        <v>76</v>
      </c>
      <c r="B37" s="56" t="s">
        <v>77</v>
      </c>
      <c r="C37" s="106" t="s">
        <v>2657</v>
      </c>
      <c r="D37" s="16" t="s">
        <v>31</v>
      </c>
      <c r="E37" s="72" t="s">
        <v>38</v>
      </c>
      <c r="F37" s="304"/>
      <c r="G37" s="374"/>
      <c r="H37" s="78"/>
      <c r="I37" s="22"/>
      <c r="J37" s="22"/>
    </row>
    <row r="38" spans="1:10" ht="25.5">
      <c r="A38" s="381" t="s">
        <v>78</v>
      </c>
      <c r="B38" s="56" t="s">
        <v>79</v>
      </c>
      <c r="C38" s="106" t="s">
        <v>80</v>
      </c>
      <c r="D38" s="334" t="s">
        <v>31</v>
      </c>
      <c r="E38" s="72" t="s">
        <v>81</v>
      </c>
      <c r="F38" s="304"/>
      <c r="G38" s="374"/>
      <c r="H38" s="78"/>
      <c r="I38" s="22"/>
      <c r="J38" s="22"/>
    </row>
    <row r="39" spans="1:10" ht="38.25">
      <c r="A39" s="381" t="s">
        <v>82</v>
      </c>
      <c r="B39" s="56" t="s">
        <v>83</v>
      </c>
      <c r="C39" s="106" t="s">
        <v>2658</v>
      </c>
      <c r="D39" s="334" t="s">
        <v>49</v>
      </c>
      <c r="E39" s="72" t="s">
        <v>84</v>
      </c>
      <c r="F39" s="304"/>
      <c r="G39" s="374"/>
      <c r="H39" s="78"/>
      <c r="I39" s="22"/>
      <c r="J39" s="22"/>
    </row>
    <row r="40" spans="1:10" ht="51">
      <c r="A40" s="381" t="s">
        <v>85</v>
      </c>
      <c r="B40" s="56" t="s">
        <v>86</v>
      </c>
      <c r="C40" s="106" t="s">
        <v>2659</v>
      </c>
      <c r="D40" s="334" t="s">
        <v>87</v>
      </c>
      <c r="E40" s="72" t="s">
        <v>88</v>
      </c>
      <c r="F40" s="304"/>
      <c r="G40" s="374"/>
      <c r="H40" s="80"/>
      <c r="I40" s="44"/>
      <c r="J40" s="22"/>
    </row>
    <row r="41" spans="1:10">
      <c r="A41" s="1917"/>
      <c r="B41" s="341"/>
      <c r="C41" s="385"/>
      <c r="D41" s="335"/>
      <c r="E41" s="358"/>
      <c r="F41" s="329"/>
      <c r="G41" s="88"/>
      <c r="H41" s="87"/>
      <c r="I41" s="373" t="s">
        <v>89</v>
      </c>
      <c r="J41" s="319"/>
    </row>
    <row r="42" spans="1:10">
      <c r="A42" s="1917" t="s">
        <v>38</v>
      </c>
      <c r="B42" s="410" t="s">
        <v>90</v>
      </c>
      <c r="C42" s="108"/>
      <c r="D42" s="333"/>
      <c r="E42" s="357"/>
      <c r="F42" s="320"/>
      <c r="G42" s="375"/>
      <c r="H42" s="333"/>
      <c r="I42" s="320"/>
      <c r="J42" s="320"/>
    </row>
    <row r="43" spans="1:10" ht="38.25">
      <c r="A43" s="381" t="s">
        <v>91</v>
      </c>
      <c r="B43" s="293" t="s">
        <v>2636</v>
      </c>
      <c r="C43" s="293" t="s">
        <v>2660</v>
      </c>
      <c r="D43" s="334" t="s">
        <v>31</v>
      </c>
      <c r="E43" s="360">
        <v>300</v>
      </c>
      <c r="F43" s="304">
        <v>10</v>
      </c>
      <c r="G43" s="374">
        <v>7.5670000000000002</v>
      </c>
      <c r="H43" s="334">
        <f>G43*F43</f>
        <v>75.67</v>
      </c>
      <c r="I43" s="1057">
        <v>0.12</v>
      </c>
      <c r="J43" s="304">
        <f>G43*E43*1.12</f>
        <v>2542.5120000000002</v>
      </c>
    </row>
    <row r="44" spans="1:10" ht="38.25">
      <c r="A44" s="381" t="s">
        <v>92</v>
      </c>
      <c r="B44" s="293" t="s">
        <v>2637</v>
      </c>
      <c r="C44" s="293" t="s">
        <v>2661</v>
      </c>
      <c r="D44" s="334" t="s">
        <v>31</v>
      </c>
      <c r="E44" s="360">
        <v>300</v>
      </c>
      <c r="F44" s="304">
        <v>10</v>
      </c>
      <c r="G44" s="374">
        <v>7.5670000000000002</v>
      </c>
      <c r="H44" s="371">
        <f>G44*F44</f>
        <v>75.67</v>
      </c>
      <c r="I44" s="1058">
        <v>0.12</v>
      </c>
      <c r="J44" s="304">
        <f>G44*E44*1.12</f>
        <v>2542.5120000000002</v>
      </c>
    </row>
    <row r="45" spans="1:10">
      <c r="A45" s="1917"/>
      <c r="B45" s="341"/>
      <c r="C45" s="385"/>
      <c r="D45" s="335"/>
      <c r="E45" s="358"/>
      <c r="F45" s="329"/>
      <c r="G45" s="88"/>
      <c r="H45" s="87"/>
      <c r="I45" s="373" t="s">
        <v>93</v>
      </c>
      <c r="J45" s="319">
        <f>(E43*G43)+(E44*G44)</f>
        <v>4540.2</v>
      </c>
    </row>
    <row r="46" spans="1:10">
      <c r="A46" s="1917" t="s">
        <v>11</v>
      </c>
      <c r="B46" s="410" t="s">
        <v>94</v>
      </c>
      <c r="C46" s="108"/>
      <c r="D46" s="333"/>
      <c r="E46" s="357"/>
      <c r="F46" s="320"/>
      <c r="G46" s="375"/>
      <c r="H46" s="333"/>
      <c r="I46" s="320"/>
      <c r="J46" s="320"/>
    </row>
    <row r="47" spans="1:10" ht="25.5">
      <c r="A47" s="381" t="s">
        <v>95</v>
      </c>
      <c r="B47" s="293" t="s">
        <v>96</v>
      </c>
      <c r="C47" s="298" t="s">
        <v>97</v>
      </c>
      <c r="D47" s="334" t="s">
        <v>31</v>
      </c>
      <c r="E47" s="360">
        <v>4000</v>
      </c>
      <c r="F47" s="304">
        <v>50</v>
      </c>
      <c r="G47" s="1139">
        <v>0.6</v>
      </c>
      <c r="H47" s="771">
        <f>G47*F47</f>
        <v>30</v>
      </c>
      <c r="I47" s="1057">
        <v>0.12</v>
      </c>
      <c r="J47" s="1720">
        <f>G47*E47*1.12</f>
        <v>2688.0000000000005</v>
      </c>
    </row>
    <row r="48" spans="1:10" ht="25.5">
      <c r="A48" s="381" t="s">
        <v>98</v>
      </c>
      <c r="B48" s="293" t="s">
        <v>96</v>
      </c>
      <c r="C48" s="293" t="s">
        <v>99</v>
      </c>
      <c r="D48" s="334" t="s">
        <v>31</v>
      </c>
      <c r="E48" s="360">
        <v>500</v>
      </c>
      <c r="F48" s="304">
        <v>10</v>
      </c>
      <c r="G48" s="374">
        <v>0.94899999999999995</v>
      </c>
      <c r="H48" s="371">
        <f>G48*F48</f>
        <v>9.49</v>
      </c>
      <c r="I48" s="1058">
        <v>0.12</v>
      </c>
      <c r="J48" s="304">
        <f>G48*E48*1.12</f>
        <v>531.44000000000005</v>
      </c>
    </row>
    <row r="49" spans="1:10">
      <c r="A49" s="1917"/>
      <c r="B49" s="341"/>
      <c r="C49" s="385"/>
      <c r="D49" s="335"/>
      <c r="E49" s="358"/>
      <c r="F49" s="329"/>
      <c r="G49" s="373"/>
      <c r="H49" s="87"/>
      <c r="I49" s="373" t="s">
        <v>100</v>
      </c>
      <c r="J49" s="319">
        <f>(E47*G47)+(E48*G48)</f>
        <v>2874.5</v>
      </c>
    </row>
    <row r="50" spans="1:10">
      <c r="A50" s="1917" t="s">
        <v>88</v>
      </c>
      <c r="B50" s="342" t="s">
        <v>101</v>
      </c>
      <c r="C50" s="109"/>
      <c r="D50" s="333"/>
      <c r="E50" s="357"/>
      <c r="F50" s="320"/>
      <c r="G50" s="375"/>
      <c r="H50" s="333"/>
      <c r="I50" s="320"/>
      <c r="J50" s="320"/>
    </row>
    <row r="51" spans="1:10" ht="25.5">
      <c r="A51" s="381" t="s">
        <v>102</v>
      </c>
      <c r="B51" s="293" t="s">
        <v>103</v>
      </c>
      <c r="C51" s="293" t="s">
        <v>2577</v>
      </c>
      <c r="D51" s="334" t="s">
        <v>31</v>
      </c>
      <c r="E51" s="73">
        <v>240</v>
      </c>
      <c r="F51" s="334">
        <v>30</v>
      </c>
      <c r="G51" s="374">
        <v>1.27</v>
      </c>
      <c r="H51" s="334">
        <v>38.1</v>
      </c>
      <c r="I51" s="1057">
        <v>0.12</v>
      </c>
      <c r="J51" s="304">
        <f>G51*E51*1.12</f>
        <v>341.37600000000003</v>
      </c>
    </row>
    <row r="52" spans="1:10" ht="25.5">
      <c r="A52" s="381" t="s">
        <v>104</v>
      </c>
      <c r="B52" s="298" t="s">
        <v>105</v>
      </c>
      <c r="C52" s="298" t="s">
        <v>106</v>
      </c>
      <c r="D52" s="334" t="s">
        <v>31</v>
      </c>
      <c r="E52" s="73">
        <v>90</v>
      </c>
      <c r="F52" s="334">
        <v>30</v>
      </c>
      <c r="G52" s="374">
        <v>1.1200000000000001</v>
      </c>
      <c r="H52" s="334">
        <v>33.6</v>
      </c>
      <c r="I52" s="1057">
        <v>0.12</v>
      </c>
      <c r="J52" s="304">
        <f>G52*E52*1.12</f>
        <v>112.89600000000003</v>
      </c>
    </row>
    <row r="53" spans="1:10">
      <c r="A53" s="381" t="s">
        <v>107</v>
      </c>
      <c r="B53" s="60" t="s">
        <v>108</v>
      </c>
      <c r="C53" s="293" t="s">
        <v>109</v>
      </c>
      <c r="D53" s="334" t="s">
        <v>31</v>
      </c>
      <c r="E53" s="73">
        <v>90</v>
      </c>
      <c r="F53" s="334">
        <v>25</v>
      </c>
      <c r="G53" s="374">
        <v>0.57799999999999996</v>
      </c>
      <c r="H53" s="334">
        <f>G53*F53</f>
        <v>14.45</v>
      </c>
      <c r="I53" s="1057">
        <v>0.12</v>
      </c>
      <c r="J53" s="1720">
        <f>E53*G53*1.12</f>
        <v>58.2624</v>
      </c>
    </row>
    <row r="54" spans="1:10" ht="25.5">
      <c r="A54" s="381" t="s">
        <v>110</v>
      </c>
      <c r="B54" s="60" t="s">
        <v>111</v>
      </c>
      <c r="C54" s="293" t="s">
        <v>112</v>
      </c>
      <c r="D54" s="334" t="s">
        <v>31</v>
      </c>
      <c r="E54" s="73">
        <v>90</v>
      </c>
      <c r="F54" s="334">
        <v>25</v>
      </c>
      <c r="G54" s="374">
        <v>0.73099999999999998</v>
      </c>
      <c r="H54" s="371">
        <f>G54*F54</f>
        <v>18.274999999999999</v>
      </c>
      <c r="I54" s="1058">
        <v>0.12</v>
      </c>
      <c r="J54" s="1720">
        <f>E54*G54*1.12</f>
        <v>73.684799999999996</v>
      </c>
    </row>
    <row r="55" spans="1:10">
      <c r="A55" s="1917"/>
      <c r="B55" s="341"/>
      <c r="C55" s="385"/>
      <c r="D55" s="335"/>
      <c r="E55" s="358"/>
      <c r="F55" s="329"/>
      <c r="G55" s="373"/>
      <c r="H55" s="87"/>
      <c r="I55" s="373" t="s">
        <v>113</v>
      </c>
      <c r="J55" s="89">
        <f>(E52*G52)+(E53*G53)+(E54*G54)</f>
        <v>218.60999999999999</v>
      </c>
    </row>
    <row r="56" spans="1:10">
      <c r="A56" s="1917" t="s">
        <v>114</v>
      </c>
      <c r="B56" s="411" t="s">
        <v>115</v>
      </c>
      <c r="C56" s="110"/>
      <c r="D56" s="333"/>
      <c r="E56" s="357"/>
      <c r="F56" s="320"/>
      <c r="G56" s="375"/>
      <c r="H56" s="333"/>
      <c r="I56" s="320"/>
      <c r="J56" s="320"/>
    </row>
    <row r="57" spans="1:10" ht="25.5">
      <c r="A57" s="381" t="s">
        <v>116</v>
      </c>
      <c r="B57" s="3" t="s">
        <v>117</v>
      </c>
      <c r="C57" s="3" t="s">
        <v>118</v>
      </c>
      <c r="D57" s="334" t="s">
        <v>87</v>
      </c>
      <c r="E57" s="360">
        <v>9</v>
      </c>
      <c r="F57" s="304"/>
      <c r="G57" s="374"/>
      <c r="H57" s="334"/>
      <c r="I57" s="304"/>
      <c r="J57" s="304"/>
    </row>
    <row r="58" spans="1:10" ht="25.5">
      <c r="A58" s="381" t="s">
        <v>119</v>
      </c>
      <c r="B58" s="3" t="s">
        <v>120</v>
      </c>
      <c r="C58" s="3" t="s">
        <v>121</v>
      </c>
      <c r="D58" s="334" t="s">
        <v>87</v>
      </c>
      <c r="E58" s="360">
        <v>6</v>
      </c>
      <c r="F58" s="304"/>
      <c r="G58" s="374"/>
      <c r="H58" s="371"/>
      <c r="I58" s="318"/>
      <c r="J58" s="304"/>
    </row>
    <row r="59" spans="1:10">
      <c r="A59" s="1917"/>
      <c r="B59" s="341"/>
      <c r="C59" s="385"/>
      <c r="D59" s="335"/>
      <c r="E59" s="358"/>
      <c r="F59" s="329"/>
      <c r="G59" s="88"/>
      <c r="H59" s="87"/>
      <c r="I59" s="373" t="s">
        <v>122</v>
      </c>
      <c r="J59" s="319"/>
    </row>
    <row r="60" spans="1:10">
      <c r="A60" s="1917" t="s">
        <v>123</v>
      </c>
      <c r="B60" s="342" t="s">
        <v>1411</v>
      </c>
      <c r="C60" s="109"/>
      <c r="D60" s="333"/>
      <c r="E60" s="357"/>
      <c r="F60" s="320"/>
      <c r="G60" s="375"/>
      <c r="H60" s="333"/>
      <c r="I60" s="320"/>
      <c r="J60" s="320"/>
    </row>
    <row r="61" spans="1:10" ht="25.5">
      <c r="A61" s="381" t="s">
        <v>124</v>
      </c>
      <c r="B61" s="61" t="s">
        <v>125</v>
      </c>
      <c r="C61" s="3" t="s">
        <v>126</v>
      </c>
      <c r="D61" s="294" t="s">
        <v>87</v>
      </c>
      <c r="E61" s="359">
        <v>16</v>
      </c>
      <c r="F61" s="304"/>
      <c r="G61" s="374"/>
      <c r="H61" s="334"/>
      <c r="I61" s="304"/>
      <c r="J61" s="304"/>
    </row>
    <row r="62" spans="1:10" ht="25.5">
      <c r="A62" s="381" t="s">
        <v>127</v>
      </c>
      <c r="B62" s="3" t="s">
        <v>128</v>
      </c>
      <c r="C62" s="3" t="s">
        <v>129</v>
      </c>
      <c r="D62" s="294" t="s">
        <v>87</v>
      </c>
      <c r="E62" s="359">
        <v>8</v>
      </c>
      <c r="F62" s="304"/>
      <c r="G62" s="374"/>
      <c r="H62" s="334"/>
      <c r="I62" s="304"/>
      <c r="J62" s="304"/>
    </row>
    <row r="63" spans="1:10" ht="25.5">
      <c r="A63" s="381" t="s">
        <v>130</v>
      </c>
      <c r="B63" s="3" t="s">
        <v>131</v>
      </c>
      <c r="C63" s="3" t="s">
        <v>132</v>
      </c>
      <c r="D63" s="294" t="s">
        <v>87</v>
      </c>
      <c r="E63" s="359">
        <v>6</v>
      </c>
      <c r="F63" s="304"/>
      <c r="G63" s="374"/>
      <c r="H63" s="334"/>
      <c r="I63" s="304"/>
      <c r="J63" s="304"/>
    </row>
    <row r="64" spans="1:10" ht="25.5">
      <c r="A64" s="381" t="s">
        <v>133</v>
      </c>
      <c r="B64" s="61" t="s">
        <v>131</v>
      </c>
      <c r="C64" s="61" t="s">
        <v>134</v>
      </c>
      <c r="D64" s="412" t="s">
        <v>87</v>
      </c>
      <c r="E64" s="413">
        <v>6</v>
      </c>
      <c r="F64" s="304"/>
      <c r="G64" s="374"/>
      <c r="H64" s="334"/>
      <c r="I64" s="304"/>
      <c r="J64" s="304"/>
    </row>
    <row r="65" spans="1:10">
      <c r="A65" s="381" t="s">
        <v>135</v>
      </c>
      <c r="B65" s="3" t="s">
        <v>136</v>
      </c>
      <c r="C65" s="3" t="s">
        <v>137</v>
      </c>
      <c r="D65" s="294" t="s">
        <v>31</v>
      </c>
      <c r="E65" s="359">
        <v>6</v>
      </c>
      <c r="F65" s="304"/>
      <c r="G65" s="374"/>
      <c r="H65" s="334"/>
      <c r="I65" s="304"/>
      <c r="J65" s="304"/>
    </row>
    <row r="66" spans="1:10" ht="25.5">
      <c r="A66" s="381" t="s">
        <v>138</v>
      </c>
      <c r="B66" s="3" t="s">
        <v>139</v>
      </c>
      <c r="C66" s="3" t="s">
        <v>140</v>
      </c>
      <c r="D66" s="294" t="s">
        <v>31</v>
      </c>
      <c r="E66" s="359">
        <v>30</v>
      </c>
      <c r="F66" s="304"/>
      <c r="G66" s="374"/>
      <c r="H66" s="334"/>
      <c r="I66" s="304"/>
      <c r="J66" s="304"/>
    </row>
    <row r="67" spans="1:10">
      <c r="A67" s="381" t="s">
        <v>141</v>
      </c>
      <c r="B67" s="61" t="s">
        <v>142</v>
      </c>
      <c r="C67" s="3" t="s">
        <v>143</v>
      </c>
      <c r="D67" s="294" t="s">
        <v>87</v>
      </c>
      <c r="E67" s="359">
        <v>14</v>
      </c>
      <c r="F67" s="304"/>
      <c r="G67" s="374"/>
      <c r="H67" s="334"/>
      <c r="I67" s="304"/>
      <c r="J67" s="304"/>
    </row>
    <row r="68" spans="1:10" ht="25.5">
      <c r="A68" s="381" t="s">
        <v>144</v>
      </c>
      <c r="B68" s="414" t="s">
        <v>145</v>
      </c>
      <c r="C68" s="415" t="s">
        <v>2578</v>
      </c>
      <c r="D68" s="416" t="s">
        <v>31</v>
      </c>
      <c r="E68" s="417" t="s">
        <v>88</v>
      </c>
      <c r="F68" s="304"/>
      <c r="G68" s="374"/>
      <c r="H68" s="334"/>
      <c r="I68" s="304"/>
      <c r="J68" s="304"/>
    </row>
    <row r="69" spans="1:10" ht="25.5">
      <c r="A69" s="381" t="s">
        <v>146</v>
      </c>
      <c r="B69" s="3" t="s">
        <v>147</v>
      </c>
      <c r="C69" s="3" t="s">
        <v>148</v>
      </c>
      <c r="D69" s="294" t="s">
        <v>31</v>
      </c>
      <c r="E69" s="359">
        <v>8</v>
      </c>
      <c r="F69" s="304"/>
      <c r="G69" s="374"/>
      <c r="H69" s="334"/>
      <c r="I69" s="304"/>
      <c r="J69" s="304"/>
    </row>
    <row r="70" spans="1:10" ht="25.5">
      <c r="A70" s="381" t="s">
        <v>149</v>
      </c>
      <c r="B70" s="3" t="s">
        <v>150</v>
      </c>
      <c r="C70" s="3" t="s">
        <v>151</v>
      </c>
      <c r="D70" s="294" t="s">
        <v>31</v>
      </c>
      <c r="E70" s="359">
        <v>20</v>
      </c>
      <c r="F70" s="304"/>
      <c r="G70" s="374"/>
      <c r="H70" s="371"/>
      <c r="I70" s="318"/>
      <c r="J70" s="304"/>
    </row>
    <row r="71" spans="1:10">
      <c r="A71" s="1917"/>
      <c r="B71" s="341"/>
      <c r="C71" s="385"/>
      <c r="D71" s="335"/>
      <c r="E71" s="358"/>
      <c r="F71" s="329"/>
      <c r="G71" s="88"/>
      <c r="H71" s="87"/>
      <c r="I71" s="373" t="s">
        <v>152</v>
      </c>
      <c r="J71" s="319"/>
    </row>
    <row r="72" spans="1:10">
      <c r="A72" s="1917" t="s">
        <v>153</v>
      </c>
      <c r="B72" s="342" t="s">
        <v>154</v>
      </c>
      <c r="C72" s="109"/>
      <c r="D72" s="333"/>
      <c r="E72" s="357"/>
      <c r="F72" s="320"/>
      <c r="G72" s="375"/>
      <c r="H72" s="333"/>
      <c r="I72" s="320"/>
      <c r="J72" s="320"/>
    </row>
    <row r="73" spans="1:10" ht="38.25">
      <c r="A73" s="381" t="s">
        <v>155</v>
      </c>
      <c r="B73" s="61" t="s">
        <v>156</v>
      </c>
      <c r="C73" s="3" t="s">
        <v>2662</v>
      </c>
      <c r="D73" s="294" t="s">
        <v>31</v>
      </c>
      <c r="E73" s="359">
        <v>4</v>
      </c>
      <c r="F73" s="304"/>
      <c r="G73" s="374"/>
      <c r="H73" s="334"/>
      <c r="I73" s="304"/>
      <c r="J73" s="304"/>
    </row>
    <row r="74" spans="1:10" ht="25.5">
      <c r="A74" s="381" t="s">
        <v>160</v>
      </c>
      <c r="B74" s="61" t="s">
        <v>161</v>
      </c>
      <c r="C74" s="3" t="s">
        <v>2663</v>
      </c>
      <c r="D74" s="294" t="s">
        <v>87</v>
      </c>
      <c r="E74" s="359" t="s">
        <v>162</v>
      </c>
      <c r="F74" s="304"/>
      <c r="G74" s="374"/>
      <c r="H74" s="334"/>
      <c r="I74" s="304"/>
      <c r="J74" s="304"/>
    </row>
    <row r="75" spans="1:10" ht="25.5">
      <c r="A75" s="381" t="s">
        <v>165</v>
      </c>
      <c r="B75" s="61" t="s">
        <v>166</v>
      </c>
      <c r="C75" s="3" t="s">
        <v>2664</v>
      </c>
      <c r="D75" s="294" t="s">
        <v>87</v>
      </c>
      <c r="E75" s="359" t="s">
        <v>162</v>
      </c>
      <c r="F75" s="304"/>
      <c r="G75" s="374"/>
      <c r="H75" s="334"/>
      <c r="I75" s="304"/>
      <c r="J75" s="304"/>
    </row>
    <row r="76" spans="1:10" ht="25.5">
      <c r="A76" s="381" t="s">
        <v>176</v>
      </c>
      <c r="B76" s="61" t="s">
        <v>177</v>
      </c>
      <c r="C76" s="3" t="s">
        <v>178</v>
      </c>
      <c r="D76" s="294" t="s">
        <v>174</v>
      </c>
      <c r="E76" s="359">
        <v>3</v>
      </c>
      <c r="F76" s="304"/>
      <c r="G76" s="374"/>
      <c r="H76" s="334"/>
      <c r="I76" s="304"/>
      <c r="J76" s="304"/>
    </row>
    <row r="77" spans="1:10" ht="51">
      <c r="A77" s="381" t="s">
        <v>179</v>
      </c>
      <c r="B77" s="61" t="s">
        <v>180</v>
      </c>
      <c r="C77" s="3" t="s">
        <v>2665</v>
      </c>
      <c r="D77" s="294" t="s">
        <v>31</v>
      </c>
      <c r="E77" s="359">
        <v>10</v>
      </c>
      <c r="F77" s="304"/>
      <c r="G77" s="374"/>
      <c r="H77" s="371"/>
      <c r="I77" s="318"/>
      <c r="J77" s="304"/>
    </row>
    <row r="78" spans="1:10">
      <c r="A78" s="1917"/>
      <c r="B78" s="341"/>
      <c r="C78" s="385"/>
      <c r="D78" s="335"/>
      <c r="E78" s="358"/>
      <c r="F78" s="329"/>
      <c r="G78" s="88"/>
      <c r="H78" s="335"/>
      <c r="I78" s="373" t="s">
        <v>181</v>
      </c>
      <c r="J78" s="319"/>
    </row>
    <row r="79" spans="1:10">
      <c r="A79" s="1917" t="s">
        <v>182</v>
      </c>
      <c r="B79" s="342" t="s">
        <v>1124</v>
      </c>
      <c r="C79" s="129"/>
      <c r="D79" s="130"/>
      <c r="E79" s="187"/>
      <c r="F79" s="320"/>
      <c r="G79" s="375"/>
      <c r="H79" s="333"/>
      <c r="I79" s="320"/>
      <c r="J79" s="320"/>
    </row>
    <row r="80" spans="1:10" ht="38.25">
      <c r="A80" s="381" t="s">
        <v>183</v>
      </c>
      <c r="B80" s="61" t="s">
        <v>157</v>
      </c>
      <c r="C80" s="3" t="s">
        <v>158</v>
      </c>
      <c r="D80" s="294" t="s">
        <v>87</v>
      </c>
      <c r="E80" s="359">
        <v>4</v>
      </c>
      <c r="F80" s="304"/>
      <c r="G80" s="374"/>
      <c r="H80" s="334"/>
      <c r="I80" s="304"/>
      <c r="J80" s="304"/>
    </row>
    <row r="81" spans="1:10" ht="38.25">
      <c r="A81" s="381" t="s">
        <v>186</v>
      </c>
      <c r="B81" s="61" t="s">
        <v>157</v>
      </c>
      <c r="C81" s="3" t="s">
        <v>159</v>
      </c>
      <c r="D81" s="294" t="s">
        <v>87</v>
      </c>
      <c r="E81" s="359">
        <v>3</v>
      </c>
      <c r="F81" s="304"/>
      <c r="G81" s="374"/>
      <c r="H81" s="334"/>
      <c r="I81" s="304"/>
      <c r="J81" s="304"/>
    </row>
    <row r="82" spans="1:10">
      <c r="A82" s="1917"/>
      <c r="B82" s="341"/>
      <c r="C82" s="385"/>
      <c r="D82" s="335"/>
      <c r="E82" s="358"/>
      <c r="F82" s="329"/>
      <c r="G82" s="88"/>
      <c r="H82" s="335"/>
      <c r="I82" s="373" t="s">
        <v>230</v>
      </c>
      <c r="J82" s="319"/>
    </row>
    <row r="83" spans="1:10">
      <c r="A83" s="1917">
        <v>11</v>
      </c>
      <c r="B83" s="342" t="s">
        <v>1125</v>
      </c>
      <c r="C83" s="131"/>
      <c r="D83" s="131"/>
      <c r="E83" s="496"/>
      <c r="F83" s="131"/>
      <c r="G83" s="131"/>
      <c r="H83" s="131"/>
      <c r="I83" s="131"/>
      <c r="J83" s="131"/>
    </row>
    <row r="84" spans="1:10" ht="25.5">
      <c r="A84" s="381" t="s">
        <v>231</v>
      </c>
      <c r="B84" s="61" t="s">
        <v>163</v>
      </c>
      <c r="C84" s="3" t="s">
        <v>164</v>
      </c>
      <c r="D84" s="294" t="s">
        <v>87</v>
      </c>
      <c r="E84" s="359" t="s">
        <v>162</v>
      </c>
      <c r="F84" s="304"/>
      <c r="G84" s="374"/>
      <c r="H84" s="334"/>
      <c r="I84" s="304"/>
      <c r="J84" s="304"/>
    </row>
    <row r="85" spans="1:10">
      <c r="A85" s="1917"/>
      <c r="B85" s="341"/>
      <c r="C85" s="385"/>
      <c r="D85" s="335"/>
      <c r="E85" s="358"/>
      <c r="F85" s="329"/>
      <c r="G85" s="88"/>
      <c r="H85" s="335"/>
      <c r="I85" s="373" t="s">
        <v>245</v>
      </c>
      <c r="J85" s="319"/>
    </row>
    <row r="86" spans="1:10">
      <c r="A86" s="1917" t="s">
        <v>246</v>
      </c>
      <c r="B86" s="342" t="s">
        <v>1412</v>
      </c>
      <c r="C86" s="131"/>
      <c r="D86" s="131"/>
      <c r="E86" s="496"/>
      <c r="F86" s="131"/>
      <c r="G86" s="131"/>
      <c r="H86" s="131"/>
      <c r="I86" s="131"/>
      <c r="J86" s="131"/>
    </row>
    <row r="87" spans="1:10" ht="25.5">
      <c r="A87" s="381" t="s">
        <v>247</v>
      </c>
      <c r="B87" s="61" t="s">
        <v>167</v>
      </c>
      <c r="C87" s="3" t="s">
        <v>168</v>
      </c>
      <c r="D87" s="294" t="s">
        <v>87</v>
      </c>
      <c r="E87" s="359">
        <v>6</v>
      </c>
      <c r="F87" s="304"/>
      <c r="G87" s="374"/>
      <c r="H87" s="334"/>
      <c r="I87" s="304"/>
      <c r="J87" s="304"/>
    </row>
    <row r="88" spans="1:10">
      <c r="A88" s="1917"/>
      <c r="B88" s="341"/>
      <c r="C88" s="385"/>
      <c r="D88" s="335"/>
      <c r="E88" s="358"/>
      <c r="F88" s="329"/>
      <c r="G88" s="88"/>
      <c r="H88" s="335"/>
      <c r="I88" s="373" t="s">
        <v>266</v>
      </c>
      <c r="J88" s="319"/>
    </row>
    <row r="89" spans="1:10">
      <c r="A89" s="1917" t="s">
        <v>267</v>
      </c>
      <c r="B89" s="342" t="s">
        <v>1413</v>
      </c>
      <c r="C89" s="131"/>
      <c r="D89" s="131"/>
      <c r="E89" s="496"/>
      <c r="F89" s="131"/>
      <c r="G89" s="131"/>
      <c r="H89" s="131"/>
      <c r="I89" s="131"/>
      <c r="J89" s="131"/>
    </row>
    <row r="90" spans="1:10" ht="25.5">
      <c r="A90" s="381" t="s">
        <v>268</v>
      </c>
      <c r="B90" s="61" t="s">
        <v>169</v>
      </c>
      <c r="C90" s="3" t="s">
        <v>170</v>
      </c>
      <c r="D90" s="294" t="s">
        <v>87</v>
      </c>
      <c r="E90" s="359">
        <v>4</v>
      </c>
      <c r="F90" s="304"/>
      <c r="G90" s="374"/>
      <c r="H90" s="334"/>
      <c r="I90" s="304"/>
      <c r="J90" s="304"/>
    </row>
    <row r="91" spans="1:10">
      <c r="A91" s="1917"/>
      <c r="B91" s="341"/>
      <c r="C91" s="385"/>
      <c r="D91" s="335"/>
      <c r="E91" s="358"/>
      <c r="F91" s="329"/>
      <c r="G91" s="88"/>
      <c r="H91" s="335"/>
      <c r="I91" s="373" t="s">
        <v>271</v>
      </c>
      <c r="J91" s="319"/>
    </row>
    <row r="92" spans="1:10">
      <c r="A92" s="1917" t="s">
        <v>272</v>
      </c>
      <c r="B92" s="342" t="s">
        <v>1414</v>
      </c>
      <c r="C92" s="131"/>
      <c r="D92" s="131"/>
      <c r="E92" s="496"/>
      <c r="F92" s="131"/>
      <c r="G92" s="131"/>
      <c r="H92" s="131"/>
      <c r="I92" s="131"/>
      <c r="J92" s="131"/>
    </row>
    <row r="93" spans="1:10" ht="25.5">
      <c r="A93" s="381" t="s">
        <v>273</v>
      </c>
      <c r="B93" s="61" t="s">
        <v>171</v>
      </c>
      <c r="C93" s="3" t="s">
        <v>172</v>
      </c>
      <c r="D93" s="294" t="s">
        <v>87</v>
      </c>
      <c r="E93" s="359">
        <v>10</v>
      </c>
      <c r="F93" s="304"/>
      <c r="G93" s="374"/>
      <c r="H93" s="334"/>
      <c r="I93" s="304"/>
      <c r="J93" s="304"/>
    </row>
    <row r="94" spans="1:10">
      <c r="A94" s="1917"/>
      <c r="B94" s="341"/>
      <c r="C94" s="385"/>
      <c r="D94" s="335"/>
      <c r="E94" s="358"/>
      <c r="F94" s="329"/>
      <c r="G94" s="88"/>
      <c r="H94" s="335"/>
      <c r="I94" s="373" t="s">
        <v>283</v>
      </c>
      <c r="J94" s="319"/>
    </row>
    <row r="95" spans="1:10">
      <c r="A95" s="1917" t="s">
        <v>284</v>
      </c>
      <c r="B95" s="342" t="s">
        <v>1415</v>
      </c>
      <c r="C95" s="131"/>
      <c r="D95" s="131"/>
      <c r="E95" s="496"/>
      <c r="F95" s="131"/>
      <c r="G95" s="131"/>
      <c r="H95" s="131"/>
      <c r="I95" s="131"/>
      <c r="J95" s="131"/>
    </row>
    <row r="96" spans="1:10" ht="25.5">
      <c r="A96" s="381" t="s">
        <v>285</v>
      </c>
      <c r="B96" s="61" t="s">
        <v>173</v>
      </c>
      <c r="C96" s="3" t="s">
        <v>2666</v>
      </c>
      <c r="D96" s="294" t="s">
        <v>174</v>
      </c>
      <c r="E96" s="359">
        <v>3</v>
      </c>
      <c r="F96" s="304"/>
      <c r="G96" s="374"/>
      <c r="H96" s="334"/>
      <c r="I96" s="304"/>
      <c r="J96" s="304"/>
    </row>
    <row r="97" spans="1:10">
      <c r="A97" s="1917"/>
      <c r="B97" s="341"/>
      <c r="C97" s="385"/>
      <c r="D97" s="335"/>
      <c r="E97" s="358"/>
      <c r="F97" s="329"/>
      <c r="G97" s="88"/>
      <c r="H97" s="335"/>
      <c r="I97" s="373" t="s">
        <v>308</v>
      </c>
      <c r="J97" s="319"/>
    </row>
    <row r="98" spans="1:10">
      <c r="A98" s="1917" t="s">
        <v>309</v>
      </c>
      <c r="B98" s="342" t="s">
        <v>1416</v>
      </c>
      <c r="C98" s="131"/>
      <c r="D98" s="131"/>
      <c r="E98" s="496"/>
      <c r="F98" s="131"/>
      <c r="G98" s="131"/>
      <c r="H98" s="131"/>
      <c r="I98" s="131"/>
      <c r="J98" s="131"/>
    </row>
    <row r="99" spans="1:10" ht="25.5">
      <c r="A99" s="381" t="s">
        <v>310</v>
      </c>
      <c r="B99" s="61" t="s">
        <v>175</v>
      </c>
      <c r="C99" s="3" t="s">
        <v>2667</v>
      </c>
      <c r="D99" s="294" t="s">
        <v>174</v>
      </c>
      <c r="E99" s="359">
        <v>3</v>
      </c>
      <c r="F99" s="304"/>
      <c r="G99" s="374"/>
      <c r="H99" s="334"/>
      <c r="I99" s="304"/>
      <c r="J99" s="304"/>
    </row>
    <row r="100" spans="1:10">
      <c r="A100" s="1917"/>
      <c r="B100" s="39"/>
      <c r="C100" s="39"/>
      <c r="D100" s="40"/>
      <c r="E100" s="176"/>
      <c r="F100" s="329"/>
      <c r="G100" s="88"/>
      <c r="H100" s="335"/>
      <c r="I100" s="373" t="s">
        <v>319</v>
      </c>
      <c r="J100" s="319"/>
    </row>
    <row r="101" spans="1:10">
      <c r="A101" s="1917" t="s">
        <v>320</v>
      </c>
      <c r="B101" s="62" t="s">
        <v>2579</v>
      </c>
      <c r="C101" s="111"/>
      <c r="D101" s="32"/>
      <c r="E101" s="74"/>
      <c r="F101" s="320"/>
      <c r="G101" s="375"/>
      <c r="H101" s="333"/>
      <c r="I101" s="320"/>
      <c r="J101" s="320"/>
    </row>
    <row r="102" spans="1:10" ht="25.5">
      <c r="A102" s="381" t="s">
        <v>321</v>
      </c>
      <c r="B102" s="418" t="s">
        <v>184</v>
      </c>
      <c r="C102" s="419" t="s">
        <v>185</v>
      </c>
      <c r="D102" s="134" t="s">
        <v>31</v>
      </c>
      <c r="E102" s="420">
        <v>150</v>
      </c>
      <c r="F102" s="304"/>
      <c r="G102" s="374"/>
      <c r="H102" s="334"/>
      <c r="I102" s="304"/>
      <c r="J102" s="304"/>
    </row>
    <row r="103" spans="1:10" ht="38.25">
      <c r="A103" s="381" t="s">
        <v>324</v>
      </c>
      <c r="B103" s="418" t="s">
        <v>187</v>
      </c>
      <c r="C103" s="419" t="s">
        <v>185</v>
      </c>
      <c r="D103" s="134" t="s">
        <v>31</v>
      </c>
      <c r="E103" s="420">
        <v>150</v>
      </c>
      <c r="F103" s="304"/>
      <c r="G103" s="374"/>
      <c r="H103" s="334"/>
      <c r="I103" s="304"/>
      <c r="J103" s="304"/>
    </row>
    <row r="104" spans="1:10" ht="38.25">
      <c r="A104" s="381" t="s">
        <v>326</v>
      </c>
      <c r="B104" s="418" t="s">
        <v>188</v>
      </c>
      <c r="C104" s="419" t="s">
        <v>185</v>
      </c>
      <c r="D104" s="134" t="s">
        <v>31</v>
      </c>
      <c r="E104" s="420">
        <v>150</v>
      </c>
      <c r="F104" s="304"/>
      <c r="G104" s="374"/>
      <c r="H104" s="334"/>
      <c r="I104" s="304"/>
      <c r="J104" s="304"/>
    </row>
    <row r="105" spans="1:10">
      <c r="A105" s="1917"/>
      <c r="B105" s="39"/>
      <c r="C105" s="39"/>
      <c r="D105" s="40"/>
      <c r="E105" s="176"/>
      <c r="F105" s="329"/>
      <c r="G105" s="88"/>
      <c r="H105" s="335"/>
      <c r="I105" s="373" t="s">
        <v>1417</v>
      </c>
      <c r="J105" s="319"/>
    </row>
    <row r="106" spans="1:10">
      <c r="A106" s="1917" t="s">
        <v>335</v>
      </c>
      <c r="B106" s="62" t="s">
        <v>1418</v>
      </c>
      <c r="C106" s="111"/>
      <c r="D106" s="32"/>
      <c r="E106" s="74"/>
      <c r="F106" s="320"/>
      <c r="G106" s="375"/>
      <c r="H106" s="333"/>
      <c r="I106" s="320"/>
      <c r="J106" s="320"/>
    </row>
    <row r="107" spans="1:10" ht="25.5">
      <c r="A107" s="381" t="s">
        <v>336</v>
      </c>
      <c r="B107" s="297" t="s">
        <v>189</v>
      </c>
      <c r="C107" s="419" t="s">
        <v>190</v>
      </c>
      <c r="D107" s="134" t="s">
        <v>31</v>
      </c>
      <c r="E107" s="139">
        <v>330</v>
      </c>
      <c r="F107" s="304"/>
      <c r="G107" s="374"/>
      <c r="H107" s="334"/>
      <c r="I107" s="304"/>
      <c r="J107" s="304"/>
    </row>
    <row r="108" spans="1:10" ht="25.5">
      <c r="A108" s="381" t="s">
        <v>338</v>
      </c>
      <c r="B108" s="297" t="s">
        <v>191</v>
      </c>
      <c r="C108" s="419" t="s">
        <v>190</v>
      </c>
      <c r="D108" s="134" t="s">
        <v>31</v>
      </c>
      <c r="E108" s="139">
        <v>150</v>
      </c>
      <c r="F108" s="304"/>
      <c r="G108" s="374"/>
      <c r="H108" s="334"/>
      <c r="I108" s="304"/>
      <c r="J108" s="304"/>
    </row>
    <row r="109" spans="1:10" ht="25.5">
      <c r="A109" s="381" t="s">
        <v>340</v>
      </c>
      <c r="B109" s="132" t="s">
        <v>222</v>
      </c>
      <c r="C109" s="421" t="s">
        <v>223</v>
      </c>
      <c r="D109" s="134" t="s">
        <v>87</v>
      </c>
      <c r="E109" s="422" t="s">
        <v>162</v>
      </c>
      <c r="F109" s="304"/>
      <c r="G109" s="374"/>
      <c r="H109" s="334"/>
      <c r="I109" s="304"/>
      <c r="J109" s="304"/>
    </row>
    <row r="110" spans="1:10" ht="25.5">
      <c r="A110" s="381" t="s">
        <v>342</v>
      </c>
      <c r="B110" s="132" t="s">
        <v>224</v>
      </c>
      <c r="C110" s="421" t="s">
        <v>225</v>
      </c>
      <c r="D110" s="134" t="s">
        <v>87</v>
      </c>
      <c r="E110" s="422" t="s">
        <v>162</v>
      </c>
      <c r="F110" s="304"/>
      <c r="G110" s="374"/>
      <c r="H110" s="334"/>
      <c r="I110" s="304"/>
      <c r="J110" s="304"/>
    </row>
    <row r="111" spans="1:10" ht="25.5">
      <c r="A111" s="381" t="s">
        <v>345</v>
      </c>
      <c r="B111" s="132" t="s">
        <v>192</v>
      </c>
      <c r="C111" s="133" t="s">
        <v>193</v>
      </c>
      <c r="D111" s="134" t="s">
        <v>87</v>
      </c>
      <c r="E111" s="11">
        <v>12</v>
      </c>
      <c r="F111" s="304"/>
      <c r="G111" s="374"/>
      <c r="H111" s="334"/>
      <c r="I111" s="304"/>
      <c r="J111" s="304"/>
    </row>
    <row r="112" spans="1:10" ht="25.5">
      <c r="A112" s="381" t="s">
        <v>348</v>
      </c>
      <c r="B112" s="132" t="s">
        <v>194</v>
      </c>
      <c r="C112" s="133" t="s">
        <v>195</v>
      </c>
      <c r="D112" s="134" t="s">
        <v>87</v>
      </c>
      <c r="E112" s="11">
        <v>2</v>
      </c>
      <c r="F112" s="304"/>
      <c r="G112" s="374"/>
      <c r="H112" s="334"/>
      <c r="I112" s="304"/>
      <c r="J112" s="304"/>
    </row>
    <row r="113" spans="1:10" ht="25.5">
      <c r="A113" s="381" t="s">
        <v>350</v>
      </c>
      <c r="B113" s="132" t="s">
        <v>196</v>
      </c>
      <c r="C113" s="133" t="s">
        <v>197</v>
      </c>
      <c r="D113" s="134" t="s">
        <v>87</v>
      </c>
      <c r="E113" s="11">
        <v>2</v>
      </c>
      <c r="F113" s="304"/>
      <c r="G113" s="374"/>
      <c r="H113" s="334"/>
      <c r="I113" s="304"/>
      <c r="J113" s="304"/>
    </row>
    <row r="114" spans="1:10" ht="38.25">
      <c r="A114" s="381" t="s">
        <v>1419</v>
      </c>
      <c r="B114" s="132" t="s">
        <v>226</v>
      </c>
      <c r="C114" s="133" t="s">
        <v>227</v>
      </c>
      <c r="D114" s="134" t="s">
        <v>87</v>
      </c>
      <c r="E114" s="139">
        <v>2</v>
      </c>
      <c r="F114" s="304"/>
      <c r="G114" s="374"/>
      <c r="H114" s="334"/>
      <c r="I114" s="304"/>
      <c r="J114" s="304"/>
    </row>
    <row r="115" spans="1:10" ht="38.25">
      <c r="A115" s="381" t="s">
        <v>1420</v>
      </c>
      <c r="B115" s="132" t="s">
        <v>228</v>
      </c>
      <c r="C115" s="133" t="s">
        <v>229</v>
      </c>
      <c r="D115" s="134" t="s">
        <v>87</v>
      </c>
      <c r="E115" s="139">
        <v>2</v>
      </c>
      <c r="F115" s="304"/>
      <c r="G115" s="374"/>
      <c r="H115" s="334"/>
      <c r="I115" s="304"/>
      <c r="J115" s="304"/>
    </row>
    <row r="116" spans="1:10">
      <c r="A116" s="1917"/>
      <c r="B116" s="39"/>
      <c r="C116" s="39"/>
      <c r="D116" s="40"/>
      <c r="E116" s="176"/>
      <c r="F116" s="329"/>
      <c r="G116" s="88"/>
      <c r="H116" s="335"/>
      <c r="I116" s="373" t="s">
        <v>352</v>
      </c>
      <c r="J116" s="319"/>
    </row>
    <row r="117" spans="1:10">
      <c r="A117" s="1917" t="s">
        <v>353</v>
      </c>
      <c r="B117" s="62" t="s">
        <v>1421</v>
      </c>
      <c r="C117" s="111"/>
      <c r="D117" s="32"/>
      <c r="E117" s="74"/>
      <c r="F117" s="320"/>
      <c r="G117" s="375"/>
      <c r="H117" s="333"/>
      <c r="I117" s="320"/>
      <c r="J117" s="320"/>
    </row>
    <row r="118" spans="1:10" ht="25.5">
      <c r="A118" s="1958" t="s">
        <v>354</v>
      </c>
      <c r="B118" s="132" t="s">
        <v>202</v>
      </c>
      <c r="C118" s="133" t="s">
        <v>203</v>
      </c>
      <c r="D118" s="134" t="s">
        <v>87</v>
      </c>
      <c r="E118" s="11">
        <v>3</v>
      </c>
      <c r="F118" s="304"/>
      <c r="G118" s="374"/>
      <c r="H118" s="334"/>
      <c r="I118" s="304"/>
      <c r="J118" s="304"/>
    </row>
    <row r="119" spans="1:10" ht="25.5">
      <c r="A119" s="1958" t="s">
        <v>357</v>
      </c>
      <c r="B119" s="132" t="s">
        <v>208</v>
      </c>
      <c r="C119" s="133" t="s">
        <v>209</v>
      </c>
      <c r="D119" s="134" t="s">
        <v>87</v>
      </c>
      <c r="E119" s="11">
        <v>3</v>
      </c>
      <c r="F119" s="304"/>
      <c r="G119" s="374"/>
      <c r="H119" s="334"/>
      <c r="I119" s="304"/>
      <c r="J119" s="304"/>
    </row>
    <row r="120" spans="1:10" ht="25.5">
      <c r="A120" s="1958" t="s">
        <v>397</v>
      </c>
      <c r="B120" s="132" t="s">
        <v>212</v>
      </c>
      <c r="C120" s="133" t="s">
        <v>213</v>
      </c>
      <c r="D120" s="134" t="s">
        <v>87</v>
      </c>
      <c r="E120" s="11">
        <v>3</v>
      </c>
      <c r="F120" s="304"/>
      <c r="G120" s="374"/>
      <c r="H120" s="334"/>
      <c r="I120" s="304"/>
      <c r="J120" s="304"/>
    </row>
    <row r="121" spans="1:10" ht="25.5">
      <c r="A121" s="1958" t="s">
        <v>1422</v>
      </c>
      <c r="B121" s="132" t="s">
        <v>214</v>
      </c>
      <c r="C121" s="133" t="s">
        <v>215</v>
      </c>
      <c r="D121" s="134" t="s">
        <v>87</v>
      </c>
      <c r="E121" s="11">
        <v>12</v>
      </c>
      <c r="F121" s="304"/>
      <c r="G121" s="374"/>
      <c r="H121" s="334"/>
      <c r="I121" s="304"/>
      <c r="J121" s="304"/>
    </row>
    <row r="122" spans="1:10" ht="25.5">
      <c r="A122" s="1958" t="s">
        <v>1423</v>
      </c>
      <c r="B122" s="132" t="s">
        <v>216</v>
      </c>
      <c r="C122" s="421" t="s">
        <v>217</v>
      </c>
      <c r="D122" s="134" t="s">
        <v>87</v>
      </c>
      <c r="E122" s="422">
        <v>20</v>
      </c>
      <c r="F122" s="304"/>
      <c r="G122" s="374"/>
      <c r="H122" s="334"/>
      <c r="I122" s="304"/>
      <c r="J122" s="304"/>
    </row>
    <row r="123" spans="1:10">
      <c r="A123" s="1917"/>
      <c r="B123" s="39"/>
      <c r="C123" s="39"/>
      <c r="D123" s="40"/>
      <c r="E123" s="176"/>
      <c r="F123" s="329"/>
      <c r="G123" s="88"/>
      <c r="H123" s="335"/>
      <c r="I123" s="373" t="s">
        <v>359</v>
      </c>
      <c r="J123" s="319"/>
    </row>
    <row r="124" spans="1:10">
      <c r="A124" s="1917" t="s">
        <v>360</v>
      </c>
      <c r="B124" s="62" t="s">
        <v>1424</v>
      </c>
      <c r="C124" s="111"/>
      <c r="D124" s="32"/>
      <c r="E124" s="74"/>
      <c r="F124" s="320"/>
      <c r="G124" s="375"/>
      <c r="H124" s="333"/>
      <c r="I124" s="320"/>
      <c r="J124" s="320"/>
    </row>
    <row r="125" spans="1:10" ht="25.5">
      <c r="A125" s="381" t="s">
        <v>362</v>
      </c>
      <c r="B125" s="132" t="s">
        <v>218</v>
      </c>
      <c r="C125" s="421" t="s">
        <v>219</v>
      </c>
      <c r="D125" s="134" t="s">
        <v>87</v>
      </c>
      <c r="E125" s="422" t="s">
        <v>162</v>
      </c>
      <c r="F125" s="304"/>
      <c r="G125" s="374"/>
      <c r="H125" s="334"/>
      <c r="I125" s="304"/>
      <c r="J125" s="304"/>
    </row>
    <row r="126" spans="1:10" ht="38.25">
      <c r="A126" s="381" t="s">
        <v>365</v>
      </c>
      <c r="B126" s="132" t="s">
        <v>220</v>
      </c>
      <c r="C126" s="421" t="s">
        <v>221</v>
      </c>
      <c r="D126" s="134" t="s">
        <v>87</v>
      </c>
      <c r="E126" s="422" t="s">
        <v>162</v>
      </c>
      <c r="F126" s="304"/>
      <c r="G126" s="374"/>
      <c r="H126" s="334"/>
      <c r="I126" s="304"/>
      <c r="J126" s="304"/>
    </row>
    <row r="127" spans="1:10">
      <c r="A127" s="1917"/>
      <c r="B127" s="39"/>
      <c r="C127" s="39"/>
      <c r="D127" s="40"/>
      <c r="E127" s="176"/>
      <c r="F127" s="329"/>
      <c r="G127" s="88"/>
      <c r="H127" s="335"/>
      <c r="I127" s="373" t="s">
        <v>370</v>
      </c>
      <c r="J127" s="319"/>
    </row>
    <row r="128" spans="1:10">
      <c r="A128" s="1917" t="s">
        <v>371</v>
      </c>
      <c r="B128" s="62" t="s">
        <v>1428</v>
      </c>
      <c r="C128" s="111"/>
      <c r="D128" s="32"/>
      <c r="E128" s="74"/>
      <c r="F128" s="320"/>
      <c r="G128" s="375"/>
      <c r="H128" s="333"/>
      <c r="I128" s="320"/>
      <c r="J128" s="320"/>
    </row>
    <row r="129" spans="1:10" ht="38.25">
      <c r="A129" s="381" t="s">
        <v>1425</v>
      </c>
      <c r="B129" s="132" t="s">
        <v>198</v>
      </c>
      <c r="C129" s="133" t="s">
        <v>199</v>
      </c>
      <c r="D129" s="134" t="s">
        <v>87</v>
      </c>
      <c r="E129" s="11">
        <v>3</v>
      </c>
      <c r="F129" s="304"/>
      <c r="G129" s="374"/>
      <c r="H129" s="334"/>
      <c r="I129" s="304"/>
      <c r="J129" s="304"/>
    </row>
    <row r="130" spans="1:10" ht="38.25">
      <c r="A130" s="381" t="s">
        <v>1426</v>
      </c>
      <c r="B130" s="132" t="s">
        <v>200</v>
      </c>
      <c r="C130" s="133" t="s">
        <v>201</v>
      </c>
      <c r="D130" s="134" t="s">
        <v>87</v>
      </c>
      <c r="E130" s="11" t="s">
        <v>162</v>
      </c>
      <c r="F130" s="304"/>
      <c r="G130" s="374"/>
      <c r="H130" s="334"/>
      <c r="I130" s="304"/>
      <c r="J130" s="304"/>
    </row>
    <row r="131" spans="1:10">
      <c r="A131" s="1917"/>
      <c r="B131" s="39"/>
      <c r="C131" s="39"/>
      <c r="D131" s="40"/>
      <c r="E131" s="176"/>
      <c r="F131" s="329"/>
      <c r="G131" s="88"/>
      <c r="H131" s="335"/>
      <c r="I131" s="373" t="s">
        <v>378</v>
      </c>
      <c r="J131" s="319"/>
    </row>
    <row r="132" spans="1:10">
      <c r="A132" s="1917" t="s">
        <v>379</v>
      </c>
      <c r="B132" s="62" t="s">
        <v>1427</v>
      </c>
      <c r="C132" s="111"/>
      <c r="D132" s="32"/>
      <c r="E132" s="74"/>
      <c r="F132" s="320"/>
      <c r="G132" s="375"/>
      <c r="H132" s="333"/>
      <c r="I132" s="320"/>
      <c r="J132" s="320"/>
    </row>
    <row r="133" spans="1:10" ht="25.5">
      <c r="A133" s="381" t="s">
        <v>372</v>
      </c>
      <c r="B133" s="132" t="s">
        <v>204</v>
      </c>
      <c r="C133" s="133" t="s">
        <v>205</v>
      </c>
      <c r="D133" s="134" t="s">
        <v>87</v>
      </c>
      <c r="E133" s="11">
        <v>3</v>
      </c>
      <c r="F133" s="304">
        <v>1</v>
      </c>
      <c r="G133" s="374">
        <v>440</v>
      </c>
      <c r="H133" s="334">
        <v>440</v>
      </c>
      <c r="I133" s="1057">
        <v>0.12</v>
      </c>
      <c r="J133" s="3467">
        <f>E133*G133*1.12</f>
        <v>1478.4</v>
      </c>
    </row>
    <row r="134" spans="1:10" ht="25.5">
      <c r="A134" s="381" t="s">
        <v>375</v>
      </c>
      <c r="B134" s="132" t="s">
        <v>206</v>
      </c>
      <c r="C134" s="133" t="s">
        <v>207</v>
      </c>
      <c r="D134" s="134" t="s">
        <v>87</v>
      </c>
      <c r="E134" s="11">
        <v>3</v>
      </c>
      <c r="F134" s="304">
        <v>1</v>
      </c>
      <c r="G134" s="374">
        <v>440</v>
      </c>
      <c r="H134" s="334">
        <v>440</v>
      </c>
      <c r="I134" s="1057">
        <v>0.12</v>
      </c>
      <c r="J134" s="3467">
        <f>E134*G134*1.12</f>
        <v>1478.4</v>
      </c>
    </row>
    <row r="135" spans="1:10">
      <c r="A135" s="1917"/>
      <c r="B135" s="39"/>
      <c r="C135" s="39"/>
      <c r="D135" s="40"/>
      <c r="E135" s="176"/>
      <c r="F135" s="329"/>
      <c r="G135" s="88"/>
      <c r="H135" s="335"/>
      <c r="I135" s="373" t="s">
        <v>400</v>
      </c>
      <c r="J135" s="3468">
        <f>(E133*G133)+(E134*G134)</f>
        <v>2640</v>
      </c>
    </row>
    <row r="136" spans="1:10">
      <c r="A136" s="1917" t="s">
        <v>404</v>
      </c>
      <c r="B136" s="62" t="s">
        <v>2580</v>
      </c>
      <c r="C136" s="111"/>
      <c r="D136" s="32"/>
      <c r="E136" s="74"/>
      <c r="F136" s="320"/>
      <c r="G136" s="375"/>
      <c r="H136" s="333"/>
      <c r="I136" s="320"/>
      <c r="J136" s="320"/>
    </row>
    <row r="137" spans="1:10" ht="25.5">
      <c r="A137" s="381" t="s">
        <v>405</v>
      </c>
      <c r="B137" s="132" t="s">
        <v>210</v>
      </c>
      <c r="C137" s="133" t="s">
        <v>211</v>
      </c>
      <c r="D137" s="134" t="s">
        <v>87</v>
      </c>
      <c r="E137" s="11">
        <v>8</v>
      </c>
      <c r="F137" s="304">
        <v>1</v>
      </c>
      <c r="G137" s="374">
        <v>90</v>
      </c>
      <c r="H137" s="334">
        <v>90</v>
      </c>
      <c r="I137" s="1057">
        <v>0.12</v>
      </c>
      <c r="J137" s="3467">
        <f>E137*G137*1.12</f>
        <v>806.40000000000009</v>
      </c>
    </row>
    <row r="138" spans="1:10">
      <c r="A138" s="1917"/>
      <c r="B138" s="42"/>
      <c r="C138" s="112"/>
      <c r="D138" s="34"/>
      <c r="E138" s="176"/>
      <c r="F138" s="329"/>
      <c r="G138" s="373"/>
      <c r="H138" s="335"/>
      <c r="I138" s="373" t="s">
        <v>410</v>
      </c>
      <c r="J138" s="319">
        <v>806.4</v>
      </c>
    </row>
    <row r="139" spans="1:10">
      <c r="A139" s="1917" t="s">
        <v>411</v>
      </c>
      <c r="B139" s="342" t="s">
        <v>2581</v>
      </c>
      <c r="C139" s="386"/>
      <c r="D139" s="333"/>
      <c r="E139" s="357"/>
      <c r="F139" s="320"/>
      <c r="G139" s="375"/>
      <c r="H139" s="333"/>
      <c r="I139" s="320"/>
      <c r="J139" s="320"/>
    </row>
    <row r="140" spans="1:10">
      <c r="A140" s="381" t="s">
        <v>2583</v>
      </c>
      <c r="B140" s="293" t="s">
        <v>232</v>
      </c>
      <c r="C140" s="293" t="s">
        <v>233</v>
      </c>
      <c r="D140" s="296" t="s">
        <v>31</v>
      </c>
      <c r="E140" s="361" t="s">
        <v>234</v>
      </c>
      <c r="F140" s="304"/>
      <c r="G140" s="374"/>
      <c r="H140" s="334"/>
      <c r="I140" s="304"/>
      <c r="J140" s="304"/>
    </row>
    <row r="141" spans="1:10">
      <c r="A141" s="381" t="s">
        <v>2582</v>
      </c>
      <c r="B141" s="293" t="s">
        <v>235</v>
      </c>
      <c r="C141" s="293" t="s">
        <v>236</v>
      </c>
      <c r="D141" s="296" t="s">
        <v>31</v>
      </c>
      <c r="E141" s="361" t="s">
        <v>88</v>
      </c>
      <c r="F141" s="304"/>
      <c r="G141" s="374"/>
      <c r="H141" s="334"/>
      <c r="I141" s="304"/>
      <c r="J141" s="304"/>
    </row>
    <row r="142" spans="1:10" ht="25.5">
      <c r="A142" s="381" t="s">
        <v>2584</v>
      </c>
      <c r="B142" s="293" t="s">
        <v>237</v>
      </c>
      <c r="C142" s="293" t="s">
        <v>238</v>
      </c>
      <c r="D142" s="294" t="s">
        <v>87</v>
      </c>
      <c r="E142" s="361" t="s">
        <v>88</v>
      </c>
      <c r="F142" s="304"/>
      <c r="G142" s="374"/>
      <c r="H142" s="334"/>
      <c r="I142" s="304"/>
      <c r="J142" s="304"/>
    </row>
    <row r="143" spans="1:10">
      <c r="A143" s="381" t="s">
        <v>2585</v>
      </c>
      <c r="B143" s="7" t="s">
        <v>239</v>
      </c>
      <c r="C143" s="7" t="s">
        <v>240</v>
      </c>
      <c r="D143" s="296" t="s">
        <v>31</v>
      </c>
      <c r="E143" s="362" t="s">
        <v>241</v>
      </c>
      <c r="F143" s="304"/>
      <c r="G143" s="374"/>
      <c r="H143" s="334"/>
      <c r="I143" s="304"/>
      <c r="J143" s="304"/>
    </row>
    <row r="144" spans="1:10">
      <c r="A144" s="381" t="s">
        <v>2586</v>
      </c>
      <c r="B144" s="7" t="s">
        <v>242</v>
      </c>
      <c r="C144" s="7" t="s">
        <v>243</v>
      </c>
      <c r="D144" s="296" t="s">
        <v>31</v>
      </c>
      <c r="E144" s="362" t="s">
        <v>234</v>
      </c>
      <c r="F144" s="304"/>
      <c r="G144" s="374"/>
      <c r="H144" s="334"/>
      <c r="I144" s="304"/>
      <c r="J144" s="304"/>
    </row>
    <row r="145" spans="1:10">
      <c r="A145" s="381" t="s">
        <v>2587</v>
      </c>
      <c r="B145" s="7" t="s">
        <v>244</v>
      </c>
      <c r="C145" s="7" t="s">
        <v>243</v>
      </c>
      <c r="D145" s="296" t="s">
        <v>31</v>
      </c>
      <c r="E145" s="362" t="s">
        <v>234</v>
      </c>
      <c r="F145" s="304"/>
      <c r="G145" s="374"/>
      <c r="H145" s="371"/>
      <c r="I145" s="318"/>
      <c r="J145" s="304"/>
    </row>
    <row r="146" spans="1:10">
      <c r="A146" s="1917"/>
      <c r="B146" s="341"/>
      <c r="C146" s="385"/>
      <c r="D146" s="335"/>
      <c r="E146" s="358"/>
      <c r="F146" s="329"/>
      <c r="G146" s="378"/>
      <c r="H146" s="335"/>
      <c r="I146" s="373" t="s">
        <v>1429</v>
      </c>
      <c r="J146" s="319"/>
    </row>
    <row r="147" spans="1:10">
      <c r="A147" s="1917" t="s">
        <v>434</v>
      </c>
      <c r="B147" s="217" t="s">
        <v>1126</v>
      </c>
      <c r="C147" s="230"/>
      <c r="D147" s="202"/>
      <c r="E147" s="227"/>
      <c r="F147" s="320"/>
      <c r="G147" s="375"/>
      <c r="H147" s="333"/>
      <c r="I147" s="320"/>
      <c r="J147" s="320"/>
    </row>
    <row r="148" spans="1:10" ht="102">
      <c r="A148" s="381" t="s">
        <v>435</v>
      </c>
      <c r="B148" s="162" t="s">
        <v>248</v>
      </c>
      <c r="C148" s="305" t="s">
        <v>2668</v>
      </c>
      <c r="D148" s="141" t="s">
        <v>31</v>
      </c>
      <c r="E148" s="299">
        <v>6</v>
      </c>
      <c r="F148" s="304"/>
      <c r="G148" s="374"/>
      <c r="H148" s="334"/>
      <c r="I148" s="304"/>
      <c r="J148" s="304"/>
    </row>
    <row r="149" spans="1:10" ht="89.25">
      <c r="A149" s="381" t="s">
        <v>438</v>
      </c>
      <c r="B149" s="302" t="s">
        <v>250</v>
      </c>
      <c r="C149" s="305" t="s">
        <v>2669</v>
      </c>
      <c r="D149" s="141" t="s">
        <v>31</v>
      </c>
      <c r="E149" s="299">
        <v>3</v>
      </c>
      <c r="F149" s="304"/>
      <c r="G149" s="374"/>
      <c r="H149" s="334"/>
      <c r="I149" s="304"/>
      <c r="J149" s="304"/>
    </row>
    <row r="150" spans="1:10" ht="140.25">
      <c r="A150" s="381" t="s">
        <v>441</v>
      </c>
      <c r="B150" s="302" t="s">
        <v>251</v>
      </c>
      <c r="C150" s="305" t="s">
        <v>2670</v>
      </c>
      <c r="D150" s="141" t="s">
        <v>31</v>
      </c>
      <c r="E150" s="300">
        <v>9</v>
      </c>
      <c r="F150" s="304"/>
      <c r="G150" s="374"/>
      <c r="H150" s="334"/>
      <c r="I150" s="304"/>
      <c r="J150" s="304"/>
    </row>
    <row r="151" spans="1:10" ht="76.5">
      <c r="A151" s="381" t="s">
        <v>443</v>
      </c>
      <c r="B151" s="302" t="s">
        <v>252</v>
      </c>
      <c r="C151" s="305" t="s">
        <v>2671</v>
      </c>
      <c r="D151" s="141" t="s">
        <v>31</v>
      </c>
      <c r="E151" s="300">
        <v>6</v>
      </c>
      <c r="F151" s="304"/>
      <c r="G151" s="374"/>
      <c r="H151" s="334"/>
      <c r="I151" s="304"/>
      <c r="J151" s="304"/>
    </row>
    <row r="152" spans="1:10" ht="89.25">
      <c r="A152" s="381" t="s">
        <v>446</v>
      </c>
      <c r="B152" s="302" t="s">
        <v>253</v>
      </c>
      <c r="C152" s="305" t="s">
        <v>254</v>
      </c>
      <c r="D152" s="141" t="s">
        <v>31</v>
      </c>
      <c r="E152" s="300">
        <v>12</v>
      </c>
      <c r="F152" s="304"/>
      <c r="G152" s="374"/>
      <c r="H152" s="334"/>
      <c r="I152" s="304"/>
      <c r="J152" s="304"/>
    </row>
    <row r="153" spans="1:10" ht="102">
      <c r="A153" s="381" t="s">
        <v>1430</v>
      </c>
      <c r="B153" s="302" t="s">
        <v>255</v>
      </c>
      <c r="C153" s="305" t="s">
        <v>2675</v>
      </c>
      <c r="D153" s="141" t="s">
        <v>31</v>
      </c>
      <c r="E153" s="299">
        <v>6</v>
      </c>
      <c r="F153" s="304"/>
      <c r="G153" s="374"/>
      <c r="H153" s="334"/>
      <c r="I153" s="304"/>
      <c r="J153" s="304"/>
    </row>
    <row r="154" spans="1:10" ht="114.75">
      <c r="A154" s="381" t="s">
        <v>1431</v>
      </c>
      <c r="B154" s="302" t="s">
        <v>256</v>
      </c>
      <c r="C154" s="305" t="s">
        <v>2672</v>
      </c>
      <c r="D154" s="141" t="s">
        <v>31</v>
      </c>
      <c r="E154" s="300">
        <v>120</v>
      </c>
      <c r="F154" s="304"/>
      <c r="G154" s="374"/>
      <c r="H154" s="334"/>
      <c r="I154" s="304"/>
      <c r="J154" s="304"/>
    </row>
    <row r="155" spans="1:10" ht="25.5">
      <c r="A155" s="381" t="s">
        <v>1432</v>
      </c>
      <c r="B155" s="302" t="s">
        <v>257</v>
      </c>
      <c r="C155" s="305" t="s">
        <v>2673</v>
      </c>
      <c r="D155" s="141" t="s">
        <v>31</v>
      </c>
      <c r="E155" s="300">
        <v>3</v>
      </c>
      <c r="F155" s="304"/>
      <c r="G155" s="374"/>
      <c r="H155" s="334"/>
      <c r="I155" s="304"/>
      <c r="J155" s="304"/>
    </row>
    <row r="156" spans="1:10" ht="102">
      <c r="A156" s="381" t="s">
        <v>1433</v>
      </c>
      <c r="B156" s="302" t="s">
        <v>258</v>
      </c>
      <c r="C156" s="305" t="s">
        <v>2674</v>
      </c>
      <c r="D156" s="141" t="s">
        <v>31</v>
      </c>
      <c r="E156" s="300">
        <v>3</v>
      </c>
      <c r="F156" s="304"/>
      <c r="G156" s="374"/>
      <c r="H156" s="334"/>
      <c r="I156" s="304"/>
      <c r="J156" s="304"/>
    </row>
    <row r="157" spans="1:10" ht="51">
      <c r="A157" s="381" t="s">
        <v>1434</v>
      </c>
      <c r="B157" s="302" t="s">
        <v>259</v>
      </c>
      <c r="C157" s="305" t="s">
        <v>2676</v>
      </c>
      <c r="D157" s="141" t="s">
        <v>31</v>
      </c>
      <c r="E157" s="300">
        <v>12</v>
      </c>
      <c r="F157" s="304"/>
      <c r="G157" s="374"/>
      <c r="H157" s="334"/>
      <c r="I157" s="304"/>
      <c r="J157" s="304"/>
    </row>
    <row r="158" spans="1:10" ht="25.5">
      <c r="A158" s="381" t="s">
        <v>1435</v>
      </c>
      <c r="B158" s="302" t="s">
        <v>260</v>
      </c>
      <c r="C158" s="305" t="s">
        <v>261</v>
      </c>
      <c r="D158" s="141" t="s">
        <v>249</v>
      </c>
      <c r="E158" s="300">
        <v>12</v>
      </c>
      <c r="F158" s="304"/>
      <c r="G158" s="374"/>
      <c r="H158" s="334"/>
      <c r="I158" s="304"/>
      <c r="J158" s="304"/>
    </row>
    <row r="159" spans="1:10" ht="25.5">
      <c r="A159" s="381" t="s">
        <v>1436</v>
      </c>
      <c r="B159" s="302" t="s">
        <v>262</v>
      </c>
      <c r="C159" s="305" t="s">
        <v>263</v>
      </c>
      <c r="D159" s="141" t="s">
        <v>249</v>
      </c>
      <c r="E159" s="299">
        <v>24</v>
      </c>
      <c r="F159" s="304"/>
      <c r="G159" s="374"/>
      <c r="H159" s="334"/>
      <c r="I159" s="304"/>
      <c r="J159" s="304"/>
    </row>
    <row r="160" spans="1:10" ht="63.75">
      <c r="A160" s="381" t="s">
        <v>1437</v>
      </c>
      <c r="B160" s="302" t="s">
        <v>264</v>
      </c>
      <c r="C160" s="305" t="s">
        <v>2677</v>
      </c>
      <c r="D160" s="141" t="s">
        <v>31</v>
      </c>
      <c r="E160" s="300">
        <v>30</v>
      </c>
      <c r="F160" s="304"/>
      <c r="G160" s="374"/>
      <c r="H160" s="334"/>
      <c r="I160" s="304"/>
      <c r="J160" s="304"/>
    </row>
    <row r="161" spans="1:10" ht="38.25">
      <c r="A161" s="381" t="s">
        <v>1438</v>
      </c>
      <c r="B161" s="302" t="s">
        <v>265</v>
      </c>
      <c r="C161" s="305" t="s">
        <v>2678</v>
      </c>
      <c r="D161" s="141" t="s">
        <v>31</v>
      </c>
      <c r="E161" s="300">
        <v>6</v>
      </c>
      <c r="F161" s="304"/>
      <c r="G161" s="374"/>
      <c r="H161" s="334"/>
      <c r="I161" s="304"/>
      <c r="J161" s="304"/>
    </row>
    <row r="162" spans="1:10">
      <c r="A162" s="1917"/>
      <c r="B162" s="341"/>
      <c r="C162" s="385"/>
      <c r="D162" s="335"/>
      <c r="E162" s="358"/>
      <c r="F162" s="329"/>
      <c r="G162" s="378"/>
      <c r="H162" s="378"/>
      <c r="I162" s="373" t="s">
        <v>448</v>
      </c>
      <c r="J162" s="319"/>
    </row>
    <row r="163" spans="1:10">
      <c r="A163" s="1917" t="s">
        <v>449</v>
      </c>
      <c r="B163" s="177" t="s">
        <v>2796</v>
      </c>
      <c r="C163" s="231"/>
      <c r="D163" s="333"/>
      <c r="E163" s="357"/>
      <c r="F163" s="320"/>
      <c r="G163" s="375"/>
      <c r="H163" s="333"/>
      <c r="I163" s="320"/>
      <c r="J163" s="320"/>
    </row>
    <row r="164" spans="1:10" ht="51">
      <c r="A164" s="381" t="s">
        <v>450</v>
      </c>
      <c r="B164" s="148" t="s">
        <v>269</v>
      </c>
      <c r="C164" s="305" t="s">
        <v>1127</v>
      </c>
      <c r="D164" s="141" t="s">
        <v>31</v>
      </c>
      <c r="E164" s="360">
        <v>3</v>
      </c>
      <c r="F164" s="304"/>
      <c r="G164" s="374"/>
      <c r="H164" s="334"/>
      <c r="I164" s="304"/>
      <c r="J164" s="304"/>
    </row>
    <row r="165" spans="1:10" ht="25.5">
      <c r="A165" s="381" t="s">
        <v>452</v>
      </c>
      <c r="B165" s="148" t="s">
        <v>270</v>
      </c>
      <c r="C165" s="305" t="s">
        <v>1128</v>
      </c>
      <c r="D165" s="141" t="s">
        <v>1129</v>
      </c>
      <c r="E165" s="360">
        <v>3</v>
      </c>
      <c r="F165" s="304"/>
      <c r="G165" s="374"/>
      <c r="H165" s="334"/>
      <c r="I165" s="304"/>
      <c r="J165" s="304"/>
    </row>
    <row r="166" spans="1:10">
      <c r="A166" s="1917"/>
      <c r="B166" s="341"/>
      <c r="C166" s="385"/>
      <c r="D166" s="335"/>
      <c r="E166" s="358"/>
      <c r="F166" s="329"/>
      <c r="G166" s="378"/>
      <c r="H166" s="335"/>
      <c r="I166" s="373" t="s">
        <v>1439</v>
      </c>
      <c r="J166" s="319"/>
    </row>
    <row r="167" spans="1:10">
      <c r="A167" s="1917" t="s">
        <v>454</v>
      </c>
      <c r="B167" s="177" t="s">
        <v>2795</v>
      </c>
      <c r="C167" s="232"/>
      <c r="D167" s="333"/>
      <c r="E167" s="357"/>
      <c r="F167" s="320"/>
      <c r="G167" s="375"/>
      <c r="H167" s="333"/>
      <c r="I167" s="320"/>
      <c r="J167" s="320"/>
    </row>
    <row r="168" spans="1:10" ht="25.5">
      <c r="A168" s="381" t="s">
        <v>456</v>
      </c>
      <c r="B168" s="148" t="s">
        <v>274</v>
      </c>
      <c r="C168" s="305" t="s">
        <v>2679</v>
      </c>
      <c r="D168" s="334" t="s">
        <v>31</v>
      </c>
      <c r="E168" s="300">
        <v>12</v>
      </c>
      <c r="F168" s="304"/>
      <c r="G168" s="374"/>
      <c r="H168" s="334"/>
      <c r="I168" s="304"/>
      <c r="J168" s="304"/>
    </row>
    <row r="169" spans="1:10" ht="38.25">
      <c r="A169" s="381" t="s">
        <v>459</v>
      </c>
      <c r="B169" s="148" t="s">
        <v>275</v>
      </c>
      <c r="C169" s="305" t="s">
        <v>276</v>
      </c>
      <c r="D169" s="334" t="s">
        <v>31</v>
      </c>
      <c r="E169" s="300">
        <v>18</v>
      </c>
      <c r="F169" s="304"/>
      <c r="G169" s="374"/>
      <c r="H169" s="334"/>
      <c r="I169" s="304"/>
      <c r="J169" s="304"/>
    </row>
    <row r="170" spans="1:10">
      <c r="A170" s="381" t="s">
        <v>461</v>
      </c>
      <c r="B170" s="302" t="s">
        <v>277</v>
      </c>
      <c r="C170" s="305" t="s">
        <v>2680</v>
      </c>
      <c r="D170" s="334" t="s">
        <v>31</v>
      </c>
      <c r="E170" s="144">
        <v>18</v>
      </c>
      <c r="F170" s="304"/>
      <c r="G170" s="374"/>
      <c r="H170" s="334"/>
      <c r="I170" s="304"/>
      <c r="J170" s="304"/>
    </row>
    <row r="171" spans="1:10" ht="25.5">
      <c r="A171" s="381" t="s">
        <v>1440</v>
      </c>
      <c r="B171" s="302" t="s">
        <v>278</v>
      </c>
      <c r="C171" s="305" t="s">
        <v>2681</v>
      </c>
      <c r="D171" s="384" t="s">
        <v>31</v>
      </c>
      <c r="E171" s="144">
        <v>12</v>
      </c>
      <c r="F171" s="304"/>
      <c r="G171" s="374"/>
      <c r="H171" s="334"/>
      <c r="I171" s="304"/>
      <c r="J171" s="304"/>
    </row>
    <row r="172" spans="1:10" ht="25.5">
      <c r="A172" s="381" t="s">
        <v>1441</v>
      </c>
      <c r="B172" s="148" t="s">
        <v>279</v>
      </c>
      <c r="C172" s="305" t="s">
        <v>280</v>
      </c>
      <c r="D172" s="334" t="s">
        <v>249</v>
      </c>
      <c r="E172" s="300">
        <v>30</v>
      </c>
      <c r="F172" s="304"/>
      <c r="G172" s="374"/>
      <c r="H172" s="334"/>
      <c r="I172" s="304"/>
      <c r="J172" s="304"/>
    </row>
    <row r="173" spans="1:10" ht="25.5">
      <c r="A173" s="381" t="s">
        <v>1442</v>
      </c>
      <c r="B173" s="148" t="s">
        <v>281</v>
      </c>
      <c r="C173" s="305" t="s">
        <v>282</v>
      </c>
      <c r="D173" s="334" t="s">
        <v>249</v>
      </c>
      <c r="E173" s="300">
        <v>30</v>
      </c>
      <c r="F173" s="304"/>
      <c r="G173" s="374"/>
      <c r="H173" s="334"/>
      <c r="I173" s="304"/>
      <c r="J173" s="304"/>
    </row>
    <row r="174" spans="1:10">
      <c r="A174" s="1917"/>
      <c r="B174" s="341"/>
      <c r="C174" s="385"/>
      <c r="D174" s="335"/>
      <c r="E174" s="358"/>
      <c r="F174" s="329"/>
      <c r="G174" s="378"/>
      <c r="H174" s="335"/>
      <c r="I174" s="373" t="s">
        <v>463</v>
      </c>
      <c r="J174" s="319"/>
    </row>
    <row r="175" spans="1:10">
      <c r="A175" s="1917" t="s">
        <v>464</v>
      </c>
      <c r="B175" s="177" t="s">
        <v>1130</v>
      </c>
      <c r="C175" s="233"/>
      <c r="D175" s="333"/>
      <c r="E175" s="357"/>
      <c r="F175" s="320"/>
      <c r="G175" s="375"/>
      <c r="H175" s="333"/>
      <c r="I175" s="320"/>
      <c r="J175" s="320"/>
    </row>
    <row r="176" spans="1:10" ht="51">
      <c r="A176" s="381" t="s">
        <v>465</v>
      </c>
      <c r="B176" s="148" t="s">
        <v>286</v>
      </c>
      <c r="C176" s="305" t="s">
        <v>2682</v>
      </c>
      <c r="D176" s="334" t="s">
        <v>31</v>
      </c>
      <c r="E176" s="300">
        <v>9</v>
      </c>
      <c r="F176" s="304"/>
      <c r="G176" s="374"/>
      <c r="H176" s="334"/>
      <c r="I176" s="304"/>
      <c r="J176" s="304"/>
    </row>
    <row r="177" spans="1:10" ht="89.25">
      <c r="A177" s="381" t="s">
        <v>1443</v>
      </c>
      <c r="B177" s="148" t="s">
        <v>287</v>
      </c>
      <c r="C177" s="305" t="s">
        <v>2683</v>
      </c>
      <c r="D177" s="334" t="s">
        <v>31</v>
      </c>
      <c r="E177" s="300">
        <v>3</v>
      </c>
      <c r="F177" s="304"/>
      <c r="G177" s="374"/>
      <c r="H177" s="334"/>
      <c r="I177" s="304"/>
      <c r="J177" s="304"/>
    </row>
    <row r="178" spans="1:10" ht="114.75">
      <c r="A178" s="381" t="s">
        <v>468</v>
      </c>
      <c r="B178" s="148" t="s">
        <v>288</v>
      </c>
      <c r="C178" s="305" t="s">
        <v>289</v>
      </c>
      <c r="D178" s="334" t="s">
        <v>31</v>
      </c>
      <c r="E178" s="299">
        <v>3</v>
      </c>
      <c r="F178" s="304"/>
      <c r="G178" s="374"/>
      <c r="H178" s="334"/>
      <c r="I178" s="304"/>
      <c r="J178" s="304"/>
    </row>
    <row r="179" spans="1:10" ht="51">
      <c r="A179" s="381" t="s">
        <v>471</v>
      </c>
      <c r="B179" s="148" t="s">
        <v>290</v>
      </c>
      <c r="C179" s="305" t="s">
        <v>291</v>
      </c>
      <c r="D179" s="334" t="s">
        <v>31</v>
      </c>
      <c r="E179" s="300">
        <v>36</v>
      </c>
      <c r="F179" s="304"/>
      <c r="G179" s="374"/>
      <c r="H179" s="334"/>
      <c r="I179" s="304"/>
      <c r="J179" s="304"/>
    </row>
    <row r="180" spans="1:10" ht="102">
      <c r="A180" s="381" t="s">
        <v>474</v>
      </c>
      <c r="B180" s="148" t="s">
        <v>292</v>
      </c>
      <c r="C180" s="305" t="s">
        <v>293</v>
      </c>
      <c r="D180" s="334" t="s">
        <v>31</v>
      </c>
      <c r="E180" s="300">
        <v>24</v>
      </c>
      <c r="F180" s="304"/>
      <c r="G180" s="374"/>
      <c r="H180" s="334"/>
      <c r="I180" s="304"/>
      <c r="J180" s="304"/>
    </row>
    <row r="181" spans="1:10" ht="89.25">
      <c r="A181" s="381" t="s">
        <v>477</v>
      </c>
      <c r="B181" s="148" t="s">
        <v>294</v>
      </c>
      <c r="C181" s="305" t="s">
        <v>295</v>
      </c>
      <c r="D181" s="334" t="s">
        <v>31</v>
      </c>
      <c r="E181" s="299">
        <v>3</v>
      </c>
      <c r="F181" s="304"/>
      <c r="G181" s="374"/>
      <c r="H181" s="334"/>
      <c r="I181" s="304"/>
      <c r="J181" s="304"/>
    </row>
    <row r="182" spans="1:10" ht="38.25">
      <c r="A182" s="381" t="s">
        <v>480</v>
      </c>
      <c r="B182" s="148" t="s">
        <v>296</v>
      </c>
      <c r="C182" s="305" t="s">
        <v>297</v>
      </c>
      <c r="D182" s="334" t="s">
        <v>31</v>
      </c>
      <c r="E182" s="299">
        <v>15</v>
      </c>
      <c r="F182" s="304"/>
      <c r="G182" s="374"/>
      <c r="H182" s="334"/>
      <c r="I182" s="304"/>
      <c r="J182" s="304"/>
    </row>
    <row r="183" spans="1:10" ht="38.25">
      <c r="A183" s="381" t="s">
        <v>482</v>
      </c>
      <c r="B183" s="148" t="s">
        <v>298</v>
      </c>
      <c r="C183" s="305" t="s">
        <v>299</v>
      </c>
      <c r="D183" s="334" t="s">
        <v>31</v>
      </c>
      <c r="E183" s="299">
        <v>24</v>
      </c>
      <c r="F183" s="304"/>
      <c r="G183" s="374"/>
      <c r="H183" s="334"/>
      <c r="I183" s="304"/>
      <c r="J183" s="304"/>
    </row>
    <row r="184" spans="1:10" ht="102">
      <c r="A184" s="381" t="s">
        <v>485</v>
      </c>
      <c r="B184" s="148" t="s">
        <v>300</v>
      </c>
      <c r="C184" s="305" t="s">
        <v>301</v>
      </c>
      <c r="D184" s="334" t="s">
        <v>31</v>
      </c>
      <c r="E184" s="300">
        <v>18</v>
      </c>
      <c r="F184" s="304"/>
      <c r="G184" s="374"/>
      <c r="H184" s="334"/>
      <c r="I184" s="304"/>
      <c r="J184" s="304"/>
    </row>
    <row r="185" spans="1:10" ht="51">
      <c r="A185" s="381" t="s">
        <v>488</v>
      </c>
      <c r="B185" s="148" t="s">
        <v>302</v>
      </c>
      <c r="C185" s="305" t="s">
        <v>1131</v>
      </c>
      <c r="D185" s="334" t="s">
        <v>31</v>
      </c>
      <c r="E185" s="299">
        <v>9</v>
      </c>
      <c r="F185" s="304"/>
      <c r="G185" s="374"/>
      <c r="H185" s="334"/>
      <c r="I185" s="304"/>
      <c r="J185" s="304"/>
    </row>
    <row r="186" spans="1:10" ht="51">
      <c r="A186" s="381" t="s">
        <v>491</v>
      </c>
      <c r="B186" s="148" t="s">
        <v>303</v>
      </c>
      <c r="C186" s="305" t="s">
        <v>304</v>
      </c>
      <c r="D186" s="334" t="s">
        <v>31</v>
      </c>
      <c r="E186" s="299">
        <v>9</v>
      </c>
      <c r="F186" s="304"/>
      <c r="G186" s="374"/>
      <c r="H186" s="334"/>
      <c r="I186" s="304"/>
      <c r="J186" s="304"/>
    </row>
    <row r="187" spans="1:10" ht="102">
      <c r="A187" s="381" t="s">
        <v>494</v>
      </c>
      <c r="B187" s="148" t="s">
        <v>305</v>
      </c>
      <c r="C187" s="305" t="s">
        <v>1132</v>
      </c>
      <c r="D187" s="334" t="s">
        <v>31</v>
      </c>
      <c r="E187" s="299">
        <v>9</v>
      </c>
      <c r="F187" s="304"/>
      <c r="G187" s="374"/>
      <c r="H187" s="334"/>
      <c r="I187" s="304"/>
      <c r="J187" s="304"/>
    </row>
    <row r="188" spans="1:10" ht="89.25">
      <c r="A188" s="381" t="s">
        <v>496</v>
      </c>
      <c r="B188" s="148" t="s">
        <v>306</v>
      </c>
      <c r="C188" s="305" t="s">
        <v>307</v>
      </c>
      <c r="D188" s="334" t="s">
        <v>31</v>
      </c>
      <c r="E188" s="299">
        <v>24</v>
      </c>
      <c r="F188" s="304"/>
      <c r="G188" s="374"/>
      <c r="H188" s="334"/>
      <c r="I188" s="304"/>
      <c r="J188" s="304"/>
    </row>
    <row r="189" spans="1:10">
      <c r="A189" s="1917"/>
      <c r="B189" s="341"/>
      <c r="C189" s="385"/>
      <c r="D189" s="335"/>
      <c r="E189" s="358"/>
      <c r="F189" s="329"/>
      <c r="G189" s="378"/>
      <c r="H189" s="335"/>
      <c r="I189" s="373" t="s">
        <v>519</v>
      </c>
      <c r="J189" s="319"/>
    </row>
    <row r="190" spans="1:10">
      <c r="A190" s="1917" t="s">
        <v>520</v>
      </c>
      <c r="B190" s="177" t="s">
        <v>1444</v>
      </c>
      <c r="C190" s="234"/>
      <c r="D190" s="336"/>
      <c r="E190" s="357"/>
      <c r="F190" s="324"/>
      <c r="G190" s="376"/>
      <c r="H190" s="336"/>
      <c r="I190" s="324"/>
      <c r="J190" s="324"/>
    </row>
    <row r="191" spans="1:10" ht="76.5">
      <c r="A191" s="381" t="s">
        <v>521</v>
      </c>
      <c r="B191" s="148" t="s">
        <v>311</v>
      </c>
      <c r="C191" s="305" t="s">
        <v>312</v>
      </c>
      <c r="D191" s="334" t="s">
        <v>31</v>
      </c>
      <c r="E191" s="299">
        <v>12</v>
      </c>
      <c r="F191" s="304"/>
      <c r="G191" s="374"/>
      <c r="H191" s="334"/>
      <c r="I191" s="304"/>
      <c r="J191" s="304"/>
    </row>
    <row r="192" spans="1:10" ht="51">
      <c r="A192" s="381" t="s">
        <v>524</v>
      </c>
      <c r="B192" s="148" t="s">
        <v>313</v>
      </c>
      <c r="C192" s="305" t="s">
        <v>314</v>
      </c>
      <c r="D192" s="334" t="s">
        <v>87</v>
      </c>
      <c r="E192" s="299">
        <v>12</v>
      </c>
      <c r="F192" s="304"/>
      <c r="G192" s="374"/>
      <c r="H192" s="334"/>
      <c r="I192" s="304"/>
      <c r="J192" s="304"/>
    </row>
    <row r="193" spans="1:10" ht="51">
      <c r="A193" s="381" t="s">
        <v>527</v>
      </c>
      <c r="B193" s="148" t="s">
        <v>315</v>
      </c>
      <c r="C193" s="305" t="s">
        <v>316</v>
      </c>
      <c r="D193" s="334" t="s">
        <v>87</v>
      </c>
      <c r="E193" s="299">
        <v>36</v>
      </c>
      <c r="F193" s="304"/>
      <c r="G193" s="374"/>
      <c r="H193" s="334"/>
      <c r="I193" s="304"/>
      <c r="J193" s="304"/>
    </row>
    <row r="194" spans="1:10">
      <c r="A194" s="381" t="s">
        <v>530</v>
      </c>
      <c r="B194" s="148" t="s">
        <v>317</v>
      </c>
      <c r="C194" s="305" t="s">
        <v>318</v>
      </c>
      <c r="D194" s="334" t="s">
        <v>87</v>
      </c>
      <c r="E194" s="299">
        <v>12</v>
      </c>
      <c r="F194" s="304"/>
      <c r="G194" s="374"/>
      <c r="H194" s="334"/>
      <c r="I194" s="304"/>
      <c r="J194" s="304"/>
    </row>
    <row r="195" spans="1:10">
      <c r="A195" s="1917"/>
      <c r="B195" s="341"/>
      <c r="C195" s="385"/>
      <c r="D195" s="335"/>
      <c r="E195" s="358"/>
      <c r="F195" s="329"/>
      <c r="G195" s="378"/>
      <c r="H195" s="335"/>
      <c r="I195" s="373" t="s">
        <v>557</v>
      </c>
      <c r="J195" s="319"/>
    </row>
    <row r="196" spans="1:10">
      <c r="A196" s="1917" t="s">
        <v>558</v>
      </c>
      <c r="B196" s="177" t="s">
        <v>1446</v>
      </c>
      <c r="C196" s="235"/>
      <c r="D196" s="333"/>
      <c r="E196" s="357"/>
      <c r="F196" s="320"/>
      <c r="G196" s="375"/>
      <c r="H196" s="333"/>
      <c r="I196" s="320"/>
      <c r="J196" s="320"/>
    </row>
    <row r="197" spans="1:10" ht="25.5">
      <c r="A197" s="381" t="s">
        <v>559</v>
      </c>
      <c r="B197" s="148" t="s">
        <v>322</v>
      </c>
      <c r="C197" s="305" t="s">
        <v>323</v>
      </c>
      <c r="D197" s="141" t="s">
        <v>31</v>
      </c>
      <c r="E197" s="300">
        <v>3</v>
      </c>
      <c r="F197" s="304"/>
      <c r="G197" s="374"/>
      <c r="H197" s="334"/>
      <c r="I197" s="304"/>
      <c r="J197" s="304"/>
    </row>
    <row r="198" spans="1:10">
      <c r="A198" s="1917"/>
      <c r="B198" s="341"/>
      <c r="C198" s="385"/>
      <c r="D198" s="335"/>
      <c r="E198" s="358"/>
      <c r="F198" s="329"/>
      <c r="G198" s="378"/>
      <c r="H198" s="335"/>
      <c r="I198" s="373" t="s">
        <v>565</v>
      </c>
      <c r="J198" s="319"/>
    </row>
    <row r="199" spans="1:10">
      <c r="A199" s="1917" t="s">
        <v>566</v>
      </c>
      <c r="B199" s="177" t="s">
        <v>1447</v>
      </c>
      <c r="C199" s="235"/>
      <c r="D199" s="333"/>
      <c r="E199" s="357"/>
      <c r="F199" s="320"/>
      <c r="G199" s="375"/>
      <c r="H199" s="333"/>
      <c r="I199" s="320"/>
      <c r="J199" s="320"/>
    </row>
    <row r="200" spans="1:10">
      <c r="A200" s="381" t="s">
        <v>567</v>
      </c>
      <c r="B200" s="423" t="s">
        <v>1445</v>
      </c>
      <c r="C200" s="305" t="s">
        <v>325</v>
      </c>
      <c r="D200" s="141" t="s">
        <v>49</v>
      </c>
      <c r="E200" s="300">
        <v>12</v>
      </c>
      <c r="F200" s="304"/>
      <c r="G200" s="374"/>
      <c r="H200" s="334"/>
      <c r="I200" s="304"/>
      <c r="J200" s="304"/>
    </row>
    <row r="201" spans="1:10">
      <c r="A201" s="1917"/>
      <c r="B201" s="341"/>
      <c r="C201" s="385"/>
      <c r="D201" s="335"/>
      <c r="E201" s="358"/>
      <c r="F201" s="329"/>
      <c r="G201" s="378"/>
      <c r="H201" s="335"/>
      <c r="I201" s="373" t="s">
        <v>571</v>
      </c>
      <c r="J201" s="319"/>
    </row>
    <row r="202" spans="1:10">
      <c r="A202" s="1917" t="s">
        <v>572</v>
      </c>
      <c r="B202" s="177" t="s">
        <v>1448</v>
      </c>
      <c r="C202" s="235"/>
      <c r="D202" s="333"/>
      <c r="E202" s="357"/>
      <c r="F202" s="320"/>
      <c r="G202" s="375"/>
      <c r="H202" s="333"/>
      <c r="I202" s="320"/>
      <c r="J202" s="320"/>
    </row>
    <row r="203" spans="1:10" ht="25.5">
      <c r="A203" s="381" t="s">
        <v>573</v>
      </c>
      <c r="B203" s="148" t="s">
        <v>327</v>
      </c>
      <c r="C203" s="305" t="s">
        <v>2684</v>
      </c>
      <c r="D203" s="141" t="s">
        <v>31</v>
      </c>
      <c r="E203" s="300">
        <v>6</v>
      </c>
      <c r="F203" s="304"/>
      <c r="G203" s="374"/>
      <c r="H203" s="334"/>
      <c r="I203" s="304"/>
      <c r="J203" s="304"/>
    </row>
    <row r="204" spans="1:10">
      <c r="A204" s="1917"/>
      <c r="B204" s="341"/>
      <c r="C204" s="385"/>
      <c r="D204" s="335"/>
      <c r="E204" s="358"/>
      <c r="F204" s="329"/>
      <c r="G204" s="378"/>
      <c r="H204" s="335"/>
      <c r="I204" s="373" t="s">
        <v>582</v>
      </c>
      <c r="J204" s="319"/>
    </row>
    <row r="205" spans="1:10">
      <c r="A205" s="1974" t="s">
        <v>583</v>
      </c>
      <c r="B205" s="424" t="s">
        <v>2792</v>
      </c>
      <c r="C205" s="322"/>
      <c r="D205" s="333"/>
      <c r="E205" s="357"/>
      <c r="F205" s="249"/>
      <c r="G205" s="205"/>
      <c r="H205" s="333"/>
      <c r="I205" s="250"/>
      <c r="J205" s="320"/>
    </row>
    <row r="206" spans="1:10" ht="25.5">
      <c r="A206" s="381" t="s">
        <v>584</v>
      </c>
      <c r="B206" s="148" t="s">
        <v>328</v>
      </c>
      <c r="C206" s="305" t="s">
        <v>2685</v>
      </c>
      <c r="D206" s="141" t="s">
        <v>31</v>
      </c>
      <c r="E206" s="300">
        <v>3</v>
      </c>
      <c r="F206" s="304"/>
      <c r="G206" s="374"/>
      <c r="H206" s="334"/>
      <c r="I206" s="304"/>
      <c r="J206" s="304"/>
    </row>
    <row r="207" spans="1:10">
      <c r="A207" s="381" t="s">
        <v>586</v>
      </c>
      <c r="B207" s="148" t="s">
        <v>329</v>
      </c>
      <c r="C207" s="305" t="s">
        <v>330</v>
      </c>
      <c r="D207" s="141" t="s">
        <v>249</v>
      </c>
      <c r="E207" s="300">
        <v>3</v>
      </c>
      <c r="F207" s="304"/>
      <c r="G207" s="374"/>
      <c r="H207" s="334"/>
      <c r="I207" s="304"/>
      <c r="J207" s="304"/>
    </row>
    <row r="208" spans="1:10">
      <c r="A208" s="1917"/>
      <c r="B208" s="341"/>
      <c r="C208" s="385"/>
      <c r="D208" s="335"/>
      <c r="E208" s="358"/>
      <c r="F208" s="329"/>
      <c r="G208" s="378"/>
      <c r="H208" s="335"/>
      <c r="I208" s="373" t="s">
        <v>620</v>
      </c>
      <c r="J208" s="319"/>
    </row>
    <row r="209" spans="1:10">
      <c r="A209" s="1974" t="s">
        <v>621</v>
      </c>
      <c r="B209" s="424" t="s">
        <v>2793</v>
      </c>
      <c r="C209" s="322"/>
      <c r="D209" s="333"/>
      <c r="E209" s="357"/>
      <c r="F209" s="249"/>
      <c r="G209" s="205"/>
      <c r="H209" s="333"/>
      <c r="I209" s="250"/>
      <c r="J209" s="320"/>
    </row>
    <row r="210" spans="1:10">
      <c r="A210" s="381" t="s">
        <v>622</v>
      </c>
      <c r="B210" s="148" t="s">
        <v>331</v>
      </c>
      <c r="C210" s="236" t="s">
        <v>332</v>
      </c>
      <c r="D210" s="141" t="s">
        <v>87</v>
      </c>
      <c r="E210" s="300">
        <v>6</v>
      </c>
      <c r="F210" s="304"/>
      <c r="G210" s="374"/>
      <c r="H210" s="334"/>
      <c r="I210" s="304"/>
      <c r="J210" s="304"/>
    </row>
    <row r="211" spans="1:10">
      <c r="A211" s="1917"/>
      <c r="B211" s="341"/>
      <c r="C211" s="385"/>
      <c r="D211" s="335"/>
      <c r="E211" s="358"/>
      <c r="F211" s="329"/>
      <c r="G211" s="378"/>
      <c r="H211" s="335"/>
      <c r="I211" s="373" t="s">
        <v>726</v>
      </c>
      <c r="J211" s="319"/>
    </row>
    <row r="212" spans="1:10">
      <c r="A212" s="1974" t="s">
        <v>727</v>
      </c>
      <c r="B212" s="424" t="s">
        <v>2794</v>
      </c>
      <c r="C212" s="322"/>
      <c r="D212" s="333"/>
      <c r="E212" s="357"/>
      <c r="F212" s="249"/>
      <c r="G212" s="205"/>
      <c r="H212" s="333"/>
      <c r="I212" s="250"/>
      <c r="J212" s="320"/>
    </row>
    <row r="213" spans="1:10">
      <c r="A213" s="381" t="s">
        <v>728</v>
      </c>
      <c r="B213" s="148" t="s">
        <v>333</v>
      </c>
      <c r="C213" s="305" t="s">
        <v>334</v>
      </c>
      <c r="D213" s="141" t="s">
        <v>31</v>
      </c>
      <c r="E213" s="299">
        <v>3</v>
      </c>
      <c r="F213" s="304"/>
      <c r="G213" s="374"/>
      <c r="H213" s="334"/>
      <c r="I213" s="304"/>
      <c r="J213" s="304"/>
    </row>
    <row r="214" spans="1:10">
      <c r="A214" s="1917"/>
      <c r="B214" s="341"/>
      <c r="C214" s="385"/>
      <c r="D214" s="335"/>
      <c r="E214" s="358"/>
      <c r="F214" s="329"/>
      <c r="G214" s="378"/>
      <c r="H214" s="335"/>
      <c r="I214" s="373" t="s">
        <v>731</v>
      </c>
      <c r="J214" s="319"/>
    </row>
    <row r="215" spans="1:10">
      <c r="A215" s="1917" t="s">
        <v>736</v>
      </c>
      <c r="B215" s="177" t="s">
        <v>2791</v>
      </c>
      <c r="C215" s="233"/>
      <c r="D215" s="333"/>
      <c r="E215" s="357"/>
      <c r="F215" s="320"/>
      <c r="G215" s="375"/>
      <c r="H215" s="333"/>
      <c r="I215" s="320"/>
      <c r="J215" s="320"/>
    </row>
    <row r="216" spans="1:10" ht="51">
      <c r="A216" s="381" t="s">
        <v>738</v>
      </c>
      <c r="B216" s="148" t="s">
        <v>337</v>
      </c>
      <c r="C216" s="305" t="s">
        <v>2686</v>
      </c>
      <c r="D216" s="334" t="s">
        <v>31</v>
      </c>
      <c r="E216" s="300">
        <v>6</v>
      </c>
      <c r="F216" s="304"/>
      <c r="G216" s="374"/>
      <c r="H216" s="334"/>
      <c r="I216" s="304"/>
      <c r="J216" s="304"/>
    </row>
    <row r="217" spans="1:10" ht="38.25">
      <c r="A217" s="381" t="s">
        <v>742</v>
      </c>
      <c r="B217" s="148" t="s">
        <v>339</v>
      </c>
      <c r="C217" s="305" t="s">
        <v>2688</v>
      </c>
      <c r="D217" s="334" t="s">
        <v>249</v>
      </c>
      <c r="E217" s="299">
        <v>3</v>
      </c>
      <c r="F217" s="304"/>
      <c r="G217" s="374"/>
      <c r="H217" s="334"/>
      <c r="I217" s="304"/>
      <c r="J217" s="304"/>
    </row>
    <row r="218" spans="1:10" ht="38.25">
      <c r="A218" s="381" t="s">
        <v>745</v>
      </c>
      <c r="B218" s="148" t="s">
        <v>341</v>
      </c>
      <c r="C218" s="305" t="s">
        <v>2687</v>
      </c>
      <c r="D218" s="334" t="s">
        <v>249</v>
      </c>
      <c r="E218" s="300">
        <v>6</v>
      </c>
      <c r="F218" s="304"/>
      <c r="G218" s="374"/>
      <c r="H218" s="334"/>
      <c r="I218" s="304"/>
      <c r="J218" s="304"/>
    </row>
    <row r="219" spans="1:10" ht="51">
      <c r="A219" s="381" t="s">
        <v>747</v>
      </c>
      <c r="B219" s="148" t="s">
        <v>343</v>
      </c>
      <c r="C219" s="305" t="s">
        <v>344</v>
      </c>
      <c r="D219" s="334" t="s">
        <v>249</v>
      </c>
      <c r="E219" s="300">
        <v>3</v>
      </c>
      <c r="F219" s="304"/>
      <c r="G219" s="374"/>
      <c r="H219" s="334"/>
      <c r="I219" s="304"/>
      <c r="J219" s="304"/>
    </row>
    <row r="220" spans="1:10" ht="51">
      <c r="A220" s="381" t="s">
        <v>751</v>
      </c>
      <c r="B220" s="148" t="s">
        <v>346</v>
      </c>
      <c r="C220" s="305" t="s">
        <v>347</v>
      </c>
      <c r="D220" s="334" t="s">
        <v>249</v>
      </c>
      <c r="E220" s="300">
        <v>3</v>
      </c>
      <c r="F220" s="304"/>
      <c r="G220" s="374"/>
      <c r="H220" s="334"/>
      <c r="I220" s="304"/>
      <c r="J220" s="304"/>
    </row>
    <row r="221" spans="1:10" ht="51">
      <c r="A221" s="381" t="s">
        <v>755</v>
      </c>
      <c r="B221" s="148" t="s">
        <v>349</v>
      </c>
      <c r="C221" s="380" t="s">
        <v>2689</v>
      </c>
      <c r="D221" s="334" t="s">
        <v>31</v>
      </c>
      <c r="E221" s="300">
        <v>3</v>
      </c>
      <c r="F221" s="304"/>
      <c r="G221" s="374"/>
      <c r="H221" s="334"/>
      <c r="I221" s="304"/>
      <c r="J221" s="304"/>
    </row>
    <row r="222" spans="1:10">
      <c r="A222" s="1917"/>
      <c r="B222" s="341"/>
      <c r="C222" s="385"/>
      <c r="D222" s="335"/>
      <c r="E222" s="358"/>
      <c r="F222" s="329"/>
      <c r="G222" s="378"/>
      <c r="H222" s="335"/>
      <c r="I222" s="373" t="s">
        <v>802</v>
      </c>
      <c r="J222" s="319"/>
    </row>
    <row r="223" spans="1:10">
      <c r="A223" s="1917" t="s">
        <v>803</v>
      </c>
      <c r="B223" s="343" t="s">
        <v>1133</v>
      </c>
      <c r="C223" s="322"/>
      <c r="D223" s="333"/>
      <c r="E223" s="357"/>
      <c r="F223" s="249"/>
      <c r="G223" s="205"/>
      <c r="H223" s="333"/>
      <c r="I223" s="250"/>
      <c r="J223" s="320"/>
    </row>
    <row r="224" spans="1:10" ht="39">
      <c r="A224" s="381" t="s">
        <v>805</v>
      </c>
      <c r="B224" s="192" t="s">
        <v>351</v>
      </c>
      <c r="C224" s="237" t="s">
        <v>1134</v>
      </c>
      <c r="D224" s="334" t="s">
        <v>31</v>
      </c>
      <c r="E224" s="300">
        <v>9</v>
      </c>
      <c r="F224" s="304"/>
      <c r="G224" s="374"/>
      <c r="H224" s="334"/>
      <c r="I224" s="304"/>
      <c r="J224" s="304"/>
    </row>
    <row r="225" spans="1:10">
      <c r="A225" s="1917"/>
      <c r="B225" s="341"/>
      <c r="C225" s="385"/>
      <c r="D225" s="335"/>
      <c r="E225" s="358"/>
      <c r="F225" s="329"/>
      <c r="G225" s="378"/>
      <c r="H225" s="335"/>
      <c r="I225" s="373" t="s">
        <v>749</v>
      </c>
      <c r="J225" s="319"/>
    </row>
    <row r="226" spans="1:10">
      <c r="A226" s="1917" t="s">
        <v>859</v>
      </c>
      <c r="B226" s="180" t="s">
        <v>2790</v>
      </c>
      <c r="C226" s="189"/>
      <c r="D226" s="336"/>
      <c r="E226" s="185"/>
      <c r="F226" s="324"/>
      <c r="G226" s="376"/>
      <c r="H226" s="336"/>
      <c r="I226" s="324"/>
      <c r="J226" s="324"/>
    </row>
    <row r="227" spans="1:10">
      <c r="A227" s="381" t="s">
        <v>860</v>
      </c>
      <c r="B227" s="192" t="s">
        <v>355</v>
      </c>
      <c r="C227" s="237" t="s">
        <v>356</v>
      </c>
      <c r="D227" s="334" t="s">
        <v>31</v>
      </c>
      <c r="E227" s="300">
        <v>9</v>
      </c>
      <c r="F227" s="304"/>
      <c r="G227" s="374"/>
      <c r="H227" s="334"/>
      <c r="I227" s="304"/>
      <c r="J227" s="304"/>
    </row>
    <row r="228" spans="1:10">
      <c r="A228" s="381" t="s">
        <v>863</v>
      </c>
      <c r="B228" s="148" t="s">
        <v>358</v>
      </c>
      <c r="C228" s="305" t="s">
        <v>2690</v>
      </c>
      <c r="D228" s="334" t="s">
        <v>249</v>
      </c>
      <c r="E228" s="300">
        <v>9</v>
      </c>
      <c r="F228" s="304"/>
      <c r="G228" s="374"/>
      <c r="H228" s="334"/>
      <c r="I228" s="304"/>
      <c r="J228" s="304"/>
    </row>
    <row r="229" spans="1:10">
      <c r="A229" s="1917"/>
      <c r="B229" s="341"/>
      <c r="C229" s="385"/>
      <c r="D229" s="335"/>
      <c r="E229" s="358"/>
      <c r="F229" s="329"/>
      <c r="G229" s="219"/>
      <c r="H229" s="220"/>
      <c r="I229" s="210" t="s">
        <v>870</v>
      </c>
      <c r="J229" s="319"/>
    </row>
    <row r="230" spans="1:10">
      <c r="A230" s="1917" t="s">
        <v>871</v>
      </c>
      <c r="B230" s="180" t="s">
        <v>361</v>
      </c>
      <c r="C230" s="235"/>
      <c r="D230" s="333"/>
      <c r="E230" s="357"/>
      <c r="F230" s="320"/>
      <c r="G230" s="375"/>
      <c r="H230" s="333"/>
      <c r="I230" s="320"/>
      <c r="J230" s="320"/>
    </row>
    <row r="231" spans="1:10" ht="114.75">
      <c r="A231" s="381" t="s">
        <v>873</v>
      </c>
      <c r="B231" s="148" t="s">
        <v>363</v>
      </c>
      <c r="C231" s="305" t="s">
        <v>364</v>
      </c>
      <c r="D231" s="334" t="s">
        <v>31</v>
      </c>
      <c r="E231" s="300">
        <v>6</v>
      </c>
      <c r="F231" s="304"/>
      <c r="G231" s="374"/>
      <c r="H231" s="334"/>
      <c r="I231" s="304"/>
      <c r="J231" s="304"/>
    </row>
    <row r="232" spans="1:10" ht="51">
      <c r="A232" s="381" t="s">
        <v>876</v>
      </c>
      <c r="B232" s="148" t="s">
        <v>366</v>
      </c>
      <c r="C232" s="305" t="s">
        <v>2691</v>
      </c>
      <c r="D232" s="334" t="s">
        <v>31</v>
      </c>
      <c r="E232" s="300">
        <v>9</v>
      </c>
      <c r="F232" s="304"/>
      <c r="G232" s="374"/>
      <c r="H232" s="334"/>
      <c r="I232" s="304"/>
      <c r="J232" s="304"/>
    </row>
    <row r="233" spans="1:10">
      <c r="A233" s="381" t="s">
        <v>878</v>
      </c>
      <c r="B233" s="148" t="s">
        <v>367</v>
      </c>
      <c r="C233" s="305" t="s">
        <v>368</v>
      </c>
      <c r="D233" s="334" t="s">
        <v>31</v>
      </c>
      <c r="E233" s="300">
        <v>12</v>
      </c>
      <c r="F233" s="304"/>
      <c r="G233" s="374"/>
      <c r="H233" s="334"/>
      <c r="I233" s="304"/>
      <c r="J233" s="304"/>
    </row>
    <row r="234" spans="1:10" ht="51">
      <c r="A234" s="381" t="s">
        <v>880</v>
      </c>
      <c r="B234" s="148" t="s">
        <v>369</v>
      </c>
      <c r="C234" s="348" t="s">
        <v>2692</v>
      </c>
      <c r="D234" s="334" t="s">
        <v>31</v>
      </c>
      <c r="E234" s="300">
        <v>12</v>
      </c>
      <c r="F234" s="304"/>
      <c r="G234" s="374"/>
      <c r="H234" s="334"/>
      <c r="I234" s="304"/>
      <c r="J234" s="304"/>
    </row>
    <row r="235" spans="1:10">
      <c r="A235" s="1917"/>
      <c r="B235" s="341"/>
      <c r="C235" s="385"/>
      <c r="D235" s="335"/>
      <c r="E235" s="358"/>
      <c r="F235" s="329"/>
      <c r="G235" s="378"/>
      <c r="H235" s="335"/>
      <c r="I235" s="373" t="s">
        <v>901</v>
      </c>
      <c r="J235" s="319"/>
    </row>
    <row r="236" spans="1:10">
      <c r="A236" s="1917" t="s">
        <v>902</v>
      </c>
      <c r="B236" s="180" t="s">
        <v>2789</v>
      </c>
      <c r="C236" s="189"/>
      <c r="D236" s="336"/>
      <c r="E236" s="357"/>
      <c r="F236" s="324"/>
      <c r="G236" s="376"/>
      <c r="H236" s="336"/>
      <c r="I236" s="324"/>
      <c r="J236" s="324"/>
    </row>
    <row r="237" spans="1:10">
      <c r="A237" s="381" t="s">
        <v>903</v>
      </c>
      <c r="B237" s="302" t="s">
        <v>373</v>
      </c>
      <c r="C237" s="236" t="s">
        <v>374</v>
      </c>
      <c r="D237" s="334" t="s">
        <v>249</v>
      </c>
      <c r="E237" s="360">
        <v>12</v>
      </c>
      <c r="F237" s="304"/>
      <c r="G237" s="374"/>
      <c r="H237" s="334"/>
      <c r="I237" s="304"/>
      <c r="J237" s="304"/>
    </row>
    <row r="238" spans="1:10" ht="25.5">
      <c r="A238" s="381" t="s">
        <v>906</v>
      </c>
      <c r="B238" s="302" t="s">
        <v>376</v>
      </c>
      <c r="C238" s="305" t="s">
        <v>377</v>
      </c>
      <c r="D238" s="334" t="s">
        <v>249</v>
      </c>
      <c r="E238" s="360">
        <v>12</v>
      </c>
      <c r="F238" s="304"/>
      <c r="G238" s="374"/>
      <c r="H238" s="334"/>
      <c r="I238" s="304"/>
      <c r="J238" s="304"/>
    </row>
    <row r="239" spans="1:10">
      <c r="A239" s="1917"/>
      <c r="B239" s="341"/>
      <c r="C239" s="385"/>
      <c r="D239" s="335"/>
      <c r="E239" s="358"/>
      <c r="F239" s="329"/>
      <c r="G239" s="378"/>
      <c r="H239" s="335"/>
      <c r="I239" s="373" t="s">
        <v>913</v>
      </c>
      <c r="J239" s="319"/>
    </row>
    <row r="240" spans="1:10">
      <c r="A240" s="1917" t="s">
        <v>914</v>
      </c>
      <c r="B240" s="181" t="s">
        <v>2788</v>
      </c>
      <c r="C240" s="189"/>
      <c r="D240" s="336"/>
      <c r="E240" s="357"/>
      <c r="F240" s="324"/>
      <c r="G240" s="376"/>
      <c r="H240" s="336"/>
      <c r="I240" s="324"/>
      <c r="J240" s="324"/>
    </row>
    <row r="241" spans="1:10" ht="38.25">
      <c r="A241" s="381" t="s">
        <v>915</v>
      </c>
      <c r="B241" s="302" t="s">
        <v>380</v>
      </c>
      <c r="C241" s="305" t="s">
        <v>381</v>
      </c>
      <c r="D241" s="144" t="s">
        <v>31</v>
      </c>
      <c r="E241" s="299">
        <v>1080</v>
      </c>
      <c r="F241" s="304"/>
      <c r="G241" s="374"/>
      <c r="H241" s="334"/>
      <c r="I241" s="304"/>
      <c r="J241" s="304"/>
    </row>
    <row r="242" spans="1:10" ht="127.5">
      <c r="A242" s="381" t="s">
        <v>917</v>
      </c>
      <c r="B242" s="302" t="s">
        <v>382</v>
      </c>
      <c r="C242" s="305" t="s">
        <v>383</v>
      </c>
      <c r="D242" s="144" t="s">
        <v>31</v>
      </c>
      <c r="E242" s="299">
        <v>1440</v>
      </c>
      <c r="F242" s="304"/>
      <c r="G242" s="374"/>
      <c r="H242" s="334"/>
      <c r="I242" s="304"/>
      <c r="J242" s="304"/>
    </row>
    <row r="243" spans="1:10" ht="38.25">
      <c r="A243" s="381" t="s">
        <v>918</v>
      </c>
      <c r="B243" s="302" t="s">
        <v>384</v>
      </c>
      <c r="C243" s="305" t="s">
        <v>385</v>
      </c>
      <c r="D243" s="144" t="s">
        <v>31</v>
      </c>
      <c r="E243" s="299">
        <v>720</v>
      </c>
      <c r="F243" s="304"/>
      <c r="G243" s="374"/>
      <c r="H243" s="334"/>
      <c r="I243" s="304"/>
      <c r="J243" s="304"/>
    </row>
    <row r="244" spans="1:10" ht="51">
      <c r="A244" s="381" t="s">
        <v>919</v>
      </c>
      <c r="B244" s="302" t="s">
        <v>386</v>
      </c>
      <c r="C244" s="305" t="s">
        <v>387</v>
      </c>
      <c r="D244" s="144" t="s">
        <v>31</v>
      </c>
      <c r="E244" s="299">
        <v>1800</v>
      </c>
      <c r="F244" s="304"/>
      <c r="G244" s="374"/>
      <c r="H244" s="334"/>
      <c r="I244" s="304"/>
      <c r="J244" s="304"/>
    </row>
    <row r="245" spans="1:10" ht="38.25">
      <c r="A245" s="381" t="s">
        <v>921</v>
      </c>
      <c r="B245" s="302" t="s">
        <v>388</v>
      </c>
      <c r="C245" s="305" t="s">
        <v>389</v>
      </c>
      <c r="D245" s="144" t="s">
        <v>31</v>
      </c>
      <c r="E245" s="299">
        <v>1080</v>
      </c>
      <c r="F245" s="304"/>
      <c r="G245" s="374"/>
      <c r="H245" s="334"/>
      <c r="I245" s="304"/>
      <c r="J245" s="304"/>
    </row>
    <row r="246" spans="1:10" ht="38.25">
      <c r="A246" s="381" t="s">
        <v>924</v>
      </c>
      <c r="B246" s="302" t="s">
        <v>390</v>
      </c>
      <c r="C246" s="305" t="s">
        <v>391</v>
      </c>
      <c r="D246" s="144" t="s">
        <v>31</v>
      </c>
      <c r="E246" s="299">
        <v>1080</v>
      </c>
      <c r="F246" s="304"/>
      <c r="G246" s="374"/>
      <c r="H246" s="334"/>
      <c r="I246" s="304"/>
      <c r="J246" s="304"/>
    </row>
    <row r="247" spans="1:10">
      <c r="A247" s="1917"/>
      <c r="B247" s="341"/>
      <c r="C247" s="385"/>
      <c r="D247" s="335"/>
      <c r="E247" s="358"/>
      <c r="F247" s="404"/>
      <c r="G247" s="327"/>
      <c r="H247" s="405"/>
      <c r="I247" s="406" t="s">
        <v>920</v>
      </c>
      <c r="J247" s="407"/>
    </row>
    <row r="248" spans="1:10">
      <c r="A248" s="3469">
        <v>42</v>
      </c>
      <c r="B248" s="343" t="s">
        <v>2787</v>
      </c>
      <c r="C248" s="322"/>
      <c r="D248" s="333"/>
      <c r="E248" s="445"/>
      <c r="F248" s="320"/>
      <c r="G248" s="426"/>
      <c r="H248" s="333"/>
      <c r="I248" s="320"/>
      <c r="J248" s="320"/>
    </row>
    <row r="249" spans="1:10" ht="25.5">
      <c r="A249" s="381" t="s">
        <v>956</v>
      </c>
      <c r="B249" s="302" t="s">
        <v>392</v>
      </c>
      <c r="C249" s="305" t="s">
        <v>2693</v>
      </c>
      <c r="D249" s="144" t="s">
        <v>49</v>
      </c>
      <c r="E249" s="299">
        <v>36</v>
      </c>
      <c r="F249" s="304"/>
      <c r="G249" s="374"/>
      <c r="H249" s="334"/>
      <c r="I249" s="304"/>
      <c r="J249" s="304"/>
    </row>
    <row r="250" spans="1:10" ht="25.5">
      <c r="A250" s="381" t="s">
        <v>959</v>
      </c>
      <c r="B250" s="302" t="s">
        <v>393</v>
      </c>
      <c r="C250" s="305" t="s">
        <v>2694</v>
      </c>
      <c r="D250" s="144" t="s">
        <v>49</v>
      </c>
      <c r="E250" s="299">
        <v>15</v>
      </c>
      <c r="F250" s="304"/>
      <c r="G250" s="374"/>
      <c r="H250" s="334"/>
      <c r="I250" s="304"/>
      <c r="J250" s="304"/>
    </row>
    <row r="251" spans="1:10" ht="25.5">
      <c r="A251" s="381" t="s">
        <v>962</v>
      </c>
      <c r="B251" s="302" t="s">
        <v>394</v>
      </c>
      <c r="C251" s="305" t="s">
        <v>2695</v>
      </c>
      <c r="D251" s="144" t="s">
        <v>49</v>
      </c>
      <c r="E251" s="299">
        <v>12</v>
      </c>
      <c r="F251" s="304"/>
      <c r="G251" s="374"/>
      <c r="H251" s="334"/>
      <c r="I251" s="304"/>
      <c r="J251" s="304"/>
    </row>
    <row r="252" spans="1:10" ht="38.25">
      <c r="A252" s="381" t="s">
        <v>965</v>
      </c>
      <c r="B252" s="302" t="s">
        <v>395</v>
      </c>
      <c r="C252" s="305" t="s">
        <v>2696</v>
      </c>
      <c r="D252" s="144" t="s">
        <v>49</v>
      </c>
      <c r="E252" s="299">
        <v>12</v>
      </c>
      <c r="F252" s="304"/>
      <c r="G252" s="374"/>
      <c r="H252" s="334"/>
      <c r="I252" s="304"/>
      <c r="J252" s="304"/>
    </row>
    <row r="253" spans="1:10" ht="38.25">
      <c r="A253" s="381" t="s">
        <v>968</v>
      </c>
      <c r="B253" s="302" t="s">
        <v>396</v>
      </c>
      <c r="C253" s="305" t="s">
        <v>2697</v>
      </c>
      <c r="D253" s="144" t="s">
        <v>49</v>
      </c>
      <c r="E253" s="299">
        <v>12</v>
      </c>
      <c r="F253" s="304"/>
      <c r="G253" s="374"/>
      <c r="H253" s="334"/>
      <c r="I253" s="304"/>
      <c r="J253" s="304"/>
    </row>
    <row r="254" spans="1:10" ht="25.5">
      <c r="A254" s="381" t="s">
        <v>971</v>
      </c>
      <c r="B254" s="279" t="s">
        <v>398</v>
      </c>
      <c r="C254" s="279" t="s">
        <v>2698</v>
      </c>
      <c r="D254" s="384" t="s">
        <v>31</v>
      </c>
      <c r="E254" s="300">
        <v>9</v>
      </c>
      <c r="F254" s="268"/>
      <c r="G254" s="276"/>
      <c r="H254" s="384"/>
      <c r="I254" s="268"/>
      <c r="J254" s="268"/>
    </row>
    <row r="255" spans="1:10" ht="38.25">
      <c r="A255" s="381" t="s">
        <v>974</v>
      </c>
      <c r="B255" s="302" t="s">
        <v>399</v>
      </c>
      <c r="C255" s="305" t="s">
        <v>2699</v>
      </c>
      <c r="D255" s="144" t="s">
        <v>49</v>
      </c>
      <c r="E255" s="299">
        <v>36</v>
      </c>
      <c r="F255" s="304"/>
      <c r="G255" s="374"/>
      <c r="H255" s="334"/>
      <c r="I255" s="304"/>
      <c r="J255" s="304"/>
    </row>
    <row r="256" spans="1:10">
      <c r="A256" s="371"/>
      <c r="B256" s="341"/>
      <c r="C256" s="385"/>
      <c r="D256" s="335"/>
      <c r="E256" s="358"/>
      <c r="F256" s="329"/>
      <c r="G256" s="327"/>
      <c r="H256" s="327"/>
      <c r="I256" s="373" t="s">
        <v>981</v>
      </c>
      <c r="J256" s="208"/>
    </row>
    <row r="257" spans="1:10">
      <c r="A257" s="1914">
        <v>43</v>
      </c>
      <c r="B257" s="429" t="s">
        <v>401</v>
      </c>
      <c r="C257" s="247"/>
      <c r="D257" s="431"/>
      <c r="E257" s="497"/>
      <c r="F257" s="431"/>
      <c r="G257" s="431"/>
      <c r="H257" s="431"/>
      <c r="I257" s="431"/>
      <c r="J257" s="431"/>
    </row>
    <row r="258" spans="1:10" ht="38.25">
      <c r="A258" s="381" t="s">
        <v>1449</v>
      </c>
      <c r="B258" s="302" t="s">
        <v>402</v>
      </c>
      <c r="C258" s="305" t="s">
        <v>403</v>
      </c>
      <c r="D258" s="144" t="s">
        <v>31</v>
      </c>
      <c r="E258" s="299">
        <v>720</v>
      </c>
      <c r="F258" s="304"/>
      <c r="G258" s="374"/>
      <c r="H258" s="334"/>
      <c r="I258" s="304"/>
      <c r="J258" s="304"/>
    </row>
    <row r="259" spans="1:10">
      <c r="A259" s="1917"/>
      <c r="B259" s="341"/>
      <c r="C259" s="385"/>
      <c r="D259" s="335"/>
      <c r="E259" s="358"/>
      <c r="F259" s="329"/>
      <c r="G259" s="378"/>
      <c r="H259" s="378"/>
      <c r="I259" s="373" t="s">
        <v>987</v>
      </c>
      <c r="J259" s="208"/>
    </row>
    <row r="260" spans="1:10" ht="15.75">
      <c r="A260" s="1917" t="s">
        <v>988</v>
      </c>
      <c r="B260" s="181" t="s">
        <v>2786</v>
      </c>
      <c r="C260" s="233"/>
      <c r="D260" s="182"/>
      <c r="E260" s="357"/>
      <c r="F260" s="320"/>
      <c r="G260" s="375"/>
      <c r="H260" s="333"/>
      <c r="I260" s="320"/>
      <c r="J260" s="320"/>
    </row>
    <row r="261" spans="1:10" ht="51">
      <c r="A261" s="381" t="s">
        <v>982</v>
      </c>
      <c r="B261" s="302" t="s">
        <v>406</v>
      </c>
      <c r="C261" s="305" t="s">
        <v>407</v>
      </c>
      <c r="D261" s="334" t="s">
        <v>49</v>
      </c>
      <c r="E261" s="360">
        <v>36</v>
      </c>
      <c r="F261" s="304"/>
      <c r="G261" s="374"/>
      <c r="H261" s="334"/>
      <c r="I261" s="304"/>
      <c r="J261" s="304"/>
    </row>
    <row r="262" spans="1:10" ht="51">
      <c r="A262" s="381" t="s">
        <v>985</v>
      </c>
      <c r="B262" s="302" t="s">
        <v>408</v>
      </c>
      <c r="C262" s="305" t="s">
        <v>409</v>
      </c>
      <c r="D262" s="334" t="s">
        <v>49</v>
      </c>
      <c r="E262" s="360">
        <v>36</v>
      </c>
      <c r="F262" s="304"/>
      <c r="G262" s="374"/>
      <c r="H262" s="334"/>
      <c r="I262" s="304"/>
      <c r="J262" s="304"/>
    </row>
    <row r="263" spans="1:10">
      <c r="A263" s="1917"/>
      <c r="B263" s="341"/>
      <c r="C263" s="385"/>
      <c r="D263" s="335"/>
      <c r="E263" s="358"/>
      <c r="F263" s="329"/>
      <c r="G263" s="378"/>
      <c r="H263" s="335"/>
      <c r="I263" s="373" t="s">
        <v>991</v>
      </c>
      <c r="J263" s="319"/>
    </row>
    <row r="264" spans="1:10">
      <c r="A264" s="1917" t="s">
        <v>992</v>
      </c>
      <c r="B264" s="181" t="s">
        <v>2785</v>
      </c>
      <c r="C264" s="233"/>
      <c r="D264" s="333"/>
      <c r="E264" s="357"/>
      <c r="F264" s="320"/>
      <c r="G264" s="375"/>
      <c r="H264" s="333"/>
      <c r="I264" s="320"/>
      <c r="J264" s="320"/>
    </row>
    <row r="265" spans="1:10">
      <c r="A265" s="381" t="s">
        <v>994</v>
      </c>
      <c r="B265" s="302" t="s">
        <v>298</v>
      </c>
      <c r="C265" s="305" t="s">
        <v>412</v>
      </c>
      <c r="D265" s="144" t="s">
        <v>49</v>
      </c>
      <c r="E265" s="299">
        <v>3000</v>
      </c>
      <c r="F265" s="304"/>
      <c r="G265" s="374"/>
      <c r="H265" s="334"/>
      <c r="I265" s="304"/>
      <c r="J265" s="304"/>
    </row>
    <row r="266" spans="1:10" ht="127.5">
      <c r="A266" s="381" t="s">
        <v>997</v>
      </c>
      <c r="B266" s="302" t="s">
        <v>413</v>
      </c>
      <c r="C266" s="305" t="s">
        <v>2700</v>
      </c>
      <c r="D266" s="144" t="s">
        <v>31</v>
      </c>
      <c r="E266" s="300">
        <v>720</v>
      </c>
      <c r="F266" s="304"/>
      <c r="G266" s="374"/>
      <c r="H266" s="334"/>
      <c r="I266" s="304"/>
      <c r="J266" s="304"/>
    </row>
    <row r="267" spans="1:10" ht="25.5">
      <c r="A267" s="381" t="s">
        <v>1000</v>
      </c>
      <c r="B267" s="302" t="s">
        <v>414</v>
      </c>
      <c r="C267" s="305" t="s">
        <v>415</v>
      </c>
      <c r="D267" s="144" t="s">
        <v>31</v>
      </c>
      <c r="E267" s="300">
        <v>720</v>
      </c>
      <c r="F267" s="304"/>
      <c r="G267" s="374"/>
      <c r="H267" s="334"/>
      <c r="I267" s="304"/>
      <c r="J267" s="304"/>
    </row>
    <row r="268" spans="1:10" ht="114.75">
      <c r="A268" s="381" t="s">
        <v>1002</v>
      </c>
      <c r="B268" s="302" t="s">
        <v>416</v>
      </c>
      <c r="C268" s="305" t="s">
        <v>417</v>
      </c>
      <c r="D268" s="144" t="s">
        <v>31</v>
      </c>
      <c r="E268" s="300">
        <v>720</v>
      </c>
      <c r="F268" s="304"/>
      <c r="G268" s="374"/>
      <c r="H268" s="334"/>
      <c r="I268" s="304"/>
      <c r="J268" s="304"/>
    </row>
    <row r="269" spans="1:10" ht="127.5">
      <c r="A269" s="381" t="s">
        <v>1450</v>
      </c>
      <c r="B269" s="302" t="s">
        <v>418</v>
      </c>
      <c r="C269" s="305" t="s">
        <v>419</v>
      </c>
      <c r="D269" s="144" t="s">
        <v>31</v>
      </c>
      <c r="E269" s="300">
        <v>720</v>
      </c>
      <c r="F269" s="304"/>
      <c r="G269" s="374"/>
      <c r="H269" s="334"/>
      <c r="I269" s="304"/>
      <c r="J269" s="304"/>
    </row>
    <row r="270" spans="1:10" ht="165.75">
      <c r="A270" s="381" t="s">
        <v>1451</v>
      </c>
      <c r="B270" s="302" t="s">
        <v>420</v>
      </c>
      <c r="C270" s="305" t="s">
        <v>421</v>
      </c>
      <c r="D270" s="144" t="s">
        <v>31</v>
      </c>
      <c r="E270" s="300">
        <v>1440</v>
      </c>
      <c r="F270" s="304"/>
      <c r="G270" s="374"/>
      <c r="H270" s="334"/>
      <c r="I270" s="304"/>
      <c r="J270" s="304"/>
    </row>
    <row r="271" spans="1:10" ht="153">
      <c r="A271" s="381" t="s">
        <v>1452</v>
      </c>
      <c r="B271" s="302" t="s">
        <v>422</v>
      </c>
      <c r="C271" s="380" t="s">
        <v>2784</v>
      </c>
      <c r="D271" s="144" t="s">
        <v>31</v>
      </c>
      <c r="E271" s="299">
        <v>180</v>
      </c>
      <c r="F271" s="304"/>
      <c r="G271" s="374"/>
      <c r="H271" s="334"/>
      <c r="I271" s="304"/>
      <c r="J271" s="304"/>
    </row>
    <row r="272" spans="1:10" ht="165.75">
      <c r="A272" s="381" t="s">
        <v>1453</v>
      </c>
      <c r="B272" s="302" t="s">
        <v>423</v>
      </c>
      <c r="C272" s="305" t="s">
        <v>424</v>
      </c>
      <c r="D272" s="144" t="s">
        <v>31</v>
      </c>
      <c r="E272" s="300">
        <v>1440</v>
      </c>
      <c r="F272" s="304"/>
      <c r="G272" s="374"/>
      <c r="H272" s="334"/>
      <c r="I272" s="304"/>
      <c r="J272" s="304"/>
    </row>
    <row r="273" spans="1:10" ht="25.5">
      <c r="A273" s="381" t="s">
        <v>1454</v>
      </c>
      <c r="B273" s="302" t="s">
        <v>425</v>
      </c>
      <c r="C273" s="305" t="s">
        <v>426</v>
      </c>
      <c r="D273" s="144" t="s">
        <v>31</v>
      </c>
      <c r="E273" s="300">
        <v>720</v>
      </c>
      <c r="F273" s="304"/>
      <c r="G273" s="374"/>
      <c r="H273" s="334"/>
      <c r="I273" s="304"/>
      <c r="J273" s="304"/>
    </row>
    <row r="274" spans="1:10" ht="165.75">
      <c r="A274" s="381" t="s">
        <v>1455</v>
      </c>
      <c r="B274" s="302" t="s">
        <v>427</v>
      </c>
      <c r="C274" s="305" t="s">
        <v>428</v>
      </c>
      <c r="D274" s="144" t="s">
        <v>31</v>
      </c>
      <c r="E274" s="300">
        <v>1600</v>
      </c>
      <c r="F274" s="304"/>
      <c r="G274" s="374"/>
      <c r="H274" s="334"/>
      <c r="I274" s="304"/>
      <c r="J274" s="304"/>
    </row>
    <row r="275" spans="1:10" ht="25.5">
      <c r="A275" s="381" t="s">
        <v>1456</v>
      </c>
      <c r="B275" s="302" t="s">
        <v>429</v>
      </c>
      <c r="C275" s="305" t="s">
        <v>430</v>
      </c>
      <c r="D275" s="141" t="s">
        <v>49</v>
      </c>
      <c r="E275" s="299">
        <v>36</v>
      </c>
      <c r="F275" s="304"/>
      <c r="G275" s="374"/>
      <c r="H275" s="334"/>
      <c r="I275" s="304"/>
      <c r="J275" s="304"/>
    </row>
    <row r="276" spans="1:10" ht="51">
      <c r="A276" s="381" t="s">
        <v>1457</v>
      </c>
      <c r="B276" s="302" t="s">
        <v>431</v>
      </c>
      <c r="C276" s="305" t="s">
        <v>2701</v>
      </c>
      <c r="D276" s="144" t="s">
        <v>31</v>
      </c>
      <c r="E276" s="300">
        <v>240</v>
      </c>
      <c r="F276" s="304"/>
      <c r="G276" s="374"/>
      <c r="H276" s="334"/>
      <c r="I276" s="304"/>
      <c r="J276" s="304"/>
    </row>
    <row r="277" spans="1:10" ht="25.5">
      <c r="A277" s="381" t="s">
        <v>1458</v>
      </c>
      <c r="B277" s="302" t="s">
        <v>432</v>
      </c>
      <c r="C277" s="305" t="s">
        <v>433</v>
      </c>
      <c r="D277" s="141" t="s">
        <v>49</v>
      </c>
      <c r="E277" s="299">
        <v>360</v>
      </c>
      <c r="F277" s="304"/>
      <c r="G277" s="374"/>
      <c r="H277" s="334"/>
      <c r="I277" s="304"/>
      <c r="J277" s="304"/>
    </row>
    <row r="278" spans="1:10">
      <c r="A278" s="1917"/>
      <c r="B278" s="341"/>
      <c r="C278" s="385"/>
      <c r="D278" s="335"/>
      <c r="E278" s="358"/>
      <c r="F278" s="329"/>
      <c r="G278" s="378"/>
      <c r="H278" s="335"/>
      <c r="I278" s="373" t="s">
        <v>1005</v>
      </c>
      <c r="J278" s="319"/>
    </row>
    <row r="279" spans="1:10">
      <c r="A279" s="1917" t="s">
        <v>1006</v>
      </c>
      <c r="B279" s="181" t="s">
        <v>2783</v>
      </c>
      <c r="C279" s="189"/>
      <c r="D279" s="336"/>
      <c r="E279" s="357"/>
      <c r="F279" s="324"/>
      <c r="G279" s="376"/>
      <c r="H279" s="336"/>
      <c r="I279" s="324"/>
      <c r="J279" s="324"/>
    </row>
    <row r="280" spans="1:10" ht="25.5">
      <c r="A280" s="381" t="s">
        <v>1008</v>
      </c>
      <c r="B280" s="302" t="s">
        <v>436</v>
      </c>
      <c r="C280" s="305" t="s">
        <v>437</v>
      </c>
      <c r="D280" s="334" t="s">
        <v>49</v>
      </c>
      <c r="E280" s="299">
        <v>120</v>
      </c>
      <c r="F280" s="304"/>
      <c r="G280" s="374"/>
      <c r="H280" s="334"/>
      <c r="I280" s="304"/>
      <c r="J280" s="304"/>
    </row>
    <row r="281" spans="1:10" ht="25.5">
      <c r="A281" s="381" t="s">
        <v>1011</v>
      </c>
      <c r="B281" s="302" t="s">
        <v>439</v>
      </c>
      <c r="C281" s="305" t="s">
        <v>440</v>
      </c>
      <c r="D281" s="334" t="s">
        <v>49</v>
      </c>
      <c r="E281" s="299">
        <v>18</v>
      </c>
      <c r="F281" s="304"/>
      <c r="G281" s="374"/>
      <c r="H281" s="334"/>
      <c r="I281" s="304"/>
      <c r="J281" s="304"/>
    </row>
    <row r="282" spans="1:10" ht="25.5">
      <c r="A282" s="381" t="s">
        <v>1014</v>
      </c>
      <c r="B282" s="302" t="s">
        <v>442</v>
      </c>
      <c r="C282" s="305" t="s">
        <v>2702</v>
      </c>
      <c r="D282" s="334" t="s">
        <v>49</v>
      </c>
      <c r="E282" s="299">
        <v>90</v>
      </c>
      <c r="F282" s="304"/>
      <c r="G282" s="374"/>
      <c r="H282" s="334"/>
      <c r="I282" s="304"/>
      <c r="J282" s="304"/>
    </row>
    <row r="283" spans="1:10" ht="25.5">
      <c r="A283" s="381" t="s">
        <v>1017</v>
      </c>
      <c r="B283" s="302" t="s">
        <v>444</v>
      </c>
      <c r="C283" s="305" t="s">
        <v>445</v>
      </c>
      <c r="D283" s="334" t="s">
        <v>49</v>
      </c>
      <c r="E283" s="299">
        <v>18</v>
      </c>
      <c r="F283" s="304"/>
      <c r="G283" s="374"/>
      <c r="H283" s="334"/>
      <c r="I283" s="304"/>
      <c r="J283" s="304"/>
    </row>
    <row r="284" spans="1:10" ht="38.25">
      <c r="A284" s="381" t="s">
        <v>1020</v>
      </c>
      <c r="B284" s="302" t="s">
        <v>447</v>
      </c>
      <c r="C284" s="305" t="s">
        <v>2703</v>
      </c>
      <c r="D284" s="334" t="s">
        <v>49</v>
      </c>
      <c r="E284" s="299">
        <v>18</v>
      </c>
      <c r="F284" s="304"/>
      <c r="G284" s="374"/>
      <c r="H284" s="334"/>
      <c r="I284" s="304"/>
      <c r="J284" s="304"/>
    </row>
    <row r="285" spans="1:10">
      <c r="A285" s="1917"/>
      <c r="B285" s="341"/>
      <c r="C285" s="385"/>
      <c r="D285" s="335"/>
      <c r="E285" s="358"/>
      <c r="F285" s="329"/>
      <c r="G285" s="378"/>
      <c r="H285" s="335"/>
      <c r="I285" s="373" t="s">
        <v>1022</v>
      </c>
      <c r="J285" s="319"/>
    </row>
    <row r="286" spans="1:10">
      <c r="A286" s="1917" t="s">
        <v>1023</v>
      </c>
      <c r="B286" s="181" t="s">
        <v>2782</v>
      </c>
      <c r="C286" s="189"/>
      <c r="D286" s="336"/>
      <c r="E286" s="357"/>
      <c r="F286" s="324"/>
      <c r="G286" s="376"/>
      <c r="H286" s="336"/>
      <c r="I286" s="324"/>
      <c r="J286" s="324"/>
    </row>
    <row r="287" spans="1:10" ht="51">
      <c r="A287" s="381" t="s">
        <v>1024</v>
      </c>
      <c r="B287" s="302" t="s">
        <v>451</v>
      </c>
      <c r="C287" s="305" t="s">
        <v>2704</v>
      </c>
      <c r="D287" s="334" t="s">
        <v>31</v>
      </c>
      <c r="E287" s="299">
        <v>3</v>
      </c>
      <c r="F287" s="304"/>
      <c r="G287" s="374"/>
      <c r="H287" s="334"/>
      <c r="I287" s="304"/>
      <c r="J287" s="304"/>
    </row>
    <row r="288" spans="1:10" ht="63.75">
      <c r="A288" s="381" t="s">
        <v>1026</v>
      </c>
      <c r="B288" s="302" t="s">
        <v>420</v>
      </c>
      <c r="C288" s="305" t="s">
        <v>2705</v>
      </c>
      <c r="D288" s="334" t="s">
        <v>31</v>
      </c>
      <c r="E288" s="300">
        <v>150</v>
      </c>
      <c r="F288" s="304"/>
      <c r="G288" s="374"/>
      <c r="H288" s="334"/>
      <c r="I288" s="304"/>
      <c r="J288" s="304"/>
    </row>
    <row r="289" spans="1:10" ht="38.25">
      <c r="A289" s="381" t="s">
        <v>1027</v>
      </c>
      <c r="B289" s="302" t="s">
        <v>453</v>
      </c>
      <c r="C289" s="305" t="s">
        <v>2706</v>
      </c>
      <c r="D289" s="384" t="s">
        <v>49</v>
      </c>
      <c r="E289" s="300">
        <v>9000</v>
      </c>
      <c r="F289" s="304"/>
      <c r="G289" s="374"/>
      <c r="H289" s="334"/>
      <c r="I289" s="304"/>
      <c r="J289" s="304"/>
    </row>
    <row r="290" spans="1:10">
      <c r="A290" s="371"/>
      <c r="B290" s="341"/>
      <c r="C290" s="341"/>
      <c r="D290" s="341"/>
      <c r="E290" s="335"/>
      <c r="F290" s="341"/>
      <c r="G290" s="341"/>
      <c r="H290" s="341"/>
      <c r="I290" s="373" t="s">
        <v>1029</v>
      </c>
      <c r="J290" s="341"/>
    </row>
    <row r="291" spans="1:10">
      <c r="A291" s="1917" t="s">
        <v>1030</v>
      </c>
      <c r="B291" s="181" t="s">
        <v>455</v>
      </c>
      <c r="C291" s="189"/>
      <c r="D291" s="336"/>
      <c r="E291" s="187"/>
      <c r="F291" s="324"/>
      <c r="G291" s="376"/>
      <c r="H291" s="336"/>
      <c r="I291" s="324"/>
      <c r="J291" s="324"/>
    </row>
    <row r="292" spans="1:10">
      <c r="A292" s="381" t="s">
        <v>1031</v>
      </c>
      <c r="B292" s="302" t="s">
        <v>457</v>
      </c>
      <c r="C292" s="305" t="s">
        <v>458</v>
      </c>
      <c r="D292" s="334" t="s">
        <v>49</v>
      </c>
      <c r="E292" s="300">
        <v>6</v>
      </c>
      <c r="F292" s="304"/>
      <c r="G292" s="374"/>
      <c r="H292" s="334"/>
      <c r="I292" s="304"/>
      <c r="J292" s="304"/>
    </row>
    <row r="293" spans="1:10">
      <c r="A293" s="381" t="s">
        <v>1033</v>
      </c>
      <c r="B293" s="302" t="s">
        <v>460</v>
      </c>
      <c r="C293" s="305" t="s">
        <v>458</v>
      </c>
      <c r="D293" s="334" t="s">
        <v>49</v>
      </c>
      <c r="E293" s="300">
        <v>6</v>
      </c>
      <c r="F293" s="304"/>
      <c r="G293" s="374"/>
      <c r="H293" s="334"/>
      <c r="I293" s="304"/>
      <c r="J293" s="304"/>
    </row>
    <row r="294" spans="1:10">
      <c r="A294" s="381" t="s">
        <v>1036</v>
      </c>
      <c r="B294" s="302" t="s">
        <v>462</v>
      </c>
      <c r="C294" s="305" t="s">
        <v>458</v>
      </c>
      <c r="D294" s="334" t="s">
        <v>49</v>
      </c>
      <c r="E294" s="299">
        <v>6</v>
      </c>
      <c r="F294" s="304"/>
      <c r="G294" s="374"/>
      <c r="H294" s="334"/>
      <c r="I294" s="304"/>
      <c r="J294" s="304"/>
    </row>
    <row r="295" spans="1:10">
      <c r="A295" s="1917"/>
      <c r="B295" s="341"/>
      <c r="C295" s="385"/>
      <c r="D295" s="335"/>
      <c r="E295" s="358"/>
      <c r="F295" s="329"/>
      <c r="G295" s="378"/>
      <c r="H295" s="335"/>
      <c r="I295" s="373" t="s">
        <v>1046</v>
      </c>
      <c r="J295" s="319"/>
    </row>
    <row r="296" spans="1:10">
      <c r="A296" s="1917" t="s">
        <v>1047</v>
      </c>
      <c r="B296" s="181" t="s">
        <v>2781</v>
      </c>
      <c r="C296" s="233"/>
      <c r="D296" s="333"/>
      <c r="E296" s="357"/>
      <c r="F296" s="320"/>
      <c r="G296" s="375"/>
      <c r="H296" s="333"/>
      <c r="I296" s="320"/>
      <c r="J296" s="320"/>
    </row>
    <row r="297" spans="1:10" ht="25.5">
      <c r="A297" s="381" t="s">
        <v>1049</v>
      </c>
      <c r="B297" s="639" t="s">
        <v>466</v>
      </c>
      <c r="C297" s="168" t="s">
        <v>467</v>
      </c>
      <c r="D297" s="144" t="s">
        <v>49</v>
      </c>
      <c r="E297" s="146">
        <v>36</v>
      </c>
      <c r="F297" s="304"/>
      <c r="G297" s="374"/>
      <c r="H297" s="334"/>
      <c r="I297" s="304"/>
      <c r="J297" s="304"/>
    </row>
    <row r="298" spans="1:10" ht="25.5">
      <c r="A298" s="381" t="s">
        <v>1459</v>
      </c>
      <c r="B298" s="639" t="s">
        <v>469</v>
      </c>
      <c r="C298" s="168" t="s">
        <v>470</v>
      </c>
      <c r="D298" s="144" t="s">
        <v>49</v>
      </c>
      <c r="E298" s="146">
        <v>36</v>
      </c>
      <c r="F298" s="304"/>
      <c r="G298" s="374"/>
      <c r="H298" s="334"/>
      <c r="I298" s="304"/>
      <c r="J298" s="304"/>
    </row>
    <row r="299" spans="1:10" ht="25.5">
      <c r="A299" s="381" t="s">
        <v>1460</v>
      </c>
      <c r="B299" s="639" t="s">
        <v>472</v>
      </c>
      <c r="C299" s="168" t="s">
        <v>473</v>
      </c>
      <c r="D299" s="141" t="s">
        <v>49</v>
      </c>
      <c r="E299" s="146">
        <v>45</v>
      </c>
      <c r="F299" s="304"/>
      <c r="G299" s="374"/>
      <c r="H299" s="334"/>
      <c r="I299" s="304"/>
      <c r="J299" s="304"/>
    </row>
    <row r="300" spans="1:10" ht="25.5">
      <c r="A300" s="381" t="s">
        <v>1461</v>
      </c>
      <c r="B300" s="639" t="s">
        <v>475</v>
      </c>
      <c r="C300" s="168" t="s">
        <v>476</v>
      </c>
      <c r="D300" s="141" t="s">
        <v>49</v>
      </c>
      <c r="E300" s="146">
        <v>36</v>
      </c>
      <c r="F300" s="304"/>
      <c r="G300" s="374"/>
      <c r="H300" s="334"/>
      <c r="I300" s="304"/>
      <c r="J300" s="304"/>
    </row>
    <row r="301" spans="1:10" ht="25.5">
      <c r="A301" s="381" t="s">
        <v>1462</v>
      </c>
      <c r="B301" s="639" t="s">
        <v>478</v>
      </c>
      <c r="C301" s="168" t="s">
        <v>479</v>
      </c>
      <c r="D301" s="141" t="s">
        <v>49</v>
      </c>
      <c r="E301" s="146">
        <v>36</v>
      </c>
      <c r="F301" s="304"/>
      <c r="G301" s="374"/>
      <c r="H301" s="334"/>
      <c r="I301" s="304"/>
      <c r="J301" s="304"/>
    </row>
    <row r="302" spans="1:10" ht="25.5">
      <c r="A302" s="381" t="s">
        <v>1463</v>
      </c>
      <c r="B302" s="639" t="s">
        <v>481</v>
      </c>
      <c r="C302" s="168" t="s">
        <v>467</v>
      </c>
      <c r="D302" s="141" t="s">
        <v>49</v>
      </c>
      <c r="E302" s="146">
        <v>36</v>
      </c>
      <c r="F302" s="304"/>
      <c r="G302" s="374"/>
      <c r="H302" s="334"/>
      <c r="I302" s="304"/>
      <c r="J302" s="304"/>
    </row>
    <row r="303" spans="1:10" ht="25.5">
      <c r="A303" s="381" t="s">
        <v>1464</v>
      </c>
      <c r="B303" s="639" t="s">
        <v>483</v>
      </c>
      <c r="C303" s="168" t="s">
        <v>484</v>
      </c>
      <c r="D303" s="141" t="s">
        <v>49</v>
      </c>
      <c r="E303" s="146">
        <v>36</v>
      </c>
      <c r="F303" s="304"/>
      <c r="G303" s="374"/>
      <c r="H303" s="334"/>
      <c r="I303" s="304"/>
      <c r="J303" s="304"/>
    </row>
    <row r="304" spans="1:10" ht="25.5">
      <c r="A304" s="381" t="s">
        <v>1465</v>
      </c>
      <c r="B304" s="639" t="s">
        <v>486</v>
      </c>
      <c r="C304" s="168" t="s">
        <v>487</v>
      </c>
      <c r="D304" s="141" t="s">
        <v>49</v>
      </c>
      <c r="E304" s="146">
        <v>36</v>
      </c>
      <c r="F304" s="304"/>
      <c r="G304" s="374"/>
      <c r="H304" s="334"/>
      <c r="I304" s="304"/>
      <c r="J304" s="304"/>
    </row>
    <row r="305" spans="1:10">
      <c r="A305" s="381" t="s">
        <v>1466</v>
      </c>
      <c r="B305" s="639" t="s">
        <v>489</v>
      </c>
      <c r="C305" s="305" t="s">
        <v>490</v>
      </c>
      <c r="D305" s="141" t="s">
        <v>49</v>
      </c>
      <c r="E305" s="299">
        <v>6</v>
      </c>
      <c r="F305" s="304"/>
      <c r="G305" s="374"/>
      <c r="H305" s="334"/>
      <c r="I305" s="304"/>
      <c r="J305" s="304"/>
    </row>
    <row r="306" spans="1:10">
      <c r="A306" s="381" t="s">
        <v>1467</v>
      </c>
      <c r="B306" s="302" t="s">
        <v>492</v>
      </c>
      <c r="C306" s="305" t="s">
        <v>493</v>
      </c>
      <c r="D306" s="141" t="s">
        <v>49</v>
      </c>
      <c r="E306" s="299">
        <v>24</v>
      </c>
      <c r="F306" s="304"/>
      <c r="G306" s="374"/>
      <c r="H306" s="334"/>
      <c r="I306" s="304"/>
      <c r="J306" s="304"/>
    </row>
    <row r="307" spans="1:10">
      <c r="A307" s="381" t="s">
        <v>1468</v>
      </c>
      <c r="B307" s="302" t="s">
        <v>495</v>
      </c>
      <c r="C307" s="305" t="s">
        <v>493</v>
      </c>
      <c r="D307" s="141" t="s">
        <v>49</v>
      </c>
      <c r="E307" s="146">
        <v>24</v>
      </c>
      <c r="F307" s="304"/>
      <c r="G307" s="374"/>
      <c r="H307" s="334"/>
      <c r="I307" s="304"/>
      <c r="J307" s="304"/>
    </row>
    <row r="308" spans="1:10">
      <c r="A308" s="381" t="s">
        <v>1469</v>
      </c>
      <c r="B308" s="639" t="s">
        <v>497</v>
      </c>
      <c r="C308" s="305" t="s">
        <v>493</v>
      </c>
      <c r="D308" s="141" t="s">
        <v>49</v>
      </c>
      <c r="E308" s="146">
        <v>24</v>
      </c>
      <c r="F308" s="304"/>
      <c r="G308" s="374"/>
      <c r="H308" s="334"/>
      <c r="I308" s="304"/>
      <c r="J308" s="304"/>
    </row>
    <row r="309" spans="1:10">
      <c r="A309" s="381" t="s">
        <v>1470</v>
      </c>
      <c r="B309" s="639" t="s">
        <v>498</v>
      </c>
      <c r="C309" s="305" t="s">
        <v>499</v>
      </c>
      <c r="D309" s="141" t="s">
        <v>49</v>
      </c>
      <c r="E309" s="146">
        <v>24</v>
      </c>
      <c r="F309" s="304"/>
      <c r="G309" s="374"/>
      <c r="H309" s="334"/>
      <c r="I309" s="304"/>
      <c r="J309" s="304"/>
    </row>
    <row r="310" spans="1:10">
      <c r="A310" s="381" t="s">
        <v>1471</v>
      </c>
      <c r="B310" s="639" t="s">
        <v>500</v>
      </c>
      <c r="C310" s="305" t="s">
        <v>493</v>
      </c>
      <c r="D310" s="141" t="s">
        <v>49</v>
      </c>
      <c r="E310" s="146">
        <v>24</v>
      </c>
      <c r="F310" s="304"/>
      <c r="G310" s="374"/>
      <c r="H310" s="334"/>
      <c r="I310" s="304"/>
      <c r="J310" s="304"/>
    </row>
    <row r="311" spans="1:10">
      <c r="A311" s="381" t="s">
        <v>1472</v>
      </c>
      <c r="B311" s="639" t="s">
        <v>501</v>
      </c>
      <c r="C311" s="305" t="s">
        <v>493</v>
      </c>
      <c r="D311" s="141" t="s">
        <v>49</v>
      </c>
      <c r="E311" s="146">
        <v>24</v>
      </c>
      <c r="F311" s="304"/>
      <c r="G311" s="374"/>
      <c r="H311" s="334"/>
      <c r="I311" s="304"/>
      <c r="J311" s="304"/>
    </row>
    <row r="312" spans="1:10">
      <c r="A312" s="381" t="s">
        <v>1473</v>
      </c>
      <c r="B312" s="639" t="s">
        <v>502</v>
      </c>
      <c r="C312" s="305" t="s">
        <v>493</v>
      </c>
      <c r="D312" s="141" t="s">
        <v>49</v>
      </c>
      <c r="E312" s="146">
        <v>60</v>
      </c>
      <c r="F312" s="304"/>
      <c r="G312" s="374"/>
      <c r="H312" s="334"/>
      <c r="I312" s="304"/>
      <c r="J312" s="304"/>
    </row>
    <row r="313" spans="1:10">
      <c r="A313" s="381" t="s">
        <v>1474</v>
      </c>
      <c r="B313" s="302" t="s">
        <v>503</v>
      </c>
      <c r="C313" s="305" t="s">
        <v>493</v>
      </c>
      <c r="D313" s="141" t="s">
        <v>49</v>
      </c>
      <c r="E313" s="146">
        <v>60</v>
      </c>
      <c r="F313" s="304"/>
      <c r="G313" s="374"/>
      <c r="H313" s="334"/>
      <c r="I313" s="304"/>
      <c r="J313" s="304"/>
    </row>
    <row r="314" spans="1:10">
      <c r="A314" s="381" t="s">
        <v>1475</v>
      </c>
      <c r="B314" s="639" t="s">
        <v>504</v>
      </c>
      <c r="C314" s="305" t="s">
        <v>493</v>
      </c>
      <c r="D314" s="141" t="s">
        <v>49</v>
      </c>
      <c r="E314" s="146">
        <v>60</v>
      </c>
      <c r="F314" s="304"/>
      <c r="G314" s="374"/>
      <c r="H314" s="334"/>
      <c r="I314" s="304"/>
      <c r="J314" s="304"/>
    </row>
    <row r="315" spans="1:10">
      <c r="A315" s="381" t="s">
        <v>1476</v>
      </c>
      <c r="B315" s="302" t="s">
        <v>505</v>
      </c>
      <c r="C315" s="305" t="s">
        <v>493</v>
      </c>
      <c r="D315" s="141" t="s">
        <v>49</v>
      </c>
      <c r="E315" s="146">
        <v>60</v>
      </c>
      <c r="F315" s="304"/>
      <c r="G315" s="374"/>
      <c r="H315" s="334"/>
      <c r="I315" s="304"/>
      <c r="J315" s="304"/>
    </row>
    <row r="316" spans="1:10">
      <c r="A316" s="381" t="s">
        <v>1477</v>
      </c>
      <c r="B316" s="302" t="s">
        <v>506</v>
      </c>
      <c r="C316" s="305" t="s">
        <v>493</v>
      </c>
      <c r="D316" s="141" t="s">
        <v>49</v>
      </c>
      <c r="E316" s="146">
        <v>60</v>
      </c>
      <c r="F316" s="304"/>
      <c r="G316" s="374"/>
      <c r="H316" s="334"/>
      <c r="I316" s="304"/>
      <c r="J316" s="304"/>
    </row>
    <row r="317" spans="1:10">
      <c r="A317" s="381" t="s">
        <v>1478</v>
      </c>
      <c r="B317" s="302" t="s">
        <v>507</v>
      </c>
      <c r="C317" s="305" t="s">
        <v>493</v>
      </c>
      <c r="D317" s="141" t="s">
        <v>49</v>
      </c>
      <c r="E317" s="146">
        <v>60</v>
      </c>
      <c r="F317" s="304"/>
      <c r="G317" s="374"/>
      <c r="H317" s="334"/>
      <c r="I317" s="304"/>
      <c r="J317" s="304"/>
    </row>
    <row r="318" spans="1:10">
      <c r="A318" s="381" t="s">
        <v>1479</v>
      </c>
      <c r="B318" s="302" t="s">
        <v>508</v>
      </c>
      <c r="C318" s="305" t="s">
        <v>493</v>
      </c>
      <c r="D318" s="141" t="s">
        <v>49</v>
      </c>
      <c r="E318" s="146">
        <v>60</v>
      </c>
      <c r="F318" s="304"/>
      <c r="G318" s="374"/>
      <c r="H318" s="334"/>
      <c r="I318" s="304"/>
      <c r="J318" s="304"/>
    </row>
    <row r="319" spans="1:10">
      <c r="A319" s="381" t="s">
        <v>1480</v>
      </c>
      <c r="B319" s="302" t="s">
        <v>509</v>
      </c>
      <c r="C319" s="305" t="s">
        <v>493</v>
      </c>
      <c r="D319" s="141" t="s">
        <v>49</v>
      </c>
      <c r="E319" s="146">
        <v>60</v>
      </c>
      <c r="F319" s="304"/>
      <c r="G319" s="374"/>
      <c r="H319" s="334"/>
      <c r="I319" s="304"/>
      <c r="J319" s="304"/>
    </row>
    <row r="320" spans="1:10">
      <c r="A320" s="381" t="s">
        <v>1481</v>
      </c>
      <c r="B320" s="302" t="s">
        <v>510</v>
      </c>
      <c r="C320" s="305" t="s">
        <v>493</v>
      </c>
      <c r="D320" s="141" t="s">
        <v>49</v>
      </c>
      <c r="E320" s="146">
        <v>60</v>
      </c>
      <c r="F320" s="304"/>
      <c r="G320" s="374"/>
      <c r="H320" s="334"/>
      <c r="I320" s="304"/>
      <c r="J320" s="304"/>
    </row>
    <row r="321" spans="1:10">
      <c r="A321" s="381" t="s">
        <v>1482</v>
      </c>
      <c r="B321" s="302" t="s">
        <v>469</v>
      </c>
      <c r="C321" s="305" t="s">
        <v>493</v>
      </c>
      <c r="D321" s="141" t="s">
        <v>49</v>
      </c>
      <c r="E321" s="146">
        <v>60</v>
      </c>
      <c r="F321" s="304"/>
      <c r="G321" s="374"/>
      <c r="H321" s="334"/>
      <c r="I321" s="304"/>
      <c r="J321" s="304"/>
    </row>
    <row r="322" spans="1:10" ht="25.5">
      <c r="A322" s="381" t="s">
        <v>1483</v>
      </c>
      <c r="B322" s="302" t="s">
        <v>511</v>
      </c>
      <c r="C322" s="305" t="s">
        <v>493</v>
      </c>
      <c r="D322" s="141" t="s">
        <v>49</v>
      </c>
      <c r="E322" s="299">
        <v>45</v>
      </c>
      <c r="F322" s="304"/>
      <c r="G322" s="374"/>
      <c r="H322" s="334"/>
      <c r="I322" s="304"/>
      <c r="J322" s="304"/>
    </row>
    <row r="323" spans="1:10">
      <c r="A323" s="381" t="s">
        <v>1484</v>
      </c>
      <c r="B323" s="302" t="s">
        <v>512</v>
      </c>
      <c r="C323" s="305" t="s">
        <v>493</v>
      </c>
      <c r="D323" s="141" t="s">
        <v>49</v>
      </c>
      <c r="E323" s="299">
        <v>45</v>
      </c>
      <c r="F323" s="304"/>
      <c r="G323" s="374"/>
      <c r="H323" s="334"/>
      <c r="I323" s="304"/>
      <c r="J323" s="304"/>
    </row>
    <row r="324" spans="1:10">
      <c r="A324" s="381" t="s">
        <v>1485</v>
      </c>
      <c r="B324" s="302" t="s">
        <v>513</v>
      </c>
      <c r="C324" s="305" t="s">
        <v>493</v>
      </c>
      <c r="D324" s="141" t="s">
        <v>49</v>
      </c>
      <c r="E324" s="299">
        <v>45</v>
      </c>
      <c r="F324" s="304"/>
      <c r="G324" s="374"/>
      <c r="H324" s="334"/>
      <c r="I324" s="304"/>
      <c r="J324" s="304"/>
    </row>
    <row r="325" spans="1:10" ht="25.5">
      <c r="A325" s="381" t="s">
        <v>1486</v>
      </c>
      <c r="B325" s="302" t="s">
        <v>514</v>
      </c>
      <c r="C325" s="305" t="s">
        <v>515</v>
      </c>
      <c r="D325" s="334" t="s">
        <v>87</v>
      </c>
      <c r="E325" s="299">
        <v>36</v>
      </c>
      <c r="F325" s="304"/>
      <c r="G325" s="374"/>
      <c r="H325" s="334"/>
      <c r="I325" s="304"/>
      <c r="J325" s="304"/>
    </row>
    <row r="326" spans="1:10" ht="25.5">
      <c r="A326" s="381" t="s">
        <v>1487</v>
      </c>
      <c r="B326" s="302" t="s">
        <v>516</v>
      </c>
      <c r="C326" s="305" t="s">
        <v>517</v>
      </c>
      <c r="D326" s="334" t="s">
        <v>87</v>
      </c>
      <c r="E326" s="299">
        <v>30</v>
      </c>
      <c r="F326" s="304"/>
      <c r="G326" s="374"/>
      <c r="H326" s="334"/>
      <c r="I326" s="304"/>
      <c r="J326" s="304"/>
    </row>
    <row r="327" spans="1:10" ht="25.5">
      <c r="A327" s="381" t="s">
        <v>1488</v>
      </c>
      <c r="B327" s="302" t="s">
        <v>518</v>
      </c>
      <c r="C327" s="305" t="s">
        <v>517</v>
      </c>
      <c r="D327" s="334" t="s">
        <v>49</v>
      </c>
      <c r="E327" s="163">
        <v>30</v>
      </c>
      <c r="F327" s="167"/>
      <c r="G327" s="409"/>
      <c r="H327" s="409"/>
      <c r="I327" s="409"/>
      <c r="J327" s="409"/>
    </row>
    <row r="328" spans="1:10">
      <c r="A328" s="1917"/>
      <c r="B328" s="385"/>
      <c r="C328" s="385"/>
      <c r="D328" s="335"/>
      <c r="E328" s="358"/>
      <c r="F328" s="329"/>
      <c r="G328" s="378"/>
      <c r="H328" s="405"/>
      <c r="I328" s="406" t="s">
        <v>1052</v>
      </c>
      <c r="J328" s="407"/>
    </row>
    <row r="329" spans="1:10">
      <c r="A329" s="1917" t="s">
        <v>1053</v>
      </c>
      <c r="B329" s="181" t="s">
        <v>2780</v>
      </c>
      <c r="C329" s="233"/>
      <c r="D329" s="333"/>
      <c r="E329" s="357"/>
      <c r="F329" s="320"/>
      <c r="G329" s="375"/>
      <c r="H329" s="333"/>
      <c r="I329" s="320"/>
      <c r="J329" s="320"/>
    </row>
    <row r="330" spans="1:10" ht="25.5">
      <c r="A330" s="381" t="s">
        <v>1055</v>
      </c>
      <c r="B330" s="302" t="s">
        <v>522</v>
      </c>
      <c r="C330" s="305" t="s">
        <v>523</v>
      </c>
      <c r="D330" s="144" t="s">
        <v>49</v>
      </c>
      <c r="E330" s="299">
        <v>12</v>
      </c>
      <c r="F330" s="304"/>
      <c r="G330" s="374"/>
      <c r="H330" s="334"/>
      <c r="I330" s="304"/>
      <c r="J330" s="304"/>
    </row>
    <row r="331" spans="1:10" ht="25.5">
      <c r="A331" s="381" t="s">
        <v>1057</v>
      </c>
      <c r="B331" s="302" t="s">
        <v>525</v>
      </c>
      <c r="C331" s="305" t="s">
        <v>526</v>
      </c>
      <c r="D331" s="144" t="s">
        <v>49</v>
      </c>
      <c r="E331" s="299">
        <v>9</v>
      </c>
      <c r="F331" s="304"/>
      <c r="G331" s="374"/>
      <c r="H331" s="334"/>
      <c r="I331" s="304"/>
      <c r="J331" s="304"/>
    </row>
    <row r="332" spans="1:10" ht="25.5">
      <c r="A332" s="381" t="s">
        <v>1058</v>
      </c>
      <c r="B332" s="302" t="s">
        <v>528</v>
      </c>
      <c r="C332" s="305" t="s">
        <v>529</v>
      </c>
      <c r="D332" s="144" t="s">
        <v>49</v>
      </c>
      <c r="E332" s="299">
        <v>12</v>
      </c>
      <c r="F332" s="304"/>
      <c r="G332" s="374"/>
      <c r="H332" s="334"/>
      <c r="I332" s="304"/>
      <c r="J332" s="304"/>
    </row>
    <row r="333" spans="1:10" ht="25.5">
      <c r="A333" s="381" t="s">
        <v>1489</v>
      </c>
      <c r="B333" s="302" t="s">
        <v>531</v>
      </c>
      <c r="C333" s="305" t="s">
        <v>532</v>
      </c>
      <c r="D333" s="144" t="s">
        <v>49</v>
      </c>
      <c r="E333" s="299">
        <v>6</v>
      </c>
      <c r="F333" s="304"/>
      <c r="G333" s="374"/>
      <c r="H333" s="334"/>
      <c r="I333" s="304"/>
      <c r="J333" s="304"/>
    </row>
    <row r="334" spans="1:10" ht="25.5">
      <c r="A334" s="381" t="s">
        <v>1490</v>
      </c>
      <c r="B334" s="302" t="s">
        <v>533</v>
      </c>
      <c r="C334" s="305" t="s">
        <v>534</v>
      </c>
      <c r="D334" s="144" t="s">
        <v>49</v>
      </c>
      <c r="E334" s="299">
        <v>9</v>
      </c>
      <c r="F334" s="304"/>
      <c r="G334" s="374"/>
      <c r="H334" s="334"/>
      <c r="I334" s="304"/>
      <c r="J334" s="304"/>
    </row>
    <row r="335" spans="1:10" ht="25.5">
      <c r="A335" s="381" t="s">
        <v>1491</v>
      </c>
      <c r="B335" s="302" t="s">
        <v>535</v>
      </c>
      <c r="C335" s="305" t="s">
        <v>536</v>
      </c>
      <c r="D335" s="144" t="s">
        <v>49</v>
      </c>
      <c r="E335" s="299">
        <v>6</v>
      </c>
      <c r="F335" s="304"/>
      <c r="G335" s="374"/>
      <c r="H335" s="334"/>
      <c r="I335" s="304"/>
      <c r="J335" s="304"/>
    </row>
    <row r="336" spans="1:10" ht="25.5">
      <c r="A336" s="381" t="s">
        <v>1492</v>
      </c>
      <c r="B336" s="302" t="s">
        <v>537</v>
      </c>
      <c r="C336" s="305" t="s">
        <v>538</v>
      </c>
      <c r="D336" s="144" t="s">
        <v>49</v>
      </c>
      <c r="E336" s="299">
        <v>12</v>
      </c>
      <c r="F336" s="304"/>
      <c r="G336" s="374"/>
      <c r="H336" s="334"/>
      <c r="I336" s="304"/>
      <c r="J336" s="304"/>
    </row>
    <row r="337" spans="1:10" ht="25.5">
      <c r="A337" s="381" t="s">
        <v>1493</v>
      </c>
      <c r="B337" s="302" t="s">
        <v>539</v>
      </c>
      <c r="C337" s="305" t="s">
        <v>540</v>
      </c>
      <c r="D337" s="144" t="s">
        <v>49</v>
      </c>
      <c r="E337" s="299">
        <v>12</v>
      </c>
      <c r="F337" s="304"/>
      <c r="G337" s="374"/>
      <c r="H337" s="334"/>
      <c r="I337" s="304"/>
      <c r="J337" s="304"/>
    </row>
    <row r="338" spans="1:10" ht="25.5">
      <c r="A338" s="381" t="s">
        <v>1494</v>
      </c>
      <c r="B338" s="302" t="s">
        <v>541</v>
      </c>
      <c r="C338" s="305" t="s">
        <v>542</v>
      </c>
      <c r="D338" s="144" t="s">
        <v>49</v>
      </c>
      <c r="E338" s="299">
        <v>12</v>
      </c>
      <c r="F338" s="304"/>
      <c r="G338" s="374"/>
      <c r="H338" s="334"/>
      <c r="I338" s="304"/>
      <c r="J338" s="304"/>
    </row>
    <row r="339" spans="1:10" ht="25.5">
      <c r="A339" s="381" t="s">
        <v>1495</v>
      </c>
      <c r="B339" s="302" t="s">
        <v>543</v>
      </c>
      <c r="C339" s="305" t="s">
        <v>544</v>
      </c>
      <c r="D339" s="144" t="s">
        <v>49</v>
      </c>
      <c r="E339" s="299">
        <v>36</v>
      </c>
      <c r="F339" s="304"/>
      <c r="G339" s="374"/>
      <c r="H339" s="334"/>
      <c r="I339" s="304"/>
      <c r="J339" s="304"/>
    </row>
    <row r="340" spans="1:10" ht="25.5">
      <c r="A340" s="381" t="s">
        <v>1496</v>
      </c>
      <c r="B340" s="302" t="s">
        <v>545</v>
      </c>
      <c r="C340" s="305" t="s">
        <v>546</v>
      </c>
      <c r="D340" s="144" t="s">
        <v>49</v>
      </c>
      <c r="E340" s="299">
        <v>12</v>
      </c>
      <c r="F340" s="304"/>
      <c r="G340" s="374"/>
      <c r="H340" s="334"/>
      <c r="I340" s="304"/>
      <c r="J340" s="304"/>
    </row>
    <row r="341" spans="1:10" ht="25.5">
      <c r="A341" s="381" t="s">
        <v>1497</v>
      </c>
      <c r="B341" s="302" t="s">
        <v>547</v>
      </c>
      <c r="C341" s="305" t="s">
        <v>548</v>
      </c>
      <c r="D341" s="144" t="s">
        <v>49</v>
      </c>
      <c r="E341" s="299">
        <v>12</v>
      </c>
      <c r="F341" s="304"/>
      <c r="G341" s="374"/>
      <c r="H341" s="334"/>
      <c r="I341" s="304"/>
      <c r="J341" s="304"/>
    </row>
    <row r="342" spans="1:10" ht="25.5">
      <c r="A342" s="381" t="s">
        <v>1498</v>
      </c>
      <c r="B342" s="302" t="s">
        <v>549</v>
      </c>
      <c r="C342" s="305" t="s">
        <v>550</v>
      </c>
      <c r="D342" s="144" t="s">
        <v>49</v>
      </c>
      <c r="E342" s="299">
        <v>6</v>
      </c>
      <c r="F342" s="304"/>
      <c r="G342" s="374"/>
      <c r="H342" s="334"/>
      <c r="I342" s="304"/>
      <c r="J342" s="304"/>
    </row>
    <row r="343" spans="1:10" ht="25.5">
      <c r="A343" s="381" t="s">
        <v>1499</v>
      </c>
      <c r="B343" s="302" t="s">
        <v>551</v>
      </c>
      <c r="C343" s="305" t="s">
        <v>552</v>
      </c>
      <c r="D343" s="144" t="s">
        <v>49</v>
      </c>
      <c r="E343" s="299">
        <v>12</v>
      </c>
      <c r="F343" s="304"/>
      <c r="G343" s="374"/>
      <c r="H343" s="334"/>
      <c r="I343" s="304"/>
      <c r="J343" s="304"/>
    </row>
    <row r="344" spans="1:10" ht="25.5">
      <c r="A344" s="381" t="s">
        <v>1500</v>
      </c>
      <c r="B344" s="302" t="s">
        <v>553</v>
      </c>
      <c r="C344" s="305" t="s">
        <v>554</v>
      </c>
      <c r="D344" s="144" t="s">
        <v>49</v>
      </c>
      <c r="E344" s="299">
        <v>6</v>
      </c>
      <c r="F344" s="304"/>
      <c r="G344" s="374"/>
      <c r="H344" s="334"/>
      <c r="I344" s="304"/>
      <c r="J344" s="304"/>
    </row>
    <row r="345" spans="1:10" ht="25.5">
      <c r="A345" s="381" t="s">
        <v>1501</v>
      </c>
      <c r="B345" s="302" t="s">
        <v>555</v>
      </c>
      <c r="C345" s="305" t="s">
        <v>556</v>
      </c>
      <c r="D345" s="144" t="s">
        <v>49</v>
      </c>
      <c r="E345" s="299">
        <v>6</v>
      </c>
      <c r="F345" s="304"/>
      <c r="G345" s="374"/>
      <c r="H345" s="334"/>
      <c r="I345" s="304"/>
      <c r="J345" s="304"/>
    </row>
    <row r="346" spans="1:10">
      <c r="A346" s="1917"/>
      <c r="B346" s="378"/>
      <c r="C346" s="385"/>
      <c r="D346" s="335"/>
      <c r="E346" s="358"/>
      <c r="F346" s="329"/>
      <c r="G346" s="378"/>
      <c r="H346" s="335"/>
      <c r="I346" s="373" t="s">
        <v>1059</v>
      </c>
      <c r="J346" s="319"/>
    </row>
    <row r="347" spans="1:10">
      <c r="A347" s="1917" t="s">
        <v>1060</v>
      </c>
      <c r="B347" s="181" t="s">
        <v>2779</v>
      </c>
      <c r="C347" s="233"/>
      <c r="D347" s="333"/>
      <c r="E347" s="357"/>
      <c r="F347" s="320"/>
      <c r="G347" s="375"/>
      <c r="H347" s="333"/>
      <c r="I347" s="320"/>
      <c r="J347" s="320"/>
    </row>
    <row r="348" spans="1:10">
      <c r="A348" s="381" t="s">
        <v>1062</v>
      </c>
      <c r="B348" s="302" t="s">
        <v>560</v>
      </c>
      <c r="C348" s="305" t="s">
        <v>561</v>
      </c>
      <c r="D348" s="144" t="s">
        <v>49</v>
      </c>
      <c r="E348" s="299">
        <v>60</v>
      </c>
      <c r="F348" s="304"/>
      <c r="G348" s="374"/>
      <c r="H348" s="334"/>
      <c r="I348" s="304"/>
      <c r="J348" s="304"/>
    </row>
    <row r="349" spans="1:10">
      <c r="A349" s="381" t="s">
        <v>1065</v>
      </c>
      <c r="B349" s="302" t="s">
        <v>562</v>
      </c>
      <c r="C349" s="305" t="s">
        <v>561</v>
      </c>
      <c r="D349" s="144" t="s">
        <v>49</v>
      </c>
      <c r="E349" s="299">
        <v>240</v>
      </c>
      <c r="F349" s="304"/>
      <c r="G349" s="374"/>
      <c r="H349" s="334"/>
      <c r="I349" s="304"/>
      <c r="J349" s="304"/>
    </row>
    <row r="350" spans="1:10">
      <c r="A350" s="381" t="s">
        <v>1067</v>
      </c>
      <c r="B350" s="302" t="s">
        <v>563</v>
      </c>
      <c r="C350" s="305" t="s">
        <v>561</v>
      </c>
      <c r="D350" s="144" t="s">
        <v>49</v>
      </c>
      <c r="E350" s="299">
        <v>12</v>
      </c>
      <c r="F350" s="304"/>
      <c r="G350" s="374"/>
      <c r="H350" s="334"/>
      <c r="I350" s="304"/>
      <c r="J350" s="304"/>
    </row>
    <row r="351" spans="1:10">
      <c r="A351" s="381" t="s">
        <v>1068</v>
      </c>
      <c r="B351" s="302" t="s">
        <v>564</v>
      </c>
      <c r="C351" s="305" t="s">
        <v>561</v>
      </c>
      <c r="D351" s="144" t="s">
        <v>49</v>
      </c>
      <c r="E351" s="299">
        <v>6</v>
      </c>
      <c r="F351" s="304"/>
      <c r="G351" s="374"/>
      <c r="H351" s="334"/>
      <c r="I351" s="304"/>
      <c r="J351" s="304"/>
    </row>
    <row r="352" spans="1:10">
      <c r="A352" s="1917"/>
      <c r="B352" s="341"/>
      <c r="C352" s="385"/>
      <c r="D352" s="335"/>
      <c r="E352" s="358"/>
      <c r="F352" s="329"/>
      <c r="G352" s="378"/>
      <c r="H352" s="335"/>
      <c r="I352" s="373" t="s">
        <v>1083</v>
      </c>
      <c r="J352" s="319"/>
    </row>
    <row r="353" spans="1:10">
      <c r="A353" s="1917" t="s">
        <v>1135</v>
      </c>
      <c r="B353" s="181" t="s">
        <v>2778</v>
      </c>
      <c r="C353" s="233"/>
      <c r="D353" s="184"/>
      <c r="E353" s="185"/>
      <c r="F353" s="320"/>
      <c r="G353" s="375"/>
      <c r="H353" s="333"/>
      <c r="I353" s="320"/>
      <c r="J353" s="320"/>
    </row>
    <row r="354" spans="1:10">
      <c r="A354" s="381" t="s">
        <v>1136</v>
      </c>
      <c r="B354" s="302" t="s">
        <v>568</v>
      </c>
      <c r="C354" s="305" t="s">
        <v>2707</v>
      </c>
      <c r="D354" s="144" t="s">
        <v>49</v>
      </c>
      <c r="E354" s="299">
        <v>150</v>
      </c>
      <c r="F354" s="304"/>
      <c r="G354" s="374"/>
      <c r="H354" s="334"/>
      <c r="I354" s="304"/>
      <c r="J354" s="304"/>
    </row>
    <row r="355" spans="1:10" ht="51">
      <c r="A355" s="381" t="s">
        <v>1139</v>
      </c>
      <c r="B355" s="302" t="s">
        <v>569</v>
      </c>
      <c r="C355" s="305" t="s">
        <v>570</v>
      </c>
      <c r="D355" s="144" t="s">
        <v>49</v>
      </c>
      <c r="E355" s="299">
        <v>90</v>
      </c>
      <c r="F355" s="304"/>
      <c r="G355" s="374"/>
      <c r="H355" s="334"/>
      <c r="I355" s="304"/>
      <c r="J355" s="304"/>
    </row>
    <row r="356" spans="1:10">
      <c r="A356" s="1917"/>
      <c r="B356" s="341"/>
      <c r="C356" s="385"/>
      <c r="D356" s="335"/>
      <c r="E356" s="358"/>
      <c r="F356" s="329"/>
      <c r="G356" s="378"/>
      <c r="H356" s="378"/>
      <c r="I356" s="373" t="s">
        <v>1146</v>
      </c>
      <c r="J356" s="208"/>
    </row>
    <row r="357" spans="1:10">
      <c r="A357" s="1917" t="s">
        <v>1147</v>
      </c>
      <c r="B357" s="181" t="s">
        <v>2777</v>
      </c>
      <c r="C357" s="235"/>
      <c r="D357" s="333"/>
      <c r="E357" s="357"/>
      <c r="F357" s="320"/>
      <c r="G357" s="375"/>
      <c r="H357" s="333"/>
      <c r="I357" s="320"/>
      <c r="J357" s="320"/>
    </row>
    <row r="358" spans="1:10">
      <c r="A358" s="381" t="s">
        <v>1148</v>
      </c>
      <c r="B358" s="302" t="s">
        <v>574</v>
      </c>
      <c r="C358" s="305" t="s">
        <v>574</v>
      </c>
      <c r="D358" s="141" t="s">
        <v>31</v>
      </c>
      <c r="E358" s="299">
        <v>3</v>
      </c>
      <c r="F358" s="304"/>
      <c r="G358" s="374"/>
      <c r="H358" s="334"/>
      <c r="I358" s="304"/>
      <c r="J358" s="304"/>
    </row>
    <row r="359" spans="1:10">
      <c r="A359" s="381" t="s">
        <v>1151</v>
      </c>
      <c r="B359" s="302" t="s">
        <v>575</v>
      </c>
      <c r="C359" s="305" t="s">
        <v>576</v>
      </c>
      <c r="D359" s="141" t="s">
        <v>31</v>
      </c>
      <c r="E359" s="299">
        <v>3</v>
      </c>
      <c r="F359" s="304"/>
      <c r="G359" s="374"/>
      <c r="H359" s="334"/>
      <c r="I359" s="304"/>
      <c r="J359" s="304"/>
    </row>
    <row r="360" spans="1:10" ht="25.5">
      <c r="A360" s="381" t="s">
        <v>1154</v>
      </c>
      <c r="B360" s="302" t="s">
        <v>577</v>
      </c>
      <c r="C360" s="305" t="s">
        <v>2708</v>
      </c>
      <c r="D360" s="141" t="s">
        <v>31</v>
      </c>
      <c r="E360" s="299">
        <v>9</v>
      </c>
      <c r="F360" s="304"/>
      <c r="G360" s="374"/>
      <c r="H360" s="334"/>
      <c r="I360" s="304"/>
      <c r="J360" s="304"/>
    </row>
    <row r="361" spans="1:10" ht="25.5">
      <c r="A361" s="381" t="s">
        <v>1502</v>
      </c>
      <c r="B361" s="302" t="s">
        <v>578</v>
      </c>
      <c r="C361" s="305" t="s">
        <v>2709</v>
      </c>
      <c r="D361" s="141" t="s">
        <v>31</v>
      </c>
      <c r="E361" s="299">
        <v>9</v>
      </c>
      <c r="F361" s="304"/>
      <c r="G361" s="374"/>
      <c r="H361" s="334"/>
      <c r="I361" s="304"/>
      <c r="J361" s="304"/>
    </row>
    <row r="362" spans="1:10" ht="25.5">
      <c r="A362" s="381" t="s">
        <v>1503</v>
      </c>
      <c r="B362" s="302" t="s">
        <v>579</v>
      </c>
      <c r="C362" s="305" t="s">
        <v>2710</v>
      </c>
      <c r="D362" s="141" t="s">
        <v>31</v>
      </c>
      <c r="E362" s="299">
        <v>9</v>
      </c>
      <c r="F362" s="304"/>
      <c r="G362" s="374"/>
      <c r="H362" s="334"/>
      <c r="I362" s="304"/>
      <c r="J362" s="304"/>
    </row>
    <row r="363" spans="1:10" ht="25.5">
      <c r="A363" s="381" t="s">
        <v>1504</v>
      </c>
      <c r="B363" s="302" t="s">
        <v>580</v>
      </c>
      <c r="C363" s="305" t="s">
        <v>2712</v>
      </c>
      <c r="D363" s="141" t="s">
        <v>31</v>
      </c>
      <c r="E363" s="299">
        <v>18</v>
      </c>
      <c r="F363" s="304"/>
      <c r="G363" s="374"/>
      <c r="H363" s="334"/>
      <c r="I363" s="304"/>
      <c r="J363" s="304"/>
    </row>
    <row r="364" spans="1:10" ht="38.25">
      <c r="A364" s="381" t="s">
        <v>1505</v>
      </c>
      <c r="B364" s="302" t="s">
        <v>581</v>
      </c>
      <c r="C364" s="305" t="s">
        <v>2711</v>
      </c>
      <c r="D364" s="141" t="s">
        <v>31</v>
      </c>
      <c r="E364" s="299">
        <v>30</v>
      </c>
      <c r="F364" s="304"/>
      <c r="G364" s="374"/>
      <c r="H364" s="334"/>
      <c r="I364" s="304"/>
      <c r="J364" s="304"/>
    </row>
    <row r="365" spans="1:10">
      <c r="A365" s="1917"/>
      <c r="B365" s="341"/>
      <c r="C365" s="385"/>
      <c r="D365" s="335"/>
      <c r="E365" s="358"/>
      <c r="F365" s="329"/>
      <c r="G365" s="378"/>
      <c r="H365" s="335"/>
      <c r="I365" s="373" t="s">
        <v>1157</v>
      </c>
      <c r="J365" s="319"/>
    </row>
    <row r="366" spans="1:10">
      <c r="A366" s="1917" t="s">
        <v>1158</v>
      </c>
      <c r="B366" s="181" t="s">
        <v>2776</v>
      </c>
      <c r="C366" s="235"/>
      <c r="D366" s="333"/>
      <c r="E366" s="357"/>
      <c r="F366" s="320"/>
      <c r="G366" s="375"/>
      <c r="H366" s="333"/>
      <c r="I366" s="320"/>
      <c r="J366" s="320"/>
    </row>
    <row r="367" spans="1:10" ht="25.5">
      <c r="A367" s="1958" t="s">
        <v>1506</v>
      </c>
      <c r="B367" s="302" t="s">
        <v>585</v>
      </c>
      <c r="C367" s="305" t="s">
        <v>2713</v>
      </c>
      <c r="D367" s="384" t="s">
        <v>31</v>
      </c>
      <c r="E367" s="287">
        <v>3</v>
      </c>
      <c r="F367" s="304"/>
      <c r="G367" s="374"/>
      <c r="H367" s="334"/>
      <c r="I367" s="304"/>
      <c r="J367" s="304"/>
    </row>
    <row r="368" spans="1:10" ht="25.5">
      <c r="A368" s="1958" t="s">
        <v>1508</v>
      </c>
      <c r="B368" s="302" t="s">
        <v>587</v>
      </c>
      <c r="C368" s="305" t="s">
        <v>588</v>
      </c>
      <c r="D368" s="384" t="s">
        <v>31</v>
      </c>
      <c r="E368" s="287">
        <v>3</v>
      </c>
      <c r="F368" s="304"/>
      <c r="G368" s="374"/>
      <c r="H368" s="334"/>
      <c r="I368" s="304"/>
      <c r="J368" s="304"/>
    </row>
    <row r="369" spans="1:10" ht="25.5">
      <c r="A369" s="1958" t="s">
        <v>1509</v>
      </c>
      <c r="B369" s="302" t="s">
        <v>589</v>
      </c>
      <c r="C369" s="305" t="s">
        <v>590</v>
      </c>
      <c r="D369" s="384" t="s">
        <v>31</v>
      </c>
      <c r="E369" s="287">
        <v>3</v>
      </c>
      <c r="F369" s="304"/>
      <c r="G369" s="374"/>
      <c r="H369" s="334"/>
      <c r="I369" s="304"/>
      <c r="J369" s="304"/>
    </row>
    <row r="370" spans="1:10" ht="25.5">
      <c r="A370" s="1958" t="s">
        <v>1160</v>
      </c>
      <c r="B370" s="302" t="s">
        <v>591</v>
      </c>
      <c r="C370" s="305" t="s">
        <v>592</v>
      </c>
      <c r="D370" s="384" t="s">
        <v>31</v>
      </c>
      <c r="E370" s="287">
        <v>3</v>
      </c>
      <c r="F370" s="304"/>
      <c r="G370" s="374"/>
      <c r="H370" s="334"/>
      <c r="I370" s="304"/>
      <c r="J370" s="304"/>
    </row>
    <row r="371" spans="1:10" ht="25.5">
      <c r="A371" s="1958" t="s">
        <v>1163</v>
      </c>
      <c r="B371" s="302" t="s">
        <v>1507</v>
      </c>
      <c r="C371" s="305" t="s">
        <v>593</v>
      </c>
      <c r="D371" s="384" t="s">
        <v>31</v>
      </c>
      <c r="E371" s="287">
        <v>3</v>
      </c>
      <c r="F371" s="304"/>
      <c r="G371" s="374"/>
      <c r="H371" s="334"/>
      <c r="I371" s="304"/>
      <c r="J371" s="304"/>
    </row>
    <row r="372" spans="1:10" ht="25.5">
      <c r="A372" s="1958" t="s">
        <v>1166</v>
      </c>
      <c r="B372" s="302" t="s">
        <v>594</v>
      </c>
      <c r="C372" s="305" t="s">
        <v>595</v>
      </c>
      <c r="D372" s="384" t="s">
        <v>31</v>
      </c>
      <c r="E372" s="287">
        <v>3</v>
      </c>
      <c r="F372" s="304"/>
      <c r="G372" s="374"/>
      <c r="H372" s="334"/>
      <c r="I372" s="304"/>
      <c r="J372" s="304"/>
    </row>
    <row r="373" spans="1:10" ht="25.5">
      <c r="A373" s="1958" t="s">
        <v>1168</v>
      </c>
      <c r="B373" s="302" t="s">
        <v>596</v>
      </c>
      <c r="C373" s="305" t="s">
        <v>597</v>
      </c>
      <c r="D373" s="384" t="s">
        <v>31</v>
      </c>
      <c r="E373" s="287">
        <v>3</v>
      </c>
      <c r="F373" s="304"/>
      <c r="G373" s="374"/>
      <c r="H373" s="334"/>
      <c r="I373" s="304"/>
      <c r="J373" s="304"/>
    </row>
    <row r="374" spans="1:10" ht="25.5">
      <c r="A374" s="1958" t="s">
        <v>1171</v>
      </c>
      <c r="B374" s="302" t="s">
        <v>598</v>
      </c>
      <c r="C374" s="305" t="s">
        <v>599</v>
      </c>
      <c r="D374" s="384" t="s">
        <v>31</v>
      </c>
      <c r="E374" s="287">
        <v>3</v>
      </c>
      <c r="F374" s="304"/>
      <c r="G374" s="374"/>
      <c r="H374" s="334"/>
      <c r="I374" s="304"/>
      <c r="J374" s="304"/>
    </row>
    <row r="375" spans="1:10" ht="25.5">
      <c r="A375" s="1958" t="s">
        <v>1173</v>
      </c>
      <c r="B375" s="302" t="s">
        <v>600</v>
      </c>
      <c r="C375" s="434" t="s">
        <v>601</v>
      </c>
      <c r="D375" s="384" t="s">
        <v>31</v>
      </c>
      <c r="E375" s="287">
        <v>3</v>
      </c>
      <c r="F375" s="304"/>
      <c r="G375" s="374"/>
      <c r="H375" s="334"/>
      <c r="I375" s="304"/>
      <c r="J375" s="304"/>
    </row>
    <row r="376" spans="1:10" ht="25.5">
      <c r="A376" s="1958" t="s">
        <v>1510</v>
      </c>
      <c r="B376" s="302" t="s">
        <v>602</v>
      </c>
      <c r="C376" s="305" t="s">
        <v>603</v>
      </c>
      <c r="D376" s="384" t="s">
        <v>31</v>
      </c>
      <c r="E376" s="287">
        <v>3</v>
      </c>
      <c r="F376" s="304"/>
      <c r="G376" s="374"/>
      <c r="H376" s="334"/>
      <c r="I376" s="304"/>
      <c r="J376" s="304"/>
    </row>
    <row r="377" spans="1:10" ht="25.5">
      <c r="A377" s="1958" t="s">
        <v>1511</v>
      </c>
      <c r="B377" s="302" t="s">
        <v>604</v>
      </c>
      <c r="C377" s="305" t="s">
        <v>605</v>
      </c>
      <c r="D377" s="384" t="s">
        <v>31</v>
      </c>
      <c r="E377" s="287">
        <v>3</v>
      </c>
      <c r="F377" s="304"/>
      <c r="G377" s="374"/>
      <c r="H377" s="334"/>
      <c r="I377" s="304"/>
      <c r="J377" s="304"/>
    </row>
    <row r="378" spans="1:10" ht="25.5">
      <c r="A378" s="1958" t="s">
        <v>1512</v>
      </c>
      <c r="B378" s="302" t="s">
        <v>606</v>
      </c>
      <c r="C378" s="305" t="s">
        <v>607</v>
      </c>
      <c r="D378" s="384" t="s">
        <v>31</v>
      </c>
      <c r="E378" s="287">
        <v>3</v>
      </c>
      <c r="F378" s="304"/>
      <c r="G378" s="374"/>
      <c r="H378" s="334"/>
      <c r="I378" s="304"/>
      <c r="J378" s="304"/>
    </row>
    <row r="379" spans="1:10" ht="25.5">
      <c r="A379" s="1958" t="s">
        <v>1513</v>
      </c>
      <c r="B379" s="302" t="s">
        <v>608</v>
      </c>
      <c r="C379" s="305" t="s">
        <v>609</v>
      </c>
      <c r="D379" s="384" t="s">
        <v>31</v>
      </c>
      <c r="E379" s="287">
        <v>3</v>
      </c>
      <c r="F379" s="304"/>
      <c r="G379" s="374"/>
      <c r="H379" s="334"/>
      <c r="I379" s="304"/>
      <c r="J379" s="304"/>
    </row>
    <row r="380" spans="1:10" ht="25.5">
      <c r="A380" s="1958" t="s">
        <v>1514</v>
      </c>
      <c r="B380" s="302" t="s">
        <v>610</v>
      </c>
      <c r="C380" s="305" t="s">
        <v>611</v>
      </c>
      <c r="D380" s="384" t="s">
        <v>31</v>
      </c>
      <c r="E380" s="287">
        <v>3</v>
      </c>
      <c r="F380" s="304"/>
      <c r="G380" s="374"/>
      <c r="H380" s="334"/>
      <c r="I380" s="304"/>
      <c r="J380" s="304"/>
    </row>
    <row r="381" spans="1:10" ht="25.5">
      <c r="A381" s="1958" t="s">
        <v>1515</v>
      </c>
      <c r="B381" s="302" t="s">
        <v>612</v>
      </c>
      <c r="C381" s="305" t="s">
        <v>613</v>
      </c>
      <c r="D381" s="384" t="s">
        <v>31</v>
      </c>
      <c r="E381" s="287">
        <v>3</v>
      </c>
      <c r="F381" s="304"/>
      <c r="G381" s="374"/>
      <c r="H381" s="334"/>
      <c r="I381" s="304"/>
      <c r="J381" s="304"/>
    </row>
    <row r="382" spans="1:10" ht="25.5">
      <c r="A382" s="1958" t="s">
        <v>1516</v>
      </c>
      <c r="B382" s="302" t="s">
        <v>614</v>
      </c>
      <c r="C382" s="305" t="s">
        <v>615</v>
      </c>
      <c r="D382" s="384" t="s">
        <v>31</v>
      </c>
      <c r="E382" s="287">
        <v>3</v>
      </c>
      <c r="F382" s="304"/>
      <c r="G382" s="374"/>
      <c r="H382" s="334"/>
      <c r="I382" s="304"/>
      <c r="J382" s="304"/>
    </row>
    <row r="383" spans="1:10" ht="25.5">
      <c r="A383" s="1958" t="s">
        <v>1517</v>
      </c>
      <c r="B383" s="302" t="s">
        <v>616</v>
      </c>
      <c r="C383" s="305" t="s">
        <v>617</v>
      </c>
      <c r="D383" s="384" t="s">
        <v>31</v>
      </c>
      <c r="E383" s="287">
        <v>3</v>
      </c>
      <c r="F383" s="304"/>
      <c r="G383" s="374"/>
      <c r="H383" s="334"/>
      <c r="I383" s="304"/>
      <c r="J383" s="304"/>
    </row>
    <row r="384" spans="1:10" ht="25.5">
      <c r="A384" s="1958" t="s">
        <v>1518</v>
      </c>
      <c r="B384" s="302" t="s">
        <v>618</v>
      </c>
      <c r="C384" s="305" t="s">
        <v>619</v>
      </c>
      <c r="D384" s="384" t="s">
        <v>31</v>
      </c>
      <c r="E384" s="287">
        <v>3</v>
      </c>
      <c r="F384" s="304"/>
      <c r="G384" s="374"/>
      <c r="H384" s="334"/>
      <c r="I384" s="304"/>
      <c r="J384" s="304"/>
    </row>
    <row r="385" spans="1:10">
      <c r="A385" s="1917"/>
      <c r="B385" s="341"/>
      <c r="C385" s="385"/>
      <c r="D385" s="335"/>
      <c r="E385" s="358"/>
      <c r="F385" s="329"/>
      <c r="G385" s="378"/>
      <c r="H385" s="335"/>
      <c r="I385" s="373" t="s">
        <v>1176</v>
      </c>
      <c r="J385" s="319"/>
    </row>
    <row r="386" spans="1:10">
      <c r="A386" s="1917" t="s">
        <v>1177</v>
      </c>
      <c r="B386" s="181" t="s">
        <v>2775</v>
      </c>
      <c r="C386" s="233"/>
      <c r="D386" s="333"/>
      <c r="E386" s="357"/>
      <c r="F386" s="320"/>
      <c r="G386" s="375"/>
      <c r="H386" s="333"/>
      <c r="I386" s="320"/>
      <c r="J386" s="320"/>
    </row>
    <row r="387" spans="1:10">
      <c r="A387" s="381" t="s">
        <v>1178</v>
      </c>
      <c r="B387" s="148" t="s">
        <v>623</v>
      </c>
      <c r="C387" s="238" t="s">
        <v>624</v>
      </c>
      <c r="D387" s="334" t="s">
        <v>87</v>
      </c>
      <c r="E387" s="360">
        <v>3</v>
      </c>
      <c r="F387" s="304"/>
      <c r="G387" s="374"/>
      <c r="H387" s="334"/>
      <c r="I387" s="304"/>
      <c r="J387" s="304"/>
    </row>
    <row r="388" spans="1:10">
      <c r="A388" s="381" t="s">
        <v>1179</v>
      </c>
      <c r="B388" s="148" t="s">
        <v>625</v>
      </c>
      <c r="C388" s="305" t="s">
        <v>626</v>
      </c>
      <c r="D388" s="334" t="s">
        <v>87</v>
      </c>
      <c r="E388" s="360">
        <v>3</v>
      </c>
      <c r="F388" s="304"/>
      <c r="G388" s="374"/>
      <c r="H388" s="334"/>
      <c r="I388" s="304"/>
      <c r="J388" s="304"/>
    </row>
    <row r="389" spans="1:10" ht="25.5">
      <c r="A389" s="381" t="s">
        <v>1180</v>
      </c>
      <c r="B389" s="148" t="s">
        <v>627</v>
      </c>
      <c r="C389" s="305" t="s">
        <v>628</v>
      </c>
      <c r="D389" s="334" t="s">
        <v>87</v>
      </c>
      <c r="E389" s="360">
        <v>3</v>
      </c>
      <c r="F389" s="304"/>
      <c r="G389" s="374"/>
      <c r="H389" s="334"/>
      <c r="I389" s="304"/>
      <c r="J389" s="304"/>
    </row>
    <row r="390" spans="1:10" ht="25.5">
      <c r="A390" s="381" t="s">
        <v>1181</v>
      </c>
      <c r="B390" s="148" t="s">
        <v>629</v>
      </c>
      <c r="C390" s="305" t="s">
        <v>630</v>
      </c>
      <c r="D390" s="334" t="s">
        <v>87</v>
      </c>
      <c r="E390" s="360">
        <v>3</v>
      </c>
      <c r="F390" s="304"/>
      <c r="G390" s="374"/>
      <c r="H390" s="334"/>
      <c r="I390" s="304"/>
      <c r="J390" s="304"/>
    </row>
    <row r="391" spans="1:10" ht="25.5">
      <c r="A391" s="381" t="s">
        <v>1519</v>
      </c>
      <c r="B391" s="148" t="s">
        <v>631</v>
      </c>
      <c r="C391" s="305" t="s">
        <v>632</v>
      </c>
      <c r="D391" s="334" t="s">
        <v>87</v>
      </c>
      <c r="E391" s="360">
        <v>3</v>
      </c>
      <c r="F391" s="304"/>
      <c r="G391" s="374"/>
      <c r="H391" s="334"/>
      <c r="I391" s="304"/>
      <c r="J391" s="304"/>
    </row>
    <row r="392" spans="1:10">
      <c r="A392" s="381" t="s">
        <v>1182</v>
      </c>
      <c r="B392" s="148" t="s">
        <v>633</v>
      </c>
      <c r="C392" s="305" t="s">
        <v>634</v>
      </c>
      <c r="D392" s="334" t="s">
        <v>87</v>
      </c>
      <c r="E392" s="360">
        <v>3</v>
      </c>
      <c r="F392" s="304"/>
      <c r="G392" s="374"/>
      <c r="H392" s="334"/>
      <c r="I392" s="304"/>
      <c r="J392" s="304"/>
    </row>
    <row r="393" spans="1:10">
      <c r="A393" s="381" t="s">
        <v>1183</v>
      </c>
      <c r="B393" s="148" t="s">
        <v>635</v>
      </c>
      <c r="C393" s="305" t="s">
        <v>636</v>
      </c>
      <c r="D393" s="334" t="s">
        <v>87</v>
      </c>
      <c r="E393" s="360">
        <v>3</v>
      </c>
      <c r="F393" s="304"/>
      <c r="G393" s="374"/>
      <c r="H393" s="334"/>
      <c r="I393" s="304"/>
      <c r="J393" s="304"/>
    </row>
    <row r="394" spans="1:10">
      <c r="A394" s="381" t="s">
        <v>1184</v>
      </c>
      <c r="B394" s="148" t="s">
        <v>637</v>
      </c>
      <c r="C394" s="305" t="s">
        <v>638</v>
      </c>
      <c r="D394" s="334" t="s">
        <v>87</v>
      </c>
      <c r="E394" s="360">
        <v>3</v>
      </c>
      <c r="F394" s="304"/>
      <c r="G394" s="374"/>
      <c r="H394" s="334"/>
      <c r="I394" s="304"/>
      <c r="J394" s="304"/>
    </row>
    <row r="395" spans="1:10">
      <c r="A395" s="381" t="s">
        <v>1185</v>
      </c>
      <c r="B395" s="148" t="s">
        <v>639</v>
      </c>
      <c r="C395" s="305" t="s">
        <v>640</v>
      </c>
      <c r="D395" s="334" t="s">
        <v>87</v>
      </c>
      <c r="E395" s="360">
        <v>3</v>
      </c>
      <c r="F395" s="304"/>
      <c r="G395" s="374"/>
      <c r="H395" s="334"/>
      <c r="I395" s="304"/>
      <c r="J395" s="304"/>
    </row>
    <row r="396" spans="1:10" ht="25.5">
      <c r="A396" s="381" t="s">
        <v>1186</v>
      </c>
      <c r="B396" s="148" t="s">
        <v>641</v>
      </c>
      <c r="C396" s="305" t="s">
        <v>642</v>
      </c>
      <c r="D396" s="334" t="s">
        <v>87</v>
      </c>
      <c r="E396" s="360">
        <v>3</v>
      </c>
      <c r="F396" s="304"/>
      <c r="G396" s="374"/>
      <c r="H396" s="334"/>
      <c r="I396" s="304"/>
      <c r="J396" s="304"/>
    </row>
    <row r="397" spans="1:10" ht="25.5">
      <c r="A397" s="381" t="s">
        <v>1187</v>
      </c>
      <c r="B397" s="148" t="s">
        <v>643</v>
      </c>
      <c r="C397" s="305" t="s">
        <v>644</v>
      </c>
      <c r="D397" s="334" t="s">
        <v>87</v>
      </c>
      <c r="E397" s="360">
        <v>3</v>
      </c>
      <c r="F397" s="304"/>
      <c r="G397" s="374"/>
      <c r="H397" s="334"/>
      <c r="I397" s="304"/>
      <c r="J397" s="304"/>
    </row>
    <row r="398" spans="1:10" ht="25.5">
      <c r="A398" s="381" t="s">
        <v>1188</v>
      </c>
      <c r="B398" s="148" t="s">
        <v>645</v>
      </c>
      <c r="C398" s="305" t="s">
        <v>646</v>
      </c>
      <c r="D398" s="334" t="s">
        <v>87</v>
      </c>
      <c r="E398" s="360">
        <v>3</v>
      </c>
      <c r="F398" s="304"/>
      <c r="G398" s="374"/>
      <c r="H398" s="334"/>
      <c r="I398" s="304"/>
      <c r="J398" s="304"/>
    </row>
    <row r="399" spans="1:10">
      <c r="A399" s="381" t="s">
        <v>1189</v>
      </c>
      <c r="B399" s="148" t="s">
        <v>647</v>
      </c>
      <c r="C399" s="305" t="s">
        <v>648</v>
      </c>
      <c r="D399" s="334" t="s">
        <v>87</v>
      </c>
      <c r="E399" s="360">
        <v>3</v>
      </c>
      <c r="F399" s="304"/>
      <c r="G399" s="374"/>
      <c r="H399" s="334"/>
      <c r="I399" s="304"/>
      <c r="J399" s="304"/>
    </row>
    <row r="400" spans="1:10">
      <c r="A400" s="381" t="s">
        <v>1191</v>
      </c>
      <c r="B400" s="148" t="s">
        <v>649</v>
      </c>
      <c r="C400" s="305" t="s">
        <v>650</v>
      </c>
      <c r="D400" s="334" t="s">
        <v>87</v>
      </c>
      <c r="E400" s="360">
        <v>3</v>
      </c>
      <c r="F400" s="304"/>
      <c r="G400" s="374"/>
      <c r="H400" s="334"/>
      <c r="I400" s="304"/>
      <c r="J400" s="304"/>
    </row>
    <row r="401" spans="1:10" ht="25.5">
      <c r="A401" s="381" t="s">
        <v>1192</v>
      </c>
      <c r="B401" s="148" t="s">
        <v>651</v>
      </c>
      <c r="C401" s="305" t="s">
        <v>652</v>
      </c>
      <c r="D401" s="334" t="s">
        <v>87</v>
      </c>
      <c r="E401" s="360">
        <v>3</v>
      </c>
      <c r="F401" s="304"/>
      <c r="G401" s="374"/>
      <c r="H401" s="334"/>
      <c r="I401" s="304"/>
      <c r="J401" s="304"/>
    </row>
    <row r="402" spans="1:10" ht="25.5">
      <c r="A402" s="381" t="s">
        <v>1193</v>
      </c>
      <c r="B402" s="148" t="s">
        <v>653</v>
      </c>
      <c r="C402" s="305" t="s">
        <v>654</v>
      </c>
      <c r="D402" s="334" t="s">
        <v>87</v>
      </c>
      <c r="E402" s="360">
        <v>3</v>
      </c>
      <c r="F402" s="304"/>
      <c r="G402" s="374"/>
      <c r="H402" s="334"/>
      <c r="I402" s="304"/>
      <c r="J402" s="304"/>
    </row>
    <row r="403" spans="1:10" ht="25.5">
      <c r="A403" s="381" t="s">
        <v>1194</v>
      </c>
      <c r="B403" s="148" t="s">
        <v>655</v>
      </c>
      <c r="C403" s="305" t="s">
        <v>656</v>
      </c>
      <c r="D403" s="334" t="s">
        <v>87</v>
      </c>
      <c r="E403" s="360">
        <v>3</v>
      </c>
      <c r="F403" s="304"/>
      <c r="G403" s="374"/>
      <c r="H403" s="334"/>
      <c r="I403" s="304"/>
      <c r="J403" s="304"/>
    </row>
    <row r="404" spans="1:10" ht="25.5">
      <c r="A404" s="381" t="s">
        <v>1197</v>
      </c>
      <c r="B404" s="148" t="s">
        <v>657</v>
      </c>
      <c r="C404" s="305" t="s">
        <v>658</v>
      </c>
      <c r="D404" s="334" t="s">
        <v>87</v>
      </c>
      <c r="E404" s="360">
        <v>3</v>
      </c>
      <c r="F404" s="304"/>
      <c r="G404" s="374"/>
      <c r="H404" s="334"/>
      <c r="I404" s="304"/>
      <c r="J404" s="304"/>
    </row>
    <row r="405" spans="1:10">
      <c r="A405" s="381" t="s">
        <v>1520</v>
      </c>
      <c r="B405" s="148" t="s">
        <v>659</v>
      </c>
      <c r="C405" s="305" t="s">
        <v>660</v>
      </c>
      <c r="D405" s="334" t="s">
        <v>87</v>
      </c>
      <c r="E405" s="360">
        <v>3</v>
      </c>
      <c r="F405" s="304"/>
      <c r="G405" s="374"/>
      <c r="H405" s="334"/>
      <c r="I405" s="304"/>
      <c r="J405" s="304"/>
    </row>
    <row r="406" spans="1:10">
      <c r="A406" s="381" t="s">
        <v>1521</v>
      </c>
      <c r="B406" s="148" t="s">
        <v>661</v>
      </c>
      <c r="C406" s="305" t="s">
        <v>662</v>
      </c>
      <c r="D406" s="334" t="s">
        <v>87</v>
      </c>
      <c r="E406" s="360">
        <v>3</v>
      </c>
      <c r="F406" s="304"/>
      <c r="G406" s="374"/>
      <c r="H406" s="334"/>
      <c r="I406" s="304"/>
      <c r="J406" s="304"/>
    </row>
    <row r="407" spans="1:10" ht="25.5">
      <c r="A407" s="381" t="s">
        <v>1522</v>
      </c>
      <c r="B407" s="148" t="s">
        <v>663</v>
      </c>
      <c r="C407" s="305" t="s">
        <v>664</v>
      </c>
      <c r="D407" s="334" t="s">
        <v>87</v>
      </c>
      <c r="E407" s="360">
        <v>3</v>
      </c>
      <c r="F407" s="304"/>
      <c r="G407" s="374"/>
      <c r="H407" s="334"/>
      <c r="I407" s="304"/>
      <c r="J407" s="304"/>
    </row>
    <row r="408" spans="1:10" ht="25.5">
      <c r="A408" s="381" t="s">
        <v>1523</v>
      </c>
      <c r="B408" s="148" t="s">
        <v>665</v>
      </c>
      <c r="C408" s="305" t="s">
        <v>666</v>
      </c>
      <c r="D408" s="334" t="s">
        <v>87</v>
      </c>
      <c r="E408" s="360">
        <v>3</v>
      </c>
      <c r="F408" s="304"/>
      <c r="G408" s="374"/>
      <c r="H408" s="334"/>
      <c r="I408" s="304"/>
      <c r="J408" s="304"/>
    </row>
    <row r="409" spans="1:10">
      <c r="A409" s="381" t="s">
        <v>1524</v>
      </c>
      <c r="B409" s="148" t="s">
        <v>667</v>
      </c>
      <c r="C409" s="305" t="s">
        <v>668</v>
      </c>
      <c r="D409" s="334" t="s">
        <v>87</v>
      </c>
      <c r="E409" s="360">
        <v>3</v>
      </c>
      <c r="F409" s="304"/>
      <c r="G409" s="374"/>
      <c r="H409" s="334"/>
      <c r="I409" s="304"/>
      <c r="J409" s="304"/>
    </row>
    <row r="410" spans="1:10">
      <c r="A410" s="381" t="s">
        <v>1525</v>
      </c>
      <c r="B410" s="148" t="s">
        <v>669</v>
      </c>
      <c r="C410" s="305" t="s">
        <v>670</v>
      </c>
      <c r="D410" s="334" t="s">
        <v>87</v>
      </c>
      <c r="E410" s="360">
        <v>3</v>
      </c>
      <c r="F410" s="304"/>
      <c r="G410" s="374"/>
      <c r="H410" s="334"/>
      <c r="I410" s="304"/>
      <c r="J410" s="304"/>
    </row>
    <row r="411" spans="1:10">
      <c r="A411" s="381" t="s">
        <v>1526</v>
      </c>
      <c r="B411" s="148" t="s">
        <v>671</v>
      </c>
      <c r="C411" s="305" t="s">
        <v>672</v>
      </c>
      <c r="D411" s="334" t="s">
        <v>87</v>
      </c>
      <c r="E411" s="360">
        <v>3</v>
      </c>
      <c r="F411" s="304"/>
      <c r="G411" s="374"/>
      <c r="H411" s="334"/>
      <c r="I411" s="304"/>
      <c r="J411" s="304"/>
    </row>
    <row r="412" spans="1:10" ht="25.5">
      <c r="A412" s="381" t="s">
        <v>1527</v>
      </c>
      <c r="B412" s="148" t="s">
        <v>673</v>
      </c>
      <c r="C412" s="305" t="s">
        <v>674</v>
      </c>
      <c r="D412" s="334" t="s">
        <v>87</v>
      </c>
      <c r="E412" s="360">
        <v>3</v>
      </c>
      <c r="F412" s="304"/>
      <c r="G412" s="374"/>
      <c r="H412" s="334"/>
      <c r="I412" s="304"/>
      <c r="J412" s="304"/>
    </row>
    <row r="413" spans="1:10">
      <c r="A413" s="381" t="s">
        <v>1528</v>
      </c>
      <c r="B413" s="148" t="s">
        <v>675</v>
      </c>
      <c r="C413" s="305" t="s">
        <v>676</v>
      </c>
      <c r="D413" s="334" t="s">
        <v>87</v>
      </c>
      <c r="E413" s="360">
        <v>3</v>
      </c>
      <c r="F413" s="304"/>
      <c r="G413" s="374"/>
      <c r="H413" s="334"/>
      <c r="I413" s="304"/>
      <c r="J413" s="304"/>
    </row>
    <row r="414" spans="1:10" ht="25.5">
      <c r="A414" s="381" t="s">
        <v>1529</v>
      </c>
      <c r="B414" s="148" t="s">
        <v>677</v>
      </c>
      <c r="C414" s="305" t="s">
        <v>678</v>
      </c>
      <c r="D414" s="334" t="s">
        <v>87</v>
      </c>
      <c r="E414" s="360">
        <v>3</v>
      </c>
      <c r="F414" s="304"/>
      <c r="G414" s="374"/>
      <c r="H414" s="334"/>
      <c r="I414" s="304"/>
      <c r="J414" s="304"/>
    </row>
    <row r="415" spans="1:10" ht="25.5">
      <c r="A415" s="381" t="s">
        <v>1530</v>
      </c>
      <c r="B415" s="148" t="s">
        <v>679</v>
      </c>
      <c r="C415" s="305" t="s">
        <v>680</v>
      </c>
      <c r="D415" s="334" t="s">
        <v>87</v>
      </c>
      <c r="E415" s="360">
        <v>3</v>
      </c>
      <c r="F415" s="304"/>
      <c r="G415" s="374"/>
      <c r="H415" s="334"/>
      <c r="I415" s="304"/>
      <c r="J415" s="304"/>
    </row>
    <row r="416" spans="1:10" ht="25.5">
      <c r="A416" s="381" t="s">
        <v>1531</v>
      </c>
      <c r="B416" s="148" t="s">
        <v>681</v>
      </c>
      <c r="C416" s="305" t="s">
        <v>682</v>
      </c>
      <c r="D416" s="334" t="s">
        <v>87</v>
      </c>
      <c r="E416" s="360">
        <v>3</v>
      </c>
      <c r="F416" s="304"/>
      <c r="G416" s="374"/>
      <c r="H416" s="334"/>
      <c r="I416" s="304"/>
      <c r="J416" s="304"/>
    </row>
    <row r="417" spans="1:10" ht="25.5">
      <c r="A417" s="381" t="s">
        <v>1532</v>
      </c>
      <c r="B417" s="148" t="s">
        <v>683</v>
      </c>
      <c r="C417" s="305" t="s">
        <v>684</v>
      </c>
      <c r="D417" s="334" t="s">
        <v>87</v>
      </c>
      <c r="E417" s="360">
        <v>3</v>
      </c>
      <c r="F417" s="304"/>
      <c r="G417" s="374"/>
      <c r="H417" s="334"/>
      <c r="I417" s="304"/>
      <c r="J417" s="304"/>
    </row>
    <row r="418" spans="1:10" ht="25.5">
      <c r="A418" s="381" t="s">
        <v>1533</v>
      </c>
      <c r="B418" s="148" t="s">
        <v>685</v>
      </c>
      <c r="C418" s="305" t="s">
        <v>686</v>
      </c>
      <c r="D418" s="334" t="s">
        <v>87</v>
      </c>
      <c r="E418" s="360">
        <v>3</v>
      </c>
      <c r="F418" s="304"/>
      <c r="G418" s="374"/>
      <c r="H418" s="334"/>
      <c r="I418" s="304"/>
      <c r="J418" s="304"/>
    </row>
    <row r="419" spans="1:10" ht="25.5">
      <c r="A419" s="381" t="s">
        <v>1534</v>
      </c>
      <c r="B419" s="148" t="s">
        <v>687</v>
      </c>
      <c r="C419" s="305" t="s">
        <v>688</v>
      </c>
      <c r="D419" s="334" t="s">
        <v>87</v>
      </c>
      <c r="E419" s="360">
        <v>3</v>
      </c>
      <c r="F419" s="304"/>
      <c r="G419" s="374"/>
      <c r="H419" s="334"/>
      <c r="I419" s="304"/>
      <c r="J419" s="304"/>
    </row>
    <row r="420" spans="1:10">
      <c r="A420" s="381" t="s">
        <v>1535</v>
      </c>
      <c r="B420" s="148" t="s">
        <v>689</v>
      </c>
      <c r="C420" s="305" t="s">
        <v>690</v>
      </c>
      <c r="D420" s="334" t="s">
        <v>87</v>
      </c>
      <c r="E420" s="360">
        <v>3</v>
      </c>
      <c r="F420" s="304"/>
      <c r="G420" s="374"/>
      <c r="H420" s="334"/>
      <c r="I420" s="304"/>
      <c r="J420" s="304"/>
    </row>
    <row r="421" spans="1:10">
      <c r="A421" s="381" t="s">
        <v>1536</v>
      </c>
      <c r="B421" s="148" t="s">
        <v>691</v>
      </c>
      <c r="C421" s="305" t="s">
        <v>692</v>
      </c>
      <c r="D421" s="334" t="s">
        <v>87</v>
      </c>
      <c r="E421" s="360">
        <v>3</v>
      </c>
      <c r="F421" s="304"/>
      <c r="G421" s="374"/>
      <c r="H421" s="334"/>
      <c r="I421" s="304"/>
      <c r="J421" s="304"/>
    </row>
    <row r="422" spans="1:10" ht="25.5">
      <c r="A422" s="381" t="s">
        <v>1537</v>
      </c>
      <c r="B422" s="148" t="s">
        <v>693</v>
      </c>
      <c r="C422" s="305" t="s">
        <v>694</v>
      </c>
      <c r="D422" s="334" t="s">
        <v>87</v>
      </c>
      <c r="E422" s="360">
        <v>3</v>
      </c>
      <c r="F422" s="304"/>
      <c r="G422" s="374"/>
      <c r="H422" s="334"/>
      <c r="I422" s="304"/>
      <c r="J422" s="304"/>
    </row>
    <row r="423" spans="1:10" ht="25.5">
      <c r="A423" s="381" t="s">
        <v>1538</v>
      </c>
      <c r="B423" s="148" t="s">
        <v>695</v>
      </c>
      <c r="C423" s="305" t="s">
        <v>696</v>
      </c>
      <c r="D423" s="334" t="s">
        <v>87</v>
      </c>
      <c r="E423" s="360">
        <v>3</v>
      </c>
      <c r="F423" s="304"/>
      <c r="G423" s="374"/>
      <c r="H423" s="334"/>
      <c r="I423" s="304"/>
      <c r="J423" s="304"/>
    </row>
    <row r="424" spans="1:10">
      <c r="A424" s="381" t="s">
        <v>1539</v>
      </c>
      <c r="B424" s="148" t="s">
        <v>697</v>
      </c>
      <c r="C424" s="305" t="s">
        <v>698</v>
      </c>
      <c r="D424" s="334" t="s">
        <v>87</v>
      </c>
      <c r="E424" s="360">
        <v>3</v>
      </c>
      <c r="F424" s="304"/>
      <c r="G424" s="374"/>
      <c r="H424" s="334"/>
      <c r="I424" s="304"/>
      <c r="J424" s="304"/>
    </row>
    <row r="425" spans="1:10">
      <c r="A425" s="381" t="s">
        <v>1540</v>
      </c>
      <c r="B425" s="148" t="s">
        <v>699</v>
      </c>
      <c r="C425" s="305" t="s">
        <v>700</v>
      </c>
      <c r="D425" s="334" t="s">
        <v>87</v>
      </c>
      <c r="E425" s="360">
        <v>3</v>
      </c>
      <c r="F425" s="304"/>
      <c r="G425" s="374"/>
      <c r="H425" s="334"/>
      <c r="I425" s="304"/>
      <c r="J425" s="304"/>
    </row>
    <row r="426" spans="1:10" ht="25.5">
      <c r="A426" s="381" t="s">
        <v>1541</v>
      </c>
      <c r="B426" s="148" t="s">
        <v>701</v>
      </c>
      <c r="C426" s="305" t="s">
        <v>702</v>
      </c>
      <c r="D426" s="334" t="s">
        <v>87</v>
      </c>
      <c r="E426" s="360">
        <v>3</v>
      </c>
      <c r="F426" s="304"/>
      <c r="G426" s="374"/>
      <c r="H426" s="334"/>
      <c r="I426" s="304"/>
      <c r="J426" s="304"/>
    </row>
    <row r="427" spans="1:10" ht="25.5">
      <c r="A427" s="381" t="s">
        <v>1542</v>
      </c>
      <c r="B427" s="148" t="s">
        <v>703</v>
      </c>
      <c r="C427" s="305" t="s">
        <v>704</v>
      </c>
      <c r="D427" s="334" t="s">
        <v>87</v>
      </c>
      <c r="E427" s="360">
        <v>3</v>
      </c>
      <c r="F427" s="304"/>
      <c r="G427" s="374"/>
      <c r="H427" s="334"/>
      <c r="I427" s="304"/>
      <c r="J427" s="304"/>
    </row>
    <row r="428" spans="1:10">
      <c r="A428" s="381" t="s">
        <v>1543</v>
      </c>
      <c r="B428" s="148" t="s">
        <v>705</v>
      </c>
      <c r="C428" s="305" t="s">
        <v>706</v>
      </c>
      <c r="D428" s="334" t="s">
        <v>87</v>
      </c>
      <c r="E428" s="360">
        <v>3</v>
      </c>
      <c r="F428" s="304"/>
      <c r="G428" s="374"/>
      <c r="H428" s="334"/>
      <c r="I428" s="304"/>
      <c r="J428" s="304"/>
    </row>
    <row r="429" spans="1:10" ht="25.5">
      <c r="A429" s="381" t="s">
        <v>1544</v>
      </c>
      <c r="B429" s="148" t="s">
        <v>707</v>
      </c>
      <c r="C429" s="305" t="s">
        <v>708</v>
      </c>
      <c r="D429" s="334" t="s">
        <v>87</v>
      </c>
      <c r="E429" s="360">
        <v>3</v>
      </c>
      <c r="F429" s="304"/>
      <c r="G429" s="374"/>
      <c r="H429" s="334"/>
      <c r="I429" s="304"/>
      <c r="J429" s="304"/>
    </row>
    <row r="430" spans="1:10">
      <c r="A430" s="381" t="s">
        <v>1545</v>
      </c>
      <c r="B430" s="148" t="s">
        <v>709</v>
      </c>
      <c r="C430" s="305" t="s">
        <v>710</v>
      </c>
      <c r="D430" s="334" t="s">
        <v>87</v>
      </c>
      <c r="E430" s="360">
        <v>3</v>
      </c>
      <c r="F430" s="304"/>
      <c r="G430" s="374"/>
      <c r="H430" s="334"/>
      <c r="I430" s="304"/>
      <c r="J430" s="304"/>
    </row>
    <row r="431" spans="1:10" ht="25.5">
      <c r="A431" s="381" t="s">
        <v>1546</v>
      </c>
      <c r="B431" s="148" t="s">
        <v>711</v>
      </c>
      <c r="C431" s="305" t="s">
        <v>712</v>
      </c>
      <c r="D431" s="334" t="s">
        <v>87</v>
      </c>
      <c r="E431" s="360">
        <v>3</v>
      </c>
      <c r="F431" s="304"/>
      <c r="G431" s="374"/>
      <c r="H431" s="334"/>
      <c r="I431" s="304"/>
      <c r="J431" s="304"/>
    </row>
    <row r="432" spans="1:10" ht="25.5">
      <c r="A432" s="381" t="s">
        <v>1547</v>
      </c>
      <c r="B432" s="148" t="s">
        <v>713</v>
      </c>
      <c r="C432" s="305" t="s">
        <v>714</v>
      </c>
      <c r="D432" s="334" t="s">
        <v>87</v>
      </c>
      <c r="E432" s="360">
        <v>3</v>
      </c>
      <c r="F432" s="304"/>
      <c r="G432" s="374"/>
      <c r="H432" s="334"/>
      <c r="I432" s="304"/>
      <c r="J432" s="304"/>
    </row>
    <row r="433" spans="1:10" ht="25.5">
      <c r="A433" s="381" t="s">
        <v>1548</v>
      </c>
      <c r="B433" s="148" t="s">
        <v>715</v>
      </c>
      <c r="C433" s="305" t="s">
        <v>716</v>
      </c>
      <c r="D433" s="334" t="s">
        <v>87</v>
      </c>
      <c r="E433" s="360">
        <v>3</v>
      </c>
      <c r="F433" s="304"/>
      <c r="G433" s="374"/>
      <c r="H433" s="334"/>
      <c r="I433" s="304"/>
      <c r="J433" s="304"/>
    </row>
    <row r="434" spans="1:10" ht="25.5">
      <c r="A434" s="381" t="s">
        <v>1549</v>
      </c>
      <c r="B434" s="148" t="s">
        <v>717</v>
      </c>
      <c r="C434" s="305" t="s">
        <v>718</v>
      </c>
      <c r="D434" s="334" t="s">
        <v>87</v>
      </c>
      <c r="E434" s="360">
        <v>3</v>
      </c>
      <c r="F434" s="304"/>
      <c r="G434" s="374"/>
      <c r="H434" s="334"/>
      <c r="I434" s="304"/>
      <c r="J434" s="304"/>
    </row>
    <row r="435" spans="1:10" ht="25.5">
      <c r="A435" s="381" t="s">
        <v>1550</v>
      </c>
      <c r="B435" s="148" t="s">
        <v>719</v>
      </c>
      <c r="C435" s="305" t="s">
        <v>720</v>
      </c>
      <c r="D435" s="334" t="s">
        <v>87</v>
      </c>
      <c r="E435" s="360">
        <v>3</v>
      </c>
      <c r="F435" s="304"/>
      <c r="G435" s="374"/>
      <c r="H435" s="334"/>
      <c r="I435" s="304"/>
      <c r="J435" s="304"/>
    </row>
    <row r="436" spans="1:10" ht="25.5">
      <c r="A436" s="381" t="s">
        <v>1551</v>
      </c>
      <c r="B436" s="148" t="s">
        <v>721</v>
      </c>
      <c r="C436" s="305" t="s">
        <v>722</v>
      </c>
      <c r="D436" s="334" t="s">
        <v>87</v>
      </c>
      <c r="E436" s="360">
        <v>3</v>
      </c>
      <c r="F436" s="304"/>
      <c r="G436" s="374"/>
      <c r="H436" s="334"/>
      <c r="I436" s="304"/>
      <c r="J436" s="304"/>
    </row>
    <row r="437" spans="1:10" ht="25.5">
      <c r="A437" s="381" t="s">
        <v>1552</v>
      </c>
      <c r="B437" s="148" t="s">
        <v>723</v>
      </c>
      <c r="C437" s="305" t="s">
        <v>2714</v>
      </c>
      <c r="D437" s="334" t="s">
        <v>87</v>
      </c>
      <c r="E437" s="360">
        <v>3</v>
      </c>
      <c r="F437" s="304"/>
      <c r="G437" s="374"/>
      <c r="H437" s="334"/>
      <c r="I437" s="304"/>
      <c r="J437" s="304"/>
    </row>
    <row r="438" spans="1:10">
      <c r="A438" s="381" t="s">
        <v>1553</v>
      </c>
      <c r="B438" s="339" t="s">
        <v>724</v>
      </c>
      <c r="C438" s="100" t="s">
        <v>725</v>
      </c>
      <c r="D438" s="334" t="s">
        <v>87</v>
      </c>
      <c r="E438" s="360">
        <v>3</v>
      </c>
      <c r="F438" s="409"/>
      <c r="G438" s="409"/>
      <c r="H438" s="409"/>
      <c r="I438" s="409"/>
      <c r="J438" s="409"/>
    </row>
    <row r="439" spans="1:10">
      <c r="A439" s="1917"/>
      <c r="B439" s="435"/>
      <c r="C439" s="436"/>
      <c r="D439" s="405"/>
      <c r="E439" s="437"/>
      <c r="F439" s="404"/>
      <c r="G439" s="378"/>
      <c r="H439" s="405"/>
      <c r="I439" s="406" t="s">
        <v>1199</v>
      </c>
      <c r="J439" s="407"/>
    </row>
    <row r="440" spans="1:10">
      <c r="A440" s="1917" t="s">
        <v>1200</v>
      </c>
      <c r="B440" s="278" t="s">
        <v>2771</v>
      </c>
      <c r="C440" s="235"/>
      <c r="D440" s="333"/>
      <c r="E440" s="357"/>
      <c r="F440" s="320"/>
      <c r="G440" s="375"/>
      <c r="H440" s="333"/>
      <c r="I440" s="320"/>
      <c r="J440" s="320"/>
    </row>
    <row r="441" spans="1:10" ht="51">
      <c r="A441" s="381" t="s">
        <v>1202</v>
      </c>
      <c r="B441" s="302" t="s">
        <v>729</v>
      </c>
      <c r="C441" s="168" t="s">
        <v>2715</v>
      </c>
      <c r="D441" s="334" t="s">
        <v>31</v>
      </c>
      <c r="E441" s="300">
        <v>3000</v>
      </c>
      <c r="F441" s="304"/>
      <c r="G441" s="374"/>
      <c r="H441" s="334"/>
      <c r="I441" s="304"/>
      <c r="J441" s="304"/>
    </row>
    <row r="442" spans="1:10">
      <c r="A442" s="1917"/>
      <c r="B442" s="341"/>
      <c r="C442" s="385"/>
      <c r="D442" s="335"/>
      <c r="E442" s="358"/>
      <c r="F442" s="329"/>
      <c r="G442" s="327"/>
      <c r="H442" s="335"/>
      <c r="I442" s="373" t="s">
        <v>1205</v>
      </c>
      <c r="J442" s="319"/>
    </row>
    <row r="443" spans="1:10">
      <c r="A443" s="1917" t="s">
        <v>1206</v>
      </c>
      <c r="B443" s="278" t="s">
        <v>2772</v>
      </c>
      <c r="C443" s="255"/>
      <c r="D443" s="333"/>
      <c r="E443" s="185"/>
      <c r="F443" s="320"/>
      <c r="G443" s="426"/>
      <c r="H443" s="76"/>
      <c r="I443" s="320"/>
      <c r="J443" s="320"/>
    </row>
    <row r="444" spans="1:10" ht="25.5">
      <c r="A444" s="381" t="s">
        <v>1207</v>
      </c>
      <c r="B444" s="302" t="s">
        <v>730</v>
      </c>
      <c r="C444" s="168" t="s">
        <v>2716</v>
      </c>
      <c r="D444" s="334" t="s">
        <v>31</v>
      </c>
      <c r="E444" s="300">
        <v>30000</v>
      </c>
      <c r="F444" s="304"/>
      <c r="G444" s="374"/>
      <c r="H444" s="334"/>
      <c r="I444" s="304"/>
      <c r="J444" s="304"/>
    </row>
    <row r="445" spans="1:10">
      <c r="A445" s="1917"/>
      <c r="B445" s="341"/>
      <c r="C445" s="385"/>
      <c r="D445" s="335"/>
      <c r="E445" s="358"/>
      <c r="F445" s="329"/>
      <c r="G445" s="378"/>
      <c r="H445" s="335"/>
      <c r="I445" s="373" t="s">
        <v>1209</v>
      </c>
      <c r="J445" s="319"/>
    </row>
    <row r="446" spans="1:10">
      <c r="A446" s="1917" t="s">
        <v>1210</v>
      </c>
      <c r="B446" s="278" t="s">
        <v>2773</v>
      </c>
      <c r="C446" s="255"/>
      <c r="D446" s="333"/>
      <c r="E446" s="185"/>
      <c r="F446" s="320"/>
      <c r="G446" s="426"/>
      <c r="H446" s="333"/>
      <c r="I446" s="320"/>
      <c r="J446" s="320"/>
    </row>
    <row r="447" spans="1:10" ht="38.25">
      <c r="A447" s="381" t="s">
        <v>1211</v>
      </c>
      <c r="B447" s="302" t="s">
        <v>732</v>
      </c>
      <c r="C447" s="239" t="s">
        <v>733</v>
      </c>
      <c r="D447" s="334" t="s">
        <v>31</v>
      </c>
      <c r="E447" s="300">
        <v>864</v>
      </c>
      <c r="F447" s="304"/>
      <c r="G447" s="374"/>
      <c r="H447" s="334"/>
      <c r="I447" s="304"/>
      <c r="J447" s="304"/>
    </row>
    <row r="448" spans="1:10">
      <c r="A448" s="1917"/>
      <c r="B448" s="341"/>
      <c r="C448" s="385"/>
      <c r="D448" s="335"/>
      <c r="E448" s="358"/>
      <c r="F448" s="329"/>
      <c r="G448" s="327"/>
      <c r="H448" s="335"/>
      <c r="I448" s="373" t="s">
        <v>1216</v>
      </c>
      <c r="J448" s="319"/>
    </row>
    <row r="449" spans="1:10">
      <c r="A449" s="1917" t="s">
        <v>1217</v>
      </c>
      <c r="B449" s="278" t="s">
        <v>2774</v>
      </c>
      <c r="C449" s="322"/>
      <c r="D449" s="333"/>
      <c r="E449" s="357"/>
      <c r="F449" s="249"/>
      <c r="G449" s="205"/>
      <c r="H449" s="333"/>
      <c r="I449" s="250"/>
      <c r="J449" s="320"/>
    </row>
    <row r="450" spans="1:10" ht="38.25">
      <c r="A450" s="381" t="s">
        <v>1219</v>
      </c>
      <c r="B450" s="302" t="s">
        <v>734</v>
      </c>
      <c r="C450" s="239" t="s">
        <v>735</v>
      </c>
      <c r="D450" s="334" t="s">
        <v>31</v>
      </c>
      <c r="E450" s="300">
        <v>40000</v>
      </c>
      <c r="F450" s="304"/>
      <c r="G450" s="374"/>
      <c r="H450" s="334"/>
      <c r="I450" s="304"/>
      <c r="J450" s="304"/>
    </row>
    <row r="451" spans="1:10">
      <c r="A451" s="1917"/>
      <c r="B451" s="341"/>
      <c r="C451" s="385"/>
      <c r="D451" s="335"/>
      <c r="E451" s="358"/>
      <c r="F451" s="329"/>
      <c r="G451" s="378"/>
      <c r="H451" s="335"/>
      <c r="I451" s="373" t="s">
        <v>1223</v>
      </c>
      <c r="J451" s="319"/>
    </row>
    <row r="452" spans="1:10">
      <c r="A452" s="1917" t="s">
        <v>1224</v>
      </c>
      <c r="B452" s="277" t="s">
        <v>737</v>
      </c>
      <c r="C452" s="240"/>
      <c r="D452" s="336"/>
      <c r="E452" s="357"/>
      <c r="F452" s="324"/>
      <c r="G452" s="376"/>
      <c r="H452" s="336"/>
      <c r="I452" s="324"/>
      <c r="J452" s="324"/>
    </row>
    <row r="453" spans="1:10">
      <c r="A453" s="381" t="s">
        <v>1225</v>
      </c>
      <c r="B453" s="297" t="s">
        <v>739</v>
      </c>
      <c r="C453" s="380" t="s">
        <v>740</v>
      </c>
      <c r="D453" s="152" t="s">
        <v>49</v>
      </c>
      <c r="E453" s="150">
        <v>24</v>
      </c>
      <c r="F453" s="304"/>
      <c r="G453" s="374"/>
      <c r="H453" s="334"/>
      <c r="I453" s="304"/>
      <c r="J453" s="304"/>
    </row>
    <row r="454" spans="1:10">
      <c r="A454" s="1917"/>
      <c r="B454" s="341"/>
      <c r="C454" s="385"/>
      <c r="D454" s="335"/>
      <c r="E454" s="358"/>
      <c r="F454" s="329"/>
      <c r="G454" s="378"/>
      <c r="H454" s="335"/>
      <c r="I454" s="373" t="s">
        <v>1237</v>
      </c>
      <c r="J454" s="319"/>
    </row>
    <row r="455" spans="1:10">
      <c r="A455" s="1917" t="s">
        <v>1238</v>
      </c>
      <c r="B455" s="343" t="s">
        <v>741</v>
      </c>
      <c r="C455" s="235"/>
      <c r="D455" s="178"/>
      <c r="E455" s="185"/>
      <c r="F455" s="320"/>
      <c r="G455" s="375"/>
      <c r="H455" s="333"/>
      <c r="I455" s="320"/>
      <c r="J455" s="320"/>
    </row>
    <row r="456" spans="1:10" ht="38.25">
      <c r="A456" s="381" t="s">
        <v>1240</v>
      </c>
      <c r="B456" s="297" t="s">
        <v>743</v>
      </c>
      <c r="C456" s="380" t="s">
        <v>744</v>
      </c>
      <c r="D456" s="152" t="s">
        <v>87</v>
      </c>
      <c r="E456" s="150">
        <v>18</v>
      </c>
      <c r="F456" s="304"/>
      <c r="G456" s="374"/>
      <c r="H456" s="334"/>
      <c r="I456" s="304"/>
      <c r="J456" s="304"/>
    </row>
    <row r="457" spans="1:10">
      <c r="A457" s="1917"/>
      <c r="B457" s="341"/>
      <c r="C457" s="385"/>
      <c r="D457" s="335"/>
      <c r="E457" s="358"/>
      <c r="F457" s="329"/>
      <c r="G457" s="378"/>
      <c r="H457" s="335"/>
      <c r="I457" s="373" t="s">
        <v>1250</v>
      </c>
      <c r="J457" s="319"/>
    </row>
    <row r="458" spans="1:10">
      <c r="A458" s="1917" t="s">
        <v>1251</v>
      </c>
      <c r="B458" s="278" t="s">
        <v>2770</v>
      </c>
      <c r="C458" s="322"/>
      <c r="D458" s="333"/>
      <c r="E458" s="357"/>
      <c r="F458" s="249"/>
      <c r="G458" s="320"/>
      <c r="H458" s="333"/>
      <c r="I458" s="250"/>
      <c r="J458" s="320"/>
    </row>
    <row r="459" spans="1:10">
      <c r="A459" s="381" t="s">
        <v>1252</v>
      </c>
      <c r="B459" s="297" t="s">
        <v>746</v>
      </c>
      <c r="C459" s="380" t="s">
        <v>2717</v>
      </c>
      <c r="D459" s="152" t="s">
        <v>49</v>
      </c>
      <c r="E459" s="303">
        <v>18</v>
      </c>
      <c r="F459" s="304"/>
      <c r="G459" s="374"/>
      <c r="H459" s="334"/>
      <c r="I459" s="304"/>
      <c r="J459" s="304"/>
    </row>
    <row r="460" spans="1:10" ht="25.5">
      <c r="A460" s="381" t="s">
        <v>1253</v>
      </c>
      <c r="B460" s="297" t="s">
        <v>748</v>
      </c>
      <c r="C460" s="380" t="s">
        <v>2718</v>
      </c>
      <c r="D460" s="152" t="s">
        <v>49</v>
      </c>
      <c r="E460" s="303">
        <v>18</v>
      </c>
      <c r="F460" s="304"/>
      <c r="G460" s="374"/>
      <c r="H460" s="334"/>
      <c r="I460" s="304"/>
      <c r="J460" s="304"/>
    </row>
    <row r="461" spans="1:10">
      <c r="A461" s="1917"/>
      <c r="B461" s="341"/>
      <c r="C461" s="385"/>
      <c r="D461" s="335"/>
      <c r="E461" s="358"/>
      <c r="F461" s="329"/>
      <c r="G461" s="378"/>
      <c r="H461" s="335"/>
      <c r="I461" s="373" t="s">
        <v>1259</v>
      </c>
      <c r="J461" s="319"/>
    </row>
    <row r="462" spans="1:10">
      <c r="A462" s="1917" t="s">
        <v>1260</v>
      </c>
      <c r="B462" s="438" t="s">
        <v>750</v>
      </c>
      <c r="C462" s="235"/>
      <c r="D462" s="178"/>
      <c r="E462" s="187"/>
      <c r="F462" s="320"/>
      <c r="G462" s="375"/>
      <c r="H462" s="333"/>
      <c r="I462" s="320"/>
      <c r="J462" s="320"/>
    </row>
    <row r="463" spans="1:10">
      <c r="A463" s="381" t="s">
        <v>1261</v>
      </c>
      <c r="B463" s="297" t="s">
        <v>752</v>
      </c>
      <c r="C463" s="380" t="s">
        <v>753</v>
      </c>
      <c r="D463" s="152" t="s">
        <v>49</v>
      </c>
      <c r="E463" s="303">
        <v>63</v>
      </c>
      <c r="F463" s="304"/>
      <c r="G463" s="374"/>
      <c r="H463" s="334"/>
      <c r="I463" s="304"/>
      <c r="J463" s="304"/>
    </row>
    <row r="464" spans="1:10">
      <c r="A464" s="1917"/>
      <c r="B464" s="341"/>
      <c r="C464" s="385"/>
      <c r="D464" s="335"/>
      <c r="E464" s="358"/>
      <c r="F464" s="329"/>
      <c r="G464" s="378"/>
      <c r="H464" s="335"/>
      <c r="I464" s="373" t="s">
        <v>1276</v>
      </c>
      <c r="J464" s="319"/>
    </row>
    <row r="465" spans="1:10">
      <c r="A465" s="1917" t="s">
        <v>1277</v>
      </c>
      <c r="B465" s="181" t="s">
        <v>754</v>
      </c>
      <c r="C465" s="235"/>
      <c r="D465" s="178"/>
      <c r="E465" s="187"/>
      <c r="F465" s="320"/>
      <c r="G465" s="375"/>
      <c r="H465" s="333"/>
      <c r="I465" s="320"/>
      <c r="J465" s="320"/>
    </row>
    <row r="466" spans="1:10" ht="38.25">
      <c r="A466" s="381" t="s">
        <v>1278</v>
      </c>
      <c r="B466" s="379" t="s">
        <v>756</v>
      </c>
      <c r="C466" s="380" t="s">
        <v>2719</v>
      </c>
      <c r="D466" s="197" t="s">
        <v>249</v>
      </c>
      <c r="E466" s="303">
        <v>72</v>
      </c>
      <c r="F466" s="304"/>
      <c r="G466" s="374"/>
      <c r="H466" s="334"/>
      <c r="I466" s="304"/>
      <c r="J466" s="304"/>
    </row>
    <row r="467" spans="1:10">
      <c r="A467" s="1917"/>
      <c r="B467" s="341"/>
      <c r="C467" s="385"/>
      <c r="D467" s="335"/>
      <c r="E467" s="358"/>
      <c r="F467" s="329"/>
      <c r="G467" s="378"/>
      <c r="H467" s="335"/>
      <c r="I467" s="373" t="s">
        <v>1290</v>
      </c>
      <c r="J467" s="319"/>
    </row>
    <row r="468" spans="1:10">
      <c r="A468" s="1917" t="s">
        <v>1291</v>
      </c>
      <c r="B468" s="439" t="s">
        <v>2588</v>
      </c>
      <c r="C468" s="235"/>
      <c r="D468" s="440"/>
      <c r="E468" s="187"/>
      <c r="F468" s="320"/>
      <c r="G468" s="375"/>
      <c r="H468" s="333"/>
      <c r="I468" s="320"/>
      <c r="J468" s="320"/>
    </row>
    <row r="469" spans="1:10" ht="38.25">
      <c r="A469" s="381" t="s">
        <v>1293</v>
      </c>
      <c r="B469" s="149" t="s">
        <v>757</v>
      </c>
      <c r="C469" s="241" t="s">
        <v>758</v>
      </c>
      <c r="D469" s="152" t="s">
        <v>87</v>
      </c>
      <c r="E469" s="303">
        <v>12</v>
      </c>
      <c r="F469" s="304">
        <v>50</v>
      </c>
      <c r="G469" s="374">
        <v>93.17</v>
      </c>
      <c r="H469" s="334">
        <v>93.17</v>
      </c>
      <c r="I469" s="1057">
        <v>0.12</v>
      </c>
      <c r="J469" s="304">
        <f>E469*G469*1.12</f>
        <v>1252.2048</v>
      </c>
    </row>
    <row r="470" spans="1:10">
      <c r="A470" s="1917"/>
      <c r="B470" s="341"/>
      <c r="C470" s="385"/>
      <c r="D470" s="335"/>
      <c r="E470" s="358"/>
      <c r="F470" s="329"/>
      <c r="G470" s="378"/>
      <c r="H470" s="335"/>
      <c r="I470" s="373" t="s">
        <v>1303</v>
      </c>
      <c r="J470" s="319">
        <v>1252.2049999999999</v>
      </c>
    </row>
    <row r="471" spans="1:10">
      <c r="A471" s="1917" t="s">
        <v>1304</v>
      </c>
      <c r="B471" s="441" t="s">
        <v>2589</v>
      </c>
      <c r="C471" s="255"/>
      <c r="D471" s="178"/>
      <c r="E471" s="187"/>
      <c r="F471" s="320"/>
      <c r="G471" s="375"/>
      <c r="H471" s="333"/>
      <c r="I471" s="320"/>
      <c r="J471" s="320"/>
    </row>
    <row r="472" spans="1:10" ht="38.25">
      <c r="A472" s="381" t="s">
        <v>1306</v>
      </c>
      <c r="B472" s="297" t="s">
        <v>759</v>
      </c>
      <c r="C472" s="380" t="s">
        <v>2720</v>
      </c>
      <c r="D472" s="152" t="s">
        <v>87</v>
      </c>
      <c r="E472" s="303">
        <v>30</v>
      </c>
      <c r="F472" s="304"/>
      <c r="G472" s="374"/>
      <c r="H472" s="334"/>
      <c r="I472" s="304"/>
      <c r="J472" s="304"/>
    </row>
    <row r="473" spans="1:10">
      <c r="A473" s="1917"/>
      <c r="B473" s="341"/>
      <c r="C473" s="385"/>
      <c r="D473" s="335"/>
      <c r="E473" s="358"/>
      <c r="F473" s="329"/>
      <c r="G473" s="327"/>
      <c r="H473" s="335"/>
      <c r="I473" s="373" t="s">
        <v>1327</v>
      </c>
      <c r="J473" s="319"/>
    </row>
    <row r="474" spans="1:10">
      <c r="A474" s="1917" t="s">
        <v>1328</v>
      </c>
      <c r="B474" s="429" t="s">
        <v>2769</v>
      </c>
      <c r="C474" s="247"/>
      <c r="D474" s="443"/>
      <c r="E474" s="444"/>
      <c r="F474" s="205"/>
      <c r="G474" s="446"/>
      <c r="H474" s="443"/>
      <c r="I474" s="205"/>
      <c r="J474" s="205"/>
    </row>
    <row r="475" spans="1:10" ht="25.5">
      <c r="A475" s="381" t="s">
        <v>1330</v>
      </c>
      <c r="B475" s="297" t="s">
        <v>760</v>
      </c>
      <c r="C475" s="380" t="s">
        <v>2721</v>
      </c>
      <c r="D475" s="152" t="s">
        <v>87</v>
      </c>
      <c r="E475" s="303">
        <v>18</v>
      </c>
      <c r="F475" s="304"/>
      <c r="G475" s="374"/>
      <c r="H475" s="334"/>
      <c r="I475" s="304"/>
      <c r="J475" s="304"/>
    </row>
    <row r="476" spans="1:10" ht="25.5">
      <c r="A476" s="381" t="s">
        <v>1333</v>
      </c>
      <c r="B476" s="297" t="s">
        <v>760</v>
      </c>
      <c r="C476" s="380" t="s">
        <v>761</v>
      </c>
      <c r="D476" s="152" t="s">
        <v>87</v>
      </c>
      <c r="E476" s="150">
        <v>18</v>
      </c>
      <c r="F476" s="304"/>
      <c r="G476" s="374"/>
      <c r="H476" s="334"/>
      <c r="I476" s="304"/>
      <c r="J476" s="304"/>
    </row>
    <row r="477" spans="1:10">
      <c r="A477" s="1917"/>
      <c r="B477" s="341"/>
      <c r="C477" s="385"/>
      <c r="D477" s="335"/>
      <c r="E477" s="358"/>
      <c r="F477" s="329"/>
      <c r="G477" s="378"/>
      <c r="H477" s="335"/>
      <c r="I477" s="373" t="s">
        <v>1554</v>
      </c>
      <c r="J477" s="319"/>
    </row>
    <row r="478" spans="1:10">
      <c r="A478" s="1917" t="s">
        <v>1555</v>
      </c>
      <c r="B478" s="438" t="s">
        <v>2768</v>
      </c>
      <c r="C478" s="235"/>
      <c r="D478" s="178"/>
      <c r="E478" s="185"/>
      <c r="F478" s="320"/>
      <c r="G478" s="375"/>
      <c r="H478" s="333"/>
      <c r="I478" s="320"/>
      <c r="J478" s="320"/>
    </row>
    <row r="479" spans="1:10" ht="25.5">
      <c r="A479" s="381" t="s">
        <v>1088</v>
      </c>
      <c r="B479" s="297" t="s">
        <v>762</v>
      </c>
      <c r="C479" s="380" t="s">
        <v>2722</v>
      </c>
      <c r="D479" s="152" t="s">
        <v>87</v>
      </c>
      <c r="E479" s="150">
        <v>24</v>
      </c>
      <c r="F479" s="304"/>
      <c r="G479" s="374"/>
      <c r="H479" s="334"/>
      <c r="I479" s="304"/>
      <c r="J479" s="304"/>
    </row>
    <row r="480" spans="1:10" ht="25.5">
      <c r="A480" s="381" t="s">
        <v>1091</v>
      </c>
      <c r="B480" s="297" t="s">
        <v>763</v>
      </c>
      <c r="C480" s="380" t="s">
        <v>764</v>
      </c>
      <c r="D480" s="152" t="s">
        <v>31</v>
      </c>
      <c r="E480" s="150">
        <v>12</v>
      </c>
      <c r="F480" s="304"/>
      <c r="G480" s="374"/>
      <c r="H480" s="334"/>
      <c r="I480" s="304"/>
      <c r="J480" s="304"/>
    </row>
    <row r="481" spans="1:10" ht="25.5">
      <c r="A481" s="381" t="s">
        <v>1094</v>
      </c>
      <c r="B481" s="297" t="s">
        <v>765</v>
      </c>
      <c r="C481" s="380" t="s">
        <v>766</v>
      </c>
      <c r="D481" s="152" t="s">
        <v>31</v>
      </c>
      <c r="E481" s="150">
        <v>24</v>
      </c>
      <c r="F481" s="304"/>
      <c r="G481" s="374"/>
      <c r="H481" s="334"/>
      <c r="I481" s="304"/>
      <c r="J481" s="304"/>
    </row>
    <row r="482" spans="1:10" ht="25.5">
      <c r="A482" s="381" t="s">
        <v>1097</v>
      </c>
      <c r="B482" s="297" t="s">
        <v>2724</v>
      </c>
      <c r="C482" s="380" t="s">
        <v>2723</v>
      </c>
      <c r="D482" s="152" t="s">
        <v>31</v>
      </c>
      <c r="E482" s="303">
        <v>12</v>
      </c>
      <c r="F482" s="304"/>
      <c r="G482" s="374"/>
      <c r="H482" s="334"/>
      <c r="I482" s="304"/>
      <c r="J482" s="304"/>
    </row>
    <row r="483" spans="1:10" ht="25.5">
      <c r="A483" s="381" t="s">
        <v>1100</v>
      </c>
      <c r="B483" s="297" t="s">
        <v>767</v>
      </c>
      <c r="C483" s="380" t="s">
        <v>768</v>
      </c>
      <c r="D483" s="152" t="s">
        <v>87</v>
      </c>
      <c r="E483" s="150">
        <v>12</v>
      </c>
      <c r="F483" s="304"/>
      <c r="G483" s="374"/>
      <c r="H483" s="334"/>
      <c r="I483" s="304"/>
      <c r="J483" s="304"/>
    </row>
    <row r="484" spans="1:10" ht="38.25">
      <c r="A484" s="381" t="s">
        <v>1103</v>
      </c>
      <c r="B484" s="297" t="s">
        <v>769</v>
      </c>
      <c r="C484" s="380" t="s">
        <v>770</v>
      </c>
      <c r="D484" s="152" t="s">
        <v>87</v>
      </c>
      <c r="E484" s="150">
        <v>12</v>
      </c>
      <c r="F484" s="304"/>
      <c r="G484" s="374"/>
      <c r="H484" s="334"/>
      <c r="I484" s="304"/>
      <c r="J484" s="304"/>
    </row>
    <row r="485" spans="1:10" ht="25.5">
      <c r="A485" s="381" t="s">
        <v>1106</v>
      </c>
      <c r="B485" s="447" t="s">
        <v>771</v>
      </c>
      <c r="C485" s="380" t="s">
        <v>772</v>
      </c>
      <c r="D485" s="152" t="s">
        <v>87</v>
      </c>
      <c r="E485" s="303">
        <v>144</v>
      </c>
      <c r="F485" s="304"/>
      <c r="G485" s="374"/>
      <c r="H485" s="334"/>
      <c r="I485" s="304"/>
      <c r="J485" s="304"/>
    </row>
    <row r="486" spans="1:10" ht="38.25">
      <c r="A486" s="381" t="s">
        <v>1109</v>
      </c>
      <c r="B486" s="297" t="s">
        <v>773</v>
      </c>
      <c r="C486" s="380" t="s">
        <v>774</v>
      </c>
      <c r="D486" s="152" t="s">
        <v>31</v>
      </c>
      <c r="E486" s="150">
        <v>12</v>
      </c>
      <c r="F486" s="304"/>
      <c r="G486" s="374"/>
      <c r="H486" s="334"/>
      <c r="I486" s="304"/>
      <c r="J486" s="304"/>
    </row>
    <row r="487" spans="1:10">
      <c r="A487" s="1917"/>
      <c r="B487" s="341"/>
      <c r="C487" s="385"/>
      <c r="D487" s="335"/>
      <c r="E487" s="358"/>
      <c r="F487" s="329"/>
      <c r="G487" s="378"/>
      <c r="H487" s="335"/>
      <c r="I487" s="373" t="s">
        <v>1556</v>
      </c>
      <c r="J487" s="319"/>
    </row>
    <row r="488" spans="1:10">
      <c r="A488" s="1917" t="s">
        <v>1557</v>
      </c>
      <c r="B488" s="438" t="s">
        <v>2590</v>
      </c>
      <c r="C488" s="235"/>
      <c r="D488" s="178"/>
      <c r="E488" s="185"/>
      <c r="F488" s="320"/>
      <c r="G488" s="375"/>
      <c r="H488" s="333"/>
      <c r="I488" s="320"/>
      <c r="J488" s="320"/>
    </row>
    <row r="489" spans="1:10" ht="25.5">
      <c r="A489" s="381" t="s">
        <v>1559</v>
      </c>
      <c r="B489" s="297" t="s">
        <v>775</v>
      </c>
      <c r="C489" s="380" t="s">
        <v>776</v>
      </c>
      <c r="D489" s="152" t="s">
        <v>87</v>
      </c>
      <c r="E489" s="303">
        <v>30</v>
      </c>
      <c r="F489" s="304"/>
      <c r="G489" s="374"/>
      <c r="H489" s="334"/>
      <c r="I489" s="304"/>
      <c r="J489" s="304"/>
    </row>
    <row r="490" spans="1:10">
      <c r="A490" s="1917"/>
      <c r="B490" s="341"/>
      <c r="C490" s="385"/>
      <c r="D490" s="335"/>
      <c r="E490" s="358"/>
      <c r="F490" s="329"/>
      <c r="G490" s="378"/>
      <c r="H490" s="335"/>
      <c r="I490" s="373" t="s">
        <v>1558</v>
      </c>
      <c r="J490" s="319"/>
    </row>
    <row r="491" spans="1:10">
      <c r="A491" s="1917">
        <v>70</v>
      </c>
      <c r="B491" s="277" t="s">
        <v>2591</v>
      </c>
      <c r="C491" s="205"/>
      <c r="D491" s="205"/>
      <c r="E491" s="445"/>
      <c r="F491" s="320"/>
      <c r="G491" s="375"/>
      <c r="H491" s="333"/>
      <c r="I491" s="320"/>
      <c r="J491" s="320"/>
    </row>
    <row r="492" spans="1:10">
      <c r="A492" s="381" t="s">
        <v>1563</v>
      </c>
      <c r="B492" s="297" t="s">
        <v>777</v>
      </c>
      <c r="C492" s="380" t="s">
        <v>778</v>
      </c>
      <c r="D492" s="152" t="s">
        <v>87</v>
      </c>
      <c r="E492" s="303">
        <v>3</v>
      </c>
      <c r="F492" s="304"/>
      <c r="G492" s="374"/>
      <c r="H492" s="334"/>
      <c r="I492" s="304"/>
      <c r="J492" s="304"/>
    </row>
    <row r="493" spans="1:10">
      <c r="A493" s="381" t="s">
        <v>1564</v>
      </c>
      <c r="B493" s="297" t="s">
        <v>779</v>
      </c>
      <c r="C493" s="380" t="s">
        <v>780</v>
      </c>
      <c r="D493" s="152" t="s">
        <v>49</v>
      </c>
      <c r="E493" s="303">
        <v>6</v>
      </c>
      <c r="F493" s="304"/>
      <c r="G493" s="374"/>
      <c r="H493" s="334"/>
      <c r="I493" s="304"/>
      <c r="J493" s="304"/>
    </row>
    <row r="494" spans="1:10">
      <c r="A494" s="381" t="s">
        <v>1565</v>
      </c>
      <c r="B494" s="297" t="s">
        <v>781</v>
      </c>
      <c r="C494" s="380" t="s">
        <v>2616</v>
      </c>
      <c r="D494" s="152" t="s">
        <v>49</v>
      </c>
      <c r="E494" s="303">
        <v>36</v>
      </c>
      <c r="F494" s="304"/>
      <c r="G494" s="374"/>
      <c r="H494" s="334"/>
      <c r="I494" s="304"/>
      <c r="J494" s="304"/>
    </row>
    <row r="495" spans="1:10">
      <c r="A495" s="1917"/>
      <c r="B495" s="341"/>
      <c r="C495" s="385"/>
      <c r="D495" s="335"/>
      <c r="E495" s="358"/>
      <c r="F495" s="329"/>
      <c r="G495" s="378"/>
      <c r="H495" s="335"/>
      <c r="I495" s="373" t="s">
        <v>1560</v>
      </c>
      <c r="J495" s="319"/>
    </row>
    <row r="496" spans="1:10">
      <c r="A496" s="1917" t="s">
        <v>1566</v>
      </c>
      <c r="B496" s="429" t="s">
        <v>782</v>
      </c>
      <c r="C496" s="448"/>
      <c r="D496" s="430"/>
      <c r="E496" s="449"/>
      <c r="F496" s="427"/>
      <c r="G496" s="450"/>
      <c r="H496" s="430"/>
      <c r="I496" s="427"/>
      <c r="J496" s="427"/>
    </row>
    <row r="497" spans="1:10" ht="25.5">
      <c r="A497" s="381" t="s">
        <v>1567</v>
      </c>
      <c r="B497" s="297" t="s">
        <v>783</v>
      </c>
      <c r="C497" s="380" t="s">
        <v>2726</v>
      </c>
      <c r="D497" s="152" t="s">
        <v>49</v>
      </c>
      <c r="E497" s="303">
        <v>90</v>
      </c>
      <c r="F497" s="304"/>
      <c r="G497" s="374"/>
      <c r="H497" s="334"/>
      <c r="I497" s="304"/>
      <c r="J497" s="304"/>
    </row>
    <row r="498" spans="1:10">
      <c r="A498" s="1917"/>
      <c r="B498" s="341"/>
      <c r="C498" s="385"/>
      <c r="D498" s="335"/>
      <c r="E498" s="358"/>
      <c r="F498" s="329"/>
      <c r="G498" s="378"/>
      <c r="H498" s="335"/>
      <c r="I498" s="373" t="s">
        <v>1561</v>
      </c>
      <c r="J498" s="319"/>
    </row>
    <row r="499" spans="1:10">
      <c r="A499" s="1917" t="s">
        <v>1568</v>
      </c>
      <c r="B499" s="438" t="s">
        <v>2592</v>
      </c>
      <c r="C499" s="235"/>
      <c r="D499" s="178"/>
      <c r="E499" s="187"/>
      <c r="F499" s="320"/>
      <c r="G499" s="375"/>
      <c r="H499" s="333"/>
      <c r="I499" s="320"/>
      <c r="J499" s="320"/>
    </row>
    <row r="500" spans="1:10" ht="25.5">
      <c r="A500" s="381" t="s">
        <v>1569</v>
      </c>
      <c r="B500" s="297" t="s">
        <v>784</v>
      </c>
      <c r="C500" s="380" t="s">
        <v>2725</v>
      </c>
      <c r="D500" s="152" t="s">
        <v>49</v>
      </c>
      <c r="E500" s="303">
        <v>12</v>
      </c>
      <c r="F500" s="304"/>
      <c r="G500" s="374"/>
      <c r="H500" s="334"/>
      <c r="I500" s="304"/>
      <c r="J500" s="409"/>
    </row>
    <row r="501" spans="1:10">
      <c r="A501" s="1917"/>
      <c r="B501" s="341"/>
      <c r="C501" s="385"/>
      <c r="D501" s="335"/>
      <c r="E501" s="358"/>
      <c r="F501" s="329"/>
      <c r="G501" s="378"/>
      <c r="H501" s="335"/>
      <c r="I501" s="373" t="s">
        <v>1562</v>
      </c>
      <c r="J501" s="319"/>
    </row>
    <row r="502" spans="1:10">
      <c r="A502" s="1917" t="s">
        <v>1570</v>
      </c>
      <c r="B502" s="451" t="s">
        <v>785</v>
      </c>
      <c r="C502" s="235"/>
      <c r="D502" s="178"/>
      <c r="E502" s="187"/>
      <c r="F502" s="320"/>
      <c r="G502" s="375"/>
      <c r="H502" s="333"/>
      <c r="I502" s="320"/>
      <c r="J502" s="320"/>
    </row>
    <row r="503" spans="1:10">
      <c r="A503" s="381" t="s">
        <v>1571</v>
      </c>
      <c r="B503" s="297" t="s">
        <v>786</v>
      </c>
      <c r="C503" s="380" t="s">
        <v>787</v>
      </c>
      <c r="D503" s="152" t="s">
        <v>49</v>
      </c>
      <c r="E503" s="303">
        <v>6</v>
      </c>
      <c r="F503" s="304"/>
      <c r="G503" s="374"/>
      <c r="H503" s="334"/>
      <c r="I503" s="304"/>
      <c r="J503" s="304"/>
    </row>
    <row r="504" spans="1:10">
      <c r="A504" s="381" t="s">
        <v>1572</v>
      </c>
      <c r="B504" s="297" t="s">
        <v>788</v>
      </c>
      <c r="C504" s="380" t="s">
        <v>789</v>
      </c>
      <c r="D504" s="152" t="s">
        <v>49</v>
      </c>
      <c r="E504" s="303">
        <v>6</v>
      </c>
      <c r="F504" s="304"/>
      <c r="G504" s="374"/>
      <c r="H504" s="334"/>
      <c r="I504" s="304"/>
      <c r="J504" s="304"/>
    </row>
    <row r="505" spans="1:10">
      <c r="A505" s="381" t="s">
        <v>1573</v>
      </c>
      <c r="B505" s="297" t="s">
        <v>790</v>
      </c>
      <c r="C505" s="380" t="s">
        <v>791</v>
      </c>
      <c r="D505" s="152" t="s">
        <v>49</v>
      </c>
      <c r="E505" s="303">
        <v>6</v>
      </c>
      <c r="F505" s="304"/>
      <c r="G505" s="374"/>
      <c r="H505" s="334"/>
      <c r="I505" s="304"/>
      <c r="J505" s="304"/>
    </row>
    <row r="506" spans="1:10">
      <c r="A506" s="1917"/>
      <c r="B506" s="341"/>
      <c r="C506" s="385"/>
      <c r="D506" s="335"/>
      <c r="E506" s="358"/>
      <c r="F506" s="329"/>
      <c r="G506" s="378"/>
      <c r="H506" s="335"/>
      <c r="I506" s="373" t="s">
        <v>1574</v>
      </c>
      <c r="J506" s="319"/>
    </row>
    <row r="507" spans="1:10">
      <c r="A507" s="1917" t="s">
        <v>1575</v>
      </c>
      <c r="B507" s="427" t="s">
        <v>792</v>
      </c>
      <c r="C507" s="235"/>
      <c r="D507" s="178"/>
      <c r="E507" s="187"/>
      <c r="F507" s="320"/>
      <c r="G507" s="375"/>
      <c r="H507" s="333"/>
      <c r="I507" s="320"/>
      <c r="J507" s="320"/>
    </row>
    <row r="508" spans="1:10" ht="25.5">
      <c r="A508" s="1958" t="s">
        <v>1576</v>
      </c>
      <c r="B508" s="297" t="s">
        <v>793</v>
      </c>
      <c r="C508" s="380" t="s">
        <v>794</v>
      </c>
      <c r="D508" s="152" t="s">
        <v>87</v>
      </c>
      <c r="E508" s="303">
        <v>24</v>
      </c>
      <c r="F508" s="304"/>
      <c r="G508" s="374"/>
      <c r="H508" s="334"/>
      <c r="I508" s="304"/>
      <c r="J508" s="304"/>
    </row>
    <row r="509" spans="1:10">
      <c r="A509" s="381"/>
      <c r="B509" s="378"/>
      <c r="C509" s="257"/>
      <c r="D509" s="258"/>
      <c r="E509" s="176"/>
      <c r="F509" s="327"/>
      <c r="G509" s="259"/>
      <c r="H509" s="335"/>
      <c r="I509" s="373" t="s">
        <v>1579</v>
      </c>
      <c r="J509" s="319"/>
    </row>
    <row r="510" spans="1:10">
      <c r="A510" s="1917" t="s">
        <v>1577</v>
      </c>
      <c r="B510" s="181" t="s">
        <v>795</v>
      </c>
      <c r="C510" s="235"/>
      <c r="D510" s="178"/>
      <c r="E510" s="187"/>
      <c r="F510" s="320"/>
      <c r="G510" s="375"/>
      <c r="H510" s="333"/>
      <c r="I510" s="320"/>
      <c r="J510" s="320"/>
    </row>
    <row r="511" spans="1:10" ht="38.25">
      <c r="A511" s="1958" t="s">
        <v>1578</v>
      </c>
      <c r="B511" s="297" t="s">
        <v>796</v>
      </c>
      <c r="C511" s="380" t="s">
        <v>2593</v>
      </c>
      <c r="D511" s="152" t="s">
        <v>87</v>
      </c>
      <c r="E511" s="150">
        <v>72</v>
      </c>
      <c r="F511" s="304">
        <v>120</v>
      </c>
      <c r="G511" s="374">
        <v>99.95</v>
      </c>
      <c r="H511" s="334">
        <v>99.95</v>
      </c>
      <c r="I511" s="1057">
        <v>0.12</v>
      </c>
      <c r="J511" s="304">
        <f>E511*H511*1.12</f>
        <v>8059.9680000000017</v>
      </c>
    </row>
    <row r="512" spans="1:10">
      <c r="A512" s="1917"/>
      <c r="B512" s="341"/>
      <c r="C512" s="385"/>
      <c r="D512" s="335"/>
      <c r="E512" s="358"/>
      <c r="F512" s="329"/>
      <c r="G512" s="378"/>
      <c r="H512" s="335"/>
      <c r="I512" s="373" t="s">
        <v>1580</v>
      </c>
      <c r="J512" s="319">
        <v>8059.9679999999998</v>
      </c>
    </row>
    <row r="513" spans="1:10">
      <c r="A513" s="1917" t="s">
        <v>1581</v>
      </c>
      <c r="B513" s="438" t="s">
        <v>2595</v>
      </c>
      <c r="C513" s="235"/>
      <c r="D513" s="178"/>
      <c r="E513" s="185"/>
      <c r="F513" s="320"/>
      <c r="G513" s="375"/>
      <c r="H513" s="333"/>
      <c r="I513" s="320"/>
      <c r="J513" s="320"/>
    </row>
    <row r="514" spans="1:10" ht="38.25">
      <c r="A514" s="381" t="s">
        <v>1582</v>
      </c>
      <c r="B514" s="297" t="s">
        <v>797</v>
      </c>
      <c r="C514" s="380" t="s">
        <v>798</v>
      </c>
      <c r="D514" s="152" t="s">
        <v>49</v>
      </c>
      <c r="E514" s="150">
        <v>600</v>
      </c>
      <c r="F514" s="304"/>
      <c r="G514" s="374"/>
      <c r="H514" s="334"/>
      <c r="I514" s="304"/>
      <c r="J514" s="304"/>
    </row>
    <row r="515" spans="1:10" ht="38.25">
      <c r="A515" s="381" t="s">
        <v>1583</v>
      </c>
      <c r="B515" s="297" t="s">
        <v>799</v>
      </c>
      <c r="C515" s="380" t="s">
        <v>2594</v>
      </c>
      <c r="D515" s="152" t="s">
        <v>49</v>
      </c>
      <c r="E515" s="150">
        <v>108</v>
      </c>
      <c r="F515" s="304"/>
      <c r="G515" s="374"/>
      <c r="H515" s="334"/>
      <c r="I515" s="304"/>
      <c r="J515" s="304"/>
    </row>
    <row r="516" spans="1:10" ht="38.25">
      <c r="A516" s="381" t="s">
        <v>1584</v>
      </c>
      <c r="B516" s="302" t="s">
        <v>800</v>
      </c>
      <c r="C516" s="380" t="s">
        <v>2594</v>
      </c>
      <c r="D516" s="152" t="s">
        <v>49</v>
      </c>
      <c r="E516" s="150">
        <v>15</v>
      </c>
      <c r="F516" s="304"/>
      <c r="G516" s="374"/>
      <c r="H516" s="334"/>
      <c r="I516" s="304"/>
      <c r="J516" s="304"/>
    </row>
    <row r="517" spans="1:10" ht="38.25">
      <c r="A517" s="381" t="s">
        <v>1585</v>
      </c>
      <c r="B517" s="297" t="s">
        <v>801</v>
      </c>
      <c r="C517" s="380" t="s">
        <v>2594</v>
      </c>
      <c r="D517" s="152" t="s">
        <v>49</v>
      </c>
      <c r="E517" s="150">
        <v>24</v>
      </c>
      <c r="F517" s="304"/>
      <c r="G517" s="374"/>
      <c r="H517" s="334"/>
      <c r="I517" s="304"/>
      <c r="J517" s="304"/>
    </row>
    <row r="518" spans="1:10">
      <c r="A518" s="1917"/>
      <c r="B518" s="341"/>
      <c r="C518" s="385"/>
      <c r="D518" s="335"/>
      <c r="E518" s="358"/>
      <c r="F518" s="329"/>
      <c r="G518" s="378"/>
      <c r="H518" s="335"/>
      <c r="I518" s="373" t="s">
        <v>1586</v>
      </c>
      <c r="J518" s="319"/>
    </row>
    <row r="519" spans="1:10">
      <c r="A519" s="1917" t="s">
        <v>1587</v>
      </c>
      <c r="B519" s="189" t="s">
        <v>804</v>
      </c>
      <c r="C519" s="242"/>
      <c r="D519" s="333"/>
      <c r="E519" s="357"/>
      <c r="F519" s="320"/>
      <c r="G519" s="375"/>
      <c r="H519" s="333"/>
      <c r="I519" s="320"/>
      <c r="J519" s="320"/>
    </row>
    <row r="520" spans="1:10" ht="25.5">
      <c r="A520" s="381" t="s">
        <v>1588</v>
      </c>
      <c r="B520" s="302" t="s">
        <v>806</v>
      </c>
      <c r="C520" s="305" t="s">
        <v>807</v>
      </c>
      <c r="D520" s="144" t="s">
        <v>31</v>
      </c>
      <c r="E520" s="300">
        <v>24</v>
      </c>
      <c r="F520" s="304"/>
      <c r="G520" s="374"/>
      <c r="H520" s="334"/>
      <c r="I520" s="304"/>
      <c r="J520" s="304"/>
    </row>
    <row r="521" spans="1:10">
      <c r="A521" s="381" t="s">
        <v>1589</v>
      </c>
      <c r="B521" s="302" t="s">
        <v>808</v>
      </c>
      <c r="C521" s="305" t="s">
        <v>809</v>
      </c>
      <c r="D521" s="144" t="s">
        <v>31</v>
      </c>
      <c r="E521" s="300">
        <v>30</v>
      </c>
      <c r="F521" s="304"/>
      <c r="G521" s="374"/>
      <c r="H521" s="334"/>
      <c r="I521" s="304"/>
      <c r="J521" s="304"/>
    </row>
    <row r="522" spans="1:10">
      <c r="A522" s="381" t="s">
        <v>1590</v>
      </c>
      <c r="B522" s="302" t="s">
        <v>810</v>
      </c>
      <c r="C522" s="305" t="s">
        <v>811</v>
      </c>
      <c r="D522" s="144" t="s">
        <v>31</v>
      </c>
      <c r="E522" s="300">
        <v>3</v>
      </c>
      <c r="F522" s="304"/>
      <c r="G522" s="374"/>
      <c r="H522" s="334"/>
      <c r="I522" s="304"/>
      <c r="J522" s="304"/>
    </row>
    <row r="523" spans="1:10">
      <c r="A523" s="381" t="s">
        <v>1591</v>
      </c>
      <c r="B523" s="302" t="s">
        <v>812</v>
      </c>
      <c r="C523" s="305" t="s">
        <v>813</v>
      </c>
      <c r="D523" s="144" t="s">
        <v>31</v>
      </c>
      <c r="E523" s="300">
        <v>18</v>
      </c>
      <c r="F523" s="304"/>
      <c r="G523" s="374"/>
      <c r="H523" s="334"/>
      <c r="I523" s="304"/>
      <c r="J523" s="304"/>
    </row>
    <row r="524" spans="1:10">
      <c r="A524" s="381" t="s">
        <v>1592</v>
      </c>
      <c r="B524" s="302" t="s">
        <v>814</v>
      </c>
      <c r="C524" s="305" t="s">
        <v>815</v>
      </c>
      <c r="D524" s="144" t="s">
        <v>31</v>
      </c>
      <c r="E524" s="300">
        <v>36</v>
      </c>
      <c r="F524" s="304"/>
      <c r="G524" s="374"/>
      <c r="H524" s="334"/>
      <c r="I524" s="304"/>
      <c r="J524" s="304"/>
    </row>
    <row r="525" spans="1:10">
      <c r="A525" s="381" t="s">
        <v>1593</v>
      </c>
      <c r="B525" s="302" t="s">
        <v>816</v>
      </c>
      <c r="C525" s="305" t="s">
        <v>817</v>
      </c>
      <c r="D525" s="144" t="s">
        <v>31</v>
      </c>
      <c r="E525" s="300">
        <v>30</v>
      </c>
      <c r="F525" s="304"/>
      <c r="G525" s="374"/>
      <c r="H525" s="334"/>
      <c r="I525" s="304"/>
      <c r="J525" s="304"/>
    </row>
    <row r="526" spans="1:10">
      <c r="A526" s="381" t="s">
        <v>1594</v>
      </c>
      <c r="B526" s="302" t="s">
        <v>818</v>
      </c>
      <c r="C526" s="305" t="s">
        <v>819</v>
      </c>
      <c r="D526" s="144" t="s">
        <v>31</v>
      </c>
      <c r="E526" s="300">
        <v>6</v>
      </c>
      <c r="F526" s="304"/>
      <c r="G526" s="374"/>
      <c r="H526" s="334"/>
      <c r="I526" s="304"/>
      <c r="J526" s="304"/>
    </row>
    <row r="527" spans="1:10">
      <c r="A527" s="381" t="s">
        <v>1595</v>
      </c>
      <c r="B527" s="302" t="s">
        <v>820</v>
      </c>
      <c r="C527" s="305" t="s">
        <v>821</v>
      </c>
      <c r="D527" s="144" t="s">
        <v>49</v>
      </c>
      <c r="E527" s="300">
        <v>18</v>
      </c>
      <c r="F527" s="304"/>
      <c r="G527" s="374"/>
      <c r="H527" s="334"/>
      <c r="I527" s="304"/>
      <c r="J527" s="304"/>
    </row>
    <row r="528" spans="1:10">
      <c r="A528" s="381" t="s">
        <v>1596</v>
      </c>
      <c r="B528" s="302" t="s">
        <v>822</v>
      </c>
      <c r="C528" s="305" t="s">
        <v>823</v>
      </c>
      <c r="D528" s="144" t="s">
        <v>49</v>
      </c>
      <c r="E528" s="300">
        <v>18</v>
      </c>
      <c r="F528" s="304"/>
      <c r="G528" s="374"/>
      <c r="H528" s="334"/>
      <c r="I528" s="304"/>
      <c r="J528" s="304"/>
    </row>
    <row r="529" spans="1:10">
      <c r="A529" s="381" t="s">
        <v>1597</v>
      </c>
      <c r="B529" s="302" t="s">
        <v>824</v>
      </c>
      <c r="C529" s="305" t="s">
        <v>825</v>
      </c>
      <c r="D529" s="144" t="s">
        <v>49</v>
      </c>
      <c r="E529" s="300">
        <v>18</v>
      </c>
      <c r="F529" s="304"/>
      <c r="G529" s="374"/>
      <c r="H529" s="334"/>
      <c r="I529" s="304"/>
      <c r="J529" s="304"/>
    </row>
    <row r="530" spans="1:10">
      <c r="A530" s="381" t="s">
        <v>1598</v>
      </c>
      <c r="B530" s="302" t="s">
        <v>826</v>
      </c>
      <c r="C530" s="305" t="s">
        <v>827</v>
      </c>
      <c r="D530" s="144" t="s">
        <v>49</v>
      </c>
      <c r="E530" s="300">
        <v>6</v>
      </c>
      <c r="F530" s="304"/>
      <c r="G530" s="374"/>
      <c r="H530" s="334"/>
      <c r="I530" s="304"/>
      <c r="J530" s="304"/>
    </row>
    <row r="531" spans="1:10" ht="25.5">
      <c r="A531" s="381" t="s">
        <v>1599</v>
      </c>
      <c r="B531" s="302" t="s">
        <v>828</v>
      </c>
      <c r="C531" s="305" t="s">
        <v>829</v>
      </c>
      <c r="D531" s="144" t="s">
        <v>49</v>
      </c>
      <c r="E531" s="299">
        <v>3</v>
      </c>
      <c r="F531" s="304"/>
      <c r="G531" s="374"/>
      <c r="H531" s="334"/>
      <c r="I531" s="304"/>
      <c r="J531" s="304"/>
    </row>
    <row r="532" spans="1:10">
      <c r="A532" s="381" t="s">
        <v>1600</v>
      </c>
      <c r="B532" s="302" t="s">
        <v>830</v>
      </c>
      <c r="C532" s="305" t="s">
        <v>831</v>
      </c>
      <c r="D532" s="144" t="s">
        <v>49</v>
      </c>
      <c r="E532" s="300">
        <v>3</v>
      </c>
      <c r="F532" s="304"/>
      <c r="G532" s="374"/>
      <c r="H532" s="334"/>
      <c r="I532" s="304"/>
      <c r="J532" s="304"/>
    </row>
    <row r="533" spans="1:10">
      <c r="A533" s="381" t="s">
        <v>1601</v>
      </c>
      <c r="B533" s="302" t="s">
        <v>832</v>
      </c>
      <c r="C533" s="305" t="s">
        <v>2596</v>
      </c>
      <c r="D533" s="144" t="s">
        <v>31</v>
      </c>
      <c r="E533" s="300">
        <v>3</v>
      </c>
      <c r="F533" s="304"/>
      <c r="G533" s="374"/>
      <c r="H533" s="334"/>
      <c r="I533" s="304"/>
      <c r="J533" s="304"/>
    </row>
    <row r="534" spans="1:10">
      <c r="A534" s="381" t="s">
        <v>1602</v>
      </c>
      <c r="B534" s="302" t="s">
        <v>833</v>
      </c>
      <c r="C534" s="305" t="s">
        <v>2596</v>
      </c>
      <c r="D534" s="144" t="s">
        <v>31</v>
      </c>
      <c r="E534" s="300">
        <v>15</v>
      </c>
      <c r="F534" s="304"/>
      <c r="G534" s="374"/>
      <c r="H534" s="334"/>
      <c r="I534" s="304"/>
      <c r="J534" s="304"/>
    </row>
    <row r="535" spans="1:10">
      <c r="A535" s="381" t="s">
        <v>1603</v>
      </c>
      <c r="B535" s="302" t="s">
        <v>834</v>
      </c>
      <c r="C535" s="305" t="s">
        <v>835</v>
      </c>
      <c r="D535" s="141" t="s">
        <v>31</v>
      </c>
      <c r="E535" s="299">
        <v>3</v>
      </c>
      <c r="F535" s="304"/>
      <c r="G535" s="374"/>
      <c r="H535" s="334"/>
      <c r="I535" s="304"/>
      <c r="J535" s="304"/>
    </row>
    <row r="536" spans="1:10">
      <c r="A536" s="381" t="s">
        <v>1604</v>
      </c>
      <c r="B536" s="302" t="s">
        <v>836</v>
      </c>
      <c r="C536" s="305" t="s">
        <v>837</v>
      </c>
      <c r="D536" s="141" t="s">
        <v>31</v>
      </c>
      <c r="E536" s="299">
        <v>3</v>
      </c>
      <c r="F536" s="304"/>
      <c r="G536" s="374"/>
      <c r="H536" s="334"/>
      <c r="I536" s="304"/>
      <c r="J536" s="304"/>
    </row>
    <row r="537" spans="1:10" ht="25.5">
      <c r="A537" s="381" t="s">
        <v>1605</v>
      </c>
      <c r="B537" s="302" t="s">
        <v>838</v>
      </c>
      <c r="C537" s="305" t="s">
        <v>839</v>
      </c>
      <c r="D537" s="141" t="s">
        <v>31</v>
      </c>
      <c r="E537" s="299">
        <v>6</v>
      </c>
      <c r="F537" s="304"/>
      <c r="G537" s="374"/>
      <c r="H537" s="334"/>
      <c r="I537" s="304"/>
      <c r="J537" s="304"/>
    </row>
    <row r="538" spans="1:10">
      <c r="A538" s="381" t="s">
        <v>1606</v>
      </c>
      <c r="B538" s="302" t="s">
        <v>840</v>
      </c>
      <c r="C538" s="305" t="s">
        <v>841</v>
      </c>
      <c r="D538" s="141" t="s">
        <v>31</v>
      </c>
      <c r="E538" s="299">
        <v>3</v>
      </c>
      <c r="F538" s="304"/>
      <c r="G538" s="374"/>
      <c r="H538" s="334"/>
      <c r="I538" s="304"/>
      <c r="J538" s="304"/>
    </row>
    <row r="539" spans="1:10" ht="38.25">
      <c r="A539" s="381" t="s">
        <v>1607</v>
      </c>
      <c r="B539" s="302" t="s">
        <v>842</v>
      </c>
      <c r="C539" s="305" t="s">
        <v>2597</v>
      </c>
      <c r="D539" s="141" t="s">
        <v>31</v>
      </c>
      <c r="E539" s="299">
        <v>3</v>
      </c>
      <c r="F539" s="304"/>
      <c r="G539" s="374"/>
      <c r="H539" s="334"/>
      <c r="I539" s="304"/>
      <c r="J539" s="304"/>
    </row>
    <row r="540" spans="1:10" ht="25.5">
      <c r="A540" s="381" t="s">
        <v>1608</v>
      </c>
      <c r="B540" s="302" t="s">
        <v>1611</v>
      </c>
      <c r="C540" s="305" t="s">
        <v>2597</v>
      </c>
      <c r="D540" s="141" t="s">
        <v>31</v>
      </c>
      <c r="E540" s="299">
        <v>3</v>
      </c>
      <c r="F540" s="304"/>
      <c r="G540" s="374"/>
      <c r="H540" s="334"/>
      <c r="I540" s="304"/>
      <c r="J540" s="304"/>
    </row>
    <row r="541" spans="1:10" ht="25.5">
      <c r="A541" s="381" t="s">
        <v>1609</v>
      </c>
      <c r="B541" s="453" t="s">
        <v>843</v>
      </c>
      <c r="C541" s="305" t="s">
        <v>2598</v>
      </c>
      <c r="D541" s="283" t="s">
        <v>31</v>
      </c>
      <c r="E541" s="299">
        <v>3</v>
      </c>
      <c r="F541" s="304"/>
      <c r="G541" s="374"/>
      <c r="H541" s="334"/>
      <c r="I541" s="304"/>
      <c r="J541" s="304"/>
    </row>
    <row r="542" spans="1:10" ht="25.5">
      <c r="A542" s="381" t="s">
        <v>1610</v>
      </c>
      <c r="B542" s="302" t="s">
        <v>844</v>
      </c>
      <c r="C542" s="305" t="s">
        <v>2599</v>
      </c>
      <c r="D542" s="141" t="s">
        <v>31</v>
      </c>
      <c r="E542" s="299">
        <v>3</v>
      </c>
      <c r="F542" s="304"/>
      <c r="G542" s="374"/>
      <c r="H542" s="334"/>
      <c r="I542" s="304"/>
      <c r="J542" s="304"/>
    </row>
    <row r="543" spans="1:10">
      <c r="A543" s="1917"/>
      <c r="B543" s="341"/>
      <c r="C543" s="385"/>
      <c r="D543" s="335"/>
      <c r="E543" s="358"/>
      <c r="F543" s="329"/>
      <c r="G543" s="378"/>
      <c r="H543" s="335"/>
      <c r="I543" s="373" t="s">
        <v>1614</v>
      </c>
      <c r="J543" s="319"/>
    </row>
    <row r="544" spans="1:10">
      <c r="A544" s="3470" t="s">
        <v>1612</v>
      </c>
      <c r="B544" s="429" t="s">
        <v>845</v>
      </c>
      <c r="C544" s="247"/>
      <c r="D544" s="443"/>
      <c r="E544" s="444"/>
      <c r="F544" s="205"/>
      <c r="G544" s="446"/>
      <c r="H544" s="443"/>
      <c r="I544" s="205"/>
      <c r="J544" s="205"/>
    </row>
    <row r="545" spans="1:10" ht="38.25">
      <c r="A545" s="371" t="s">
        <v>1613</v>
      </c>
      <c r="B545" s="302" t="s">
        <v>846</v>
      </c>
      <c r="C545" s="302" t="s">
        <v>2728</v>
      </c>
      <c r="D545" s="141" t="s">
        <v>87</v>
      </c>
      <c r="E545" s="292">
        <v>16</v>
      </c>
      <c r="F545" s="254"/>
      <c r="G545" s="281"/>
      <c r="H545" s="251"/>
      <c r="I545" s="254"/>
      <c r="J545" s="254"/>
    </row>
    <row r="546" spans="1:10">
      <c r="A546" s="1917"/>
      <c r="B546" s="341"/>
      <c r="C546" s="385"/>
      <c r="D546" s="335"/>
      <c r="E546" s="358"/>
      <c r="F546" s="329"/>
      <c r="G546" s="378"/>
      <c r="H546" s="335"/>
      <c r="I546" s="373" t="s">
        <v>1615</v>
      </c>
      <c r="J546" s="319"/>
    </row>
    <row r="547" spans="1:10" ht="15.75">
      <c r="A547" s="1917" t="s">
        <v>1616</v>
      </c>
      <c r="B547" s="181" t="s">
        <v>847</v>
      </c>
      <c r="C547" s="235"/>
      <c r="D547" s="179"/>
      <c r="E547" s="455"/>
      <c r="F547" s="456"/>
      <c r="G547" s="426"/>
      <c r="H547" s="457"/>
      <c r="I547" s="458"/>
      <c r="J547" s="458"/>
    </row>
    <row r="548" spans="1:10" ht="38.25">
      <c r="A548" s="381" t="s">
        <v>1620</v>
      </c>
      <c r="B548" s="305" t="s">
        <v>849</v>
      </c>
      <c r="C548" s="302" t="s">
        <v>2727</v>
      </c>
      <c r="D548" s="141" t="s">
        <v>848</v>
      </c>
      <c r="E548" s="251">
        <v>10</v>
      </c>
      <c r="F548" s="254"/>
      <c r="G548" s="254"/>
      <c r="H548" s="254"/>
      <c r="I548" s="254"/>
      <c r="J548" s="254"/>
    </row>
    <row r="549" spans="1:10">
      <c r="A549" s="371"/>
      <c r="B549" s="341"/>
      <c r="C549" s="341"/>
      <c r="D549" s="341"/>
      <c r="E549" s="335"/>
      <c r="F549" s="341"/>
      <c r="G549" s="341"/>
      <c r="H549" s="341"/>
      <c r="I549" s="373" t="s">
        <v>1617</v>
      </c>
      <c r="J549" s="433"/>
    </row>
    <row r="550" spans="1:10">
      <c r="A550" s="1917" t="s">
        <v>1618</v>
      </c>
      <c r="B550" s="189" t="s">
        <v>1619</v>
      </c>
      <c r="C550" s="235"/>
      <c r="D550" s="179"/>
      <c r="E550" s="185"/>
      <c r="F550" s="320"/>
      <c r="G550" s="375"/>
      <c r="H550" s="333"/>
      <c r="I550" s="320"/>
      <c r="J550" s="320"/>
    </row>
    <row r="551" spans="1:10" ht="25.5">
      <c r="A551" s="381" t="s">
        <v>1621</v>
      </c>
      <c r="B551" s="305" t="s">
        <v>850</v>
      </c>
      <c r="C551" s="305" t="s">
        <v>851</v>
      </c>
      <c r="D551" s="141" t="s">
        <v>848</v>
      </c>
      <c r="E551" s="300">
        <v>24</v>
      </c>
      <c r="F551" s="409"/>
      <c r="G551" s="304"/>
      <c r="H551" s="304"/>
      <c r="I551" s="409"/>
      <c r="J551" s="409"/>
    </row>
    <row r="552" spans="1:10">
      <c r="A552" s="1917"/>
      <c r="B552" s="341"/>
      <c r="C552" s="385"/>
      <c r="D552" s="335"/>
      <c r="E552" s="358"/>
      <c r="F552" s="404"/>
      <c r="G552" s="378"/>
      <c r="H552" s="405"/>
      <c r="I552" s="406" t="s">
        <v>1622</v>
      </c>
      <c r="J552" s="407"/>
    </row>
    <row r="553" spans="1:10">
      <c r="A553" s="1917" t="s">
        <v>1623</v>
      </c>
      <c r="B553" s="189" t="s">
        <v>852</v>
      </c>
      <c r="C553" s="234"/>
      <c r="D553" s="186"/>
      <c r="E553" s="190"/>
      <c r="F553" s="324"/>
      <c r="G553" s="376"/>
      <c r="H553" s="336"/>
      <c r="I553" s="324"/>
      <c r="J553" s="324"/>
    </row>
    <row r="554" spans="1:10" ht="38.25">
      <c r="A554" s="381" t="s">
        <v>1624</v>
      </c>
      <c r="B554" s="305" t="s">
        <v>853</v>
      </c>
      <c r="C554" s="305" t="s">
        <v>2729</v>
      </c>
      <c r="D554" s="141" t="s">
        <v>848</v>
      </c>
      <c r="E554" s="300">
        <v>60</v>
      </c>
      <c r="F554" s="409"/>
      <c r="G554" s="304"/>
      <c r="H554" s="304"/>
      <c r="I554" s="409"/>
      <c r="J554" s="409"/>
    </row>
    <row r="555" spans="1:10">
      <c r="A555" s="1917"/>
      <c r="B555" s="341"/>
      <c r="C555" s="385"/>
      <c r="D555" s="335"/>
      <c r="E555" s="358"/>
      <c r="F555" s="404"/>
      <c r="G555" s="378"/>
      <c r="H555" s="405"/>
      <c r="I555" s="406" t="s">
        <v>1625</v>
      </c>
      <c r="J555" s="407"/>
    </row>
    <row r="556" spans="1:10">
      <c r="A556" s="1917" t="s">
        <v>1626</v>
      </c>
      <c r="B556" s="189" t="s">
        <v>854</v>
      </c>
      <c r="C556" s="235"/>
      <c r="D556" s="179"/>
      <c r="E556" s="185"/>
      <c r="F556" s="320"/>
      <c r="G556" s="375"/>
      <c r="H556" s="333"/>
      <c r="I556" s="320"/>
      <c r="J556" s="320"/>
    </row>
    <row r="557" spans="1:10" ht="38.25">
      <c r="A557" s="381" t="s">
        <v>3470</v>
      </c>
      <c r="B557" s="302" t="s">
        <v>856</v>
      </c>
      <c r="C557" s="305" t="s">
        <v>857</v>
      </c>
      <c r="D557" s="141" t="s">
        <v>858</v>
      </c>
      <c r="E557" s="300">
        <v>36</v>
      </c>
      <c r="F557" s="409">
        <v>1</v>
      </c>
      <c r="G557" s="304">
        <v>27.76</v>
      </c>
      <c r="H557" s="304">
        <v>27.76</v>
      </c>
      <c r="I557" s="3471">
        <v>0.12</v>
      </c>
      <c r="J557" s="3472">
        <f>E557*G557*1.12</f>
        <v>1119.2832000000001</v>
      </c>
    </row>
    <row r="558" spans="1:10">
      <c r="A558" s="1917"/>
      <c r="B558" s="341"/>
      <c r="C558" s="385"/>
      <c r="D558" s="335"/>
      <c r="E558" s="358"/>
      <c r="F558" s="404"/>
      <c r="G558" s="378"/>
      <c r="H558" s="405"/>
      <c r="I558" s="406" t="s">
        <v>1627</v>
      </c>
      <c r="J558" s="407">
        <v>1119.28</v>
      </c>
    </row>
    <row r="559" spans="1:10">
      <c r="A559" s="1974" t="s">
        <v>1628</v>
      </c>
      <c r="B559" s="181" t="s">
        <v>2767</v>
      </c>
      <c r="C559" s="235"/>
      <c r="D559" s="179"/>
      <c r="E559" s="185"/>
      <c r="F559" s="263"/>
      <c r="G559" s="264"/>
      <c r="H559" s="265"/>
      <c r="I559" s="263"/>
      <c r="J559" s="263"/>
    </row>
    <row r="560" spans="1:10" ht="114.75">
      <c r="A560" s="1958" t="s">
        <v>1629</v>
      </c>
      <c r="B560" s="302" t="s">
        <v>861</v>
      </c>
      <c r="C560" s="261" t="s">
        <v>862</v>
      </c>
      <c r="D560" s="141" t="s">
        <v>87</v>
      </c>
      <c r="E560" s="299">
        <v>18</v>
      </c>
      <c r="F560" s="167"/>
      <c r="G560" s="214"/>
      <c r="H560" s="384"/>
      <c r="I560" s="268"/>
      <c r="J560" s="268"/>
    </row>
    <row r="561" spans="1:10" ht="76.5">
      <c r="A561" s="1958" t="s">
        <v>1630</v>
      </c>
      <c r="B561" s="302" t="s">
        <v>864</v>
      </c>
      <c r="C561" s="261" t="s">
        <v>865</v>
      </c>
      <c r="D561" s="141" t="s">
        <v>87</v>
      </c>
      <c r="E561" s="299">
        <v>12</v>
      </c>
      <c r="F561" s="167"/>
      <c r="G561" s="214"/>
      <c r="H561" s="384"/>
      <c r="I561" s="268"/>
      <c r="J561" s="268"/>
    </row>
    <row r="562" spans="1:10" ht="76.5">
      <c r="A562" s="1958" t="s">
        <v>1631</v>
      </c>
      <c r="B562" s="302" t="s">
        <v>866</v>
      </c>
      <c r="C562" s="305" t="s">
        <v>1634</v>
      </c>
      <c r="D562" s="141" t="s">
        <v>87</v>
      </c>
      <c r="E562" s="299">
        <v>30</v>
      </c>
      <c r="F562" s="167"/>
      <c r="G562" s="214"/>
      <c r="H562" s="384"/>
      <c r="I562" s="268"/>
      <c r="J562" s="268"/>
    </row>
    <row r="563" spans="1:10" ht="102">
      <c r="A563" s="1958" t="s">
        <v>1632</v>
      </c>
      <c r="B563" s="302" t="s">
        <v>867</v>
      </c>
      <c r="C563" s="305" t="s">
        <v>868</v>
      </c>
      <c r="D563" s="141" t="s">
        <v>87</v>
      </c>
      <c r="E563" s="299">
        <v>39</v>
      </c>
      <c r="F563" s="167"/>
      <c r="G563" s="214"/>
      <c r="H563" s="384"/>
      <c r="I563" s="268"/>
      <c r="J563" s="268"/>
    </row>
    <row r="564" spans="1:10" ht="89.25">
      <c r="A564" s="1958" t="s">
        <v>1633</v>
      </c>
      <c r="B564" s="302" t="s">
        <v>869</v>
      </c>
      <c r="C564" s="305" t="s">
        <v>2638</v>
      </c>
      <c r="D564" s="141" t="s">
        <v>87</v>
      </c>
      <c r="E564" s="299">
        <v>18</v>
      </c>
      <c r="F564" s="409"/>
      <c r="G564" s="304"/>
      <c r="H564" s="304"/>
      <c r="I564" s="409"/>
      <c r="J564" s="409"/>
    </row>
    <row r="565" spans="1:10">
      <c r="A565" s="1917"/>
      <c r="B565" s="341"/>
      <c r="C565" s="385"/>
      <c r="D565" s="335"/>
      <c r="E565" s="358"/>
      <c r="F565" s="404"/>
      <c r="G565" s="378"/>
      <c r="H565" s="405"/>
      <c r="I565" s="406" t="s">
        <v>1635</v>
      </c>
      <c r="J565" s="407"/>
    </row>
    <row r="566" spans="1:10">
      <c r="A566" s="1917" t="s">
        <v>1636</v>
      </c>
      <c r="B566" s="181" t="s">
        <v>872</v>
      </c>
      <c r="C566" s="233"/>
      <c r="D566" s="178"/>
      <c r="E566" s="185"/>
      <c r="F566" s="322"/>
      <c r="G566" s="375"/>
      <c r="H566" s="333"/>
      <c r="I566" s="322"/>
      <c r="J566" s="322"/>
    </row>
    <row r="567" spans="1:10" ht="25.5">
      <c r="A567" s="381" t="s">
        <v>1637</v>
      </c>
      <c r="B567" s="302" t="s">
        <v>874</v>
      </c>
      <c r="C567" s="305" t="s">
        <v>875</v>
      </c>
      <c r="D567" s="141" t="s">
        <v>87</v>
      </c>
      <c r="E567" s="299">
        <v>24</v>
      </c>
      <c r="F567" s="167"/>
      <c r="G567" s="214"/>
      <c r="H567" s="334"/>
      <c r="I567" s="304"/>
      <c r="J567" s="304"/>
    </row>
    <row r="568" spans="1:10" ht="165.75">
      <c r="A568" s="381" t="s">
        <v>1639</v>
      </c>
      <c r="B568" s="302" t="s">
        <v>877</v>
      </c>
      <c r="C568" s="305" t="s">
        <v>1638</v>
      </c>
      <c r="D568" s="141" t="s">
        <v>87</v>
      </c>
      <c r="E568" s="299">
        <v>24</v>
      </c>
      <c r="F568" s="167"/>
      <c r="G568" s="214"/>
      <c r="H568" s="334"/>
      <c r="I568" s="304"/>
      <c r="J568" s="304"/>
    </row>
    <row r="569" spans="1:10" ht="25.5">
      <c r="A569" s="381" t="s">
        <v>1640</v>
      </c>
      <c r="B569" s="302" t="s">
        <v>879</v>
      </c>
      <c r="C569" s="305" t="s">
        <v>1409</v>
      </c>
      <c r="D569" s="141" t="s">
        <v>49</v>
      </c>
      <c r="E569" s="299">
        <v>45</v>
      </c>
      <c r="F569" s="167"/>
      <c r="G569" s="214"/>
      <c r="H569" s="334"/>
      <c r="I569" s="304"/>
      <c r="J569" s="304"/>
    </row>
    <row r="570" spans="1:10" ht="51">
      <c r="A570" s="381" t="s">
        <v>1641</v>
      </c>
      <c r="B570" s="302" t="s">
        <v>881</v>
      </c>
      <c r="C570" s="305" t="s">
        <v>882</v>
      </c>
      <c r="D570" s="141" t="s">
        <v>87</v>
      </c>
      <c r="E570" s="299">
        <v>9</v>
      </c>
      <c r="F570" s="141"/>
      <c r="G570" s="215"/>
      <c r="H570" s="334"/>
      <c r="I570" s="304"/>
      <c r="J570" s="304"/>
    </row>
    <row r="571" spans="1:10" ht="38.25">
      <c r="A571" s="381" t="s">
        <v>1642</v>
      </c>
      <c r="B571" s="302" t="s">
        <v>883</v>
      </c>
      <c r="C571" s="305" t="s">
        <v>884</v>
      </c>
      <c r="D571" s="141" t="s">
        <v>87</v>
      </c>
      <c r="E571" s="299">
        <v>30</v>
      </c>
      <c r="F571" s="141"/>
      <c r="G571" s="215"/>
      <c r="H571" s="334"/>
      <c r="I571" s="304"/>
      <c r="J571" s="304"/>
    </row>
    <row r="572" spans="1:10" ht="51">
      <c r="A572" s="381" t="s">
        <v>1643</v>
      </c>
      <c r="B572" s="302" t="s">
        <v>885</v>
      </c>
      <c r="C572" s="305" t="s">
        <v>886</v>
      </c>
      <c r="D572" s="141" t="s">
        <v>87</v>
      </c>
      <c r="E572" s="299">
        <v>30</v>
      </c>
      <c r="F572" s="141"/>
      <c r="G572" s="215"/>
      <c r="H572" s="334"/>
      <c r="I572" s="304"/>
      <c r="J572" s="304"/>
    </row>
    <row r="573" spans="1:10" ht="38.25">
      <c r="A573" s="381" t="s">
        <v>1644</v>
      </c>
      <c r="B573" s="168" t="s">
        <v>887</v>
      </c>
      <c r="C573" s="168" t="s">
        <v>2627</v>
      </c>
      <c r="D573" s="141" t="s">
        <v>87</v>
      </c>
      <c r="E573" s="299">
        <v>180</v>
      </c>
      <c r="F573" s="167"/>
      <c r="G573" s="214"/>
      <c r="H573" s="334"/>
      <c r="I573" s="304"/>
      <c r="J573" s="304"/>
    </row>
    <row r="574" spans="1:10" ht="38.25">
      <c r="A574" s="381" t="s">
        <v>1645</v>
      </c>
      <c r="B574" s="302" t="s">
        <v>888</v>
      </c>
      <c r="C574" s="305" t="s">
        <v>889</v>
      </c>
      <c r="D574" s="141" t="s">
        <v>49</v>
      </c>
      <c r="E574" s="299">
        <v>24</v>
      </c>
      <c r="F574" s="141"/>
      <c r="G574" s="215"/>
      <c r="H574" s="334"/>
      <c r="I574" s="304"/>
      <c r="J574" s="304"/>
    </row>
    <row r="575" spans="1:10" ht="38.25">
      <c r="A575" s="381" t="s">
        <v>1646</v>
      </c>
      <c r="B575" s="302" t="s">
        <v>890</v>
      </c>
      <c r="C575" s="305" t="s">
        <v>891</v>
      </c>
      <c r="D575" s="141" t="s">
        <v>49</v>
      </c>
      <c r="E575" s="299">
        <v>9</v>
      </c>
      <c r="F575" s="141"/>
      <c r="G575" s="215"/>
      <c r="H575" s="334"/>
      <c r="I575" s="304"/>
      <c r="J575" s="304"/>
    </row>
    <row r="576" spans="1:10" ht="25.5">
      <c r="A576" s="381" t="s">
        <v>1647</v>
      </c>
      <c r="B576" s="302" t="s">
        <v>892</v>
      </c>
      <c r="C576" s="305" t="s">
        <v>1408</v>
      </c>
      <c r="D576" s="141" t="s">
        <v>49</v>
      </c>
      <c r="E576" s="299">
        <v>60</v>
      </c>
      <c r="F576" s="167"/>
      <c r="G576" s="214"/>
      <c r="H576" s="334"/>
      <c r="I576" s="304"/>
      <c r="J576" s="304"/>
    </row>
    <row r="577" spans="1:10" ht="38.25">
      <c r="A577" s="381" t="s">
        <v>1648</v>
      </c>
      <c r="B577" s="302" t="s">
        <v>893</v>
      </c>
      <c r="C577" s="305" t="s">
        <v>894</v>
      </c>
      <c r="D577" s="141" t="s">
        <v>49</v>
      </c>
      <c r="E577" s="299">
        <v>18</v>
      </c>
      <c r="F577" s="167"/>
      <c r="G577" s="214"/>
      <c r="H577" s="334"/>
      <c r="I577" s="304"/>
      <c r="J577" s="304"/>
    </row>
    <row r="578" spans="1:10" ht="25.5">
      <c r="A578" s="381" t="s">
        <v>1649</v>
      </c>
      <c r="B578" s="302" t="s">
        <v>895</v>
      </c>
      <c r="C578" s="305" t="s">
        <v>896</v>
      </c>
      <c r="D578" s="141" t="s">
        <v>49</v>
      </c>
      <c r="E578" s="299">
        <v>18</v>
      </c>
      <c r="F578" s="167"/>
      <c r="G578" s="214"/>
      <c r="H578" s="334"/>
      <c r="I578" s="304"/>
      <c r="J578" s="304"/>
    </row>
    <row r="579" spans="1:10" ht="15.75">
      <c r="A579" s="381" t="s">
        <v>1650</v>
      </c>
      <c r="B579" s="302" t="s">
        <v>2604</v>
      </c>
      <c r="C579" s="305" t="s">
        <v>2603</v>
      </c>
      <c r="D579" s="141" t="s">
        <v>31</v>
      </c>
      <c r="E579" s="299">
        <v>12</v>
      </c>
      <c r="F579" s="167"/>
      <c r="G579" s="214"/>
      <c r="H579" s="334"/>
      <c r="I579" s="304"/>
      <c r="J579" s="304"/>
    </row>
    <row r="580" spans="1:10" ht="15.75">
      <c r="A580" s="381" t="s">
        <v>1651</v>
      </c>
      <c r="B580" s="302" t="s">
        <v>897</v>
      </c>
      <c r="C580" s="305" t="s">
        <v>898</v>
      </c>
      <c r="D580" s="141" t="s">
        <v>31</v>
      </c>
      <c r="E580" s="299">
        <v>3</v>
      </c>
      <c r="F580" s="167"/>
      <c r="G580" s="214"/>
      <c r="H580" s="334"/>
      <c r="I580" s="304"/>
      <c r="J580" s="304"/>
    </row>
    <row r="581" spans="1:10">
      <c r="A581" s="381" t="s">
        <v>1652</v>
      </c>
      <c r="B581" s="302" t="s">
        <v>899</v>
      </c>
      <c r="C581" s="305" t="s">
        <v>900</v>
      </c>
      <c r="D581" s="141" t="s">
        <v>31</v>
      </c>
      <c r="E581" s="299">
        <v>6</v>
      </c>
      <c r="F581" s="409"/>
      <c r="G581" s="304"/>
      <c r="H581" s="304"/>
      <c r="I581" s="409"/>
      <c r="J581" s="409"/>
    </row>
    <row r="582" spans="1:10">
      <c r="A582" s="381" t="s">
        <v>2602</v>
      </c>
      <c r="B582" s="302" t="s">
        <v>2600</v>
      </c>
      <c r="C582" s="305" t="s">
        <v>2601</v>
      </c>
      <c r="D582" s="141" t="s">
        <v>31</v>
      </c>
      <c r="E582" s="299">
        <v>30</v>
      </c>
      <c r="F582" s="615"/>
      <c r="G582" s="616"/>
      <c r="H582" s="617"/>
      <c r="I582" s="615"/>
      <c r="J582" s="615"/>
    </row>
    <row r="583" spans="1:10">
      <c r="A583" s="1917"/>
      <c r="B583" s="341"/>
      <c r="C583" s="385"/>
      <c r="D583" s="335"/>
      <c r="E583" s="358"/>
      <c r="F583" s="404"/>
      <c r="G583" s="378"/>
      <c r="H583" s="405"/>
      <c r="I583" s="406" t="s">
        <v>1660</v>
      </c>
      <c r="J583" s="407"/>
    </row>
    <row r="584" spans="1:10">
      <c r="A584" s="1917" t="s">
        <v>1653</v>
      </c>
      <c r="B584" s="181" t="s">
        <v>2766</v>
      </c>
      <c r="C584" s="234"/>
      <c r="D584" s="336"/>
      <c r="E584" s="357"/>
      <c r="F584" s="324"/>
      <c r="G584" s="376"/>
      <c r="H584" s="336"/>
      <c r="I584" s="324"/>
      <c r="J584" s="324"/>
    </row>
    <row r="585" spans="1:10" ht="51">
      <c r="A585" s="381" t="s">
        <v>1654</v>
      </c>
      <c r="B585" s="305" t="s">
        <v>904</v>
      </c>
      <c r="C585" s="244" t="s">
        <v>905</v>
      </c>
      <c r="D585" s="334" t="s">
        <v>31</v>
      </c>
      <c r="E585" s="300">
        <v>12</v>
      </c>
      <c r="F585" s="304"/>
      <c r="G585" s="374"/>
      <c r="H585" s="334"/>
      <c r="I585" s="304"/>
      <c r="J585" s="304"/>
    </row>
    <row r="586" spans="1:10" ht="25.5">
      <c r="A586" s="381" t="s">
        <v>1655</v>
      </c>
      <c r="B586" s="302" t="s">
        <v>907</v>
      </c>
      <c r="C586" s="305" t="s">
        <v>908</v>
      </c>
      <c r="D586" s="334" t="s">
        <v>31</v>
      </c>
      <c r="E586" s="300">
        <v>16</v>
      </c>
      <c r="F586" s="304"/>
      <c r="G586" s="374"/>
      <c r="H586" s="334"/>
      <c r="I586" s="304"/>
      <c r="J586" s="304"/>
    </row>
    <row r="587" spans="1:10">
      <c r="A587" s="381" t="s">
        <v>1656</v>
      </c>
      <c r="B587" s="305" t="s">
        <v>909</v>
      </c>
      <c r="C587" s="305" t="s">
        <v>910</v>
      </c>
      <c r="D587" s="334" t="s">
        <v>31</v>
      </c>
      <c r="E587" s="300">
        <v>16</v>
      </c>
      <c r="F587" s="304"/>
      <c r="G587" s="374"/>
      <c r="H587" s="334"/>
      <c r="I587" s="304"/>
      <c r="J587" s="304"/>
    </row>
    <row r="588" spans="1:10">
      <c r="A588" s="381" t="s">
        <v>1657</v>
      </c>
      <c r="B588" s="305" t="s">
        <v>911</v>
      </c>
      <c r="C588" s="305" t="s">
        <v>910</v>
      </c>
      <c r="D588" s="334" t="s">
        <v>31</v>
      </c>
      <c r="E588" s="300">
        <v>16</v>
      </c>
      <c r="F588" s="304"/>
      <c r="G588" s="374"/>
      <c r="H588" s="334"/>
      <c r="I588" s="304"/>
      <c r="J588" s="304"/>
    </row>
    <row r="589" spans="1:10">
      <c r="A589" s="381" t="s">
        <v>1658</v>
      </c>
      <c r="B589" s="305" t="s">
        <v>912</v>
      </c>
      <c r="C589" s="305" t="s">
        <v>910</v>
      </c>
      <c r="D589" s="334" t="s">
        <v>31</v>
      </c>
      <c r="E589" s="300">
        <v>16</v>
      </c>
      <c r="F589" s="304"/>
      <c r="G589" s="374"/>
      <c r="H589" s="334"/>
      <c r="I589" s="304"/>
      <c r="J589" s="304"/>
    </row>
    <row r="590" spans="1:10">
      <c r="A590" s="1917"/>
      <c r="B590" s="341"/>
      <c r="C590" s="385"/>
      <c r="D590" s="335"/>
      <c r="E590" s="358"/>
      <c r="F590" s="329"/>
      <c r="G590" s="378"/>
      <c r="H590" s="335"/>
      <c r="I590" s="373" t="s">
        <v>1661</v>
      </c>
      <c r="J590" s="319"/>
    </row>
    <row r="591" spans="1:10">
      <c r="A591" s="1917" t="s">
        <v>1659</v>
      </c>
      <c r="B591" s="181" t="s">
        <v>2605</v>
      </c>
      <c r="C591" s="235"/>
      <c r="D591" s="333"/>
      <c r="E591" s="357"/>
      <c r="F591" s="320"/>
      <c r="G591" s="375"/>
      <c r="H591" s="333"/>
      <c r="I591" s="320"/>
      <c r="J591" s="320"/>
    </row>
    <row r="592" spans="1:10" ht="69.75">
      <c r="A592" s="381" t="s">
        <v>1662</v>
      </c>
      <c r="B592" s="302" t="s">
        <v>916</v>
      </c>
      <c r="C592" s="305" t="s">
        <v>2732</v>
      </c>
      <c r="D592" s="141" t="s">
        <v>848</v>
      </c>
      <c r="E592" s="299">
        <v>24</v>
      </c>
      <c r="F592" s="304"/>
      <c r="G592" s="374"/>
      <c r="H592" s="334"/>
      <c r="I592" s="304"/>
      <c r="J592" s="304"/>
    </row>
    <row r="593" spans="1:10" ht="51">
      <c r="A593" s="381" t="s">
        <v>1663</v>
      </c>
      <c r="B593" s="302" t="s">
        <v>916</v>
      </c>
      <c r="C593" s="305" t="s">
        <v>2731</v>
      </c>
      <c r="D593" s="141" t="s">
        <v>848</v>
      </c>
      <c r="E593" s="299">
        <v>40</v>
      </c>
      <c r="F593" s="304"/>
      <c r="G593" s="374"/>
      <c r="H593" s="334"/>
      <c r="I593" s="304"/>
      <c r="J593" s="304"/>
    </row>
    <row r="594" spans="1:10" ht="51">
      <c r="A594" s="381" t="s">
        <v>1664</v>
      </c>
      <c r="B594" s="302" t="s">
        <v>916</v>
      </c>
      <c r="C594" s="305" t="s">
        <v>2730</v>
      </c>
      <c r="D594" s="141" t="s">
        <v>848</v>
      </c>
      <c r="E594" s="300">
        <v>40</v>
      </c>
      <c r="F594" s="304"/>
      <c r="G594" s="374"/>
      <c r="H594" s="334"/>
      <c r="I594" s="304"/>
      <c r="J594" s="304"/>
    </row>
    <row r="595" spans="1:10" ht="51">
      <c r="A595" s="381" t="s">
        <v>1665</v>
      </c>
      <c r="B595" s="302" t="s">
        <v>916</v>
      </c>
      <c r="C595" s="305" t="s">
        <v>2733</v>
      </c>
      <c r="D595" s="141" t="s">
        <v>848</v>
      </c>
      <c r="E595" s="300">
        <v>40</v>
      </c>
      <c r="F595" s="304"/>
      <c r="G595" s="374"/>
      <c r="H595" s="334"/>
      <c r="I595" s="304"/>
      <c r="J595" s="304"/>
    </row>
    <row r="596" spans="1:10">
      <c r="A596" s="1917"/>
      <c r="B596" s="341"/>
      <c r="C596" s="385"/>
      <c r="D596" s="335"/>
      <c r="E596" s="358"/>
      <c r="F596" s="329"/>
      <c r="G596" s="327"/>
      <c r="H596" s="335"/>
      <c r="I596" s="373" t="s">
        <v>1667</v>
      </c>
      <c r="J596" s="319"/>
    </row>
    <row r="597" spans="1:10">
      <c r="A597" s="2026" t="s">
        <v>1666</v>
      </c>
      <c r="B597" s="181" t="s">
        <v>2606</v>
      </c>
      <c r="C597" s="235"/>
      <c r="D597" s="333"/>
      <c r="E597" s="463"/>
      <c r="F597" s="464"/>
      <c r="G597" s="426"/>
      <c r="H597" s="465"/>
      <c r="I597" s="464"/>
      <c r="J597" s="464"/>
    </row>
    <row r="598" spans="1:10" ht="25.5">
      <c r="A598" s="381" t="s">
        <v>1668</v>
      </c>
      <c r="B598" s="302" t="s">
        <v>922</v>
      </c>
      <c r="C598" s="305" t="s">
        <v>923</v>
      </c>
      <c r="D598" s="141" t="s">
        <v>848</v>
      </c>
      <c r="E598" s="300">
        <v>6</v>
      </c>
      <c r="F598" s="304"/>
      <c r="G598" s="374"/>
      <c r="H598" s="334"/>
      <c r="I598" s="304"/>
      <c r="J598" s="304"/>
    </row>
    <row r="599" spans="1:10" ht="25.5">
      <c r="A599" s="381" t="s">
        <v>1669</v>
      </c>
      <c r="B599" s="302" t="s">
        <v>922</v>
      </c>
      <c r="C599" s="305" t="s">
        <v>925</v>
      </c>
      <c r="D599" s="141" t="s">
        <v>848</v>
      </c>
      <c r="E599" s="300">
        <v>6</v>
      </c>
      <c r="F599" s="304"/>
      <c r="G599" s="374"/>
      <c r="H599" s="334"/>
      <c r="I599" s="304"/>
      <c r="J599" s="304"/>
    </row>
    <row r="600" spans="1:10" ht="25.5">
      <c r="A600" s="381" t="s">
        <v>1670</v>
      </c>
      <c r="B600" s="302" t="s">
        <v>922</v>
      </c>
      <c r="C600" s="305" t="s">
        <v>926</v>
      </c>
      <c r="D600" s="141" t="s">
        <v>848</v>
      </c>
      <c r="E600" s="300">
        <v>6</v>
      </c>
      <c r="F600" s="304"/>
      <c r="G600" s="374"/>
      <c r="H600" s="334"/>
      <c r="I600" s="304"/>
      <c r="J600" s="304"/>
    </row>
    <row r="601" spans="1:10" ht="25.5">
      <c r="A601" s="381" t="s">
        <v>1671</v>
      </c>
      <c r="B601" s="302" t="s">
        <v>927</v>
      </c>
      <c r="C601" s="305" t="s">
        <v>928</v>
      </c>
      <c r="D601" s="141" t="s">
        <v>848</v>
      </c>
      <c r="E601" s="300">
        <v>6</v>
      </c>
      <c r="F601" s="304"/>
      <c r="G601" s="374"/>
      <c r="H601" s="334"/>
      <c r="I601" s="304"/>
      <c r="J601" s="304"/>
    </row>
    <row r="602" spans="1:10">
      <c r="A602" s="381" t="s">
        <v>1672</v>
      </c>
      <c r="B602" s="297" t="s">
        <v>929</v>
      </c>
      <c r="C602" s="380" t="s">
        <v>930</v>
      </c>
      <c r="D602" s="139" t="s">
        <v>848</v>
      </c>
      <c r="E602" s="150">
        <v>6</v>
      </c>
      <c r="F602" s="304"/>
      <c r="G602" s="374"/>
      <c r="H602" s="334"/>
      <c r="I602" s="304"/>
      <c r="J602" s="304"/>
    </row>
    <row r="603" spans="1:10">
      <c r="A603" s="381" t="s">
        <v>1673</v>
      </c>
      <c r="B603" s="297" t="s">
        <v>931</v>
      </c>
      <c r="C603" s="380" t="s">
        <v>932</v>
      </c>
      <c r="D603" s="139" t="s">
        <v>848</v>
      </c>
      <c r="E603" s="150">
        <v>6</v>
      </c>
      <c r="F603" s="304"/>
      <c r="G603" s="374"/>
      <c r="H603" s="334"/>
      <c r="I603" s="304"/>
      <c r="J603" s="304"/>
    </row>
    <row r="604" spans="1:10">
      <c r="A604" s="381" t="s">
        <v>1674</v>
      </c>
      <c r="B604" s="297" t="s">
        <v>933</v>
      </c>
      <c r="C604" s="380" t="s">
        <v>934</v>
      </c>
      <c r="D604" s="139" t="s">
        <v>848</v>
      </c>
      <c r="E604" s="150">
        <v>6</v>
      </c>
      <c r="F604" s="304"/>
      <c r="G604" s="374"/>
      <c r="H604" s="334"/>
      <c r="I604" s="304"/>
      <c r="J604" s="304"/>
    </row>
    <row r="605" spans="1:10">
      <c r="A605" s="381" t="s">
        <v>1675</v>
      </c>
      <c r="B605" s="297" t="s">
        <v>931</v>
      </c>
      <c r="C605" s="380" t="s">
        <v>935</v>
      </c>
      <c r="D605" s="139" t="s">
        <v>848</v>
      </c>
      <c r="E605" s="150">
        <v>6</v>
      </c>
      <c r="F605" s="304"/>
      <c r="G605" s="374"/>
      <c r="H605" s="334"/>
      <c r="I605" s="304"/>
      <c r="J605" s="304"/>
    </row>
    <row r="606" spans="1:10">
      <c r="A606" s="381" t="s">
        <v>1676</v>
      </c>
      <c r="B606" s="297" t="s">
        <v>933</v>
      </c>
      <c r="C606" s="380" t="s">
        <v>936</v>
      </c>
      <c r="D606" s="139" t="s">
        <v>848</v>
      </c>
      <c r="E606" s="150">
        <v>6</v>
      </c>
      <c r="F606" s="304"/>
      <c r="G606" s="374"/>
      <c r="H606" s="334"/>
      <c r="I606" s="304"/>
      <c r="J606" s="304"/>
    </row>
    <row r="607" spans="1:10">
      <c r="A607" s="381" t="s">
        <v>1677</v>
      </c>
      <c r="B607" s="302" t="s">
        <v>937</v>
      </c>
      <c r="C607" s="305" t="s">
        <v>938</v>
      </c>
      <c r="D607" s="141" t="s">
        <v>848</v>
      </c>
      <c r="E607" s="300">
        <v>6</v>
      </c>
      <c r="F607" s="304"/>
      <c r="G607" s="374"/>
      <c r="H607" s="334"/>
      <c r="I607" s="304"/>
      <c r="J607" s="304"/>
    </row>
    <row r="608" spans="1:10">
      <c r="A608" s="1917"/>
      <c r="B608" s="341"/>
      <c r="C608" s="385"/>
      <c r="D608" s="335"/>
      <c r="E608" s="358"/>
      <c r="F608" s="329"/>
      <c r="G608" s="378"/>
      <c r="H608" s="335"/>
      <c r="I608" s="373" t="s">
        <v>1678</v>
      </c>
      <c r="J608" s="319"/>
    </row>
    <row r="609" spans="1:10">
      <c r="A609" s="1917" t="s">
        <v>1679</v>
      </c>
      <c r="B609" s="181" t="s">
        <v>2765</v>
      </c>
      <c r="C609" s="466"/>
      <c r="D609" s="467"/>
      <c r="E609" s="468"/>
      <c r="F609" s="320"/>
      <c r="G609" s="375"/>
      <c r="H609" s="333"/>
      <c r="I609" s="320"/>
      <c r="J609" s="320"/>
    </row>
    <row r="610" spans="1:10" ht="25.5">
      <c r="A610" s="381" t="s">
        <v>1680</v>
      </c>
      <c r="B610" s="302" t="s">
        <v>939</v>
      </c>
      <c r="C610" s="380" t="s">
        <v>940</v>
      </c>
      <c r="D610" s="141" t="s">
        <v>49</v>
      </c>
      <c r="E610" s="300">
        <v>90</v>
      </c>
      <c r="F610" s="304"/>
      <c r="G610" s="374"/>
      <c r="H610" s="334"/>
      <c r="I610" s="304"/>
      <c r="J610" s="304"/>
    </row>
    <row r="611" spans="1:10" ht="25.5">
      <c r="A611" s="381" t="s">
        <v>1681</v>
      </c>
      <c r="B611" s="302" t="s">
        <v>939</v>
      </c>
      <c r="C611" s="380" t="s">
        <v>941</v>
      </c>
      <c r="D611" s="141" t="s">
        <v>49</v>
      </c>
      <c r="E611" s="300">
        <v>300</v>
      </c>
      <c r="F611" s="304"/>
      <c r="G611" s="374"/>
      <c r="H611" s="334"/>
      <c r="I611" s="304"/>
      <c r="J611" s="304"/>
    </row>
    <row r="612" spans="1:10" ht="25.5">
      <c r="A612" s="381" t="s">
        <v>1682</v>
      </c>
      <c r="B612" s="302" t="s">
        <v>939</v>
      </c>
      <c r="C612" s="380" t="s">
        <v>942</v>
      </c>
      <c r="D612" s="141" t="s">
        <v>49</v>
      </c>
      <c r="E612" s="300">
        <v>300</v>
      </c>
      <c r="F612" s="409"/>
      <c r="G612" s="304"/>
      <c r="H612" s="304"/>
      <c r="I612" s="409"/>
      <c r="J612" s="409"/>
    </row>
    <row r="613" spans="1:10">
      <c r="A613" s="1917"/>
      <c r="B613" s="341"/>
      <c r="C613" s="385"/>
      <c r="D613" s="335"/>
      <c r="E613" s="358"/>
      <c r="F613" s="404"/>
      <c r="G613" s="327"/>
      <c r="H613" s="405"/>
      <c r="I613" s="406" t="s">
        <v>1683</v>
      </c>
      <c r="J613" s="407"/>
    </row>
    <row r="614" spans="1:10">
      <c r="A614" s="1917" t="s">
        <v>1684</v>
      </c>
      <c r="B614" s="343" t="s">
        <v>2764</v>
      </c>
      <c r="C614" s="322"/>
      <c r="D614" s="333"/>
      <c r="E614" s="357"/>
      <c r="F614" s="249"/>
      <c r="G614" s="205"/>
      <c r="H614" s="333"/>
      <c r="I614" s="250"/>
      <c r="J614" s="320"/>
    </row>
    <row r="615" spans="1:10" ht="25.5">
      <c r="A615" s="381" t="s">
        <v>1685</v>
      </c>
      <c r="B615" s="302" t="s">
        <v>943</v>
      </c>
      <c r="C615" s="305" t="s">
        <v>944</v>
      </c>
      <c r="D615" s="141" t="s">
        <v>49</v>
      </c>
      <c r="E615" s="300">
        <v>144</v>
      </c>
      <c r="F615" s="304"/>
      <c r="G615" s="374"/>
      <c r="H615" s="334"/>
      <c r="I615" s="304"/>
      <c r="J615" s="304"/>
    </row>
    <row r="616" spans="1:10" ht="57">
      <c r="A616" s="381" t="s">
        <v>1686</v>
      </c>
      <c r="B616" s="302" t="s">
        <v>945</v>
      </c>
      <c r="C616" s="305" t="s">
        <v>946</v>
      </c>
      <c r="D616" s="141" t="s">
        <v>49</v>
      </c>
      <c r="E616" s="141">
        <v>60</v>
      </c>
      <c r="F616" s="304"/>
      <c r="G616" s="374"/>
      <c r="H616" s="334"/>
      <c r="I616" s="304"/>
      <c r="J616" s="304"/>
    </row>
    <row r="617" spans="1:10" ht="72.75">
      <c r="A617" s="381" t="s">
        <v>1687</v>
      </c>
      <c r="B617" s="302" t="s">
        <v>947</v>
      </c>
      <c r="C617" s="305" t="s">
        <v>2734</v>
      </c>
      <c r="D617" s="141" t="s">
        <v>49</v>
      </c>
      <c r="E617" s="141">
        <v>9</v>
      </c>
      <c r="F617" s="304"/>
      <c r="G617" s="374"/>
      <c r="H617" s="334"/>
      <c r="I617" s="304"/>
      <c r="J617" s="304"/>
    </row>
    <row r="618" spans="1:10" ht="72.75">
      <c r="A618" s="381" t="s">
        <v>1688</v>
      </c>
      <c r="B618" s="302" t="s">
        <v>948</v>
      </c>
      <c r="C618" s="305" t="s">
        <v>2734</v>
      </c>
      <c r="D618" s="141" t="s">
        <v>49</v>
      </c>
      <c r="E618" s="141">
        <v>9</v>
      </c>
      <c r="F618" s="304"/>
      <c r="G618" s="374"/>
      <c r="H618" s="334"/>
      <c r="I618" s="304"/>
      <c r="J618" s="304"/>
    </row>
    <row r="619" spans="1:10" ht="44.25">
      <c r="A619" s="381" t="s">
        <v>1689</v>
      </c>
      <c r="B619" s="302" t="s">
        <v>949</v>
      </c>
      <c r="C619" s="305" t="s">
        <v>2735</v>
      </c>
      <c r="D619" s="141" t="s">
        <v>49</v>
      </c>
      <c r="E619" s="141">
        <v>30</v>
      </c>
      <c r="F619" s="304"/>
      <c r="G619" s="374"/>
      <c r="H619" s="334"/>
      <c r="I619" s="304"/>
      <c r="J619" s="304"/>
    </row>
    <row r="620" spans="1:10" ht="44.25">
      <c r="A620" s="381" t="s">
        <v>1690</v>
      </c>
      <c r="B620" s="302" t="s">
        <v>950</v>
      </c>
      <c r="C620" s="305" t="s">
        <v>951</v>
      </c>
      <c r="D620" s="141" t="s">
        <v>49</v>
      </c>
      <c r="E620" s="141">
        <v>30</v>
      </c>
      <c r="F620" s="304"/>
      <c r="G620" s="374"/>
      <c r="H620" s="334"/>
      <c r="I620" s="304"/>
      <c r="J620" s="304"/>
    </row>
    <row r="621" spans="1:10">
      <c r="A621" s="381" t="s">
        <v>1691</v>
      </c>
      <c r="B621" s="302" t="s">
        <v>2607</v>
      </c>
      <c r="C621" s="305" t="s">
        <v>2608</v>
      </c>
      <c r="D621" s="141" t="s">
        <v>49</v>
      </c>
      <c r="E621" s="141">
        <v>30</v>
      </c>
      <c r="F621" s="304"/>
      <c r="G621" s="374"/>
      <c r="H621" s="334"/>
      <c r="I621" s="304"/>
      <c r="J621" s="304"/>
    </row>
    <row r="622" spans="1:10" ht="25.5">
      <c r="A622" s="381" t="s">
        <v>1692</v>
      </c>
      <c r="B622" s="285" t="s">
        <v>952</v>
      </c>
      <c r="C622" s="168" t="s">
        <v>953</v>
      </c>
      <c r="D622" s="141" t="s">
        <v>49</v>
      </c>
      <c r="E622" s="141">
        <v>9</v>
      </c>
      <c r="F622" s="304"/>
      <c r="G622" s="374"/>
      <c r="H622" s="334"/>
      <c r="I622" s="304"/>
      <c r="J622" s="304"/>
    </row>
    <row r="623" spans="1:10" ht="25.5">
      <c r="A623" s="381" t="s">
        <v>1693</v>
      </c>
      <c r="B623" s="302" t="s">
        <v>954</v>
      </c>
      <c r="C623" s="305" t="s">
        <v>955</v>
      </c>
      <c r="D623" s="141" t="s">
        <v>31</v>
      </c>
      <c r="E623" s="141">
        <v>600</v>
      </c>
      <c r="F623" s="136"/>
      <c r="G623" s="304"/>
      <c r="H623" s="304"/>
      <c r="I623" s="409"/>
      <c r="J623" s="409"/>
    </row>
    <row r="624" spans="1:10">
      <c r="A624" s="1917"/>
      <c r="B624" s="378"/>
      <c r="C624" s="385"/>
      <c r="D624" s="335"/>
      <c r="E624" s="358"/>
      <c r="F624" s="329"/>
      <c r="G624" s="378"/>
      <c r="H624" s="405"/>
      <c r="I624" s="406" t="s">
        <v>1694</v>
      </c>
      <c r="J624" s="407"/>
    </row>
    <row r="625" spans="1:10">
      <c r="A625" s="1917" t="s">
        <v>1695</v>
      </c>
      <c r="B625" s="181" t="s">
        <v>2763</v>
      </c>
      <c r="C625" s="235"/>
      <c r="D625" s="333"/>
      <c r="E625" s="357"/>
      <c r="F625" s="320"/>
      <c r="G625" s="375"/>
      <c r="H625" s="333"/>
      <c r="I625" s="320"/>
      <c r="J625" s="320"/>
    </row>
    <row r="626" spans="1:10" ht="63.75">
      <c r="A626" s="381" t="s">
        <v>1696</v>
      </c>
      <c r="B626" s="302" t="s">
        <v>957</v>
      </c>
      <c r="C626" s="305" t="s">
        <v>958</v>
      </c>
      <c r="D626" s="141" t="s">
        <v>31</v>
      </c>
      <c r="E626" s="299">
        <v>3</v>
      </c>
      <c r="F626" s="304"/>
      <c r="G626" s="374"/>
      <c r="H626" s="334"/>
      <c r="I626" s="304"/>
      <c r="J626" s="304"/>
    </row>
    <row r="627" spans="1:10" ht="51">
      <c r="A627" s="381" t="s">
        <v>1697</v>
      </c>
      <c r="B627" s="302" t="s">
        <v>960</v>
      </c>
      <c r="C627" s="305" t="s">
        <v>961</v>
      </c>
      <c r="D627" s="141" t="s">
        <v>31</v>
      </c>
      <c r="E627" s="299">
        <v>3</v>
      </c>
      <c r="F627" s="304"/>
      <c r="G627" s="374"/>
      <c r="H627" s="334"/>
      <c r="I627" s="304"/>
      <c r="J627" s="304"/>
    </row>
    <row r="628" spans="1:10" ht="51">
      <c r="A628" s="381" t="s">
        <v>1698</v>
      </c>
      <c r="B628" s="302" t="s">
        <v>963</v>
      </c>
      <c r="C628" s="305" t="s">
        <v>964</v>
      </c>
      <c r="D628" s="141" t="s">
        <v>31</v>
      </c>
      <c r="E628" s="299">
        <v>3</v>
      </c>
      <c r="F628" s="304"/>
      <c r="G628" s="374"/>
      <c r="H628" s="334"/>
      <c r="I628" s="304"/>
      <c r="J628" s="304"/>
    </row>
    <row r="629" spans="1:10" ht="51">
      <c r="A629" s="381" t="s">
        <v>1699</v>
      </c>
      <c r="B629" s="302" t="s">
        <v>966</v>
      </c>
      <c r="C629" s="305" t="s">
        <v>967</v>
      </c>
      <c r="D629" s="141" t="s">
        <v>31</v>
      </c>
      <c r="E629" s="299">
        <v>3</v>
      </c>
      <c r="F629" s="304"/>
      <c r="G629" s="374"/>
      <c r="H629" s="334"/>
      <c r="I629" s="304"/>
      <c r="J629" s="304"/>
    </row>
    <row r="630" spans="1:10" ht="51">
      <c r="A630" s="381" t="s">
        <v>1700</v>
      </c>
      <c r="B630" s="302" t="s">
        <v>969</v>
      </c>
      <c r="C630" s="305" t="s">
        <v>970</v>
      </c>
      <c r="D630" s="141" t="s">
        <v>31</v>
      </c>
      <c r="E630" s="299">
        <v>3</v>
      </c>
      <c r="F630" s="304"/>
      <c r="G630" s="374"/>
      <c r="H630" s="334"/>
      <c r="I630" s="304"/>
      <c r="J630" s="304"/>
    </row>
    <row r="631" spans="1:10" ht="51">
      <c r="A631" s="381" t="s">
        <v>1701</v>
      </c>
      <c r="B631" s="302" t="s">
        <v>972</v>
      </c>
      <c r="C631" s="305" t="s">
        <v>973</v>
      </c>
      <c r="D631" s="141" t="s">
        <v>31</v>
      </c>
      <c r="E631" s="299">
        <v>4</v>
      </c>
      <c r="F631" s="304"/>
      <c r="G631" s="374"/>
      <c r="H631" s="334"/>
      <c r="I631" s="304"/>
      <c r="J631" s="304"/>
    </row>
    <row r="632" spans="1:10" ht="25.5">
      <c r="A632" s="381" t="s">
        <v>1702</v>
      </c>
      <c r="B632" s="302" t="s">
        <v>975</v>
      </c>
      <c r="C632" s="305" t="s">
        <v>976</v>
      </c>
      <c r="D632" s="141" t="s">
        <v>31</v>
      </c>
      <c r="E632" s="299">
        <v>3</v>
      </c>
      <c r="F632" s="304"/>
      <c r="G632" s="374"/>
      <c r="H632" s="334"/>
      <c r="I632" s="304"/>
      <c r="J632" s="304"/>
    </row>
    <row r="633" spans="1:10" ht="38.25">
      <c r="A633" s="381" t="s">
        <v>1703</v>
      </c>
      <c r="B633" s="302" t="s">
        <v>977</v>
      </c>
      <c r="C633" s="305" t="s">
        <v>978</v>
      </c>
      <c r="D633" s="141" t="s">
        <v>31</v>
      </c>
      <c r="E633" s="299">
        <v>3</v>
      </c>
      <c r="F633" s="304"/>
      <c r="G633" s="374"/>
      <c r="H633" s="334"/>
      <c r="I633" s="304"/>
      <c r="J633" s="304"/>
    </row>
    <row r="634" spans="1:10" ht="25.5">
      <c r="A634" s="381" t="s">
        <v>1704</v>
      </c>
      <c r="B634" s="302" t="s">
        <v>979</v>
      </c>
      <c r="C634" s="305" t="s">
        <v>980</v>
      </c>
      <c r="D634" s="141" t="s">
        <v>31</v>
      </c>
      <c r="E634" s="299">
        <v>3</v>
      </c>
      <c r="F634" s="409"/>
      <c r="G634" s="304"/>
      <c r="H634" s="304"/>
      <c r="I634" s="409"/>
      <c r="J634" s="409"/>
    </row>
    <row r="635" spans="1:10">
      <c r="A635" s="1917"/>
      <c r="B635" s="341"/>
      <c r="C635" s="385"/>
      <c r="D635" s="335"/>
      <c r="E635" s="358"/>
      <c r="F635" s="404"/>
      <c r="G635" s="378"/>
      <c r="H635" s="405"/>
      <c r="I635" s="406" t="s">
        <v>1705</v>
      </c>
      <c r="J635" s="407"/>
    </row>
    <row r="636" spans="1:10">
      <c r="A636" s="1917" t="s">
        <v>1706</v>
      </c>
      <c r="B636" s="181" t="s">
        <v>2762</v>
      </c>
      <c r="C636" s="234"/>
      <c r="D636" s="186"/>
      <c r="E636" s="187"/>
      <c r="F636" s="320"/>
      <c r="G636" s="375"/>
      <c r="H636" s="333"/>
      <c r="I636" s="320"/>
      <c r="J636" s="320"/>
    </row>
    <row r="637" spans="1:10" ht="25.5">
      <c r="A637" s="381" t="s">
        <v>1707</v>
      </c>
      <c r="B637" s="302" t="s">
        <v>983</v>
      </c>
      <c r="C637" s="305" t="s">
        <v>984</v>
      </c>
      <c r="D637" s="141" t="s">
        <v>49</v>
      </c>
      <c r="E637" s="299">
        <v>240</v>
      </c>
      <c r="F637" s="304"/>
      <c r="G637" s="374"/>
      <c r="H637" s="334"/>
      <c r="I637" s="304"/>
      <c r="J637" s="304"/>
    </row>
    <row r="638" spans="1:10" ht="25.5">
      <c r="A638" s="381" t="s">
        <v>1708</v>
      </c>
      <c r="B638" s="302" t="s">
        <v>983</v>
      </c>
      <c r="C638" s="305" t="s">
        <v>986</v>
      </c>
      <c r="D638" s="141" t="s">
        <v>49</v>
      </c>
      <c r="E638" s="299">
        <v>180</v>
      </c>
      <c r="F638" s="409"/>
      <c r="G638" s="304"/>
      <c r="H638" s="304"/>
      <c r="I638" s="409"/>
      <c r="J638" s="409"/>
    </row>
    <row r="639" spans="1:10">
      <c r="A639" s="1917"/>
      <c r="B639" s="341"/>
      <c r="C639" s="385"/>
      <c r="D639" s="335"/>
      <c r="E639" s="358"/>
      <c r="F639" s="404"/>
      <c r="G639" s="327"/>
      <c r="H639" s="405"/>
      <c r="I639" s="406" t="s">
        <v>1709</v>
      </c>
      <c r="J639" s="407"/>
    </row>
    <row r="640" spans="1:10">
      <c r="A640" s="1917" t="s">
        <v>1710</v>
      </c>
      <c r="B640" s="181" t="s">
        <v>2761</v>
      </c>
      <c r="C640" s="235"/>
      <c r="D640" s="179"/>
      <c r="E640" s="187"/>
      <c r="F640" s="431"/>
      <c r="G640" s="205"/>
      <c r="H640" s="205"/>
      <c r="I640" s="431"/>
      <c r="J640" s="431"/>
    </row>
    <row r="641" spans="1:10" ht="38.25">
      <c r="A641" s="1958" t="s">
        <v>1717</v>
      </c>
      <c r="B641" s="305" t="s">
        <v>989</v>
      </c>
      <c r="C641" s="305" t="s">
        <v>2738</v>
      </c>
      <c r="D641" s="198" t="s">
        <v>49</v>
      </c>
      <c r="E641" s="300">
        <v>600</v>
      </c>
      <c r="F641" s="304"/>
      <c r="G641" s="374"/>
      <c r="H641" s="334"/>
      <c r="I641" s="304"/>
      <c r="J641" s="304"/>
    </row>
    <row r="642" spans="1:10" ht="25.5">
      <c r="A642" s="1958" t="s">
        <v>1718</v>
      </c>
      <c r="B642" s="302" t="s">
        <v>990</v>
      </c>
      <c r="C642" s="305" t="s">
        <v>2737</v>
      </c>
      <c r="D642" s="141" t="s">
        <v>49</v>
      </c>
      <c r="E642" s="299">
        <v>450</v>
      </c>
      <c r="F642" s="304"/>
      <c r="G642" s="374"/>
      <c r="H642" s="334"/>
      <c r="I642" s="304"/>
      <c r="J642" s="304"/>
    </row>
    <row r="643" spans="1:10">
      <c r="A643" s="1958" t="s">
        <v>1719</v>
      </c>
      <c r="B643" s="302" t="s">
        <v>990</v>
      </c>
      <c r="C643" s="305" t="s">
        <v>2736</v>
      </c>
      <c r="D643" s="141" t="s">
        <v>49</v>
      </c>
      <c r="E643" s="299">
        <v>108</v>
      </c>
      <c r="F643" s="304"/>
      <c r="G643" s="374"/>
      <c r="H643" s="334"/>
      <c r="I643" s="304"/>
      <c r="J643" s="304"/>
    </row>
    <row r="644" spans="1:10">
      <c r="A644" s="1958" t="s">
        <v>1720</v>
      </c>
      <c r="B644" s="302" t="s">
        <v>990</v>
      </c>
      <c r="C644" s="305" t="s">
        <v>2739</v>
      </c>
      <c r="D644" s="141" t="s">
        <v>31</v>
      </c>
      <c r="E644" s="299">
        <v>150</v>
      </c>
      <c r="F644" s="409"/>
      <c r="G644" s="304"/>
      <c r="H644" s="304"/>
      <c r="I644" s="409"/>
      <c r="J644" s="409"/>
    </row>
    <row r="645" spans="1:10">
      <c r="A645" s="1917"/>
      <c r="B645" s="378"/>
      <c r="C645" s="385"/>
      <c r="D645" s="335"/>
      <c r="E645" s="358"/>
      <c r="F645" s="404"/>
      <c r="G645" s="378"/>
      <c r="H645" s="405"/>
      <c r="I645" s="406" t="s">
        <v>1711</v>
      </c>
      <c r="J645" s="407"/>
    </row>
    <row r="646" spans="1:10">
      <c r="A646" s="1917" t="s">
        <v>1712</v>
      </c>
      <c r="B646" s="181" t="s">
        <v>993</v>
      </c>
      <c r="C646" s="235"/>
      <c r="D646" s="333"/>
      <c r="E646" s="357"/>
      <c r="F646" s="320"/>
      <c r="G646" s="375"/>
      <c r="H646" s="333"/>
      <c r="I646" s="320"/>
      <c r="J646" s="320"/>
    </row>
    <row r="647" spans="1:10" ht="25.5">
      <c r="A647" s="381" t="s">
        <v>1713</v>
      </c>
      <c r="B647" s="204" t="s">
        <v>995</v>
      </c>
      <c r="C647" s="243" t="s">
        <v>996</v>
      </c>
      <c r="D647" s="141" t="s">
        <v>49</v>
      </c>
      <c r="E647" s="299">
        <v>60</v>
      </c>
      <c r="F647" s="304"/>
      <c r="G647" s="374"/>
      <c r="H647" s="334"/>
      <c r="I647" s="304"/>
      <c r="J647" s="304"/>
    </row>
    <row r="648" spans="1:10">
      <c r="A648" s="381" t="s">
        <v>1714</v>
      </c>
      <c r="B648" s="302" t="s">
        <v>998</v>
      </c>
      <c r="C648" s="305" t="s">
        <v>999</v>
      </c>
      <c r="D648" s="141" t="s">
        <v>49</v>
      </c>
      <c r="E648" s="299">
        <v>120</v>
      </c>
      <c r="F648" s="304"/>
      <c r="G648" s="374"/>
      <c r="H648" s="334"/>
      <c r="I648" s="304"/>
      <c r="J648" s="304"/>
    </row>
    <row r="649" spans="1:10" ht="25.5">
      <c r="A649" s="381" t="s">
        <v>1715</v>
      </c>
      <c r="B649" s="302" t="s">
        <v>2799</v>
      </c>
      <c r="C649" s="305" t="s">
        <v>1001</v>
      </c>
      <c r="D649" s="141" t="s">
        <v>49</v>
      </c>
      <c r="E649" s="299">
        <v>60</v>
      </c>
      <c r="F649" s="304"/>
      <c r="G649" s="374"/>
      <c r="H649" s="334"/>
      <c r="I649" s="304"/>
      <c r="J649" s="304"/>
    </row>
    <row r="650" spans="1:10" ht="25.5">
      <c r="A650" s="381" t="s">
        <v>1716</v>
      </c>
      <c r="B650" s="302" t="s">
        <v>1003</v>
      </c>
      <c r="C650" s="305" t="s">
        <v>1004</v>
      </c>
      <c r="D650" s="141" t="s">
        <v>49</v>
      </c>
      <c r="E650" s="299">
        <v>60</v>
      </c>
      <c r="F650" s="409"/>
      <c r="G650" s="304"/>
      <c r="H650" s="304"/>
      <c r="I650" s="409"/>
      <c r="J650" s="409"/>
    </row>
    <row r="651" spans="1:10">
      <c r="A651" s="1917"/>
      <c r="B651" s="341"/>
      <c r="C651" s="385"/>
      <c r="D651" s="335"/>
      <c r="E651" s="358"/>
      <c r="F651" s="404"/>
      <c r="G651" s="378"/>
      <c r="H651" s="405"/>
      <c r="I651" s="406" t="s">
        <v>1721</v>
      </c>
      <c r="J651" s="407"/>
    </row>
    <row r="652" spans="1:10">
      <c r="A652" s="1917" t="s">
        <v>1722</v>
      </c>
      <c r="B652" s="181" t="s">
        <v>1007</v>
      </c>
      <c r="C652" s="235"/>
      <c r="D652" s="179"/>
      <c r="E652" s="187"/>
      <c r="F652" s="320"/>
      <c r="G652" s="375"/>
      <c r="H652" s="333"/>
      <c r="I652" s="320"/>
      <c r="J652" s="320"/>
    </row>
    <row r="653" spans="1:10" ht="25.5">
      <c r="A653" s="381" t="s">
        <v>1724</v>
      </c>
      <c r="B653" s="302" t="s">
        <v>1009</v>
      </c>
      <c r="C653" s="305" t="s">
        <v>1010</v>
      </c>
      <c r="D653" s="141" t="s">
        <v>49</v>
      </c>
      <c r="E653" s="299">
        <v>72</v>
      </c>
      <c r="F653" s="318"/>
      <c r="G653" s="377"/>
      <c r="H653" s="334"/>
      <c r="I653" s="304"/>
      <c r="J653" s="304"/>
    </row>
    <row r="654" spans="1:10">
      <c r="A654" s="381" t="s">
        <v>1725</v>
      </c>
      <c r="B654" s="302" t="s">
        <v>1012</v>
      </c>
      <c r="C654" s="305" t="s">
        <v>1013</v>
      </c>
      <c r="D654" s="141" t="s">
        <v>31</v>
      </c>
      <c r="E654" s="299">
        <v>3000</v>
      </c>
      <c r="F654" s="318"/>
      <c r="G654" s="377"/>
      <c r="H654" s="334"/>
      <c r="I654" s="304"/>
      <c r="J654" s="304"/>
    </row>
    <row r="655" spans="1:10" ht="25.5">
      <c r="A655" s="381" t="s">
        <v>1726</v>
      </c>
      <c r="B655" s="302" t="s">
        <v>1015</v>
      </c>
      <c r="C655" s="305" t="s">
        <v>1016</v>
      </c>
      <c r="D655" s="141" t="s">
        <v>31</v>
      </c>
      <c r="E655" s="299">
        <v>30</v>
      </c>
      <c r="F655" s="318"/>
      <c r="G655" s="377"/>
      <c r="H655" s="334"/>
      <c r="I655" s="304"/>
      <c r="J655" s="304"/>
    </row>
    <row r="656" spans="1:10" ht="25.5">
      <c r="A656" s="381" t="s">
        <v>1727</v>
      </c>
      <c r="B656" s="302" t="s">
        <v>1018</v>
      </c>
      <c r="C656" s="305" t="s">
        <v>1019</v>
      </c>
      <c r="D656" s="141" t="s">
        <v>31</v>
      </c>
      <c r="E656" s="299">
        <v>60</v>
      </c>
      <c r="F656" s="318"/>
      <c r="G656" s="377"/>
      <c r="H656" s="334"/>
      <c r="I656" s="304"/>
      <c r="J656" s="304"/>
    </row>
    <row r="657" spans="1:10">
      <c r="A657" s="381" t="s">
        <v>1728</v>
      </c>
      <c r="B657" s="302" t="s">
        <v>1021</v>
      </c>
      <c r="C657" s="305" t="s">
        <v>2740</v>
      </c>
      <c r="D657" s="141" t="s">
        <v>49</v>
      </c>
      <c r="E657" s="299">
        <v>75</v>
      </c>
      <c r="F657" s="409"/>
      <c r="G657" s="304"/>
      <c r="H657" s="304"/>
      <c r="I657" s="409"/>
      <c r="J657" s="409"/>
    </row>
    <row r="658" spans="1:10">
      <c r="A658" s="1917"/>
      <c r="B658" s="341"/>
      <c r="C658" s="385"/>
      <c r="D658" s="335"/>
      <c r="E658" s="358"/>
      <c r="F658" s="404"/>
      <c r="G658" s="378"/>
      <c r="H658" s="405"/>
      <c r="I658" s="406" t="s">
        <v>1723</v>
      </c>
      <c r="J658" s="407"/>
    </row>
    <row r="659" spans="1:10">
      <c r="A659" s="1917" t="s">
        <v>1729</v>
      </c>
      <c r="B659" s="181" t="s">
        <v>2759</v>
      </c>
      <c r="C659" s="235"/>
      <c r="D659" s="179"/>
      <c r="E659" s="187"/>
      <c r="F659" s="320"/>
      <c r="G659" s="375"/>
      <c r="H659" s="333"/>
      <c r="I659" s="320"/>
      <c r="J659" s="320"/>
    </row>
    <row r="660" spans="1:10" ht="25.5">
      <c r="A660" s="381" t="s">
        <v>1734</v>
      </c>
      <c r="B660" s="297" t="s">
        <v>1025</v>
      </c>
      <c r="C660" s="380" t="s">
        <v>1730</v>
      </c>
      <c r="D660" s="139" t="s">
        <v>31</v>
      </c>
      <c r="E660" s="150">
        <v>15</v>
      </c>
      <c r="F660" s="318"/>
      <c r="G660" s="377"/>
      <c r="H660" s="371"/>
      <c r="I660" s="318"/>
      <c r="J660" s="318"/>
    </row>
    <row r="661" spans="1:10" ht="25.5">
      <c r="A661" s="381" t="s">
        <v>1735</v>
      </c>
      <c r="B661" s="297" t="s">
        <v>1025</v>
      </c>
      <c r="C661" s="380" t="s">
        <v>1731</v>
      </c>
      <c r="D661" s="139" t="s">
        <v>31</v>
      </c>
      <c r="E661" s="150">
        <v>30</v>
      </c>
      <c r="F661" s="318"/>
      <c r="G661" s="377"/>
      <c r="H661" s="371"/>
      <c r="I661" s="318"/>
      <c r="J661" s="318"/>
    </row>
    <row r="662" spans="1:10" ht="25.5">
      <c r="A662" s="381" t="s">
        <v>1736</v>
      </c>
      <c r="B662" s="297" t="s">
        <v>1025</v>
      </c>
      <c r="C662" s="380" t="s">
        <v>1732</v>
      </c>
      <c r="D662" s="139" t="s">
        <v>31</v>
      </c>
      <c r="E662" s="150">
        <v>30</v>
      </c>
      <c r="F662" s="318"/>
      <c r="G662" s="377"/>
      <c r="H662" s="371"/>
      <c r="I662" s="318"/>
      <c r="J662" s="318"/>
    </row>
    <row r="663" spans="1:10" ht="25.5">
      <c r="A663" s="381" t="s">
        <v>1737</v>
      </c>
      <c r="B663" s="297" t="s">
        <v>1028</v>
      </c>
      <c r="C663" s="380" t="s">
        <v>1733</v>
      </c>
      <c r="D663" s="139" t="s">
        <v>31</v>
      </c>
      <c r="E663" s="150">
        <v>60</v>
      </c>
      <c r="F663" s="409"/>
      <c r="G663" s="304"/>
      <c r="H663" s="304"/>
      <c r="I663" s="409"/>
      <c r="J663" s="409"/>
    </row>
    <row r="664" spans="1:10">
      <c r="A664" s="1917"/>
      <c r="B664" s="341"/>
      <c r="C664" s="385"/>
      <c r="D664" s="335"/>
      <c r="E664" s="358"/>
      <c r="F664" s="404"/>
      <c r="G664" s="378"/>
      <c r="H664" s="405"/>
      <c r="I664" s="406" t="s">
        <v>1738</v>
      </c>
      <c r="J664" s="407"/>
    </row>
    <row r="665" spans="1:10">
      <c r="A665" s="1917" t="s">
        <v>81</v>
      </c>
      <c r="B665" s="181" t="s">
        <v>2760</v>
      </c>
      <c r="C665" s="245"/>
      <c r="D665" s="188"/>
      <c r="E665" s="206"/>
      <c r="F665" s="320"/>
      <c r="G665" s="375"/>
      <c r="H665" s="333"/>
      <c r="I665" s="320"/>
      <c r="J665" s="320"/>
    </row>
    <row r="666" spans="1:10" ht="25.5">
      <c r="A666" s="381" t="s">
        <v>1739</v>
      </c>
      <c r="B666" s="302" t="s">
        <v>1032</v>
      </c>
      <c r="C666" s="305" t="s">
        <v>2744</v>
      </c>
      <c r="D666" s="141" t="s">
        <v>31</v>
      </c>
      <c r="E666" s="300">
        <v>105000</v>
      </c>
      <c r="F666" s="304"/>
      <c r="G666" s="374"/>
      <c r="H666" s="334"/>
      <c r="I666" s="304"/>
      <c r="J666" s="304"/>
    </row>
    <row r="667" spans="1:10" ht="25.5">
      <c r="A667" s="381" t="s">
        <v>1740</v>
      </c>
      <c r="B667" s="302" t="s">
        <v>1034</v>
      </c>
      <c r="C667" s="305" t="s">
        <v>1035</v>
      </c>
      <c r="D667" s="141" t="s">
        <v>31</v>
      </c>
      <c r="E667" s="300">
        <v>3000</v>
      </c>
      <c r="F667" s="304"/>
      <c r="G667" s="374"/>
      <c r="H667" s="334"/>
      <c r="I667" s="304"/>
      <c r="J667" s="304"/>
    </row>
    <row r="668" spans="1:10">
      <c r="A668" s="381" t="s">
        <v>1741</v>
      </c>
      <c r="B668" s="302" t="s">
        <v>1037</v>
      </c>
      <c r="C668" s="305" t="s">
        <v>1038</v>
      </c>
      <c r="D668" s="141" t="s">
        <v>31</v>
      </c>
      <c r="E668" s="300">
        <v>600</v>
      </c>
      <c r="F668" s="304"/>
      <c r="G668" s="374"/>
      <c r="H668" s="334"/>
      <c r="I668" s="304"/>
      <c r="J668" s="304"/>
    </row>
    <row r="669" spans="1:10" ht="25.5">
      <c r="A669" s="381" t="s">
        <v>1742</v>
      </c>
      <c r="B669" s="302" t="s">
        <v>1039</v>
      </c>
      <c r="C669" s="305" t="s">
        <v>2743</v>
      </c>
      <c r="D669" s="141" t="s">
        <v>31</v>
      </c>
      <c r="E669" s="300">
        <v>1500</v>
      </c>
      <c r="F669" s="304"/>
      <c r="G669" s="374"/>
      <c r="H669" s="334"/>
      <c r="I669" s="304"/>
      <c r="J669" s="304"/>
    </row>
    <row r="670" spans="1:10" ht="25.5">
      <c r="A670" s="381" t="s">
        <v>1743</v>
      </c>
      <c r="B670" s="302" t="s">
        <v>1040</v>
      </c>
      <c r="C670" s="246" t="s">
        <v>2742</v>
      </c>
      <c r="D670" s="141" t="s">
        <v>31</v>
      </c>
      <c r="E670" s="300">
        <v>3000</v>
      </c>
      <c r="F670" s="304"/>
      <c r="G670" s="374"/>
      <c r="H670" s="334"/>
      <c r="I670" s="304"/>
      <c r="J670" s="304"/>
    </row>
    <row r="671" spans="1:10" ht="25.5">
      <c r="A671" s="381" t="s">
        <v>1744</v>
      </c>
      <c r="B671" s="302" t="s">
        <v>1041</v>
      </c>
      <c r="C671" s="246" t="s">
        <v>2741</v>
      </c>
      <c r="D671" s="141" t="s">
        <v>31</v>
      </c>
      <c r="E671" s="300">
        <v>15000</v>
      </c>
      <c r="F671" s="304"/>
      <c r="G671" s="374"/>
      <c r="H671" s="334"/>
      <c r="I671" s="304"/>
      <c r="J671" s="304"/>
    </row>
    <row r="672" spans="1:10" ht="38.25">
      <c r="A672" s="381" t="s">
        <v>1745</v>
      </c>
      <c r="B672" s="302" t="s">
        <v>1042</v>
      </c>
      <c r="C672" s="305" t="s">
        <v>1043</v>
      </c>
      <c r="D672" s="141" t="s">
        <v>31</v>
      </c>
      <c r="E672" s="300">
        <v>900</v>
      </c>
      <c r="F672" s="304"/>
      <c r="G672" s="374"/>
      <c r="H672" s="334"/>
      <c r="I672" s="304"/>
      <c r="J672" s="304"/>
    </row>
    <row r="673" spans="1:10" ht="25.5">
      <c r="A673" s="381" t="s">
        <v>1746</v>
      </c>
      <c r="B673" s="302" t="s">
        <v>1044</v>
      </c>
      <c r="C673" s="305" t="s">
        <v>1045</v>
      </c>
      <c r="D673" s="141" t="s">
        <v>31</v>
      </c>
      <c r="E673" s="300">
        <v>900</v>
      </c>
      <c r="F673" s="304"/>
      <c r="G673" s="374"/>
      <c r="H673" s="334"/>
      <c r="I673" s="304"/>
      <c r="J673" s="304"/>
    </row>
    <row r="674" spans="1:10">
      <c r="A674" s="1917"/>
      <c r="B674" s="341"/>
      <c r="C674" s="385"/>
      <c r="D674" s="335"/>
      <c r="E674" s="358"/>
      <c r="F674" s="329"/>
      <c r="G674" s="378"/>
      <c r="H674" s="335"/>
      <c r="I674" s="373" t="s">
        <v>1747</v>
      </c>
      <c r="J674" s="319"/>
    </row>
    <row r="675" spans="1:10">
      <c r="A675" s="1917" t="s">
        <v>1748</v>
      </c>
      <c r="B675" s="181" t="s">
        <v>1048</v>
      </c>
      <c r="C675" s="245"/>
      <c r="D675" s="188"/>
      <c r="E675" s="206"/>
      <c r="F675" s="320"/>
      <c r="G675" s="375"/>
      <c r="H675" s="333"/>
      <c r="I675" s="320"/>
      <c r="J675" s="320"/>
    </row>
    <row r="676" spans="1:10" ht="38.25">
      <c r="A676" s="381" t="s">
        <v>1749</v>
      </c>
      <c r="B676" s="302" t="s">
        <v>1050</v>
      </c>
      <c r="C676" s="246" t="s">
        <v>1051</v>
      </c>
      <c r="D676" s="144" t="s">
        <v>49</v>
      </c>
      <c r="E676" s="300">
        <v>120</v>
      </c>
      <c r="F676" s="409"/>
      <c r="G676" s="304"/>
      <c r="H676" s="304"/>
      <c r="I676" s="409"/>
      <c r="J676" s="409"/>
    </row>
    <row r="677" spans="1:10">
      <c r="A677" s="1917"/>
      <c r="B677" s="341"/>
      <c r="C677" s="385"/>
      <c r="D677" s="335"/>
      <c r="E677" s="358"/>
      <c r="F677" s="404"/>
      <c r="G677" s="378"/>
      <c r="H677" s="405"/>
      <c r="I677" s="406" t="s">
        <v>1754</v>
      </c>
      <c r="J677" s="407"/>
    </row>
    <row r="678" spans="1:10">
      <c r="A678" s="1917" t="s">
        <v>1750</v>
      </c>
      <c r="B678" s="181" t="s">
        <v>1054</v>
      </c>
      <c r="C678" s="234"/>
      <c r="D678" s="178"/>
      <c r="E678" s="185"/>
      <c r="F678" s="320"/>
      <c r="G678" s="375"/>
      <c r="H678" s="333"/>
      <c r="I678" s="320"/>
      <c r="J678" s="320"/>
    </row>
    <row r="679" spans="1:10">
      <c r="A679" s="381" t="s">
        <v>1751</v>
      </c>
      <c r="B679" s="160" t="s">
        <v>1056</v>
      </c>
      <c r="C679" s="243" t="s">
        <v>2613</v>
      </c>
      <c r="D679" s="141" t="s">
        <v>49</v>
      </c>
      <c r="E679" s="299">
        <v>18</v>
      </c>
      <c r="F679" s="318"/>
      <c r="G679" s="377"/>
      <c r="H679" s="334"/>
      <c r="I679" s="304"/>
      <c r="J679" s="304"/>
    </row>
    <row r="680" spans="1:10">
      <c r="A680" s="381" t="s">
        <v>1752</v>
      </c>
      <c r="B680" s="160" t="s">
        <v>1056</v>
      </c>
      <c r="C680" s="243" t="s">
        <v>2614</v>
      </c>
      <c r="D680" s="153" t="s">
        <v>49</v>
      </c>
      <c r="E680" s="154">
        <v>36</v>
      </c>
      <c r="F680" s="318"/>
      <c r="G680" s="377"/>
      <c r="H680" s="334"/>
      <c r="I680" s="304"/>
      <c r="J680" s="304"/>
    </row>
    <row r="681" spans="1:10" ht="25.5">
      <c r="A681" s="381" t="s">
        <v>1753</v>
      </c>
      <c r="B681" s="160" t="s">
        <v>1056</v>
      </c>
      <c r="C681" s="243" t="s">
        <v>2615</v>
      </c>
      <c r="D681" s="153" t="s">
        <v>49</v>
      </c>
      <c r="E681" s="154">
        <v>450</v>
      </c>
      <c r="F681" s="136"/>
      <c r="G681" s="304"/>
      <c r="H681" s="304"/>
      <c r="I681" s="409"/>
      <c r="J681" s="409"/>
    </row>
    <row r="682" spans="1:10">
      <c r="A682" s="1917"/>
      <c r="B682" s="341"/>
      <c r="C682" s="385"/>
      <c r="D682" s="335"/>
      <c r="E682" s="358"/>
      <c r="F682" s="329"/>
      <c r="G682" s="378"/>
      <c r="H682" s="405"/>
      <c r="I682" s="406" t="s">
        <v>1755</v>
      </c>
      <c r="J682" s="407"/>
    </row>
    <row r="683" spans="1:10">
      <c r="A683" s="1917" t="s">
        <v>1756</v>
      </c>
      <c r="B683" s="181" t="s">
        <v>1061</v>
      </c>
      <c r="C683" s="234"/>
      <c r="D683" s="178"/>
      <c r="E683" s="185"/>
      <c r="F683" s="320"/>
      <c r="G683" s="375"/>
      <c r="H683" s="333"/>
      <c r="I683" s="320"/>
      <c r="J683" s="320"/>
    </row>
    <row r="684" spans="1:10">
      <c r="A684" s="381" t="s">
        <v>1757</v>
      </c>
      <c r="B684" s="160" t="s">
        <v>1063</v>
      </c>
      <c r="C684" s="243" t="s">
        <v>1064</v>
      </c>
      <c r="D684" s="154" t="s">
        <v>31</v>
      </c>
      <c r="E684" s="154">
        <v>15</v>
      </c>
      <c r="F684" s="304"/>
      <c r="G684" s="374"/>
      <c r="H684" s="334"/>
      <c r="I684" s="304"/>
      <c r="J684" s="304"/>
    </row>
    <row r="685" spans="1:10">
      <c r="A685" s="381" t="s">
        <v>1758</v>
      </c>
      <c r="B685" s="160" t="s">
        <v>1063</v>
      </c>
      <c r="C685" s="243" t="s">
        <v>1066</v>
      </c>
      <c r="D685" s="154" t="s">
        <v>31</v>
      </c>
      <c r="E685" s="154">
        <v>15</v>
      </c>
      <c r="F685" s="304"/>
      <c r="G685" s="374"/>
      <c r="H685" s="334"/>
      <c r="I685" s="304"/>
      <c r="J685" s="304"/>
    </row>
    <row r="686" spans="1:10">
      <c r="A686" s="381" t="s">
        <v>1759</v>
      </c>
      <c r="B686" s="160" t="s">
        <v>1063</v>
      </c>
      <c r="C686" s="243" t="s">
        <v>2745</v>
      </c>
      <c r="D686" s="154" t="s">
        <v>31</v>
      </c>
      <c r="E686" s="299">
        <v>6</v>
      </c>
      <c r="F686" s="304"/>
      <c r="G686" s="374"/>
      <c r="H686" s="334"/>
      <c r="I686" s="304"/>
      <c r="J686" s="304"/>
    </row>
    <row r="687" spans="1:10">
      <c r="A687" s="381" t="s">
        <v>1760</v>
      </c>
      <c r="B687" s="302" t="s">
        <v>1069</v>
      </c>
      <c r="C687" s="305" t="s">
        <v>1070</v>
      </c>
      <c r="D687" s="141" t="s">
        <v>31</v>
      </c>
      <c r="E687" s="299">
        <v>12</v>
      </c>
      <c r="F687" s="304"/>
      <c r="G687" s="374"/>
      <c r="H687" s="334"/>
      <c r="I687" s="304"/>
      <c r="J687" s="304"/>
    </row>
    <row r="688" spans="1:10" ht="25.5">
      <c r="A688" s="381" t="s">
        <v>1761</v>
      </c>
      <c r="B688" s="302" t="s">
        <v>1071</v>
      </c>
      <c r="C688" s="305" t="s">
        <v>1072</v>
      </c>
      <c r="D688" s="141" t="s">
        <v>31</v>
      </c>
      <c r="E688" s="299">
        <v>3000</v>
      </c>
      <c r="F688" s="304"/>
      <c r="G688" s="374"/>
      <c r="H688" s="334"/>
      <c r="I688" s="304"/>
      <c r="J688" s="304"/>
    </row>
    <row r="689" spans="1:10" ht="25.5">
      <c r="A689" s="381" t="s">
        <v>1762</v>
      </c>
      <c r="B689" s="302" t="s">
        <v>1071</v>
      </c>
      <c r="C689" s="305" t="s">
        <v>1073</v>
      </c>
      <c r="D689" s="141" t="s">
        <v>31</v>
      </c>
      <c r="E689" s="299">
        <v>6000</v>
      </c>
      <c r="F689" s="304"/>
      <c r="G689" s="374"/>
      <c r="H689" s="334"/>
      <c r="I689" s="304"/>
      <c r="J689" s="304"/>
    </row>
    <row r="690" spans="1:10" ht="25.5">
      <c r="A690" s="381" t="s">
        <v>1763</v>
      </c>
      <c r="B690" s="302" t="s">
        <v>1071</v>
      </c>
      <c r="C690" s="305" t="s">
        <v>1074</v>
      </c>
      <c r="D690" s="141" t="s">
        <v>31</v>
      </c>
      <c r="E690" s="299">
        <v>3000</v>
      </c>
      <c r="F690" s="304"/>
      <c r="G690" s="374"/>
      <c r="H690" s="334"/>
      <c r="I690" s="304"/>
      <c r="J690" s="304"/>
    </row>
    <row r="691" spans="1:10" ht="25.5">
      <c r="A691" s="381" t="s">
        <v>1764</v>
      </c>
      <c r="B691" s="302" t="s">
        <v>1071</v>
      </c>
      <c r="C691" s="305" t="s">
        <v>1765</v>
      </c>
      <c r="D691" s="141" t="s">
        <v>31</v>
      </c>
      <c r="E691" s="299">
        <v>6000</v>
      </c>
      <c r="F691" s="268"/>
      <c r="G691" s="276"/>
      <c r="H691" s="384"/>
      <c r="I691" s="268"/>
      <c r="J691" s="268"/>
    </row>
    <row r="692" spans="1:10">
      <c r="A692" s="1917"/>
      <c r="B692" s="341"/>
      <c r="C692" s="385"/>
      <c r="D692" s="335"/>
      <c r="E692" s="358"/>
      <c r="F692" s="329"/>
      <c r="G692" s="378"/>
      <c r="H692" s="405"/>
      <c r="I692" s="406" t="s">
        <v>1771</v>
      </c>
      <c r="J692" s="407"/>
    </row>
    <row r="693" spans="1:10">
      <c r="A693" s="3473" t="s">
        <v>234</v>
      </c>
      <c r="B693" s="424" t="s">
        <v>1766</v>
      </c>
      <c r="C693" s="459"/>
      <c r="D693" s="470"/>
      <c r="E693" s="471"/>
      <c r="F693" s="263"/>
      <c r="G693" s="264"/>
      <c r="H693" s="265"/>
      <c r="I693" s="263"/>
      <c r="J693" s="263"/>
    </row>
    <row r="694" spans="1:10" ht="25.5">
      <c r="A694" s="1958" t="s">
        <v>1767</v>
      </c>
      <c r="B694" s="639" t="s">
        <v>1075</v>
      </c>
      <c r="C694" s="168" t="s">
        <v>1076</v>
      </c>
      <c r="D694" s="141" t="s">
        <v>31</v>
      </c>
      <c r="E694" s="299">
        <v>36</v>
      </c>
      <c r="F694" s="409"/>
      <c r="G694" s="304"/>
      <c r="H694" s="304"/>
      <c r="I694" s="409"/>
      <c r="J694" s="409"/>
    </row>
    <row r="695" spans="1:10">
      <c r="A695" s="1917"/>
      <c r="B695" s="341"/>
      <c r="C695" s="385"/>
      <c r="D695" s="335"/>
      <c r="E695" s="358"/>
      <c r="F695" s="404"/>
      <c r="G695" s="378"/>
      <c r="H695" s="405"/>
      <c r="I695" s="406" t="s">
        <v>1772</v>
      </c>
      <c r="J695" s="407"/>
    </row>
    <row r="696" spans="1:10">
      <c r="A696" s="1917" t="s">
        <v>1768</v>
      </c>
      <c r="B696" s="181" t="s">
        <v>1077</v>
      </c>
      <c r="C696" s="473"/>
      <c r="D696" s="474"/>
      <c r="E696" s="475"/>
      <c r="F696" s="320"/>
      <c r="G696" s="375"/>
      <c r="H696" s="333"/>
      <c r="I696" s="320"/>
      <c r="J696" s="320"/>
    </row>
    <row r="697" spans="1:10">
      <c r="A697" s="1958" t="s">
        <v>1769</v>
      </c>
      <c r="B697" s="302" t="s">
        <v>1078</v>
      </c>
      <c r="C697" s="305" t="s">
        <v>1079</v>
      </c>
      <c r="D697" s="141" t="s">
        <v>31</v>
      </c>
      <c r="E697" s="299">
        <v>30</v>
      </c>
      <c r="F697" s="304"/>
      <c r="G697" s="374"/>
      <c r="H697" s="334"/>
      <c r="I697" s="304"/>
      <c r="J697" s="304"/>
    </row>
    <row r="698" spans="1:10" ht="25.5">
      <c r="A698" s="1958" t="s">
        <v>1770</v>
      </c>
      <c r="B698" s="302" t="s">
        <v>1080</v>
      </c>
      <c r="C698" s="305" t="s">
        <v>1777</v>
      </c>
      <c r="D698" s="144" t="s">
        <v>31</v>
      </c>
      <c r="E698" s="300">
        <v>36</v>
      </c>
      <c r="F698" s="304"/>
      <c r="G698" s="374"/>
      <c r="H698" s="334"/>
      <c r="I698" s="304"/>
      <c r="J698" s="304"/>
    </row>
    <row r="699" spans="1:10">
      <c r="A699" s="1917"/>
      <c r="B699" s="341"/>
      <c r="C699" s="385"/>
      <c r="D699" s="335"/>
      <c r="E699" s="358"/>
      <c r="F699" s="329"/>
      <c r="G699" s="378"/>
      <c r="H699" s="335"/>
      <c r="I699" s="373" t="s">
        <v>1773</v>
      </c>
      <c r="J699" s="319"/>
    </row>
    <row r="700" spans="1:10">
      <c r="A700" s="1917" t="s">
        <v>1774</v>
      </c>
      <c r="B700" s="181" t="s">
        <v>1081</v>
      </c>
      <c r="C700" s="322"/>
      <c r="D700" s="333"/>
      <c r="E700" s="357"/>
      <c r="F700" s="320"/>
      <c r="G700" s="375"/>
      <c r="H700" s="333"/>
      <c r="I700" s="320"/>
      <c r="J700" s="320"/>
    </row>
    <row r="701" spans="1:10" ht="25.5">
      <c r="A701" s="381" t="s">
        <v>1775</v>
      </c>
      <c r="B701" s="148" t="s">
        <v>1082</v>
      </c>
      <c r="C701" s="192" t="s">
        <v>1776</v>
      </c>
      <c r="D701" s="156" t="s">
        <v>87</v>
      </c>
      <c r="E701" s="291">
        <v>72</v>
      </c>
      <c r="F701" s="409"/>
      <c r="G701" s="304"/>
      <c r="H701" s="304"/>
      <c r="I701" s="409"/>
      <c r="J701" s="409"/>
    </row>
    <row r="702" spans="1:10">
      <c r="A702" s="1917"/>
      <c r="B702" s="341"/>
      <c r="C702" s="385"/>
      <c r="D702" s="335"/>
      <c r="E702" s="358"/>
      <c r="F702" s="404"/>
      <c r="G702" s="378"/>
      <c r="H702" s="405"/>
      <c r="I702" s="406" t="s">
        <v>1778</v>
      </c>
      <c r="J702" s="407"/>
    </row>
    <row r="703" spans="1:10">
      <c r="A703" s="1917" t="s">
        <v>1781</v>
      </c>
      <c r="B703" s="278" t="s">
        <v>1084</v>
      </c>
      <c r="C703" s="322"/>
      <c r="D703" s="333"/>
      <c r="E703" s="357"/>
      <c r="F703" s="320"/>
      <c r="G703" s="375"/>
      <c r="H703" s="333"/>
      <c r="I703" s="320"/>
      <c r="J703" s="320"/>
    </row>
    <row r="704" spans="1:10">
      <c r="A704" s="381" t="s">
        <v>1782</v>
      </c>
      <c r="B704" s="302" t="s">
        <v>1085</v>
      </c>
      <c r="C704" s="305" t="s">
        <v>1086</v>
      </c>
      <c r="D704" s="141" t="s">
        <v>31</v>
      </c>
      <c r="E704" s="299">
        <v>24</v>
      </c>
      <c r="F704" s="304"/>
      <c r="G704" s="374"/>
      <c r="H704" s="371"/>
      <c r="I704" s="318"/>
      <c r="J704" s="304"/>
    </row>
    <row r="705" spans="1:10">
      <c r="A705" s="381" t="s">
        <v>1783</v>
      </c>
      <c r="B705" s="302" t="s">
        <v>1085</v>
      </c>
      <c r="C705" s="305" t="s">
        <v>1780</v>
      </c>
      <c r="D705" s="141" t="s">
        <v>31</v>
      </c>
      <c r="E705" s="299">
        <v>12</v>
      </c>
      <c r="F705" s="136"/>
      <c r="G705" s="304"/>
      <c r="H705" s="304"/>
      <c r="I705" s="409"/>
      <c r="J705" s="409"/>
    </row>
    <row r="706" spans="1:10">
      <c r="A706" s="1917"/>
      <c r="B706" s="341"/>
      <c r="C706" s="385"/>
      <c r="D706" s="335"/>
      <c r="E706" s="358"/>
      <c r="F706" s="329"/>
      <c r="G706" s="327"/>
      <c r="H706" s="405"/>
      <c r="I706" s="406" t="s">
        <v>1779</v>
      </c>
      <c r="J706" s="407"/>
    </row>
    <row r="707" spans="1:10">
      <c r="A707" s="1917" t="s">
        <v>1784</v>
      </c>
      <c r="B707" s="135" t="s">
        <v>1087</v>
      </c>
      <c r="C707" s="322"/>
      <c r="D707" s="333"/>
      <c r="E707" s="357"/>
      <c r="F707" s="249"/>
      <c r="G707" s="205"/>
      <c r="H707" s="333"/>
      <c r="I707" s="250"/>
      <c r="J707" s="320"/>
    </row>
    <row r="708" spans="1:10" ht="89.25">
      <c r="A708" s="381" t="s">
        <v>1785</v>
      </c>
      <c r="B708" s="297" t="s">
        <v>1089</v>
      </c>
      <c r="C708" s="305" t="s">
        <v>1090</v>
      </c>
      <c r="D708" s="334" t="s">
        <v>858</v>
      </c>
      <c r="E708" s="334">
        <v>10</v>
      </c>
      <c r="F708" s="225"/>
      <c r="G708" s="318"/>
      <c r="H708" s="371"/>
      <c r="I708" s="226"/>
      <c r="J708" s="318"/>
    </row>
    <row r="709" spans="1:10" ht="76.5">
      <c r="A709" s="381" t="s">
        <v>1786</v>
      </c>
      <c r="B709" s="297" t="s">
        <v>1092</v>
      </c>
      <c r="C709" s="305" t="s">
        <v>1093</v>
      </c>
      <c r="D709" s="334" t="s">
        <v>858</v>
      </c>
      <c r="E709" s="334">
        <v>10</v>
      </c>
      <c r="F709" s="225"/>
      <c r="G709" s="318"/>
      <c r="H709" s="371"/>
      <c r="I709" s="226"/>
      <c r="J709" s="318"/>
    </row>
    <row r="710" spans="1:10" ht="89.25">
      <c r="A710" s="381" t="s">
        <v>1787</v>
      </c>
      <c r="B710" s="297" t="s">
        <v>1095</v>
      </c>
      <c r="C710" s="305" t="s">
        <v>1096</v>
      </c>
      <c r="D710" s="334" t="s">
        <v>858</v>
      </c>
      <c r="E710" s="334">
        <v>10</v>
      </c>
      <c r="F710" s="225"/>
      <c r="G710" s="318"/>
      <c r="H710" s="371"/>
      <c r="I710" s="226"/>
      <c r="J710" s="318"/>
    </row>
    <row r="711" spans="1:10" ht="76.5">
      <c r="A711" s="381" t="s">
        <v>1788</v>
      </c>
      <c r="B711" s="297" t="s">
        <v>1098</v>
      </c>
      <c r="C711" s="305" t="s">
        <v>1099</v>
      </c>
      <c r="D711" s="334" t="s">
        <v>858</v>
      </c>
      <c r="E711" s="334">
        <v>10</v>
      </c>
      <c r="F711" s="225"/>
      <c r="G711" s="318"/>
      <c r="H711" s="371"/>
      <c r="I711" s="226"/>
      <c r="J711" s="318"/>
    </row>
    <row r="712" spans="1:10" ht="38.25">
      <c r="A712" s="381" t="s">
        <v>1789</v>
      </c>
      <c r="B712" s="297" t="s">
        <v>1101</v>
      </c>
      <c r="C712" s="305" t="s">
        <v>1102</v>
      </c>
      <c r="D712" s="334" t="s">
        <v>858</v>
      </c>
      <c r="E712" s="334">
        <v>9</v>
      </c>
      <c r="F712" s="225"/>
      <c r="G712" s="318"/>
      <c r="H712" s="371"/>
      <c r="I712" s="226"/>
      <c r="J712" s="318"/>
    </row>
    <row r="713" spans="1:10" ht="51">
      <c r="A713" s="381" t="s">
        <v>1790</v>
      </c>
      <c r="B713" s="222" t="s">
        <v>1104</v>
      </c>
      <c r="C713" s="353" t="s">
        <v>1105</v>
      </c>
      <c r="D713" s="334" t="s">
        <v>858</v>
      </c>
      <c r="E713" s="334">
        <v>9</v>
      </c>
      <c r="F713" s="225"/>
      <c r="G713" s="318"/>
      <c r="H713" s="371"/>
      <c r="I713" s="226"/>
      <c r="J713" s="318"/>
    </row>
    <row r="714" spans="1:10" ht="38.25">
      <c r="A714" s="381" t="s">
        <v>1791</v>
      </c>
      <c r="B714" s="380" t="s">
        <v>1107</v>
      </c>
      <c r="C714" s="353" t="s">
        <v>1108</v>
      </c>
      <c r="D714" s="334" t="s">
        <v>858</v>
      </c>
      <c r="E714" s="334">
        <v>9</v>
      </c>
      <c r="F714" s="225"/>
      <c r="G714" s="318"/>
      <c r="H714" s="371"/>
      <c r="I714" s="226"/>
      <c r="J714" s="318"/>
    </row>
    <row r="715" spans="1:10" ht="76.5">
      <c r="A715" s="381" t="s">
        <v>1792</v>
      </c>
      <c r="B715" s="297" t="s">
        <v>1110</v>
      </c>
      <c r="C715" s="305" t="s">
        <v>1111</v>
      </c>
      <c r="D715" s="334" t="s">
        <v>858</v>
      </c>
      <c r="E715" s="334">
        <v>9</v>
      </c>
      <c r="F715" s="225"/>
      <c r="G715" s="318"/>
      <c r="H715" s="371"/>
      <c r="I715" s="226"/>
      <c r="J715" s="318"/>
    </row>
    <row r="716" spans="1:10" ht="63.75">
      <c r="A716" s="381" t="s">
        <v>1793</v>
      </c>
      <c r="B716" s="380" t="s">
        <v>1112</v>
      </c>
      <c r="C716" s="168" t="s">
        <v>1113</v>
      </c>
      <c r="D716" s="334" t="s">
        <v>858</v>
      </c>
      <c r="E716" s="334">
        <v>9</v>
      </c>
      <c r="F716" s="225"/>
      <c r="G716" s="318"/>
      <c r="H716" s="371"/>
      <c r="I716" s="226"/>
      <c r="J716" s="318"/>
    </row>
    <row r="717" spans="1:10" ht="76.5">
      <c r="A717" s="381" t="s">
        <v>1794</v>
      </c>
      <c r="B717" s="297" t="s">
        <v>1114</v>
      </c>
      <c r="C717" s="305" t="s">
        <v>1115</v>
      </c>
      <c r="D717" s="334" t="s">
        <v>858</v>
      </c>
      <c r="E717" s="334">
        <v>9</v>
      </c>
      <c r="F717" s="409"/>
      <c r="G717" s="409"/>
      <c r="H717" s="409"/>
      <c r="I717" s="409"/>
      <c r="J717" s="409"/>
    </row>
    <row r="718" spans="1:10" ht="25.5">
      <c r="A718" s="381" t="s">
        <v>1795</v>
      </c>
      <c r="B718" s="297" t="s">
        <v>1116</v>
      </c>
      <c r="C718" s="305" t="s">
        <v>2747</v>
      </c>
      <c r="D718" s="334" t="s">
        <v>858</v>
      </c>
      <c r="E718" s="334">
        <v>9</v>
      </c>
      <c r="F718" s="225"/>
      <c r="G718" s="318"/>
      <c r="H718" s="371"/>
      <c r="I718" s="226"/>
      <c r="J718" s="318"/>
    </row>
    <row r="719" spans="1:10" ht="25.5">
      <c r="A719" s="381" t="s">
        <v>1796</v>
      </c>
      <c r="B719" s="297" t="s">
        <v>1117</v>
      </c>
      <c r="C719" s="305" t="s">
        <v>1118</v>
      </c>
      <c r="D719" s="334" t="s">
        <v>858</v>
      </c>
      <c r="E719" s="334">
        <v>9</v>
      </c>
      <c r="F719" s="409"/>
      <c r="G719" s="304"/>
      <c r="H719" s="304"/>
      <c r="I719" s="409"/>
      <c r="J719" s="409"/>
    </row>
    <row r="720" spans="1:10">
      <c r="A720" s="1917"/>
      <c r="B720" s="378"/>
      <c r="C720" s="385"/>
      <c r="D720" s="335"/>
      <c r="E720" s="358"/>
      <c r="F720" s="404"/>
      <c r="G720" s="327"/>
      <c r="H720" s="405"/>
      <c r="I720" s="406" t="s">
        <v>1797</v>
      </c>
      <c r="J720" s="407"/>
    </row>
    <row r="721" spans="1:10">
      <c r="A721" s="3474" t="s">
        <v>1798</v>
      </c>
      <c r="B721" s="477" t="s">
        <v>1119</v>
      </c>
      <c r="C721" s="478"/>
      <c r="D721" s="479"/>
      <c r="E721" s="480"/>
      <c r="F721" s="482"/>
      <c r="G721" s="205"/>
      <c r="H721" s="457"/>
      <c r="I721" s="483"/>
      <c r="J721" s="458"/>
    </row>
    <row r="722" spans="1:10" ht="25.5">
      <c r="A722" s="269" t="s">
        <v>1801</v>
      </c>
      <c r="B722" s="288" t="s">
        <v>1120</v>
      </c>
      <c r="C722" s="289" t="s">
        <v>1121</v>
      </c>
      <c r="D722" s="290" t="s">
        <v>858</v>
      </c>
      <c r="E722" s="290">
        <v>6</v>
      </c>
      <c r="F722" s="225"/>
      <c r="G722" s="318"/>
      <c r="H722" s="371"/>
      <c r="I722" s="226"/>
      <c r="J722" s="318"/>
    </row>
    <row r="723" spans="1:10">
      <c r="A723" s="1917"/>
      <c r="B723" s="341"/>
      <c r="C723" s="385"/>
      <c r="D723" s="335"/>
      <c r="E723" s="358"/>
      <c r="F723" s="329"/>
      <c r="G723" s="378"/>
      <c r="H723" s="335"/>
      <c r="I723" s="373" t="s">
        <v>1809</v>
      </c>
      <c r="J723" s="319"/>
    </row>
    <row r="724" spans="1:10">
      <c r="A724" s="1917" t="s">
        <v>1799</v>
      </c>
      <c r="B724" s="324" t="s">
        <v>1122</v>
      </c>
      <c r="C724" s="484"/>
      <c r="D724" s="457"/>
      <c r="E724" s="457"/>
      <c r="F724" s="460"/>
      <c r="G724" s="65"/>
      <c r="H724" s="76"/>
      <c r="I724" s="461"/>
      <c r="J724" s="65"/>
    </row>
    <row r="725" spans="1:10" ht="25.5">
      <c r="A725" s="271" t="s">
        <v>1800</v>
      </c>
      <c r="B725" s="272" t="s">
        <v>1123</v>
      </c>
      <c r="C725" s="273" t="s">
        <v>2746</v>
      </c>
      <c r="D725" s="274" t="s">
        <v>858</v>
      </c>
      <c r="E725" s="274">
        <v>9</v>
      </c>
      <c r="F725" s="252"/>
      <c r="G725" s="254"/>
      <c r="H725" s="251"/>
      <c r="I725" s="253"/>
      <c r="J725" s="254"/>
    </row>
    <row r="726" spans="1:10">
      <c r="A726" s="1917"/>
      <c r="B726" s="341"/>
      <c r="C726" s="385"/>
      <c r="D726" s="335"/>
      <c r="E726" s="358"/>
      <c r="F726" s="329"/>
      <c r="G726" s="378"/>
      <c r="H726" s="335"/>
      <c r="I726" s="373" t="s">
        <v>1810</v>
      </c>
      <c r="J726" s="319"/>
    </row>
    <row r="727" spans="1:10">
      <c r="A727" s="1917" t="s">
        <v>1802</v>
      </c>
      <c r="B727" s="343" t="s">
        <v>1339</v>
      </c>
      <c r="C727" s="322"/>
      <c r="D727" s="333"/>
      <c r="E727" s="357"/>
      <c r="F727" s="320"/>
      <c r="G727" s="375"/>
      <c r="H727" s="333"/>
      <c r="I727" s="320"/>
      <c r="J727" s="320"/>
    </row>
    <row r="728" spans="1:10" ht="25.5">
      <c r="A728" s="381" t="s">
        <v>1803</v>
      </c>
      <c r="B728" s="297" t="s">
        <v>1137</v>
      </c>
      <c r="C728" s="387" t="s">
        <v>1138</v>
      </c>
      <c r="D728" s="334" t="s">
        <v>31</v>
      </c>
      <c r="E728" s="303">
        <v>30</v>
      </c>
      <c r="F728" s="304"/>
      <c r="G728" s="374"/>
      <c r="H728" s="334"/>
      <c r="I728" s="304"/>
      <c r="J728" s="304"/>
    </row>
    <row r="729" spans="1:10">
      <c r="A729" s="381" t="s">
        <v>1804</v>
      </c>
      <c r="B729" s="297" t="s">
        <v>1140</v>
      </c>
      <c r="C729" s="387" t="s">
        <v>1141</v>
      </c>
      <c r="D729" s="334" t="s">
        <v>31</v>
      </c>
      <c r="E729" s="303">
        <v>6</v>
      </c>
      <c r="F729" s="304"/>
      <c r="G729" s="374"/>
      <c r="H729" s="334"/>
      <c r="I729" s="304"/>
      <c r="J729" s="304"/>
    </row>
    <row r="730" spans="1:10">
      <c r="A730" s="381" t="s">
        <v>1805</v>
      </c>
      <c r="B730" s="297" t="s">
        <v>1142</v>
      </c>
      <c r="C730" s="387" t="s">
        <v>1143</v>
      </c>
      <c r="D730" s="334" t="s">
        <v>31</v>
      </c>
      <c r="E730" s="303">
        <v>18</v>
      </c>
      <c r="F730" s="304"/>
      <c r="G730" s="374"/>
      <c r="H730" s="334"/>
      <c r="I730" s="304"/>
      <c r="J730" s="304"/>
    </row>
    <row r="731" spans="1:10">
      <c r="A731" s="1917"/>
      <c r="B731" s="341"/>
      <c r="C731" s="385"/>
      <c r="D731" s="335"/>
      <c r="E731" s="358"/>
      <c r="F731" s="329"/>
      <c r="G731" s="378"/>
      <c r="H731" s="335"/>
      <c r="I731" s="373" t="s">
        <v>1811</v>
      </c>
      <c r="J731" s="319"/>
    </row>
    <row r="732" spans="1:10">
      <c r="A732" s="1917" t="s">
        <v>1806</v>
      </c>
      <c r="B732" s="343" t="s">
        <v>1340</v>
      </c>
      <c r="C732" s="322"/>
      <c r="D732" s="333"/>
      <c r="E732" s="357"/>
      <c r="F732" s="320"/>
      <c r="G732" s="375"/>
      <c r="H732" s="333"/>
      <c r="I732" s="320"/>
      <c r="J732" s="320"/>
    </row>
    <row r="733" spans="1:10">
      <c r="A733" s="381" t="s">
        <v>1807</v>
      </c>
      <c r="B733" s="297" t="s">
        <v>1144</v>
      </c>
      <c r="C733" s="387" t="s">
        <v>2628</v>
      </c>
      <c r="D733" s="334" t="s">
        <v>31</v>
      </c>
      <c r="E733" s="303">
        <v>6</v>
      </c>
      <c r="F733" s="304"/>
      <c r="G733" s="374"/>
      <c r="H733" s="334"/>
      <c r="I733" s="304"/>
      <c r="J733" s="304"/>
    </row>
    <row r="734" spans="1:10">
      <c r="A734" s="381" t="s">
        <v>1808</v>
      </c>
      <c r="B734" s="297" t="s">
        <v>1145</v>
      </c>
      <c r="C734" s="387" t="s">
        <v>2629</v>
      </c>
      <c r="D734" s="334" t="s">
        <v>31</v>
      </c>
      <c r="E734" s="303">
        <v>6</v>
      </c>
      <c r="F734" s="304"/>
      <c r="G734" s="374"/>
      <c r="H734" s="334"/>
      <c r="I734" s="304"/>
      <c r="J734" s="304"/>
    </row>
    <row r="735" spans="1:10">
      <c r="A735" s="1917"/>
      <c r="B735" s="341"/>
      <c r="C735" s="385"/>
      <c r="D735" s="335"/>
      <c r="E735" s="358"/>
      <c r="F735" s="329"/>
      <c r="G735" s="378"/>
      <c r="H735" s="335"/>
      <c r="I735" s="373" t="s">
        <v>1812</v>
      </c>
      <c r="J735" s="319"/>
    </row>
    <row r="736" spans="1:10">
      <c r="A736" s="1917" t="s">
        <v>1813</v>
      </c>
      <c r="B736" s="343" t="s">
        <v>1341</v>
      </c>
      <c r="C736" s="388"/>
      <c r="D736" s="336"/>
      <c r="E736" s="357"/>
      <c r="F736" s="324"/>
      <c r="G736" s="376"/>
      <c r="H736" s="336"/>
      <c r="I736" s="324"/>
      <c r="J736" s="324"/>
    </row>
    <row r="737" spans="1:10">
      <c r="A737" s="381" t="s">
        <v>1814</v>
      </c>
      <c r="B737" s="297" t="s">
        <v>1149</v>
      </c>
      <c r="C737" s="387" t="s">
        <v>1150</v>
      </c>
      <c r="D737" s="334" t="s">
        <v>31</v>
      </c>
      <c r="E737" s="360">
        <v>3</v>
      </c>
      <c r="F737" s="304"/>
      <c r="G737" s="374"/>
      <c r="H737" s="334"/>
      <c r="I737" s="304"/>
      <c r="J737" s="304"/>
    </row>
    <row r="738" spans="1:10">
      <c r="A738" s="1917"/>
      <c r="B738" s="341"/>
      <c r="C738" s="385"/>
      <c r="D738" s="335"/>
      <c r="E738" s="358"/>
      <c r="F738" s="329"/>
      <c r="G738" s="378"/>
      <c r="H738" s="335"/>
      <c r="I738" s="373" t="s">
        <v>1819</v>
      </c>
      <c r="J738" s="319"/>
    </row>
    <row r="739" spans="1:10">
      <c r="A739" s="1917" t="s">
        <v>1815</v>
      </c>
      <c r="B739" s="343" t="s">
        <v>1152</v>
      </c>
      <c r="C739" s="388"/>
      <c r="D739" s="336"/>
      <c r="E739" s="357"/>
      <c r="F739" s="324"/>
      <c r="G739" s="376"/>
      <c r="H739" s="336"/>
      <c r="I739" s="324"/>
      <c r="J739" s="324"/>
    </row>
    <row r="740" spans="1:10" ht="38.25">
      <c r="A740" s="381" t="s">
        <v>1816</v>
      </c>
      <c r="B740" s="297" t="s">
        <v>1152</v>
      </c>
      <c r="C740" s="387" t="s">
        <v>1153</v>
      </c>
      <c r="D740" s="334" t="s">
        <v>31</v>
      </c>
      <c r="E740" s="360">
        <v>6</v>
      </c>
      <c r="F740" s="304"/>
      <c r="G740" s="374"/>
      <c r="H740" s="334"/>
      <c r="I740" s="304"/>
      <c r="J740" s="304"/>
    </row>
    <row r="741" spans="1:10">
      <c r="A741" s="381" t="s">
        <v>1817</v>
      </c>
      <c r="B741" s="293" t="s">
        <v>1078</v>
      </c>
      <c r="C741" s="293" t="s">
        <v>1307</v>
      </c>
      <c r="D741" s="294" t="s">
        <v>31</v>
      </c>
      <c r="E741" s="361" t="s">
        <v>558</v>
      </c>
      <c r="F741" s="304"/>
      <c r="G741" s="374"/>
      <c r="H741" s="334"/>
      <c r="I741" s="304"/>
      <c r="J741" s="304"/>
    </row>
    <row r="742" spans="1:10" ht="51.75">
      <c r="A742" s="381" t="s">
        <v>1818</v>
      </c>
      <c r="B742" s="419" t="s">
        <v>1308</v>
      </c>
      <c r="C742" s="485" t="s">
        <v>1309</v>
      </c>
      <c r="D742" s="384" t="s">
        <v>31</v>
      </c>
      <c r="E742" s="384">
        <v>24</v>
      </c>
      <c r="F742" s="304"/>
      <c r="G742" s="374"/>
      <c r="H742" s="334"/>
      <c r="I742" s="304"/>
      <c r="J742" s="304"/>
    </row>
    <row r="743" spans="1:10">
      <c r="A743" s="1917"/>
      <c r="B743" s="341"/>
      <c r="C743" s="385"/>
      <c r="D743" s="335"/>
      <c r="E743" s="358"/>
      <c r="F743" s="329"/>
      <c r="G743" s="378"/>
      <c r="H743" s="335"/>
      <c r="I743" s="373" t="s">
        <v>1822</v>
      </c>
      <c r="J743" s="319"/>
    </row>
    <row r="744" spans="1:10">
      <c r="A744" s="1917" t="s">
        <v>1820</v>
      </c>
      <c r="B744" s="343" t="s">
        <v>1342</v>
      </c>
      <c r="C744" s="388"/>
      <c r="D744" s="336"/>
      <c r="E744" s="357"/>
      <c r="F744" s="324"/>
      <c r="G744" s="376"/>
      <c r="H744" s="336"/>
      <c r="I744" s="324"/>
      <c r="J744" s="324"/>
    </row>
    <row r="745" spans="1:10">
      <c r="A745" s="381" t="s">
        <v>1821</v>
      </c>
      <c r="B745" s="297" t="s">
        <v>1155</v>
      </c>
      <c r="C745" s="380" t="s">
        <v>1156</v>
      </c>
      <c r="D745" s="334" t="s">
        <v>31</v>
      </c>
      <c r="E745" s="360">
        <v>3</v>
      </c>
      <c r="F745" s="304">
        <v>1</v>
      </c>
      <c r="G745" s="374">
        <v>43.2</v>
      </c>
      <c r="H745" s="334">
        <v>43.2</v>
      </c>
      <c r="I745" s="1057">
        <v>0.12</v>
      </c>
      <c r="J745" s="304">
        <f>E745*G745*1.12</f>
        <v>145.15200000000004</v>
      </c>
    </row>
    <row r="746" spans="1:10">
      <c r="A746" s="1917"/>
      <c r="B746" s="341"/>
      <c r="C746" s="385"/>
      <c r="D746" s="335"/>
      <c r="E746" s="358"/>
      <c r="F746" s="329"/>
      <c r="G746" s="378"/>
      <c r="H746" s="335"/>
      <c r="I746" s="373" t="s">
        <v>1823</v>
      </c>
      <c r="J746" s="319">
        <v>145.15199999999999</v>
      </c>
    </row>
    <row r="747" spans="1:10">
      <c r="A747" s="1917" t="s">
        <v>1827</v>
      </c>
      <c r="B747" s="343" t="s">
        <v>1343</v>
      </c>
      <c r="C747" s="388"/>
      <c r="D747" s="336"/>
      <c r="E747" s="357"/>
      <c r="F747" s="324"/>
      <c r="G747" s="376"/>
      <c r="H747" s="336"/>
      <c r="I747" s="324"/>
      <c r="J747" s="324"/>
    </row>
    <row r="748" spans="1:10">
      <c r="A748" s="381" t="s">
        <v>1828</v>
      </c>
      <c r="B748" s="354" t="s">
        <v>1161</v>
      </c>
      <c r="C748" s="379" t="s">
        <v>1162</v>
      </c>
      <c r="D748" s="334" t="s">
        <v>31</v>
      </c>
      <c r="E748" s="363">
        <v>120000</v>
      </c>
      <c r="F748" s="3475">
        <v>50</v>
      </c>
      <c r="G748" s="374">
        <v>0.02</v>
      </c>
      <c r="H748" s="334">
        <f>G748*F748</f>
        <v>1</v>
      </c>
      <c r="I748" s="1057">
        <v>0.12</v>
      </c>
      <c r="J748" s="304">
        <f>E748*G748*1.12</f>
        <v>2688.0000000000005</v>
      </c>
    </row>
    <row r="749" spans="1:10">
      <c r="A749" s="381" t="s">
        <v>1829</v>
      </c>
      <c r="B749" s="354" t="s">
        <v>1164</v>
      </c>
      <c r="C749" s="389" t="s">
        <v>1165</v>
      </c>
      <c r="D749" s="334" t="s">
        <v>31</v>
      </c>
      <c r="E749" s="364">
        <v>6000</v>
      </c>
      <c r="F749" s="3475">
        <v>200</v>
      </c>
      <c r="G749" s="374">
        <v>6.7999999999999996E-3</v>
      </c>
      <c r="H749" s="334">
        <f>G749*F749</f>
        <v>1.3599999999999999</v>
      </c>
      <c r="I749" s="1057">
        <v>0.12</v>
      </c>
      <c r="J749" s="304">
        <f>E749*G749*1.12</f>
        <v>45.695999999999998</v>
      </c>
    </row>
    <row r="750" spans="1:10">
      <c r="A750" s="381" t="s">
        <v>1830</v>
      </c>
      <c r="B750" s="354" t="s">
        <v>1164</v>
      </c>
      <c r="C750" s="389" t="s">
        <v>1167</v>
      </c>
      <c r="D750" s="334" t="s">
        <v>31</v>
      </c>
      <c r="E750" s="364">
        <v>6000</v>
      </c>
      <c r="F750" s="3475">
        <v>100</v>
      </c>
      <c r="G750" s="374">
        <v>1.0800000000000001E-2</v>
      </c>
      <c r="H750" s="334">
        <f>G750*F750</f>
        <v>1.08</v>
      </c>
      <c r="I750" s="1057">
        <v>0.12</v>
      </c>
      <c r="J750" s="304">
        <f>E750*G750*1.12</f>
        <v>72.576000000000008</v>
      </c>
    </row>
    <row r="751" spans="1:10">
      <c r="A751" s="381" t="s">
        <v>1831</v>
      </c>
      <c r="B751" s="354" t="s">
        <v>1169</v>
      </c>
      <c r="C751" s="379" t="s">
        <v>1170</v>
      </c>
      <c r="D751" s="334" t="s">
        <v>31</v>
      </c>
      <c r="E751" s="363">
        <v>18</v>
      </c>
      <c r="F751" s="3475">
        <v>1</v>
      </c>
      <c r="G751" s="374">
        <v>11.7</v>
      </c>
      <c r="H751" s="334">
        <f>G751*F751</f>
        <v>11.7</v>
      </c>
      <c r="I751" s="1057">
        <v>0.21</v>
      </c>
      <c r="J751" s="304">
        <f>E751*G751*1.21</f>
        <v>254.82599999999999</v>
      </c>
    </row>
    <row r="752" spans="1:10">
      <c r="A752" s="1917"/>
      <c r="B752" s="341"/>
      <c r="C752" s="385"/>
      <c r="D752" s="335"/>
      <c r="E752" s="358"/>
      <c r="F752" s="329"/>
      <c r="G752" s="378"/>
      <c r="H752" s="335"/>
      <c r="I752" s="373" t="s">
        <v>1824</v>
      </c>
      <c r="J752" s="319">
        <f>(E748*G748)+(E749*G749)+(E750*G750)+(E751*G751)</f>
        <v>2716.2000000000003</v>
      </c>
    </row>
    <row r="753" spans="1:10">
      <c r="A753" s="1917" t="s">
        <v>1832</v>
      </c>
      <c r="B753" s="343" t="s">
        <v>1344</v>
      </c>
      <c r="C753" s="388"/>
      <c r="D753" s="336"/>
      <c r="E753" s="357"/>
      <c r="F753" s="324"/>
      <c r="G753" s="376"/>
      <c r="H753" s="336"/>
      <c r="I753" s="324"/>
      <c r="J753" s="324"/>
    </row>
    <row r="754" spans="1:10" ht="38.25">
      <c r="A754" s="381" t="s">
        <v>1833</v>
      </c>
      <c r="B754" s="354" t="s">
        <v>1172</v>
      </c>
      <c r="C754" s="379" t="s">
        <v>1170</v>
      </c>
      <c r="D754" s="334" t="s">
        <v>31</v>
      </c>
      <c r="E754" s="363">
        <v>3</v>
      </c>
      <c r="F754" s="304"/>
      <c r="G754" s="374"/>
      <c r="H754" s="334"/>
      <c r="I754" s="304"/>
      <c r="J754" s="304"/>
    </row>
    <row r="755" spans="1:10">
      <c r="A755" s="1917"/>
      <c r="B755" s="341"/>
      <c r="C755" s="385"/>
      <c r="D755" s="335"/>
      <c r="E755" s="358"/>
      <c r="F755" s="329"/>
      <c r="G755" s="378"/>
      <c r="H755" s="335"/>
      <c r="I755" s="373" t="s">
        <v>1825</v>
      </c>
      <c r="J755" s="319"/>
    </row>
    <row r="756" spans="1:10">
      <c r="A756" s="1917" t="s">
        <v>1834</v>
      </c>
      <c r="B756" s="343" t="s">
        <v>1345</v>
      </c>
      <c r="C756" s="388"/>
      <c r="D756" s="336"/>
      <c r="E756" s="357"/>
      <c r="F756" s="324"/>
      <c r="G756" s="376"/>
      <c r="H756" s="336"/>
      <c r="I756" s="324"/>
      <c r="J756" s="324"/>
    </row>
    <row r="757" spans="1:10" ht="38.25">
      <c r="A757" s="381" t="s">
        <v>1835</v>
      </c>
      <c r="B757" s="297" t="s">
        <v>1174</v>
      </c>
      <c r="C757" s="387" t="s">
        <v>1175</v>
      </c>
      <c r="D757" s="334" t="s">
        <v>31</v>
      </c>
      <c r="E757" s="360">
        <v>3</v>
      </c>
      <c r="F757" s="304"/>
      <c r="G757" s="374"/>
      <c r="H757" s="371"/>
      <c r="I757" s="318"/>
      <c r="J757" s="304"/>
    </row>
    <row r="758" spans="1:10">
      <c r="A758" s="1917"/>
      <c r="B758" s="341"/>
      <c r="C758" s="385"/>
      <c r="D758" s="335"/>
      <c r="E758" s="358"/>
      <c r="F758" s="329"/>
      <c r="G758" s="378"/>
      <c r="H758" s="335"/>
      <c r="I758" s="373" t="s">
        <v>1826</v>
      </c>
      <c r="J758" s="319"/>
    </row>
    <row r="759" spans="1:10">
      <c r="A759" s="1917" t="s">
        <v>1836</v>
      </c>
      <c r="B759" s="355" t="s">
        <v>1346</v>
      </c>
      <c r="C759" s="390"/>
      <c r="D759" s="336"/>
      <c r="E759" s="357"/>
      <c r="F759" s="324"/>
      <c r="G759" s="376"/>
      <c r="H759" s="336"/>
      <c r="I759" s="324"/>
      <c r="J759" s="324"/>
    </row>
    <row r="760" spans="1:10">
      <c r="A760" s="642" t="s">
        <v>2612</v>
      </c>
      <c r="B760" s="642"/>
      <c r="C760" s="642"/>
      <c r="D760" s="642"/>
      <c r="E760" s="642"/>
      <c r="F760" s="642"/>
      <c r="G760" s="642"/>
      <c r="H760" s="642"/>
      <c r="I760" s="642"/>
      <c r="J760" s="642"/>
    </row>
    <row r="761" spans="1:10" ht="51.75">
      <c r="A761" s="381" t="s">
        <v>1837</v>
      </c>
      <c r="B761" s="337" t="s">
        <v>995</v>
      </c>
      <c r="C761" s="391" t="s">
        <v>1347</v>
      </c>
      <c r="D761" s="334" t="s">
        <v>31</v>
      </c>
      <c r="E761" s="360">
        <v>950000</v>
      </c>
      <c r="F761" s="304"/>
      <c r="G761" s="374"/>
      <c r="H761" s="334"/>
      <c r="I761" s="304"/>
      <c r="J761" s="304"/>
    </row>
    <row r="762" spans="1:10" ht="90">
      <c r="A762" s="381" t="s">
        <v>1838</v>
      </c>
      <c r="B762" s="337" t="s">
        <v>995</v>
      </c>
      <c r="C762" s="391" t="s">
        <v>1348</v>
      </c>
      <c r="D762" s="334" t="s">
        <v>31</v>
      </c>
      <c r="E762" s="360">
        <v>60000</v>
      </c>
      <c r="F762" s="304"/>
      <c r="G762" s="374"/>
      <c r="H762" s="334"/>
      <c r="I762" s="304"/>
      <c r="J762" s="304"/>
    </row>
    <row r="763" spans="1:10" ht="90">
      <c r="A763" s="381" t="s">
        <v>1839</v>
      </c>
      <c r="B763" s="337" t="s">
        <v>995</v>
      </c>
      <c r="C763" s="392" t="s">
        <v>1349</v>
      </c>
      <c r="D763" s="334" t="s">
        <v>31</v>
      </c>
      <c r="E763" s="360">
        <v>10000</v>
      </c>
      <c r="F763" s="304"/>
      <c r="G763" s="374"/>
      <c r="H763" s="334"/>
      <c r="I763" s="304"/>
      <c r="J763" s="304"/>
    </row>
    <row r="764" spans="1:10" ht="41.25">
      <c r="A764" s="2056" t="s">
        <v>1840</v>
      </c>
      <c r="B764" s="635" t="s">
        <v>995</v>
      </c>
      <c r="C764" s="636" t="s">
        <v>2798</v>
      </c>
      <c r="D764" s="637" t="s">
        <v>31</v>
      </c>
      <c r="E764" s="638">
        <v>60000</v>
      </c>
      <c r="F764" s="304"/>
      <c r="G764" s="374"/>
      <c r="H764" s="334"/>
      <c r="I764" s="304"/>
      <c r="J764" s="304"/>
    </row>
    <row r="765" spans="1:10" ht="38.25">
      <c r="A765" s="381" t="s">
        <v>1841</v>
      </c>
      <c r="B765" s="337" t="s">
        <v>995</v>
      </c>
      <c r="C765" s="344" t="s">
        <v>1350</v>
      </c>
      <c r="D765" s="334" t="s">
        <v>31</v>
      </c>
      <c r="E765" s="360">
        <v>1000000</v>
      </c>
      <c r="F765" s="304"/>
      <c r="G765" s="374"/>
      <c r="H765" s="334"/>
      <c r="I765" s="304"/>
      <c r="J765" s="304"/>
    </row>
    <row r="766" spans="1:10" ht="66.75">
      <c r="A766" s="381" t="s">
        <v>1842</v>
      </c>
      <c r="B766" s="337" t="s">
        <v>995</v>
      </c>
      <c r="C766" s="391" t="s">
        <v>2752</v>
      </c>
      <c r="D766" s="334" t="s">
        <v>31</v>
      </c>
      <c r="E766" s="360">
        <v>520000</v>
      </c>
      <c r="F766" s="304"/>
      <c r="G766" s="374"/>
      <c r="H766" s="334"/>
      <c r="I766" s="304"/>
      <c r="J766" s="304"/>
    </row>
    <row r="767" spans="1:10" ht="64.5">
      <c r="A767" s="381" t="s">
        <v>1843</v>
      </c>
      <c r="B767" s="337" t="s">
        <v>995</v>
      </c>
      <c r="C767" s="391" t="s">
        <v>2748</v>
      </c>
      <c r="D767" s="334" t="s">
        <v>31</v>
      </c>
      <c r="E767" s="360">
        <v>5000</v>
      </c>
      <c r="F767" s="304"/>
      <c r="G767" s="374"/>
      <c r="H767" s="334"/>
      <c r="I767" s="304"/>
      <c r="J767" s="304"/>
    </row>
    <row r="768" spans="1:10" ht="39">
      <c r="A768" s="381" t="s">
        <v>1844</v>
      </c>
      <c r="B768" s="337" t="s">
        <v>995</v>
      </c>
      <c r="C768" s="391" t="s">
        <v>1351</v>
      </c>
      <c r="D768" s="334" t="s">
        <v>31</v>
      </c>
      <c r="E768" s="360">
        <v>20000</v>
      </c>
      <c r="F768" s="304"/>
      <c r="G768" s="374"/>
      <c r="H768" s="334"/>
      <c r="I768" s="304"/>
      <c r="J768" s="304"/>
    </row>
    <row r="769" spans="1:10" ht="15.75">
      <c r="A769" s="381" t="s">
        <v>1845</v>
      </c>
      <c r="B769" s="337" t="s">
        <v>995</v>
      </c>
      <c r="C769" s="391" t="s">
        <v>2751</v>
      </c>
      <c r="D769" s="334" t="s">
        <v>31</v>
      </c>
      <c r="E769" s="360">
        <v>9000</v>
      </c>
      <c r="F769" s="304"/>
      <c r="G769" s="374"/>
      <c r="H769" s="334"/>
      <c r="I769" s="304"/>
      <c r="J769" s="304"/>
    </row>
    <row r="770" spans="1:10" ht="28.5">
      <c r="A770" s="381" t="s">
        <v>1846</v>
      </c>
      <c r="B770" s="337" t="s">
        <v>995</v>
      </c>
      <c r="C770" s="391" t="s">
        <v>2749</v>
      </c>
      <c r="D770" s="334" t="s">
        <v>31</v>
      </c>
      <c r="E770" s="360">
        <v>30000</v>
      </c>
      <c r="F770" s="304"/>
      <c r="G770" s="374"/>
      <c r="H770" s="334"/>
      <c r="I770" s="304"/>
      <c r="J770" s="304"/>
    </row>
    <row r="771" spans="1:10" ht="105">
      <c r="A771" s="381" t="s">
        <v>1847</v>
      </c>
      <c r="B771" s="337" t="s">
        <v>995</v>
      </c>
      <c r="C771" s="391" t="s">
        <v>2750</v>
      </c>
      <c r="D771" s="334" t="s">
        <v>31</v>
      </c>
      <c r="E771" s="360">
        <v>3000</v>
      </c>
      <c r="F771" s="304"/>
      <c r="G771" s="374"/>
      <c r="H771" s="334"/>
      <c r="I771" s="304"/>
      <c r="J771" s="304"/>
    </row>
    <row r="772" spans="1:10">
      <c r="A772" s="643" t="s">
        <v>2611</v>
      </c>
      <c r="B772" s="644"/>
      <c r="C772" s="644"/>
      <c r="D772" s="644"/>
      <c r="E772" s="644"/>
      <c r="F772" s="644"/>
      <c r="G772" s="644"/>
      <c r="H772" s="644"/>
      <c r="I772" s="644"/>
      <c r="J772" s="644"/>
    </row>
    <row r="773" spans="1:10" ht="102.75">
      <c r="A773" s="381" t="s">
        <v>1848</v>
      </c>
      <c r="B773" s="339" t="s">
        <v>1190</v>
      </c>
      <c r="C773" s="391" t="s">
        <v>1352</v>
      </c>
      <c r="D773" s="334" t="s">
        <v>31</v>
      </c>
      <c r="E773" s="360">
        <v>500000</v>
      </c>
      <c r="F773" s="304"/>
      <c r="G773" s="374"/>
      <c r="H773" s="334"/>
      <c r="I773" s="304"/>
      <c r="J773" s="304"/>
    </row>
    <row r="774" spans="1:10" ht="102.75">
      <c r="A774" s="381" t="s">
        <v>1849</v>
      </c>
      <c r="B774" s="339" t="s">
        <v>1190</v>
      </c>
      <c r="C774" s="391" t="s">
        <v>1353</v>
      </c>
      <c r="D774" s="334" t="s">
        <v>31</v>
      </c>
      <c r="E774" s="360">
        <v>250000</v>
      </c>
      <c r="F774" s="304"/>
      <c r="G774" s="374"/>
      <c r="H774" s="334"/>
      <c r="I774" s="304"/>
      <c r="J774" s="304"/>
    </row>
    <row r="775" spans="1:10" ht="51.75">
      <c r="A775" s="381" t="s">
        <v>1850</v>
      </c>
      <c r="B775" s="339" t="s">
        <v>1190</v>
      </c>
      <c r="C775" s="391" t="s">
        <v>1354</v>
      </c>
      <c r="D775" s="334" t="s">
        <v>31</v>
      </c>
      <c r="E775" s="360">
        <v>15000</v>
      </c>
      <c r="F775" s="304"/>
      <c r="G775" s="374"/>
      <c r="H775" s="334"/>
      <c r="I775" s="304"/>
      <c r="J775" s="304"/>
    </row>
    <row r="776" spans="1:10" ht="51.75">
      <c r="A776" s="381" t="s">
        <v>1851</v>
      </c>
      <c r="B776" s="339" t="s">
        <v>1190</v>
      </c>
      <c r="C776" s="391" t="s">
        <v>1355</v>
      </c>
      <c r="D776" s="334" t="s">
        <v>31</v>
      </c>
      <c r="E776" s="360">
        <v>15000</v>
      </c>
      <c r="F776" s="304"/>
      <c r="G776" s="374"/>
      <c r="H776" s="334"/>
      <c r="I776" s="304"/>
      <c r="J776" s="304"/>
    </row>
    <row r="777" spans="1:10">
      <c r="A777" s="381" t="s">
        <v>1852</v>
      </c>
      <c r="B777" s="338" t="s">
        <v>1195</v>
      </c>
      <c r="C777" s="391" t="s">
        <v>1196</v>
      </c>
      <c r="D777" s="334" t="s">
        <v>31</v>
      </c>
      <c r="E777" s="360">
        <v>30000</v>
      </c>
      <c r="F777" s="304"/>
      <c r="G777" s="374"/>
      <c r="H777" s="334"/>
      <c r="I777" s="304"/>
      <c r="J777" s="304"/>
    </row>
    <row r="778" spans="1:10">
      <c r="A778" s="381" t="s">
        <v>1853</v>
      </c>
      <c r="B778" s="344" t="s">
        <v>1198</v>
      </c>
      <c r="C778" s="391" t="s">
        <v>1356</v>
      </c>
      <c r="D778" s="334" t="s">
        <v>31</v>
      </c>
      <c r="E778" s="360">
        <v>750000</v>
      </c>
      <c r="F778" s="304"/>
      <c r="G778" s="374"/>
      <c r="H778" s="371"/>
      <c r="I778" s="318"/>
      <c r="J778" s="304"/>
    </row>
    <row r="779" spans="1:10">
      <c r="A779" s="1917"/>
      <c r="B779" s="341"/>
      <c r="C779" s="385"/>
      <c r="D779" s="335"/>
      <c r="E779" s="358"/>
      <c r="F779" s="329"/>
      <c r="G779" s="378"/>
      <c r="H779" s="335"/>
      <c r="I779" s="373" t="s">
        <v>1854</v>
      </c>
      <c r="J779" s="319"/>
    </row>
    <row r="780" spans="1:10">
      <c r="A780" s="1917" t="s">
        <v>1856</v>
      </c>
      <c r="B780" s="343" t="s">
        <v>1201</v>
      </c>
      <c r="C780" s="322"/>
      <c r="D780" s="333"/>
      <c r="E780" s="357"/>
      <c r="F780" s="320"/>
      <c r="G780" s="375"/>
      <c r="H780" s="333"/>
      <c r="I780" s="320"/>
      <c r="J780" s="320"/>
    </row>
    <row r="781" spans="1:10">
      <c r="A781" s="381" t="s">
        <v>1857</v>
      </c>
      <c r="B781" s="309" t="s">
        <v>1203</v>
      </c>
      <c r="C781" s="298" t="s">
        <v>1204</v>
      </c>
      <c r="D781" s="334" t="s">
        <v>31</v>
      </c>
      <c r="E781" s="360">
        <v>150000</v>
      </c>
      <c r="F781" s="304"/>
      <c r="G781" s="374"/>
      <c r="H781" s="371"/>
      <c r="I781" s="318"/>
      <c r="J781" s="304"/>
    </row>
    <row r="782" spans="1:10">
      <c r="A782" s="1917"/>
      <c r="B782" s="341"/>
      <c r="C782" s="385"/>
      <c r="D782" s="335"/>
      <c r="E782" s="358"/>
      <c r="F782" s="329"/>
      <c r="G782" s="378"/>
      <c r="H782" s="335"/>
      <c r="I782" s="373" t="s">
        <v>1855</v>
      </c>
      <c r="J782" s="319"/>
    </row>
    <row r="783" spans="1:10">
      <c r="A783" s="1917" t="s">
        <v>1858</v>
      </c>
      <c r="B783" s="343" t="s">
        <v>1358</v>
      </c>
      <c r="C783" s="393"/>
      <c r="D783" s="333"/>
      <c r="E783" s="357"/>
      <c r="F783" s="320"/>
      <c r="G783" s="375"/>
      <c r="H783" s="333"/>
      <c r="I783" s="320"/>
      <c r="J783" s="320"/>
    </row>
    <row r="784" spans="1:10">
      <c r="A784" s="381" t="s">
        <v>1859</v>
      </c>
      <c r="B784" s="339" t="s">
        <v>1208</v>
      </c>
      <c r="C784" s="298" t="s">
        <v>2630</v>
      </c>
      <c r="D784" s="334" t="s">
        <v>31</v>
      </c>
      <c r="E784" s="359">
        <v>15000</v>
      </c>
      <c r="F784" s="304"/>
      <c r="G784" s="374"/>
      <c r="H784" s="334"/>
      <c r="I784" s="304"/>
      <c r="J784" s="304"/>
    </row>
    <row r="785" spans="1:10">
      <c r="A785" s="381" t="s">
        <v>1860</v>
      </c>
      <c r="B785" s="339" t="s">
        <v>1208</v>
      </c>
      <c r="C785" s="298" t="s">
        <v>2631</v>
      </c>
      <c r="D785" s="334" t="s">
        <v>31</v>
      </c>
      <c r="E785" s="359">
        <v>1500</v>
      </c>
      <c r="F785" s="304"/>
      <c r="G785" s="374"/>
      <c r="H785" s="334"/>
      <c r="I785" s="304"/>
      <c r="J785" s="304"/>
    </row>
    <row r="786" spans="1:10">
      <c r="A786" s="381" t="s">
        <v>1861</v>
      </c>
      <c r="B786" s="339" t="s">
        <v>1208</v>
      </c>
      <c r="C786" s="298" t="s">
        <v>2632</v>
      </c>
      <c r="D786" s="334" t="s">
        <v>31</v>
      </c>
      <c r="E786" s="359">
        <v>1200</v>
      </c>
      <c r="F786" s="304"/>
      <c r="G786" s="374"/>
      <c r="H786" s="371"/>
      <c r="I786" s="318"/>
      <c r="J786" s="304"/>
    </row>
    <row r="787" spans="1:10">
      <c r="A787" s="1917"/>
      <c r="B787" s="341"/>
      <c r="C787" s="385"/>
      <c r="D787" s="335"/>
      <c r="E787" s="358"/>
      <c r="F787" s="329"/>
      <c r="G787" s="378"/>
      <c r="H787" s="335"/>
      <c r="I787" s="373" t="s">
        <v>1862</v>
      </c>
      <c r="J787" s="319"/>
    </row>
    <row r="788" spans="1:10">
      <c r="A788" s="1917" t="s">
        <v>1863</v>
      </c>
      <c r="B788" s="343" t="s">
        <v>1357</v>
      </c>
      <c r="C788" s="322"/>
      <c r="D788" s="333"/>
      <c r="E788" s="357"/>
      <c r="F788" s="320"/>
      <c r="G788" s="375"/>
      <c r="H788" s="333"/>
      <c r="I788" s="320"/>
      <c r="J788" s="320"/>
    </row>
    <row r="789" spans="1:10">
      <c r="A789" s="381" t="s">
        <v>1864</v>
      </c>
      <c r="B789" s="339" t="s">
        <v>1212</v>
      </c>
      <c r="C789" s="394" t="s">
        <v>1213</v>
      </c>
      <c r="D789" s="334" t="s">
        <v>31</v>
      </c>
      <c r="E789" s="360">
        <v>40000</v>
      </c>
      <c r="F789" s="304"/>
      <c r="G789" s="374"/>
      <c r="H789" s="334"/>
      <c r="I789" s="304"/>
      <c r="J789" s="304"/>
    </row>
    <row r="790" spans="1:10">
      <c r="A790" s="381" t="s">
        <v>1865</v>
      </c>
      <c r="B790" s="339" t="s">
        <v>1212</v>
      </c>
      <c r="C790" s="395" t="s">
        <v>1214</v>
      </c>
      <c r="D790" s="334" t="s">
        <v>31</v>
      </c>
      <c r="E790" s="360">
        <v>200000</v>
      </c>
      <c r="F790" s="304"/>
      <c r="G790" s="374"/>
      <c r="H790" s="334"/>
      <c r="I790" s="304"/>
      <c r="J790" s="304"/>
    </row>
    <row r="791" spans="1:10">
      <c r="A791" s="381" t="s">
        <v>1866</v>
      </c>
      <c r="B791" s="339" t="s">
        <v>1212</v>
      </c>
      <c r="C791" s="395" t="s">
        <v>1215</v>
      </c>
      <c r="D791" s="334" t="s">
        <v>31</v>
      </c>
      <c r="E791" s="360">
        <v>13000</v>
      </c>
      <c r="F791" s="304"/>
      <c r="G791" s="374"/>
      <c r="H791" s="334"/>
      <c r="I791" s="304"/>
      <c r="J791" s="304"/>
    </row>
    <row r="792" spans="1:10">
      <c r="A792" s="381" t="s">
        <v>1867</v>
      </c>
      <c r="B792" s="339" t="s">
        <v>1212</v>
      </c>
      <c r="C792" s="396" t="s">
        <v>2617</v>
      </c>
      <c r="D792" s="334" t="s">
        <v>31</v>
      </c>
      <c r="E792" s="360">
        <v>20000</v>
      </c>
      <c r="F792" s="304"/>
      <c r="G792" s="374"/>
      <c r="H792" s="334"/>
      <c r="I792" s="304"/>
      <c r="J792" s="304"/>
    </row>
    <row r="793" spans="1:10">
      <c r="A793" s="381" t="s">
        <v>1868</v>
      </c>
      <c r="B793" s="339" t="s">
        <v>1212</v>
      </c>
      <c r="C793" s="397" t="s">
        <v>1359</v>
      </c>
      <c r="D793" s="334" t="s">
        <v>31</v>
      </c>
      <c r="E793" s="360">
        <v>13000</v>
      </c>
      <c r="F793" s="304"/>
      <c r="G793" s="374"/>
      <c r="H793" s="334"/>
      <c r="I793" s="304"/>
      <c r="J793" s="304"/>
    </row>
    <row r="794" spans="1:10" ht="25.5">
      <c r="A794" s="381" t="s">
        <v>1869</v>
      </c>
      <c r="B794" s="339" t="s">
        <v>1212</v>
      </c>
      <c r="C794" s="395" t="s">
        <v>2753</v>
      </c>
      <c r="D794" s="334" t="s">
        <v>31</v>
      </c>
      <c r="E794" s="360">
        <v>20000</v>
      </c>
      <c r="F794" s="304"/>
      <c r="G794" s="374"/>
      <c r="H794" s="334"/>
      <c r="I794" s="304"/>
      <c r="J794" s="304"/>
    </row>
    <row r="795" spans="1:10" ht="25.5">
      <c r="A795" s="381" t="s">
        <v>1870</v>
      </c>
      <c r="B795" s="339" t="s">
        <v>1212</v>
      </c>
      <c r="C795" s="395" t="s">
        <v>2754</v>
      </c>
      <c r="D795" s="334" t="s">
        <v>31</v>
      </c>
      <c r="E795" s="360">
        <v>20000</v>
      </c>
      <c r="F795" s="304"/>
      <c r="G795" s="374"/>
      <c r="H795" s="334"/>
      <c r="I795" s="304"/>
      <c r="J795" s="304"/>
    </row>
    <row r="796" spans="1:10" ht="25.5">
      <c r="A796" s="381" t="s">
        <v>1871</v>
      </c>
      <c r="B796" s="339" t="s">
        <v>1212</v>
      </c>
      <c r="C796" s="395" t="s">
        <v>1360</v>
      </c>
      <c r="D796" s="334" t="s">
        <v>31</v>
      </c>
      <c r="E796" s="360">
        <v>150</v>
      </c>
      <c r="F796" s="304"/>
      <c r="G796" s="374"/>
      <c r="H796" s="371"/>
      <c r="I796" s="318"/>
      <c r="J796" s="304"/>
    </row>
    <row r="797" spans="1:10">
      <c r="A797" s="1917"/>
      <c r="B797" s="341"/>
      <c r="C797" s="385"/>
      <c r="D797" s="335"/>
      <c r="E797" s="358"/>
      <c r="F797" s="329"/>
      <c r="G797" s="378"/>
      <c r="H797" s="335"/>
      <c r="I797" s="373" t="s">
        <v>1872</v>
      </c>
      <c r="J797" s="319"/>
    </row>
    <row r="798" spans="1:10">
      <c r="A798" s="1917" t="s">
        <v>1873</v>
      </c>
      <c r="B798" s="343" t="s">
        <v>1218</v>
      </c>
      <c r="C798" s="322"/>
      <c r="D798" s="333"/>
      <c r="E798" s="357"/>
      <c r="F798" s="320"/>
      <c r="G798" s="375"/>
      <c r="H798" s="333"/>
      <c r="I798" s="320"/>
      <c r="J798" s="320"/>
    </row>
    <row r="799" spans="1:10" ht="25.5">
      <c r="A799" s="381" t="s">
        <v>1874</v>
      </c>
      <c r="B799" s="298" t="s">
        <v>1220</v>
      </c>
      <c r="C799" s="298" t="s">
        <v>1221</v>
      </c>
      <c r="D799" s="334" t="s">
        <v>31</v>
      </c>
      <c r="E799" s="360">
        <v>40000</v>
      </c>
      <c r="F799" s="304"/>
      <c r="G799" s="374"/>
      <c r="H799" s="334"/>
      <c r="I799" s="304"/>
      <c r="J799" s="304"/>
    </row>
    <row r="800" spans="1:10" ht="25.5">
      <c r="A800" s="381" t="s">
        <v>1875</v>
      </c>
      <c r="B800" s="298" t="s">
        <v>1220</v>
      </c>
      <c r="C800" s="298" t="s">
        <v>1222</v>
      </c>
      <c r="D800" s="334" t="s">
        <v>31</v>
      </c>
      <c r="E800" s="360">
        <v>10000</v>
      </c>
      <c r="F800" s="304"/>
      <c r="G800" s="374"/>
      <c r="H800" s="371"/>
      <c r="I800" s="318"/>
      <c r="J800" s="304"/>
    </row>
    <row r="801" spans="1:10">
      <c r="A801" s="1917"/>
      <c r="B801" s="341"/>
      <c r="C801" s="385"/>
      <c r="D801" s="335"/>
      <c r="E801" s="358"/>
      <c r="F801" s="329"/>
      <c r="G801" s="378"/>
      <c r="H801" s="335"/>
      <c r="I801" s="373" t="s">
        <v>1876</v>
      </c>
      <c r="J801" s="319"/>
    </row>
    <row r="802" spans="1:10">
      <c r="A802" s="1917" t="s">
        <v>1877</v>
      </c>
      <c r="B802" s="345" t="s">
        <v>1361</v>
      </c>
      <c r="C802" s="323"/>
      <c r="D802" s="333"/>
      <c r="E802" s="357"/>
      <c r="F802" s="320"/>
      <c r="G802" s="375"/>
      <c r="H802" s="333"/>
      <c r="I802" s="320"/>
      <c r="J802" s="320"/>
    </row>
    <row r="803" spans="1:10">
      <c r="A803" s="381" t="s">
        <v>1878</v>
      </c>
      <c r="B803" s="298" t="s">
        <v>1226</v>
      </c>
      <c r="C803" s="298" t="s">
        <v>1227</v>
      </c>
      <c r="D803" s="334" t="s">
        <v>31</v>
      </c>
      <c r="E803" s="359">
        <v>10000</v>
      </c>
      <c r="F803" s="304"/>
      <c r="G803" s="374"/>
      <c r="H803" s="334"/>
      <c r="I803" s="304"/>
      <c r="J803" s="304"/>
    </row>
    <row r="804" spans="1:10">
      <c r="A804" s="381" t="s">
        <v>1879</v>
      </c>
      <c r="B804" s="298" t="s">
        <v>1226</v>
      </c>
      <c r="C804" s="298" t="s">
        <v>1228</v>
      </c>
      <c r="D804" s="334" t="s">
        <v>31</v>
      </c>
      <c r="E804" s="359">
        <v>180000</v>
      </c>
      <c r="F804" s="304"/>
      <c r="G804" s="374"/>
      <c r="H804" s="334"/>
      <c r="I804" s="304"/>
      <c r="J804" s="304"/>
    </row>
    <row r="805" spans="1:10">
      <c r="A805" s="381" t="s">
        <v>1880</v>
      </c>
      <c r="B805" s="346" t="s">
        <v>1063</v>
      </c>
      <c r="C805" s="346" t="s">
        <v>1229</v>
      </c>
      <c r="D805" s="334" t="s">
        <v>31</v>
      </c>
      <c r="E805" s="365">
        <v>30</v>
      </c>
      <c r="F805" s="304"/>
      <c r="G805" s="374"/>
      <c r="H805" s="334"/>
      <c r="I805" s="304"/>
      <c r="J805" s="304"/>
    </row>
    <row r="806" spans="1:10" ht="25.5">
      <c r="A806" s="381" t="s">
        <v>1881</v>
      </c>
      <c r="B806" s="346" t="s">
        <v>1230</v>
      </c>
      <c r="C806" s="346" t="s">
        <v>1231</v>
      </c>
      <c r="D806" s="334" t="s">
        <v>49</v>
      </c>
      <c r="E806" s="359">
        <v>18</v>
      </c>
      <c r="F806" s="304"/>
      <c r="G806" s="374"/>
      <c r="H806" s="334"/>
      <c r="I806" s="304"/>
      <c r="J806" s="304"/>
    </row>
    <row r="807" spans="1:10" ht="38.25">
      <c r="A807" s="381" t="s">
        <v>1882</v>
      </c>
      <c r="B807" s="298" t="s">
        <v>1232</v>
      </c>
      <c r="C807" s="298" t="s">
        <v>1233</v>
      </c>
      <c r="D807" s="334" t="s">
        <v>31</v>
      </c>
      <c r="E807" s="359">
        <v>2000</v>
      </c>
      <c r="F807" s="304"/>
      <c r="G807" s="374"/>
      <c r="H807" s="334"/>
      <c r="I807" s="304"/>
      <c r="J807" s="304"/>
    </row>
    <row r="808" spans="1:10">
      <c r="A808" s="381" t="s">
        <v>1883</v>
      </c>
      <c r="B808" s="298" t="s">
        <v>1235</v>
      </c>
      <c r="C808" s="298" t="s">
        <v>1236</v>
      </c>
      <c r="D808" s="334" t="s">
        <v>49</v>
      </c>
      <c r="E808" s="359">
        <v>100</v>
      </c>
      <c r="F808" s="304"/>
      <c r="G808" s="374"/>
      <c r="H808" s="371"/>
      <c r="I808" s="318"/>
      <c r="J808" s="304"/>
    </row>
    <row r="809" spans="1:10" ht="25.5">
      <c r="A809" s="381" t="s">
        <v>1884</v>
      </c>
      <c r="B809" s="349" t="s">
        <v>1264</v>
      </c>
      <c r="C809" s="349" t="s">
        <v>1265</v>
      </c>
      <c r="D809" s="334" t="s">
        <v>31</v>
      </c>
      <c r="E809" s="367">
        <v>1700</v>
      </c>
      <c r="F809" s="304"/>
      <c r="G809" s="374"/>
      <c r="H809" s="334"/>
      <c r="I809" s="304"/>
      <c r="J809" s="304"/>
    </row>
    <row r="810" spans="1:10" ht="25.5">
      <c r="A810" s="381" t="s">
        <v>1885</v>
      </c>
      <c r="B810" s="350" t="s">
        <v>1266</v>
      </c>
      <c r="C810" s="350" t="s">
        <v>1267</v>
      </c>
      <c r="D810" s="334" t="s">
        <v>31</v>
      </c>
      <c r="E810" s="359">
        <v>24</v>
      </c>
      <c r="F810" s="304"/>
      <c r="G810" s="374"/>
      <c r="H810" s="334"/>
      <c r="I810" s="304"/>
      <c r="J810" s="304"/>
    </row>
    <row r="811" spans="1:10">
      <c r="A811" s="1917"/>
      <c r="B811" s="341"/>
      <c r="C811" s="385"/>
      <c r="D811" s="335"/>
      <c r="E811" s="358"/>
      <c r="F811" s="329"/>
      <c r="G811" s="378"/>
      <c r="H811" s="335"/>
      <c r="I811" s="373" t="s">
        <v>1886</v>
      </c>
      <c r="J811" s="319"/>
    </row>
    <row r="812" spans="1:10">
      <c r="A812" s="1917" t="s">
        <v>1887</v>
      </c>
      <c r="B812" s="345" t="s">
        <v>1362</v>
      </c>
      <c r="C812" s="323"/>
      <c r="D812" s="333"/>
      <c r="E812" s="357"/>
      <c r="F812" s="320"/>
      <c r="G812" s="375"/>
      <c r="H812" s="333"/>
      <c r="I812" s="320"/>
      <c r="J812" s="320"/>
    </row>
    <row r="813" spans="1:10" ht="25.5">
      <c r="A813" s="381" t="s">
        <v>1888</v>
      </c>
      <c r="B813" s="298" t="s">
        <v>1234</v>
      </c>
      <c r="C813" s="298" t="s">
        <v>1363</v>
      </c>
      <c r="D813" s="334" t="s">
        <v>31</v>
      </c>
      <c r="E813" s="359">
        <v>45000</v>
      </c>
      <c r="F813" s="304"/>
      <c r="G813" s="374"/>
      <c r="H813" s="334"/>
      <c r="I813" s="304"/>
      <c r="J813" s="304"/>
    </row>
    <row r="814" spans="1:10">
      <c r="A814" s="1917"/>
      <c r="B814" s="341"/>
      <c r="C814" s="385"/>
      <c r="D814" s="335"/>
      <c r="E814" s="358"/>
      <c r="F814" s="329"/>
      <c r="G814" s="378"/>
      <c r="H814" s="335"/>
      <c r="I814" s="373" t="s">
        <v>1889</v>
      </c>
      <c r="J814" s="319"/>
    </row>
    <row r="815" spans="1:10">
      <c r="A815" s="1917" t="s">
        <v>1890</v>
      </c>
      <c r="B815" s="347" t="s">
        <v>1239</v>
      </c>
      <c r="C815" s="356"/>
      <c r="D815" s="333"/>
      <c r="E815" s="357"/>
      <c r="F815" s="320"/>
      <c r="G815" s="375"/>
      <c r="H815" s="333"/>
      <c r="I815" s="320"/>
      <c r="J815" s="320"/>
    </row>
    <row r="816" spans="1:10" ht="25.5">
      <c r="A816" s="381" t="s">
        <v>1891</v>
      </c>
      <c r="B816" s="298" t="s">
        <v>1009</v>
      </c>
      <c r="C816" s="298" t="s">
        <v>1364</v>
      </c>
      <c r="D816" s="334" t="s">
        <v>49</v>
      </c>
      <c r="E816" s="359">
        <v>24</v>
      </c>
      <c r="F816" s="304"/>
      <c r="G816" s="374"/>
      <c r="H816" s="334"/>
      <c r="I816" s="1057"/>
      <c r="J816" s="304"/>
    </row>
    <row r="817" spans="1:10">
      <c r="A817" s="381" t="s">
        <v>1892</v>
      </c>
      <c r="B817" s="298" t="s">
        <v>1241</v>
      </c>
      <c r="C817" s="298" t="s">
        <v>1365</v>
      </c>
      <c r="D817" s="334" t="s">
        <v>49</v>
      </c>
      <c r="E817" s="359">
        <v>25</v>
      </c>
      <c r="F817" s="304"/>
      <c r="G817" s="374"/>
      <c r="H817" s="334"/>
      <c r="I817" s="1057"/>
      <c r="J817" s="304"/>
    </row>
    <row r="818" spans="1:10" ht="25.5">
      <c r="A818" s="381" t="s">
        <v>1893</v>
      </c>
      <c r="B818" s="298" t="s">
        <v>1242</v>
      </c>
      <c r="C818" s="298" t="s">
        <v>1366</v>
      </c>
      <c r="D818" s="334" t="s">
        <v>49</v>
      </c>
      <c r="E818" s="359">
        <v>2844</v>
      </c>
      <c r="F818" s="304"/>
      <c r="G818" s="374"/>
      <c r="H818" s="334"/>
      <c r="I818" s="1057"/>
      <c r="J818" s="304"/>
    </row>
    <row r="819" spans="1:10">
      <c r="A819" s="381" t="s">
        <v>1894</v>
      </c>
      <c r="B819" s="298" t="s">
        <v>1241</v>
      </c>
      <c r="C819" s="298" t="s">
        <v>1367</v>
      </c>
      <c r="D819" s="334" t="s">
        <v>49</v>
      </c>
      <c r="E819" s="359">
        <v>15</v>
      </c>
      <c r="F819" s="304"/>
      <c r="G819" s="374"/>
      <c r="H819" s="334"/>
      <c r="I819" s="1057"/>
      <c r="J819" s="304"/>
    </row>
    <row r="820" spans="1:10">
      <c r="A820" s="381" t="s">
        <v>1895</v>
      </c>
      <c r="B820" s="298" t="s">
        <v>1243</v>
      </c>
      <c r="C820" s="298" t="s">
        <v>1368</v>
      </c>
      <c r="D820" s="334" t="s">
        <v>49</v>
      </c>
      <c r="E820" s="359">
        <v>150</v>
      </c>
      <c r="F820" s="304"/>
      <c r="G820" s="374"/>
      <c r="H820" s="334"/>
      <c r="I820" s="1057"/>
      <c r="J820" s="304"/>
    </row>
    <row r="821" spans="1:10" ht="38.25">
      <c r="A821" s="381" t="s">
        <v>1896</v>
      </c>
      <c r="B821" s="298" t="s">
        <v>1244</v>
      </c>
      <c r="C821" s="298" t="s">
        <v>1245</v>
      </c>
      <c r="D821" s="334" t="s">
        <v>49</v>
      </c>
      <c r="E821" s="359">
        <v>2100</v>
      </c>
      <c r="F821" s="304"/>
      <c r="G821" s="374"/>
      <c r="H821" s="334"/>
      <c r="I821" s="1057"/>
      <c r="J821" s="304"/>
    </row>
    <row r="822" spans="1:10" ht="38.25">
      <c r="A822" s="381" t="s">
        <v>1897</v>
      </c>
      <c r="B822" s="298" t="s">
        <v>1244</v>
      </c>
      <c r="C822" s="298" t="s">
        <v>1246</v>
      </c>
      <c r="D822" s="334" t="s">
        <v>49</v>
      </c>
      <c r="E822" s="359">
        <v>1800</v>
      </c>
      <c r="F822" s="304"/>
      <c r="G822" s="374"/>
      <c r="H822" s="334"/>
      <c r="I822" s="1057"/>
      <c r="J822" s="304"/>
    </row>
    <row r="823" spans="1:10" ht="63.75">
      <c r="A823" s="381" t="s">
        <v>1898</v>
      </c>
      <c r="B823" s="298" t="s">
        <v>1247</v>
      </c>
      <c r="C823" s="298" t="s">
        <v>1248</v>
      </c>
      <c r="D823" s="334" t="s">
        <v>49</v>
      </c>
      <c r="E823" s="359">
        <v>500</v>
      </c>
      <c r="F823" s="304"/>
      <c r="G823" s="374"/>
      <c r="H823" s="334"/>
      <c r="I823" s="304"/>
      <c r="J823" s="304"/>
    </row>
    <row r="824" spans="1:10">
      <c r="A824" s="381" t="s">
        <v>1899</v>
      </c>
      <c r="B824" s="298" t="s">
        <v>1249</v>
      </c>
      <c r="C824" s="298" t="s">
        <v>1369</v>
      </c>
      <c r="D824" s="334" t="s">
        <v>49</v>
      </c>
      <c r="E824" s="359">
        <v>1</v>
      </c>
      <c r="F824" s="304"/>
      <c r="G824" s="374"/>
      <c r="H824" s="371"/>
      <c r="I824" s="318"/>
      <c r="J824" s="304"/>
    </row>
    <row r="825" spans="1:10">
      <c r="A825" s="1917"/>
      <c r="B825" s="341"/>
      <c r="C825" s="385"/>
      <c r="D825" s="335"/>
      <c r="E825" s="358"/>
      <c r="F825" s="329"/>
      <c r="G825" s="378"/>
      <c r="H825" s="335"/>
      <c r="I825" s="373" t="s">
        <v>1900</v>
      </c>
      <c r="J825" s="319"/>
    </row>
    <row r="826" spans="1:10">
      <c r="A826" s="1917" t="s">
        <v>1901</v>
      </c>
      <c r="B826" s="326" t="s">
        <v>2758</v>
      </c>
      <c r="C826" s="322"/>
      <c r="D826" s="333"/>
      <c r="E826" s="357"/>
      <c r="F826" s="320"/>
      <c r="G826" s="375"/>
      <c r="H826" s="333"/>
      <c r="I826" s="320"/>
      <c r="J826" s="320"/>
    </row>
    <row r="827" spans="1:10" ht="25.5">
      <c r="A827" s="381" t="s">
        <v>1902</v>
      </c>
      <c r="B827" s="340" t="s">
        <v>1056</v>
      </c>
      <c r="C827" s="395" t="s">
        <v>2623</v>
      </c>
      <c r="D827" s="334" t="s">
        <v>49</v>
      </c>
      <c r="E827" s="366">
        <v>1000</v>
      </c>
      <c r="F827" s="304"/>
      <c r="G827" s="374"/>
      <c r="H827" s="334"/>
      <c r="I827" s="304"/>
      <c r="J827" s="304"/>
    </row>
    <row r="828" spans="1:10" ht="38.25">
      <c r="A828" s="381" t="s">
        <v>1903</v>
      </c>
      <c r="B828" s="340" t="s">
        <v>1056</v>
      </c>
      <c r="C828" s="395" t="s">
        <v>2619</v>
      </c>
      <c r="D828" s="334" t="s">
        <v>49</v>
      </c>
      <c r="E828" s="366">
        <v>6</v>
      </c>
      <c r="F828" s="304"/>
      <c r="G828" s="374"/>
      <c r="H828" s="334"/>
      <c r="I828" s="304"/>
      <c r="J828" s="304"/>
    </row>
    <row r="829" spans="1:10" ht="38.25">
      <c r="A829" s="381" t="s">
        <v>1904</v>
      </c>
      <c r="B829" s="340" t="s">
        <v>1056</v>
      </c>
      <c r="C829" s="395" t="s">
        <v>2620</v>
      </c>
      <c r="D829" s="334" t="s">
        <v>49</v>
      </c>
      <c r="E829" s="366">
        <v>36</v>
      </c>
      <c r="F829" s="304"/>
      <c r="G829" s="374"/>
      <c r="H829" s="334"/>
      <c r="I829" s="304"/>
      <c r="J829" s="304"/>
    </row>
    <row r="830" spans="1:10" ht="38.25">
      <c r="A830" s="381" t="s">
        <v>1905</v>
      </c>
      <c r="B830" s="340" t="s">
        <v>1056</v>
      </c>
      <c r="C830" s="395" t="s">
        <v>2621</v>
      </c>
      <c r="D830" s="334" t="s">
        <v>49</v>
      </c>
      <c r="E830" s="366">
        <v>450</v>
      </c>
      <c r="F830" s="304"/>
      <c r="G830" s="374"/>
      <c r="H830" s="334"/>
      <c r="I830" s="304"/>
      <c r="J830" s="304"/>
    </row>
    <row r="831" spans="1:10" ht="25.5">
      <c r="A831" s="381" t="s">
        <v>1906</v>
      </c>
      <c r="B831" s="340" t="s">
        <v>1056</v>
      </c>
      <c r="C831" s="395" t="s">
        <v>2622</v>
      </c>
      <c r="D831" s="334" t="s">
        <v>49</v>
      </c>
      <c r="E831" s="366">
        <v>30</v>
      </c>
      <c r="F831" s="304"/>
      <c r="G831" s="374"/>
      <c r="H831" s="334"/>
      <c r="I831" s="304"/>
      <c r="J831" s="304"/>
    </row>
    <row r="832" spans="1:10" ht="25.5">
      <c r="A832" s="381" t="s">
        <v>1907</v>
      </c>
      <c r="B832" s="340" t="s">
        <v>1254</v>
      </c>
      <c r="C832" s="395" t="s">
        <v>1255</v>
      </c>
      <c r="D832" s="334" t="s">
        <v>31</v>
      </c>
      <c r="E832" s="366">
        <v>180</v>
      </c>
      <c r="F832" s="304"/>
      <c r="G832" s="374"/>
      <c r="H832" s="334"/>
      <c r="I832" s="304"/>
      <c r="J832" s="304"/>
    </row>
    <row r="833" spans="1:10" ht="25.5">
      <c r="A833" s="381" t="s">
        <v>1908</v>
      </c>
      <c r="B833" s="340" t="s">
        <v>1254</v>
      </c>
      <c r="C833" s="395" t="s">
        <v>1256</v>
      </c>
      <c r="D833" s="334" t="s">
        <v>31</v>
      </c>
      <c r="E833" s="366">
        <v>150</v>
      </c>
      <c r="F833" s="304"/>
      <c r="G833" s="374"/>
      <c r="H833" s="334"/>
      <c r="I833" s="304"/>
      <c r="J833" s="304"/>
    </row>
    <row r="834" spans="1:10" ht="25.5">
      <c r="A834" s="381" t="s">
        <v>1909</v>
      </c>
      <c r="B834" s="340" t="s">
        <v>1254</v>
      </c>
      <c r="C834" s="395" t="s">
        <v>1257</v>
      </c>
      <c r="D834" s="334" t="s">
        <v>31</v>
      </c>
      <c r="E834" s="366">
        <v>3600</v>
      </c>
      <c r="F834" s="304"/>
      <c r="G834" s="374"/>
      <c r="H834" s="334"/>
      <c r="I834" s="304"/>
      <c r="J834" s="304"/>
    </row>
    <row r="835" spans="1:10">
      <c r="A835" s="381" t="s">
        <v>1910</v>
      </c>
      <c r="B835" s="340" t="s">
        <v>1254</v>
      </c>
      <c r="C835" s="395" t="s">
        <v>1258</v>
      </c>
      <c r="D835" s="334" t="s">
        <v>31</v>
      </c>
      <c r="E835" s="366">
        <v>180</v>
      </c>
      <c r="F835" s="304"/>
      <c r="G835" s="374"/>
      <c r="H835" s="371"/>
      <c r="I835" s="318"/>
      <c r="J835" s="304"/>
    </row>
    <row r="836" spans="1:10">
      <c r="A836" s="1917"/>
      <c r="B836" s="341"/>
      <c r="C836" s="385"/>
      <c r="D836" s="335"/>
      <c r="E836" s="358"/>
      <c r="F836" s="329"/>
      <c r="G836" s="378"/>
      <c r="H836" s="335"/>
      <c r="I836" s="373" t="s">
        <v>1911</v>
      </c>
      <c r="J836" s="319"/>
    </row>
    <row r="837" spans="1:10">
      <c r="A837" s="1917" t="s">
        <v>1912</v>
      </c>
      <c r="B837" s="347" t="s">
        <v>1370</v>
      </c>
      <c r="C837" s="323"/>
      <c r="D837" s="333"/>
      <c r="E837" s="357"/>
      <c r="F837" s="320"/>
      <c r="G837" s="375"/>
      <c r="H837" s="333"/>
      <c r="I837" s="320"/>
      <c r="J837" s="320"/>
    </row>
    <row r="838" spans="1:10">
      <c r="A838" s="381" t="s">
        <v>1913</v>
      </c>
      <c r="B838" s="348" t="s">
        <v>1262</v>
      </c>
      <c r="C838" s="348" t="s">
        <v>1263</v>
      </c>
      <c r="D838" s="334" t="s">
        <v>31</v>
      </c>
      <c r="E838" s="299">
        <v>5000</v>
      </c>
      <c r="F838" s="304"/>
      <c r="G838" s="374"/>
      <c r="H838" s="334"/>
      <c r="I838" s="304"/>
      <c r="J838" s="304"/>
    </row>
    <row r="839" spans="1:10">
      <c r="A839" s="1917"/>
      <c r="B839" s="341"/>
      <c r="C839" s="385"/>
      <c r="D839" s="335"/>
      <c r="E839" s="358"/>
      <c r="F839" s="329"/>
      <c r="G839" s="378"/>
      <c r="H839" s="335"/>
      <c r="I839" s="373" t="s">
        <v>1914</v>
      </c>
      <c r="J839" s="319"/>
    </row>
    <row r="840" spans="1:10">
      <c r="A840" s="1917" t="s">
        <v>1917</v>
      </c>
      <c r="B840" s="347" t="s">
        <v>1371</v>
      </c>
      <c r="C840" s="323"/>
      <c r="D840" s="333"/>
      <c r="E840" s="357"/>
      <c r="F840" s="320"/>
      <c r="G840" s="375"/>
      <c r="H840" s="333"/>
      <c r="I840" s="320"/>
      <c r="J840" s="320"/>
    </row>
    <row r="841" spans="1:10" ht="25.5">
      <c r="A841" s="381" t="s">
        <v>1921</v>
      </c>
      <c r="B841" s="351" t="s">
        <v>1268</v>
      </c>
      <c r="C841" s="351" t="s">
        <v>1269</v>
      </c>
      <c r="D841" s="334" t="s">
        <v>31</v>
      </c>
      <c r="E841" s="368">
        <v>15000</v>
      </c>
      <c r="F841" s="304"/>
      <c r="G841" s="374"/>
      <c r="H841" s="334"/>
      <c r="I841" s="304"/>
      <c r="J841" s="304"/>
    </row>
    <row r="842" spans="1:10">
      <c r="A842" s="1917"/>
      <c r="B842" s="341"/>
      <c r="C842" s="385"/>
      <c r="D842" s="335"/>
      <c r="E842" s="358"/>
      <c r="F842" s="329"/>
      <c r="G842" s="378"/>
      <c r="H842" s="335"/>
      <c r="I842" s="373" t="s">
        <v>1915</v>
      </c>
      <c r="J842" s="319"/>
    </row>
    <row r="843" spans="1:10">
      <c r="A843" s="1917" t="s">
        <v>1918</v>
      </c>
      <c r="B843" s="347" t="s">
        <v>1372</v>
      </c>
      <c r="C843" s="323"/>
      <c r="D843" s="333"/>
      <c r="E843" s="357"/>
      <c r="F843" s="320"/>
      <c r="G843" s="375"/>
      <c r="H843" s="333"/>
      <c r="I843" s="320"/>
      <c r="J843" s="320"/>
    </row>
    <row r="844" spans="1:10" ht="25.5">
      <c r="A844" s="381" t="s">
        <v>1922</v>
      </c>
      <c r="B844" s="350" t="s">
        <v>1270</v>
      </c>
      <c r="C844" s="350" t="s">
        <v>1270</v>
      </c>
      <c r="D844" s="334" t="s">
        <v>31</v>
      </c>
      <c r="E844" s="360">
        <v>200</v>
      </c>
      <c r="F844" s="304"/>
      <c r="G844" s="374"/>
      <c r="H844" s="371"/>
      <c r="I844" s="318"/>
      <c r="J844" s="304"/>
    </row>
    <row r="845" spans="1:10">
      <c r="A845" s="1917"/>
      <c r="B845" s="341"/>
      <c r="C845" s="385"/>
      <c r="D845" s="335"/>
      <c r="E845" s="358"/>
      <c r="F845" s="329"/>
      <c r="G845" s="378"/>
      <c r="H845" s="335"/>
      <c r="I845" s="373" t="s">
        <v>1916</v>
      </c>
      <c r="J845" s="319"/>
    </row>
    <row r="846" spans="1:10">
      <c r="A846" s="1917" t="s">
        <v>1919</v>
      </c>
      <c r="B846" s="347" t="s">
        <v>1373</v>
      </c>
      <c r="C846" s="323"/>
      <c r="D846" s="333"/>
      <c r="E846" s="357"/>
      <c r="F846" s="320"/>
      <c r="G846" s="375"/>
      <c r="H846" s="333"/>
      <c r="I846" s="320"/>
      <c r="J846" s="320"/>
    </row>
    <row r="847" spans="1:10" ht="51">
      <c r="A847" s="381" t="s">
        <v>1920</v>
      </c>
      <c r="B847" s="302" t="s">
        <v>1271</v>
      </c>
      <c r="C847" s="305" t="s">
        <v>1272</v>
      </c>
      <c r="D847" s="141" t="s">
        <v>31</v>
      </c>
      <c r="E847" s="299">
        <v>15000</v>
      </c>
      <c r="F847" s="304"/>
      <c r="G847" s="374"/>
      <c r="H847" s="371"/>
      <c r="I847" s="318"/>
      <c r="J847" s="304"/>
    </row>
    <row r="848" spans="1:10" ht="38.25">
      <c r="A848" s="381" t="s">
        <v>1923</v>
      </c>
      <c r="B848" s="302" t="s">
        <v>1271</v>
      </c>
      <c r="C848" s="305" t="s">
        <v>1273</v>
      </c>
      <c r="D848" s="141" t="s">
        <v>49</v>
      </c>
      <c r="E848" s="299">
        <v>1500</v>
      </c>
      <c r="F848" s="304"/>
      <c r="G848" s="374"/>
      <c r="H848" s="371"/>
      <c r="I848" s="318"/>
      <c r="J848" s="304"/>
    </row>
    <row r="849" spans="1:10" ht="25.5">
      <c r="A849" s="381" t="s">
        <v>1924</v>
      </c>
      <c r="B849" s="346" t="s">
        <v>1159</v>
      </c>
      <c r="C849" s="298" t="s">
        <v>1274</v>
      </c>
      <c r="D849" s="334" t="s">
        <v>31</v>
      </c>
      <c r="E849" s="360">
        <v>100000</v>
      </c>
      <c r="F849" s="304"/>
      <c r="G849" s="374"/>
      <c r="H849" s="371"/>
      <c r="I849" s="318"/>
      <c r="J849" s="304"/>
    </row>
    <row r="850" spans="1:10" ht="25.5">
      <c r="A850" s="381" t="s">
        <v>1925</v>
      </c>
      <c r="B850" s="346" t="s">
        <v>1159</v>
      </c>
      <c r="C850" s="298" t="s">
        <v>1275</v>
      </c>
      <c r="D850" s="334" t="s">
        <v>31</v>
      </c>
      <c r="E850" s="360">
        <v>100000</v>
      </c>
      <c r="F850" s="304"/>
      <c r="G850" s="374"/>
      <c r="H850" s="371"/>
      <c r="I850" s="318"/>
      <c r="J850" s="304"/>
    </row>
    <row r="851" spans="1:10">
      <c r="A851" s="1917"/>
      <c r="B851" s="341"/>
      <c r="C851" s="385"/>
      <c r="D851" s="335"/>
      <c r="E851" s="358"/>
      <c r="F851" s="329"/>
      <c r="G851" s="378"/>
      <c r="H851" s="335"/>
      <c r="I851" s="373" t="s">
        <v>1926</v>
      </c>
      <c r="J851" s="319"/>
    </row>
    <row r="852" spans="1:10">
      <c r="A852" s="1917" t="s">
        <v>1927</v>
      </c>
      <c r="B852" s="323" t="s">
        <v>1375</v>
      </c>
      <c r="C852" s="323"/>
      <c r="D852" s="333"/>
      <c r="E852" s="357"/>
      <c r="F852" s="320"/>
      <c r="G852" s="375"/>
      <c r="H852" s="333"/>
      <c r="I852" s="320"/>
      <c r="J852" s="320"/>
    </row>
    <row r="853" spans="1:10" ht="25.5">
      <c r="A853" s="381" t="s">
        <v>1929</v>
      </c>
      <c r="B853" s="346" t="s">
        <v>1279</v>
      </c>
      <c r="C853" s="346" t="s">
        <v>1280</v>
      </c>
      <c r="D853" s="334" t="s">
        <v>49</v>
      </c>
      <c r="E853" s="359">
        <v>20</v>
      </c>
      <c r="F853" s="304"/>
      <c r="G853" s="374"/>
      <c r="H853" s="334"/>
      <c r="I853" s="304"/>
      <c r="J853" s="304"/>
    </row>
    <row r="854" spans="1:10" ht="25.5">
      <c r="A854" s="381" t="s">
        <v>1930</v>
      </c>
      <c r="B854" s="352" t="s">
        <v>1279</v>
      </c>
      <c r="C854" s="346" t="s">
        <v>1374</v>
      </c>
      <c r="D854" s="334" t="s">
        <v>49</v>
      </c>
      <c r="E854" s="359">
        <v>12000</v>
      </c>
      <c r="F854" s="304"/>
      <c r="G854" s="374"/>
      <c r="H854" s="334"/>
      <c r="I854" s="304"/>
      <c r="J854" s="304"/>
    </row>
    <row r="855" spans="1:10">
      <c r="A855" s="1917"/>
      <c r="B855" s="341"/>
      <c r="C855" s="385"/>
      <c r="D855" s="335"/>
      <c r="E855" s="358"/>
      <c r="F855" s="329"/>
      <c r="G855" s="378"/>
      <c r="H855" s="335"/>
      <c r="I855" s="373" t="s">
        <v>1931</v>
      </c>
      <c r="J855" s="319"/>
    </row>
    <row r="856" spans="1:10">
      <c r="A856" s="1917" t="s">
        <v>1928</v>
      </c>
      <c r="B856" s="323" t="s">
        <v>1235</v>
      </c>
      <c r="C856" s="323"/>
      <c r="D856" s="333"/>
      <c r="E856" s="357"/>
      <c r="F856" s="320"/>
      <c r="G856" s="375"/>
      <c r="H856" s="333"/>
      <c r="I856" s="320"/>
      <c r="J856" s="320"/>
    </row>
    <row r="857" spans="1:10">
      <c r="A857" s="381" t="s">
        <v>1932</v>
      </c>
      <c r="B857" s="352" t="s">
        <v>1279</v>
      </c>
      <c r="C857" s="298" t="s">
        <v>1281</v>
      </c>
      <c r="D857" s="334" t="s">
        <v>31</v>
      </c>
      <c r="E857" s="359">
        <v>2000</v>
      </c>
      <c r="F857" s="304"/>
      <c r="G857" s="374"/>
      <c r="H857" s="334"/>
      <c r="I857" s="304"/>
      <c r="J857" s="304"/>
    </row>
    <row r="858" spans="1:10">
      <c r="A858" s="381" t="s">
        <v>1933</v>
      </c>
      <c r="B858" s="352" t="s">
        <v>1279</v>
      </c>
      <c r="C858" s="346" t="s">
        <v>1282</v>
      </c>
      <c r="D858" s="334" t="s">
        <v>31</v>
      </c>
      <c r="E858" s="365">
        <v>66000</v>
      </c>
      <c r="F858" s="304"/>
      <c r="G858" s="374"/>
      <c r="H858" s="334"/>
      <c r="I858" s="304"/>
      <c r="J858" s="304"/>
    </row>
    <row r="859" spans="1:10">
      <c r="A859" s="381" t="s">
        <v>1934</v>
      </c>
      <c r="B859" s="352" t="s">
        <v>1279</v>
      </c>
      <c r="C859" s="346" t="s">
        <v>1283</v>
      </c>
      <c r="D859" s="334" t="s">
        <v>31</v>
      </c>
      <c r="E859" s="359">
        <v>6000</v>
      </c>
      <c r="F859" s="304"/>
      <c r="G859" s="374"/>
      <c r="H859" s="334"/>
      <c r="I859" s="304"/>
      <c r="J859" s="304"/>
    </row>
    <row r="860" spans="1:10">
      <c r="A860" s="381" t="s">
        <v>1935</v>
      </c>
      <c r="B860" s="352" t="s">
        <v>1279</v>
      </c>
      <c r="C860" s="346" t="s">
        <v>1284</v>
      </c>
      <c r="D860" s="334" t="s">
        <v>31</v>
      </c>
      <c r="E860" s="365">
        <v>45000</v>
      </c>
      <c r="F860" s="304"/>
      <c r="G860" s="374"/>
      <c r="H860" s="334"/>
      <c r="I860" s="304"/>
      <c r="J860" s="304"/>
    </row>
    <row r="861" spans="1:10">
      <c r="A861" s="381" t="s">
        <v>1936</v>
      </c>
      <c r="B861" s="352" t="s">
        <v>1279</v>
      </c>
      <c r="C861" s="398" t="s">
        <v>1285</v>
      </c>
      <c r="D861" s="334" t="s">
        <v>31</v>
      </c>
      <c r="E861" s="359">
        <v>48000</v>
      </c>
      <c r="F861" s="304"/>
      <c r="G861" s="374"/>
      <c r="H861" s="334"/>
      <c r="I861" s="304"/>
      <c r="J861" s="304"/>
    </row>
    <row r="862" spans="1:10">
      <c r="A862" s="381" t="s">
        <v>1937</v>
      </c>
      <c r="B862" s="352" t="s">
        <v>1279</v>
      </c>
      <c r="C862" s="398" t="s">
        <v>1376</v>
      </c>
      <c r="D862" s="334" t="s">
        <v>31</v>
      </c>
      <c r="E862" s="359">
        <v>30000</v>
      </c>
      <c r="F862" s="304"/>
      <c r="G862" s="374"/>
      <c r="H862" s="334"/>
      <c r="I862" s="304"/>
      <c r="J862" s="304"/>
    </row>
    <row r="863" spans="1:10" ht="25.5">
      <c r="A863" s="381" t="s">
        <v>1938</v>
      </c>
      <c r="B863" s="352" t="s">
        <v>1279</v>
      </c>
      <c r="C863" s="298" t="s">
        <v>1286</v>
      </c>
      <c r="D863" s="334" t="s">
        <v>31</v>
      </c>
      <c r="E863" s="365">
        <v>3000</v>
      </c>
      <c r="F863" s="304"/>
      <c r="G863" s="374"/>
      <c r="H863" s="334"/>
      <c r="I863" s="304"/>
      <c r="J863" s="304"/>
    </row>
    <row r="864" spans="1:10">
      <c r="A864" s="381" t="s">
        <v>1939</v>
      </c>
      <c r="B864" s="352" t="s">
        <v>1279</v>
      </c>
      <c r="C864" s="298" t="s">
        <v>1287</v>
      </c>
      <c r="D864" s="334" t="s">
        <v>31</v>
      </c>
      <c r="E864" s="365">
        <v>2000</v>
      </c>
      <c r="F864" s="304"/>
      <c r="G864" s="374"/>
      <c r="H864" s="334"/>
      <c r="I864" s="304"/>
      <c r="J864" s="304"/>
    </row>
    <row r="865" spans="1:10">
      <c r="A865" s="1917"/>
      <c r="B865" s="341"/>
      <c r="C865" s="385"/>
      <c r="D865" s="335"/>
      <c r="E865" s="358"/>
      <c r="F865" s="329"/>
      <c r="G865" s="378"/>
      <c r="H865" s="335"/>
      <c r="I865" s="373" t="s">
        <v>1940</v>
      </c>
      <c r="J865" s="319"/>
    </row>
    <row r="866" spans="1:10">
      <c r="A866" s="1917" t="s">
        <v>1941</v>
      </c>
      <c r="B866" s="323" t="s">
        <v>1377</v>
      </c>
      <c r="C866" s="323"/>
      <c r="D866" s="333"/>
      <c r="E866" s="357"/>
      <c r="F866" s="320"/>
      <c r="G866" s="375"/>
      <c r="H866" s="333"/>
      <c r="I866" s="320"/>
      <c r="J866" s="320"/>
    </row>
    <row r="867" spans="1:10" ht="51">
      <c r="A867" s="381" t="s">
        <v>1942</v>
      </c>
      <c r="B867" s="352" t="s">
        <v>1279</v>
      </c>
      <c r="C867" s="298" t="s">
        <v>1288</v>
      </c>
      <c r="D867" s="334" t="s">
        <v>31</v>
      </c>
      <c r="E867" s="359">
        <v>16000</v>
      </c>
      <c r="F867" s="304"/>
      <c r="G867" s="374"/>
      <c r="H867" s="334"/>
      <c r="I867" s="304"/>
      <c r="J867" s="304"/>
    </row>
    <row r="868" spans="1:10" ht="51">
      <c r="A868" s="381" t="s">
        <v>1943</v>
      </c>
      <c r="B868" s="352" t="s">
        <v>1279</v>
      </c>
      <c r="C868" s="298" t="s">
        <v>1289</v>
      </c>
      <c r="D868" s="334" t="s">
        <v>31</v>
      </c>
      <c r="E868" s="359">
        <v>13000</v>
      </c>
      <c r="F868" s="304"/>
      <c r="G868" s="374"/>
      <c r="H868" s="334"/>
      <c r="I868" s="304"/>
      <c r="J868" s="304"/>
    </row>
    <row r="869" spans="1:10" ht="69.75">
      <c r="A869" s="381" t="s">
        <v>1944</v>
      </c>
      <c r="B869" s="352" t="s">
        <v>1279</v>
      </c>
      <c r="C869" s="350" t="s">
        <v>1378</v>
      </c>
      <c r="D869" s="334" t="s">
        <v>49</v>
      </c>
      <c r="E869" s="359">
        <v>240</v>
      </c>
      <c r="F869" s="304"/>
      <c r="G869" s="374"/>
      <c r="H869" s="371"/>
      <c r="I869" s="318"/>
      <c r="J869" s="304"/>
    </row>
    <row r="870" spans="1:10">
      <c r="A870" s="1917"/>
      <c r="B870" s="341"/>
      <c r="C870" s="385"/>
      <c r="D870" s="335"/>
      <c r="E870" s="358"/>
      <c r="F870" s="329"/>
      <c r="G870" s="378"/>
      <c r="H870" s="335"/>
      <c r="I870" s="373" t="s">
        <v>1945</v>
      </c>
      <c r="J870" s="319"/>
    </row>
    <row r="871" spans="1:10">
      <c r="A871" s="1917" t="s">
        <v>1946</v>
      </c>
      <c r="B871" s="326" t="s">
        <v>1292</v>
      </c>
      <c r="C871" s="399"/>
      <c r="D871" s="333"/>
      <c r="E871" s="357"/>
      <c r="F871" s="320"/>
      <c r="G871" s="375"/>
      <c r="H871" s="333"/>
      <c r="I871" s="320"/>
      <c r="J871" s="320"/>
    </row>
    <row r="872" spans="1:10" ht="63.75">
      <c r="A872" s="381" t="s">
        <v>1947</v>
      </c>
      <c r="B872" s="340" t="s">
        <v>1294</v>
      </c>
      <c r="C872" s="395" t="s">
        <v>1294</v>
      </c>
      <c r="D872" s="334" t="s">
        <v>31</v>
      </c>
      <c r="E872" s="366">
        <v>2</v>
      </c>
      <c r="F872" s="304"/>
      <c r="G872" s="374"/>
      <c r="H872" s="334"/>
      <c r="I872" s="304"/>
      <c r="J872" s="304"/>
    </row>
    <row r="873" spans="1:10" ht="63.75">
      <c r="A873" s="381" t="s">
        <v>1948</v>
      </c>
      <c r="B873" s="340" t="s">
        <v>1295</v>
      </c>
      <c r="C873" s="395" t="s">
        <v>1295</v>
      </c>
      <c r="D873" s="334" t="s">
        <v>31</v>
      </c>
      <c r="E873" s="366">
        <v>1</v>
      </c>
      <c r="F873" s="304"/>
      <c r="G873" s="374"/>
      <c r="H873" s="334"/>
      <c r="I873" s="304"/>
      <c r="J873" s="304"/>
    </row>
    <row r="874" spans="1:10" ht="89.25">
      <c r="A874" s="381" t="s">
        <v>1949</v>
      </c>
      <c r="B874" s="353" t="s">
        <v>1296</v>
      </c>
      <c r="C874" s="400" t="s">
        <v>1296</v>
      </c>
      <c r="D874" s="334" t="s">
        <v>31</v>
      </c>
      <c r="E874" s="369">
        <v>3</v>
      </c>
      <c r="F874" s="304"/>
      <c r="G874" s="374"/>
      <c r="H874" s="334"/>
      <c r="I874" s="304"/>
      <c r="J874" s="304"/>
    </row>
    <row r="875" spans="1:10" ht="63.75">
      <c r="A875" s="381" t="s">
        <v>1950</v>
      </c>
      <c r="B875" s="340" t="s">
        <v>1297</v>
      </c>
      <c r="C875" s="395" t="s">
        <v>1297</v>
      </c>
      <c r="D875" s="334" t="s">
        <v>31</v>
      </c>
      <c r="E875" s="369">
        <v>1</v>
      </c>
      <c r="F875" s="339"/>
      <c r="G875" s="374"/>
      <c r="H875" s="334"/>
      <c r="I875" s="339"/>
      <c r="J875" s="339"/>
    </row>
    <row r="876" spans="1:10" ht="153">
      <c r="A876" s="381" t="s">
        <v>1951</v>
      </c>
      <c r="B876" s="340" t="s">
        <v>1298</v>
      </c>
      <c r="C876" s="395" t="s">
        <v>1298</v>
      </c>
      <c r="D876" s="334" t="s">
        <v>31</v>
      </c>
      <c r="E876" s="369">
        <v>1</v>
      </c>
      <c r="F876" s="339"/>
      <c r="G876" s="374"/>
      <c r="H876" s="334"/>
      <c r="I876" s="339"/>
      <c r="J876" s="339"/>
    </row>
    <row r="877" spans="1:10" ht="63.75">
      <c r="A877" s="381" t="s">
        <v>1952</v>
      </c>
      <c r="B877" s="340" t="s">
        <v>1299</v>
      </c>
      <c r="C877" s="395" t="s">
        <v>1299</v>
      </c>
      <c r="D877" s="334" t="s">
        <v>31</v>
      </c>
      <c r="E877" s="369">
        <v>1</v>
      </c>
      <c r="F877" s="339"/>
      <c r="G877" s="374"/>
      <c r="H877" s="334"/>
      <c r="I877" s="339"/>
      <c r="J877" s="339"/>
    </row>
    <row r="878" spans="1:10" ht="63.75">
      <c r="A878" s="381" t="s">
        <v>1953</v>
      </c>
      <c r="B878" s="340" t="s">
        <v>1300</v>
      </c>
      <c r="C878" s="395" t="s">
        <v>1300</v>
      </c>
      <c r="D878" s="334" t="s">
        <v>31</v>
      </c>
      <c r="E878" s="369">
        <v>1</v>
      </c>
      <c r="F878" s="339"/>
      <c r="G878" s="374"/>
      <c r="H878" s="334"/>
      <c r="I878" s="339"/>
      <c r="J878" s="339"/>
    </row>
    <row r="879" spans="1:10" ht="76.5">
      <c r="A879" s="381" t="s">
        <v>1954</v>
      </c>
      <c r="B879" s="340" t="s">
        <v>1301</v>
      </c>
      <c r="C879" s="395" t="s">
        <v>1301</v>
      </c>
      <c r="D879" s="334" t="s">
        <v>31</v>
      </c>
      <c r="E879" s="369">
        <v>1</v>
      </c>
      <c r="F879" s="339"/>
      <c r="G879" s="374"/>
      <c r="H879" s="334"/>
      <c r="I879" s="339"/>
      <c r="J879" s="339"/>
    </row>
    <row r="880" spans="1:10" ht="140.25">
      <c r="A880" s="381" t="s">
        <v>1955</v>
      </c>
      <c r="B880" s="340" t="s">
        <v>1302</v>
      </c>
      <c r="C880" s="395" t="s">
        <v>1302</v>
      </c>
      <c r="D880" s="334" t="s">
        <v>31</v>
      </c>
      <c r="E880" s="369">
        <v>1</v>
      </c>
      <c r="F880" s="339"/>
      <c r="G880" s="374"/>
      <c r="H880" s="372"/>
      <c r="I880" s="588"/>
      <c r="J880" s="339"/>
    </row>
    <row r="881" spans="1:10">
      <c r="A881" s="1917"/>
      <c r="B881" s="341"/>
      <c r="C881" s="341"/>
      <c r="D881" s="335"/>
      <c r="E881" s="358"/>
      <c r="F881" s="373"/>
      <c r="G881" s="260"/>
      <c r="H881" s="335"/>
      <c r="I881" s="373" t="s">
        <v>1956</v>
      </c>
      <c r="J881" s="433"/>
    </row>
    <row r="882" spans="1:10">
      <c r="A882" s="1917" t="s">
        <v>1957</v>
      </c>
      <c r="B882" s="342" t="s">
        <v>1305</v>
      </c>
      <c r="C882" s="386"/>
      <c r="D882" s="333"/>
      <c r="E882" s="357"/>
      <c r="F882" s="248"/>
      <c r="G882" s="375"/>
      <c r="H882" s="333"/>
      <c r="I882" s="248"/>
      <c r="J882" s="248"/>
    </row>
    <row r="883" spans="1:10">
      <c r="A883" s="381" t="s">
        <v>1958</v>
      </c>
      <c r="B883" s="293" t="s">
        <v>1310</v>
      </c>
      <c r="C883" s="293" t="s">
        <v>1311</v>
      </c>
      <c r="D883" s="294" t="s">
        <v>31</v>
      </c>
      <c r="E883" s="370">
        <v>3</v>
      </c>
      <c r="F883" s="339"/>
      <c r="G883" s="374"/>
      <c r="H883" s="334"/>
      <c r="I883" s="339"/>
      <c r="J883" s="339"/>
    </row>
    <row r="884" spans="1:10">
      <c r="A884" s="381" t="s">
        <v>1959</v>
      </c>
      <c r="B884" s="293" t="s">
        <v>1312</v>
      </c>
      <c r="C884" s="293" t="s">
        <v>1313</v>
      </c>
      <c r="D884" s="294" t="s">
        <v>31</v>
      </c>
      <c r="E884" s="361">
        <v>18</v>
      </c>
      <c r="F884" s="339"/>
      <c r="G884" s="374"/>
      <c r="H884" s="334"/>
      <c r="I884" s="339"/>
      <c r="J884" s="339"/>
    </row>
    <row r="885" spans="1:10">
      <c r="A885" s="381" t="s">
        <v>1960</v>
      </c>
      <c r="B885" s="293" t="s">
        <v>1314</v>
      </c>
      <c r="C885" s="293" t="s">
        <v>1315</v>
      </c>
      <c r="D885" s="294" t="s">
        <v>31</v>
      </c>
      <c r="E885" s="361">
        <v>300</v>
      </c>
      <c r="F885" s="339"/>
      <c r="G885" s="374"/>
      <c r="H885" s="334"/>
      <c r="I885" s="339"/>
      <c r="J885" s="339"/>
    </row>
    <row r="886" spans="1:10">
      <c r="A886" s="381" t="s">
        <v>1961</v>
      </c>
      <c r="B886" s="293" t="s">
        <v>1316</v>
      </c>
      <c r="C886" s="293" t="s">
        <v>1317</v>
      </c>
      <c r="D886" s="294" t="s">
        <v>31</v>
      </c>
      <c r="E886" s="361">
        <v>300</v>
      </c>
      <c r="F886" s="339"/>
      <c r="G886" s="374"/>
      <c r="H886" s="334"/>
      <c r="I886" s="339"/>
      <c r="J886" s="339"/>
    </row>
    <row r="887" spans="1:10">
      <c r="A887" s="381" t="s">
        <v>1962</v>
      </c>
      <c r="B887" s="589" t="s">
        <v>1318</v>
      </c>
      <c r="C887" s="293" t="s">
        <v>1319</v>
      </c>
      <c r="D887" s="294" t="s">
        <v>31</v>
      </c>
      <c r="E887" s="294">
        <v>300</v>
      </c>
      <c r="F887" s="339"/>
      <c r="G887" s="374"/>
      <c r="H887" s="334"/>
      <c r="I887" s="339"/>
      <c r="J887" s="339"/>
    </row>
    <row r="888" spans="1:10">
      <c r="A888" s="381" t="s">
        <v>1963</v>
      </c>
      <c r="B888" s="293" t="s">
        <v>1320</v>
      </c>
      <c r="C888" s="293" t="s">
        <v>1321</v>
      </c>
      <c r="D888" s="294" t="s">
        <v>31</v>
      </c>
      <c r="E888" s="361" t="s">
        <v>241</v>
      </c>
      <c r="F888" s="339"/>
      <c r="G888" s="374"/>
      <c r="H888" s="334"/>
      <c r="I888" s="339"/>
      <c r="J888" s="339"/>
    </row>
    <row r="889" spans="1:10">
      <c r="A889" s="381" t="s">
        <v>1964</v>
      </c>
      <c r="B889" s="293" t="s">
        <v>1322</v>
      </c>
      <c r="C889" s="293" t="s">
        <v>1323</v>
      </c>
      <c r="D889" s="294" t="s">
        <v>31</v>
      </c>
      <c r="E889" s="361">
        <v>3</v>
      </c>
      <c r="F889" s="339"/>
      <c r="G889" s="374"/>
      <c r="H889" s="334"/>
      <c r="I889" s="339"/>
      <c r="J889" s="339"/>
    </row>
    <row r="890" spans="1:10">
      <c r="A890" s="381" t="s">
        <v>1965</v>
      </c>
      <c r="B890" s="293" t="s">
        <v>840</v>
      </c>
      <c r="C890" s="293" t="s">
        <v>1324</v>
      </c>
      <c r="D890" s="294" t="s">
        <v>31</v>
      </c>
      <c r="E890" s="361">
        <v>2</v>
      </c>
      <c r="F890" s="339"/>
      <c r="G890" s="374"/>
      <c r="H890" s="371"/>
      <c r="I890" s="590"/>
      <c r="J890" s="339"/>
    </row>
    <row r="891" spans="1:10">
      <c r="A891" s="381" t="s">
        <v>1966</v>
      </c>
      <c r="B891" s="55" t="s">
        <v>1325</v>
      </c>
      <c r="C891" s="494" t="s">
        <v>1326</v>
      </c>
      <c r="D891" s="384" t="s">
        <v>31</v>
      </c>
      <c r="E891" s="384">
        <v>2</v>
      </c>
      <c r="F891" s="339"/>
      <c r="G891" s="374"/>
      <c r="H891" s="371"/>
      <c r="I891" s="590"/>
      <c r="J891" s="339"/>
    </row>
    <row r="892" spans="1:10">
      <c r="A892" s="1917"/>
      <c r="B892" s="341"/>
      <c r="C892" s="341"/>
      <c r="D892" s="335"/>
      <c r="E892" s="358"/>
      <c r="F892" s="373"/>
      <c r="G892" s="260"/>
      <c r="H892" s="335"/>
      <c r="I892" s="373" t="s">
        <v>2755</v>
      </c>
      <c r="J892" s="433"/>
    </row>
    <row r="893" spans="1:10">
      <c r="A893" s="1917" t="s">
        <v>1967</v>
      </c>
      <c r="B893" s="343" t="s">
        <v>1329</v>
      </c>
      <c r="C893" s="343"/>
      <c r="D893" s="336"/>
      <c r="E893" s="357"/>
      <c r="F893" s="343"/>
      <c r="G893" s="376"/>
      <c r="H893" s="336"/>
      <c r="I893" s="343"/>
      <c r="J893" s="343"/>
    </row>
    <row r="894" spans="1:10" ht="25.5">
      <c r="A894" s="381" t="s">
        <v>1968</v>
      </c>
      <c r="B894" s="382" t="s">
        <v>1331</v>
      </c>
      <c r="C894" s="590" t="s">
        <v>1332</v>
      </c>
      <c r="D894" s="371" t="s">
        <v>31</v>
      </c>
      <c r="E894" s="383">
        <v>60000</v>
      </c>
      <c r="F894" s="590"/>
      <c r="G894" s="377"/>
      <c r="H894" s="371"/>
      <c r="I894" s="590"/>
      <c r="J894" s="590"/>
    </row>
    <row r="895" spans="1:10" ht="25.5">
      <c r="A895" s="381" t="s">
        <v>1969</v>
      </c>
      <c r="B895" s="382" t="s">
        <v>1331</v>
      </c>
      <c r="C895" s="590" t="s">
        <v>1334</v>
      </c>
      <c r="D895" s="371" t="s">
        <v>31</v>
      </c>
      <c r="E895" s="383">
        <v>15000</v>
      </c>
      <c r="F895" s="590"/>
      <c r="G895" s="377"/>
      <c r="H895" s="371"/>
      <c r="I895" s="590"/>
      <c r="J895" s="590"/>
    </row>
    <row r="896" spans="1:10" ht="25.5">
      <c r="A896" s="381" t="s">
        <v>1970</v>
      </c>
      <c r="B896" s="382" t="s">
        <v>1335</v>
      </c>
      <c r="C896" s="590" t="s">
        <v>1336</v>
      </c>
      <c r="D896" s="371" t="s">
        <v>31</v>
      </c>
      <c r="E896" s="383">
        <v>3000</v>
      </c>
      <c r="F896" s="590"/>
      <c r="G896" s="377"/>
      <c r="H896" s="371"/>
      <c r="I896" s="590"/>
      <c r="J896" s="590"/>
    </row>
    <row r="897" spans="1:10" ht="25.5">
      <c r="A897" s="381" t="s">
        <v>1971</v>
      </c>
      <c r="B897" s="382" t="s">
        <v>1337</v>
      </c>
      <c r="C897" s="382" t="s">
        <v>1338</v>
      </c>
      <c r="D897" s="371" t="s">
        <v>31</v>
      </c>
      <c r="E897" s="383">
        <v>15000</v>
      </c>
      <c r="F897" s="590"/>
      <c r="G897" s="377"/>
      <c r="H897" s="371"/>
      <c r="I897" s="590"/>
      <c r="J897" s="590"/>
    </row>
    <row r="898" spans="1:10">
      <c r="A898" s="1917"/>
      <c r="B898" s="341"/>
      <c r="C898" s="341"/>
      <c r="D898" s="335"/>
      <c r="E898" s="358"/>
      <c r="F898" s="373"/>
      <c r="G898" s="341"/>
      <c r="H898" s="335"/>
      <c r="I898" s="373" t="s">
        <v>1972</v>
      </c>
      <c r="J898" s="433"/>
    </row>
    <row r="899" spans="1:10">
      <c r="A899" s="1917">
        <v>134</v>
      </c>
      <c r="B899" s="591" t="s">
        <v>1379</v>
      </c>
      <c r="C899" s="592"/>
      <c r="D899" s="593"/>
      <c r="E899" s="594"/>
      <c r="F899" s="595"/>
      <c r="G899" s="595"/>
      <c r="H899" s="595"/>
      <c r="I899" s="595"/>
      <c r="J899" s="595"/>
    </row>
    <row r="900" spans="1:10" ht="51">
      <c r="A900" s="381" t="s">
        <v>1973</v>
      </c>
      <c r="B900" s="486" t="s">
        <v>1988</v>
      </c>
      <c r="C900" s="487" t="s">
        <v>1380</v>
      </c>
      <c r="D900" s="402" t="s">
        <v>249</v>
      </c>
      <c r="E900" s="498">
        <v>36</v>
      </c>
      <c r="F900" s="489"/>
      <c r="G900" s="489"/>
      <c r="H900" s="489"/>
      <c r="I900" s="489"/>
      <c r="J900" s="489"/>
    </row>
    <row r="901" spans="1:10" ht="51">
      <c r="A901" s="381" t="s">
        <v>1974</v>
      </c>
      <c r="B901" s="486" t="s">
        <v>1989</v>
      </c>
      <c r="C901" s="487" t="s">
        <v>1381</v>
      </c>
      <c r="D901" s="402" t="s">
        <v>249</v>
      </c>
      <c r="E901" s="499">
        <v>36</v>
      </c>
      <c r="F901" s="489"/>
      <c r="G901" s="489"/>
      <c r="H901" s="489"/>
      <c r="I901" s="489"/>
      <c r="J901" s="489"/>
    </row>
    <row r="902" spans="1:10" ht="25.5">
      <c r="A902" s="381" t="s">
        <v>1975</v>
      </c>
      <c r="B902" s="491" t="s">
        <v>1382</v>
      </c>
      <c r="C902" s="487" t="s">
        <v>1383</v>
      </c>
      <c r="D902" s="402" t="s">
        <v>249</v>
      </c>
      <c r="E902" s="499">
        <v>180</v>
      </c>
      <c r="F902" s="489"/>
      <c r="G902" s="489"/>
      <c r="H902" s="489"/>
      <c r="I902" s="489"/>
      <c r="J902" s="489"/>
    </row>
    <row r="903" spans="1:10" ht="25.5">
      <c r="A903" s="381" t="s">
        <v>1976</v>
      </c>
      <c r="B903" s="491" t="s">
        <v>1384</v>
      </c>
      <c r="C903" s="487" t="s">
        <v>1385</v>
      </c>
      <c r="D903" s="402" t="s">
        <v>49</v>
      </c>
      <c r="E903" s="498">
        <v>90</v>
      </c>
      <c r="F903" s="489"/>
      <c r="G903" s="489"/>
      <c r="H903" s="489"/>
      <c r="I903" s="489"/>
      <c r="J903" s="489"/>
    </row>
    <row r="904" spans="1:10" ht="38.25">
      <c r="A904" s="381" t="s">
        <v>1977</v>
      </c>
      <c r="B904" s="491" t="s">
        <v>1386</v>
      </c>
      <c r="C904" s="487" t="s">
        <v>1387</v>
      </c>
      <c r="D904" s="488" t="s">
        <v>49</v>
      </c>
      <c r="E904" s="498">
        <v>72</v>
      </c>
      <c r="F904" s="489"/>
      <c r="G904" s="489"/>
      <c r="H904" s="489"/>
      <c r="I904" s="489"/>
      <c r="J904" s="489"/>
    </row>
    <row r="905" spans="1:10" ht="38.25">
      <c r="A905" s="381" t="s">
        <v>1978</v>
      </c>
      <c r="B905" s="492" t="s">
        <v>1388</v>
      </c>
      <c r="C905" s="402" t="s">
        <v>1389</v>
      </c>
      <c r="D905" s="488" t="s">
        <v>31</v>
      </c>
      <c r="E905" s="500">
        <v>8</v>
      </c>
      <c r="F905" s="489"/>
      <c r="G905" s="489"/>
      <c r="H905" s="489"/>
      <c r="I905" s="489"/>
      <c r="J905" s="489"/>
    </row>
    <row r="906" spans="1:10" ht="38.25">
      <c r="A906" s="381" t="s">
        <v>1979</v>
      </c>
      <c r="B906" s="402" t="s">
        <v>1390</v>
      </c>
      <c r="C906" s="402" t="s">
        <v>1391</v>
      </c>
      <c r="D906" s="488" t="s">
        <v>31</v>
      </c>
      <c r="E906" s="500">
        <v>8</v>
      </c>
      <c r="F906" s="489"/>
      <c r="G906" s="489"/>
      <c r="H906" s="489"/>
      <c r="I906" s="489"/>
      <c r="J906" s="489"/>
    </row>
    <row r="907" spans="1:10" ht="25.5">
      <c r="A907" s="381" t="s">
        <v>1980</v>
      </c>
      <c r="B907" s="402" t="s">
        <v>1392</v>
      </c>
      <c r="C907" s="402" t="s">
        <v>1393</v>
      </c>
      <c r="D907" s="488" t="s">
        <v>31</v>
      </c>
      <c r="E907" s="500">
        <v>5</v>
      </c>
      <c r="F907" s="489"/>
      <c r="G907" s="489"/>
      <c r="H907" s="489"/>
      <c r="I907" s="489"/>
      <c r="J907" s="489"/>
    </row>
    <row r="908" spans="1:10" ht="38.25">
      <c r="A908" s="381" t="s">
        <v>1981</v>
      </c>
      <c r="B908" s="402" t="s">
        <v>1394</v>
      </c>
      <c r="C908" s="493" t="s">
        <v>1395</v>
      </c>
      <c r="D908" s="488" t="s">
        <v>31</v>
      </c>
      <c r="E908" s="500">
        <v>36</v>
      </c>
      <c r="F908" s="489"/>
      <c r="G908" s="489"/>
      <c r="H908" s="489"/>
      <c r="I908" s="489"/>
      <c r="J908" s="489"/>
    </row>
    <row r="909" spans="1:10" ht="25.5">
      <c r="A909" s="381" t="s">
        <v>1982</v>
      </c>
      <c r="B909" s="402" t="s">
        <v>1396</v>
      </c>
      <c r="C909" s="402" t="s">
        <v>1397</v>
      </c>
      <c r="D909" s="488" t="s">
        <v>31</v>
      </c>
      <c r="E909" s="500">
        <v>10</v>
      </c>
      <c r="F909" s="489"/>
      <c r="G909" s="489"/>
      <c r="H909" s="489"/>
      <c r="I909" s="489"/>
      <c r="J909" s="489"/>
    </row>
    <row r="910" spans="1:10" ht="38.25">
      <c r="A910" s="381" t="s">
        <v>1983</v>
      </c>
      <c r="B910" s="488" t="s">
        <v>1398</v>
      </c>
      <c r="C910" s="493" t="s">
        <v>1399</v>
      </c>
      <c r="D910" s="488" t="s">
        <v>49</v>
      </c>
      <c r="E910" s="501">
        <v>144</v>
      </c>
      <c r="F910" s="489"/>
      <c r="G910" s="489"/>
      <c r="H910" s="489"/>
      <c r="I910" s="489"/>
      <c r="J910" s="489"/>
    </row>
    <row r="911" spans="1:10" ht="38.25">
      <c r="A911" s="381" t="s">
        <v>1984</v>
      </c>
      <c r="B911" s="488" t="s">
        <v>1400</v>
      </c>
      <c r="C911" s="493" t="s">
        <v>1401</v>
      </c>
      <c r="D911" s="488" t="s">
        <v>49</v>
      </c>
      <c r="E911" s="501">
        <v>108</v>
      </c>
      <c r="F911" s="489"/>
      <c r="G911" s="489"/>
      <c r="H911" s="489"/>
      <c r="I911" s="489"/>
      <c r="J911" s="489"/>
    </row>
    <row r="912" spans="1:10" ht="25.5">
      <c r="A912" s="381" t="s">
        <v>1985</v>
      </c>
      <c r="B912" s="402" t="s">
        <v>1402</v>
      </c>
      <c r="C912" s="402" t="s">
        <v>1403</v>
      </c>
      <c r="D912" s="402" t="s">
        <v>249</v>
      </c>
      <c r="E912" s="500">
        <v>60</v>
      </c>
      <c r="F912" s="489"/>
      <c r="G912" s="489"/>
      <c r="H912" s="489"/>
      <c r="I912" s="489"/>
      <c r="J912" s="489"/>
    </row>
    <row r="913" spans="1:10" ht="51">
      <c r="A913" s="381" t="s">
        <v>1986</v>
      </c>
      <c r="B913" s="488" t="s">
        <v>274</v>
      </c>
      <c r="C913" s="402" t="s">
        <v>1404</v>
      </c>
      <c r="D913" s="402" t="s">
        <v>249</v>
      </c>
      <c r="E913" s="500">
        <v>4000</v>
      </c>
      <c r="F913" s="489"/>
      <c r="G913" s="489"/>
      <c r="H913" s="489"/>
      <c r="I913" s="489"/>
      <c r="J913" s="489"/>
    </row>
    <row r="914" spans="1:10" ht="38.25">
      <c r="A914" s="381" t="s">
        <v>1987</v>
      </c>
      <c r="B914" s="491" t="s">
        <v>1405</v>
      </c>
      <c r="C914" s="402" t="s">
        <v>1406</v>
      </c>
      <c r="D914" s="402" t="s">
        <v>858</v>
      </c>
      <c r="E914" s="500">
        <v>800</v>
      </c>
      <c r="F914" s="489"/>
      <c r="G914" s="489"/>
      <c r="H914" s="489"/>
      <c r="I914" s="489"/>
      <c r="J914" s="489"/>
    </row>
    <row r="915" spans="1:10">
      <c r="A915" s="1917"/>
      <c r="B915" s="341"/>
      <c r="C915" s="341"/>
      <c r="D915" s="335"/>
      <c r="E915" s="358"/>
      <c r="F915" s="373"/>
      <c r="G915" s="341"/>
      <c r="H915" s="335"/>
      <c r="I915" s="373" t="s">
        <v>1990</v>
      </c>
      <c r="J915" s="433"/>
    </row>
    <row r="916" spans="1:10">
      <c r="A916" s="609" t="s">
        <v>2183</v>
      </c>
      <c r="B916" s="503" t="s">
        <v>1991</v>
      </c>
      <c r="C916" s="503"/>
      <c r="D916" s="504"/>
      <c r="E916" s="505"/>
      <c r="F916" s="507"/>
      <c r="G916" s="508"/>
      <c r="H916" s="584"/>
      <c r="I916" s="584"/>
      <c r="J916" s="584"/>
    </row>
    <row r="917" spans="1:10" ht="25.5">
      <c r="A917" s="3476" t="s">
        <v>2340</v>
      </c>
      <c r="B917" s="528" t="s">
        <v>838</v>
      </c>
      <c r="C917" s="528" t="s">
        <v>1992</v>
      </c>
      <c r="D917" s="529" t="s">
        <v>31</v>
      </c>
      <c r="E917" s="513">
        <v>220</v>
      </c>
      <c r="F917" s="511" t="s">
        <v>3471</v>
      </c>
      <c r="G917" s="512">
        <v>43.3</v>
      </c>
      <c r="H917" s="586">
        <v>43.3</v>
      </c>
      <c r="I917" s="1884">
        <v>0.21</v>
      </c>
      <c r="J917" s="587">
        <f>E917*G917*1.21</f>
        <v>11526.46</v>
      </c>
    </row>
    <row r="918" spans="1:10" ht="25.5">
      <c r="A918" s="3476" t="s">
        <v>2341</v>
      </c>
      <c r="B918" s="528" t="s">
        <v>2633</v>
      </c>
      <c r="C918" s="528" t="s">
        <v>2572</v>
      </c>
      <c r="D918" s="529" t="s">
        <v>31</v>
      </c>
      <c r="E918" s="513">
        <v>150</v>
      </c>
      <c r="F918" s="511" t="s">
        <v>3471</v>
      </c>
      <c r="G918" s="512">
        <v>69.900000000000006</v>
      </c>
      <c r="H918" s="586">
        <v>69.900000000000006</v>
      </c>
      <c r="I918" s="1884">
        <v>0.12</v>
      </c>
      <c r="J918" s="587">
        <f>E918*G918*1.12</f>
        <v>11743.2</v>
      </c>
    </row>
    <row r="919" spans="1:10" ht="25.5">
      <c r="A919" s="3476" t="s">
        <v>2342</v>
      </c>
      <c r="B919" s="528" t="s">
        <v>1993</v>
      </c>
      <c r="C919" s="528" t="s">
        <v>1994</v>
      </c>
      <c r="D919" s="529" t="s">
        <v>31</v>
      </c>
      <c r="E919" s="513">
        <v>120</v>
      </c>
      <c r="F919" s="511" t="s">
        <v>3472</v>
      </c>
      <c r="G919" s="512">
        <v>16.88</v>
      </c>
      <c r="H919" s="586">
        <v>16.88</v>
      </c>
      <c r="I919" s="1884">
        <v>0.12</v>
      </c>
      <c r="J919" s="587">
        <f>E919*G919*1.12</f>
        <v>2268.672</v>
      </c>
    </row>
    <row r="920" spans="1:10">
      <c r="A920" s="3476" t="s">
        <v>2343</v>
      </c>
      <c r="B920" s="528" t="s">
        <v>1995</v>
      </c>
      <c r="C920" s="528" t="s">
        <v>1996</v>
      </c>
      <c r="D920" s="529" t="s">
        <v>31</v>
      </c>
      <c r="E920" s="513">
        <v>1</v>
      </c>
      <c r="F920" s="511" t="s">
        <v>2825</v>
      </c>
      <c r="G920" s="512">
        <v>38.450000000000003</v>
      </c>
      <c r="H920" s="586">
        <v>38.450000000000003</v>
      </c>
      <c r="I920" s="1884">
        <v>0.21</v>
      </c>
      <c r="J920" s="587">
        <f>E920*G920*1.21</f>
        <v>46.524500000000003</v>
      </c>
    </row>
    <row r="921" spans="1:10" ht="38.25">
      <c r="A921" s="3476" t="s">
        <v>2344</v>
      </c>
      <c r="B921" s="528" t="s">
        <v>1997</v>
      </c>
      <c r="C921" s="528" t="s">
        <v>1998</v>
      </c>
      <c r="D921" s="529" t="s">
        <v>31</v>
      </c>
      <c r="E921" s="513">
        <v>2</v>
      </c>
      <c r="F921" s="511" t="s">
        <v>2825</v>
      </c>
      <c r="G921" s="512">
        <v>77.08</v>
      </c>
      <c r="H921" s="586">
        <v>77.08</v>
      </c>
      <c r="I921" s="1884">
        <v>0.21</v>
      </c>
      <c r="J921" s="587">
        <f>E921*G921*1.21</f>
        <v>186.53359999999998</v>
      </c>
    </row>
    <row r="922" spans="1:10">
      <c r="A922" s="3476" t="s">
        <v>2345</v>
      </c>
      <c r="B922" s="528" t="s">
        <v>1999</v>
      </c>
      <c r="C922" s="528" t="s">
        <v>2000</v>
      </c>
      <c r="D922" s="529" t="s">
        <v>2001</v>
      </c>
      <c r="E922" s="513">
        <v>60</v>
      </c>
      <c r="F922" s="511" t="s">
        <v>3473</v>
      </c>
      <c r="G922" s="512">
        <v>28</v>
      </c>
      <c r="H922" s="586">
        <v>28</v>
      </c>
      <c r="I922" s="1884">
        <v>0.12</v>
      </c>
      <c r="J922" s="587">
        <f>E922*G922*1.12</f>
        <v>1881.6000000000001</v>
      </c>
    </row>
    <row r="923" spans="1:10">
      <c r="A923" s="3476" t="s">
        <v>2346</v>
      </c>
      <c r="B923" s="528" t="s">
        <v>2002</v>
      </c>
      <c r="C923" s="528" t="s">
        <v>2003</v>
      </c>
      <c r="D923" s="529" t="s">
        <v>31</v>
      </c>
      <c r="E923" s="513">
        <v>15</v>
      </c>
      <c r="F923" s="511" t="s">
        <v>3200</v>
      </c>
      <c r="G923" s="512">
        <v>9.14</v>
      </c>
      <c r="H923" s="586">
        <v>9.14</v>
      </c>
      <c r="I923" s="1884">
        <v>0.12</v>
      </c>
      <c r="J923" s="587">
        <f>E923*G923*1.12</f>
        <v>153.55200000000005</v>
      </c>
    </row>
    <row r="924" spans="1:10" ht="25.5">
      <c r="A924" s="3476" t="s">
        <v>2347</v>
      </c>
      <c r="B924" s="528" t="s">
        <v>2634</v>
      </c>
      <c r="C924" s="528" t="s">
        <v>2004</v>
      </c>
      <c r="D924" s="529" t="s">
        <v>31</v>
      </c>
      <c r="E924" s="513">
        <f>4*1.3</f>
        <v>5.2</v>
      </c>
      <c r="F924" s="511" t="s">
        <v>2909</v>
      </c>
      <c r="G924" s="512">
        <v>65.16</v>
      </c>
      <c r="H924" s="586">
        <v>65.16</v>
      </c>
      <c r="I924" s="1884">
        <v>0.21</v>
      </c>
      <c r="J924" s="587">
        <f>E924*G924*1.21</f>
        <v>409.98671999999999</v>
      </c>
    </row>
    <row r="925" spans="1:10">
      <c r="A925" s="3476" t="s">
        <v>2348</v>
      </c>
      <c r="B925" s="528" t="s">
        <v>2005</v>
      </c>
      <c r="C925" s="528" t="s">
        <v>2000</v>
      </c>
      <c r="D925" s="529" t="s">
        <v>2001</v>
      </c>
      <c r="E925" s="513">
        <v>60</v>
      </c>
      <c r="F925" s="511" t="s">
        <v>3473</v>
      </c>
      <c r="G925" s="512">
        <v>35</v>
      </c>
      <c r="H925" s="586">
        <v>35</v>
      </c>
      <c r="I925" s="1884">
        <v>0.12</v>
      </c>
      <c r="J925" s="587">
        <f>E925*G925*1.12</f>
        <v>2352</v>
      </c>
    </row>
    <row r="926" spans="1:10">
      <c r="A926" s="3476" t="s">
        <v>2349</v>
      </c>
      <c r="B926" s="528" t="s">
        <v>2635</v>
      </c>
      <c r="C926" s="528" t="s">
        <v>2006</v>
      </c>
      <c r="D926" s="529" t="s">
        <v>31</v>
      </c>
      <c r="E926" s="513">
        <v>75</v>
      </c>
      <c r="F926" s="511" t="s">
        <v>3474</v>
      </c>
      <c r="G926" s="512">
        <v>72</v>
      </c>
      <c r="H926" s="586">
        <v>72</v>
      </c>
      <c r="I926" s="1884">
        <v>0.12</v>
      </c>
      <c r="J926" s="587">
        <f>E926*G926*1.12</f>
        <v>6048.0000000000009</v>
      </c>
    </row>
    <row r="927" spans="1:10" ht="25.5">
      <c r="A927" s="3476" t="s">
        <v>2350</v>
      </c>
      <c r="B927" s="528" t="s">
        <v>2007</v>
      </c>
      <c r="C927" s="528" t="s">
        <v>2008</v>
      </c>
      <c r="D927" s="529" t="s">
        <v>31</v>
      </c>
      <c r="E927" s="513">
        <f>120*1.3</f>
        <v>156</v>
      </c>
      <c r="F927" s="511" t="s">
        <v>3475</v>
      </c>
      <c r="G927" s="512">
        <v>52.9</v>
      </c>
      <c r="H927" s="586">
        <v>52.9</v>
      </c>
      <c r="I927" s="1884">
        <v>0.21</v>
      </c>
      <c r="J927" s="587">
        <f>E927*G927*1.21</f>
        <v>9985.4039999999986</v>
      </c>
    </row>
    <row r="928" spans="1:10">
      <c r="A928" s="3476" t="s">
        <v>2351</v>
      </c>
      <c r="B928" s="528" t="s">
        <v>2009</v>
      </c>
      <c r="C928" s="528" t="s">
        <v>2010</v>
      </c>
      <c r="D928" s="529" t="s">
        <v>31</v>
      </c>
      <c r="E928" s="530">
        <v>5</v>
      </c>
      <c r="F928" s="511" t="s">
        <v>2912</v>
      </c>
      <c r="G928" s="512">
        <v>65</v>
      </c>
      <c r="H928" s="586">
        <v>65</v>
      </c>
      <c r="I928" s="1884">
        <v>0.12</v>
      </c>
      <c r="J928" s="587">
        <f>E928*H928*1.12</f>
        <v>364.00000000000006</v>
      </c>
    </row>
    <row r="929" spans="1:10">
      <c r="A929" s="3476" t="s">
        <v>2352</v>
      </c>
      <c r="B929" s="528" t="s">
        <v>2011</v>
      </c>
      <c r="C929" s="528" t="s">
        <v>2010</v>
      </c>
      <c r="D929" s="529" t="s">
        <v>31</v>
      </c>
      <c r="E929" s="530">
        <v>5</v>
      </c>
      <c r="F929" s="511" t="s">
        <v>2912</v>
      </c>
      <c r="G929" s="512">
        <v>65</v>
      </c>
      <c r="H929" s="586">
        <v>65</v>
      </c>
      <c r="I929" s="1884">
        <v>0.12</v>
      </c>
      <c r="J929" s="587">
        <f>E929*H929*1.12</f>
        <v>364.00000000000006</v>
      </c>
    </row>
    <row r="930" spans="1:10">
      <c r="A930" s="3476" t="s">
        <v>2353</v>
      </c>
      <c r="B930" s="528" t="s">
        <v>2012</v>
      </c>
      <c r="C930" s="528" t="s">
        <v>2013</v>
      </c>
      <c r="D930" s="529" t="s">
        <v>2001</v>
      </c>
      <c r="E930" s="513">
        <v>30</v>
      </c>
      <c r="F930" s="511" t="s">
        <v>2912</v>
      </c>
      <c r="G930" s="512">
        <v>0.62</v>
      </c>
      <c r="H930" s="586">
        <v>62</v>
      </c>
      <c r="I930" s="1884">
        <v>0.21</v>
      </c>
      <c r="J930" s="587">
        <f>E930*H930*1.21</f>
        <v>2250.6</v>
      </c>
    </row>
    <row r="931" spans="1:10">
      <c r="A931" s="3476" t="s">
        <v>2354</v>
      </c>
      <c r="B931" s="528" t="s">
        <v>2014</v>
      </c>
      <c r="C931" s="528" t="s">
        <v>2013</v>
      </c>
      <c r="D931" s="529" t="s">
        <v>2001</v>
      </c>
      <c r="E931" s="513">
        <v>30</v>
      </c>
      <c r="F931" s="511" t="s">
        <v>3223</v>
      </c>
      <c r="G931" s="512">
        <v>0.42871999999999999</v>
      </c>
      <c r="H931" s="586">
        <v>214.36</v>
      </c>
      <c r="I931" s="1884">
        <v>0.21</v>
      </c>
      <c r="J931" s="587">
        <f>E931*G931*1.21</f>
        <v>15.562535999999998</v>
      </c>
    </row>
    <row r="932" spans="1:10">
      <c r="A932" s="574"/>
      <c r="B932" s="515"/>
      <c r="C932" s="515"/>
      <c r="D932" s="517"/>
      <c r="E932" s="518"/>
      <c r="F932" s="515"/>
      <c r="G932" s="517"/>
      <c r="H932" s="515"/>
      <c r="I932" s="521" t="s">
        <v>2355</v>
      </c>
      <c r="J932" s="582">
        <f>(E925*G925)+(E926*G926)+(E927*G927)+(E928*G928)+(E929*G929)+(E930*G930)+(E931*G931)</f>
        <v>16433.8616</v>
      </c>
    </row>
    <row r="933" spans="1:10">
      <c r="A933" s="574"/>
      <c r="B933" s="596" t="s">
        <v>2015</v>
      </c>
      <c r="C933" s="577"/>
      <c r="D933" s="559"/>
      <c r="E933" s="575"/>
      <c r="F933" s="577"/>
      <c r="G933" s="559"/>
      <c r="H933" s="576"/>
      <c r="I933" s="577"/>
      <c r="J933" s="578"/>
    </row>
    <row r="934" spans="1:10">
      <c r="A934" s="609" t="s">
        <v>2186</v>
      </c>
      <c r="B934" s="528" t="s">
        <v>2016</v>
      </c>
      <c r="C934" s="528" t="s">
        <v>2017</v>
      </c>
      <c r="D934" s="510" t="s">
        <v>31</v>
      </c>
      <c r="E934" s="513">
        <v>70</v>
      </c>
      <c r="F934" s="511" t="s">
        <v>3474</v>
      </c>
      <c r="G934" s="512">
        <v>4.8</v>
      </c>
      <c r="H934" s="586">
        <v>72</v>
      </c>
      <c r="I934" s="1884">
        <v>0.12</v>
      </c>
      <c r="J934" s="587">
        <f>E934*G934*1.12</f>
        <v>376.32000000000005</v>
      </c>
    </row>
    <row r="935" spans="1:10">
      <c r="A935" s="574"/>
      <c r="B935" s="515"/>
      <c r="C935" s="515"/>
      <c r="D935" s="517"/>
      <c r="E935" s="518"/>
      <c r="F935" s="515"/>
      <c r="G935" s="517"/>
      <c r="H935" s="515"/>
      <c r="I935" s="521" t="s">
        <v>2356</v>
      </c>
      <c r="J935" s="582">
        <v>376.32</v>
      </c>
    </row>
    <row r="936" spans="1:10" ht="25.5">
      <c r="A936" s="609" t="s">
        <v>2189</v>
      </c>
      <c r="B936" s="528" t="s">
        <v>2018</v>
      </c>
      <c r="C936" s="528" t="s">
        <v>2573</v>
      </c>
      <c r="D936" s="510" t="s">
        <v>31</v>
      </c>
      <c r="E936" s="513">
        <v>150</v>
      </c>
      <c r="F936" s="511"/>
      <c r="G936" s="512"/>
      <c r="H936" s="586"/>
      <c r="I936" s="586"/>
      <c r="J936" s="587"/>
    </row>
    <row r="937" spans="1:10">
      <c r="A937" s="574"/>
      <c r="B937" s="515"/>
      <c r="C937" s="515"/>
      <c r="D937" s="517"/>
      <c r="E937" s="518"/>
      <c r="F937" s="515"/>
      <c r="G937" s="517"/>
      <c r="H937" s="515"/>
      <c r="I937" s="521" t="s">
        <v>2357</v>
      </c>
      <c r="J937" s="582"/>
    </row>
    <row r="938" spans="1:10">
      <c r="A938" s="609" t="s">
        <v>2192</v>
      </c>
      <c r="B938" s="528" t="s">
        <v>2019</v>
      </c>
      <c r="C938" s="528" t="s">
        <v>2020</v>
      </c>
      <c r="D938" s="529" t="s">
        <v>49</v>
      </c>
      <c r="E938" s="530">
        <v>600</v>
      </c>
      <c r="F938" s="511" t="s">
        <v>3196</v>
      </c>
      <c r="G938" s="512">
        <v>37.53</v>
      </c>
      <c r="H938" s="586">
        <v>37.53</v>
      </c>
      <c r="I938" s="1884">
        <v>0.12</v>
      </c>
      <c r="J938" s="587">
        <f>E938*G938*1.12</f>
        <v>25220.160000000003</v>
      </c>
    </row>
    <row r="939" spans="1:10">
      <c r="A939" s="574"/>
      <c r="B939" s="515"/>
      <c r="C939" s="515"/>
      <c r="D939" s="517"/>
      <c r="E939" s="518"/>
      <c r="F939" s="515"/>
      <c r="G939" s="517"/>
      <c r="H939" s="515"/>
      <c r="I939" s="521" t="s">
        <v>2358</v>
      </c>
      <c r="J939" s="582">
        <v>25220.16</v>
      </c>
    </row>
    <row r="940" spans="1:10" ht="25.5">
      <c r="A940" s="609" t="s">
        <v>2195</v>
      </c>
      <c r="B940" s="597" t="s">
        <v>2021</v>
      </c>
      <c r="C940" s="528" t="s">
        <v>2022</v>
      </c>
      <c r="D940" s="529" t="s">
        <v>49</v>
      </c>
      <c r="E940" s="530">
        <f>25*1.3</f>
        <v>32.5</v>
      </c>
      <c r="F940" s="511"/>
      <c r="G940" s="512"/>
      <c r="H940" s="586"/>
      <c r="I940" s="586"/>
      <c r="J940" s="587"/>
    </row>
    <row r="941" spans="1:10">
      <c r="A941" s="574"/>
      <c r="B941" s="515"/>
      <c r="C941" s="515"/>
      <c r="D941" s="517"/>
      <c r="E941" s="518"/>
      <c r="F941" s="515"/>
      <c r="G941" s="517"/>
      <c r="H941" s="515"/>
      <c r="I941" s="521" t="s">
        <v>2359</v>
      </c>
      <c r="J941" s="582"/>
    </row>
    <row r="942" spans="1:10">
      <c r="A942" s="609" t="s">
        <v>2198</v>
      </c>
      <c r="B942" s="528" t="s">
        <v>2023</v>
      </c>
      <c r="C942" s="528" t="s">
        <v>2024</v>
      </c>
      <c r="D942" s="529" t="s">
        <v>49</v>
      </c>
      <c r="E942" s="530">
        <f>4*1.3</f>
        <v>5.2</v>
      </c>
      <c r="F942" s="511"/>
      <c r="G942" s="512"/>
      <c r="H942" s="586"/>
      <c r="I942" s="586"/>
      <c r="J942" s="587"/>
    </row>
    <row r="943" spans="1:10">
      <c r="A943" s="574"/>
      <c r="B943" s="515"/>
      <c r="C943" s="515"/>
      <c r="D943" s="517"/>
      <c r="E943" s="518"/>
      <c r="F943" s="515"/>
      <c r="G943" s="517"/>
      <c r="H943" s="515"/>
      <c r="I943" s="521" t="s">
        <v>2360</v>
      </c>
      <c r="J943" s="582"/>
    </row>
    <row r="944" spans="1:10" ht="25.5">
      <c r="A944" s="609" t="s">
        <v>2201</v>
      </c>
      <c r="B944" s="528" t="s">
        <v>2025</v>
      </c>
      <c r="C944" s="528" t="s">
        <v>2574</v>
      </c>
      <c r="D944" s="529" t="s">
        <v>49</v>
      </c>
      <c r="E944" s="530">
        <v>22</v>
      </c>
      <c r="F944" s="511"/>
      <c r="G944" s="512"/>
      <c r="H944" s="586"/>
      <c r="I944" s="586"/>
      <c r="J944" s="587"/>
    </row>
    <row r="945" spans="1:10">
      <c r="A945" s="574"/>
      <c r="B945" s="515"/>
      <c r="C945" s="515"/>
      <c r="D945" s="517"/>
      <c r="E945" s="518"/>
      <c r="F945" s="515"/>
      <c r="G945" s="517"/>
      <c r="H945" s="515"/>
      <c r="I945" s="521" t="s">
        <v>2361</v>
      </c>
      <c r="J945" s="582"/>
    </row>
    <row r="946" spans="1:10">
      <c r="A946" s="3477" t="s">
        <v>2204</v>
      </c>
      <c r="B946" s="598" t="s">
        <v>2026</v>
      </c>
      <c r="C946" s="531"/>
      <c r="D946" s="532"/>
      <c r="E946" s="533"/>
      <c r="F946" s="534"/>
      <c r="G946" s="535"/>
      <c r="H946" s="599"/>
      <c r="I946" s="599"/>
      <c r="J946" s="600"/>
    </row>
    <row r="947" spans="1:10" ht="25.5">
      <c r="A947" s="3476" t="s">
        <v>2362</v>
      </c>
      <c r="B947" s="536" t="s">
        <v>2027</v>
      </c>
      <c r="C947" s="536" t="s">
        <v>2363</v>
      </c>
      <c r="D947" s="529" t="s">
        <v>2028</v>
      </c>
      <c r="E947" s="530">
        <v>100</v>
      </c>
      <c r="F947" s="537"/>
      <c r="G947" s="512"/>
      <c r="H947" s="586"/>
      <c r="I947" s="586"/>
      <c r="J947" s="587"/>
    </row>
    <row r="948" spans="1:10" ht="25.5">
      <c r="A948" s="3476" t="s">
        <v>2366</v>
      </c>
      <c r="B948" s="536" t="s">
        <v>2029</v>
      </c>
      <c r="C948" s="536" t="s">
        <v>2363</v>
      </c>
      <c r="D948" s="529" t="s">
        <v>2028</v>
      </c>
      <c r="E948" s="530">
        <v>80</v>
      </c>
      <c r="F948" s="537"/>
      <c r="G948" s="512"/>
      <c r="H948" s="586"/>
      <c r="I948" s="586"/>
      <c r="J948" s="587"/>
    </row>
    <row r="949" spans="1:10" ht="51">
      <c r="A949" s="3476" t="s">
        <v>2367</v>
      </c>
      <c r="B949" s="536" t="s">
        <v>2030</v>
      </c>
      <c r="C949" s="536" t="s">
        <v>2364</v>
      </c>
      <c r="D949" s="538" t="s">
        <v>87</v>
      </c>
      <c r="E949" s="530">
        <v>13</v>
      </c>
      <c r="F949" s="537"/>
      <c r="G949" s="512"/>
      <c r="H949" s="586"/>
      <c r="I949" s="586"/>
      <c r="J949" s="587"/>
    </row>
    <row r="950" spans="1:10" ht="102">
      <c r="A950" s="3476" t="s">
        <v>2368</v>
      </c>
      <c r="B950" s="536" t="s">
        <v>2031</v>
      </c>
      <c r="C950" s="536" t="s">
        <v>2365</v>
      </c>
      <c r="D950" s="538" t="s">
        <v>87</v>
      </c>
      <c r="E950" s="530">
        <f>4*1.3</f>
        <v>5.2</v>
      </c>
      <c r="F950" s="537"/>
      <c r="G950" s="512"/>
      <c r="H950" s="586"/>
      <c r="I950" s="586"/>
      <c r="J950" s="587"/>
    </row>
    <row r="951" spans="1:10" ht="76.5">
      <c r="A951" s="3476" t="s">
        <v>2369</v>
      </c>
      <c r="B951" s="536" t="s">
        <v>2032</v>
      </c>
      <c r="C951" s="536" t="s">
        <v>2033</v>
      </c>
      <c r="D951" s="538" t="s">
        <v>87</v>
      </c>
      <c r="E951" s="530">
        <v>10</v>
      </c>
      <c r="F951" s="537"/>
      <c r="G951" s="512"/>
      <c r="H951" s="586"/>
      <c r="I951" s="586"/>
      <c r="J951" s="587"/>
    </row>
    <row r="952" spans="1:10" ht="63.75">
      <c r="A952" s="3476" t="s">
        <v>2370</v>
      </c>
      <c r="B952" s="536" t="s">
        <v>2034</v>
      </c>
      <c r="C952" s="536" t="s">
        <v>2035</v>
      </c>
      <c r="D952" s="538" t="s">
        <v>87</v>
      </c>
      <c r="E952" s="530">
        <v>3</v>
      </c>
      <c r="F952" s="539"/>
      <c r="G952" s="512"/>
      <c r="H952" s="586"/>
      <c r="I952" s="586"/>
      <c r="J952" s="587"/>
    </row>
    <row r="953" spans="1:10" ht="38.25">
      <c r="A953" s="3476" t="s">
        <v>2371</v>
      </c>
      <c r="B953" s="536" t="s">
        <v>2036</v>
      </c>
      <c r="C953" s="536" t="s">
        <v>2037</v>
      </c>
      <c r="D953" s="538" t="s">
        <v>49</v>
      </c>
      <c r="E953" s="530">
        <v>3</v>
      </c>
      <c r="F953" s="539"/>
      <c r="G953" s="512"/>
      <c r="H953" s="586"/>
      <c r="I953" s="586"/>
      <c r="J953" s="587"/>
    </row>
    <row r="954" spans="1:10" ht="102">
      <c r="A954" s="3476" t="s">
        <v>2372</v>
      </c>
      <c r="B954" s="536" t="s">
        <v>2038</v>
      </c>
      <c r="C954" s="536" t="s">
        <v>2039</v>
      </c>
      <c r="D954" s="538" t="s">
        <v>87</v>
      </c>
      <c r="E954" s="530">
        <v>3</v>
      </c>
      <c r="F954" s="539"/>
      <c r="G954" s="512"/>
      <c r="H954" s="586"/>
      <c r="I954" s="586"/>
      <c r="J954" s="587"/>
    </row>
    <row r="955" spans="1:10" ht="76.5">
      <c r="A955" s="3476" t="s">
        <v>2373</v>
      </c>
      <c r="B955" s="536" t="s">
        <v>2040</v>
      </c>
      <c r="C955" s="536" t="s">
        <v>2041</v>
      </c>
      <c r="D955" s="538" t="s">
        <v>87</v>
      </c>
      <c r="E955" s="540">
        <f>1*1.3</f>
        <v>1.3</v>
      </c>
      <c r="F955" s="539"/>
      <c r="G955" s="512"/>
      <c r="H955" s="586"/>
      <c r="I955" s="586"/>
      <c r="J955" s="587"/>
    </row>
    <row r="956" spans="1:10" ht="89.25">
      <c r="A956" s="3476" t="s">
        <v>2374</v>
      </c>
      <c r="B956" s="536" t="s">
        <v>2042</v>
      </c>
      <c r="C956" s="536" t="s">
        <v>2043</v>
      </c>
      <c r="D956" s="538" t="s">
        <v>87</v>
      </c>
      <c r="E956" s="540">
        <f>1*1.3</f>
        <v>1.3</v>
      </c>
      <c r="F956" s="539"/>
      <c r="G956" s="512"/>
      <c r="H956" s="586"/>
      <c r="I956" s="586"/>
      <c r="J956" s="587"/>
    </row>
    <row r="957" spans="1:10" ht="76.5">
      <c r="A957" s="3476" t="s">
        <v>2375</v>
      </c>
      <c r="B957" s="536" t="s">
        <v>2044</v>
      </c>
      <c r="C957" s="536" t="s">
        <v>2045</v>
      </c>
      <c r="D957" s="538" t="s">
        <v>87</v>
      </c>
      <c r="E957" s="530">
        <v>3</v>
      </c>
      <c r="F957" s="539"/>
      <c r="G957" s="512"/>
      <c r="H957" s="586"/>
      <c r="I957" s="586"/>
      <c r="J957" s="587"/>
    </row>
    <row r="958" spans="1:10" ht="63.75">
      <c r="A958" s="3476" t="s">
        <v>2376</v>
      </c>
      <c r="B958" s="536" t="s">
        <v>2046</v>
      </c>
      <c r="C958" s="536" t="s">
        <v>2047</v>
      </c>
      <c r="D958" s="538" t="s">
        <v>87</v>
      </c>
      <c r="E958" s="540">
        <f>1*1.3</f>
        <v>1.3</v>
      </c>
      <c r="F958" s="539"/>
      <c r="G958" s="512"/>
      <c r="H958" s="586"/>
      <c r="I958" s="586"/>
      <c r="J958" s="587"/>
    </row>
    <row r="959" spans="1:10" ht="38.25">
      <c r="A959" s="3476" t="s">
        <v>2377</v>
      </c>
      <c r="B959" s="536" t="s">
        <v>2048</v>
      </c>
      <c r="C959" s="536" t="s">
        <v>2049</v>
      </c>
      <c r="D959" s="538" t="s">
        <v>2028</v>
      </c>
      <c r="E959" s="530">
        <v>6</v>
      </c>
      <c r="F959" s="539"/>
      <c r="G959" s="512"/>
      <c r="H959" s="586"/>
      <c r="I959" s="586"/>
      <c r="J959" s="587"/>
    </row>
    <row r="960" spans="1:10" ht="63.75">
      <c r="A960" s="3476" t="s">
        <v>2378</v>
      </c>
      <c r="B960" s="536" t="s">
        <v>2050</v>
      </c>
      <c r="C960" s="536" t="s">
        <v>2051</v>
      </c>
      <c r="D960" s="538" t="s">
        <v>49</v>
      </c>
      <c r="E960" s="540">
        <f>7*1.3</f>
        <v>9.1</v>
      </c>
      <c r="F960" s="539"/>
      <c r="G960" s="512"/>
      <c r="H960" s="586"/>
      <c r="I960" s="586"/>
      <c r="J960" s="587"/>
    </row>
    <row r="961" spans="1:10">
      <c r="A961" s="574"/>
      <c r="B961" s="515"/>
      <c r="C961" s="515"/>
      <c r="D961" s="517"/>
      <c r="E961" s="518"/>
      <c r="F961" s="515"/>
      <c r="G961" s="517"/>
      <c r="H961" s="515"/>
      <c r="I961" s="521" t="s">
        <v>2379</v>
      </c>
      <c r="J961" s="582"/>
    </row>
    <row r="962" spans="1:10">
      <c r="A962" s="3478" t="s">
        <v>2207</v>
      </c>
      <c r="B962" s="598" t="s">
        <v>2052</v>
      </c>
      <c r="C962" s="541"/>
      <c r="D962" s="542"/>
      <c r="E962" s="533"/>
      <c r="F962" s="543"/>
      <c r="G962" s="535"/>
      <c r="H962" s="599"/>
      <c r="I962" s="599"/>
      <c r="J962" s="600"/>
    </row>
    <row r="963" spans="1:10" ht="25.5">
      <c r="A963" s="3479" t="s">
        <v>2381</v>
      </c>
      <c r="B963" s="601" t="s">
        <v>2053</v>
      </c>
      <c r="C963" s="544" t="s">
        <v>2054</v>
      </c>
      <c r="D963" s="545" t="s">
        <v>31</v>
      </c>
      <c r="E963" s="530">
        <f>600*1.3</f>
        <v>780</v>
      </c>
      <c r="F963" s="511"/>
      <c r="G963" s="512"/>
      <c r="H963" s="586"/>
      <c r="I963" s="586"/>
      <c r="J963" s="587"/>
    </row>
    <row r="964" spans="1:10" ht="25.5">
      <c r="A964" s="3479" t="s">
        <v>2382</v>
      </c>
      <c r="B964" s="601" t="s">
        <v>2055</v>
      </c>
      <c r="C964" s="544" t="s">
        <v>2054</v>
      </c>
      <c r="D964" s="545" t="s">
        <v>31</v>
      </c>
      <c r="E964" s="530">
        <f>600*1.3</f>
        <v>780</v>
      </c>
      <c r="F964" s="511"/>
      <c r="G964" s="512"/>
      <c r="H964" s="586"/>
      <c r="I964" s="586"/>
      <c r="J964" s="587"/>
    </row>
    <row r="965" spans="1:10">
      <c r="A965" s="574"/>
      <c r="B965" s="515"/>
      <c r="C965" s="515"/>
      <c r="D965" s="517"/>
      <c r="E965" s="518"/>
      <c r="F965" s="515"/>
      <c r="G965" s="517"/>
      <c r="H965" s="515"/>
      <c r="I965" s="521" t="s">
        <v>2380</v>
      </c>
      <c r="J965" s="582"/>
    </row>
    <row r="966" spans="1:10">
      <c r="A966" s="3478" t="s">
        <v>2210</v>
      </c>
      <c r="B966" s="602" t="s">
        <v>1239</v>
      </c>
      <c r="C966" s="531"/>
      <c r="D966" s="542"/>
      <c r="E966" s="533"/>
      <c r="F966" s="543"/>
      <c r="G966" s="535"/>
      <c r="H966" s="599"/>
      <c r="I966" s="599"/>
      <c r="J966" s="600"/>
    </row>
    <row r="967" spans="1:10" ht="38.25">
      <c r="A967" s="3479" t="s">
        <v>2383</v>
      </c>
      <c r="B967" s="509" t="s">
        <v>1009</v>
      </c>
      <c r="C967" s="528" t="s">
        <v>2575</v>
      </c>
      <c r="D967" s="529" t="s">
        <v>49</v>
      </c>
      <c r="E967" s="530">
        <v>3000</v>
      </c>
      <c r="F967" s="304"/>
      <c r="G967" s="374"/>
      <c r="H967" s="334"/>
      <c r="I967" s="1057"/>
      <c r="J967" s="587"/>
    </row>
    <row r="968" spans="1:10" ht="38.25">
      <c r="A968" s="3479" t="s">
        <v>2384</v>
      </c>
      <c r="B968" s="509" t="s">
        <v>2056</v>
      </c>
      <c r="C968" s="528" t="s">
        <v>2057</v>
      </c>
      <c r="D968" s="529" t="s">
        <v>49</v>
      </c>
      <c r="E968" s="530">
        <v>3900</v>
      </c>
      <c r="F968" s="304"/>
      <c r="G968" s="374"/>
      <c r="H968" s="334"/>
      <c r="I968" s="1057"/>
      <c r="J968" s="587"/>
    </row>
    <row r="969" spans="1:10" ht="63.75">
      <c r="A969" s="3479" t="s">
        <v>2385</v>
      </c>
      <c r="B969" s="509" t="s">
        <v>2058</v>
      </c>
      <c r="C969" s="528" t="s">
        <v>2059</v>
      </c>
      <c r="D969" s="529" t="s">
        <v>49</v>
      </c>
      <c r="E969" s="530">
        <v>150</v>
      </c>
      <c r="F969" s="511"/>
      <c r="G969" s="512"/>
      <c r="H969" s="586"/>
      <c r="I969" s="586"/>
      <c r="J969" s="587"/>
    </row>
    <row r="970" spans="1:10">
      <c r="A970" s="574"/>
      <c r="B970" s="515"/>
      <c r="C970" s="515"/>
      <c r="D970" s="517"/>
      <c r="E970" s="518"/>
      <c r="F970" s="515"/>
      <c r="G970" s="517"/>
      <c r="H970" s="515"/>
      <c r="I970" s="521" t="s">
        <v>2386</v>
      </c>
      <c r="J970" s="582"/>
    </row>
    <row r="971" spans="1:10">
      <c r="A971" s="3478" t="s">
        <v>2213</v>
      </c>
      <c r="B971" s="602" t="s">
        <v>2060</v>
      </c>
      <c r="C971" s="541"/>
      <c r="D971" s="542"/>
      <c r="E971" s="533"/>
      <c r="F971" s="543"/>
      <c r="G971" s="535"/>
      <c r="H971" s="599"/>
      <c r="I971" s="599"/>
      <c r="J971" s="600"/>
    </row>
    <row r="972" spans="1:10" ht="25.5">
      <c r="A972" s="3479" t="s">
        <v>2387</v>
      </c>
      <c r="B972" s="536" t="s">
        <v>2061</v>
      </c>
      <c r="C972" s="536" t="s">
        <v>2062</v>
      </c>
      <c r="D972" s="538" t="s">
        <v>49</v>
      </c>
      <c r="E972" s="530">
        <v>120</v>
      </c>
      <c r="F972" s="539"/>
      <c r="G972" s="546"/>
      <c r="H972" s="586"/>
      <c r="I972" s="586"/>
      <c r="J972" s="587"/>
    </row>
    <row r="973" spans="1:10" ht="51">
      <c r="A973" s="3479" t="s">
        <v>2388</v>
      </c>
      <c r="B973" s="509" t="s">
        <v>2067</v>
      </c>
      <c r="C973" s="528" t="s">
        <v>2576</v>
      </c>
      <c r="D973" s="510" t="s">
        <v>31</v>
      </c>
      <c r="E973" s="530">
        <f>35*1.3</f>
        <v>45.5</v>
      </c>
      <c r="F973" s="403"/>
      <c r="G973" s="403"/>
      <c r="H973" s="403"/>
      <c r="I973" s="403"/>
      <c r="J973" s="403"/>
    </row>
    <row r="974" spans="1:10">
      <c r="A974" s="574"/>
      <c r="B974" s="515"/>
      <c r="C974" s="515"/>
      <c r="D974" s="517"/>
      <c r="E974" s="518"/>
      <c r="F974" s="515"/>
      <c r="G974" s="517"/>
      <c r="H974" s="515"/>
      <c r="I974" s="521" t="s">
        <v>2389</v>
      </c>
      <c r="J974" s="582"/>
    </row>
    <row r="975" spans="1:10">
      <c r="A975" s="621"/>
      <c r="B975" s="622" t="s">
        <v>2068</v>
      </c>
      <c r="C975" s="623"/>
      <c r="D975" s="624"/>
      <c r="E975" s="625"/>
      <c r="F975" s="626"/>
      <c r="G975" s="624"/>
      <c r="H975" s="623"/>
      <c r="I975" s="623"/>
      <c r="J975" s="623"/>
    </row>
    <row r="976" spans="1:10" ht="51">
      <c r="A976" s="574" t="s">
        <v>2216</v>
      </c>
      <c r="B976" s="581" t="s">
        <v>2069</v>
      </c>
      <c r="C976" s="550" t="s">
        <v>2070</v>
      </c>
      <c r="D976" s="551" t="s">
        <v>31</v>
      </c>
      <c r="E976" s="552">
        <f>2*1.3</f>
        <v>2.6</v>
      </c>
      <c r="F976" s="553"/>
      <c r="G976" s="554"/>
      <c r="H976" s="586"/>
      <c r="I976" s="586"/>
      <c r="J976" s="587"/>
    </row>
    <row r="977" spans="1:10">
      <c r="A977" s="574"/>
      <c r="B977" s="515"/>
      <c r="C977" s="515"/>
      <c r="D977" s="517"/>
      <c r="E977" s="518"/>
      <c r="F977" s="515"/>
      <c r="G977" s="517"/>
      <c r="H977" s="515"/>
      <c r="I977" s="521" t="s">
        <v>2455</v>
      </c>
      <c r="J977" s="582"/>
    </row>
    <row r="978" spans="1:10" ht="51">
      <c r="A978" s="574" t="s">
        <v>2219</v>
      </c>
      <c r="B978" s="550" t="s">
        <v>2071</v>
      </c>
      <c r="C978" s="550" t="s">
        <v>2072</v>
      </c>
      <c r="D978" s="551" t="s">
        <v>31</v>
      </c>
      <c r="E978" s="552">
        <f>2*1.3</f>
        <v>2.6</v>
      </c>
      <c r="F978" s="553"/>
      <c r="G978" s="554"/>
      <c r="H978" s="586"/>
      <c r="I978" s="586"/>
      <c r="J978" s="587"/>
    </row>
    <row r="979" spans="1:10">
      <c r="A979" s="574"/>
      <c r="B979" s="515"/>
      <c r="C979" s="515"/>
      <c r="D979" s="517"/>
      <c r="E979" s="518"/>
      <c r="F979" s="515"/>
      <c r="G979" s="517"/>
      <c r="H979" s="515"/>
      <c r="I979" s="521" t="s">
        <v>2456</v>
      </c>
      <c r="J979" s="582"/>
    </row>
    <row r="980" spans="1:10" ht="51">
      <c r="A980" s="574" t="s">
        <v>2222</v>
      </c>
      <c r="B980" s="581" t="s">
        <v>2073</v>
      </c>
      <c r="C980" s="550" t="s">
        <v>2074</v>
      </c>
      <c r="D980" s="551" t="s">
        <v>31</v>
      </c>
      <c r="E980" s="552">
        <f>2*1.3</f>
        <v>2.6</v>
      </c>
      <c r="F980" s="553"/>
      <c r="G980" s="554"/>
      <c r="H980" s="586"/>
      <c r="I980" s="586"/>
      <c r="J980" s="587"/>
    </row>
    <row r="981" spans="1:10">
      <c r="A981" s="574"/>
      <c r="B981" s="515"/>
      <c r="C981" s="515"/>
      <c r="D981" s="517"/>
      <c r="E981" s="518"/>
      <c r="F981" s="515"/>
      <c r="G981" s="517"/>
      <c r="H981" s="515"/>
      <c r="I981" s="521" t="s">
        <v>2457</v>
      </c>
      <c r="J981" s="582"/>
    </row>
    <row r="982" spans="1:10" ht="51">
      <c r="A982" s="574" t="s">
        <v>2225</v>
      </c>
      <c r="B982" s="581" t="s">
        <v>2075</v>
      </c>
      <c r="C982" s="550" t="s">
        <v>2076</v>
      </c>
      <c r="D982" s="551" t="s">
        <v>31</v>
      </c>
      <c r="E982" s="552">
        <f>1*1.3</f>
        <v>1.3</v>
      </c>
      <c r="F982" s="553"/>
      <c r="G982" s="554"/>
      <c r="H982" s="586"/>
      <c r="I982" s="586"/>
      <c r="J982" s="587"/>
    </row>
    <row r="983" spans="1:10">
      <c r="A983" s="574"/>
      <c r="B983" s="515"/>
      <c r="C983" s="515"/>
      <c r="D983" s="517"/>
      <c r="E983" s="518"/>
      <c r="F983" s="515"/>
      <c r="G983" s="517"/>
      <c r="H983" s="515"/>
      <c r="I983" s="521" t="s">
        <v>2458</v>
      </c>
      <c r="J983" s="582"/>
    </row>
    <row r="984" spans="1:10" ht="51">
      <c r="A984" s="574" t="s">
        <v>2228</v>
      </c>
      <c r="B984" s="581" t="s">
        <v>2077</v>
      </c>
      <c r="C984" s="550" t="s">
        <v>2078</v>
      </c>
      <c r="D984" s="551" t="s">
        <v>31</v>
      </c>
      <c r="E984" s="552">
        <f>1*1.3</f>
        <v>1.3</v>
      </c>
      <c r="F984" s="553"/>
      <c r="G984" s="554"/>
      <c r="H984" s="586"/>
      <c r="I984" s="586"/>
      <c r="J984" s="587"/>
    </row>
    <row r="985" spans="1:10">
      <c r="A985" s="574"/>
      <c r="B985" s="515"/>
      <c r="C985" s="515"/>
      <c r="D985" s="517"/>
      <c r="E985" s="518"/>
      <c r="F985" s="515"/>
      <c r="G985" s="517"/>
      <c r="H985" s="515"/>
      <c r="I985" s="521" t="s">
        <v>2459</v>
      </c>
      <c r="J985" s="582"/>
    </row>
    <row r="986" spans="1:10" ht="51">
      <c r="A986" s="574" t="s">
        <v>2231</v>
      </c>
      <c r="B986" s="581" t="s">
        <v>2079</v>
      </c>
      <c r="C986" s="550" t="s">
        <v>2078</v>
      </c>
      <c r="D986" s="551" t="s">
        <v>31</v>
      </c>
      <c r="E986" s="552">
        <f>1*1.3</f>
        <v>1.3</v>
      </c>
      <c r="F986" s="553"/>
      <c r="G986" s="554"/>
      <c r="H986" s="586"/>
      <c r="I986" s="586"/>
      <c r="J986" s="587"/>
    </row>
    <row r="987" spans="1:10">
      <c r="A987" s="574"/>
      <c r="B987" s="515"/>
      <c r="C987" s="515"/>
      <c r="D987" s="517"/>
      <c r="E987" s="518"/>
      <c r="F987" s="515"/>
      <c r="G987" s="517"/>
      <c r="H987" s="515"/>
      <c r="I987" s="521" t="s">
        <v>2460</v>
      </c>
      <c r="J987" s="582"/>
    </row>
    <row r="988" spans="1:10" ht="51">
      <c r="A988" s="574" t="s">
        <v>2234</v>
      </c>
      <c r="B988" s="581" t="s">
        <v>2080</v>
      </c>
      <c r="C988" s="550" t="s">
        <v>2081</v>
      </c>
      <c r="D988" s="551" t="s">
        <v>31</v>
      </c>
      <c r="E988" s="552">
        <f>1*1.3</f>
        <v>1.3</v>
      </c>
      <c r="F988" s="553"/>
      <c r="G988" s="554"/>
      <c r="H988" s="586"/>
      <c r="I988" s="586"/>
      <c r="J988" s="587"/>
    </row>
    <row r="989" spans="1:10">
      <c r="A989" s="574"/>
      <c r="B989" s="515"/>
      <c r="C989" s="515"/>
      <c r="D989" s="517"/>
      <c r="E989" s="518"/>
      <c r="F989" s="515"/>
      <c r="G989" s="517"/>
      <c r="H989" s="515"/>
      <c r="I989" s="521" t="s">
        <v>2461</v>
      </c>
      <c r="J989" s="582"/>
    </row>
    <row r="990" spans="1:10" ht="63.75">
      <c r="A990" s="574" t="s">
        <v>2237</v>
      </c>
      <c r="B990" s="581" t="s">
        <v>2082</v>
      </c>
      <c r="C990" s="550" t="s">
        <v>2083</v>
      </c>
      <c r="D990" s="551" t="s">
        <v>31</v>
      </c>
      <c r="E990" s="552">
        <f>2*1.3</f>
        <v>2.6</v>
      </c>
      <c r="F990" s="553"/>
      <c r="G990" s="554"/>
      <c r="H990" s="586"/>
      <c r="I990" s="586"/>
      <c r="J990" s="587"/>
    </row>
    <row r="991" spans="1:10">
      <c r="A991" s="574"/>
      <c r="B991" s="515"/>
      <c r="C991" s="515"/>
      <c r="D991" s="517"/>
      <c r="E991" s="518"/>
      <c r="F991" s="515"/>
      <c r="G991" s="517"/>
      <c r="H991" s="515"/>
      <c r="I991" s="521" t="s">
        <v>2462</v>
      </c>
      <c r="J991" s="582"/>
    </row>
    <row r="992" spans="1:10" ht="63.75">
      <c r="A992" s="574" t="s">
        <v>2240</v>
      </c>
      <c r="B992" s="581" t="s">
        <v>2084</v>
      </c>
      <c r="C992" s="550" t="s">
        <v>2085</v>
      </c>
      <c r="D992" s="551" t="s">
        <v>31</v>
      </c>
      <c r="E992" s="552">
        <f>1*1.3</f>
        <v>1.3</v>
      </c>
      <c r="F992" s="555"/>
      <c r="G992" s="554"/>
      <c r="H992" s="586"/>
      <c r="I992" s="586"/>
      <c r="J992" s="587"/>
    </row>
    <row r="993" spans="1:10">
      <c r="A993" s="574"/>
      <c r="B993" s="515"/>
      <c r="C993" s="515"/>
      <c r="D993" s="517"/>
      <c r="E993" s="518"/>
      <c r="F993" s="515"/>
      <c r="G993" s="517"/>
      <c r="H993" s="515"/>
      <c r="I993" s="521" t="s">
        <v>2463</v>
      </c>
      <c r="J993" s="582"/>
    </row>
    <row r="994" spans="1:10" ht="63.75">
      <c r="A994" s="574" t="s">
        <v>2243</v>
      </c>
      <c r="B994" s="550" t="s">
        <v>2086</v>
      </c>
      <c r="C994" s="550" t="s">
        <v>2087</v>
      </c>
      <c r="D994" s="551" t="s">
        <v>31</v>
      </c>
      <c r="E994" s="552">
        <f>3*1.3</f>
        <v>3.9000000000000004</v>
      </c>
      <c r="F994" s="553"/>
      <c r="G994" s="554"/>
      <c r="H994" s="586"/>
      <c r="I994" s="586"/>
      <c r="J994" s="587"/>
    </row>
    <row r="995" spans="1:10">
      <c r="A995" s="574"/>
      <c r="B995" s="515"/>
      <c r="C995" s="515"/>
      <c r="D995" s="517"/>
      <c r="E995" s="518"/>
      <c r="F995" s="515"/>
      <c r="G995" s="517"/>
      <c r="H995" s="515"/>
      <c r="I995" s="521" t="s">
        <v>2464</v>
      </c>
      <c r="J995" s="582"/>
    </row>
    <row r="996" spans="1:10" ht="63.75">
      <c r="A996" s="574" t="s">
        <v>2246</v>
      </c>
      <c r="B996" s="581" t="s">
        <v>2088</v>
      </c>
      <c r="C996" s="550" t="s">
        <v>2089</v>
      </c>
      <c r="D996" s="551" t="s">
        <v>31</v>
      </c>
      <c r="E996" s="552">
        <f>3*1.3</f>
        <v>3.9000000000000004</v>
      </c>
      <c r="F996" s="553"/>
      <c r="G996" s="554"/>
      <c r="H996" s="586"/>
      <c r="I996" s="586"/>
      <c r="J996" s="587"/>
    </row>
    <row r="997" spans="1:10">
      <c r="A997" s="574"/>
      <c r="B997" s="515"/>
      <c r="C997" s="515"/>
      <c r="D997" s="517"/>
      <c r="E997" s="518"/>
      <c r="F997" s="515"/>
      <c r="G997" s="517"/>
      <c r="H997" s="515"/>
      <c r="I997" s="521" t="s">
        <v>2465</v>
      </c>
      <c r="J997" s="582"/>
    </row>
    <row r="998" spans="1:10" ht="51">
      <c r="A998" s="574" t="s">
        <v>2249</v>
      </c>
      <c r="B998" s="550" t="s">
        <v>2090</v>
      </c>
      <c r="C998" s="550" t="s">
        <v>2091</v>
      </c>
      <c r="D998" s="551" t="s">
        <v>31</v>
      </c>
      <c r="E998" s="552">
        <f>5*1.3</f>
        <v>6.5</v>
      </c>
      <c r="F998" s="553"/>
      <c r="G998" s="554"/>
      <c r="H998" s="586"/>
      <c r="I998" s="586"/>
      <c r="J998" s="587"/>
    </row>
    <row r="999" spans="1:10">
      <c r="A999" s="574"/>
      <c r="B999" s="515"/>
      <c r="C999" s="515"/>
      <c r="D999" s="517"/>
      <c r="E999" s="518"/>
      <c r="F999" s="515"/>
      <c r="G999" s="517"/>
      <c r="H999" s="515"/>
      <c r="I999" s="521" t="s">
        <v>2466</v>
      </c>
      <c r="J999" s="582"/>
    </row>
    <row r="1000" spans="1:10" ht="51">
      <c r="A1000" s="574" t="s">
        <v>2252</v>
      </c>
      <c r="B1000" s="550" t="s">
        <v>2092</v>
      </c>
      <c r="C1000" s="550" t="s">
        <v>2093</v>
      </c>
      <c r="D1000" s="551" t="s">
        <v>31</v>
      </c>
      <c r="E1000" s="552">
        <f>3*1.3</f>
        <v>3.9000000000000004</v>
      </c>
      <c r="F1000" s="553"/>
      <c r="G1000" s="554"/>
      <c r="H1000" s="586"/>
      <c r="I1000" s="586"/>
      <c r="J1000" s="587"/>
    </row>
    <row r="1001" spans="1:10">
      <c r="A1001" s="574"/>
      <c r="B1001" s="515"/>
      <c r="C1001" s="515"/>
      <c r="D1001" s="517"/>
      <c r="E1001" s="518"/>
      <c r="F1001" s="515"/>
      <c r="G1001" s="517"/>
      <c r="H1001" s="515"/>
      <c r="I1001" s="521" t="s">
        <v>2467</v>
      </c>
      <c r="J1001" s="582"/>
    </row>
    <row r="1002" spans="1:10" ht="63.75">
      <c r="A1002" s="574" t="s">
        <v>2255</v>
      </c>
      <c r="B1002" s="581" t="s">
        <v>2094</v>
      </c>
      <c r="C1002" s="550" t="s">
        <v>2095</v>
      </c>
      <c r="D1002" s="551" t="s">
        <v>31</v>
      </c>
      <c r="E1002" s="552">
        <f>3*1.3</f>
        <v>3.9000000000000004</v>
      </c>
      <c r="F1002" s="553"/>
      <c r="G1002" s="554"/>
      <c r="H1002" s="586"/>
      <c r="I1002" s="586"/>
      <c r="J1002" s="587"/>
    </row>
    <row r="1003" spans="1:10">
      <c r="A1003" s="574"/>
      <c r="B1003" s="515"/>
      <c r="C1003" s="515"/>
      <c r="D1003" s="517"/>
      <c r="E1003" s="518"/>
      <c r="F1003" s="515"/>
      <c r="G1003" s="517"/>
      <c r="H1003" s="515"/>
      <c r="I1003" s="521" t="s">
        <v>2468</v>
      </c>
      <c r="J1003" s="582"/>
    </row>
    <row r="1004" spans="1:10" ht="51">
      <c r="A1004" s="574" t="s">
        <v>2258</v>
      </c>
      <c r="B1004" s="581" t="s">
        <v>2096</v>
      </c>
      <c r="C1004" s="550" t="s">
        <v>2097</v>
      </c>
      <c r="D1004" s="551"/>
      <c r="E1004" s="556">
        <f>2*1.3</f>
        <v>2.6</v>
      </c>
      <c r="F1004" s="553"/>
      <c r="G1004" s="554"/>
      <c r="H1004" s="586"/>
      <c r="I1004" s="586"/>
      <c r="J1004" s="587"/>
    </row>
    <row r="1005" spans="1:10">
      <c r="A1005" s="574"/>
      <c r="B1005" s="515"/>
      <c r="C1005" s="515"/>
      <c r="D1005" s="517"/>
      <c r="E1005" s="518"/>
      <c r="F1005" s="515"/>
      <c r="G1005" s="517"/>
      <c r="H1005" s="515"/>
      <c r="I1005" s="521" t="s">
        <v>2469</v>
      </c>
      <c r="J1005" s="582"/>
    </row>
    <row r="1006" spans="1:10" ht="63.75">
      <c r="A1006" s="574" t="s">
        <v>2261</v>
      </c>
      <c r="B1006" s="581" t="s">
        <v>2098</v>
      </c>
      <c r="C1006" s="550" t="s">
        <v>2099</v>
      </c>
      <c r="D1006" s="551" t="s">
        <v>31</v>
      </c>
      <c r="E1006" s="552">
        <f>4*1.3</f>
        <v>5.2</v>
      </c>
      <c r="F1006" s="553"/>
      <c r="G1006" s="554"/>
      <c r="H1006" s="586"/>
      <c r="I1006" s="586"/>
      <c r="J1006" s="587"/>
    </row>
    <row r="1007" spans="1:10">
      <c r="A1007" s="574"/>
      <c r="B1007" s="515"/>
      <c r="C1007" s="515"/>
      <c r="D1007" s="517"/>
      <c r="E1007" s="518"/>
      <c r="F1007" s="515"/>
      <c r="G1007" s="517"/>
      <c r="H1007" s="515"/>
      <c r="I1007" s="521" t="s">
        <v>2470</v>
      </c>
      <c r="J1007" s="582"/>
    </row>
    <row r="1008" spans="1:10" ht="63.75">
      <c r="A1008" s="574" t="s">
        <v>2264</v>
      </c>
      <c r="B1008" s="581" t="s">
        <v>2100</v>
      </c>
      <c r="C1008" s="550" t="s">
        <v>2101</v>
      </c>
      <c r="D1008" s="551" t="s">
        <v>31</v>
      </c>
      <c r="E1008" s="552">
        <f>2*1.3</f>
        <v>2.6</v>
      </c>
      <c r="F1008" s="553"/>
      <c r="G1008" s="554"/>
      <c r="H1008" s="586"/>
      <c r="I1008" s="586"/>
      <c r="J1008" s="587"/>
    </row>
    <row r="1009" spans="1:10">
      <c r="A1009" s="574"/>
      <c r="B1009" s="515"/>
      <c r="C1009" s="515"/>
      <c r="D1009" s="517"/>
      <c r="E1009" s="518"/>
      <c r="F1009" s="515"/>
      <c r="G1009" s="517"/>
      <c r="H1009" s="515"/>
      <c r="I1009" s="521" t="s">
        <v>2471</v>
      </c>
      <c r="J1009" s="582"/>
    </row>
    <row r="1010" spans="1:10" ht="63.75">
      <c r="A1010" s="574" t="s">
        <v>2267</v>
      </c>
      <c r="B1010" s="581" t="s">
        <v>2102</v>
      </c>
      <c r="C1010" s="550" t="s">
        <v>2103</v>
      </c>
      <c r="D1010" s="551" t="s">
        <v>31</v>
      </c>
      <c r="E1010" s="552">
        <f>3*1.3</f>
        <v>3.9000000000000004</v>
      </c>
      <c r="F1010" s="553"/>
      <c r="G1010" s="554"/>
      <c r="H1010" s="586"/>
      <c r="I1010" s="586"/>
      <c r="J1010" s="587"/>
    </row>
    <row r="1011" spans="1:10">
      <c r="A1011" s="574"/>
      <c r="B1011" s="515"/>
      <c r="C1011" s="515"/>
      <c r="D1011" s="517"/>
      <c r="E1011" s="518"/>
      <c r="F1011" s="515"/>
      <c r="G1011" s="517"/>
      <c r="H1011" s="515"/>
      <c r="I1011" s="521" t="s">
        <v>2472</v>
      </c>
      <c r="J1011" s="582"/>
    </row>
    <row r="1012" spans="1:10" ht="51">
      <c r="A1012" s="574" t="s">
        <v>2270</v>
      </c>
      <c r="B1012" s="550" t="s">
        <v>2104</v>
      </c>
      <c r="C1012" s="550" t="s">
        <v>2105</v>
      </c>
      <c r="D1012" s="551" t="s">
        <v>31</v>
      </c>
      <c r="E1012" s="552">
        <f>4*1.3</f>
        <v>5.2</v>
      </c>
      <c r="F1012" s="553"/>
      <c r="G1012" s="554"/>
      <c r="H1012" s="586"/>
      <c r="I1012" s="586"/>
      <c r="J1012" s="587"/>
    </row>
    <row r="1013" spans="1:10">
      <c r="A1013" s="574"/>
      <c r="B1013" s="515"/>
      <c r="C1013" s="515"/>
      <c r="D1013" s="517"/>
      <c r="E1013" s="518"/>
      <c r="F1013" s="515"/>
      <c r="G1013" s="517"/>
      <c r="H1013" s="515"/>
      <c r="I1013" s="521" t="s">
        <v>2473</v>
      </c>
      <c r="J1013" s="582"/>
    </row>
    <row r="1014" spans="1:10" ht="51">
      <c r="A1014" s="574" t="s">
        <v>2273</v>
      </c>
      <c r="B1014" s="550" t="s">
        <v>2106</v>
      </c>
      <c r="C1014" s="550" t="s">
        <v>2107</v>
      </c>
      <c r="D1014" s="551" t="s">
        <v>31</v>
      </c>
      <c r="E1014" s="552">
        <f>4*1.3</f>
        <v>5.2</v>
      </c>
      <c r="F1014" s="553"/>
      <c r="G1014" s="554"/>
      <c r="H1014" s="586"/>
      <c r="I1014" s="586"/>
      <c r="J1014" s="587"/>
    </row>
    <row r="1015" spans="1:10">
      <c r="A1015" s="574"/>
      <c r="B1015" s="515"/>
      <c r="C1015" s="515"/>
      <c r="D1015" s="517"/>
      <c r="E1015" s="518"/>
      <c r="F1015" s="515"/>
      <c r="G1015" s="517"/>
      <c r="H1015" s="515"/>
      <c r="I1015" s="521" t="s">
        <v>2474</v>
      </c>
      <c r="J1015" s="582"/>
    </row>
    <row r="1016" spans="1:10" ht="51">
      <c r="A1016" s="574" t="s">
        <v>2276</v>
      </c>
      <c r="B1016" s="550" t="s">
        <v>2108</v>
      </c>
      <c r="C1016" s="550" t="s">
        <v>2109</v>
      </c>
      <c r="D1016" s="551" t="s">
        <v>31</v>
      </c>
      <c r="E1016" s="552">
        <f>3*1.3</f>
        <v>3.9000000000000004</v>
      </c>
      <c r="F1016" s="557"/>
      <c r="G1016" s="554"/>
      <c r="H1016" s="586"/>
      <c r="I1016" s="586"/>
      <c r="J1016" s="587"/>
    </row>
    <row r="1017" spans="1:10">
      <c r="A1017" s="574"/>
      <c r="B1017" s="515"/>
      <c r="C1017" s="515"/>
      <c r="D1017" s="517"/>
      <c r="E1017" s="518"/>
      <c r="F1017" s="515"/>
      <c r="G1017" s="517"/>
      <c r="H1017" s="515"/>
      <c r="I1017" s="521" t="s">
        <v>2475</v>
      </c>
      <c r="J1017" s="582"/>
    </row>
    <row r="1018" spans="1:10" ht="51">
      <c r="A1018" s="574" t="s">
        <v>2279</v>
      </c>
      <c r="B1018" s="550" t="s">
        <v>2110</v>
      </c>
      <c r="C1018" s="550" t="s">
        <v>2111</v>
      </c>
      <c r="D1018" s="551" t="s">
        <v>31</v>
      </c>
      <c r="E1018" s="552">
        <f>2*1.3</f>
        <v>2.6</v>
      </c>
      <c r="F1018" s="553"/>
      <c r="G1018" s="554"/>
      <c r="H1018" s="586"/>
      <c r="I1018" s="586"/>
      <c r="J1018" s="587"/>
    </row>
    <row r="1019" spans="1:10">
      <c r="A1019" s="574"/>
      <c r="B1019" s="515"/>
      <c r="C1019" s="515"/>
      <c r="D1019" s="517"/>
      <c r="E1019" s="518"/>
      <c r="F1019" s="515"/>
      <c r="G1019" s="517"/>
      <c r="H1019" s="515"/>
      <c r="I1019" s="521" t="s">
        <v>2476</v>
      </c>
      <c r="J1019" s="582"/>
    </row>
    <row r="1020" spans="1:10" ht="63.75">
      <c r="A1020" s="574" t="s">
        <v>2282</v>
      </c>
      <c r="B1020" s="550" t="s">
        <v>2112</v>
      </c>
      <c r="C1020" s="550" t="s">
        <v>2113</v>
      </c>
      <c r="D1020" s="551" t="s">
        <v>31</v>
      </c>
      <c r="E1020" s="552">
        <f>3*1.3</f>
        <v>3.9000000000000004</v>
      </c>
      <c r="F1020" s="553"/>
      <c r="G1020" s="554"/>
      <c r="H1020" s="586"/>
      <c r="I1020" s="586"/>
      <c r="J1020" s="587"/>
    </row>
    <row r="1021" spans="1:10">
      <c r="A1021" s="574"/>
      <c r="B1021" s="515"/>
      <c r="C1021" s="515"/>
      <c r="D1021" s="517"/>
      <c r="E1021" s="518"/>
      <c r="F1021" s="515"/>
      <c r="G1021" s="517"/>
      <c r="H1021" s="515"/>
      <c r="I1021" s="521" t="s">
        <v>2477</v>
      </c>
      <c r="J1021" s="582"/>
    </row>
    <row r="1022" spans="1:10" ht="51">
      <c r="A1022" s="574" t="s">
        <v>2285</v>
      </c>
      <c r="B1022" s="550" t="s">
        <v>2114</v>
      </c>
      <c r="C1022" s="550" t="s">
        <v>2115</v>
      </c>
      <c r="D1022" s="551" t="s">
        <v>31</v>
      </c>
      <c r="E1022" s="552">
        <f>2*1.3</f>
        <v>2.6</v>
      </c>
      <c r="F1022" s="553"/>
      <c r="G1022" s="554"/>
      <c r="H1022" s="586"/>
      <c r="I1022" s="586"/>
      <c r="J1022" s="587"/>
    </row>
    <row r="1023" spans="1:10">
      <c r="A1023" s="574"/>
      <c r="B1023" s="515"/>
      <c r="C1023" s="515"/>
      <c r="D1023" s="517"/>
      <c r="E1023" s="518"/>
      <c r="F1023" s="515"/>
      <c r="G1023" s="517"/>
      <c r="H1023" s="515"/>
      <c r="I1023" s="521" t="s">
        <v>2478</v>
      </c>
      <c r="J1023" s="582"/>
    </row>
    <row r="1024" spans="1:10" ht="63.75">
      <c r="A1024" s="574" t="s">
        <v>2288</v>
      </c>
      <c r="B1024" s="581" t="s">
        <v>2116</v>
      </c>
      <c r="C1024" s="550" t="s">
        <v>2117</v>
      </c>
      <c r="D1024" s="551" t="s">
        <v>31</v>
      </c>
      <c r="E1024" s="552">
        <f>3*1.3</f>
        <v>3.9000000000000004</v>
      </c>
      <c r="F1024" s="553"/>
      <c r="G1024" s="554"/>
      <c r="H1024" s="586"/>
      <c r="I1024" s="586"/>
      <c r="J1024" s="587"/>
    </row>
    <row r="1025" spans="1:10">
      <c r="A1025" s="574"/>
      <c r="B1025" s="515"/>
      <c r="C1025" s="515"/>
      <c r="D1025" s="517"/>
      <c r="E1025" s="518"/>
      <c r="F1025" s="515"/>
      <c r="G1025" s="517"/>
      <c r="H1025" s="515"/>
      <c r="I1025" s="521" t="s">
        <v>2479</v>
      </c>
      <c r="J1025" s="582"/>
    </row>
    <row r="1026" spans="1:10" ht="51">
      <c r="A1026" s="574" t="s">
        <v>2291</v>
      </c>
      <c r="B1026" s="581" t="s">
        <v>2118</v>
      </c>
      <c r="C1026" s="550" t="s">
        <v>2119</v>
      </c>
      <c r="D1026" s="551" t="s">
        <v>31</v>
      </c>
      <c r="E1026" s="552" t="s">
        <v>241</v>
      </c>
      <c r="F1026" s="553"/>
      <c r="G1026" s="554"/>
      <c r="H1026" s="586"/>
      <c r="I1026" s="586"/>
      <c r="J1026" s="587"/>
    </row>
    <row r="1027" spans="1:10">
      <c r="A1027" s="574"/>
      <c r="B1027" s="515"/>
      <c r="C1027" s="515"/>
      <c r="D1027" s="517"/>
      <c r="E1027" s="518"/>
      <c r="F1027" s="515"/>
      <c r="G1027" s="517"/>
      <c r="H1027" s="515"/>
      <c r="I1027" s="521" t="s">
        <v>2480</v>
      </c>
      <c r="J1027" s="582"/>
    </row>
    <row r="1028" spans="1:10" ht="51">
      <c r="A1028" s="574" t="s">
        <v>2294</v>
      </c>
      <c r="B1028" s="550" t="s">
        <v>2120</v>
      </c>
      <c r="C1028" s="550" t="s">
        <v>2121</v>
      </c>
      <c r="D1028" s="551" t="s">
        <v>31</v>
      </c>
      <c r="E1028" s="552">
        <f>2*1.3</f>
        <v>2.6</v>
      </c>
      <c r="F1028" s="557"/>
      <c r="G1028" s="554"/>
      <c r="H1028" s="586"/>
      <c r="I1028" s="586"/>
      <c r="J1028" s="587"/>
    </row>
    <row r="1029" spans="1:10">
      <c r="A1029" s="574"/>
      <c r="B1029" s="515"/>
      <c r="C1029" s="515"/>
      <c r="D1029" s="517"/>
      <c r="E1029" s="518"/>
      <c r="F1029" s="515"/>
      <c r="G1029" s="517"/>
      <c r="H1029" s="515"/>
      <c r="I1029" s="521" t="s">
        <v>2481</v>
      </c>
      <c r="J1029" s="582"/>
    </row>
    <row r="1030" spans="1:10" ht="51">
      <c r="A1030" s="574" t="s">
        <v>2297</v>
      </c>
      <c r="B1030" s="550" t="s">
        <v>2122</v>
      </c>
      <c r="C1030" s="550" t="s">
        <v>2123</v>
      </c>
      <c r="D1030" s="551" t="s">
        <v>31</v>
      </c>
      <c r="E1030" s="552" t="s">
        <v>11</v>
      </c>
      <c r="F1030" s="553"/>
      <c r="G1030" s="554"/>
      <c r="H1030" s="586"/>
      <c r="I1030" s="586"/>
      <c r="J1030" s="587"/>
    </row>
    <row r="1031" spans="1:10">
      <c r="A1031" s="574"/>
      <c r="B1031" s="515"/>
      <c r="C1031" s="515"/>
      <c r="D1031" s="517"/>
      <c r="E1031" s="518"/>
      <c r="F1031" s="515"/>
      <c r="G1031" s="517"/>
      <c r="H1031" s="515"/>
      <c r="I1031" s="521" t="s">
        <v>2482</v>
      </c>
      <c r="J1031" s="582"/>
    </row>
    <row r="1032" spans="1:10" ht="51">
      <c r="A1032" s="574" t="s">
        <v>2300</v>
      </c>
      <c r="B1032" s="550" t="s">
        <v>2124</v>
      </c>
      <c r="C1032" s="550" t="s">
        <v>2125</v>
      </c>
      <c r="D1032" s="551" t="s">
        <v>31</v>
      </c>
      <c r="E1032" s="552">
        <f>2*1.3</f>
        <v>2.6</v>
      </c>
      <c r="F1032" s="557"/>
      <c r="G1032" s="554"/>
      <c r="H1032" s="586"/>
      <c r="I1032" s="586"/>
      <c r="J1032" s="587"/>
    </row>
    <row r="1033" spans="1:10">
      <c r="A1033" s="574"/>
      <c r="B1033" s="515"/>
      <c r="C1033" s="515"/>
      <c r="D1033" s="517"/>
      <c r="E1033" s="518"/>
      <c r="F1033" s="515"/>
      <c r="G1033" s="517"/>
      <c r="H1033" s="515"/>
      <c r="I1033" s="521" t="s">
        <v>2483</v>
      </c>
      <c r="J1033" s="582"/>
    </row>
    <row r="1034" spans="1:10" ht="51">
      <c r="A1034" s="574" t="s">
        <v>2303</v>
      </c>
      <c r="B1034" s="550" t="s">
        <v>2126</v>
      </c>
      <c r="C1034" s="550" t="s">
        <v>2127</v>
      </c>
      <c r="D1034" s="551" t="s">
        <v>31</v>
      </c>
      <c r="E1034" s="552">
        <f>1*1.3</f>
        <v>1.3</v>
      </c>
      <c r="F1034" s="553"/>
      <c r="G1034" s="554"/>
      <c r="H1034" s="586"/>
      <c r="I1034" s="586"/>
      <c r="J1034" s="587"/>
    </row>
    <row r="1035" spans="1:10">
      <c r="A1035" s="574"/>
      <c r="B1035" s="515"/>
      <c r="C1035" s="515"/>
      <c r="D1035" s="517"/>
      <c r="E1035" s="518"/>
      <c r="F1035" s="515"/>
      <c r="G1035" s="517"/>
      <c r="H1035" s="515"/>
      <c r="I1035" s="521" t="s">
        <v>2484</v>
      </c>
      <c r="J1035" s="582"/>
    </row>
    <row r="1036" spans="1:10" ht="38.25">
      <c r="A1036" s="574" t="s">
        <v>2306</v>
      </c>
      <c r="B1036" s="550" t="s">
        <v>2128</v>
      </c>
      <c r="C1036" s="550" t="s">
        <v>2129</v>
      </c>
      <c r="D1036" s="551" t="s">
        <v>31</v>
      </c>
      <c r="E1036" s="552">
        <f>1*1.3</f>
        <v>1.3</v>
      </c>
      <c r="F1036" s="553"/>
      <c r="G1036" s="554"/>
      <c r="H1036" s="586"/>
      <c r="I1036" s="586"/>
      <c r="J1036" s="587"/>
    </row>
    <row r="1037" spans="1:10">
      <c r="A1037" s="574"/>
      <c r="B1037" s="515"/>
      <c r="C1037" s="515"/>
      <c r="D1037" s="517"/>
      <c r="E1037" s="518"/>
      <c r="F1037" s="515"/>
      <c r="G1037" s="517"/>
      <c r="H1037" s="515"/>
      <c r="I1037" s="521" t="s">
        <v>2485</v>
      </c>
      <c r="J1037" s="582"/>
    </row>
    <row r="1038" spans="1:10" ht="63.75">
      <c r="A1038" s="574" t="s">
        <v>2309</v>
      </c>
      <c r="B1038" s="550" t="s">
        <v>2130</v>
      </c>
      <c r="C1038" s="550" t="s">
        <v>2131</v>
      </c>
      <c r="D1038" s="551" t="s">
        <v>31</v>
      </c>
      <c r="E1038" s="552">
        <f>1*1.3</f>
        <v>1.3</v>
      </c>
      <c r="F1038" s="553"/>
      <c r="G1038" s="554"/>
      <c r="H1038" s="586"/>
      <c r="I1038" s="586"/>
      <c r="J1038" s="587"/>
    </row>
    <row r="1039" spans="1:10">
      <c r="A1039" s="574"/>
      <c r="B1039" s="515"/>
      <c r="C1039" s="515"/>
      <c r="D1039" s="517"/>
      <c r="E1039" s="518"/>
      <c r="F1039" s="515"/>
      <c r="G1039" s="517"/>
      <c r="H1039" s="515"/>
      <c r="I1039" s="521" t="s">
        <v>2486</v>
      </c>
      <c r="J1039" s="582"/>
    </row>
    <row r="1040" spans="1:10" ht="63.75">
      <c r="A1040" s="574" t="s">
        <v>2312</v>
      </c>
      <c r="B1040" s="550" t="s">
        <v>2132</v>
      </c>
      <c r="C1040" s="550" t="s">
        <v>2133</v>
      </c>
      <c r="D1040" s="551" t="s">
        <v>31</v>
      </c>
      <c r="E1040" s="552">
        <f>1*1.3</f>
        <v>1.3</v>
      </c>
      <c r="F1040" s="553"/>
      <c r="G1040" s="554"/>
      <c r="H1040" s="586"/>
      <c r="I1040" s="586"/>
      <c r="J1040" s="587"/>
    </row>
    <row r="1041" spans="1:10">
      <c r="A1041" s="574"/>
      <c r="B1041" s="515"/>
      <c r="C1041" s="515"/>
      <c r="D1041" s="517"/>
      <c r="E1041" s="518"/>
      <c r="F1041" s="515"/>
      <c r="G1041" s="517"/>
      <c r="H1041" s="515"/>
      <c r="I1041" s="521" t="s">
        <v>2487</v>
      </c>
      <c r="J1041" s="582"/>
    </row>
    <row r="1042" spans="1:10" ht="63.75">
      <c r="A1042" s="574" t="s">
        <v>2315</v>
      </c>
      <c r="B1042" s="550" t="s">
        <v>2134</v>
      </c>
      <c r="C1042" s="550" t="s">
        <v>2135</v>
      </c>
      <c r="D1042" s="551" t="s">
        <v>31</v>
      </c>
      <c r="E1042" s="552">
        <f>1*1.3</f>
        <v>1.3</v>
      </c>
      <c r="F1042" s="553"/>
      <c r="G1042" s="554"/>
      <c r="H1042" s="586"/>
      <c r="I1042" s="586"/>
      <c r="J1042" s="587"/>
    </row>
    <row r="1043" spans="1:10">
      <c r="A1043" s="574"/>
      <c r="B1043" s="515"/>
      <c r="C1043" s="515"/>
      <c r="D1043" s="517"/>
      <c r="E1043" s="518"/>
      <c r="F1043" s="515"/>
      <c r="G1043" s="517"/>
      <c r="H1043" s="515"/>
      <c r="I1043" s="521" t="s">
        <v>2488</v>
      </c>
      <c r="J1043" s="582"/>
    </row>
    <row r="1044" spans="1:10" ht="63.75">
      <c r="A1044" s="574" t="s">
        <v>2334</v>
      </c>
      <c r="B1044" s="550" t="s">
        <v>2136</v>
      </c>
      <c r="C1044" s="550" t="s">
        <v>2137</v>
      </c>
      <c r="D1044" s="551" t="s">
        <v>31</v>
      </c>
      <c r="E1044" s="552" t="s">
        <v>162</v>
      </c>
      <c r="F1044" s="553"/>
      <c r="G1044" s="554"/>
      <c r="H1044" s="586"/>
      <c r="I1044" s="586"/>
      <c r="J1044" s="587"/>
    </row>
    <row r="1045" spans="1:10">
      <c r="A1045" s="574"/>
      <c r="B1045" s="515"/>
      <c r="C1045" s="515"/>
      <c r="D1045" s="517"/>
      <c r="E1045" s="518"/>
      <c r="F1045" s="515"/>
      <c r="G1045" s="517"/>
      <c r="H1045" s="515"/>
      <c r="I1045" s="521" t="s">
        <v>2489</v>
      </c>
      <c r="J1045" s="582"/>
    </row>
    <row r="1046" spans="1:10" ht="63.75">
      <c r="A1046" s="574" t="s">
        <v>2390</v>
      </c>
      <c r="B1046" s="550" t="s">
        <v>2138</v>
      </c>
      <c r="C1046" s="550" t="s">
        <v>2139</v>
      </c>
      <c r="D1046" s="551" t="s">
        <v>31</v>
      </c>
      <c r="E1046" s="552">
        <f>1*1.3</f>
        <v>1.3</v>
      </c>
      <c r="F1046" s="553"/>
      <c r="G1046" s="554"/>
      <c r="H1046" s="586"/>
      <c r="I1046" s="586"/>
      <c r="J1046" s="587"/>
    </row>
    <row r="1047" spans="1:10">
      <c r="A1047" s="574"/>
      <c r="B1047" s="515"/>
      <c r="C1047" s="515"/>
      <c r="D1047" s="517"/>
      <c r="E1047" s="518"/>
      <c r="F1047" s="515"/>
      <c r="G1047" s="517"/>
      <c r="H1047" s="515"/>
      <c r="I1047" s="521" t="s">
        <v>2490</v>
      </c>
      <c r="J1047" s="582"/>
    </row>
    <row r="1048" spans="1:10" ht="51">
      <c r="A1048" s="574" t="s">
        <v>2391</v>
      </c>
      <c r="B1048" s="550" t="s">
        <v>2140</v>
      </c>
      <c r="C1048" s="550" t="s">
        <v>2141</v>
      </c>
      <c r="D1048" s="551" t="s">
        <v>31</v>
      </c>
      <c r="E1048" s="552">
        <f>3*1.3</f>
        <v>3.9000000000000004</v>
      </c>
      <c r="F1048" s="557"/>
      <c r="G1048" s="554"/>
      <c r="H1048" s="586"/>
      <c r="I1048" s="586"/>
      <c r="J1048" s="587"/>
    </row>
    <row r="1049" spans="1:10">
      <c r="A1049" s="574"/>
      <c r="B1049" s="515"/>
      <c r="C1049" s="515"/>
      <c r="D1049" s="517"/>
      <c r="E1049" s="518"/>
      <c r="F1049" s="515"/>
      <c r="G1049" s="517"/>
      <c r="H1049" s="515"/>
      <c r="I1049" s="521" t="s">
        <v>2491</v>
      </c>
      <c r="J1049" s="582"/>
    </row>
    <row r="1050" spans="1:10" ht="63.75">
      <c r="A1050" s="574" t="s">
        <v>2392</v>
      </c>
      <c r="B1050" s="550" t="s">
        <v>2142</v>
      </c>
      <c r="C1050" s="550" t="s">
        <v>2143</v>
      </c>
      <c r="D1050" s="551" t="s">
        <v>31</v>
      </c>
      <c r="E1050" s="552">
        <f>1*1.3</f>
        <v>1.3</v>
      </c>
      <c r="F1050" s="553"/>
      <c r="G1050" s="554"/>
      <c r="H1050" s="586"/>
      <c r="I1050" s="586"/>
      <c r="J1050" s="587"/>
    </row>
    <row r="1051" spans="1:10">
      <c r="A1051" s="574"/>
      <c r="B1051" s="515"/>
      <c r="C1051" s="515"/>
      <c r="D1051" s="517"/>
      <c r="E1051" s="518"/>
      <c r="F1051" s="515"/>
      <c r="G1051" s="517"/>
      <c r="H1051" s="515"/>
      <c r="I1051" s="521" t="s">
        <v>2492</v>
      </c>
      <c r="J1051" s="582"/>
    </row>
    <row r="1052" spans="1:10" ht="51">
      <c r="A1052" s="574" t="s">
        <v>2393</v>
      </c>
      <c r="B1052" s="550" t="s">
        <v>2144</v>
      </c>
      <c r="C1052" s="550" t="s">
        <v>2145</v>
      </c>
      <c r="D1052" s="551" t="s">
        <v>31</v>
      </c>
      <c r="E1052" s="552">
        <f>2*1.3</f>
        <v>2.6</v>
      </c>
      <c r="F1052" s="553"/>
      <c r="G1052" s="554"/>
      <c r="H1052" s="586"/>
      <c r="I1052" s="586"/>
      <c r="J1052" s="587"/>
    </row>
    <row r="1053" spans="1:10">
      <c r="A1053" s="574"/>
      <c r="B1053" s="515"/>
      <c r="C1053" s="515"/>
      <c r="D1053" s="517"/>
      <c r="E1053" s="518"/>
      <c r="F1053" s="515"/>
      <c r="G1053" s="517"/>
      <c r="H1053" s="515"/>
      <c r="I1053" s="521" t="s">
        <v>2493</v>
      </c>
      <c r="J1053" s="582"/>
    </row>
    <row r="1054" spans="1:10" ht="38.25">
      <c r="A1054" s="574" t="s">
        <v>2394</v>
      </c>
      <c r="B1054" s="550" t="s">
        <v>2146</v>
      </c>
      <c r="C1054" s="550" t="s">
        <v>2147</v>
      </c>
      <c r="D1054" s="551" t="s">
        <v>31</v>
      </c>
      <c r="E1054" s="552">
        <f>3*1.3</f>
        <v>3.9000000000000004</v>
      </c>
      <c r="F1054" s="553"/>
      <c r="G1054" s="554"/>
      <c r="H1054" s="586"/>
      <c r="I1054" s="586"/>
      <c r="J1054" s="587"/>
    </row>
    <row r="1055" spans="1:10">
      <c r="A1055" s="574"/>
      <c r="B1055" s="515"/>
      <c r="C1055" s="515"/>
      <c r="D1055" s="517"/>
      <c r="E1055" s="518"/>
      <c r="F1055" s="515"/>
      <c r="G1055" s="517"/>
      <c r="H1055" s="515"/>
      <c r="I1055" s="521" t="s">
        <v>2494</v>
      </c>
      <c r="J1055" s="582"/>
    </row>
    <row r="1056" spans="1:10" ht="51">
      <c r="A1056" s="574" t="s">
        <v>2395</v>
      </c>
      <c r="B1056" s="550" t="s">
        <v>2148</v>
      </c>
      <c r="C1056" s="550" t="s">
        <v>2149</v>
      </c>
      <c r="D1056" s="551" t="s">
        <v>2150</v>
      </c>
      <c r="E1056" s="552">
        <f>2*1.3</f>
        <v>2.6</v>
      </c>
      <c r="F1056" s="553"/>
      <c r="G1056" s="554"/>
      <c r="H1056" s="586"/>
      <c r="I1056" s="586"/>
      <c r="J1056" s="587"/>
    </row>
    <row r="1057" spans="1:10">
      <c r="A1057" s="574"/>
      <c r="B1057" s="515"/>
      <c r="C1057" s="515"/>
      <c r="D1057" s="517"/>
      <c r="E1057" s="518"/>
      <c r="F1057" s="515"/>
      <c r="G1057" s="517"/>
      <c r="H1057" s="515"/>
      <c r="I1057" s="521" t="s">
        <v>2495</v>
      </c>
      <c r="J1057" s="582"/>
    </row>
    <row r="1058" spans="1:10" ht="63.75">
      <c r="A1058" s="574" t="s">
        <v>2396</v>
      </c>
      <c r="B1058" s="550" t="s">
        <v>2151</v>
      </c>
      <c r="C1058" s="550" t="s">
        <v>2152</v>
      </c>
      <c r="D1058" s="551" t="s">
        <v>31</v>
      </c>
      <c r="E1058" s="552">
        <f>2*1.3</f>
        <v>2.6</v>
      </c>
      <c r="F1058" s="553"/>
      <c r="G1058" s="554"/>
      <c r="H1058" s="586"/>
      <c r="I1058" s="586"/>
      <c r="J1058" s="587"/>
    </row>
    <row r="1059" spans="1:10">
      <c r="A1059" s="574"/>
      <c r="B1059" s="515"/>
      <c r="C1059" s="515"/>
      <c r="D1059" s="517"/>
      <c r="E1059" s="518"/>
      <c r="F1059" s="515"/>
      <c r="G1059" s="517"/>
      <c r="H1059" s="515"/>
      <c r="I1059" s="521" t="s">
        <v>2496</v>
      </c>
      <c r="J1059" s="582"/>
    </row>
    <row r="1060" spans="1:10" ht="51">
      <c r="A1060" s="574" t="s">
        <v>2397</v>
      </c>
      <c r="B1060" s="550" t="s">
        <v>2153</v>
      </c>
      <c r="C1060" s="550" t="s">
        <v>2154</v>
      </c>
      <c r="D1060" s="551" t="s">
        <v>31</v>
      </c>
      <c r="E1060" s="552">
        <f>1*1.3</f>
        <v>1.3</v>
      </c>
      <c r="F1060" s="553"/>
      <c r="G1060" s="554"/>
      <c r="H1060" s="586"/>
      <c r="I1060" s="586"/>
      <c r="J1060" s="587"/>
    </row>
    <row r="1061" spans="1:10">
      <c r="A1061" s="574"/>
      <c r="B1061" s="515"/>
      <c r="C1061" s="515"/>
      <c r="D1061" s="517"/>
      <c r="E1061" s="518"/>
      <c r="F1061" s="515"/>
      <c r="G1061" s="517"/>
      <c r="H1061" s="515"/>
      <c r="I1061" s="521" t="s">
        <v>2497</v>
      </c>
      <c r="J1061" s="582"/>
    </row>
    <row r="1062" spans="1:10" ht="51">
      <c r="A1062" s="574" t="s">
        <v>2398</v>
      </c>
      <c r="B1062" s="550" t="s">
        <v>2155</v>
      </c>
      <c r="C1062" s="550" t="s">
        <v>2156</v>
      </c>
      <c r="D1062" s="551" t="s">
        <v>31</v>
      </c>
      <c r="E1062" s="552">
        <f>1*1.3</f>
        <v>1.3</v>
      </c>
      <c r="F1062" s="553"/>
      <c r="G1062" s="554"/>
      <c r="H1062" s="586"/>
      <c r="I1062" s="586"/>
      <c r="J1062" s="587"/>
    </row>
    <row r="1063" spans="1:10">
      <c r="A1063" s="574"/>
      <c r="B1063" s="515"/>
      <c r="C1063" s="515"/>
      <c r="D1063" s="517"/>
      <c r="E1063" s="518"/>
      <c r="F1063" s="515"/>
      <c r="G1063" s="517"/>
      <c r="H1063" s="515"/>
      <c r="I1063" s="521" t="s">
        <v>2498</v>
      </c>
      <c r="J1063" s="582"/>
    </row>
    <row r="1064" spans="1:10" ht="51">
      <c r="A1064" s="574" t="s">
        <v>2399</v>
      </c>
      <c r="B1064" s="550" t="s">
        <v>2157</v>
      </c>
      <c r="C1064" s="550" t="s">
        <v>2158</v>
      </c>
      <c r="D1064" s="551" t="s">
        <v>31</v>
      </c>
      <c r="E1064" s="552">
        <f>5*1.3</f>
        <v>6.5</v>
      </c>
      <c r="F1064" s="553"/>
      <c r="G1064" s="554"/>
      <c r="H1064" s="586"/>
      <c r="I1064" s="586"/>
      <c r="J1064" s="587"/>
    </row>
    <row r="1065" spans="1:10">
      <c r="A1065" s="574"/>
      <c r="B1065" s="515"/>
      <c r="C1065" s="515"/>
      <c r="D1065" s="517"/>
      <c r="E1065" s="518"/>
      <c r="F1065" s="515"/>
      <c r="G1065" s="517"/>
      <c r="H1065" s="515"/>
      <c r="I1065" s="521" t="s">
        <v>2499</v>
      </c>
      <c r="J1065" s="582"/>
    </row>
    <row r="1066" spans="1:10" ht="51">
      <c r="A1066" s="574" t="s">
        <v>2400</v>
      </c>
      <c r="B1066" s="550" t="s">
        <v>2159</v>
      </c>
      <c r="C1066" s="550" t="s">
        <v>2160</v>
      </c>
      <c r="D1066" s="551" t="s">
        <v>31</v>
      </c>
      <c r="E1066" s="552">
        <f>2*1.3</f>
        <v>2.6</v>
      </c>
      <c r="F1066" s="553"/>
      <c r="G1066" s="554"/>
      <c r="H1066" s="586"/>
      <c r="I1066" s="586"/>
      <c r="J1066" s="587"/>
    </row>
    <row r="1067" spans="1:10">
      <c r="A1067" s="574"/>
      <c r="B1067" s="515"/>
      <c r="C1067" s="515"/>
      <c r="D1067" s="517"/>
      <c r="E1067" s="518"/>
      <c r="F1067" s="515"/>
      <c r="G1067" s="517"/>
      <c r="H1067" s="515"/>
      <c r="I1067" s="521" t="s">
        <v>2500</v>
      </c>
      <c r="J1067" s="582"/>
    </row>
    <row r="1068" spans="1:10" ht="51">
      <c r="A1068" s="574" t="s">
        <v>2401</v>
      </c>
      <c r="B1068" s="550" t="s">
        <v>2161</v>
      </c>
      <c r="C1068" s="550" t="s">
        <v>2162</v>
      </c>
      <c r="D1068" s="551" t="s">
        <v>31</v>
      </c>
      <c r="E1068" s="552">
        <f>1*1.3</f>
        <v>1.3</v>
      </c>
      <c r="F1068" s="553"/>
      <c r="G1068" s="554"/>
      <c r="H1068" s="586"/>
      <c r="I1068" s="586"/>
      <c r="J1068" s="587"/>
    </row>
    <row r="1069" spans="1:10">
      <c r="A1069" s="574"/>
      <c r="B1069" s="515"/>
      <c r="C1069" s="515"/>
      <c r="D1069" s="517"/>
      <c r="E1069" s="518"/>
      <c r="F1069" s="515"/>
      <c r="G1069" s="517"/>
      <c r="H1069" s="515"/>
      <c r="I1069" s="521" t="s">
        <v>2501</v>
      </c>
      <c r="J1069" s="582"/>
    </row>
    <row r="1070" spans="1:10" ht="51">
      <c r="A1070" s="574" t="s">
        <v>2402</v>
      </c>
      <c r="B1070" s="550" t="s">
        <v>2163</v>
      </c>
      <c r="C1070" s="550" t="s">
        <v>2164</v>
      </c>
      <c r="D1070" s="551" t="s">
        <v>31</v>
      </c>
      <c r="E1070" s="552">
        <f>2*1.3</f>
        <v>2.6</v>
      </c>
      <c r="F1070" s="553"/>
      <c r="G1070" s="554"/>
      <c r="H1070" s="586"/>
      <c r="I1070" s="586"/>
      <c r="J1070" s="587"/>
    </row>
    <row r="1071" spans="1:10">
      <c r="A1071" s="574"/>
      <c r="B1071" s="515"/>
      <c r="C1071" s="515"/>
      <c r="D1071" s="517"/>
      <c r="E1071" s="518"/>
      <c r="F1071" s="515"/>
      <c r="G1071" s="517"/>
      <c r="H1071" s="515"/>
      <c r="I1071" s="521" t="s">
        <v>2502</v>
      </c>
      <c r="J1071" s="582"/>
    </row>
    <row r="1072" spans="1:10" ht="38.25">
      <c r="A1072" s="574" t="s">
        <v>2403</v>
      </c>
      <c r="B1072" s="581" t="s">
        <v>2165</v>
      </c>
      <c r="C1072" s="550" t="s">
        <v>2166</v>
      </c>
      <c r="D1072" s="551" t="s">
        <v>31</v>
      </c>
      <c r="E1072" s="552">
        <f>2*1.3</f>
        <v>2.6</v>
      </c>
      <c r="F1072" s="553"/>
      <c r="G1072" s="554"/>
      <c r="H1072" s="586"/>
      <c r="I1072" s="586"/>
      <c r="J1072" s="587"/>
    </row>
    <row r="1073" spans="1:10">
      <c r="A1073" s="574"/>
      <c r="B1073" s="515"/>
      <c r="C1073" s="515"/>
      <c r="D1073" s="517"/>
      <c r="E1073" s="518"/>
      <c r="F1073" s="515"/>
      <c r="G1073" s="517"/>
      <c r="H1073" s="515"/>
      <c r="I1073" s="521" t="s">
        <v>2503</v>
      </c>
      <c r="J1073" s="582"/>
    </row>
    <row r="1074" spans="1:10" ht="51">
      <c r="A1074" s="574" t="s">
        <v>2404</v>
      </c>
      <c r="B1074" s="581" t="s">
        <v>2167</v>
      </c>
      <c r="C1074" s="550" t="s">
        <v>2168</v>
      </c>
      <c r="D1074" s="551" t="s">
        <v>31</v>
      </c>
      <c r="E1074" s="552">
        <f>3*1.3</f>
        <v>3.9000000000000004</v>
      </c>
      <c r="F1074" s="553"/>
      <c r="G1074" s="554"/>
      <c r="H1074" s="586"/>
      <c r="I1074" s="586"/>
      <c r="J1074" s="587"/>
    </row>
    <row r="1075" spans="1:10">
      <c r="A1075" s="574"/>
      <c r="B1075" s="515"/>
      <c r="C1075" s="515"/>
      <c r="D1075" s="517"/>
      <c r="E1075" s="518"/>
      <c r="F1075" s="515"/>
      <c r="G1075" s="517"/>
      <c r="H1075" s="515"/>
      <c r="I1075" s="521" t="s">
        <v>2504</v>
      </c>
      <c r="J1075" s="582"/>
    </row>
    <row r="1076" spans="1:10" ht="51">
      <c r="A1076" s="574" t="s">
        <v>2405</v>
      </c>
      <c r="B1076" s="581" t="s">
        <v>2169</v>
      </c>
      <c r="C1076" s="550" t="s">
        <v>2170</v>
      </c>
      <c r="D1076" s="551" t="s">
        <v>31</v>
      </c>
      <c r="E1076" s="552">
        <f>2*1.3</f>
        <v>2.6</v>
      </c>
      <c r="F1076" s="553"/>
      <c r="G1076" s="554"/>
      <c r="H1076" s="586"/>
      <c r="I1076" s="586"/>
      <c r="J1076" s="587"/>
    </row>
    <row r="1077" spans="1:10">
      <c r="A1077" s="574"/>
      <c r="B1077" s="515"/>
      <c r="C1077" s="515"/>
      <c r="D1077" s="517"/>
      <c r="E1077" s="518"/>
      <c r="F1077" s="515"/>
      <c r="G1077" s="517"/>
      <c r="H1077" s="515"/>
      <c r="I1077" s="521" t="s">
        <v>2505</v>
      </c>
      <c r="J1077" s="582"/>
    </row>
    <row r="1078" spans="1:10" ht="51">
      <c r="A1078" s="574" t="s">
        <v>2406</v>
      </c>
      <c r="B1078" s="603" t="s">
        <v>2171</v>
      </c>
      <c r="C1078" s="550" t="s">
        <v>2172</v>
      </c>
      <c r="D1078" s="551"/>
      <c r="E1078" s="552">
        <f>2*1.3</f>
        <v>2.6</v>
      </c>
      <c r="F1078" s="553"/>
      <c r="G1078" s="554"/>
      <c r="H1078" s="586"/>
      <c r="I1078" s="586"/>
      <c r="J1078" s="587"/>
    </row>
    <row r="1079" spans="1:10">
      <c r="A1079" s="574"/>
      <c r="B1079" s="515"/>
      <c r="C1079" s="515"/>
      <c r="D1079" s="517"/>
      <c r="E1079" s="518"/>
      <c r="F1079" s="515"/>
      <c r="G1079" s="517"/>
      <c r="H1079" s="515"/>
      <c r="I1079" s="521" t="s">
        <v>2506</v>
      </c>
      <c r="J1079" s="582"/>
    </row>
    <row r="1080" spans="1:10" ht="51">
      <c r="A1080" s="574" t="s">
        <v>2407</v>
      </c>
      <c r="B1080" s="581" t="s">
        <v>2173</v>
      </c>
      <c r="C1080" s="550" t="s">
        <v>2174</v>
      </c>
      <c r="D1080" s="551" t="s">
        <v>31</v>
      </c>
      <c r="E1080" s="552">
        <f>2*1.3</f>
        <v>2.6</v>
      </c>
      <c r="F1080" s="553"/>
      <c r="G1080" s="554"/>
      <c r="H1080" s="586"/>
      <c r="I1080" s="586"/>
      <c r="J1080" s="587"/>
    </row>
    <row r="1081" spans="1:10">
      <c r="A1081" s="574"/>
      <c r="B1081" s="515"/>
      <c r="C1081" s="515"/>
      <c r="D1081" s="517"/>
      <c r="E1081" s="518"/>
      <c r="F1081" s="515"/>
      <c r="G1081" s="517"/>
      <c r="H1081" s="515"/>
      <c r="I1081" s="521" t="s">
        <v>2507</v>
      </c>
      <c r="J1081" s="582"/>
    </row>
    <row r="1082" spans="1:10" ht="63.75">
      <c r="A1082" s="574" t="s">
        <v>2408</v>
      </c>
      <c r="B1082" s="581" t="s">
        <v>2175</v>
      </c>
      <c r="C1082" s="550" t="s">
        <v>2176</v>
      </c>
      <c r="D1082" s="551" t="s">
        <v>31</v>
      </c>
      <c r="E1082" s="552">
        <f>3*1.3</f>
        <v>3.9000000000000004</v>
      </c>
      <c r="F1082" s="553"/>
      <c r="G1082" s="554"/>
      <c r="H1082" s="586"/>
      <c r="I1082" s="586"/>
      <c r="J1082" s="587"/>
    </row>
    <row r="1083" spans="1:10">
      <c r="A1083" s="574"/>
      <c r="B1083" s="515"/>
      <c r="C1083" s="515"/>
      <c r="D1083" s="517"/>
      <c r="E1083" s="518"/>
      <c r="F1083" s="515"/>
      <c r="G1083" s="517"/>
      <c r="H1083" s="515"/>
      <c r="I1083" s="521" t="s">
        <v>2508</v>
      </c>
      <c r="J1083" s="582"/>
    </row>
    <row r="1084" spans="1:10" ht="76.5">
      <c r="A1084" s="574" t="s">
        <v>50</v>
      </c>
      <c r="B1084" s="581" t="s">
        <v>2177</v>
      </c>
      <c r="C1084" s="550" t="s">
        <v>2178</v>
      </c>
      <c r="D1084" s="551" t="s">
        <v>31</v>
      </c>
      <c r="E1084" s="552">
        <f>2*1.3</f>
        <v>2.6</v>
      </c>
      <c r="F1084" s="553"/>
      <c r="G1084" s="554"/>
      <c r="H1084" s="586"/>
      <c r="I1084" s="586"/>
      <c r="J1084" s="587"/>
    </row>
    <row r="1085" spans="1:10">
      <c r="A1085" s="574"/>
      <c r="B1085" s="515"/>
      <c r="C1085" s="515"/>
      <c r="D1085" s="517"/>
      <c r="E1085" s="518"/>
      <c r="F1085" s="515"/>
      <c r="G1085" s="517"/>
      <c r="H1085" s="515"/>
      <c r="I1085" s="521" t="s">
        <v>2509</v>
      </c>
      <c r="J1085" s="582"/>
    </row>
    <row r="1086" spans="1:10" ht="63.75">
      <c r="A1086" s="574" t="s">
        <v>2409</v>
      </c>
      <c r="B1086" s="581" t="s">
        <v>2179</v>
      </c>
      <c r="C1086" s="550" t="s">
        <v>2180</v>
      </c>
      <c r="D1086" s="551" t="s">
        <v>31</v>
      </c>
      <c r="E1086" s="552">
        <f>2*1.3</f>
        <v>2.6</v>
      </c>
      <c r="F1086" s="553"/>
      <c r="G1086" s="554"/>
      <c r="H1086" s="586"/>
      <c r="I1086" s="586"/>
      <c r="J1086" s="587"/>
    </row>
    <row r="1087" spans="1:10">
      <c r="A1087" s="574"/>
      <c r="B1087" s="515"/>
      <c r="C1087" s="515"/>
      <c r="D1087" s="517"/>
      <c r="E1087" s="518"/>
      <c r="F1087" s="515"/>
      <c r="G1087" s="517"/>
      <c r="H1087" s="515"/>
      <c r="I1087" s="521" t="s">
        <v>2510</v>
      </c>
      <c r="J1087" s="582"/>
    </row>
    <row r="1088" spans="1:10" ht="63.75">
      <c r="A1088" s="574" t="s">
        <v>2410</v>
      </c>
      <c r="B1088" s="581" t="s">
        <v>2181</v>
      </c>
      <c r="C1088" s="550" t="s">
        <v>2182</v>
      </c>
      <c r="D1088" s="551" t="s">
        <v>31</v>
      </c>
      <c r="E1088" s="552">
        <f>2*1.3</f>
        <v>2.6</v>
      </c>
      <c r="F1088" s="553"/>
      <c r="G1088" s="554"/>
      <c r="H1088" s="586"/>
      <c r="I1088" s="586"/>
      <c r="J1088" s="587"/>
    </row>
    <row r="1089" spans="1:10">
      <c r="A1089" s="574"/>
      <c r="B1089" s="515"/>
      <c r="C1089" s="515"/>
      <c r="D1089" s="517"/>
      <c r="E1089" s="518"/>
      <c r="F1089" s="515"/>
      <c r="G1089" s="517"/>
      <c r="H1089" s="515"/>
      <c r="I1089" s="521" t="s">
        <v>2511</v>
      </c>
      <c r="J1089" s="582"/>
    </row>
    <row r="1090" spans="1:10" ht="51">
      <c r="A1090" s="574" t="s">
        <v>2411</v>
      </c>
      <c r="B1090" s="581" t="s">
        <v>2184</v>
      </c>
      <c r="C1090" s="550" t="s">
        <v>2185</v>
      </c>
      <c r="D1090" s="551" t="s">
        <v>31</v>
      </c>
      <c r="E1090" s="552">
        <f>3*1.3</f>
        <v>3.9000000000000004</v>
      </c>
      <c r="F1090" s="553"/>
      <c r="G1090" s="554"/>
      <c r="H1090" s="586"/>
      <c r="I1090" s="586"/>
      <c r="J1090" s="587"/>
    </row>
    <row r="1091" spans="1:10">
      <c r="A1091" s="574"/>
      <c r="B1091" s="515"/>
      <c r="C1091" s="515"/>
      <c r="D1091" s="517"/>
      <c r="E1091" s="518"/>
      <c r="F1091" s="515"/>
      <c r="G1091" s="517"/>
      <c r="H1091" s="515"/>
      <c r="I1091" s="521" t="s">
        <v>2512</v>
      </c>
      <c r="J1091" s="582"/>
    </row>
    <row r="1092" spans="1:10" ht="63.75">
      <c r="A1092" s="574" t="s">
        <v>2412</v>
      </c>
      <c r="B1092" s="581" t="s">
        <v>2187</v>
      </c>
      <c r="C1092" s="550" t="s">
        <v>2188</v>
      </c>
      <c r="D1092" s="551" t="s">
        <v>31</v>
      </c>
      <c r="E1092" s="552">
        <f>4*1.3</f>
        <v>5.2</v>
      </c>
      <c r="F1092" s="553"/>
      <c r="G1092" s="554"/>
      <c r="H1092" s="586"/>
      <c r="I1092" s="586"/>
      <c r="J1092" s="587"/>
    </row>
    <row r="1093" spans="1:10">
      <c r="A1093" s="574"/>
      <c r="B1093" s="515"/>
      <c r="C1093" s="515"/>
      <c r="D1093" s="517"/>
      <c r="E1093" s="518"/>
      <c r="F1093" s="515"/>
      <c r="G1093" s="517"/>
      <c r="H1093" s="515"/>
      <c r="I1093" s="521" t="s">
        <v>2513</v>
      </c>
      <c r="J1093" s="582"/>
    </row>
    <row r="1094" spans="1:10" ht="51">
      <c r="A1094" s="574" t="s">
        <v>2413</v>
      </c>
      <c r="B1094" s="581" t="s">
        <v>2190</v>
      </c>
      <c r="C1094" s="550" t="s">
        <v>2191</v>
      </c>
      <c r="D1094" s="551" t="s">
        <v>31</v>
      </c>
      <c r="E1094" s="552">
        <f>1*1.3</f>
        <v>1.3</v>
      </c>
      <c r="F1094" s="553"/>
      <c r="G1094" s="554"/>
      <c r="H1094" s="586"/>
      <c r="I1094" s="586"/>
      <c r="J1094" s="587"/>
    </row>
    <row r="1095" spans="1:10">
      <c r="A1095" s="574"/>
      <c r="B1095" s="515"/>
      <c r="C1095" s="515"/>
      <c r="D1095" s="517"/>
      <c r="E1095" s="518"/>
      <c r="F1095" s="515"/>
      <c r="G1095" s="517"/>
      <c r="H1095" s="515"/>
      <c r="I1095" s="521" t="s">
        <v>2514</v>
      </c>
      <c r="J1095" s="582"/>
    </row>
    <row r="1096" spans="1:10" ht="63.75">
      <c r="A1096" s="574" t="s">
        <v>2414</v>
      </c>
      <c r="B1096" s="581" t="s">
        <v>2193</v>
      </c>
      <c r="C1096" s="550" t="s">
        <v>2194</v>
      </c>
      <c r="D1096" s="551" t="s">
        <v>31</v>
      </c>
      <c r="E1096" s="552">
        <f>3*1.3</f>
        <v>3.9000000000000004</v>
      </c>
      <c r="F1096" s="553"/>
      <c r="G1096" s="554"/>
      <c r="H1096" s="586"/>
      <c r="I1096" s="586"/>
      <c r="J1096" s="587"/>
    </row>
    <row r="1097" spans="1:10">
      <c r="A1097" s="574"/>
      <c r="B1097" s="515"/>
      <c r="C1097" s="515"/>
      <c r="D1097" s="517"/>
      <c r="E1097" s="518"/>
      <c r="F1097" s="515"/>
      <c r="G1097" s="517"/>
      <c r="H1097" s="515"/>
      <c r="I1097" s="521" t="s">
        <v>2515</v>
      </c>
      <c r="J1097" s="582"/>
    </row>
    <row r="1098" spans="1:10" ht="63.75">
      <c r="A1098" s="574" t="s">
        <v>2415</v>
      </c>
      <c r="B1098" s="581" t="s">
        <v>2196</v>
      </c>
      <c r="C1098" s="550" t="s">
        <v>2197</v>
      </c>
      <c r="D1098" s="551" t="s">
        <v>31</v>
      </c>
      <c r="E1098" s="552">
        <f>2*1.3</f>
        <v>2.6</v>
      </c>
      <c r="F1098" s="553"/>
      <c r="G1098" s="554"/>
      <c r="H1098" s="586"/>
      <c r="I1098" s="586"/>
      <c r="J1098" s="587"/>
    </row>
    <row r="1099" spans="1:10">
      <c r="A1099" s="574"/>
      <c r="B1099" s="515"/>
      <c r="C1099" s="515"/>
      <c r="D1099" s="517"/>
      <c r="E1099" s="518"/>
      <c r="F1099" s="515"/>
      <c r="G1099" s="517"/>
      <c r="H1099" s="515"/>
      <c r="I1099" s="521" t="s">
        <v>2516</v>
      </c>
      <c r="J1099" s="582"/>
    </row>
    <row r="1100" spans="1:10" ht="63.75">
      <c r="A1100" s="574" t="s">
        <v>2416</v>
      </c>
      <c r="B1100" s="581" t="s">
        <v>2199</v>
      </c>
      <c r="C1100" s="550" t="s">
        <v>2200</v>
      </c>
      <c r="D1100" s="551" t="s">
        <v>2150</v>
      </c>
      <c r="E1100" s="552">
        <f>2*1.3</f>
        <v>2.6</v>
      </c>
      <c r="F1100" s="553"/>
      <c r="G1100" s="554"/>
      <c r="H1100" s="586"/>
      <c r="I1100" s="586"/>
      <c r="J1100" s="587"/>
    </row>
    <row r="1101" spans="1:10">
      <c r="A1101" s="574"/>
      <c r="B1101" s="515"/>
      <c r="C1101" s="515"/>
      <c r="D1101" s="517"/>
      <c r="E1101" s="518"/>
      <c r="F1101" s="515"/>
      <c r="G1101" s="517"/>
      <c r="H1101" s="515"/>
      <c r="I1101" s="521" t="s">
        <v>2517</v>
      </c>
      <c r="J1101" s="582"/>
    </row>
    <row r="1102" spans="1:10" ht="51">
      <c r="A1102" s="574" t="s">
        <v>2417</v>
      </c>
      <c r="B1102" s="581" t="s">
        <v>2202</v>
      </c>
      <c r="C1102" s="550" t="s">
        <v>2203</v>
      </c>
      <c r="D1102" s="551" t="s">
        <v>2150</v>
      </c>
      <c r="E1102" s="552">
        <f>3*1.3</f>
        <v>3.9000000000000004</v>
      </c>
      <c r="F1102" s="553"/>
      <c r="G1102" s="554"/>
      <c r="H1102" s="586"/>
      <c r="I1102" s="586"/>
      <c r="J1102" s="587"/>
    </row>
    <row r="1103" spans="1:10">
      <c r="A1103" s="574"/>
      <c r="B1103" s="515"/>
      <c r="C1103" s="515"/>
      <c r="D1103" s="517"/>
      <c r="E1103" s="518"/>
      <c r="F1103" s="515"/>
      <c r="G1103" s="517"/>
      <c r="H1103" s="515"/>
      <c r="I1103" s="521" t="s">
        <v>2518</v>
      </c>
      <c r="J1103" s="582"/>
    </row>
    <row r="1104" spans="1:10" ht="51">
      <c r="A1104" s="574" t="s">
        <v>2418</v>
      </c>
      <c r="B1104" s="581" t="s">
        <v>2205</v>
      </c>
      <c r="C1104" s="550" t="s">
        <v>2206</v>
      </c>
      <c r="D1104" s="551" t="s">
        <v>31</v>
      </c>
      <c r="E1104" s="552">
        <f>1*1.3</f>
        <v>1.3</v>
      </c>
      <c r="F1104" s="553"/>
      <c r="G1104" s="554"/>
      <c r="H1104" s="586"/>
      <c r="I1104" s="586"/>
      <c r="J1104" s="587"/>
    </row>
    <row r="1105" spans="1:10">
      <c r="A1105" s="574"/>
      <c r="B1105" s="515"/>
      <c r="C1105" s="515"/>
      <c r="D1105" s="517"/>
      <c r="E1105" s="518"/>
      <c r="F1105" s="515"/>
      <c r="G1105" s="517"/>
      <c r="H1105" s="515"/>
      <c r="I1105" s="521" t="s">
        <v>2519</v>
      </c>
      <c r="J1105" s="582"/>
    </row>
    <row r="1106" spans="1:10" ht="63.75">
      <c r="A1106" s="574" t="s">
        <v>2419</v>
      </c>
      <c r="B1106" s="581" t="s">
        <v>2208</v>
      </c>
      <c r="C1106" s="550" t="s">
        <v>2209</v>
      </c>
      <c r="D1106" s="551" t="s">
        <v>31</v>
      </c>
      <c r="E1106" s="552">
        <f>2*1.3</f>
        <v>2.6</v>
      </c>
      <c r="F1106" s="553"/>
      <c r="G1106" s="554"/>
      <c r="H1106" s="586"/>
      <c r="I1106" s="586"/>
      <c r="J1106" s="587"/>
    </row>
    <row r="1107" spans="1:10">
      <c r="A1107" s="574"/>
      <c r="B1107" s="515"/>
      <c r="C1107" s="515"/>
      <c r="D1107" s="517"/>
      <c r="E1107" s="518"/>
      <c r="F1107" s="515"/>
      <c r="G1107" s="517"/>
      <c r="H1107" s="515"/>
      <c r="I1107" s="521" t="s">
        <v>2520</v>
      </c>
      <c r="J1107" s="582"/>
    </row>
    <row r="1108" spans="1:10" ht="63.75">
      <c r="A1108" s="574" t="s">
        <v>2420</v>
      </c>
      <c r="B1108" s="581" t="s">
        <v>2211</v>
      </c>
      <c r="C1108" s="550" t="s">
        <v>2212</v>
      </c>
      <c r="D1108" s="551" t="s">
        <v>31</v>
      </c>
      <c r="E1108" s="552">
        <f>4*1.3</f>
        <v>5.2</v>
      </c>
      <c r="F1108" s="553"/>
      <c r="G1108" s="554"/>
      <c r="H1108" s="586"/>
      <c r="I1108" s="586"/>
      <c r="J1108" s="587"/>
    </row>
    <row r="1109" spans="1:10">
      <c r="A1109" s="574"/>
      <c r="B1109" s="515"/>
      <c r="C1109" s="515"/>
      <c r="D1109" s="517"/>
      <c r="E1109" s="518"/>
      <c r="F1109" s="515"/>
      <c r="G1109" s="517"/>
      <c r="H1109" s="515"/>
      <c r="I1109" s="521" t="s">
        <v>2521</v>
      </c>
      <c r="J1109" s="582"/>
    </row>
    <row r="1110" spans="1:10" ht="63.75">
      <c r="A1110" s="574" t="s">
        <v>2421</v>
      </c>
      <c r="B1110" s="550" t="s">
        <v>2214</v>
      </c>
      <c r="C1110" s="550" t="s">
        <v>2215</v>
      </c>
      <c r="D1110" s="551" t="s">
        <v>31</v>
      </c>
      <c r="E1110" s="552">
        <f>2*1.3</f>
        <v>2.6</v>
      </c>
      <c r="F1110" s="553"/>
      <c r="G1110" s="554"/>
      <c r="H1110" s="586"/>
      <c r="I1110" s="586"/>
      <c r="J1110" s="587"/>
    </row>
    <row r="1111" spans="1:10">
      <c r="A1111" s="574"/>
      <c r="B1111" s="515"/>
      <c r="C1111" s="515"/>
      <c r="D1111" s="517"/>
      <c r="E1111" s="518"/>
      <c r="F1111" s="515"/>
      <c r="G1111" s="517"/>
      <c r="H1111" s="515"/>
      <c r="I1111" s="521" t="s">
        <v>2522</v>
      </c>
      <c r="J1111" s="582"/>
    </row>
    <row r="1112" spans="1:10" ht="63.75">
      <c r="A1112" s="574" t="s">
        <v>2422</v>
      </c>
      <c r="B1112" s="550" t="s">
        <v>2217</v>
      </c>
      <c r="C1112" s="550" t="s">
        <v>2218</v>
      </c>
      <c r="D1112" s="551" t="s">
        <v>31</v>
      </c>
      <c r="E1112" s="552">
        <f>3*1.3</f>
        <v>3.9000000000000004</v>
      </c>
      <c r="F1112" s="553"/>
      <c r="G1112" s="554"/>
      <c r="H1112" s="586"/>
      <c r="I1112" s="586"/>
      <c r="J1112" s="587"/>
    </row>
    <row r="1113" spans="1:10">
      <c r="A1113" s="574"/>
      <c r="B1113" s="515"/>
      <c r="C1113" s="515"/>
      <c r="D1113" s="517"/>
      <c r="E1113" s="518"/>
      <c r="F1113" s="515"/>
      <c r="G1113" s="517"/>
      <c r="H1113" s="515"/>
      <c r="I1113" s="521" t="s">
        <v>2523</v>
      </c>
      <c r="J1113" s="582"/>
    </row>
    <row r="1114" spans="1:10" ht="63.75">
      <c r="A1114" s="574" t="s">
        <v>2423</v>
      </c>
      <c r="B1114" s="550" t="s">
        <v>2220</v>
      </c>
      <c r="C1114" s="550" t="s">
        <v>2221</v>
      </c>
      <c r="D1114" s="551" t="s">
        <v>31</v>
      </c>
      <c r="E1114" s="552">
        <f>1*1.3</f>
        <v>1.3</v>
      </c>
      <c r="F1114" s="553"/>
      <c r="G1114" s="554"/>
      <c r="H1114" s="586"/>
      <c r="I1114" s="586"/>
      <c r="J1114" s="587"/>
    </row>
    <row r="1115" spans="1:10">
      <c r="A1115" s="574"/>
      <c r="B1115" s="515"/>
      <c r="C1115" s="515"/>
      <c r="D1115" s="517"/>
      <c r="E1115" s="518"/>
      <c r="F1115" s="515"/>
      <c r="G1115" s="517"/>
      <c r="H1115" s="515"/>
      <c r="I1115" s="521" t="s">
        <v>2524</v>
      </c>
      <c r="J1115" s="582"/>
    </row>
    <row r="1116" spans="1:10" ht="38.25">
      <c r="A1116" s="574" t="s">
        <v>2424</v>
      </c>
      <c r="B1116" s="550" t="s">
        <v>2223</v>
      </c>
      <c r="C1116" s="550" t="s">
        <v>2224</v>
      </c>
      <c r="D1116" s="551" t="s">
        <v>31</v>
      </c>
      <c r="E1116" s="552">
        <f>2*1.3</f>
        <v>2.6</v>
      </c>
      <c r="F1116" s="553"/>
      <c r="G1116" s="554"/>
      <c r="H1116" s="586"/>
      <c r="I1116" s="586"/>
      <c r="J1116" s="587"/>
    </row>
    <row r="1117" spans="1:10">
      <c r="A1117" s="574"/>
      <c r="B1117" s="515"/>
      <c r="C1117" s="515"/>
      <c r="D1117" s="517"/>
      <c r="E1117" s="518"/>
      <c r="F1117" s="515"/>
      <c r="G1117" s="517"/>
      <c r="H1117" s="515"/>
      <c r="I1117" s="521" t="s">
        <v>2525</v>
      </c>
      <c r="J1117" s="582"/>
    </row>
    <row r="1118" spans="1:10" ht="51">
      <c r="A1118" s="574" t="s">
        <v>2425</v>
      </c>
      <c r="B1118" s="550" t="s">
        <v>2226</v>
      </c>
      <c r="C1118" s="550" t="s">
        <v>2227</v>
      </c>
      <c r="D1118" s="551" t="s">
        <v>31</v>
      </c>
      <c r="E1118" s="552">
        <f>2*1.3</f>
        <v>2.6</v>
      </c>
      <c r="F1118" s="553"/>
      <c r="G1118" s="554"/>
      <c r="H1118" s="586"/>
      <c r="I1118" s="586"/>
      <c r="J1118" s="587"/>
    </row>
    <row r="1119" spans="1:10">
      <c r="A1119" s="574"/>
      <c r="B1119" s="515"/>
      <c r="C1119" s="515"/>
      <c r="D1119" s="517"/>
      <c r="E1119" s="518"/>
      <c r="F1119" s="515"/>
      <c r="G1119" s="517"/>
      <c r="H1119" s="515"/>
      <c r="I1119" s="521" t="s">
        <v>2526</v>
      </c>
      <c r="J1119" s="582"/>
    </row>
    <row r="1120" spans="1:10" ht="51">
      <c r="A1120" s="574" t="s">
        <v>2426</v>
      </c>
      <c r="B1120" s="550" t="s">
        <v>2229</v>
      </c>
      <c r="C1120" s="550" t="s">
        <v>2230</v>
      </c>
      <c r="D1120" s="551" t="s">
        <v>31</v>
      </c>
      <c r="E1120" s="552">
        <f>1*1.3</f>
        <v>1.3</v>
      </c>
      <c r="F1120" s="553"/>
      <c r="G1120" s="554"/>
      <c r="H1120" s="586"/>
      <c r="I1120" s="586"/>
      <c r="J1120" s="587"/>
    </row>
    <row r="1121" spans="1:10">
      <c r="A1121" s="574"/>
      <c r="B1121" s="515"/>
      <c r="C1121" s="515"/>
      <c r="D1121" s="517"/>
      <c r="E1121" s="518"/>
      <c r="F1121" s="515"/>
      <c r="G1121" s="517"/>
      <c r="H1121" s="515"/>
      <c r="I1121" s="521" t="s">
        <v>2527</v>
      </c>
      <c r="J1121" s="582"/>
    </row>
    <row r="1122" spans="1:10" ht="51">
      <c r="A1122" s="574" t="s">
        <v>2427</v>
      </c>
      <c r="B1122" s="550" t="s">
        <v>2232</v>
      </c>
      <c r="C1122" s="550" t="s">
        <v>2233</v>
      </c>
      <c r="D1122" s="551" t="s">
        <v>31</v>
      </c>
      <c r="E1122" s="552">
        <f>1*1.3</f>
        <v>1.3</v>
      </c>
      <c r="F1122" s="553"/>
      <c r="G1122" s="554"/>
      <c r="H1122" s="586"/>
      <c r="I1122" s="586"/>
      <c r="J1122" s="587"/>
    </row>
    <row r="1123" spans="1:10">
      <c r="A1123" s="574"/>
      <c r="B1123" s="515"/>
      <c r="C1123" s="515"/>
      <c r="D1123" s="517"/>
      <c r="E1123" s="518"/>
      <c r="F1123" s="515"/>
      <c r="G1123" s="517"/>
      <c r="H1123" s="515"/>
      <c r="I1123" s="521" t="s">
        <v>2528</v>
      </c>
      <c r="J1123" s="582"/>
    </row>
    <row r="1124" spans="1:10" ht="51">
      <c r="A1124" s="574" t="s">
        <v>2428</v>
      </c>
      <c r="B1124" s="550" t="s">
        <v>2235</v>
      </c>
      <c r="C1124" s="550" t="s">
        <v>2236</v>
      </c>
      <c r="D1124" s="551" t="s">
        <v>31</v>
      </c>
      <c r="E1124" s="552">
        <f>2*1.3</f>
        <v>2.6</v>
      </c>
      <c r="F1124" s="553"/>
      <c r="G1124" s="554"/>
      <c r="H1124" s="586"/>
      <c r="I1124" s="586"/>
      <c r="J1124" s="587"/>
    </row>
    <row r="1125" spans="1:10">
      <c r="A1125" s="574"/>
      <c r="B1125" s="515"/>
      <c r="C1125" s="515"/>
      <c r="D1125" s="517"/>
      <c r="E1125" s="518"/>
      <c r="F1125" s="515"/>
      <c r="G1125" s="517"/>
      <c r="H1125" s="515"/>
      <c r="I1125" s="521" t="s">
        <v>2529</v>
      </c>
      <c r="J1125" s="582"/>
    </row>
    <row r="1126" spans="1:10" ht="51">
      <c r="A1126" s="574" t="s">
        <v>2429</v>
      </c>
      <c r="B1126" s="550" t="s">
        <v>2238</v>
      </c>
      <c r="C1126" s="550" t="s">
        <v>2239</v>
      </c>
      <c r="D1126" s="551" t="s">
        <v>31</v>
      </c>
      <c r="E1126" s="552">
        <f>2*1.3</f>
        <v>2.6</v>
      </c>
      <c r="F1126" s="553"/>
      <c r="G1126" s="554"/>
      <c r="H1126" s="586"/>
      <c r="I1126" s="586"/>
      <c r="J1126" s="587"/>
    </row>
    <row r="1127" spans="1:10">
      <c r="A1127" s="574"/>
      <c r="B1127" s="515"/>
      <c r="C1127" s="515"/>
      <c r="D1127" s="517"/>
      <c r="E1127" s="518"/>
      <c r="F1127" s="515"/>
      <c r="G1127" s="517"/>
      <c r="H1127" s="515"/>
      <c r="I1127" s="521" t="s">
        <v>2530</v>
      </c>
      <c r="J1127" s="582"/>
    </row>
    <row r="1128" spans="1:10" ht="63.75">
      <c r="A1128" s="574" t="s">
        <v>2430</v>
      </c>
      <c r="B1128" s="550" t="s">
        <v>2241</v>
      </c>
      <c r="C1128" s="550" t="s">
        <v>2242</v>
      </c>
      <c r="D1128" s="551" t="s">
        <v>31</v>
      </c>
      <c r="E1128" s="552">
        <f>2*1.3</f>
        <v>2.6</v>
      </c>
      <c r="F1128" s="553"/>
      <c r="G1128" s="554"/>
      <c r="H1128" s="586"/>
      <c r="I1128" s="586"/>
      <c r="J1128" s="587"/>
    </row>
    <row r="1129" spans="1:10">
      <c r="A1129" s="574"/>
      <c r="B1129" s="515"/>
      <c r="C1129" s="515"/>
      <c r="D1129" s="517"/>
      <c r="E1129" s="518"/>
      <c r="F1129" s="515"/>
      <c r="G1129" s="517"/>
      <c r="H1129" s="515"/>
      <c r="I1129" s="521" t="s">
        <v>2531</v>
      </c>
      <c r="J1129" s="582"/>
    </row>
    <row r="1130" spans="1:10" ht="51">
      <c r="A1130" s="574" t="s">
        <v>2431</v>
      </c>
      <c r="B1130" s="550" t="s">
        <v>2244</v>
      </c>
      <c r="C1130" s="550" t="s">
        <v>2245</v>
      </c>
      <c r="D1130" s="551" t="s">
        <v>31</v>
      </c>
      <c r="E1130" s="552">
        <f>4*1.3</f>
        <v>5.2</v>
      </c>
      <c r="F1130" s="553"/>
      <c r="G1130" s="554"/>
      <c r="H1130" s="586"/>
      <c r="I1130" s="586"/>
      <c r="J1130" s="587"/>
    </row>
    <row r="1131" spans="1:10">
      <c r="A1131" s="574"/>
      <c r="B1131" s="515"/>
      <c r="C1131" s="515"/>
      <c r="D1131" s="517"/>
      <c r="E1131" s="518"/>
      <c r="F1131" s="515"/>
      <c r="G1131" s="517"/>
      <c r="H1131" s="515"/>
      <c r="I1131" s="521" t="s">
        <v>2532</v>
      </c>
      <c r="J1131" s="582"/>
    </row>
    <row r="1132" spans="1:10" ht="51">
      <c r="A1132" s="574" t="s">
        <v>2432</v>
      </c>
      <c r="B1132" s="550" t="s">
        <v>2247</v>
      </c>
      <c r="C1132" s="550" t="s">
        <v>2248</v>
      </c>
      <c r="D1132" s="551" t="s">
        <v>31</v>
      </c>
      <c r="E1132" s="552">
        <f>4*1.3</f>
        <v>5.2</v>
      </c>
      <c r="F1132" s="553"/>
      <c r="G1132" s="554"/>
      <c r="H1132" s="586"/>
      <c r="I1132" s="586"/>
      <c r="J1132" s="587"/>
    </row>
    <row r="1133" spans="1:10">
      <c r="A1133" s="574"/>
      <c r="B1133" s="515"/>
      <c r="C1133" s="515"/>
      <c r="D1133" s="517"/>
      <c r="E1133" s="518"/>
      <c r="F1133" s="515"/>
      <c r="G1133" s="517"/>
      <c r="H1133" s="515"/>
      <c r="I1133" s="521" t="s">
        <v>2533</v>
      </c>
      <c r="J1133" s="582"/>
    </row>
    <row r="1134" spans="1:10" ht="51">
      <c r="A1134" s="574" t="s">
        <v>2433</v>
      </c>
      <c r="B1134" s="550" t="s">
        <v>2250</v>
      </c>
      <c r="C1134" s="550" t="s">
        <v>2251</v>
      </c>
      <c r="D1134" s="551" t="s">
        <v>31</v>
      </c>
      <c r="E1134" s="552">
        <f>2*1.3</f>
        <v>2.6</v>
      </c>
      <c r="F1134" s="553"/>
      <c r="G1134" s="554"/>
      <c r="H1134" s="586"/>
      <c r="I1134" s="586"/>
      <c r="J1134" s="587"/>
    </row>
    <row r="1135" spans="1:10">
      <c r="A1135" s="574"/>
      <c r="B1135" s="515"/>
      <c r="C1135" s="515"/>
      <c r="D1135" s="517"/>
      <c r="E1135" s="518"/>
      <c r="F1135" s="515"/>
      <c r="G1135" s="517"/>
      <c r="H1135" s="515"/>
      <c r="I1135" s="521" t="s">
        <v>2534</v>
      </c>
      <c r="J1135" s="582"/>
    </row>
    <row r="1136" spans="1:10" ht="51">
      <c r="A1136" s="574" t="s">
        <v>2434</v>
      </c>
      <c r="B1136" s="550" t="s">
        <v>2253</v>
      </c>
      <c r="C1136" s="550" t="s">
        <v>2254</v>
      </c>
      <c r="D1136" s="551" t="s">
        <v>31</v>
      </c>
      <c r="E1136" s="552">
        <f>4*1.3</f>
        <v>5.2</v>
      </c>
      <c r="F1136" s="553"/>
      <c r="G1136" s="554"/>
      <c r="H1136" s="586"/>
      <c r="I1136" s="586"/>
      <c r="J1136" s="587"/>
    </row>
    <row r="1137" spans="1:10">
      <c r="A1137" s="574"/>
      <c r="B1137" s="515"/>
      <c r="C1137" s="515"/>
      <c r="D1137" s="517"/>
      <c r="E1137" s="518"/>
      <c r="F1137" s="515"/>
      <c r="G1137" s="517"/>
      <c r="H1137" s="515"/>
      <c r="I1137" s="521" t="s">
        <v>2535</v>
      </c>
      <c r="J1137" s="582"/>
    </row>
    <row r="1138" spans="1:10" ht="51">
      <c r="A1138" s="574" t="s">
        <v>2435</v>
      </c>
      <c r="B1138" s="550" t="s">
        <v>2256</v>
      </c>
      <c r="C1138" s="550" t="s">
        <v>2257</v>
      </c>
      <c r="D1138" s="551" t="s">
        <v>31</v>
      </c>
      <c r="E1138" s="552">
        <f>3*1.3</f>
        <v>3.9000000000000004</v>
      </c>
      <c r="F1138" s="553"/>
      <c r="G1138" s="554"/>
      <c r="H1138" s="586"/>
      <c r="I1138" s="586"/>
      <c r="J1138" s="587"/>
    </row>
    <row r="1139" spans="1:10">
      <c r="A1139" s="574"/>
      <c r="B1139" s="515"/>
      <c r="C1139" s="515"/>
      <c r="D1139" s="517"/>
      <c r="E1139" s="518"/>
      <c r="F1139" s="515"/>
      <c r="G1139" s="517"/>
      <c r="H1139" s="515"/>
      <c r="I1139" s="521" t="s">
        <v>2536</v>
      </c>
      <c r="J1139" s="582"/>
    </row>
    <row r="1140" spans="1:10" ht="51">
      <c r="A1140" s="574" t="s">
        <v>2436</v>
      </c>
      <c r="B1140" s="550" t="s">
        <v>2259</v>
      </c>
      <c r="C1140" s="550" t="s">
        <v>2260</v>
      </c>
      <c r="D1140" s="551" t="s">
        <v>31</v>
      </c>
      <c r="E1140" s="552">
        <f>3*1.3</f>
        <v>3.9000000000000004</v>
      </c>
      <c r="F1140" s="553"/>
      <c r="G1140" s="554"/>
      <c r="H1140" s="586"/>
      <c r="I1140" s="586"/>
      <c r="J1140" s="587"/>
    </row>
    <row r="1141" spans="1:10">
      <c r="A1141" s="574"/>
      <c r="B1141" s="515"/>
      <c r="C1141" s="515"/>
      <c r="D1141" s="517"/>
      <c r="E1141" s="518"/>
      <c r="F1141" s="515"/>
      <c r="G1141" s="517"/>
      <c r="H1141" s="515"/>
      <c r="I1141" s="521" t="s">
        <v>2537</v>
      </c>
      <c r="J1141" s="582"/>
    </row>
    <row r="1142" spans="1:10" ht="51">
      <c r="A1142" s="574" t="s">
        <v>2437</v>
      </c>
      <c r="B1142" s="550" t="s">
        <v>2262</v>
      </c>
      <c r="C1142" s="550" t="s">
        <v>2263</v>
      </c>
      <c r="D1142" s="551" t="s">
        <v>31</v>
      </c>
      <c r="E1142" s="552">
        <f>2*1.3</f>
        <v>2.6</v>
      </c>
      <c r="F1142" s="553"/>
      <c r="G1142" s="554"/>
      <c r="H1142" s="586"/>
      <c r="I1142" s="586"/>
      <c r="J1142" s="587"/>
    </row>
    <row r="1143" spans="1:10">
      <c r="A1143" s="574"/>
      <c r="B1143" s="515"/>
      <c r="C1143" s="515"/>
      <c r="D1143" s="517"/>
      <c r="E1143" s="518"/>
      <c r="F1143" s="515"/>
      <c r="G1143" s="517"/>
      <c r="H1143" s="515"/>
      <c r="I1143" s="521" t="s">
        <v>2538</v>
      </c>
      <c r="J1143" s="582"/>
    </row>
    <row r="1144" spans="1:10" ht="51">
      <c r="A1144" s="574" t="s">
        <v>2438</v>
      </c>
      <c r="B1144" s="550" t="s">
        <v>2265</v>
      </c>
      <c r="C1144" s="550" t="s">
        <v>2266</v>
      </c>
      <c r="D1144" s="551" t="s">
        <v>31</v>
      </c>
      <c r="E1144" s="552">
        <f>4*1.3</f>
        <v>5.2</v>
      </c>
      <c r="F1144" s="553"/>
      <c r="G1144" s="554"/>
      <c r="H1144" s="586"/>
      <c r="I1144" s="586"/>
      <c r="J1144" s="587"/>
    </row>
    <row r="1145" spans="1:10">
      <c r="A1145" s="574"/>
      <c r="B1145" s="515"/>
      <c r="C1145" s="515"/>
      <c r="D1145" s="517"/>
      <c r="E1145" s="518"/>
      <c r="F1145" s="515"/>
      <c r="G1145" s="517"/>
      <c r="H1145" s="515"/>
      <c r="I1145" s="521" t="s">
        <v>2539</v>
      </c>
      <c r="J1145" s="582"/>
    </row>
    <row r="1146" spans="1:10" ht="51">
      <c r="A1146" s="574" t="s">
        <v>2439</v>
      </c>
      <c r="B1146" s="550" t="s">
        <v>2268</v>
      </c>
      <c r="C1146" s="550" t="s">
        <v>2269</v>
      </c>
      <c r="D1146" s="551" t="s">
        <v>31</v>
      </c>
      <c r="E1146" s="552">
        <f>5*1.3</f>
        <v>6.5</v>
      </c>
      <c r="F1146" s="553"/>
      <c r="G1146" s="554"/>
      <c r="H1146" s="586"/>
      <c r="I1146" s="586"/>
      <c r="J1146" s="587"/>
    </row>
    <row r="1147" spans="1:10">
      <c r="A1147" s="574"/>
      <c r="B1147" s="515"/>
      <c r="C1147" s="515"/>
      <c r="D1147" s="517"/>
      <c r="E1147" s="518"/>
      <c r="F1147" s="515"/>
      <c r="G1147" s="517"/>
      <c r="H1147" s="515"/>
      <c r="I1147" s="521" t="s">
        <v>2540</v>
      </c>
      <c r="J1147" s="582"/>
    </row>
    <row r="1148" spans="1:10" ht="51">
      <c r="A1148" s="574" t="s">
        <v>2440</v>
      </c>
      <c r="B1148" s="550" t="s">
        <v>2271</v>
      </c>
      <c r="C1148" s="550" t="s">
        <v>2272</v>
      </c>
      <c r="D1148" s="551" t="s">
        <v>31</v>
      </c>
      <c r="E1148" s="552">
        <f>5*1.3</f>
        <v>6.5</v>
      </c>
      <c r="F1148" s="553"/>
      <c r="G1148" s="554"/>
      <c r="H1148" s="586"/>
      <c r="I1148" s="586"/>
      <c r="J1148" s="587"/>
    </row>
    <row r="1149" spans="1:10">
      <c r="A1149" s="574"/>
      <c r="B1149" s="515"/>
      <c r="C1149" s="515"/>
      <c r="D1149" s="517"/>
      <c r="E1149" s="518"/>
      <c r="F1149" s="515"/>
      <c r="G1149" s="517"/>
      <c r="H1149" s="515"/>
      <c r="I1149" s="521" t="s">
        <v>2541</v>
      </c>
      <c r="J1149" s="582"/>
    </row>
    <row r="1150" spans="1:10" ht="51">
      <c r="A1150" s="574" t="s">
        <v>2441</v>
      </c>
      <c r="B1150" s="550" t="s">
        <v>2274</v>
      </c>
      <c r="C1150" s="550" t="s">
        <v>2275</v>
      </c>
      <c r="D1150" s="551" t="s">
        <v>31</v>
      </c>
      <c r="E1150" s="552">
        <f>5*1.3</f>
        <v>6.5</v>
      </c>
      <c r="F1150" s="553"/>
      <c r="G1150" s="554"/>
      <c r="H1150" s="586"/>
      <c r="I1150" s="586"/>
      <c r="J1150" s="587"/>
    </row>
    <row r="1151" spans="1:10">
      <c r="A1151" s="574"/>
      <c r="B1151" s="515"/>
      <c r="C1151" s="515"/>
      <c r="D1151" s="517"/>
      <c r="E1151" s="518"/>
      <c r="F1151" s="515"/>
      <c r="G1151" s="517"/>
      <c r="H1151" s="515"/>
      <c r="I1151" s="521" t="s">
        <v>2542</v>
      </c>
      <c r="J1151" s="582"/>
    </row>
    <row r="1152" spans="1:10" ht="63.75">
      <c r="A1152" s="574" t="s">
        <v>2442</v>
      </c>
      <c r="B1152" s="550" t="s">
        <v>2277</v>
      </c>
      <c r="C1152" s="550" t="s">
        <v>2278</v>
      </c>
      <c r="D1152" s="551" t="s">
        <v>31</v>
      </c>
      <c r="E1152" s="552">
        <f>3*1.3</f>
        <v>3.9000000000000004</v>
      </c>
      <c r="F1152" s="553"/>
      <c r="G1152" s="554"/>
      <c r="H1152" s="586"/>
      <c r="I1152" s="586"/>
      <c r="J1152" s="587"/>
    </row>
    <row r="1153" spans="1:10">
      <c r="A1153" s="574"/>
      <c r="B1153" s="515"/>
      <c r="C1153" s="515"/>
      <c r="D1153" s="517"/>
      <c r="E1153" s="518"/>
      <c r="F1153" s="515"/>
      <c r="G1153" s="517"/>
      <c r="H1153" s="515"/>
      <c r="I1153" s="521" t="s">
        <v>2543</v>
      </c>
      <c r="J1153" s="582"/>
    </row>
    <row r="1154" spans="1:10" ht="63.75">
      <c r="A1154" s="574" t="s">
        <v>2443</v>
      </c>
      <c r="B1154" s="550" t="s">
        <v>2280</v>
      </c>
      <c r="C1154" s="550" t="s">
        <v>2281</v>
      </c>
      <c r="D1154" s="551" t="s">
        <v>31</v>
      </c>
      <c r="E1154" s="552">
        <f>3*1.3</f>
        <v>3.9000000000000004</v>
      </c>
      <c r="F1154" s="553"/>
      <c r="G1154" s="554"/>
      <c r="H1154" s="586"/>
      <c r="I1154" s="586"/>
      <c r="J1154" s="587"/>
    </row>
    <row r="1155" spans="1:10">
      <c r="A1155" s="574"/>
      <c r="B1155" s="515"/>
      <c r="C1155" s="515"/>
      <c r="D1155" s="517"/>
      <c r="E1155" s="518"/>
      <c r="F1155" s="515"/>
      <c r="G1155" s="517"/>
      <c r="H1155" s="515"/>
      <c r="I1155" s="521" t="s">
        <v>2544</v>
      </c>
      <c r="J1155" s="582"/>
    </row>
    <row r="1156" spans="1:10" ht="63.75">
      <c r="A1156" s="574" t="s">
        <v>2444</v>
      </c>
      <c r="B1156" s="550" t="s">
        <v>2283</v>
      </c>
      <c r="C1156" s="550" t="s">
        <v>2284</v>
      </c>
      <c r="D1156" s="551" t="s">
        <v>31</v>
      </c>
      <c r="E1156" s="552">
        <f>1*1.3</f>
        <v>1.3</v>
      </c>
      <c r="F1156" s="553"/>
      <c r="G1156" s="554"/>
      <c r="H1156" s="586"/>
      <c r="I1156" s="586"/>
      <c r="J1156" s="587"/>
    </row>
    <row r="1157" spans="1:10">
      <c r="A1157" s="574"/>
      <c r="B1157" s="515"/>
      <c r="C1157" s="515"/>
      <c r="D1157" s="517"/>
      <c r="E1157" s="518"/>
      <c r="F1157" s="515"/>
      <c r="G1157" s="517"/>
      <c r="H1157" s="515"/>
      <c r="I1157" s="521" t="s">
        <v>2545</v>
      </c>
      <c r="J1157" s="582"/>
    </row>
    <row r="1158" spans="1:10" ht="63.75">
      <c r="A1158" s="574" t="s">
        <v>2445</v>
      </c>
      <c r="B1158" s="550" t="s">
        <v>2286</v>
      </c>
      <c r="C1158" s="550" t="s">
        <v>2287</v>
      </c>
      <c r="D1158" s="551" t="s">
        <v>31</v>
      </c>
      <c r="E1158" s="552">
        <f>3*1.3</f>
        <v>3.9000000000000004</v>
      </c>
      <c r="F1158" s="553"/>
      <c r="G1158" s="554"/>
      <c r="H1158" s="586"/>
      <c r="I1158" s="586"/>
      <c r="J1158" s="587"/>
    </row>
    <row r="1159" spans="1:10">
      <c r="A1159" s="574"/>
      <c r="B1159" s="515"/>
      <c r="C1159" s="515"/>
      <c r="D1159" s="517"/>
      <c r="E1159" s="518"/>
      <c r="F1159" s="515"/>
      <c r="G1159" s="517"/>
      <c r="H1159" s="515"/>
      <c r="I1159" s="521" t="s">
        <v>2546</v>
      </c>
      <c r="J1159" s="582"/>
    </row>
    <row r="1160" spans="1:10" ht="63.75">
      <c r="A1160" s="574" t="s">
        <v>2446</v>
      </c>
      <c r="B1160" s="550" t="s">
        <v>2289</v>
      </c>
      <c r="C1160" s="550" t="s">
        <v>2290</v>
      </c>
      <c r="D1160" s="551" t="s">
        <v>31</v>
      </c>
      <c r="E1160" s="552">
        <f>4*1.3</f>
        <v>5.2</v>
      </c>
      <c r="F1160" s="553"/>
      <c r="G1160" s="554"/>
      <c r="H1160" s="586"/>
      <c r="I1160" s="586"/>
      <c r="J1160" s="587"/>
    </row>
    <row r="1161" spans="1:10">
      <c r="A1161" s="574"/>
      <c r="B1161" s="515"/>
      <c r="C1161" s="515"/>
      <c r="D1161" s="517"/>
      <c r="E1161" s="518"/>
      <c r="F1161" s="515"/>
      <c r="G1161" s="517"/>
      <c r="H1161" s="515"/>
      <c r="I1161" s="521" t="s">
        <v>2547</v>
      </c>
      <c r="J1161" s="582"/>
    </row>
    <row r="1162" spans="1:10" ht="38.25">
      <c r="A1162" s="574" t="s">
        <v>2447</v>
      </c>
      <c r="B1162" s="550" t="s">
        <v>2292</v>
      </c>
      <c r="C1162" s="550" t="s">
        <v>2293</v>
      </c>
      <c r="D1162" s="551" t="s">
        <v>31</v>
      </c>
      <c r="E1162" s="552">
        <f>3*1.3</f>
        <v>3.9000000000000004</v>
      </c>
      <c r="F1162" s="553"/>
      <c r="G1162" s="554"/>
      <c r="H1162" s="586"/>
      <c r="I1162" s="586"/>
      <c r="J1162" s="587"/>
    </row>
    <row r="1163" spans="1:10">
      <c r="A1163" s="574"/>
      <c r="B1163" s="515"/>
      <c r="C1163" s="515"/>
      <c r="D1163" s="517"/>
      <c r="E1163" s="518"/>
      <c r="F1163" s="515"/>
      <c r="G1163" s="517"/>
      <c r="H1163" s="515"/>
      <c r="I1163" s="521" t="s">
        <v>2548</v>
      </c>
      <c r="J1163" s="582"/>
    </row>
    <row r="1164" spans="1:10" ht="51">
      <c r="A1164" s="574" t="s">
        <v>2448</v>
      </c>
      <c r="B1164" s="550" t="s">
        <v>2295</v>
      </c>
      <c r="C1164" s="550" t="s">
        <v>2296</v>
      </c>
      <c r="D1164" s="551" t="s">
        <v>31</v>
      </c>
      <c r="E1164" s="552">
        <f>5*1.3</f>
        <v>6.5</v>
      </c>
      <c r="F1164" s="553"/>
      <c r="G1164" s="554"/>
      <c r="H1164" s="586"/>
      <c r="I1164" s="586"/>
      <c r="J1164" s="587"/>
    </row>
    <row r="1165" spans="1:10">
      <c r="A1165" s="574"/>
      <c r="B1165" s="515"/>
      <c r="C1165" s="515"/>
      <c r="D1165" s="517"/>
      <c r="E1165" s="518"/>
      <c r="F1165" s="515"/>
      <c r="G1165" s="517"/>
      <c r="H1165" s="515"/>
      <c r="I1165" s="521" t="s">
        <v>2549</v>
      </c>
      <c r="J1165" s="582"/>
    </row>
    <row r="1166" spans="1:10" ht="51">
      <c r="A1166" s="574" t="s">
        <v>2449</v>
      </c>
      <c r="B1166" s="550" t="s">
        <v>2298</v>
      </c>
      <c r="C1166" s="550" t="s">
        <v>2299</v>
      </c>
      <c r="D1166" s="551" t="s">
        <v>31</v>
      </c>
      <c r="E1166" s="552">
        <f>5*1.3</f>
        <v>6.5</v>
      </c>
      <c r="F1166" s="553"/>
      <c r="G1166" s="554"/>
      <c r="H1166" s="586"/>
      <c r="I1166" s="586"/>
      <c r="J1166" s="587"/>
    </row>
    <row r="1167" spans="1:10">
      <c r="A1167" s="574"/>
      <c r="B1167" s="515"/>
      <c r="C1167" s="515"/>
      <c r="D1167" s="517"/>
      <c r="E1167" s="518"/>
      <c r="F1167" s="515"/>
      <c r="G1167" s="517"/>
      <c r="H1167" s="515"/>
      <c r="I1167" s="521" t="s">
        <v>2550</v>
      </c>
      <c r="J1167" s="582"/>
    </row>
    <row r="1168" spans="1:10" ht="63.75">
      <c r="A1168" s="574" t="s">
        <v>2450</v>
      </c>
      <c r="B1168" s="550" t="s">
        <v>2301</v>
      </c>
      <c r="C1168" s="550" t="s">
        <v>2302</v>
      </c>
      <c r="D1168" s="551" t="s">
        <v>31</v>
      </c>
      <c r="E1168" s="552">
        <f>5*1.3</f>
        <v>6.5</v>
      </c>
      <c r="F1168" s="553"/>
      <c r="G1168" s="554"/>
      <c r="H1168" s="586"/>
      <c r="I1168" s="586"/>
      <c r="J1168" s="587"/>
    </row>
    <row r="1169" spans="1:10">
      <c r="A1169" s="574"/>
      <c r="B1169" s="515"/>
      <c r="C1169" s="515"/>
      <c r="D1169" s="517"/>
      <c r="E1169" s="518"/>
      <c r="F1169" s="515"/>
      <c r="G1169" s="517"/>
      <c r="H1169" s="515"/>
      <c r="I1169" s="521" t="s">
        <v>2551</v>
      </c>
      <c r="J1169" s="582"/>
    </row>
    <row r="1170" spans="1:10" ht="51">
      <c r="A1170" s="574" t="s">
        <v>2451</v>
      </c>
      <c r="B1170" s="550" t="s">
        <v>2304</v>
      </c>
      <c r="C1170" s="550" t="s">
        <v>2305</v>
      </c>
      <c r="D1170" s="551" t="s">
        <v>31</v>
      </c>
      <c r="E1170" s="552">
        <f>5*1.3</f>
        <v>6.5</v>
      </c>
      <c r="F1170" s="553"/>
      <c r="G1170" s="554"/>
      <c r="H1170" s="586"/>
      <c r="I1170" s="586"/>
      <c r="J1170" s="587"/>
    </row>
    <row r="1171" spans="1:10">
      <c r="A1171" s="574"/>
      <c r="B1171" s="515"/>
      <c r="C1171" s="515"/>
      <c r="D1171" s="517"/>
      <c r="E1171" s="518"/>
      <c r="F1171" s="515"/>
      <c r="G1171" s="517"/>
      <c r="H1171" s="515"/>
      <c r="I1171" s="521" t="s">
        <v>2552</v>
      </c>
      <c r="J1171" s="582"/>
    </row>
    <row r="1172" spans="1:10" ht="51">
      <c r="A1172" s="574" t="s">
        <v>2452</v>
      </c>
      <c r="B1172" s="550" t="s">
        <v>2307</v>
      </c>
      <c r="C1172" s="550" t="s">
        <v>2308</v>
      </c>
      <c r="D1172" s="551" t="s">
        <v>31</v>
      </c>
      <c r="E1172" s="552">
        <f>5*1.3</f>
        <v>6.5</v>
      </c>
      <c r="F1172" s="553"/>
      <c r="G1172" s="554"/>
      <c r="H1172" s="586"/>
      <c r="I1172" s="586"/>
      <c r="J1172" s="587"/>
    </row>
    <row r="1173" spans="1:10">
      <c r="A1173" s="574"/>
      <c r="B1173" s="515"/>
      <c r="C1173" s="515"/>
      <c r="D1173" s="517"/>
      <c r="E1173" s="518"/>
      <c r="F1173" s="515"/>
      <c r="G1173" s="517"/>
      <c r="H1173" s="515"/>
      <c r="I1173" s="521" t="s">
        <v>2553</v>
      </c>
      <c r="J1173" s="582"/>
    </row>
    <row r="1174" spans="1:10">
      <c r="A1174" s="574" t="s">
        <v>2453</v>
      </c>
      <c r="B1174" s="550" t="s">
        <v>2310</v>
      </c>
      <c r="C1174" s="550" t="s">
        <v>2311</v>
      </c>
      <c r="D1174" s="551" t="s">
        <v>31</v>
      </c>
      <c r="E1174" s="552">
        <f>30*1.3</f>
        <v>39</v>
      </c>
      <c r="F1174" s="553"/>
      <c r="G1174" s="559"/>
      <c r="H1174" s="577"/>
      <c r="I1174" s="577"/>
      <c r="J1174" s="578"/>
    </row>
    <row r="1175" spans="1:10">
      <c r="A1175" s="574"/>
      <c r="B1175" s="515"/>
      <c r="C1175" s="515"/>
      <c r="D1175" s="517"/>
      <c r="E1175" s="518"/>
      <c r="F1175" s="515"/>
      <c r="G1175" s="517"/>
      <c r="H1175" s="515"/>
      <c r="I1175" s="521" t="s">
        <v>2554</v>
      </c>
      <c r="J1175" s="582"/>
    </row>
    <row r="1176" spans="1:10" ht="63.75">
      <c r="A1176" s="574" t="s">
        <v>2454</v>
      </c>
      <c r="B1176" s="581" t="s">
        <v>2313</v>
      </c>
      <c r="C1176" s="550" t="s">
        <v>2314</v>
      </c>
      <c r="D1176" s="551" t="s">
        <v>31</v>
      </c>
      <c r="E1176" s="552">
        <f>12*1.3</f>
        <v>15.600000000000001</v>
      </c>
      <c r="F1176" s="553"/>
      <c r="G1176" s="554"/>
      <c r="H1176" s="586"/>
      <c r="I1176" s="586"/>
      <c r="J1176" s="587"/>
    </row>
    <row r="1177" spans="1:10">
      <c r="A1177" s="574"/>
      <c r="B1177" s="515"/>
      <c r="C1177" s="516"/>
      <c r="D1177" s="517"/>
      <c r="E1177" s="518"/>
      <c r="F1177" s="520"/>
      <c r="G1177" s="517"/>
      <c r="H1177" s="520"/>
      <c r="I1177" s="521" t="s">
        <v>2555</v>
      </c>
      <c r="J1177" s="573"/>
    </row>
    <row r="1178" spans="1:10">
      <c r="A1178" s="574" t="s">
        <v>2558</v>
      </c>
      <c r="B1178" s="560" t="s">
        <v>2316</v>
      </c>
      <c r="C1178" s="523"/>
      <c r="D1178" s="524"/>
      <c r="E1178" s="525"/>
      <c r="F1178" s="506"/>
      <c r="G1178" s="524"/>
      <c r="H1178" s="527"/>
      <c r="I1178" s="526"/>
      <c r="J1178" s="572"/>
    </row>
    <row r="1179" spans="1:10">
      <c r="A1179" s="558" t="s">
        <v>2559</v>
      </c>
      <c r="B1179" s="550" t="s">
        <v>2317</v>
      </c>
      <c r="C1179" s="550" t="s">
        <v>2318</v>
      </c>
      <c r="D1179" s="551" t="s">
        <v>31</v>
      </c>
      <c r="E1179" s="552">
        <f>30*1.3</f>
        <v>39</v>
      </c>
      <c r="F1179" s="553"/>
      <c r="G1179" s="559"/>
      <c r="H1179" s="577"/>
      <c r="I1179" s="577"/>
      <c r="J1179" s="578"/>
    </row>
    <row r="1180" spans="1:10" ht="38.25">
      <c r="A1180" s="558" t="s">
        <v>2560</v>
      </c>
      <c r="B1180" s="581" t="s">
        <v>2310</v>
      </c>
      <c r="C1180" s="550" t="s">
        <v>2319</v>
      </c>
      <c r="D1180" s="551" t="s">
        <v>31</v>
      </c>
      <c r="E1180" s="552">
        <f>15*1.3</f>
        <v>19.5</v>
      </c>
      <c r="F1180" s="553"/>
      <c r="G1180" s="559"/>
      <c r="H1180" s="577"/>
      <c r="I1180" s="577"/>
      <c r="J1180" s="578"/>
    </row>
    <row r="1181" spans="1:10" ht="38.25">
      <c r="A1181" s="558" t="s">
        <v>2561</v>
      </c>
      <c r="B1181" s="581" t="s">
        <v>2320</v>
      </c>
      <c r="C1181" s="550" t="s">
        <v>2321</v>
      </c>
      <c r="D1181" s="551" t="s">
        <v>31</v>
      </c>
      <c r="E1181" s="552">
        <f>7*1.3</f>
        <v>9.1</v>
      </c>
      <c r="F1181" s="553"/>
      <c r="G1181" s="559"/>
      <c r="H1181" s="577"/>
      <c r="I1181" s="577"/>
      <c r="J1181" s="578"/>
    </row>
    <row r="1182" spans="1:10" ht="25.5">
      <c r="A1182" s="558" t="s">
        <v>2562</v>
      </c>
      <c r="B1182" s="581" t="s">
        <v>2322</v>
      </c>
      <c r="C1182" s="550" t="s">
        <v>2323</v>
      </c>
      <c r="D1182" s="551" t="s">
        <v>31</v>
      </c>
      <c r="E1182" s="552">
        <f>30*1.3</f>
        <v>39</v>
      </c>
      <c r="F1182" s="553"/>
      <c r="G1182" s="559"/>
      <c r="H1182" s="577"/>
      <c r="I1182" s="577"/>
      <c r="J1182" s="578"/>
    </row>
    <row r="1183" spans="1:10" ht="38.25">
      <c r="A1183" s="558" t="s">
        <v>2563</v>
      </c>
      <c r="B1183" s="581" t="s">
        <v>2324</v>
      </c>
      <c r="C1183" s="550" t="s">
        <v>2325</v>
      </c>
      <c r="D1183" s="551" t="s">
        <v>31</v>
      </c>
      <c r="E1183" s="552">
        <f>20*1.3</f>
        <v>26</v>
      </c>
      <c r="F1183" s="553"/>
      <c r="G1183" s="559"/>
      <c r="H1183" s="577"/>
      <c r="I1183" s="577"/>
      <c r="J1183" s="578"/>
    </row>
    <row r="1184" spans="1:10" ht="25.5">
      <c r="A1184" s="558" t="s">
        <v>2564</v>
      </c>
      <c r="B1184" s="581" t="s">
        <v>2326</v>
      </c>
      <c r="C1184" s="550" t="s">
        <v>2327</v>
      </c>
      <c r="D1184" s="551" t="s">
        <v>31</v>
      </c>
      <c r="E1184" s="552">
        <f>18*1.3</f>
        <v>23.400000000000002</v>
      </c>
      <c r="F1184" s="553"/>
      <c r="G1184" s="559"/>
      <c r="H1184" s="577"/>
      <c r="I1184" s="577"/>
      <c r="J1184" s="578"/>
    </row>
    <row r="1185" spans="1:10" ht="38.25">
      <c r="A1185" s="558" t="s">
        <v>2565</v>
      </c>
      <c r="B1185" s="581" t="s">
        <v>2328</v>
      </c>
      <c r="C1185" s="550" t="s">
        <v>2329</v>
      </c>
      <c r="D1185" s="551" t="s">
        <v>31</v>
      </c>
      <c r="E1185" s="552">
        <f>27*1.3</f>
        <v>35.1</v>
      </c>
      <c r="F1185" s="553"/>
      <c r="G1185" s="559"/>
      <c r="H1185" s="577"/>
      <c r="I1185" s="577"/>
      <c r="J1185" s="578"/>
    </row>
    <row r="1186" spans="1:10" ht="38.25">
      <c r="A1186" s="558" t="s">
        <v>2566</v>
      </c>
      <c r="B1186" s="581" t="s">
        <v>2330</v>
      </c>
      <c r="C1186" s="550" t="s">
        <v>2331</v>
      </c>
      <c r="D1186" s="551" t="s">
        <v>31</v>
      </c>
      <c r="E1186" s="552">
        <f>6*1.3</f>
        <v>7.8000000000000007</v>
      </c>
      <c r="F1186" s="553"/>
      <c r="G1186" s="559"/>
      <c r="H1186" s="577"/>
      <c r="I1186" s="577"/>
      <c r="J1186" s="578"/>
    </row>
    <row r="1187" spans="1:10" ht="25.5">
      <c r="A1187" s="558" t="s">
        <v>2567</v>
      </c>
      <c r="B1187" s="581" t="s">
        <v>2332</v>
      </c>
      <c r="C1187" s="550" t="s">
        <v>2333</v>
      </c>
      <c r="D1187" s="551" t="s">
        <v>31</v>
      </c>
      <c r="E1187" s="552">
        <f>40*1.3</f>
        <v>52</v>
      </c>
      <c r="F1187" s="553"/>
      <c r="G1187" s="559"/>
      <c r="H1187" s="577"/>
      <c r="I1187" s="577"/>
      <c r="J1187" s="578"/>
    </row>
    <row r="1188" spans="1:10">
      <c r="A1188" s="574"/>
      <c r="B1188" s="515"/>
      <c r="C1188" s="515"/>
      <c r="D1188" s="517"/>
      <c r="E1188" s="518"/>
      <c r="F1188" s="515"/>
      <c r="G1188" s="517"/>
      <c r="H1188" s="515"/>
      <c r="I1188" s="521" t="s">
        <v>2556</v>
      </c>
      <c r="J1188" s="582"/>
    </row>
    <row r="1189" spans="1:10">
      <c r="A1189" s="3480" t="s">
        <v>2568</v>
      </c>
      <c r="B1189" s="583" t="s">
        <v>2335</v>
      </c>
      <c r="C1189" s="562"/>
      <c r="D1189" s="563"/>
      <c r="E1189" s="564"/>
      <c r="F1189" s="565"/>
      <c r="G1189" s="548"/>
      <c r="H1189" s="584"/>
      <c r="I1189" s="584"/>
      <c r="J1189" s="584"/>
    </row>
    <row r="1190" spans="1:10" ht="25.5">
      <c r="A1190" s="558" t="s">
        <v>2569</v>
      </c>
      <c r="B1190" s="566" t="s">
        <v>2624</v>
      </c>
      <c r="C1190" s="566" t="s">
        <v>2336</v>
      </c>
      <c r="D1190" s="567" t="s">
        <v>2337</v>
      </c>
      <c r="E1190" s="568">
        <f>3*1.3</f>
        <v>3.9000000000000004</v>
      </c>
      <c r="F1190" s="569"/>
      <c r="G1190" s="554"/>
      <c r="H1190" s="586"/>
      <c r="I1190" s="586"/>
      <c r="J1190" s="587"/>
    </row>
    <row r="1191" spans="1:10" ht="51">
      <c r="A1191" s="558" t="s">
        <v>2570</v>
      </c>
      <c r="B1191" s="566" t="s">
        <v>2625</v>
      </c>
      <c r="C1191" s="566" t="s">
        <v>2338</v>
      </c>
      <c r="D1191" s="567" t="s">
        <v>2337</v>
      </c>
      <c r="E1191" s="568">
        <f>3*1.3</f>
        <v>3.9000000000000004</v>
      </c>
      <c r="F1191" s="569"/>
      <c r="G1191" s="554"/>
      <c r="H1191" s="586"/>
      <c r="I1191" s="586"/>
      <c r="J1191" s="587"/>
    </row>
    <row r="1192" spans="1:10" ht="38.25">
      <c r="A1192" s="558" t="s">
        <v>2571</v>
      </c>
      <c r="B1192" s="566" t="s">
        <v>2626</v>
      </c>
      <c r="C1192" s="566" t="s">
        <v>2339</v>
      </c>
      <c r="D1192" s="567" t="s">
        <v>2337</v>
      </c>
      <c r="E1192" s="570">
        <f>4*1.3</f>
        <v>5.2</v>
      </c>
      <c r="F1192" s="571"/>
      <c r="G1192" s="554"/>
      <c r="H1192" s="586"/>
      <c r="I1192" s="586"/>
      <c r="J1192" s="587"/>
    </row>
    <row r="1193" spans="1:10">
      <c r="A1193" s="574"/>
      <c r="B1193" s="515"/>
      <c r="C1193" s="515"/>
      <c r="D1193" s="517"/>
      <c r="E1193" s="518"/>
      <c r="F1193" s="515"/>
      <c r="G1193" s="517"/>
      <c r="H1193" s="515"/>
      <c r="I1193" s="521" t="s">
        <v>2557</v>
      </c>
      <c r="J1193" s="582"/>
    </row>
    <row r="1194" spans="1:10">
      <c r="A1194" s="3478" t="s">
        <v>2609</v>
      </c>
      <c r="B1194" s="602" t="s">
        <v>2639</v>
      </c>
      <c r="C1194" s="541"/>
      <c r="D1194" s="542"/>
      <c r="E1194" s="533"/>
      <c r="F1194" s="543"/>
      <c r="G1194" s="535"/>
      <c r="H1194" s="599"/>
      <c r="I1194" s="599"/>
      <c r="J1194" s="600"/>
    </row>
    <row r="1195" spans="1:10" ht="38.25">
      <c r="A1195" s="3479" t="s">
        <v>2640</v>
      </c>
      <c r="B1195" s="528" t="s">
        <v>2649</v>
      </c>
      <c r="C1195" s="528" t="s">
        <v>2063</v>
      </c>
      <c r="D1195" s="529" t="s">
        <v>31</v>
      </c>
      <c r="E1195" s="530">
        <f>240000*1.3</f>
        <v>312000</v>
      </c>
      <c r="F1195" s="511"/>
      <c r="G1195" s="546"/>
      <c r="H1195" s="586"/>
      <c r="I1195" s="586"/>
      <c r="J1195" s="587"/>
    </row>
    <row r="1196" spans="1:10" ht="38.25">
      <c r="A1196" s="3479" t="s">
        <v>2641</v>
      </c>
      <c r="B1196" s="528" t="s">
        <v>2650</v>
      </c>
      <c r="C1196" s="528" t="s">
        <v>2064</v>
      </c>
      <c r="D1196" s="529" t="s">
        <v>31</v>
      </c>
      <c r="E1196" s="530">
        <f>35000*1.3</f>
        <v>45500</v>
      </c>
      <c r="F1196" s="511"/>
      <c r="G1196" s="546"/>
      <c r="H1196" s="586"/>
      <c r="I1196" s="586"/>
      <c r="J1196" s="587"/>
    </row>
    <row r="1197" spans="1:10">
      <c r="A1197" s="574"/>
      <c r="B1197" s="515"/>
      <c r="C1197" s="515"/>
      <c r="D1197" s="517"/>
      <c r="E1197" s="518"/>
      <c r="F1197" s="515"/>
      <c r="G1197" s="517"/>
      <c r="H1197" s="515"/>
      <c r="I1197" s="521" t="s">
        <v>2642</v>
      </c>
      <c r="J1197" s="582"/>
    </row>
    <row r="1198" spans="1:10">
      <c r="A1198" s="3478" t="s">
        <v>2643</v>
      </c>
      <c r="B1198" s="602" t="s">
        <v>2645</v>
      </c>
      <c r="C1198" s="541"/>
      <c r="D1198" s="542"/>
      <c r="E1198" s="533"/>
      <c r="F1198" s="543"/>
      <c r="G1198" s="535"/>
      <c r="H1198" s="599"/>
      <c r="I1198" s="599"/>
      <c r="J1198" s="600"/>
    </row>
    <row r="1199" spans="1:10" ht="51">
      <c r="A1199" s="3479" t="s">
        <v>2644</v>
      </c>
      <c r="B1199" s="509" t="s">
        <v>2065</v>
      </c>
      <c r="C1199" s="509" t="s">
        <v>2066</v>
      </c>
      <c r="D1199" s="510" t="s">
        <v>31</v>
      </c>
      <c r="E1199" s="530">
        <f>80000*1.3</f>
        <v>104000</v>
      </c>
      <c r="F1199" s="511"/>
      <c r="G1199" s="546"/>
      <c r="H1199" s="586"/>
      <c r="I1199" s="586"/>
      <c r="J1199" s="587"/>
    </row>
    <row r="1200" spans="1:10">
      <c r="A1200" s="574"/>
      <c r="B1200" s="515"/>
      <c r="C1200" s="515"/>
      <c r="D1200" s="517"/>
      <c r="E1200" s="518"/>
      <c r="F1200" s="515"/>
      <c r="G1200" s="517"/>
      <c r="H1200" s="515"/>
      <c r="I1200" s="521" t="s">
        <v>2646</v>
      </c>
      <c r="J1200" s="582"/>
    </row>
    <row r="1201" spans="1:10">
      <c r="A1201" s="1917" t="s">
        <v>2647</v>
      </c>
      <c r="B1201" s="355" t="s">
        <v>2756</v>
      </c>
      <c r="C1201" s="390"/>
      <c r="D1201" s="336"/>
      <c r="E1201" s="357"/>
      <c r="F1201" s="324"/>
      <c r="G1201" s="376"/>
      <c r="H1201" s="336"/>
      <c r="I1201" s="324"/>
      <c r="J1201" s="324"/>
    </row>
    <row r="1202" spans="1:10">
      <c r="A1202" s="642" t="s">
        <v>2757</v>
      </c>
      <c r="B1202" s="642"/>
      <c r="C1202" s="642"/>
      <c r="D1202" s="642"/>
      <c r="E1202" s="642"/>
      <c r="F1202" s="642"/>
      <c r="G1202" s="642"/>
      <c r="H1202" s="642"/>
      <c r="I1202" s="642"/>
      <c r="J1202" s="642"/>
    </row>
    <row r="1203" spans="1:10" ht="115.5">
      <c r="A1203" s="558" t="s">
        <v>2648</v>
      </c>
      <c r="B1203" s="618" t="s">
        <v>2610</v>
      </c>
      <c r="C1203" s="619" t="s">
        <v>2618</v>
      </c>
      <c r="D1203" s="554" t="s">
        <v>31</v>
      </c>
      <c r="E1203" s="620">
        <v>60000</v>
      </c>
      <c r="F1203" s="549"/>
      <c r="G1203" s="549"/>
      <c r="H1203" s="549"/>
      <c r="I1203" s="549"/>
      <c r="J1203" s="549"/>
    </row>
    <row r="1204" spans="1:10">
      <c r="A1204" s="574"/>
      <c r="B1204" s="515"/>
      <c r="C1204" s="515"/>
      <c r="D1204" s="517"/>
      <c r="E1204" s="518"/>
      <c r="F1204" s="515"/>
      <c r="G1204" s="517"/>
      <c r="H1204" s="515"/>
      <c r="I1204" s="521" t="s">
        <v>2651</v>
      </c>
      <c r="J1204" s="582"/>
    </row>
    <row r="1206" spans="1:10">
      <c r="B1206" s="3481" t="s">
        <v>3476</v>
      </c>
    </row>
  </sheetData>
  <mergeCells count="10">
    <mergeCell ref="B14:H14"/>
    <mergeCell ref="A760:J760"/>
    <mergeCell ref="A772:J772"/>
    <mergeCell ref="A1202:J1202"/>
    <mergeCell ref="B8:H8"/>
    <mergeCell ref="B9:H9"/>
    <mergeCell ref="B10:H10"/>
    <mergeCell ref="B11:H11"/>
    <mergeCell ref="B12:H12"/>
    <mergeCell ref="B13:H13"/>
  </mergeCell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66FF"/>
  </sheetPr>
  <dimension ref="A1:J1207"/>
  <sheetViews>
    <sheetView workbookViewId="0">
      <selection activeCell="Q30" sqref="Q30"/>
    </sheetView>
  </sheetViews>
  <sheetFormatPr defaultRowHeight="15"/>
  <cols>
    <col min="1" max="1" width="9.140625" style="502" customWidth="1"/>
    <col min="2" max="2" width="27.85546875" style="401" customWidth="1"/>
    <col min="3" max="3" width="66.85546875" style="401" customWidth="1"/>
    <col min="4" max="4" width="9.85546875" style="401" customWidth="1"/>
    <col min="5" max="5" width="9.140625" style="502" customWidth="1"/>
    <col min="6" max="9" width="9.140625" style="401"/>
    <col min="10" max="10" width="10.42578125" style="401" bestFit="1" customWidth="1"/>
  </cols>
  <sheetData>
    <row r="1" spans="1:10">
      <c r="A1" s="606"/>
      <c r="B1" s="136"/>
      <c r="C1" s="136"/>
      <c r="D1" s="136"/>
      <c r="E1" s="495"/>
      <c r="F1" s="136"/>
      <c r="G1" s="136"/>
      <c r="H1" s="136"/>
      <c r="I1" s="136"/>
      <c r="J1" s="136"/>
    </row>
    <row r="2" spans="1:10" ht="15.75">
      <c r="A2" s="649" t="s">
        <v>0</v>
      </c>
      <c r="B2" s="649"/>
      <c r="C2" s="649"/>
      <c r="D2" s="649"/>
      <c r="E2" s="649"/>
      <c r="F2" s="649"/>
      <c r="G2" s="649"/>
      <c r="H2" s="649"/>
      <c r="I2" s="649"/>
      <c r="J2" s="649"/>
    </row>
    <row r="3" spans="1:10">
      <c r="A3" s="606"/>
      <c r="B3" s="136"/>
      <c r="C3" s="136"/>
      <c r="D3" s="136"/>
      <c r="E3" s="495"/>
      <c r="F3" s="136"/>
      <c r="G3" s="136"/>
      <c r="H3" s="136"/>
      <c r="I3" s="136"/>
      <c r="J3" s="136"/>
    </row>
    <row r="4" spans="1:10" ht="15.75">
      <c r="A4" s="650" t="s">
        <v>1</v>
      </c>
      <c r="B4" s="650"/>
      <c r="C4" s="650"/>
      <c r="D4" s="650"/>
      <c r="E4" s="650"/>
      <c r="F4" s="650"/>
      <c r="G4" s="650"/>
      <c r="H4" s="650"/>
      <c r="I4" s="650"/>
      <c r="J4" s="650"/>
    </row>
    <row r="5" spans="1:10" ht="15.75">
      <c r="A5" s="640"/>
      <c r="B5" s="640"/>
      <c r="C5" s="64"/>
      <c r="D5" s="640"/>
      <c r="E5" s="96"/>
      <c r="F5" s="640"/>
      <c r="G5" s="82"/>
      <c r="H5" s="640"/>
      <c r="I5" s="640"/>
      <c r="J5" s="640"/>
    </row>
    <row r="6" spans="1:10" ht="15.75">
      <c r="A6" s="640"/>
      <c r="B6" s="114" t="s">
        <v>2</v>
      </c>
      <c r="C6" s="115"/>
      <c r="D6" s="640"/>
      <c r="E6" s="96"/>
      <c r="F6" s="640"/>
      <c r="G6" s="82"/>
      <c r="H6" s="640"/>
      <c r="I6" s="640"/>
      <c r="J6" s="640"/>
    </row>
    <row r="7" spans="1:10" ht="15.75">
      <c r="A7" s="640"/>
      <c r="B7" s="640"/>
      <c r="C7" s="64"/>
      <c r="D7" s="640"/>
      <c r="E7" s="96"/>
      <c r="F7" s="640"/>
      <c r="G7" s="82"/>
      <c r="H7" s="640"/>
      <c r="I7" s="640"/>
      <c r="J7" s="640"/>
    </row>
    <row r="8" spans="1:10">
      <c r="A8" s="630" t="s">
        <v>3</v>
      </c>
      <c r="B8" s="646" t="s">
        <v>4</v>
      </c>
      <c r="C8" s="646"/>
      <c r="D8" s="646"/>
      <c r="E8" s="646"/>
      <c r="F8" s="646"/>
      <c r="G8" s="646"/>
      <c r="H8" s="646"/>
      <c r="I8" s="75"/>
      <c r="J8" s="75"/>
    </row>
    <row r="9" spans="1:10">
      <c r="A9" s="630" t="s">
        <v>5</v>
      </c>
      <c r="B9" s="647" t="s">
        <v>6</v>
      </c>
      <c r="C9" s="648"/>
      <c r="D9" s="648"/>
      <c r="E9" s="648"/>
      <c r="F9" s="648"/>
      <c r="G9" s="648"/>
      <c r="H9" s="648"/>
      <c r="I9" s="632"/>
      <c r="J9" s="632"/>
    </row>
    <row r="10" spans="1:10">
      <c r="A10" s="630" t="s">
        <v>7</v>
      </c>
      <c r="B10" s="653" t="s">
        <v>8</v>
      </c>
      <c r="C10" s="646"/>
      <c r="D10" s="646"/>
      <c r="E10" s="646"/>
      <c r="F10" s="646"/>
      <c r="G10" s="646"/>
      <c r="H10" s="646"/>
      <c r="I10" s="75"/>
      <c r="J10" s="75"/>
    </row>
    <row r="11" spans="1:10">
      <c r="A11" s="630" t="s">
        <v>9</v>
      </c>
      <c r="B11" s="654" t="s">
        <v>10</v>
      </c>
      <c r="C11" s="655"/>
      <c r="D11" s="655"/>
      <c r="E11" s="655"/>
      <c r="F11" s="655"/>
      <c r="G11" s="655"/>
      <c r="H11" s="655"/>
      <c r="I11" s="75"/>
      <c r="J11" s="75"/>
    </row>
    <row r="12" spans="1:10">
      <c r="A12" s="630" t="s">
        <v>11</v>
      </c>
      <c r="B12" s="656" t="s">
        <v>12</v>
      </c>
      <c r="C12" s="657"/>
      <c r="D12" s="657"/>
      <c r="E12" s="657"/>
      <c r="F12" s="657"/>
      <c r="G12" s="657"/>
      <c r="H12" s="657"/>
      <c r="I12" s="75"/>
      <c r="J12" s="75"/>
    </row>
    <row r="13" spans="1:10">
      <c r="A13" s="630" t="s">
        <v>13</v>
      </c>
      <c r="B13" s="658" t="s">
        <v>2797</v>
      </c>
      <c r="C13" s="657"/>
      <c r="D13" s="657"/>
      <c r="E13" s="657"/>
      <c r="F13" s="657"/>
      <c r="G13" s="657"/>
      <c r="H13" s="657"/>
      <c r="I13" s="75"/>
      <c r="J13" s="75"/>
    </row>
    <row r="14" spans="1:10" ht="15.75">
      <c r="A14" s="630" t="s">
        <v>1410</v>
      </c>
      <c r="B14" s="651" t="s">
        <v>2652</v>
      </c>
      <c r="C14" s="652"/>
      <c r="D14" s="652"/>
      <c r="E14" s="652"/>
      <c r="F14" s="652"/>
      <c r="G14" s="652"/>
      <c r="H14" s="652"/>
      <c r="I14" s="640"/>
      <c r="J14" s="640"/>
    </row>
    <row r="15" spans="1:10" ht="15.75">
      <c r="A15" s="640"/>
      <c r="B15" s="640"/>
      <c r="C15" s="64"/>
      <c r="D15" s="640"/>
      <c r="E15" s="96"/>
      <c r="F15" s="640"/>
      <c r="G15" s="82"/>
      <c r="H15" s="640"/>
      <c r="I15" s="640"/>
      <c r="J15" s="640"/>
    </row>
    <row r="17" spans="1:10" ht="63.75">
      <c r="A17" s="3482" t="s">
        <v>14</v>
      </c>
      <c r="B17" s="3483" t="s">
        <v>15</v>
      </c>
      <c r="C17" s="3483" t="s">
        <v>16</v>
      </c>
      <c r="D17" s="3483" t="s">
        <v>17</v>
      </c>
      <c r="E17" s="3484" t="s">
        <v>18</v>
      </c>
      <c r="F17" s="3486" t="s">
        <v>20</v>
      </c>
      <c r="G17" s="3487" t="s">
        <v>21</v>
      </c>
      <c r="H17" s="3488" t="s">
        <v>22</v>
      </c>
      <c r="I17" s="3485" t="s">
        <v>23</v>
      </c>
      <c r="J17" s="3485" t="s">
        <v>24</v>
      </c>
    </row>
    <row r="18" spans="1:10">
      <c r="A18" s="3482" t="s">
        <v>26</v>
      </c>
      <c r="B18" s="3483">
        <v>2</v>
      </c>
      <c r="C18" s="3483">
        <v>3</v>
      </c>
      <c r="D18" s="3483">
        <v>4</v>
      </c>
      <c r="E18" s="3484">
        <v>5</v>
      </c>
      <c r="F18" s="3489">
        <v>7</v>
      </c>
      <c r="G18" s="3490">
        <v>8</v>
      </c>
      <c r="H18" s="3491">
        <v>9</v>
      </c>
      <c r="I18" s="3485">
        <v>10</v>
      </c>
      <c r="J18" s="3485">
        <v>11</v>
      </c>
    </row>
    <row r="19" spans="1:10">
      <c r="A19" s="3492">
        <v>1</v>
      </c>
      <c r="B19" s="3493" t="s">
        <v>27</v>
      </c>
      <c r="C19" s="3494"/>
      <c r="D19" s="3495"/>
      <c r="E19" s="3496"/>
      <c r="F19" s="3497"/>
      <c r="G19" s="3498"/>
      <c r="H19" s="3499"/>
      <c r="I19" s="3500"/>
      <c r="J19" s="3500"/>
    </row>
    <row r="20" spans="1:10" ht="26.25">
      <c r="A20" s="331" t="s">
        <v>28</v>
      </c>
      <c r="B20" s="339" t="s">
        <v>29</v>
      </c>
      <c r="C20" s="100" t="s">
        <v>30</v>
      </c>
      <c r="D20" s="16" t="s">
        <v>31</v>
      </c>
      <c r="E20" s="68" t="s">
        <v>32</v>
      </c>
      <c r="F20" s="304"/>
      <c r="G20" s="374"/>
      <c r="H20" s="334"/>
      <c r="I20" s="304"/>
      <c r="J20" s="304"/>
    </row>
    <row r="21" spans="1:10" ht="26.25">
      <c r="A21" s="331" t="s">
        <v>33</v>
      </c>
      <c r="B21" s="339" t="s">
        <v>34</v>
      </c>
      <c r="C21" s="100" t="s">
        <v>30</v>
      </c>
      <c r="D21" s="16" t="s">
        <v>31</v>
      </c>
      <c r="E21" s="68" t="s">
        <v>32</v>
      </c>
      <c r="F21" s="304"/>
      <c r="G21" s="374"/>
      <c r="H21" s="334"/>
      <c r="I21" s="304"/>
      <c r="J21" s="304"/>
    </row>
    <row r="22" spans="1:10">
      <c r="A22" s="331" t="s">
        <v>35</v>
      </c>
      <c r="B22" s="339" t="s">
        <v>36</v>
      </c>
      <c r="C22" s="100" t="s">
        <v>37</v>
      </c>
      <c r="D22" s="16" t="s">
        <v>31</v>
      </c>
      <c r="E22" s="69" t="s">
        <v>38</v>
      </c>
      <c r="F22" s="304"/>
      <c r="G22" s="374"/>
      <c r="H22" s="334"/>
      <c r="I22" s="304"/>
      <c r="J22" s="304"/>
    </row>
    <row r="23" spans="1:10">
      <c r="A23" s="331" t="s">
        <v>39</v>
      </c>
      <c r="B23" s="339" t="s">
        <v>40</v>
      </c>
      <c r="C23" s="100" t="s">
        <v>37</v>
      </c>
      <c r="D23" s="16" t="s">
        <v>31</v>
      </c>
      <c r="E23" s="69" t="s">
        <v>38</v>
      </c>
      <c r="F23" s="304"/>
      <c r="G23" s="374"/>
      <c r="H23" s="334"/>
      <c r="I23" s="304"/>
      <c r="J23" s="304"/>
    </row>
    <row r="24" spans="1:10" ht="25.5">
      <c r="A24" s="331" t="s">
        <v>41</v>
      </c>
      <c r="B24" s="52" t="s">
        <v>42</v>
      </c>
      <c r="C24" s="52" t="s">
        <v>43</v>
      </c>
      <c r="D24" s="19" t="s">
        <v>31</v>
      </c>
      <c r="E24" s="70" t="s">
        <v>44</v>
      </c>
      <c r="F24" s="304"/>
      <c r="G24" s="374"/>
      <c r="H24" s="371"/>
      <c r="I24" s="318"/>
      <c r="J24" s="304"/>
    </row>
    <row r="25" spans="1:10">
      <c r="A25" s="332"/>
      <c r="B25" s="53"/>
      <c r="C25" s="101"/>
      <c r="D25" s="36"/>
      <c r="E25" s="71"/>
      <c r="F25" s="329"/>
      <c r="G25" s="378"/>
      <c r="H25" s="87"/>
      <c r="I25" s="373" t="s">
        <v>45</v>
      </c>
      <c r="J25" s="319"/>
    </row>
    <row r="26" spans="1:10">
      <c r="A26" s="330">
        <v>2</v>
      </c>
      <c r="B26" s="54" t="s">
        <v>46</v>
      </c>
      <c r="C26" s="102"/>
      <c r="D26" s="27"/>
      <c r="E26" s="97"/>
      <c r="F26" s="320"/>
      <c r="G26" s="375"/>
      <c r="H26" s="333"/>
      <c r="I26" s="320"/>
      <c r="J26" s="320"/>
    </row>
    <row r="27" spans="1:10" ht="26.25">
      <c r="A27" s="331" t="s">
        <v>47</v>
      </c>
      <c r="B27" s="52" t="s">
        <v>48</v>
      </c>
      <c r="C27" s="103" t="s">
        <v>2654</v>
      </c>
      <c r="D27" s="19" t="s">
        <v>49</v>
      </c>
      <c r="E27" s="70" t="s">
        <v>50</v>
      </c>
      <c r="F27" s="304"/>
      <c r="G27" s="374"/>
      <c r="H27" s="304"/>
      <c r="I27" s="304"/>
      <c r="J27" s="304"/>
    </row>
    <row r="28" spans="1:10" ht="25.5">
      <c r="A28" s="331" t="s">
        <v>51</v>
      </c>
      <c r="B28" s="55" t="s">
        <v>52</v>
      </c>
      <c r="C28" s="104" t="s">
        <v>2653</v>
      </c>
      <c r="D28" s="19" t="s">
        <v>49</v>
      </c>
      <c r="E28" s="70" t="s">
        <v>50</v>
      </c>
      <c r="F28" s="304"/>
      <c r="G28" s="374"/>
      <c r="H28" s="304"/>
      <c r="I28" s="318"/>
      <c r="J28" s="304"/>
    </row>
    <row r="29" spans="1:10">
      <c r="A29" s="332"/>
      <c r="B29" s="53"/>
      <c r="C29" s="101"/>
      <c r="D29" s="36"/>
      <c r="E29" s="98"/>
      <c r="F29" s="329"/>
      <c r="G29" s="373"/>
      <c r="H29" s="87"/>
      <c r="I29" s="373" t="s">
        <v>53</v>
      </c>
      <c r="J29" s="319"/>
    </row>
    <row r="30" spans="1:10">
      <c r="A30" s="330">
        <v>3</v>
      </c>
      <c r="B30" s="31" t="s">
        <v>54</v>
      </c>
      <c r="C30" s="105"/>
      <c r="D30" s="30"/>
      <c r="E30" s="357"/>
      <c r="F30" s="322"/>
      <c r="G30" s="375"/>
      <c r="H30" s="333"/>
      <c r="I30" s="322"/>
      <c r="J30" s="322"/>
    </row>
    <row r="31" spans="1:10" ht="38.25">
      <c r="A31" s="331" t="s">
        <v>55</v>
      </c>
      <c r="B31" s="56" t="s">
        <v>56</v>
      </c>
      <c r="C31" s="106" t="s">
        <v>3414</v>
      </c>
      <c r="D31" s="16" t="s">
        <v>31</v>
      </c>
      <c r="E31" s="72" t="s">
        <v>58</v>
      </c>
      <c r="F31" s="304"/>
      <c r="G31" s="374"/>
      <c r="H31" s="78"/>
      <c r="I31" s="22"/>
      <c r="J31" s="22"/>
    </row>
    <row r="32" spans="1:10" ht="38.25">
      <c r="A32" s="331" t="s">
        <v>59</v>
      </c>
      <c r="B32" s="57" t="s">
        <v>60</v>
      </c>
      <c r="C32" s="56" t="s">
        <v>3415</v>
      </c>
      <c r="D32" s="16" t="s">
        <v>31</v>
      </c>
      <c r="E32" s="72" t="s">
        <v>62</v>
      </c>
      <c r="F32" s="304"/>
      <c r="G32" s="374"/>
      <c r="H32" s="79"/>
      <c r="I32" s="24"/>
      <c r="J32" s="22"/>
    </row>
    <row r="33" spans="1:10" ht="25.5">
      <c r="A33" s="331" t="s">
        <v>63</v>
      </c>
      <c r="B33" s="56" t="s">
        <v>64</v>
      </c>
      <c r="C33" s="106" t="s">
        <v>3416</v>
      </c>
      <c r="D33" s="16" t="s">
        <v>31</v>
      </c>
      <c r="E33" s="72" t="s">
        <v>66</v>
      </c>
      <c r="F33" s="304"/>
      <c r="G33" s="374"/>
      <c r="H33" s="78"/>
      <c r="I33" s="22"/>
      <c r="J33" s="22"/>
    </row>
    <row r="34" spans="1:10" ht="38.25">
      <c r="A34" s="331" t="s">
        <v>67</v>
      </c>
      <c r="B34" s="56" t="s">
        <v>3252</v>
      </c>
      <c r="C34" s="106" t="s">
        <v>3417</v>
      </c>
      <c r="D34" s="16" t="s">
        <v>31</v>
      </c>
      <c r="E34" s="72" t="s">
        <v>50</v>
      </c>
      <c r="F34" s="304"/>
      <c r="G34" s="374"/>
      <c r="H34" s="78"/>
      <c r="I34" s="22"/>
      <c r="J34" s="22"/>
    </row>
    <row r="35" spans="1:10">
      <c r="A35" s="331" t="s">
        <v>70</v>
      </c>
      <c r="B35" s="56" t="s">
        <v>71</v>
      </c>
      <c r="C35" s="106" t="s">
        <v>3418</v>
      </c>
      <c r="D35" s="16" t="s">
        <v>31</v>
      </c>
      <c r="E35" s="72" t="s">
        <v>72</v>
      </c>
      <c r="F35" s="304"/>
      <c r="G35" s="374"/>
      <c r="H35" s="78"/>
      <c r="I35" s="22"/>
      <c r="J35" s="22"/>
    </row>
    <row r="36" spans="1:10" ht="25.5">
      <c r="A36" s="331" t="s">
        <v>73</v>
      </c>
      <c r="B36" s="56" t="s">
        <v>74</v>
      </c>
      <c r="C36" s="106" t="s">
        <v>3419</v>
      </c>
      <c r="D36" s="16" t="s">
        <v>31</v>
      </c>
      <c r="E36" s="72" t="s">
        <v>75</v>
      </c>
      <c r="F36" s="304"/>
      <c r="G36" s="374"/>
      <c r="H36" s="78"/>
      <c r="I36" s="22"/>
      <c r="J36" s="22"/>
    </row>
    <row r="37" spans="1:10" ht="51">
      <c r="A37" s="331" t="s">
        <v>76</v>
      </c>
      <c r="B37" s="56" t="s">
        <v>77</v>
      </c>
      <c r="C37" s="106" t="s">
        <v>3420</v>
      </c>
      <c r="D37" s="16" t="s">
        <v>31</v>
      </c>
      <c r="E37" s="72" t="s">
        <v>38</v>
      </c>
      <c r="F37" s="304"/>
      <c r="G37" s="374"/>
      <c r="H37" s="78"/>
      <c r="I37" s="22"/>
      <c r="J37" s="22"/>
    </row>
    <row r="38" spans="1:10" ht="25.5">
      <c r="A38" s="331" t="s">
        <v>78</v>
      </c>
      <c r="B38" s="56" t="s">
        <v>79</v>
      </c>
      <c r="C38" s="106" t="s">
        <v>3421</v>
      </c>
      <c r="D38" s="334" t="s">
        <v>31</v>
      </c>
      <c r="E38" s="72" t="s">
        <v>81</v>
      </c>
      <c r="F38" s="304"/>
      <c r="G38" s="374"/>
      <c r="H38" s="78"/>
      <c r="I38" s="22"/>
      <c r="J38" s="22"/>
    </row>
    <row r="39" spans="1:10" ht="38.25">
      <c r="A39" s="331" t="s">
        <v>82</v>
      </c>
      <c r="B39" s="56" t="s">
        <v>83</v>
      </c>
      <c r="C39" s="106" t="s">
        <v>3422</v>
      </c>
      <c r="D39" s="334" t="s">
        <v>49</v>
      </c>
      <c r="E39" s="72" t="s">
        <v>84</v>
      </c>
      <c r="F39" s="304"/>
      <c r="G39" s="374"/>
      <c r="H39" s="78"/>
      <c r="I39" s="22"/>
      <c r="J39" s="22"/>
    </row>
    <row r="40" spans="1:10" ht="51">
      <c r="A40" s="331" t="s">
        <v>85</v>
      </c>
      <c r="B40" s="56" t="s">
        <v>86</v>
      </c>
      <c r="C40" s="106" t="s">
        <v>3423</v>
      </c>
      <c r="D40" s="334" t="s">
        <v>87</v>
      </c>
      <c r="E40" s="72" t="s">
        <v>88</v>
      </c>
      <c r="F40" s="304"/>
      <c r="G40" s="374"/>
      <c r="H40" s="80"/>
      <c r="I40" s="44"/>
      <c r="J40" s="22"/>
    </row>
    <row r="41" spans="1:10">
      <c r="A41" s="332"/>
      <c r="B41" s="341"/>
      <c r="C41" s="385"/>
      <c r="D41" s="335"/>
      <c r="E41" s="358"/>
      <c r="F41" s="329"/>
      <c r="G41" s="88"/>
      <c r="H41" s="87"/>
      <c r="I41" s="373" t="s">
        <v>89</v>
      </c>
      <c r="J41" s="319"/>
    </row>
    <row r="42" spans="1:10">
      <c r="A42" s="330" t="s">
        <v>38</v>
      </c>
      <c r="B42" s="410" t="s">
        <v>90</v>
      </c>
      <c r="C42" s="108"/>
      <c r="D42" s="333"/>
      <c r="E42" s="357"/>
      <c r="F42" s="320"/>
      <c r="G42" s="375"/>
      <c r="H42" s="333"/>
      <c r="I42" s="320"/>
      <c r="J42" s="320"/>
    </row>
    <row r="43" spans="1:10" ht="38.25">
      <c r="A43" s="331" t="s">
        <v>91</v>
      </c>
      <c r="B43" s="293" t="s">
        <v>2636</v>
      </c>
      <c r="C43" s="293" t="s">
        <v>2660</v>
      </c>
      <c r="D43" s="334" t="s">
        <v>31</v>
      </c>
      <c r="E43" s="360">
        <v>300</v>
      </c>
      <c r="F43" s="304"/>
      <c r="G43" s="374"/>
      <c r="H43" s="334"/>
      <c r="I43" s="304"/>
      <c r="J43" s="304"/>
    </row>
    <row r="44" spans="1:10" ht="38.25">
      <c r="A44" s="331" t="s">
        <v>92</v>
      </c>
      <c r="B44" s="293" t="s">
        <v>2637</v>
      </c>
      <c r="C44" s="293" t="s">
        <v>2661</v>
      </c>
      <c r="D44" s="334" t="s">
        <v>31</v>
      </c>
      <c r="E44" s="360">
        <v>300</v>
      </c>
      <c r="F44" s="304"/>
      <c r="G44" s="374"/>
      <c r="H44" s="371"/>
      <c r="I44" s="318"/>
      <c r="J44" s="304"/>
    </row>
    <row r="45" spans="1:10">
      <c r="A45" s="332"/>
      <c r="B45" s="341"/>
      <c r="C45" s="385"/>
      <c r="D45" s="335"/>
      <c r="E45" s="358"/>
      <c r="F45" s="329"/>
      <c r="G45" s="88"/>
      <c r="H45" s="87"/>
      <c r="I45" s="373" t="s">
        <v>93</v>
      </c>
      <c r="J45" s="319"/>
    </row>
    <row r="46" spans="1:10">
      <c r="A46" s="330" t="s">
        <v>11</v>
      </c>
      <c r="B46" s="410" t="s">
        <v>94</v>
      </c>
      <c r="C46" s="108"/>
      <c r="D46" s="333"/>
      <c r="E46" s="357"/>
      <c r="F46" s="320"/>
      <c r="G46" s="375"/>
      <c r="H46" s="333"/>
      <c r="I46" s="320"/>
      <c r="J46" s="320"/>
    </row>
    <row r="47" spans="1:10" ht="25.5">
      <c r="A47" s="331" t="s">
        <v>95</v>
      </c>
      <c r="B47" s="293" t="s">
        <v>96</v>
      </c>
      <c r="C47" s="298" t="s">
        <v>97</v>
      </c>
      <c r="D47" s="334" t="s">
        <v>31</v>
      </c>
      <c r="E47" s="360">
        <v>4000</v>
      </c>
      <c r="F47" s="304"/>
      <c r="G47" s="374"/>
      <c r="H47" s="334"/>
      <c r="I47" s="304"/>
      <c r="J47" s="304"/>
    </row>
    <row r="48" spans="1:10" ht="25.5">
      <c r="A48" s="331" t="s">
        <v>98</v>
      </c>
      <c r="B48" s="293" t="s">
        <v>96</v>
      </c>
      <c r="C48" s="293" t="s">
        <v>99</v>
      </c>
      <c r="D48" s="334" t="s">
        <v>31</v>
      </c>
      <c r="E48" s="360">
        <v>500</v>
      </c>
      <c r="F48" s="304"/>
      <c r="G48" s="374"/>
      <c r="H48" s="371"/>
      <c r="I48" s="318"/>
      <c r="J48" s="304"/>
    </row>
    <row r="49" spans="1:10">
      <c r="A49" s="332"/>
      <c r="B49" s="341"/>
      <c r="C49" s="385"/>
      <c r="D49" s="335"/>
      <c r="E49" s="358"/>
      <c r="F49" s="329"/>
      <c r="G49" s="373"/>
      <c r="H49" s="87"/>
      <c r="I49" s="373" t="s">
        <v>100</v>
      </c>
      <c r="J49" s="319"/>
    </row>
    <row r="50" spans="1:10">
      <c r="A50" s="330" t="s">
        <v>88</v>
      </c>
      <c r="B50" s="342" t="s">
        <v>101</v>
      </c>
      <c r="C50" s="109"/>
      <c r="D50" s="333"/>
      <c r="E50" s="357"/>
      <c r="F50" s="320"/>
      <c r="G50" s="375"/>
      <c r="H50" s="333"/>
      <c r="I50" s="320"/>
      <c r="J50" s="320"/>
    </row>
    <row r="51" spans="1:10" ht="25.5">
      <c r="A51" s="331" t="s">
        <v>102</v>
      </c>
      <c r="B51" s="293" t="s">
        <v>103</v>
      </c>
      <c r="C51" s="293" t="s">
        <v>2577</v>
      </c>
      <c r="D51" s="334" t="s">
        <v>31</v>
      </c>
      <c r="E51" s="73">
        <v>240</v>
      </c>
      <c r="F51" s="304"/>
      <c r="G51" s="374"/>
      <c r="H51" s="334"/>
      <c r="I51" s="304"/>
      <c r="J51" s="304"/>
    </row>
    <row r="52" spans="1:10" ht="25.5">
      <c r="A52" s="331" t="s">
        <v>104</v>
      </c>
      <c r="B52" s="298" t="s">
        <v>105</v>
      </c>
      <c r="C52" s="298" t="s">
        <v>106</v>
      </c>
      <c r="D52" s="334" t="s">
        <v>31</v>
      </c>
      <c r="E52" s="73">
        <v>90</v>
      </c>
      <c r="F52" s="304"/>
      <c r="G52" s="374"/>
      <c r="H52" s="334"/>
      <c r="I52" s="304"/>
      <c r="J52" s="304"/>
    </row>
    <row r="53" spans="1:10">
      <c r="A53" s="331" t="s">
        <v>107</v>
      </c>
      <c r="B53" s="60" t="s">
        <v>108</v>
      </c>
      <c r="C53" s="293" t="s">
        <v>109</v>
      </c>
      <c r="D53" s="334" t="s">
        <v>31</v>
      </c>
      <c r="E53" s="73">
        <v>90</v>
      </c>
      <c r="F53" s="304"/>
      <c r="G53" s="374"/>
      <c r="H53" s="334"/>
      <c r="I53" s="304"/>
      <c r="J53" s="304"/>
    </row>
    <row r="54" spans="1:10" ht="25.5">
      <c r="A54" s="331" t="s">
        <v>110</v>
      </c>
      <c r="B54" s="60" t="s">
        <v>111</v>
      </c>
      <c r="C54" s="293" t="s">
        <v>112</v>
      </c>
      <c r="D54" s="334" t="s">
        <v>31</v>
      </c>
      <c r="E54" s="73">
        <v>90</v>
      </c>
      <c r="F54" s="304"/>
      <c r="G54" s="374"/>
      <c r="H54" s="371"/>
      <c r="I54" s="318"/>
      <c r="J54" s="304"/>
    </row>
    <row r="55" spans="1:10">
      <c r="A55" s="332"/>
      <c r="B55" s="341"/>
      <c r="C55" s="385"/>
      <c r="D55" s="335"/>
      <c r="E55" s="358"/>
      <c r="F55" s="329"/>
      <c r="G55" s="373"/>
      <c r="H55" s="87"/>
      <c r="I55" s="373" t="s">
        <v>113</v>
      </c>
      <c r="J55" s="89"/>
    </row>
    <row r="56" spans="1:10">
      <c r="A56" s="330" t="s">
        <v>114</v>
      </c>
      <c r="B56" s="411" t="s">
        <v>115</v>
      </c>
      <c r="C56" s="110"/>
      <c r="D56" s="333"/>
      <c r="E56" s="357"/>
      <c r="F56" s="320"/>
      <c r="G56" s="375"/>
      <c r="H56" s="333"/>
      <c r="I56" s="320"/>
      <c r="J56" s="320"/>
    </row>
    <row r="57" spans="1:10" ht="25.5">
      <c r="A57" s="331" t="s">
        <v>116</v>
      </c>
      <c r="B57" s="3" t="s">
        <v>117</v>
      </c>
      <c r="C57" s="3" t="s">
        <v>118</v>
      </c>
      <c r="D57" s="334" t="s">
        <v>87</v>
      </c>
      <c r="E57" s="360">
        <v>9</v>
      </c>
      <c r="F57" s="304"/>
      <c r="G57" s="374"/>
      <c r="H57" s="334"/>
      <c r="I57" s="304"/>
      <c r="J57" s="304"/>
    </row>
    <row r="58" spans="1:10" ht="25.5">
      <c r="A58" s="331" t="s">
        <v>119</v>
      </c>
      <c r="B58" s="3" t="s">
        <v>120</v>
      </c>
      <c r="C58" s="3" t="s">
        <v>121</v>
      </c>
      <c r="D58" s="334" t="s">
        <v>87</v>
      </c>
      <c r="E58" s="360">
        <v>6</v>
      </c>
      <c r="F58" s="304"/>
      <c r="G58" s="374"/>
      <c r="H58" s="371"/>
      <c r="I58" s="318"/>
      <c r="J58" s="304"/>
    </row>
    <row r="59" spans="1:10">
      <c r="A59" s="332"/>
      <c r="B59" s="341"/>
      <c r="C59" s="385"/>
      <c r="D59" s="335"/>
      <c r="E59" s="358"/>
      <c r="F59" s="329"/>
      <c r="G59" s="88"/>
      <c r="H59" s="87"/>
      <c r="I59" s="373" t="s">
        <v>122</v>
      </c>
      <c r="J59" s="319"/>
    </row>
    <row r="60" spans="1:10">
      <c r="A60" s="330" t="s">
        <v>123</v>
      </c>
      <c r="B60" s="342" t="s">
        <v>1411</v>
      </c>
      <c r="C60" s="109"/>
      <c r="D60" s="333"/>
      <c r="E60" s="357"/>
      <c r="F60" s="320"/>
      <c r="G60" s="375"/>
      <c r="H60" s="333"/>
      <c r="I60" s="320"/>
      <c r="J60" s="320"/>
    </row>
    <row r="61" spans="1:10" ht="25.5">
      <c r="A61" s="331" t="s">
        <v>124</v>
      </c>
      <c r="B61" s="61" t="s">
        <v>125</v>
      </c>
      <c r="C61" s="3" t="s">
        <v>126</v>
      </c>
      <c r="D61" s="294" t="s">
        <v>87</v>
      </c>
      <c r="E61" s="303">
        <v>16</v>
      </c>
      <c r="F61" s="304"/>
      <c r="G61" s="374"/>
      <c r="H61" s="334"/>
      <c r="I61" s="304"/>
      <c r="J61" s="304"/>
    </row>
    <row r="62" spans="1:10" ht="25.5">
      <c r="A62" s="331" t="s">
        <v>127</v>
      </c>
      <c r="B62" s="3" t="s">
        <v>128</v>
      </c>
      <c r="C62" s="3" t="s">
        <v>129</v>
      </c>
      <c r="D62" s="294" t="s">
        <v>87</v>
      </c>
      <c r="E62" s="303">
        <v>8</v>
      </c>
      <c r="F62" s="304"/>
      <c r="G62" s="374"/>
      <c r="H62" s="334"/>
      <c r="I62" s="304"/>
      <c r="J62" s="304"/>
    </row>
    <row r="63" spans="1:10" ht="25.5">
      <c r="A63" s="331" t="s">
        <v>130</v>
      </c>
      <c r="B63" s="3" t="s">
        <v>131</v>
      </c>
      <c r="C63" s="3" t="s">
        <v>132</v>
      </c>
      <c r="D63" s="294" t="s">
        <v>87</v>
      </c>
      <c r="E63" s="303">
        <v>6</v>
      </c>
      <c r="F63" s="304"/>
      <c r="G63" s="374"/>
      <c r="H63" s="334"/>
      <c r="I63" s="304"/>
      <c r="J63" s="304"/>
    </row>
    <row r="64" spans="1:10" ht="25.5">
      <c r="A64" s="331" t="s">
        <v>133</v>
      </c>
      <c r="B64" s="61" t="s">
        <v>131</v>
      </c>
      <c r="C64" s="61" t="s">
        <v>134</v>
      </c>
      <c r="D64" s="412" t="s">
        <v>87</v>
      </c>
      <c r="E64" s="413">
        <v>6</v>
      </c>
      <c r="F64" s="304"/>
      <c r="G64" s="374"/>
      <c r="H64" s="334"/>
      <c r="I64" s="304"/>
      <c r="J64" s="304"/>
    </row>
    <row r="65" spans="1:10">
      <c r="A65" s="331" t="s">
        <v>135</v>
      </c>
      <c r="B65" s="3" t="s">
        <v>136</v>
      </c>
      <c r="C65" s="3" t="s">
        <v>137</v>
      </c>
      <c r="D65" s="294" t="s">
        <v>31</v>
      </c>
      <c r="E65" s="303">
        <v>6</v>
      </c>
      <c r="F65" s="304"/>
      <c r="G65" s="374"/>
      <c r="H65" s="334"/>
      <c r="I65" s="304"/>
      <c r="J65" s="304"/>
    </row>
    <row r="66" spans="1:10" ht="25.5">
      <c r="A66" s="331" t="s">
        <v>138</v>
      </c>
      <c r="B66" s="3" t="s">
        <v>139</v>
      </c>
      <c r="C66" s="3" t="s">
        <v>140</v>
      </c>
      <c r="D66" s="294" t="s">
        <v>31</v>
      </c>
      <c r="E66" s="303">
        <v>30</v>
      </c>
      <c r="F66" s="304"/>
      <c r="G66" s="374"/>
      <c r="H66" s="334"/>
      <c r="I66" s="304"/>
      <c r="J66" s="304"/>
    </row>
    <row r="67" spans="1:10">
      <c r="A67" s="331" t="s">
        <v>141</v>
      </c>
      <c r="B67" s="61" t="s">
        <v>142</v>
      </c>
      <c r="C67" s="3" t="s">
        <v>143</v>
      </c>
      <c r="D67" s="294" t="s">
        <v>87</v>
      </c>
      <c r="E67" s="303">
        <v>14</v>
      </c>
      <c r="F67" s="304"/>
      <c r="G67" s="374"/>
      <c r="H67" s="334"/>
      <c r="I67" s="304"/>
      <c r="J67" s="304"/>
    </row>
    <row r="68" spans="1:10" ht="25.5">
      <c r="A68" s="331" t="s">
        <v>144</v>
      </c>
      <c r="B68" s="414" t="s">
        <v>145</v>
      </c>
      <c r="C68" s="415" t="s">
        <v>2578</v>
      </c>
      <c r="D68" s="412" t="s">
        <v>31</v>
      </c>
      <c r="E68" s="417" t="s">
        <v>88</v>
      </c>
      <c r="F68" s="304"/>
      <c r="G68" s="374"/>
      <c r="H68" s="334"/>
      <c r="I68" s="304"/>
      <c r="J68" s="304"/>
    </row>
    <row r="69" spans="1:10" ht="25.5">
      <c r="A69" s="331" t="s">
        <v>146</v>
      </c>
      <c r="B69" s="3" t="s">
        <v>147</v>
      </c>
      <c r="C69" s="3" t="s">
        <v>148</v>
      </c>
      <c r="D69" s="294" t="s">
        <v>31</v>
      </c>
      <c r="E69" s="303">
        <v>8</v>
      </c>
      <c r="F69" s="304"/>
      <c r="G69" s="374"/>
      <c r="H69" s="334"/>
      <c r="I69" s="304"/>
      <c r="J69" s="304"/>
    </row>
    <row r="70" spans="1:10" ht="25.5">
      <c r="A70" s="331" t="s">
        <v>149</v>
      </c>
      <c r="B70" s="3" t="s">
        <v>150</v>
      </c>
      <c r="C70" s="3" t="s">
        <v>151</v>
      </c>
      <c r="D70" s="294" t="s">
        <v>31</v>
      </c>
      <c r="E70" s="303">
        <v>20</v>
      </c>
      <c r="F70" s="304"/>
      <c r="G70" s="374"/>
      <c r="H70" s="371"/>
      <c r="I70" s="318"/>
      <c r="J70" s="304"/>
    </row>
    <row r="71" spans="1:10">
      <c r="A71" s="332"/>
      <c r="B71" s="341"/>
      <c r="C71" s="385"/>
      <c r="D71" s="335"/>
      <c r="E71" s="358"/>
      <c r="F71" s="329"/>
      <c r="G71" s="88"/>
      <c r="H71" s="87"/>
      <c r="I71" s="373" t="s">
        <v>152</v>
      </c>
      <c r="J71" s="319"/>
    </row>
    <row r="72" spans="1:10">
      <c r="A72" s="330" t="s">
        <v>153</v>
      </c>
      <c r="B72" s="342" t="s">
        <v>154</v>
      </c>
      <c r="C72" s="109"/>
      <c r="D72" s="333"/>
      <c r="E72" s="357"/>
      <c r="F72" s="320"/>
      <c r="G72" s="375"/>
      <c r="H72" s="333"/>
      <c r="I72" s="320"/>
      <c r="J72" s="320"/>
    </row>
    <row r="73" spans="1:10" ht="38.25">
      <c r="A73" s="331" t="s">
        <v>155</v>
      </c>
      <c r="B73" s="61" t="s">
        <v>156</v>
      </c>
      <c r="C73" s="3" t="s">
        <v>2662</v>
      </c>
      <c r="D73" s="294" t="s">
        <v>31</v>
      </c>
      <c r="E73" s="303">
        <v>4</v>
      </c>
      <c r="F73" s="304"/>
      <c r="G73" s="374"/>
      <c r="H73" s="334"/>
      <c r="I73" s="304"/>
      <c r="J73" s="304"/>
    </row>
    <row r="74" spans="1:10" ht="25.5">
      <c r="A74" s="331" t="s">
        <v>160</v>
      </c>
      <c r="B74" s="61" t="s">
        <v>161</v>
      </c>
      <c r="C74" s="3" t="s">
        <v>2663</v>
      </c>
      <c r="D74" s="294" t="s">
        <v>87</v>
      </c>
      <c r="E74" s="303" t="s">
        <v>162</v>
      </c>
      <c r="F74" s="304"/>
      <c r="G74" s="374"/>
      <c r="H74" s="334"/>
      <c r="I74" s="304"/>
      <c r="J74" s="304"/>
    </row>
    <row r="75" spans="1:10" ht="25.5">
      <c r="A75" s="331" t="s">
        <v>165</v>
      </c>
      <c r="B75" s="61" t="s">
        <v>166</v>
      </c>
      <c r="C75" s="3" t="s">
        <v>2664</v>
      </c>
      <c r="D75" s="294" t="s">
        <v>87</v>
      </c>
      <c r="E75" s="303" t="s">
        <v>162</v>
      </c>
      <c r="F75" s="304"/>
      <c r="G75" s="374"/>
      <c r="H75" s="334"/>
      <c r="I75" s="304"/>
      <c r="J75" s="304"/>
    </row>
    <row r="76" spans="1:10" ht="25.5">
      <c r="A76" s="331" t="s">
        <v>176</v>
      </c>
      <c r="B76" s="61" t="s">
        <v>177</v>
      </c>
      <c r="C76" s="3" t="s">
        <v>178</v>
      </c>
      <c r="D76" s="294" t="s">
        <v>174</v>
      </c>
      <c r="E76" s="303">
        <v>3</v>
      </c>
      <c r="F76" s="304"/>
      <c r="G76" s="374"/>
      <c r="H76" s="334"/>
      <c r="I76" s="304"/>
      <c r="J76" s="304"/>
    </row>
    <row r="77" spans="1:10" ht="51">
      <c r="A77" s="331" t="s">
        <v>179</v>
      </c>
      <c r="B77" s="61" t="s">
        <v>180</v>
      </c>
      <c r="C77" s="3" t="s">
        <v>2665</v>
      </c>
      <c r="D77" s="294" t="s">
        <v>31</v>
      </c>
      <c r="E77" s="303">
        <v>10</v>
      </c>
      <c r="F77" s="304"/>
      <c r="G77" s="374"/>
      <c r="H77" s="371"/>
      <c r="I77" s="318"/>
      <c r="J77" s="304"/>
    </row>
    <row r="78" spans="1:10">
      <c r="A78" s="332"/>
      <c r="B78" s="341"/>
      <c r="C78" s="385"/>
      <c r="D78" s="335"/>
      <c r="E78" s="358"/>
      <c r="F78" s="329"/>
      <c r="G78" s="88"/>
      <c r="H78" s="335"/>
      <c r="I78" s="373" t="s">
        <v>181</v>
      </c>
      <c r="J78" s="319"/>
    </row>
    <row r="79" spans="1:10">
      <c r="A79" s="330" t="s">
        <v>182</v>
      </c>
      <c r="B79" s="342" t="s">
        <v>1124</v>
      </c>
      <c r="C79" s="129"/>
      <c r="D79" s="130"/>
      <c r="E79" s="187"/>
      <c r="F79" s="320"/>
      <c r="G79" s="375"/>
      <c r="H79" s="333"/>
      <c r="I79" s="320"/>
      <c r="J79" s="320"/>
    </row>
    <row r="80" spans="1:10" ht="38.25">
      <c r="A80" s="331" t="s">
        <v>183</v>
      </c>
      <c r="B80" s="61" t="s">
        <v>157</v>
      </c>
      <c r="C80" s="3" t="s">
        <v>158</v>
      </c>
      <c r="D80" s="294" t="s">
        <v>87</v>
      </c>
      <c r="E80" s="303">
        <v>4</v>
      </c>
      <c r="F80" s="304"/>
      <c r="G80" s="374"/>
      <c r="H80" s="334"/>
      <c r="I80" s="304"/>
      <c r="J80" s="304"/>
    </row>
    <row r="81" spans="1:10" ht="38.25">
      <c r="A81" s="331" t="s">
        <v>186</v>
      </c>
      <c r="B81" s="61" t="s">
        <v>157</v>
      </c>
      <c r="C81" s="3" t="s">
        <v>159</v>
      </c>
      <c r="D81" s="294" t="s">
        <v>87</v>
      </c>
      <c r="E81" s="303">
        <v>3</v>
      </c>
      <c r="F81" s="304"/>
      <c r="G81" s="374"/>
      <c r="H81" s="334"/>
      <c r="I81" s="304"/>
      <c r="J81" s="304"/>
    </row>
    <row r="82" spans="1:10">
      <c r="A82" s="332"/>
      <c r="B82" s="341"/>
      <c r="C82" s="385"/>
      <c r="D82" s="335"/>
      <c r="E82" s="358"/>
      <c r="F82" s="329"/>
      <c r="G82" s="88"/>
      <c r="H82" s="335"/>
      <c r="I82" s="373" t="s">
        <v>230</v>
      </c>
      <c r="J82" s="319"/>
    </row>
    <row r="83" spans="1:10">
      <c r="A83" s="330">
        <v>11</v>
      </c>
      <c r="B83" s="342" t="s">
        <v>1125</v>
      </c>
      <c r="C83" s="131"/>
      <c r="D83" s="131"/>
      <c r="E83" s="496"/>
      <c r="F83" s="131"/>
      <c r="G83" s="131"/>
      <c r="H83" s="131"/>
      <c r="I83" s="131"/>
      <c r="J83" s="131"/>
    </row>
    <row r="84" spans="1:10" ht="25.5">
      <c r="A84" s="331" t="s">
        <v>231</v>
      </c>
      <c r="B84" s="61" t="s">
        <v>163</v>
      </c>
      <c r="C84" s="3" t="s">
        <v>164</v>
      </c>
      <c r="D84" s="294" t="s">
        <v>87</v>
      </c>
      <c r="E84" s="303" t="s">
        <v>162</v>
      </c>
      <c r="F84" s="304"/>
      <c r="G84" s="374"/>
      <c r="H84" s="334"/>
      <c r="I84" s="304"/>
      <c r="J84" s="304"/>
    </row>
    <row r="85" spans="1:10">
      <c r="A85" s="332"/>
      <c r="B85" s="341"/>
      <c r="C85" s="385"/>
      <c r="D85" s="335"/>
      <c r="E85" s="358"/>
      <c r="F85" s="329"/>
      <c r="G85" s="88"/>
      <c r="H85" s="335"/>
      <c r="I85" s="373" t="s">
        <v>245</v>
      </c>
      <c r="J85" s="319"/>
    </row>
    <row r="86" spans="1:10">
      <c r="A86" s="330" t="s">
        <v>246</v>
      </c>
      <c r="B86" s="342" t="s">
        <v>1412</v>
      </c>
      <c r="C86" s="131"/>
      <c r="D86" s="131"/>
      <c r="E86" s="496"/>
      <c r="F86" s="131"/>
      <c r="G86" s="131"/>
      <c r="H86" s="131"/>
      <c r="I86" s="131"/>
      <c r="J86" s="131"/>
    </row>
    <row r="87" spans="1:10" ht="25.5">
      <c r="A87" s="331" t="s">
        <v>247</v>
      </c>
      <c r="B87" s="61" t="s">
        <v>167</v>
      </c>
      <c r="C87" s="3" t="s">
        <v>168</v>
      </c>
      <c r="D87" s="294" t="s">
        <v>87</v>
      </c>
      <c r="E87" s="303">
        <v>6</v>
      </c>
      <c r="F87" s="304"/>
      <c r="G87" s="374"/>
      <c r="H87" s="334"/>
      <c r="I87" s="304"/>
      <c r="J87" s="304"/>
    </row>
    <row r="88" spans="1:10">
      <c r="A88" s="332"/>
      <c r="B88" s="341"/>
      <c r="C88" s="385"/>
      <c r="D88" s="335"/>
      <c r="E88" s="358"/>
      <c r="F88" s="329"/>
      <c r="G88" s="88"/>
      <c r="H88" s="335"/>
      <c r="I88" s="373" t="s">
        <v>266</v>
      </c>
      <c r="J88" s="319"/>
    </row>
    <row r="89" spans="1:10">
      <c r="A89" s="330" t="s">
        <v>267</v>
      </c>
      <c r="B89" s="342" t="s">
        <v>1413</v>
      </c>
      <c r="C89" s="131"/>
      <c r="D89" s="131"/>
      <c r="E89" s="496"/>
      <c r="F89" s="131"/>
      <c r="G89" s="131"/>
      <c r="H89" s="131"/>
      <c r="I89" s="131"/>
      <c r="J89" s="131"/>
    </row>
    <row r="90" spans="1:10" ht="25.5">
      <c r="A90" s="331" t="s">
        <v>268</v>
      </c>
      <c r="B90" s="61" t="s">
        <v>169</v>
      </c>
      <c r="C90" s="3" t="s">
        <v>170</v>
      </c>
      <c r="D90" s="294" t="s">
        <v>87</v>
      </c>
      <c r="E90" s="303">
        <v>4</v>
      </c>
      <c r="F90" s="304"/>
      <c r="G90" s="374"/>
      <c r="H90" s="334"/>
      <c r="I90" s="304"/>
      <c r="J90" s="304"/>
    </row>
    <row r="91" spans="1:10">
      <c r="A91" s="332"/>
      <c r="B91" s="341"/>
      <c r="C91" s="385"/>
      <c r="D91" s="335"/>
      <c r="E91" s="358"/>
      <c r="F91" s="329"/>
      <c r="G91" s="88"/>
      <c r="H91" s="335"/>
      <c r="I91" s="373" t="s">
        <v>271</v>
      </c>
      <c r="J91" s="319"/>
    </row>
    <row r="92" spans="1:10">
      <c r="A92" s="330" t="s">
        <v>272</v>
      </c>
      <c r="B92" s="342" t="s">
        <v>1414</v>
      </c>
      <c r="C92" s="131"/>
      <c r="D92" s="131"/>
      <c r="E92" s="496"/>
      <c r="F92" s="131"/>
      <c r="G92" s="131"/>
      <c r="H92" s="131"/>
      <c r="I92" s="131"/>
      <c r="J92" s="131"/>
    </row>
    <row r="93" spans="1:10" ht="25.5">
      <c r="A93" s="331" t="s">
        <v>273</v>
      </c>
      <c r="B93" s="61" t="s">
        <v>171</v>
      </c>
      <c r="C93" s="3" t="s">
        <v>172</v>
      </c>
      <c r="D93" s="294" t="s">
        <v>87</v>
      </c>
      <c r="E93" s="303">
        <v>10</v>
      </c>
      <c r="F93" s="304"/>
      <c r="G93" s="374"/>
      <c r="H93" s="334"/>
      <c r="I93" s="304"/>
      <c r="J93" s="304"/>
    </row>
    <row r="94" spans="1:10">
      <c r="A94" s="332"/>
      <c r="B94" s="341"/>
      <c r="C94" s="385"/>
      <c r="D94" s="335"/>
      <c r="E94" s="358"/>
      <c r="F94" s="329"/>
      <c r="G94" s="88"/>
      <c r="H94" s="335"/>
      <c r="I94" s="373" t="s">
        <v>283</v>
      </c>
      <c r="J94" s="319"/>
    </row>
    <row r="95" spans="1:10">
      <c r="A95" s="330" t="s">
        <v>284</v>
      </c>
      <c r="B95" s="342" t="s">
        <v>1415</v>
      </c>
      <c r="C95" s="131"/>
      <c r="D95" s="131"/>
      <c r="E95" s="496"/>
      <c r="F95" s="131"/>
      <c r="G95" s="131"/>
      <c r="H95" s="131"/>
      <c r="I95" s="131"/>
      <c r="J95" s="131"/>
    </row>
    <row r="96" spans="1:10" ht="25.5">
      <c r="A96" s="331" t="s">
        <v>285</v>
      </c>
      <c r="B96" s="61" t="s">
        <v>173</v>
      </c>
      <c r="C96" s="3" t="s">
        <v>2666</v>
      </c>
      <c r="D96" s="294" t="s">
        <v>174</v>
      </c>
      <c r="E96" s="303">
        <v>3</v>
      </c>
      <c r="F96" s="304"/>
      <c r="G96" s="374"/>
      <c r="H96" s="334"/>
      <c r="I96" s="304"/>
      <c r="J96" s="304"/>
    </row>
    <row r="97" spans="1:10">
      <c r="A97" s="332"/>
      <c r="B97" s="341"/>
      <c r="C97" s="385"/>
      <c r="D97" s="335"/>
      <c r="E97" s="358"/>
      <c r="F97" s="329"/>
      <c r="G97" s="88"/>
      <c r="H97" s="335"/>
      <c r="I97" s="373" t="s">
        <v>308</v>
      </c>
      <c r="J97" s="319"/>
    </row>
    <row r="98" spans="1:10">
      <c r="A98" s="330" t="s">
        <v>309</v>
      </c>
      <c r="B98" s="342" t="s">
        <v>1416</v>
      </c>
      <c r="C98" s="131"/>
      <c r="D98" s="131"/>
      <c r="E98" s="496"/>
      <c r="F98" s="131"/>
      <c r="G98" s="131"/>
      <c r="H98" s="131"/>
      <c r="I98" s="131"/>
      <c r="J98" s="131"/>
    </row>
    <row r="99" spans="1:10" ht="25.5">
      <c r="A99" s="331" t="s">
        <v>310</v>
      </c>
      <c r="B99" s="61" t="s">
        <v>175</v>
      </c>
      <c r="C99" s="3" t="s">
        <v>2667</v>
      </c>
      <c r="D99" s="294" t="s">
        <v>174</v>
      </c>
      <c r="E99" s="303">
        <v>3</v>
      </c>
      <c r="F99" s="304"/>
      <c r="G99" s="374"/>
      <c r="H99" s="334"/>
      <c r="I99" s="304"/>
      <c r="J99" s="304"/>
    </row>
    <row r="100" spans="1:10">
      <c r="A100" s="332"/>
      <c r="B100" s="39"/>
      <c r="C100" s="39"/>
      <c r="D100" s="40"/>
      <c r="E100" s="176"/>
      <c r="F100" s="329"/>
      <c r="G100" s="88"/>
      <c r="H100" s="335"/>
      <c r="I100" s="373" t="s">
        <v>319</v>
      </c>
      <c r="J100" s="319"/>
    </row>
    <row r="101" spans="1:10">
      <c r="A101" s="330" t="s">
        <v>320</v>
      </c>
      <c r="B101" s="62" t="s">
        <v>2579</v>
      </c>
      <c r="C101" s="111"/>
      <c r="D101" s="32"/>
      <c r="E101" s="74"/>
      <c r="F101" s="320"/>
      <c r="G101" s="375"/>
      <c r="H101" s="333"/>
      <c r="I101" s="320"/>
      <c r="J101" s="320"/>
    </row>
    <row r="102" spans="1:10" ht="25.5">
      <c r="A102" s="331" t="s">
        <v>321</v>
      </c>
      <c r="B102" s="418" t="s">
        <v>184</v>
      </c>
      <c r="C102" s="419" t="s">
        <v>185</v>
      </c>
      <c r="D102" s="134" t="s">
        <v>31</v>
      </c>
      <c r="E102" s="420">
        <v>150</v>
      </c>
      <c r="F102" s="304"/>
      <c r="G102" s="374"/>
      <c r="H102" s="334"/>
      <c r="I102" s="304"/>
      <c r="J102" s="304"/>
    </row>
    <row r="103" spans="1:10" ht="38.25">
      <c r="A103" s="331" t="s">
        <v>324</v>
      </c>
      <c r="B103" s="418" t="s">
        <v>187</v>
      </c>
      <c r="C103" s="419" t="s">
        <v>185</v>
      </c>
      <c r="D103" s="134" t="s">
        <v>31</v>
      </c>
      <c r="E103" s="420">
        <v>150</v>
      </c>
      <c r="F103" s="304"/>
      <c r="G103" s="374"/>
      <c r="H103" s="334"/>
      <c r="I103" s="304"/>
      <c r="J103" s="304"/>
    </row>
    <row r="104" spans="1:10" ht="38.25">
      <c r="A104" s="331" t="s">
        <v>326</v>
      </c>
      <c r="B104" s="418" t="s">
        <v>188</v>
      </c>
      <c r="C104" s="419" t="s">
        <v>185</v>
      </c>
      <c r="D104" s="134" t="s">
        <v>31</v>
      </c>
      <c r="E104" s="420">
        <v>150</v>
      </c>
      <c r="F104" s="304"/>
      <c r="G104" s="374"/>
      <c r="H104" s="334"/>
      <c r="I104" s="304"/>
      <c r="J104" s="304"/>
    </row>
    <row r="105" spans="1:10">
      <c r="A105" s="332"/>
      <c r="B105" s="39"/>
      <c r="C105" s="39"/>
      <c r="D105" s="40"/>
      <c r="E105" s="176"/>
      <c r="F105" s="329"/>
      <c r="G105" s="88"/>
      <c r="H105" s="335"/>
      <c r="I105" s="373" t="s">
        <v>1417</v>
      </c>
      <c r="J105" s="319"/>
    </row>
    <row r="106" spans="1:10">
      <c r="A106" s="330" t="s">
        <v>335</v>
      </c>
      <c r="B106" s="62" t="s">
        <v>1418</v>
      </c>
      <c r="C106" s="111"/>
      <c r="D106" s="32"/>
      <c r="E106" s="74"/>
      <c r="F106" s="320"/>
      <c r="G106" s="375"/>
      <c r="H106" s="333"/>
      <c r="I106" s="320"/>
      <c r="J106" s="320"/>
    </row>
    <row r="107" spans="1:10" ht="25.5">
      <c r="A107" s="331" t="s">
        <v>336</v>
      </c>
      <c r="B107" s="297" t="s">
        <v>189</v>
      </c>
      <c r="C107" s="419" t="s">
        <v>190</v>
      </c>
      <c r="D107" s="134" t="s">
        <v>31</v>
      </c>
      <c r="E107" s="139">
        <v>330</v>
      </c>
      <c r="F107" s="304"/>
      <c r="G107" s="374"/>
      <c r="H107" s="334"/>
      <c r="I107" s="304"/>
      <c r="J107" s="304"/>
    </row>
    <row r="108" spans="1:10" ht="25.5">
      <c r="A108" s="331" t="s">
        <v>338</v>
      </c>
      <c r="B108" s="297" t="s">
        <v>191</v>
      </c>
      <c r="C108" s="419" t="s">
        <v>190</v>
      </c>
      <c r="D108" s="134" t="s">
        <v>31</v>
      </c>
      <c r="E108" s="139">
        <v>150</v>
      </c>
      <c r="F108" s="304"/>
      <c r="G108" s="374"/>
      <c r="H108" s="334"/>
      <c r="I108" s="304"/>
      <c r="J108" s="304"/>
    </row>
    <row r="109" spans="1:10" ht="25.5">
      <c r="A109" s="331" t="s">
        <v>340</v>
      </c>
      <c r="B109" s="132" t="s">
        <v>222</v>
      </c>
      <c r="C109" s="421" t="s">
        <v>223</v>
      </c>
      <c r="D109" s="134" t="s">
        <v>87</v>
      </c>
      <c r="E109" s="422" t="s">
        <v>162</v>
      </c>
      <c r="F109" s="304"/>
      <c r="G109" s="374"/>
      <c r="H109" s="334"/>
      <c r="I109" s="304"/>
      <c r="J109" s="304"/>
    </row>
    <row r="110" spans="1:10" ht="25.5">
      <c r="A110" s="331" t="s">
        <v>342</v>
      </c>
      <c r="B110" s="132" t="s">
        <v>224</v>
      </c>
      <c r="C110" s="421" t="s">
        <v>225</v>
      </c>
      <c r="D110" s="134" t="s">
        <v>87</v>
      </c>
      <c r="E110" s="422" t="s">
        <v>162</v>
      </c>
      <c r="F110" s="304"/>
      <c r="G110" s="374"/>
      <c r="H110" s="334"/>
      <c r="I110" s="304"/>
      <c r="J110" s="304"/>
    </row>
    <row r="111" spans="1:10" ht="25.5">
      <c r="A111" s="331" t="s">
        <v>345</v>
      </c>
      <c r="B111" s="132" t="s">
        <v>192</v>
      </c>
      <c r="C111" s="133" t="s">
        <v>193</v>
      </c>
      <c r="D111" s="134" t="s">
        <v>87</v>
      </c>
      <c r="E111" s="11">
        <v>12</v>
      </c>
      <c r="F111" s="304"/>
      <c r="G111" s="374"/>
      <c r="H111" s="334"/>
      <c r="I111" s="304"/>
      <c r="J111" s="304"/>
    </row>
    <row r="112" spans="1:10" ht="25.5">
      <c r="A112" s="331" t="s">
        <v>348</v>
      </c>
      <c r="B112" s="132" t="s">
        <v>194</v>
      </c>
      <c r="C112" s="133" t="s">
        <v>195</v>
      </c>
      <c r="D112" s="134" t="s">
        <v>87</v>
      </c>
      <c r="E112" s="11">
        <v>2</v>
      </c>
      <c r="F112" s="304"/>
      <c r="G112" s="374"/>
      <c r="H112" s="334"/>
      <c r="I112" s="304"/>
      <c r="J112" s="304"/>
    </row>
    <row r="113" spans="1:10" ht="25.5">
      <c r="A113" s="331" t="s">
        <v>350</v>
      </c>
      <c r="B113" s="132" t="s">
        <v>196</v>
      </c>
      <c r="C113" s="133" t="s">
        <v>197</v>
      </c>
      <c r="D113" s="134" t="s">
        <v>87</v>
      </c>
      <c r="E113" s="11">
        <v>2</v>
      </c>
      <c r="F113" s="304"/>
      <c r="G113" s="374"/>
      <c r="H113" s="334"/>
      <c r="I113" s="304"/>
      <c r="J113" s="304"/>
    </row>
    <row r="114" spans="1:10" ht="38.25">
      <c r="A114" s="331" t="s">
        <v>1419</v>
      </c>
      <c r="B114" s="132" t="s">
        <v>226</v>
      </c>
      <c r="C114" s="133" t="s">
        <v>227</v>
      </c>
      <c r="D114" s="134" t="s">
        <v>87</v>
      </c>
      <c r="E114" s="139">
        <v>2</v>
      </c>
      <c r="F114" s="304"/>
      <c r="G114" s="374"/>
      <c r="H114" s="334"/>
      <c r="I114" s="304"/>
      <c r="J114" s="304"/>
    </row>
    <row r="115" spans="1:10" ht="38.25">
      <c r="A115" s="331" t="s">
        <v>1420</v>
      </c>
      <c r="B115" s="132" t="s">
        <v>228</v>
      </c>
      <c r="C115" s="133" t="s">
        <v>229</v>
      </c>
      <c r="D115" s="134" t="s">
        <v>87</v>
      </c>
      <c r="E115" s="139">
        <v>2</v>
      </c>
      <c r="F115" s="304"/>
      <c r="G115" s="374"/>
      <c r="H115" s="334"/>
      <c r="I115" s="304"/>
      <c r="J115" s="304"/>
    </row>
    <row r="116" spans="1:10">
      <c r="A116" s="332"/>
      <c r="B116" s="39"/>
      <c r="C116" s="39"/>
      <c r="D116" s="40"/>
      <c r="E116" s="176"/>
      <c r="F116" s="329"/>
      <c r="G116" s="88"/>
      <c r="H116" s="335"/>
      <c r="I116" s="373" t="s">
        <v>352</v>
      </c>
      <c r="J116" s="319"/>
    </row>
    <row r="117" spans="1:10">
      <c r="A117" s="330" t="s">
        <v>353</v>
      </c>
      <c r="B117" s="62" t="s">
        <v>1421</v>
      </c>
      <c r="C117" s="111"/>
      <c r="D117" s="32"/>
      <c r="E117" s="74"/>
      <c r="F117" s="320"/>
      <c r="G117" s="375"/>
      <c r="H117" s="333"/>
      <c r="I117" s="320"/>
      <c r="J117" s="320"/>
    </row>
    <row r="118" spans="1:10" ht="25.5">
      <c r="A118" s="267" t="s">
        <v>354</v>
      </c>
      <c r="B118" s="132" t="s">
        <v>202</v>
      </c>
      <c r="C118" s="133" t="s">
        <v>203</v>
      </c>
      <c r="D118" s="134" t="s">
        <v>87</v>
      </c>
      <c r="E118" s="11">
        <v>3</v>
      </c>
      <c r="F118" s="304"/>
      <c r="G118" s="374"/>
      <c r="H118" s="334"/>
      <c r="I118" s="304"/>
      <c r="J118" s="304"/>
    </row>
    <row r="119" spans="1:10" ht="25.5">
      <c r="A119" s="267" t="s">
        <v>357</v>
      </c>
      <c r="B119" s="132" t="s">
        <v>208</v>
      </c>
      <c r="C119" s="133" t="s">
        <v>209</v>
      </c>
      <c r="D119" s="134" t="s">
        <v>87</v>
      </c>
      <c r="E119" s="11">
        <v>3</v>
      </c>
      <c r="F119" s="304"/>
      <c r="G119" s="374"/>
      <c r="H119" s="334"/>
      <c r="I119" s="304"/>
      <c r="J119" s="304"/>
    </row>
    <row r="120" spans="1:10" ht="25.5">
      <c r="A120" s="267" t="s">
        <v>397</v>
      </c>
      <c r="B120" s="132" t="s">
        <v>212</v>
      </c>
      <c r="C120" s="133" t="s">
        <v>213</v>
      </c>
      <c r="D120" s="134" t="s">
        <v>87</v>
      </c>
      <c r="E120" s="11">
        <v>3</v>
      </c>
      <c r="F120" s="304"/>
      <c r="G120" s="374"/>
      <c r="H120" s="334"/>
      <c r="I120" s="304"/>
      <c r="J120" s="304"/>
    </row>
    <row r="121" spans="1:10" ht="25.5">
      <c r="A121" s="267" t="s">
        <v>1422</v>
      </c>
      <c r="B121" s="132" t="s">
        <v>214</v>
      </c>
      <c r="C121" s="133" t="s">
        <v>215</v>
      </c>
      <c r="D121" s="134" t="s">
        <v>87</v>
      </c>
      <c r="E121" s="11">
        <v>12</v>
      </c>
      <c r="F121" s="304"/>
      <c r="G121" s="374"/>
      <c r="H121" s="334"/>
      <c r="I121" s="304"/>
      <c r="J121" s="304"/>
    </row>
    <row r="122" spans="1:10" ht="25.5">
      <c r="A122" s="267" t="s">
        <v>1423</v>
      </c>
      <c r="B122" s="132" t="s">
        <v>216</v>
      </c>
      <c r="C122" s="421" t="s">
        <v>217</v>
      </c>
      <c r="D122" s="134" t="s">
        <v>87</v>
      </c>
      <c r="E122" s="422">
        <v>20</v>
      </c>
      <c r="F122" s="304"/>
      <c r="G122" s="374"/>
      <c r="H122" s="334"/>
      <c r="I122" s="304"/>
      <c r="J122" s="304"/>
    </row>
    <row r="123" spans="1:10">
      <c r="A123" s="332"/>
      <c r="B123" s="39"/>
      <c r="C123" s="39"/>
      <c r="D123" s="40"/>
      <c r="E123" s="176"/>
      <c r="F123" s="329"/>
      <c r="G123" s="88"/>
      <c r="H123" s="335"/>
      <c r="I123" s="373" t="s">
        <v>359</v>
      </c>
      <c r="J123" s="319"/>
    </row>
    <row r="124" spans="1:10">
      <c r="A124" s="330" t="s">
        <v>360</v>
      </c>
      <c r="B124" s="62" t="s">
        <v>1424</v>
      </c>
      <c r="C124" s="111"/>
      <c r="D124" s="32"/>
      <c r="E124" s="74"/>
      <c r="F124" s="320"/>
      <c r="G124" s="375"/>
      <c r="H124" s="333"/>
      <c r="I124" s="320"/>
      <c r="J124" s="320"/>
    </row>
    <row r="125" spans="1:10" ht="25.5">
      <c r="A125" s="331" t="s">
        <v>362</v>
      </c>
      <c r="B125" s="132" t="s">
        <v>218</v>
      </c>
      <c r="C125" s="421" t="s">
        <v>219</v>
      </c>
      <c r="D125" s="134" t="s">
        <v>87</v>
      </c>
      <c r="E125" s="422" t="s">
        <v>162</v>
      </c>
      <c r="F125" s="304"/>
      <c r="G125" s="374"/>
      <c r="H125" s="334"/>
      <c r="I125" s="304"/>
      <c r="J125" s="304"/>
    </row>
    <row r="126" spans="1:10" ht="38.25">
      <c r="A126" s="331" t="s">
        <v>365</v>
      </c>
      <c r="B126" s="132" t="s">
        <v>220</v>
      </c>
      <c r="C126" s="421" t="s">
        <v>221</v>
      </c>
      <c r="D126" s="134" t="s">
        <v>87</v>
      </c>
      <c r="E126" s="422" t="s">
        <v>162</v>
      </c>
      <c r="F126" s="304"/>
      <c r="G126" s="374"/>
      <c r="H126" s="334"/>
      <c r="I126" s="304"/>
      <c r="J126" s="304"/>
    </row>
    <row r="127" spans="1:10">
      <c r="A127" s="332"/>
      <c r="B127" s="39"/>
      <c r="C127" s="39"/>
      <c r="D127" s="40"/>
      <c r="E127" s="176"/>
      <c r="F127" s="329"/>
      <c r="G127" s="88"/>
      <c r="H127" s="335"/>
      <c r="I127" s="373" t="s">
        <v>370</v>
      </c>
      <c r="J127" s="319"/>
    </row>
    <row r="128" spans="1:10">
      <c r="A128" s="330" t="s">
        <v>371</v>
      </c>
      <c r="B128" s="62" t="s">
        <v>1428</v>
      </c>
      <c r="C128" s="111"/>
      <c r="D128" s="32"/>
      <c r="E128" s="74"/>
      <c r="F128" s="320"/>
      <c r="G128" s="375"/>
      <c r="H128" s="333"/>
      <c r="I128" s="320"/>
      <c r="J128" s="320"/>
    </row>
    <row r="129" spans="1:10" ht="38.25">
      <c r="A129" s="331" t="s">
        <v>1425</v>
      </c>
      <c r="B129" s="132" t="s">
        <v>198</v>
      </c>
      <c r="C129" s="133" t="s">
        <v>199</v>
      </c>
      <c r="D129" s="134" t="s">
        <v>87</v>
      </c>
      <c r="E129" s="11">
        <v>3</v>
      </c>
      <c r="F129" s="304"/>
      <c r="G129" s="374"/>
      <c r="H129" s="334"/>
      <c r="I129" s="304"/>
      <c r="J129" s="304"/>
    </row>
    <row r="130" spans="1:10" ht="38.25">
      <c r="A130" s="331" t="s">
        <v>1426</v>
      </c>
      <c r="B130" s="132" t="s">
        <v>200</v>
      </c>
      <c r="C130" s="133" t="s">
        <v>201</v>
      </c>
      <c r="D130" s="134" t="s">
        <v>87</v>
      </c>
      <c r="E130" s="11" t="s">
        <v>162</v>
      </c>
      <c r="F130" s="304"/>
      <c r="G130" s="374"/>
      <c r="H130" s="334"/>
      <c r="I130" s="304"/>
      <c r="J130" s="304"/>
    </row>
    <row r="131" spans="1:10">
      <c r="A131" s="332"/>
      <c r="B131" s="39"/>
      <c r="C131" s="39"/>
      <c r="D131" s="40"/>
      <c r="E131" s="176"/>
      <c r="F131" s="329"/>
      <c r="G131" s="88"/>
      <c r="H131" s="335"/>
      <c r="I131" s="373" t="s">
        <v>378</v>
      </c>
      <c r="J131" s="319"/>
    </row>
    <row r="132" spans="1:10">
      <c r="A132" s="330" t="s">
        <v>379</v>
      </c>
      <c r="B132" s="62" t="s">
        <v>1427</v>
      </c>
      <c r="C132" s="111"/>
      <c r="D132" s="32"/>
      <c r="E132" s="74"/>
      <c r="F132" s="320"/>
      <c r="G132" s="375"/>
      <c r="H132" s="333"/>
      <c r="I132" s="320"/>
      <c r="J132" s="320"/>
    </row>
    <row r="133" spans="1:10" ht="25.5">
      <c r="A133" s="331" t="s">
        <v>372</v>
      </c>
      <c r="B133" s="132" t="s">
        <v>204</v>
      </c>
      <c r="C133" s="133" t="s">
        <v>205</v>
      </c>
      <c r="D133" s="134" t="s">
        <v>87</v>
      </c>
      <c r="E133" s="11">
        <v>3</v>
      </c>
      <c r="F133" s="304"/>
      <c r="G133" s="374"/>
      <c r="H133" s="334"/>
      <c r="I133" s="304"/>
      <c r="J133" s="304"/>
    </row>
    <row r="134" spans="1:10" ht="25.5">
      <c r="A134" s="331" t="s">
        <v>375</v>
      </c>
      <c r="B134" s="132" t="s">
        <v>206</v>
      </c>
      <c r="C134" s="133" t="s">
        <v>207</v>
      </c>
      <c r="D134" s="134" t="s">
        <v>87</v>
      </c>
      <c r="E134" s="11">
        <v>3</v>
      </c>
      <c r="F134" s="304"/>
      <c r="G134" s="374"/>
      <c r="H134" s="334"/>
      <c r="I134" s="304"/>
      <c r="J134" s="304"/>
    </row>
    <row r="135" spans="1:10">
      <c r="A135" s="332"/>
      <c r="B135" s="39"/>
      <c r="C135" s="39"/>
      <c r="D135" s="40"/>
      <c r="E135" s="176"/>
      <c r="F135" s="329"/>
      <c r="G135" s="88"/>
      <c r="H135" s="335"/>
      <c r="I135" s="373" t="s">
        <v>400</v>
      </c>
      <c r="J135" s="319"/>
    </row>
    <row r="136" spans="1:10">
      <c r="A136" s="330" t="s">
        <v>404</v>
      </c>
      <c r="B136" s="62" t="s">
        <v>2580</v>
      </c>
      <c r="C136" s="111"/>
      <c r="D136" s="32"/>
      <c r="E136" s="74"/>
      <c r="F136" s="320"/>
      <c r="G136" s="375"/>
      <c r="H136" s="333"/>
      <c r="I136" s="320"/>
      <c r="J136" s="320"/>
    </row>
    <row r="137" spans="1:10" ht="25.5">
      <c r="A137" s="331" t="s">
        <v>405</v>
      </c>
      <c r="B137" s="132" t="s">
        <v>210</v>
      </c>
      <c r="C137" s="133" t="s">
        <v>211</v>
      </c>
      <c r="D137" s="134" t="s">
        <v>87</v>
      </c>
      <c r="E137" s="11">
        <v>8</v>
      </c>
      <c r="F137" s="304"/>
      <c r="G137" s="374"/>
      <c r="H137" s="334"/>
      <c r="I137" s="304"/>
      <c r="J137" s="304"/>
    </row>
    <row r="138" spans="1:10">
      <c r="A138" s="332"/>
      <c r="B138" s="42"/>
      <c r="C138" s="112"/>
      <c r="D138" s="34"/>
      <c r="E138" s="176"/>
      <c r="F138" s="329"/>
      <c r="G138" s="373"/>
      <c r="H138" s="335"/>
      <c r="I138" s="373" t="s">
        <v>410</v>
      </c>
      <c r="J138" s="319"/>
    </row>
    <row r="139" spans="1:10">
      <c r="A139" s="330" t="s">
        <v>411</v>
      </c>
      <c r="B139" s="342" t="s">
        <v>2581</v>
      </c>
      <c r="C139" s="386"/>
      <c r="D139" s="333"/>
      <c r="E139" s="357"/>
      <c r="F139" s="320"/>
      <c r="G139" s="375"/>
      <c r="H139" s="333"/>
      <c r="I139" s="320"/>
      <c r="J139" s="320"/>
    </row>
    <row r="140" spans="1:10">
      <c r="A140" s="331" t="s">
        <v>2583</v>
      </c>
      <c r="B140" s="293" t="s">
        <v>232</v>
      </c>
      <c r="C140" s="293" t="s">
        <v>233</v>
      </c>
      <c r="D140" s="296" t="s">
        <v>31</v>
      </c>
      <c r="E140" s="361" t="s">
        <v>234</v>
      </c>
      <c r="F140" s="304"/>
      <c r="G140" s="374"/>
      <c r="H140" s="334"/>
      <c r="I140" s="304"/>
      <c r="J140" s="304"/>
    </row>
    <row r="141" spans="1:10">
      <c r="A141" s="331" t="s">
        <v>2582</v>
      </c>
      <c r="B141" s="293" t="s">
        <v>235</v>
      </c>
      <c r="C141" s="293" t="s">
        <v>236</v>
      </c>
      <c r="D141" s="296" t="s">
        <v>31</v>
      </c>
      <c r="E141" s="361" t="s">
        <v>88</v>
      </c>
      <c r="F141" s="304"/>
      <c r="G141" s="374"/>
      <c r="H141" s="334"/>
      <c r="I141" s="304"/>
      <c r="J141" s="304"/>
    </row>
    <row r="142" spans="1:10" ht="25.5">
      <c r="A142" s="331" t="s">
        <v>2584</v>
      </c>
      <c r="B142" s="293" t="s">
        <v>237</v>
      </c>
      <c r="C142" s="293" t="s">
        <v>238</v>
      </c>
      <c r="D142" s="294" t="s">
        <v>87</v>
      </c>
      <c r="E142" s="361" t="s">
        <v>88</v>
      </c>
      <c r="F142" s="304"/>
      <c r="G142" s="374"/>
      <c r="H142" s="334"/>
      <c r="I142" s="304"/>
      <c r="J142" s="304"/>
    </row>
    <row r="143" spans="1:10">
      <c r="A143" s="331" t="s">
        <v>2585</v>
      </c>
      <c r="B143" s="7" t="s">
        <v>239</v>
      </c>
      <c r="C143" s="7" t="s">
        <v>240</v>
      </c>
      <c r="D143" s="296" t="s">
        <v>31</v>
      </c>
      <c r="E143" s="362" t="s">
        <v>241</v>
      </c>
      <c r="F143" s="304"/>
      <c r="G143" s="374"/>
      <c r="H143" s="334"/>
      <c r="I143" s="304"/>
      <c r="J143" s="304"/>
    </row>
    <row r="144" spans="1:10">
      <c r="A144" s="331" t="s">
        <v>2586</v>
      </c>
      <c r="B144" s="7" t="s">
        <v>242</v>
      </c>
      <c r="C144" s="7" t="s">
        <v>243</v>
      </c>
      <c r="D144" s="296" t="s">
        <v>31</v>
      </c>
      <c r="E144" s="362" t="s">
        <v>234</v>
      </c>
      <c r="F144" s="304"/>
      <c r="G144" s="374"/>
      <c r="H144" s="334"/>
      <c r="I144" s="304"/>
      <c r="J144" s="304"/>
    </row>
    <row r="145" spans="1:10">
      <c r="A145" s="331" t="s">
        <v>2587</v>
      </c>
      <c r="B145" s="7" t="s">
        <v>244</v>
      </c>
      <c r="C145" s="7" t="s">
        <v>243</v>
      </c>
      <c r="D145" s="296" t="s">
        <v>31</v>
      </c>
      <c r="E145" s="362" t="s">
        <v>234</v>
      </c>
      <c r="F145" s="304"/>
      <c r="G145" s="374"/>
      <c r="H145" s="371"/>
      <c r="I145" s="318"/>
      <c r="J145" s="304"/>
    </row>
    <row r="146" spans="1:10">
      <c r="A146" s="332"/>
      <c r="B146" s="341"/>
      <c r="C146" s="385"/>
      <c r="D146" s="335"/>
      <c r="E146" s="358"/>
      <c r="F146" s="329"/>
      <c r="G146" s="378"/>
      <c r="H146" s="335"/>
      <c r="I146" s="373" t="s">
        <v>1429</v>
      </c>
      <c r="J146" s="319"/>
    </row>
    <row r="147" spans="1:10">
      <c r="A147" s="330" t="s">
        <v>434</v>
      </c>
      <c r="B147" s="217" t="s">
        <v>1126</v>
      </c>
      <c r="C147" s="230"/>
      <c r="D147" s="202"/>
      <c r="E147" s="227"/>
      <c r="F147" s="320"/>
      <c r="G147" s="375"/>
      <c r="H147" s="333"/>
      <c r="I147" s="320"/>
      <c r="J147" s="320"/>
    </row>
    <row r="148" spans="1:10" ht="102">
      <c r="A148" s="331" t="s">
        <v>435</v>
      </c>
      <c r="B148" s="162" t="s">
        <v>248</v>
      </c>
      <c r="C148" s="305" t="s">
        <v>2668</v>
      </c>
      <c r="D148" s="141" t="s">
        <v>31</v>
      </c>
      <c r="E148" s="299">
        <v>6</v>
      </c>
      <c r="F148" s="304"/>
      <c r="G148" s="374"/>
      <c r="H148" s="334"/>
      <c r="I148" s="304"/>
      <c r="J148" s="304"/>
    </row>
    <row r="149" spans="1:10" ht="89.25">
      <c r="A149" s="331" t="s">
        <v>438</v>
      </c>
      <c r="B149" s="302" t="s">
        <v>250</v>
      </c>
      <c r="C149" s="305" t="s">
        <v>2669</v>
      </c>
      <c r="D149" s="141" t="s">
        <v>31</v>
      </c>
      <c r="E149" s="299">
        <v>3</v>
      </c>
      <c r="F149" s="304"/>
      <c r="G149" s="374"/>
      <c r="H149" s="334"/>
      <c r="I149" s="304"/>
      <c r="J149" s="304"/>
    </row>
    <row r="150" spans="1:10" ht="140.25">
      <c r="A150" s="331" t="s">
        <v>441</v>
      </c>
      <c r="B150" s="302" t="s">
        <v>251</v>
      </c>
      <c r="C150" s="305" t="s">
        <v>2670</v>
      </c>
      <c r="D150" s="141" t="s">
        <v>31</v>
      </c>
      <c r="E150" s="300">
        <v>9</v>
      </c>
      <c r="F150" s="304"/>
      <c r="G150" s="374"/>
      <c r="H150" s="334"/>
      <c r="I150" s="304"/>
      <c r="J150" s="304"/>
    </row>
    <row r="151" spans="1:10" ht="76.5">
      <c r="A151" s="331" t="s">
        <v>443</v>
      </c>
      <c r="B151" s="302" t="s">
        <v>252</v>
      </c>
      <c r="C151" s="305" t="s">
        <v>2671</v>
      </c>
      <c r="D151" s="141" t="s">
        <v>31</v>
      </c>
      <c r="E151" s="300">
        <v>6</v>
      </c>
      <c r="F151" s="304"/>
      <c r="G151" s="374"/>
      <c r="H151" s="334"/>
      <c r="I151" s="304"/>
      <c r="J151" s="304"/>
    </row>
    <row r="152" spans="1:10" ht="89.25">
      <c r="A152" s="331" t="s">
        <v>446</v>
      </c>
      <c r="B152" s="302" t="s">
        <v>253</v>
      </c>
      <c r="C152" s="305" t="s">
        <v>254</v>
      </c>
      <c r="D152" s="141" t="s">
        <v>31</v>
      </c>
      <c r="E152" s="300">
        <v>12</v>
      </c>
      <c r="F152" s="304"/>
      <c r="G152" s="374"/>
      <c r="H152" s="334"/>
      <c r="I152" s="304"/>
      <c r="J152" s="304"/>
    </row>
    <row r="153" spans="1:10" ht="102">
      <c r="A153" s="331" t="s">
        <v>1430</v>
      </c>
      <c r="B153" s="302" t="s">
        <v>255</v>
      </c>
      <c r="C153" s="305" t="s">
        <v>2675</v>
      </c>
      <c r="D153" s="141" t="s">
        <v>31</v>
      </c>
      <c r="E153" s="299">
        <v>6</v>
      </c>
      <c r="F153" s="304"/>
      <c r="G153" s="374"/>
      <c r="H153" s="334"/>
      <c r="I153" s="304"/>
      <c r="J153" s="304"/>
    </row>
    <row r="154" spans="1:10" ht="114.75">
      <c r="A154" s="331" t="s">
        <v>1431</v>
      </c>
      <c r="B154" s="302" t="s">
        <v>256</v>
      </c>
      <c r="C154" s="305" t="s">
        <v>2672</v>
      </c>
      <c r="D154" s="141" t="s">
        <v>31</v>
      </c>
      <c r="E154" s="300">
        <v>120</v>
      </c>
      <c r="F154" s="304"/>
      <c r="G154" s="374"/>
      <c r="H154" s="334"/>
      <c r="I154" s="304"/>
      <c r="J154" s="304"/>
    </row>
    <row r="155" spans="1:10" ht="25.5">
      <c r="A155" s="331" t="s">
        <v>1432</v>
      </c>
      <c r="B155" s="302" t="s">
        <v>257</v>
      </c>
      <c r="C155" s="305" t="s">
        <v>2673</v>
      </c>
      <c r="D155" s="141" t="s">
        <v>31</v>
      </c>
      <c r="E155" s="300">
        <v>3</v>
      </c>
      <c r="F155" s="304"/>
      <c r="G155" s="374"/>
      <c r="H155" s="334"/>
      <c r="I155" s="304"/>
      <c r="J155" s="304"/>
    </row>
    <row r="156" spans="1:10" ht="102">
      <c r="A156" s="331" t="s">
        <v>1433</v>
      </c>
      <c r="B156" s="302" t="s">
        <v>258</v>
      </c>
      <c r="C156" s="305" t="s">
        <v>2674</v>
      </c>
      <c r="D156" s="141" t="s">
        <v>31</v>
      </c>
      <c r="E156" s="300">
        <v>3</v>
      </c>
      <c r="F156" s="304"/>
      <c r="G156" s="374"/>
      <c r="H156" s="334"/>
      <c r="I156" s="304"/>
      <c r="J156" s="304"/>
    </row>
    <row r="157" spans="1:10" ht="51">
      <c r="A157" s="331" t="s">
        <v>1434</v>
      </c>
      <c r="B157" s="302" t="s">
        <v>259</v>
      </c>
      <c r="C157" s="305" t="s">
        <v>2676</v>
      </c>
      <c r="D157" s="141" t="s">
        <v>31</v>
      </c>
      <c r="E157" s="300">
        <v>12</v>
      </c>
      <c r="F157" s="304"/>
      <c r="G157" s="374"/>
      <c r="H157" s="334"/>
      <c r="I157" s="304"/>
      <c r="J157" s="304"/>
    </row>
    <row r="158" spans="1:10" ht="25.5">
      <c r="A158" s="331" t="s">
        <v>1435</v>
      </c>
      <c r="B158" s="302" t="s">
        <v>260</v>
      </c>
      <c r="C158" s="305" t="s">
        <v>261</v>
      </c>
      <c r="D158" s="141" t="s">
        <v>249</v>
      </c>
      <c r="E158" s="300">
        <v>12</v>
      </c>
      <c r="F158" s="304"/>
      <c r="G158" s="374"/>
      <c r="H158" s="334"/>
      <c r="I158" s="304"/>
      <c r="J158" s="304"/>
    </row>
    <row r="159" spans="1:10" ht="25.5">
      <c r="A159" s="331" t="s">
        <v>1436</v>
      </c>
      <c r="B159" s="302" t="s">
        <v>262</v>
      </c>
      <c r="C159" s="305" t="s">
        <v>263</v>
      </c>
      <c r="D159" s="141" t="s">
        <v>249</v>
      </c>
      <c r="E159" s="299">
        <v>24</v>
      </c>
      <c r="F159" s="304"/>
      <c r="G159" s="374"/>
      <c r="H159" s="334"/>
      <c r="I159" s="304"/>
      <c r="J159" s="304"/>
    </row>
    <row r="160" spans="1:10" ht="63.75">
      <c r="A160" s="331" t="s">
        <v>1437</v>
      </c>
      <c r="B160" s="302" t="s">
        <v>264</v>
      </c>
      <c r="C160" s="305" t="s">
        <v>2677</v>
      </c>
      <c r="D160" s="141" t="s">
        <v>31</v>
      </c>
      <c r="E160" s="300">
        <v>30</v>
      </c>
      <c r="F160" s="304"/>
      <c r="G160" s="374"/>
      <c r="H160" s="334"/>
      <c r="I160" s="304"/>
      <c r="J160" s="304"/>
    </row>
    <row r="161" spans="1:10" ht="38.25">
      <c r="A161" s="331" t="s">
        <v>1438</v>
      </c>
      <c r="B161" s="302" t="s">
        <v>265</v>
      </c>
      <c r="C161" s="305" t="s">
        <v>2678</v>
      </c>
      <c r="D161" s="141" t="s">
        <v>31</v>
      </c>
      <c r="E161" s="300">
        <v>6</v>
      </c>
      <c r="F161" s="304"/>
      <c r="G161" s="374"/>
      <c r="H161" s="334"/>
      <c r="I161" s="304"/>
      <c r="J161" s="304"/>
    </row>
    <row r="162" spans="1:10">
      <c r="A162" s="332"/>
      <c r="B162" s="341"/>
      <c r="C162" s="385"/>
      <c r="D162" s="335"/>
      <c r="E162" s="358"/>
      <c r="F162" s="329"/>
      <c r="G162" s="378"/>
      <c r="H162" s="378"/>
      <c r="I162" s="373" t="s">
        <v>448</v>
      </c>
      <c r="J162" s="319"/>
    </row>
    <row r="163" spans="1:10">
      <c r="A163" s="330" t="s">
        <v>449</v>
      </c>
      <c r="B163" s="177" t="s">
        <v>2796</v>
      </c>
      <c r="C163" s="231"/>
      <c r="D163" s="333"/>
      <c r="E163" s="357"/>
      <c r="F163" s="320"/>
      <c r="G163" s="375"/>
      <c r="H163" s="333"/>
      <c r="I163" s="320"/>
      <c r="J163" s="320"/>
    </row>
    <row r="164" spans="1:10" ht="51">
      <c r="A164" s="331" t="s">
        <v>450</v>
      </c>
      <c r="B164" s="148" t="s">
        <v>269</v>
      </c>
      <c r="C164" s="305" t="s">
        <v>1127</v>
      </c>
      <c r="D164" s="141" t="s">
        <v>31</v>
      </c>
      <c r="E164" s="360">
        <v>3</v>
      </c>
      <c r="F164" s="304"/>
      <c r="G164" s="374"/>
      <c r="H164" s="334"/>
      <c r="I164" s="304"/>
      <c r="J164" s="304"/>
    </row>
    <row r="165" spans="1:10" ht="25.5">
      <c r="A165" s="331" t="s">
        <v>452</v>
      </c>
      <c r="B165" s="148" t="s">
        <v>270</v>
      </c>
      <c r="C165" s="305" t="s">
        <v>1128</v>
      </c>
      <c r="D165" s="141" t="s">
        <v>1129</v>
      </c>
      <c r="E165" s="360">
        <v>3</v>
      </c>
      <c r="F165" s="304"/>
      <c r="G165" s="374"/>
      <c r="H165" s="334"/>
      <c r="I165" s="304"/>
      <c r="J165" s="304"/>
    </row>
    <row r="166" spans="1:10">
      <c r="A166" s="332"/>
      <c r="B166" s="341"/>
      <c r="C166" s="385"/>
      <c r="D166" s="335"/>
      <c r="E166" s="358"/>
      <c r="F166" s="329"/>
      <c r="G166" s="378"/>
      <c r="H166" s="335"/>
      <c r="I166" s="373" t="s">
        <v>1439</v>
      </c>
      <c r="J166" s="319"/>
    </row>
    <row r="167" spans="1:10">
      <c r="A167" s="330" t="s">
        <v>454</v>
      </c>
      <c r="B167" s="177" t="s">
        <v>2795</v>
      </c>
      <c r="C167" s="232"/>
      <c r="D167" s="333"/>
      <c r="E167" s="357"/>
      <c r="F167" s="320"/>
      <c r="G167" s="375"/>
      <c r="H167" s="333"/>
      <c r="I167" s="320"/>
      <c r="J167" s="320"/>
    </row>
    <row r="168" spans="1:10" ht="25.5">
      <c r="A168" s="331" t="s">
        <v>456</v>
      </c>
      <c r="B168" s="148" t="s">
        <v>274</v>
      </c>
      <c r="C168" s="305" t="s">
        <v>2679</v>
      </c>
      <c r="D168" s="334" t="s">
        <v>31</v>
      </c>
      <c r="E168" s="300">
        <v>12</v>
      </c>
      <c r="F168" s="339" t="s">
        <v>3223</v>
      </c>
      <c r="G168" s="1139">
        <v>35</v>
      </c>
      <c r="H168" s="1139">
        <v>35</v>
      </c>
      <c r="I168" s="339">
        <v>12</v>
      </c>
      <c r="J168" s="3501">
        <f>H168*E168*1.12</f>
        <v>470.40000000000003</v>
      </c>
    </row>
    <row r="169" spans="1:10" ht="38.25">
      <c r="A169" s="331" t="s">
        <v>459</v>
      </c>
      <c r="B169" s="148" t="s">
        <v>275</v>
      </c>
      <c r="C169" s="305" t="s">
        <v>276</v>
      </c>
      <c r="D169" s="334" t="s">
        <v>31</v>
      </c>
      <c r="E169" s="300">
        <v>18</v>
      </c>
      <c r="F169" s="339" t="s">
        <v>3223</v>
      </c>
      <c r="G169" s="1139">
        <v>27.8</v>
      </c>
      <c r="H169" s="1139">
        <v>27.8</v>
      </c>
      <c r="I169" s="339">
        <v>12</v>
      </c>
      <c r="J169" s="3501">
        <f>H169*E169*1.12</f>
        <v>560.44800000000009</v>
      </c>
    </row>
    <row r="170" spans="1:10">
      <c r="A170" s="331" t="s">
        <v>461</v>
      </c>
      <c r="B170" s="302" t="s">
        <v>277</v>
      </c>
      <c r="C170" s="305" t="s">
        <v>2680</v>
      </c>
      <c r="D170" s="334" t="s">
        <v>31</v>
      </c>
      <c r="E170" s="300">
        <v>18</v>
      </c>
      <c r="F170" s="339" t="s">
        <v>3223</v>
      </c>
      <c r="G170" s="1139">
        <v>26.2</v>
      </c>
      <c r="H170" s="1139">
        <v>26.2</v>
      </c>
      <c r="I170" s="339">
        <v>12</v>
      </c>
      <c r="J170" s="3501">
        <f>H170*E170*1.12</f>
        <v>528.19200000000001</v>
      </c>
    </row>
    <row r="171" spans="1:10" ht="25.5">
      <c r="A171" s="331" t="s">
        <v>1440</v>
      </c>
      <c r="B171" s="302" t="s">
        <v>278</v>
      </c>
      <c r="C171" s="305" t="s">
        <v>2681</v>
      </c>
      <c r="D171" s="384" t="s">
        <v>31</v>
      </c>
      <c r="E171" s="300">
        <v>12</v>
      </c>
      <c r="F171" s="339" t="s">
        <v>3223</v>
      </c>
      <c r="G171" s="1139">
        <v>26.2</v>
      </c>
      <c r="H171" s="1139">
        <v>26.2</v>
      </c>
      <c r="I171" s="339">
        <v>12</v>
      </c>
      <c r="J171" s="3501">
        <f>H171*E171*1.12</f>
        <v>352.12799999999999</v>
      </c>
    </row>
    <row r="172" spans="1:10" ht="25.5">
      <c r="A172" s="331" t="s">
        <v>1441</v>
      </c>
      <c r="B172" s="148" t="s">
        <v>279</v>
      </c>
      <c r="C172" s="305" t="s">
        <v>280</v>
      </c>
      <c r="D172" s="334" t="s">
        <v>249</v>
      </c>
      <c r="E172" s="300">
        <v>30</v>
      </c>
      <c r="F172" s="339" t="s">
        <v>3477</v>
      </c>
      <c r="G172" s="1139">
        <v>35</v>
      </c>
      <c r="H172" s="1139">
        <v>35</v>
      </c>
      <c r="I172" s="339">
        <v>12</v>
      </c>
      <c r="J172" s="3501">
        <f>H172*E172*1.12</f>
        <v>1176</v>
      </c>
    </row>
    <row r="173" spans="1:10" ht="25.5">
      <c r="A173" s="331" t="s">
        <v>1442</v>
      </c>
      <c r="B173" s="148" t="s">
        <v>281</v>
      </c>
      <c r="C173" s="305" t="s">
        <v>282</v>
      </c>
      <c r="D173" s="334" t="s">
        <v>249</v>
      </c>
      <c r="E173" s="300">
        <v>30</v>
      </c>
      <c r="F173" s="339" t="s">
        <v>3478</v>
      </c>
      <c r="G173" s="1139">
        <v>45.5</v>
      </c>
      <c r="H173" s="1139">
        <v>45.5</v>
      </c>
      <c r="I173" s="339">
        <v>12</v>
      </c>
      <c r="J173" s="3501">
        <f>H173*E173*1.12</f>
        <v>1528.8000000000002</v>
      </c>
    </row>
    <row r="174" spans="1:10">
      <c r="A174" s="332"/>
      <c r="B174" s="341"/>
      <c r="C174" s="385"/>
      <c r="D174" s="335"/>
      <c r="E174" s="358"/>
      <c r="F174" s="329"/>
      <c r="G174" s="378"/>
      <c r="H174" s="335"/>
      <c r="I174" s="373" t="s">
        <v>463</v>
      </c>
      <c r="J174" s="3502">
        <v>4121.3999999999996</v>
      </c>
    </row>
    <row r="175" spans="1:10">
      <c r="A175" s="330" t="s">
        <v>464</v>
      </c>
      <c r="B175" s="177" t="s">
        <v>1130</v>
      </c>
      <c r="C175" s="233"/>
      <c r="D175" s="333"/>
      <c r="E175" s="357"/>
      <c r="F175" s="320"/>
      <c r="G175" s="375"/>
      <c r="H175" s="333"/>
      <c r="I175" s="320"/>
      <c r="J175" s="320"/>
    </row>
    <row r="176" spans="1:10" ht="51">
      <c r="A176" s="331" t="s">
        <v>465</v>
      </c>
      <c r="B176" s="148" t="s">
        <v>286</v>
      </c>
      <c r="C176" s="305" t="s">
        <v>2682</v>
      </c>
      <c r="D176" s="334" t="s">
        <v>31</v>
      </c>
      <c r="E176" s="300">
        <v>9</v>
      </c>
      <c r="F176" s="304"/>
      <c r="G176" s="374"/>
      <c r="H176" s="334"/>
      <c r="I176" s="304"/>
      <c r="J176" s="304"/>
    </row>
    <row r="177" spans="1:10" ht="89.25">
      <c r="A177" s="331" t="s">
        <v>1443</v>
      </c>
      <c r="B177" s="148" t="s">
        <v>287</v>
      </c>
      <c r="C177" s="305" t="s">
        <v>2683</v>
      </c>
      <c r="D177" s="334" t="s">
        <v>31</v>
      </c>
      <c r="E177" s="300">
        <v>3</v>
      </c>
      <c r="F177" s="304"/>
      <c r="G177" s="374"/>
      <c r="H177" s="334"/>
      <c r="I177" s="304"/>
      <c r="J177" s="304"/>
    </row>
    <row r="178" spans="1:10" ht="114.75">
      <c r="A178" s="331" t="s">
        <v>468</v>
      </c>
      <c r="B178" s="148" t="s">
        <v>288</v>
      </c>
      <c r="C178" s="305" t="s">
        <v>289</v>
      </c>
      <c r="D178" s="334" t="s">
        <v>31</v>
      </c>
      <c r="E178" s="299">
        <v>3</v>
      </c>
      <c r="F178" s="304"/>
      <c r="G178" s="374"/>
      <c r="H178" s="334"/>
      <c r="I178" s="304"/>
      <c r="J178" s="304"/>
    </row>
    <row r="179" spans="1:10" ht="51">
      <c r="A179" s="331" t="s">
        <v>471</v>
      </c>
      <c r="B179" s="148" t="s">
        <v>290</v>
      </c>
      <c r="C179" s="305" t="s">
        <v>291</v>
      </c>
      <c r="D179" s="334" t="s">
        <v>31</v>
      </c>
      <c r="E179" s="300">
        <v>36</v>
      </c>
      <c r="F179" s="304"/>
      <c r="G179" s="374"/>
      <c r="H179" s="334"/>
      <c r="I179" s="304"/>
      <c r="J179" s="304"/>
    </row>
    <row r="180" spans="1:10" ht="102">
      <c r="A180" s="331" t="s">
        <v>474</v>
      </c>
      <c r="B180" s="148" t="s">
        <v>292</v>
      </c>
      <c r="C180" s="305" t="s">
        <v>293</v>
      </c>
      <c r="D180" s="334" t="s">
        <v>31</v>
      </c>
      <c r="E180" s="300">
        <v>24</v>
      </c>
      <c r="F180" s="304"/>
      <c r="G180" s="374"/>
      <c r="H180" s="334"/>
      <c r="I180" s="304"/>
      <c r="J180" s="304"/>
    </row>
    <row r="181" spans="1:10" ht="89.25">
      <c r="A181" s="331" t="s">
        <v>477</v>
      </c>
      <c r="B181" s="148" t="s">
        <v>294</v>
      </c>
      <c r="C181" s="305" t="s">
        <v>295</v>
      </c>
      <c r="D181" s="334" t="s">
        <v>31</v>
      </c>
      <c r="E181" s="299">
        <v>3</v>
      </c>
      <c r="F181" s="304"/>
      <c r="G181" s="374"/>
      <c r="H181" s="334"/>
      <c r="I181" s="304"/>
      <c r="J181" s="304"/>
    </row>
    <row r="182" spans="1:10" ht="38.25">
      <c r="A182" s="331" t="s">
        <v>480</v>
      </c>
      <c r="B182" s="148" t="s">
        <v>296</v>
      </c>
      <c r="C182" s="305" t="s">
        <v>297</v>
      </c>
      <c r="D182" s="334" t="s">
        <v>31</v>
      </c>
      <c r="E182" s="299">
        <v>15</v>
      </c>
      <c r="F182" s="304"/>
      <c r="G182" s="374"/>
      <c r="H182" s="334"/>
      <c r="I182" s="304"/>
      <c r="J182" s="304"/>
    </row>
    <row r="183" spans="1:10" ht="38.25">
      <c r="A183" s="331" t="s">
        <v>482</v>
      </c>
      <c r="B183" s="148" t="s">
        <v>298</v>
      </c>
      <c r="C183" s="305" t="s">
        <v>299</v>
      </c>
      <c r="D183" s="334" t="s">
        <v>31</v>
      </c>
      <c r="E183" s="299">
        <v>24</v>
      </c>
      <c r="F183" s="304"/>
      <c r="G183" s="374"/>
      <c r="H183" s="334"/>
      <c r="I183" s="304"/>
      <c r="J183" s="304"/>
    </row>
    <row r="184" spans="1:10" ht="102">
      <c r="A184" s="331" t="s">
        <v>485</v>
      </c>
      <c r="B184" s="148" t="s">
        <v>300</v>
      </c>
      <c r="C184" s="305" t="s">
        <v>301</v>
      </c>
      <c r="D184" s="334" t="s">
        <v>31</v>
      </c>
      <c r="E184" s="300">
        <v>18</v>
      </c>
      <c r="F184" s="304"/>
      <c r="G184" s="374"/>
      <c r="H184" s="334"/>
      <c r="I184" s="304"/>
      <c r="J184" s="304"/>
    </row>
    <row r="185" spans="1:10" ht="51">
      <c r="A185" s="331" t="s">
        <v>488</v>
      </c>
      <c r="B185" s="148" t="s">
        <v>302</v>
      </c>
      <c r="C185" s="305" t="s">
        <v>1131</v>
      </c>
      <c r="D185" s="334" t="s">
        <v>31</v>
      </c>
      <c r="E185" s="299">
        <v>9</v>
      </c>
      <c r="F185" s="304"/>
      <c r="G185" s="374"/>
      <c r="H185" s="334"/>
      <c r="I185" s="304"/>
      <c r="J185" s="304"/>
    </row>
    <row r="186" spans="1:10" ht="51">
      <c r="A186" s="331" t="s">
        <v>491</v>
      </c>
      <c r="B186" s="148" t="s">
        <v>303</v>
      </c>
      <c r="C186" s="305" t="s">
        <v>304</v>
      </c>
      <c r="D186" s="334" t="s">
        <v>31</v>
      </c>
      <c r="E186" s="299">
        <v>9</v>
      </c>
      <c r="F186" s="304"/>
      <c r="G186" s="374"/>
      <c r="H186" s="334"/>
      <c r="I186" s="304"/>
      <c r="J186" s="304"/>
    </row>
    <row r="187" spans="1:10" ht="102">
      <c r="A187" s="331" t="s">
        <v>494</v>
      </c>
      <c r="B187" s="148" t="s">
        <v>305</v>
      </c>
      <c r="C187" s="305" t="s">
        <v>1132</v>
      </c>
      <c r="D187" s="334" t="s">
        <v>31</v>
      </c>
      <c r="E187" s="299">
        <v>9</v>
      </c>
      <c r="F187" s="304"/>
      <c r="G187" s="374"/>
      <c r="H187" s="334"/>
      <c r="I187" s="304"/>
      <c r="J187" s="304"/>
    </row>
    <row r="188" spans="1:10" ht="89.25">
      <c r="A188" s="331" t="s">
        <v>496</v>
      </c>
      <c r="B188" s="148" t="s">
        <v>306</v>
      </c>
      <c r="C188" s="305" t="s">
        <v>307</v>
      </c>
      <c r="D188" s="334" t="s">
        <v>31</v>
      </c>
      <c r="E188" s="299">
        <v>24</v>
      </c>
      <c r="F188" s="304"/>
      <c r="G188" s="374"/>
      <c r="H188" s="334"/>
      <c r="I188" s="304"/>
      <c r="J188" s="304"/>
    </row>
    <row r="189" spans="1:10">
      <c r="A189" s="332"/>
      <c r="B189" s="341"/>
      <c r="C189" s="385"/>
      <c r="D189" s="335"/>
      <c r="E189" s="358"/>
      <c r="F189" s="329"/>
      <c r="G189" s="378"/>
      <c r="H189" s="335"/>
      <c r="I189" s="373" t="s">
        <v>519</v>
      </c>
      <c r="J189" s="319"/>
    </row>
    <row r="190" spans="1:10">
      <c r="A190" s="330" t="s">
        <v>520</v>
      </c>
      <c r="B190" s="177" t="s">
        <v>1444</v>
      </c>
      <c r="C190" s="234"/>
      <c r="D190" s="336"/>
      <c r="E190" s="357"/>
      <c r="F190" s="324"/>
      <c r="G190" s="376"/>
      <c r="H190" s="336"/>
      <c r="I190" s="324"/>
      <c r="J190" s="324"/>
    </row>
    <row r="191" spans="1:10" ht="76.5">
      <c r="A191" s="331" t="s">
        <v>521</v>
      </c>
      <c r="B191" s="148" t="s">
        <v>311</v>
      </c>
      <c r="C191" s="305" t="s">
        <v>312</v>
      </c>
      <c r="D191" s="334" t="s">
        <v>31</v>
      </c>
      <c r="E191" s="299">
        <v>12</v>
      </c>
      <c r="F191" s="304"/>
      <c r="G191" s="374"/>
      <c r="H191" s="334"/>
      <c r="I191" s="304"/>
      <c r="J191" s="304"/>
    </row>
    <row r="192" spans="1:10" ht="51">
      <c r="A192" s="331" t="s">
        <v>524</v>
      </c>
      <c r="B192" s="148" t="s">
        <v>313</v>
      </c>
      <c r="C192" s="305" t="s">
        <v>314</v>
      </c>
      <c r="D192" s="334" t="s">
        <v>87</v>
      </c>
      <c r="E192" s="299">
        <v>12</v>
      </c>
      <c r="F192" s="304"/>
      <c r="G192" s="374"/>
      <c r="H192" s="334"/>
      <c r="I192" s="304"/>
      <c r="J192" s="304"/>
    </row>
    <row r="193" spans="1:10" ht="51">
      <c r="A193" s="331" t="s">
        <v>527</v>
      </c>
      <c r="B193" s="148" t="s">
        <v>315</v>
      </c>
      <c r="C193" s="305" t="s">
        <v>316</v>
      </c>
      <c r="D193" s="334" t="s">
        <v>87</v>
      </c>
      <c r="E193" s="299">
        <v>36</v>
      </c>
      <c r="F193" s="304"/>
      <c r="G193" s="374"/>
      <c r="H193" s="334"/>
      <c r="I193" s="304"/>
      <c r="J193" s="304"/>
    </row>
    <row r="194" spans="1:10">
      <c r="A194" s="331" t="s">
        <v>530</v>
      </c>
      <c r="B194" s="148" t="s">
        <v>317</v>
      </c>
      <c r="C194" s="305" t="s">
        <v>318</v>
      </c>
      <c r="D194" s="334" t="s">
        <v>87</v>
      </c>
      <c r="E194" s="299">
        <v>12</v>
      </c>
      <c r="F194" s="304"/>
      <c r="G194" s="374"/>
      <c r="H194" s="334"/>
      <c r="I194" s="304"/>
      <c r="J194" s="304"/>
    </row>
    <row r="195" spans="1:10">
      <c r="A195" s="332"/>
      <c r="B195" s="341"/>
      <c r="C195" s="385"/>
      <c r="D195" s="335"/>
      <c r="E195" s="358"/>
      <c r="F195" s="329"/>
      <c r="G195" s="378"/>
      <c r="H195" s="335"/>
      <c r="I195" s="373" t="s">
        <v>557</v>
      </c>
      <c r="J195" s="319"/>
    </row>
    <row r="196" spans="1:10">
      <c r="A196" s="330" t="s">
        <v>558</v>
      </c>
      <c r="B196" s="177" t="s">
        <v>1446</v>
      </c>
      <c r="C196" s="235"/>
      <c r="D196" s="333"/>
      <c r="E196" s="357"/>
      <c r="F196" s="320"/>
      <c r="G196" s="375"/>
      <c r="H196" s="333"/>
      <c r="I196" s="320"/>
      <c r="J196" s="320"/>
    </row>
    <row r="197" spans="1:10" ht="25.5">
      <c r="A197" s="331" t="s">
        <v>559</v>
      </c>
      <c r="B197" s="148" t="s">
        <v>322</v>
      </c>
      <c r="C197" s="305" t="s">
        <v>323</v>
      </c>
      <c r="D197" s="141" t="s">
        <v>31</v>
      </c>
      <c r="E197" s="300">
        <v>3</v>
      </c>
      <c r="F197" s="304"/>
      <c r="G197" s="374"/>
      <c r="H197" s="334"/>
      <c r="I197" s="304"/>
      <c r="J197" s="304"/>
    </row>
    <row r="198" spans="1:10">
      <c r="A198" s="332"/>
      <c r="B198" s="341"/>
      <c r="C198" s="385"/>
      <c r="D198" s="335"/>
      <c r="E198" s="358"/>
      <c r="F198" s="329"/>
      <c r="G198" s="378"/>
      <c r="H198" s="335"/>
      <c r="I198" s="373" t="s">
        <v>565</v>
      </c>
      <c r="J198" s="319"/>
    </row>
    <row r="199" spans="1:10">
      <c r="A199" s="330" t="s">
        <v>566</v>
      </c>
      <c r="B199" s="177" t="s">
        <v>1447</v>
      </c>
      <c r="C199" s="235"/>
      <c r="D199" s="333"/>
      <c r="E199" s="357"/>
      <c r="F199" s="320"/>
      <c r="G199" s="375"/>
      <c r="H199" s="333"/>
      <c r="I199" s="320"/>
      <c r="J199" s="320"/>
    </row>
    <row r="200" spans="1:10">
      <c r="A200" s="331" t="s">
        <v>567</v>
      </c>
      <c r="B200" s="423" t="s">
        <v>1445</v>
      </c>
      <c r="C200" s="305" t="s">
        <v>325</v>
      </c>
      <c r="D200" s="141" t="s">
        <v>49</v>
      </c>
      <c r="E200" s="300">
        <v>12</v>
      </c>
      <c r="F200" s="304"/>
      <c r="G200" s="374"/>
      <c r="H200" s="334"/>
      <c r="I200" s="304"/>
      <c r="J200" s="304"/>
    </row>
    <row r="201" spans="1:10">
      <c r="A201" s="332"/>
      <c r="B201" s="341"/>
      <c r="C201" s="385"/>
      <c r="D201" s="335"/>
      <c r="E201" s="358"/>
      <c r="F201" s="329"/>
      <c r="G201" s="378"/>
      <c r="H201" s="335"/>
      <c r="I201" s="373" t="s">
        <v>571</v>
      </c>
      <c r="J201" s="319"/>
    </row>
    <row r="202" spans="1:10">
      <c r="A202" s="330" t="s">
        <v>572</v>
      </c>
      <c r="B202" s="177" t="s">
        <v>1448</v>
      </c>
      <c r="C202" s="235"/>
      <c r="D202" s="333"/>
      <c r="E202" s="357"/>
      <c r="F202" s="320"/>
      <c r="G202" s="375"/>
      <c r="H202" s="333"/>
      <c r="I202" s="320"/>
      <c r="J202" s="320"/>
    </row>
    <row r="203" spans="1:10" ht="25.5">
      <c r="A203" s="331" t="s">
        <v>573</v>
      </c>
      <c r="B203" s="148" t="s">
        <v>327</v>
      </c>
      <c r="C203" s="305" t="s">
        <v>2684</v>
      </c>
      <c r="D203" s="141" t="s">
        <v>31</v>
      </c>
      <c r="E203" s="300">
        <v>6</v>
      </c>
      <c r="F203" s="304"/>
      <c r="G203" s="374"/>
      <c r="H203" s="334"/>
      <c r="I203" s="304"/>
      <c r="J203" s="304"/>
    </row>
    <row r="204" spans="1:10">
      <c r="A204" s="332"/>
      <c r="B204" s="341"/>
      <c r="C204" s="385"/>
      <c r="D204" s="335"/>
      <c r="E204" s="358"/>
      <c r="F204" s="329"/>
      <c r="G204" s="378"/>
      <c r="H204" s="335"/>
      <c r="I204" s="373" t="s">
        <v>582</v>
      </c>
      <c r="J204" s="319"/>
    </row>
    <row r="205" spans="1:10">
      <c r="A205" s="262" t="s">
        <v>583</v>
      </c>
      <c r="B205" s="424" t="s">
        <v>2792</v>
      </c>
      <c r="C205" s="322"/>
      <c r="D205" s="333"/>
      <c r="E205" s="357"/>
      <c r="F205" s="249"/>
      <c r="G205" s="205"/>
      <c r="H205" s="333"/>
      <c r="I205" s="250"/>
      <c r="J205" s="320"/>
    </row>
    <row r="206" spans="1:10" ht="25.5">
      <c r="A206" s="331" t="s">
        <v>584</v>
      </c>
      <c r="B206" s="148" t="s">
        <v>328</v>
      </c>
      <c r="C206" s="305" t="s">
        <v>2685</v>
      </c>
      <c r="D206" s="141" t="s">
        <v>31</v>
      </c>
      <c r="E206" s="300">
        <v>3</v>
      </c>
      <c r="F206" s="304"/>
      <c r="G206" s="374"/>
      <c r="H206" s="334"/>
      <c r="I206" s="304"/>
      <c r="J206" s="304"/>
    </row>
    <row r="207" spans="1:10">
      <c r="A207" s="331" t="s">
        <v>586</v>
      </c>
      <c r="B207" s="148" t="s">
        <v>329</v>
      </c>
      <c r="C207" s="305" t="s">
        <v>330</v>
      </c>
      <c r="D207" s="141" t="s">
        <v>249</v>
      </c>
      <c r="E207" s="300">
        <v>3</v>
      </c>
      <c r="F207" s="304"/>
      <c r="G207" s="374"/>
      <c r="H207" s="334"/>
      <c r="I207" s="304"/>
      <c r="J207" s="304"/>
    </row>
    <row r="208" spans="1:10">
      <c r="A208" s="332"/>
      <c r="B208" s="341"/>
      <c r="C208" s="385"/>
      <c r="D208" s="335"/>
      <c r="E208" s="358"/>
      <c r="F208" s="329"/>
      <c r="G208" s="378"/>
      <c r="H208" s="335"/>
      <c r="I208" s="373" t="s">
        <v>620</v>
      </c>
      <c r="J208" s="319"/>
    </row>
    <row r="209" spans="1:10">
      <c r="A209" s="262" t="s">
        <v>621</v>
      </c>
      <c r="B209" s="424" t="s">
        <v>2793</v>
      </c>
      <c r="C209" s="322"/>
      <c r="D209" s="333"/>
      <c r="E209" s="357"/>
      <c r="F209" s="249"/>
      <c r="G209" s="205"/>
      <c r="H209" s="333"/>
      <c r="I209" s="250"/>
      <c r="J209" s="320"/>
    </row>
    <row r="210" spans="1:10">
      <c r="A210" s="331" t="s">
        <v>622</v>
      </c>
      <c r="B210" s="148" t="s">
        <v>331</v>
      </c>
      <c r="C210" s="236" t="s">
        <v>332</v>
      </c>
      <c r="D210" s="141" t="s">
        <v>87</v>
      </c>
      <c r="E210" s="300">
        <v>6</v>
      </c>
      <c r="F210" s="304"/>
      <c r="G210" s="374"/>
      <c r="H210" s="334"/>
      <c r="I210" s="304"/>
      <c r="J210" s="304"/>
    </row>
    <row r="211" spans="1:10">
      <c r="A211" s="332"/>
      <c r="B211" s="341"/>
      <c r="C211" s="385"/>
      <c r="D211" s="335"/>
      <c r="E211" s="358"/>
      <c r="F211" s="329"/>
      <c r="G211" s="378"/>
      <c r="H211" s="335"/>
      <c r="I211" s="373" t="s">
        <v>726</v>
      </c>
      <c r="J211" s="319"/>
    </row>
    <row r="212" spans="1:10">
      <c r="A212" s="262" t="s">
        <v>727</v>
      </c>
      <c r="B212" s="424" t="s">
        <v>2794</v>
      </c>
      <c r="C212" s="322"/>
      <c r="D212" s="333"/>
      <c r="E212" s="357"/>
      <c r="F212" s="249"/>
      <c r="G212" s="205"/>
      <c r="H212" s="333"/>
      <c r="I212" s="250"/>
      <c r="J212" s="320"/>
    </row>
    <row r="213" spans="1:10">
      <c r="A213" s="331" t="s">
        <v>728</v>
      </c>
      <c r="B213" s="148" t="s">
        <v>333</v>
      </c>
      <c r="C213" s="305" t="s">
        <v>334</v>
      </c>
      <c r="D213" s="141" t="s">
        <v>31</v>
      </c>
      <c r="E213" s="299">
        <v>3</v>
      </c>
      <c r="F213" s="304"/>
      <c r="G213" s="374"/>
      <c r="H213" s="334"/>
      <c r="I213" s="304"/>
      <c r="J213" s="304"/>
    </row>
    <row r="214" spans="1:10">
      <c r="A214" s="332"/>
      <c r="B214" s="341"/>
      <c r="C214" s="385"/>
      <c r="D214" s="335"/>
      <c r="E214" s="358"/>
      <c r="F214" s="329"/>
      <c r="G214" s="378"/>
      <c r="H214" s="335"/>
      <c r="I214" s="373" t="s">
        <v>731</v>
      </c>
      <c r="J214" s="319"/>
    </row>
    <row r="215" spans="1:10">
      <c r="A215" s="330" t="s">
        <v>736</v>
      </c>
      <c r="B215" s="177" t="s">
        <v>2791</v>
      </c>
      <c r="C215" s="233"/>
      <c r="D215" s="333"/>
      <c r="E215" s="357"/>
      <c r="F215" s="320"/>
      <c r="G215" s="375"/>
      <c r="H215" s="333"/>
      <c r="I215" s="320"/>
      <c r="J215" s="320"/>
    </row>
    <row r="216" spans="1:10" ht="51">
      <c r="A216" s="331" t="s">
        <v>738</v>
      </c>
      <c r="B216" s="148" t="s">
        <v>337</v>
      </c>
      <c r="C216" s="305" t="s">
        <v>2686</v>
      </c>
      <c r="D216" s="334" t="s">
        <v>31</v>
      </c>
      <c r="E216" s="300">
        <v>6</v>
      </c>
      <c r="F216" s="304"/>
      <c r="G216" s="374"/>
      <c r="H216" s="334"/>
      <c r="I216" s="304"/>
      <c r="J216" s="304"/>
    </row>
    <row r="217" spans="1:10" ht="38.25">
      <c r="A217" s="331" t="s">
        <v>742</v>
      </c>
      <c r="B217" s="148" t="s">
        <v>339</v>
      </c>
      <c r="C217" s="305" t="s">
        <v>2688</v>
      </c>
      <c r="D217" s="334" t="s">
        <v>249</v>
      </c>
      <c r="E217" s="299">
        <v>3</v>
      </c>
      <c r="F217" s="304"/>
      <c r="G217" s="374"/>
      <c r="H217" s="334"/>
      <c r="I217" s="304"/>
      <c r="J217" s="304"/>
    </row>
    <row r="218" spans="1:10" ht="38.25">
      <c r="A218" s="331" t="s">
        <v>745</v>
      </c>
      <c r="B218" s="148" t="s">
        <v>341</v>
      </c>
      <c r="C218" s="305" t="s">
        <v>2687</v>
      </c>
      <c r="D218" s="334" t="s">
        <v>249</v>
      </c>
      <c r="E218" s="300">
        <v>6</v>
      </c>
      <c r="F218" s="304"/>
      <c r="G218" s="374"/>
      <c r="H218" s="334"/>
      <c r="I218" s="304"/>
      <c r="J218" s="304"/>
    </row>
    <row r="219" spans="1:10" ht="51">
      <c r="A219" s="331" t="s">
        <v>747</v>
      </c>
      <c r="B219" s="148" t="s">
        <v>343</v>
      </c>
      <c r="C219" s="305" t="s">
        <v>344</v>
      </c>
      <c r="D219" s="334" t="s">
        <v>249</v>
      </c>
      <c r="E219" s="300">
        <v>3</v>
      </c>
      <c r="F219" s="304"/>
      <c r="G219" s="374"/>
      <c r="H219" s="334"/>
      <c r="I219" s="304"/>
      <c r="J219" s="304"/>
    </row>
    <row r="220" spans="1:10" ht="51">
      <c r="A220" s="331" t="s">
        <v>751</v>
      </c>
      <c r="B220" s="148" t="s">
        <v>346</v>
      </c>
      <c r="C220" s="305" t="s">
        <v>347</v>
      </c>
      <c r="D220" s="334" t="s">
        <v>249</v>
      </c>
      <c r="E220" s="300">
        <v>3</v>
      </c>
      <c r="F220" s="304"/>
      <c r="G220" s="374"/>
      <c r="H220" s="334"/>
      <c r="I220" s="304"/>
      <c r="J220" s="304"/>
    </row>
    <row r="221" spans="1:10" ht="51">
      <c r="A221" s="331" t="s">
        <v>755</v>
      </c>
      <c r="B221" s="148" t="s">
        <v>349</v>
      </c>
      <c r="C221" s="380" t="s">
        <v>2689</v>
      </c>
      <c r="D221" s="334" t="s">
        <v>31</v>
      </c>
      <c r="E221" s="300">
        <v>3</v>
      </c>
      <c r="F221" s="304"/>
      <c r="G221" s="374"/>
      <c r="H221" s="334"/>
      <c r="I221" s="304"/>
      <c r="J221" s="304"/>
    </row>
    <row r="222" spans="1:10">
      <c r="A222" s="332"/>
      <c r="B222" s="341"/>
      <c r="C222" s="385"/>
      <c r="D222" s="335"/>
      <c r="E222" s="358"/>
      <c r="F222" s="329"/>
      <c r="G222" s="378"/>
      <c r="H222" s="335"/>
      <c r="I222" s="373" t="s">
        <v>802</v>
      </c>
      <c r="J222" s="319"/>
    </row>
    <row r="223" spans="1:10">
      <c r="A223" s="330" t="s">
        <v>803</v>
      </c>
      <c r="B223" s="343" t="s">
        <v>1133</v>
      </c>
      <c r="C223" s="322"/>
      <c r="D223" s="333"/>
      <c r="E223" s="357"/>
      <c r="F223" s="249"/>
      <c r="G223" s="205"/>
      <c r="H223" s="333"/>
      <c r="I223" s="250"/>
      <c r="J223" s="320"/>
    </row>
    <row r="224" spans="1:10" ht="39">
      <c r="A224" s="331" t="s">
        <v>805</v>
      </c>
      <c r="B224" s="192" t="s">
        <v>351</v>
      </c>
      <c r="C224" s="237" t="s">
        <v>1134</v>
      </c>
      <c r="D224" s="334" t="s">
        <v>31</v>
      </c>
      <c r="E224" s="300">
        <v>9</v>
      </c>
      <c r="F224" s="304"/>
      <c r="G224" s="374"/>
      <c r="H224" s="334"/>
      <c r="I224" s="304"/>
      <c r="J224" s="304"/>
    </row>
    <row r="225" spans="1:10">
      <c r="A225" s="332"/>
      <c r="B225" s="341"/>
      <c r="C225" s="385"/>
      <c r="D225" s="335"/>
      <c r="E225" s="358"/>
      <c r="F225" s="329"/>
      <c r="G225" s="378"/>
      <c r="H225" s="335"/>
      <c r="I225" s="373" t="s">
        <v>749</v>
      </c>
      <c r="J225" s="319"/>
    </row>
    <row r="226" spans="1:10">
      <c r="A226" s="330" t="s">
        <v>859</v>
      </c>
      <c r="B226" s="180" t="s">
        <v>2790</v>
      </c>
      <c r="C226" s="189"/>
      <c r="D226" s="336"/>
      <c r="E226" s="185"/>
      <c r="F226" s="324"/>
      <c r="G226" s="376"/>
      <c r="H226" s="336"/>
      <c r="I226" s="324"/>
      <c r="J226" s="324"/>
    </row>
    <row r="227" spans="1:10">
      <c r="A227" s="331" t="s">
        <v>860</v>
      </c>
      <c r="B227" s="192" t="s">
        <v>355</v>
      </c>
      <c r="C227" s="237" t="s">
        <v>356</v>
      </c>
      <c r="D227" s="334" t="s">
        <v>31</v>
      </c>
      <c r="E227" s="300">
        <v>9</v>
      </c>
      <c r="F227" s="304"/>
      <c r="G227" s="374"/>
      <c r="H227" s="334"/>
      <c r="I227" s="304"/>
      <c r="J227" s="304"/>
    </row>
    <row r="228" spans="1:10">
      <c r="A228" s="331" t="s">
        <v>863</v>
      </c>
      <c r="B228" s="148" t="s">
        <v>358</v>
      </c>
      <c r="C228" s="305" t="s">
        <v>2690</v>
      </c>
      <c r="D228" s="334" t="s">
        <v>249</v>
      </c>
      <c r="E228" s="300">
        <v>9</v>
      </c>
      <c r="F228" s="304"/>
      <c r="G228" s="374"/>
      <c r="H228" s="334"/>
      <c r="I228" s="304"/>
      <c r="J228" s="304"/>
    </row>
    <row r="229" spans="1:10">
      <c r="A229" s="332"/>
      <c r="B229" s="341"/>
      <c r="C229" s="385"/>
      <c r="D229" s="335"/>
      <c r="E229" s="358"/>
      <c r="F229" s="329"/>
      <c r="G229" s="219"/>
      <c r="H229" s="220"/>
      <c r="I229" s="210" t="s">
        <v>870</v>
      </c>
      <c r="J229" s="319"/>
    </row>
    <row r="230" spans="1:10">
      <c r="A230" s="330" t="s">
        <v>871</v>
      </c>
      <c r="B230" s="180" t="s">
        <v>361</v>
      </c>
      <c r="C230" s="235"/>
      <c r="D230" s="333"/>
      <c r="E230" s="357"/>
      <c r="F230" s="320"/>
      <c r="G230" s="375"/>
      <c r="H230" s="333"/>
      <c r="I230" s="320"/>
      <c r="J230" s="320"/>
    </row>
    <row r="231" spans="1:10" ht="114.75">
      <c r="A231" s="331" t="s">
        <v>873</v>
      </c>
      <c r="B231" s="148" t="s">
        <v>363</v>
      </c>
      <c r="C231" s="305" t="s">
        <v>364</v>
      </c>
      <c r="D231" s="334" t="s">
        <v>31</v>
      </c>
      <c r="E231" s="300">
        <v>6</v>
      </c>
      <c r="F231" s="304"/>
      <c r="G231" s="374"/>
      <c r="H231" s="334"/>
      <c r="I231" s="304"/>
      <c r="J231" s="304"/>
    </row>
    <row r="232" spans="1:10" ht="51">
      <c r="A232" s="331" t="s">
        <v>876</v>
      </c>
      <c r="B232" s="148" t="s">
        <v>366</v>
      </c>
      <c r="C232" s="305" t="s">
        <v>2691</v>
      </c>
      <c r="D232" s="334" t="s">
        <v>31</v>
      </c>
      <c r="E232" s="300">
        <v>9</v>
      </c>
      <c r="F232" s="304"/>
      <c r="G232" s="374"/>
      <c r="H232" s="334"/>
      <c r="I232" s="304"/>
      <c r="J232" s="304"/>
    </row>
    <row r="233" spans="1:10">
      <c r="A233" s="331" t="s">
        <v>878</v>
      </c>
      <c r="B233" s="148" t="s">
        <v>367</v>
      </c>
      <c r="C233" s="305" t="s">
        <v>368</v>
      </c>
      <c r="D233" s="334" t="s">
        <v>31</v>
      </c>
      <c r="E233" s="300">
        <v>12</v>
      </c>
      <c r="F233" s="304"/>
      <c r="G233" s="374"/>
      <c r="H233" s="334"/>
      <c r="I233" s="304"/>
      <c r="J233" s="304"/>
    </row>
    <row r="234" spans="1:10" ht="51">
      <c r="A234" s="331" t="s">
        <v>880</v>
      </c>
      <c r="B234" s="148" t="s">
        <v>369</v>
      </c>
      <c r="C234" s="348" t="s">
        <v>2692</v>
      </c>
      <c r="D234" s="334" t="s">
        <v>31</v>
      </c>
      <c r="E234" s="300">
        <v>12</v>
      </c>
      <c r="F234" s="304"/>
      <c r="G234" s="374"/>
      <c r="H234" s="334"/>
      <c r="I234" s="304"/>
      <c r="J234" s="304"/>
    </row>
    <row r="235" spans="1:10">
      <c r="A235" s="332"/>
      <c r="B235" s="341"/>
      <c r="C235" s="385"/>
      <c r="D235" s="335"/>
      <c r="E235" s="358"/>
      <c r="F235" s="329"/>
      <c r="G235" s="378"/>
      <c r="H235" s="335"/>
      <c r="I235" s="373" t="s">
        <v>901</v>
      </c>
      <c r="J235" s="319"/>
    </row>
    <row r="236" spans="1:10">
      <c r="A236" s="330" t="s">
        <v>902</v>
      </c>
      <c r="B236" s="180" t="s">
        <v>2789</v>
      </c>
      <c r="C236" s="189"/>
      <c r="D236" s="336"/>
      <c r="E236" s="357"/>
      <c r="F236" s="324"/>
      <c r="G236" s="376"/>
      <c r="H236" s="336"/>
      <c r="I236" s="324"/>
      <c r="J236" s="324"/>
    </row>
    <row r="237" spans="1:10">
      <c r="A237" s="331" t="s">
        <v>903</v>
      </c>
      <c r="B237" s="302" t="s">
        <v>373</v>
      </c>
      <c r="C237" s="236" t="s">
        <v>374</v>
      </c>
      <c r="D237" s="334" t="s">
        <v>249</v>
      </c>
      <c r="E237" s="360">
        <v>12</v>
      </c>
      <c r="F237" s="304"/>
      <c r="G237" s="374"/>
      <c r="H237" s="334"/>
      <c r="I237" s="304"/>
      <c r="J237" s="304"/>
    </row>
    <row r="238" spans="1:10" ht="25.5">
      <c r="A238" s="331" t="s">
        <v>906</v>
      </c>
      <c r="B238" s="302" t="s">
        <v>376</v>
      </c>
      <c r="C238" s="305" t="s">
        <v>377</v>
      </c>
      <c r="D238" s="334" t="s">
        <v>249</v>
      </c>
      <c r="E238" s="360">
        <v>12</v>
      </c>
      <c r="F238" s="304"/>
      <c r="G238" s="374"/>
      <c r="H238" s="334"/>
      <c r="I238" s="304"/>
      <c r="J238" s="304"/>
    </row>
    <row r="239" spans="1:10">
      <c r="A239" s="332"/>
      <c r="B239" s="341"/>
      <c r="C239" s="385"/>
      <c r="D239" s="335"/>
      <c r="E239" s="358"/>
      <c r="F239" s="329"/>
      <c r="G239" s="378"/>
      <c r="H239" s="335"/>
      <c r="I239" s="373" t="s">
        <v>913</v>
      </c>
      <c r="J239" s="319"/>
    </row>
    <row r="240" spans="1:10">
      <c r="A240" s="330" t="s">
        <v>914</v>
      </c>
      <c r="B240" s="181" t="s">
        <v>2788</v>
      </c>
      <c r="C240" s="189"/>
      <c r="D240" s="336"/>
      <c r="E240" s="357"/>
      <c r="F240" s="324"/>
      <c r="G240" s="376"/>
      <c r="H240" s="336"/>
      <c r="I240" s="324"/>
      <c r="J240" s="324"/>
    </row>
    <row r="241" spans="1:10" ht="38.25">
      <c r="A241" s="331" t="s">
        <v>915</v>
      </c>
      <c r="B241" s="302" t="s">
        <v>380</v>
      </c>
      <c r="C241" s="305" t="s">
        <v>3425</v>
      </c>
      <c r="D241" s="144" t="s">
        <v>31</v>
      </c>
      <c r="E241" s="299">
        <v>1080</v>
      </c>
      <c r="F241" s="304"/>
      <c r="G241" s="374"/>
      <c r="H241" s="334"/>
      <c r="I241" s="304"/>
      <c r="J241" s="304"/>
    </row>
    <row r="242" spans="1:10" ht="127.5">
      <c r="A242" s="331" t="s">
        <v>917</v>
      </c>
      <c r="B242" s="302" t="s">
        <v>382</v>
      </c>
      <c r="C242" s="305" t="s">
        <v>383</v>
      </c>
      <c r="D242" s="144" t="s">
        <v>31</v>
      </c>
      <c r="E242" s="299">
        <v>1440</v>
      </c>
      <c r="F242" s="304"/>
      <c r="G242" s="374"/>
      <c r="H242" s="334"/>
      <c r="I242" s="304"/>
      <c r="J242" s="304"/>
    </row>
    <row r="243" spans="1:10" ht="38.25">
      <c r="A243" s="331" t="s">
        <v>918</v>
      </c>
      <c r="B243" s="302" t="s">
        <v>384</v>
      </c>
      <c r="C243" s="305" t="s">
        <v>385</v>
      </c>
      <c r="D243" s="144" t="s">
        <v>31</v>
      </c>
      <c r="E243" s="299">
        <v>720</v>
      </c>
      <c r="F243" s="304"/>
      <c r="G243" s="374"/>
      <c r="H243" s="334"/>
      <c r="I243" s="304"/>
      <c r="J243" s="304"/>
    </row>
    <row r="244" spans="1:10" ht="51">
      <c r="A244" s="331" t="s">
        <v>919</v>
      </c>
      <c r="B244" s="302" t="s">
        <v>386</v>
      </c>
      <c r="C244" s="305" t="s">
        <v>387</v>
      </c>
      <c r="D244" s="144" t="s">
        <v>31</v>
      </c>
      <c r="E244" s="299">
        <v>1800</v>
      </c>
      <c r="F244" s="304"/>
      <c r="G244" s="374"/>
      <c r="H244" s="334"/>
      <c r="I244" s="304"/>
      <c r="J244" s="304"/>
    </row>
    <row r="245" spans="1:10" ht="38.25">
      <c r="A245" s="331" t="s">
        <v>921</v>
      </c>
      <c r="B245" s="302" t="s">
        <v>388</v>
      </c>
      <c r="C245" s="305" t="s">
        <v>389</v>
      </c>
      <c r="D245" s="144" t="s">
        <v>31</v>
      </c>
      <c r="E245" s="299">
        <v>1080</v>
      </c>
      <c r="F245" s="304"/>
      <c r="G245" s="374"/>
      <c r="H245" s="334"/>
      <c r="I245" s="304"/>
      <c r="J245" s="304"/>
    </row>
    <row r="246" spans="1:10" ht="38.25">
      <c r="A246" s="331" t="s">
        <v>924</v>
      </c>
      <c r="B246" s="302" t="s">
        <v>390</v>
      </c>
      <c r="C246" s="305" t="s">
        <v>391</v>
      </c>
      <c r="D246" s="144" t="s">
        <v>31</v>
      </c>
      <c r="E246" s="299">
        <v>1080</v>
      </c>
      <c r="F246" s="304"/>
      <c r="G246" s="374"/>
      <c r="H246" s="334"/>
      <c r="I246" s="304"/>
      <c r="J246" s="304"/>
    </row>
    <row r="247" spans="1:10">
      <c r="A247" s="332"/>
      <c r="B247" s="341"/>
      <c r="C247" s="385"/>
      <c r="D247" s="335"/>
      <c r="E247" s="358"/>
      <c r="F247" s="404"/>
      <c r="G247" s="327"/>
      <c r="H247" s="405"/>
      <c r="I247" s="406" t="s">
        <v>920</v>
      </c>
      <c r="J247" s="407"/>
    </row>
    <row r="248" spans="1:10">
      <c r="A248" s="430">
        <v>42</v>
      </c>
      <c r="B248" s="343" t="s">
        <v>2787</v>
      </c>
      <c r="C248" s="322"/>
      <c r="D248" s="333"/>
      <c r="E248" s="445"/>
      <c r="F248" s="320"/>
      <c r="G248" s="426"/>
      <c r="H248" s="333"/>
      <c r="I248" s="320"/>
      <c r="J248" s="320"/>
    </row>
    <row r="249" spans="1:10" ht="25.5">
      <c r="A249" s="331" t="s">
        <v>956</v>
      </c>
      <c r="B249" s="302" t="s">
        <v>392</v>
      </c>
      <c r="C249" s="305" t="s">
        <v>2693</v>
      </c>
      <c r="D249" s="144" t="s">
        <v>49</v>
      </c>
      <c r="E249" s="299">
        <v>36</v>
      </c>
      <c r="F249" s="304"/>
      <c r="G249" s="374"/>
      <c r="H249" s="334"/>
      <c r="I249" s="304"/>
      <c r="J249" s="304"/>
    </row>
    <row r="250" spans="1:10" ht="25.5">
      <c r="A250" s="331" t="s">
        <v>959</v>
      </c>
      <c r="B250" s="302" t="s">
        <v>393</v>
      </c>
      <c r="C250" s="305" t="s">
        <v>2694</v>
      </c>
      <c r="D250" s="144" t="s">
        <v>49</v>
      </c>
      <c r="E250" s="299">
        <v>15</v>
      </c>
      <c r="F250" s="304"/>
      <c r="G250" s="374"/>
      <c r="H250" s="334"/>
      <c r="I250" s="304"/>
      <c r="J250" s="304"/>
    </row>
    <row r="251" spans="1:10" ht="25.5">
      <c r="A251" s="331" t="s">
        <v>962</v>
      </c>
      <c r="B251" s="302" t="s">
        <v>394</v>
      </c>
      <c r="C251" s="305" t="s">
        <v>2695</v>
      </c>
      <c r="D251" s="144" t="s">
        <v>49</v>
      </c>
      <c r="E251" s="299">
        <v>12</v>
      </c>
      <c r="F251" s="304"/>
      <c r="G251" s="374"/>
      <c r="H251" s="334"/>
      <c r="I251" s="304"/>
      <c r="J251" s="304"/>
    </row>
    <row r="252" spans="1:10" ht="38.25">
      <c r="A252" s="331" t="s">
        <v>965</v>
      </c>
      <c r="B252" s="302" t="s">
        <v>395</v>
      </c>
      <c r="C252" s="305" t="s">
        <v>2696</v>
      </c>
      <c r="D252" s="144" t="s">
        <v>49</v>
      </c>
      <c r="E252" s="299">
        <v>12</v>
      </c>
      <c r="F252" s="304"/>
      <c r="G252" s="374"/>
      <c r="H252" s="334"/>
      <c r="I252" s="304"/>
      <c r="J252" s="304"/>
    </row>
    <row r="253" spans="1:10" ht="38.25">
      <c r="A253" s="331" t="s">
        <v>968</v>
      </c>
      <c r="B253" s="302" t="s">
        <v>396</v>
      </c>
      <c r="C253" s="305" t="s">
        <v>2697</v>
      </c>
      <c r="D253" s="144" t="s">
        <v>49</v>
      </c>
      <c r="E253" s="299">
        <v>12</v>
      </c>
      <c r="F253" s="304"/>
      <c r="G253" s="374"/>
      <c r="H253" s="334"/>
      <c r="I253" s="304"/>
      <c r="J253" s="304"/>
    </row>
    <row r="254" spans="1:10" ht="25.5">
      <c r="A254" s="331" t="s">
        <v>971</v>
      </c>
      <c r="B254" s="279" t="s">
        <v>398</v>
      </c>
      <c r="C254" s="279" t="s">
        <v>2698</v>
      </c>
      <c r="D254" s="384" t="s">
        <v>31</v>
      </c>
      <c r="E254" s="300">
        <v>9</v>
      </c>
      <c r="F254" s="268"/>
      <c r="G254" s="276"/>
      <c r="H254" s="384"/>
      <c r="I254" s="268"/>
      <c r="J254" s="268"/>
    </row>
    <row r="255" spans="1:10" ht="38.25">
      <c r="A255" s="331" t="s">
        <v>974</v>
      </c>
      <c r="B255" s="302" t="s">
        <v>399</v>
      </c>
      <c r="C255" s="305" t="s">
        <v>2699</v>
      </c>
      <c r="D255" s="144" t="s">
        <v>49</v>
      </c>
      <c r="E255" s="299">
        <v>36</v>
      </c>
      <c r="F255" s="304"/>
      <c r="G255" s="374"/>
      <c r="H255" s="334"/>
      <c r="I255" s="304"/>
      <c r="J255" s="304"/>
    </row>
    <row r="256" spans="1:10">
      <c r="A256" s="335"/>
      <c r="B256" s="341"/>
      <c r="C256" s="385"/>
      <c r="D256" s="335"/>
      <c r="E256" s="358"/>
      <c r="F256" s="329"/>
      <c r="G256" s="327"/>
      <c r="H256" s="327"/>
      <c r="I256" s="373" t="s">
        <v>981</v>
      </c>
      <c r="J256" s="208"/>
    </row>
    <row r="257" spans="1:10">
      <c r="A257" s="336">
        <v>43</v>
      </c>
      <c r="B257" s="429" t="s">
        <v>401</v>
      </c>
      <c r="C257" s="247"/>
      <c r="D257" s="431"/>
      <c r="E257" s="497"/>
      <c r="F257" s="431"/>
      <c r="G257" s="431"/>
      <c r="H257" s="431"/>
      <c r="I257" s="431"/>
      <c r="J257" s="431"/>
    </row>
    <row r="258" spans="1:10" ht="38.25">
      <c r="A258" s="331" t="s">
        <v>1449</v>
      </c>
      <c r="B258" s="302" t="s">
        <v>402</v>
      </c>
      <c r="C258" s="305" t="s">
        <v>403</v>
      </c>
      <c r="D258" s="144" t="s">
        <v>31</v>
      </c>
      <c r="E258" s="299">
        <v>720</v>
      </c>
      <c r="F258" s="304"/>
      <c r="G258" s="374"/>
      <c r="H258" s="334"/>
      <c r="I258" s="304"/>
      <c r="J258" s="304"/>
    </row>
    <row r="259" spans="1:10">
      <c r="A259" s="332"/>
      <c r="B259" s="341"/>
      <c r="C259" s="385"/>
      <c r="D259" s="335"/>
      <c r="E259" s="358"/>
      <c r="F259" s="329"/>
      <c r="G259" s="378"/>
      <c r="H259" s="378"/>
      <c r="I259" s="373" t="s">
        <v>987</v>
      </c>
      <c r="J259" s="208"/>
    </row>
    <row r="260" spans="1:10" ht="15.75">
      <c r="A260" s="330" t="s">
        <v>988</v>
      </c>
      <c r="B260" s="181" t="s">
        <v>2786</v>
      </c>
      <c r="C260" s="233"/>
      <c r="D260" s="182"/>
      <c r="E260" s="357"/>
      <c r="F260" s="320"/>
      <c r="G260" s="375"/>
      <c r="H260" s="333"/>
      <c r="I260" s="320"/>
      <c r="J260" s="320"/>
    </row>
    <row r="261" spans="1:10" ht="51">
      <c r="A261" s="331" t="s">
        <v>982</v>
      </c>
      <c r="B261" s="302" t="s">
        <v>406</v>
      </c>
      <c r="C261" s="305" t="s">
        <v>407</v>
      </c>
      <c r="D261" s="334" t="s">
        <v>49</v>
      </c>
      <c r="E261" s="360">
        <v>36</v>
      </c>
      <c r="F261" s="304"/>
      <c r="G261" s="374"/>
      <c r="H261" s="334"/>
      <c r="I261" s="304"/>
      <c r="J261" s="304"/>
    </row>
    <row r="262" spans="1:10" ht="51">
      <c r="A262" s="331" t="s">
        <v>985</v>
      </c>
      <c r="B262" s="302" t="s">
        <v>408</v>
      </c>
      <c r="C262" s="305" t="s">
        <v>409</v>
      </c>
      <c r="D262" s="334" t="s">
        <v>49</v>
      </c>
      <c r="E262" s="360">
        <v>36</v>
      </c>
      <c r="F262" s="304"/>
      <c r="G262" s="374"/>
      <c r="H262" s="334"/>
      <c r="I262" s="304"/>
      <c r="J262" s="304"/>
    </row>
    <row r="263" spans="1:10">
      <c r="A263" s="332"/>
      <c r="B263" s="341"/>
      <c r="C263" s="385"/>
      <c r="D263" s="335"/>
      <c r="E263" s="358"/>
      <c r="F263" s="329"/>
      <c r="G263" s="378"/>
      <c r="H263" s="335"/>
      <c r="I263" s="373" t="s">
        <v>991</v>
      </c>
      <c r="J263" s="319"/>
    </row>
    <row r="264" spans="1:10">
      <c r="A264" s="330" t="s">
        <v>992</v>
      </c>
      <c r="B264" s="181" t="s">
        <v>2785</v>
      </c>
      <c r="C264" s="233"/>
      <c r="D264" s="333"/>
      <c r="E264" s="357"/>
      <c r="F264" s="320"/>
      <c r="G264" s="375"/>
      <c r="H264" s="333"/>
      <c r="I264" s="320"/>
      <c r="J264" s="320"/>
    </row>
    <row r="265" spans="1:10">
      <c r="A265" s="331" t="s">
        <v>994</v>
      </c>
      <c r="B265" s="302" t="s">
        <v>298</v>
      </c>
      <c r="C265" s="305" t="s">
        <v>412</v>
      </c>
      <c r="D265" s="144" t="s">
        <v>49</v>
      </c>
      <c r="E265" s="299">
        <v>3000</v>
      </c>
      <c r="F265" s="304"/>
      <c r="G265" s="374"/>
      <c r="H265" s="334"/>
      <c r="I265" s="304"/>
      <c r="J265" s="304"/>
    </row>
    <row r="266" spans="1:10" ht="127.5">
      <c r="A266" s="331" t="s">
        <v>997</v>
      </c>
      <c r="B266" s="302" t="s">
        <v>413</v>
      </c>
      <c r="C266" s="305" t="s">
        <v>2700</v>
      </c>
      <c r="D266" s="144" t="s">
        <v>31</v>
      </c>
      <c r="E266" s="300">
        <v>720</v>
      </c>
      <c r="F266" s="304"/>
      <c r="G266" s="374"/>
      <c r="H266" s="334"/>
      <c r="I266" s="304"/>
      <c r="J266" s="304"/>
    </row>
    <row r="267" spans="1:10" ht="25.5">
      <c r="A267" s="331" t="s">
        <v>1000</v>
      </c>
      <c r="B267" s="302" t="s">
        <v>414</v>
      </c>
      <c r="C267" s="305" t="s">
        <v>415</v>
      </c>
      <c r="D267" s="144" t="s">
        <v>31</v>
      </c>
      <c r="E267" s="300">
        <v>720</v>
      </c>
      <c r="F267" s="304"/>
      <c r="G267" s="374"/>
      <c r="H267" s="334"/>
      <c r="I267" s="304"/>
      <c r="J267" s="304"/>
    </row>
    <row r="268" spans="1:10" ht="114.75">
      <c r="A268" s="331" t="s">
        <v>1002</v>
      </c>
      <c r="B268" s="302" t="s">
        <v>416</v>
      </c>
      <c r="C268" s="305" t="s">
        <v>417</v>
      </c>
      <c r="D268" s="144" t="s">
        <v>31</v>
      </c>
      <c r="E268" s="300">
        <v>720</v>
      </c>
      <c r="F268" s="304"/>
      <c r="G268" s="374"/>
      <c r="H268" s="334"/>
      <c r="I268" s="304"/>
      <c r="J268" s="304"/>
    </row>
    <row r="269" spans="1:10" ht="127.5">
      <c r="A269" s="331" t="s">
        <v>1450</v>
      </c>
      <c r="B269" s="302" t="s">
        <v>418</v>
      </c>
      <c r="C269" s="305" t="s">
        <v>419</v>
      </c>
      <c r="D269" s="144" t="s">
        <v>31</v>
      </c>
      <c r="E269" s="300">
        <v>720</v>
      </c>
      <c r="F269" s="304"/>
      <c r="G269" s="374"/>
      <c r="H269" s="334"/>
      <c r="I269" s="304"/>
      <c r="J269" s="304"/>
    </row>
    <row r="270" spans="1:10" ht="165.75">
      <c r="A270" s="331" t="s">
        <v>1451</v>
      </c>
      <c r="B270" s="302" t="s">
        <v>420</v>
      </c>
      <c r="C270" s="305" t="s">
        <v>421</v>
      </c>
      <c r="D270" s="144" t="s">
        <v>31</v>
      </c>
      <c r="E270" s="300">
        <v>1440</v>
      </c>
      <c r="F270" s="304"/>
      <c r="G270" s="374"/>
      <c r="H270" s="334"/>
      <c r="I270" s="304"/>
      <c r="J270" s="304"/>
    </row>
    <row r="271" spans="1:10" ht="153">
      <c r="A271" s="331" t="s">
        <v>1452</v>
      </c>
      <c r="B271" s="302" t="s">
        <v>422</v>
      </c>
      <c r="C271" s="380" t="s">
        <v>2784</v>
      </c>
      <c r="D271" s="144" t="s">
        <v>31</v>
      </c>
      <c r="E271" s="299">
        <v>180</v>
      </c>
      <c r="F271" s="304"/>
      <c r="G271" s="374"/>
      <c r="H271" s="334"/>
      <c r="I271" s="304"/>
      <c r="J271" s="304"/>
    </row>
    <row r="272" spans="1:10" ht="165.75">
      <c r="A272" s="331" t="s">
        <v>1453</v>
      </c>
      <c r="B272" s="302" t="s">
        <v>423</v>
      </c>
      <c r="C272" s="305" t="s">
        <v>424</v>
      </c>
      <c r="D272" s="144" t="s">
        <v>31</v>
      </c>
      <c r="E272" s="300">
        <v>1440</v>
      </c>
      <c r="F272" s="304"/>
      <c r="G272" s="374"/>
      <c r="H272" s="334"/>
      <c r="I272" s="304"/>
      <c r="J272" s="304"/>
    </row>
    <row r="273" spans="1:10" ht="25.5">
      <c r="A273" s="331" t="s">
        <v>1454</v>
      </c>
      <c r="B273" s="302" t="s">
        <v>425</v>
      </c>
      <c r="C273" s="305" t="s">
        <v>426</v>
      </c>
      <c r="D273" s="144" t="s">
        <v>31</v>
      </c>
      <c r="E273" s="300">
        <v>720</v>
      </c>
      <c r="F273" s="304"/>
      <c r="G273" s="374"/>
      <c r="H273" s="334"/>
      <c r="I273" s="304"/>
      <c r="J273" s="304"/>
    </row>
    <row r="274" spans="1:10" ht="165.75">
      <c r="A274" s="331" t="s">
        <v>1455</v>
      </c>
      <c r="B274" s="302" t="s">
        <v>427</v>
      </c>
      <c r="C274" s="305" t="s">
        <v>428</v>
      </c>
      <c r="D274" s="144" t="s">
        <v>31</v>
      </c>
      <c r="E274" s="300">
        <v>1600</v>
      </c>
      <c r="F274" s="304"/>
      <c r="G274" s="374"/>
      <c r="H274" s="334"/>
      <c r="I274" s="304"/>
      <c r="J274" s="304"/>
    </row>
    <row r="275" spans="1:10" ht="25.5">
      <c r="A275" s="331" t="s">
        <v>1456</v>
      </c>
      <c r="B275" s="302" t="s">
        <v>429</v>
      </c>
      <c r="C275" s="305" t="s">
        <v>430</v>
      </c>
      <c r="D275" s="141" t="s">
        <v>49</v>
      </c>
      <c r="E275" s="299">
        <v>36</v>
      </c>
      <c r="F275" s="304"/>
      <c r="G275" s="374"/>
      <c r="H275" s="334"/>
      <c r="I275" s="304"/>
      <c r="J275" s="304"/>
    </row>
    <row r="276" spans="1:10" ht="51">
      <c r="A276" s="331" t="s">
        <v>1457</v>
      </c>
      <c r="B276" s="302" t="s">
        <v>431</v>
      </c>
      <c r="C276" s="305" t="s">
        <v>2701</v>
      </c>
      <c r="D276" s="144" t="s">
        <v>31</v>
      </c>
      <c r="E276" s="300">
        <v>240</v>
      </c>
      <c r="F276" s="304"/>
      <c r="G276" s="374"/>
      <c r="H276" s="334"/>
      <c r="I276" s="304"/>
      <c r="J276" s="304"/>
    </row>
    <row r="277" spans="1:10" ht="25.5">
      <c r="A277" s="331" t="s">
        <v>1458</v>
      </c>
      <c r="B277" s="302" t="s">
        <v>432</v>
      </c>
      <c r="C277" s="305" t="s">
        <v>433</v>
      </c>
      <c r="D277" s="141" t="s">
        <v>49</v>
      </c>
      <c r="E277" s="299">
        <v>360</v>
      </c>
      <c r="F277" s="304"/>
      <c r="G277" s="374"/>
      <c r="H277" s="334"/>
      <c r="I277" s="304"/>
      <c r="J277" s="304"/>
    </row>
    <row r="278" spans="1:10">
      <c r="A278" s="332"/>
      <c r="B278" s="341"/>
      <c r="C278" s="385"/>
      <c r="D278" s="335"/>
      <c r="E278" s="358"/>
      <c r="F278" s="329"/>
      <c r="G278" s="378"/>
      <c r="H278" s="335"/>
      <c r="I278" s="373" t="s">
        <v>1005</v>
      </c>
      <c r="J278" s="319"/>
    </row>
    <row r="279" spans="1:10">
      <c r="A279" s="330" t="s">
        <v>1006</v>
      </c>
      <c r="B279" s="181" t="s">
        <v>2783</v>
      </c>
      <c r="C279" s="189"/>
      <c r="D279" s="336"/>
      <c r="E279" s="357"/>
      <c r="F279" s="324"/>
      <c r="G279" s="376"/>
      <c r="H279" s="336"/>
      <c r="I279" s="324"/>
      <c r="J279" s="324"/>
    </row>
    <row r="280" spans="1:10" ht="25.5">
      <c r="A280" s="331" t="s">
        <v>1008</v>
      </c>
      <c r="B280" s="302" t="s">
        <v>436</v>
      </c>
      <c r="C280" s="305" t="s">
        <v>437</v>
      </c>
      <c r="D280" s="334" t="s">
        <v>49</v>
      </c>
      <c r="E280" s="299">
        <v>120</v>
      </c>
      <c r="F280" s="304"/>
      <c r="G280" s="374"/>
      <c r="H280" s="334"/>
      <c r="I280" s="304"/>
      <c r="J280" s="304"/>
    </row>
    <row r="281" spans="1:10" ht="25.5">
      <c r="A281" s="331" t="s">
        <v>1011</v>
      </c>
      <c r="B281" s="302" t="s">
        <v>439</v>
      </c>
      <c r="C281" s="305" t="s">
        <v>440</v>
      </c>
      <c r="D281" s="334" t="s">
        <v>49</v>
      </c>
      <c r="E281" s="299">
        <v>18</v>
      </c>
      <c r="F281" s="304"/>
      <c r="G281" s="374"/>
      <c r="H281" s="334"/>
      <c r="I281" s="304"/>
      <c r="J281" s="304"/>
    </row>
    <row r="282" spans="1:10" ht="25.5">
      <c r="A282" s="331" t="s">
        <v>1014</v>
      </c>
      <c r="B282" s="302" t="s">
        <v>442</v>
      </c>
      <c r="C282" s="305" t="s">
        <v>2702</v>
      </c>
      <c r="D282" s="334" t="s">
        <v>49</v>
      </c>
      <c r="E282" s="299">
        <v>90</v>
      </c>
      <c r="F282" s="304"/>
      <c r="G282" s="374"/>
      <c r="H282" s="334"/>
      <c r="I282" s="304"/>
      <c r="J282" s="304"/>
    </row>
    <row r="283" spans="1:10" ht="25.5">
      <c r="A283" s="331" t="s">
        <v>1017</v>
      </c>
      <c r="B283" s="302" t="s">
        <v>444</v>
      </c>
      <c r="C283" s="305" t="s">
        <v>445</v>
      </c>
      <c r="D283" s="334" t="s">
        <v>49</v>
      </c>
      <c r="E283" s="299">
        <v>18</v>
      </c>
      <c r="F283" s="304"/>
      <c r="G283" s="374"/>
      <c r="H283" s="334"/>
      <c r="I283" s="304"/>
      <c r="J283" s="304"/>
    </row>
    <row r="284" spans="1:10" ht="38.25">
      <c r="A284" s="331" t="s">
        <v>1020</v>
      </c>
      <c r="B284" s="302" t="s">
        <v>447</v>
      </c>
      <c r="C284" s="305" t="s">
        <v>2703</v>
      </c>
      <c r="D284" s="334" t="s">
        <v>49</v>
      </c>
      <c r="E284" s="299">
        <v>18</v>
      </c>
      <c r="F284" s="304"/>
      <c r="G284" s="374"/>
      <c r="H284" s="334"/>
      <c r="I284" s="304"/>
      <c r="J284" s="304"/>
    </row>
    <row r="285" spans="1:10">
      <c r="A285" s="332"/>
      <c r="B285" s="341"/>
      <c r="C285" s="385"/>
      <c r="D285" s="335"/>
      <c r="E285" s="358"/>
      <c r="F285" s="329"/>
      <c r="G285" s="378"/>
      <c r="H285" s="335"/>
      <c r="I285" s="373" t="s">
        <v>1022</v>
      </c>
      <c r="J285" s="319"/>
    </row>
    <row r="286" spans="1:10">
      <c r="A286" s="330" t="s">
        <v>1023</v>
      </c>
      <c r="B286" s="181" t="s">
        <v>2782</v>
      </c>
      <c r="C286" s="189"/>
      <c r="D286" s="336"/>
      <c r="E286" s="357"/>
      <c r="F286" s="324"/>
      <c r="G286" s="376"/>
      <c r="H286" s="336"/>
      <c r="I286" s="324"/>
      <c r="J286" s="324"/>
    </row>
    <row r="287" spans="1:10" ht="51">
      <c r="A287" s="331" t="s">
        <v>1024</v>
      </c>
      <c r="B287" s="302" t="s">
        <v>451</v>
      </c>
      <c r="C287" s="305" t="s">
        <v>2704</v>
      </c>
      <c r="D287" s="334" t="s">
        <v>31</v>
      </c>
      <c r="E287" s="299">
        <v>3</v>
      </c>
      <c r="F287" s="304"/>
      <c r="G287" s="374"/>
      <c r="H287" s="334"/>
      <c r="I287" s="304"/>
      <c r="J287" s="304"/>
    </row>
    <row r="288" spans="1:10" ht="63.75">
      <c r="A288" s="331" t="s">
        <v>1026</v>
      </c>
      <c r="B288" s="302" t="s">
        <v>420</v>
      </c>
      <c r="C288" s="305" t="s">
        <v>2705</v>
      </c>
      <c r="D288" s="334" t="s">
        <v>31</v>
      </c>
      <c r="E288" s="300">
        <v>150</v>
      </c>
      <c r="F288" s="304"/>
      <c r="G288" s="374"/>
      <c r="H288" s="334"/>
      <c r="I288" s="304"/>
      <c r="J288" s="304"/>
    </row>
    <row r="289" spans="1:10" ht="38.25">
      <c r="A289" s="331" t="s">
        <v>1027</v>
      </c>
      <c r="B289" s="302" t="s">
        <v>453</v>
      </c>
      <c r="C289" s="305" t="s">
        <v>2706</v>
      </c>
      <c r="D289" s="384" t="s">
        <v>49</v>
      </c>
      <c r="E289" s="300">
        <v>9000</v>
      </c>
      <c r="F289" s="304"/>
      <c r="G289" s="374"/>
      <c r="H289" s="334"/>
      <c r="I289" s="304"/>
      <c r="J289" s="304"/>
    </row>
    <row r="290" spans="1:10">
      <c r="A290" s="335"/>
      <c r="B290" s="341"/>
      <c r="C290" s="341"/>
      <c r="D290" s="341"/>
      <c r="E290" s="335"/>
      <c r="F290" s="341"/>
      <c r="G290" s="341"/>
      <c r="H290" s="341"/>
      <c r="I290" s="373" t="s">
        <v>1029</v>
      </c>
      <c r="J290" s="341"/>
    </row>
    <row r="291" spans="1:10">
      <c r="A291" s="330" t="s">
        <v>1030</v>
      </c>
      <c r="B291" s="181" t="s">
        <v>455</v>
      </c>
      <c r="C291" s="189"/>
      <c r="D291" s="336"/>
      <c r="E291" s="187"/>
      <c r="F291" s="324"/>
      <c r="G291" s="376"/>
      <c r="H291" s="336"/>
      <c r="I291" s="324"/>
      <c r="J291" s="324"/>
    </row>
    <row r="292" spans="1:10">
      <c r="A292" s="331" t="s">
        <v>1031</v>
      </c>
      <c r="B292" s="302" t="s">
        <v>457</v>
      </c>
      <c r="C292" s="305" t="s">
        <v>458</v>
      </c>
      <c r="D292" s="334" t="s">
        <v>49</v>
      </c>
      <c r="E292" s="300">
        <v>6</v>
      </c>
      <c r="F292" s="304"/>
      <c r="G292" s="374"/>
      <c r="H292" s="334"/>
      <c r="I292" s="304"/>
      <c r="J292" s="304"/>
    </row>
    <row r="293" spans="1:10">
      <c r="A293" s="331" t="s">
        <v>1033</v>
      </c>
      <c r="B293" s="302" t="s">
        <v>460</v>
      </c>
      <c r="C293" s="305" t="s">
        <v>458</v>
      </c>
      <c r="D293" s="334" t="s">
        <v>49</v>
      </c>
      <c r="E293" s="300">
        <v>6</v>
      </c>
      <c r="F293" s="304"/>
      <c r="G293" s="374"/>
      <c r="H293" s="334"/>
      <c r="I293" s="304"/>
      <c r="J293" s="304"/>
    </row>
    <row r="294" spans="1:10">
      <c r="A294" s="331" t="s">
        <v>1036</v>
      </c>
      <c r="B294" s="302" t="s">
        <v>462</v>
      </c>
      <c r="C294" s="305" t="s">
        <v>458</v>
      </c>
      <c r="D294" s="334" t="s">
        <v>49</v>
      </c>
      <c r="E294" s="299">
        <v>6</v>
      </c>
      <c r="F294" s="304"/>
      <c r="G294" s="374"/>
      <c r="H294" s="334"/>
      <c r="I294" s="304"/>
      <c r="J294" s="304"/>
    </row>
    <row r="295" spans="1:10">
      <c r="A295" s="332"/>
      <c r="B295" s="341"/>
      <c r="C295" s="385"/>
      <c r="D295" s="335"/>
      <c r="E295" s="358"/>
      <c r="F295" s="329"/>
      <c r="G295" s="378"/>
      <c r="H295" s="335"/>
      <c r="I295" s="373" t="s">
        <v>1046</v>
      </c>
      <c r="J295" s="319"/>
    </row>
    <row r="296" spans="1:10">
      <c r="A296" s="330" t="s">
        <v>1047</v>
      </c>
      <c r="B296" s="181" t="s">
        <v>2781</v>
      </c>
      <c r="C296" s="233"/>
      <c r="D296" s="333"/>
      <c r="E296" s="357"/>
      <c r="F296" s="320"/>
      <c r="G296" s="375"/>
      <c r="H296" s="333"/>
      <c r="I296" s="320"/>
      <c r="J296" s="320"/>
    </row>
    <row r="297" spans="1:10" ht="25.5">
      <c r="A297" s="331" t="s">
        <v>1049</v>
      </c>
      <c r="B297" s="639" t="s">
        <v>466</v>
      </c>
      <c r="C297" s="168" t="s">
        <v>467</v>
      </c>
      <c r="D297" s="144" t="s">
        <v>49</v>
      </c>
      <c r="E297" s="146">
        <v>36</v>
      </c>
      <c r="F297" s="304"/>
      <c r="G297" s="374"/>
      <c r="H297" s="334"/>
      <c r="I297" s="304"/>
      <c r="J297" s="304"/>
    </row>
    <row r="298" spans="1:10" ht="25.5">
      <c r="A298" s="331" t="s">
        <v>1459</v>
      </c>
      <c r="B298" s="639" t="s">
        <v>469</v>
      </c>
      <c r="C298" s="168" t="s">
        <v>470</v>
      </c>
      <c r="D298" s="144" t="s">
        <v>49</v>
      </c>
      <c r="E298" s="146">
        <v>36</v>
      </c>
      <c r="F298" s="304"/>
      <c r="G298" s="374"/>
      <c r="H298" s="334"/>
      <c r="I298" s="304"/>
      <c r="J298" s="304"/>
    </row>
    <row r="299" spans="1:10" ht="25.5">
      <c r="A299" s="331" t="s">
        <v>1460</v>
      </c>
      <c r="B299" s="639" t="s">
        <v>472</v>
      </c>
      <c r="C299" s="168" t="s">
        <v>473</v>
      </c>
      <c r="D299" s="141" t="s">
        <v>49</v>
      </c>
      <c r="E299" s="146">
        <v>45</v>
      </c>
      <c r="F299" s="304"/>
      <c r="G299" s="374"/>
      <c r="H299" s="334"/>
      <c r="I299" s="304"/>
      <c r="J299" s="304"/>
    </row>
    <row r="300" spans="1:10" ht="25.5">
      <c r="A300" s="331" t="s">
        <v>1461</v>
      </c>
      <c r="B300" s="639" t="s">
        <v>475</v>
      </c>
      <c r="C300" s="168" t="s">
        <v>476</v>
      </c>
      <c r="D300" s="141" t="s">
        <v>49</v>
      </c>
      <c r="E300" s="146">
        <v>36</v>
      </c>
      <c r="F300" s="304"/>
      <c r="G300" s="374"/>
      <c r="H300" s="334"/>
      <c r="I300" s="304"/>
      <c r="J300" s="304"/>
    </row>
    <row r="301" spans="1:10" ht="25.5">
      <c r="A301" s="331" t="s">
        <v>1462</v>
      </c>
      <c r="B301" s="639" t="s">
        <v>478</v>
      </c>
      <c r="C301" s="168" t="s">
        <v>479</v>
      </c>
      <c r="D301" s="141" t="s">
        <v>49</v>
      </c>
      <c r="E301" s="146">
        <v>36</v>
      </c>
      <c r="F301" s="304"/>
      <c r="G301" s="374"/>
      <c r="H301" s="334"/>
      <c r="I301" s="304"/>
      <c r="J301" s="304"/>
    </row>
    <row r="302" spans="1:10" ht="25.5">
      <c r="A302" s="331" t="s">
        <v>1463</v>
      </c>
      <c r="B302" s="639" t="s">
        <v>481</v>
      </c>
      <c r="C302" s="168" t="s">
        <v>467</v>
      </c>
      <c r="D302" s="141" t="s">
        <v>49</v>
      </c>
      <c r="E302" s="146">
        <v>36</v>
      </c>
      <c r="F302" s="304"/>
      <c r="G302" s="374"/>
      <c r="H302" s="334"/>
      <c r="I302" s="304"/>
      <c r="J302" s="304"/>
    </row>
    <row r="303" spans="1:10" ht="25.5">
      <c r="A303" s="331" t="s">
        <v>1464</v>
      </c>
      <c r="B303" s="639" t="s">
        <v>483</v>
      </c>
      <c r="C303" s="168" t="s">
        <v>484</v>
      </c>
      <c r="D303" s="141" t="s">
        <v>49</v>
      </c>
      <c r="E303" s="146">
        <v>36</v>
      </c>
      <c r="F303" s="304"/>
      <c r="G303" s="374"/>
      <c r="H303" s="334"/>
      <c r="I303" s="304"/>
      <c r="J303" s="304"/>
    </row>
    <row r="304" spans="1:10" ht="25.5">
      <c r="A304" s="331" t="s">
        <v>1465</v>
      </c>
      <c r="B304" s="639" t="s">
        <v>486</v>
      </c>
      <c r="C304" s="168" t="s">
        <v>487</v>
      </c>
      <c r="D304" s="141" t="s">
        <v>49</v>
      </c>
      <c r="E304" s="146">
        <v>36</v>
      </c>
      <c r="F304" s="304"/>
      <c r="G304" s="374"/>
      <c r="H304" s="334"/>
      <c r="I304" s="304"/>
      <c r="J304" s="304"/>
    </row>
    <row r="305" spans="1:10">
      <c r="A305" s="331" t="s">
        <v>1466</v>
      </c>
      <c r="B305" s="639" t="s">
        <v>489</v>
      </c>
      <c r="C305" s="305" t="s">
        <v>490</v>
      </c>
      <c r="D305" s="141" t="s">
        <v>49</v>
      </c>
      <c r="E305" s="299">
        <v>6</v>
      </c>
      <c r="F305" s="304"/>
      <c r="G305" s="374"/>
      <c r="H305" s="334"/>
      <c r="I305" s="304"/>
      <c r="J305" s="304"/>
    </row>
    <row r="306" spans="1:10">
      <c r="A306" s="331" t="s">
        <v>1467</v>
      </c>
      <c r="B306" s="302" t="s">
        <v>492</v>
      </c>
      <c r="C306" s="305" t="s">
        <v>493</v>
      </c>
      <c r="D306" s="141" t="s">
        <v>49</v>
      </c>
      <c r="E306" s="299">
        <v>24</v>
      </c>
      <c r="F306" s="304"/>
      <c r="G306" s="374"/>
      <c r="H306" s="334"/>
      <c r="I306" s="304"/>
      <c r="J306" s="304"/>
    </row>
    <row r="307" spans="1:10">
      <c r="A307" s="331" t="s">
        <v>1468</v>
      </c>
      <c r="B307" s="302" t="s">
        <v>495</v>
      </c>
      <c r="C307" s="305" t="s">
        <v>493</v>
      </c>
      <c r="D307" s="141" t="s">
        <v>49</v>
      </c>
      <c r="E307" s="146">
        <v>24</v>
      </c>
      <c r="F307" s="304"/>
      <c r="G307" s="374"/>
      <c r="H307" s="334"/>
      <c r="I307" s="304"/>
      <c r="J307" s="304"/>
    </row>
    <row r="308" spans="1:10">
      <c r="A308" s="331" t="s">
        <v>1469</v>
      </c>
      <c r="B308" s="639" t="s">
        <v>497</v>
      </c>
      <c r="C308" s="305" t="s">
        <v>493</v>
      </c>
      <c r="D308" s="141" t="s">
        <v>49</v>
      </c>
      <c r="E308" s="146">
        <v>24</v>
      </c>
      <c r="F308" s="304"/>
      <c r="G308" s="374"/>
      <c r="H308" s="334"/>
      <c r="I308" s="304"/>
      <c r="J308" s="304"/>
    </row>
    <row r="309" spans="1:10">
      <c r="A309" s="331" t="s">
        <v>1470</v>
      </c>
      <c r="B309" s="639" t="s">
        <v>498</v>
      </c>
      <c r="C309" s="305" t="s">
        <v>499</v>
      </c>
      <c r="D309" s="141" t="s">
        <v>49</v>
      </c>
      <c r="E309" s="146">
        <v>24</v>
      </c>
      <c r="F309" s="304"/>
      <c r="G309" s="374"/>
      <c r="H309" s="334"/>
      <c r="I309" s="304"/>
      <c r="J309" s="304"/>
    </row>
    <row r="310" spans="1:10">
      <c r="A310" s="331" t="s">
        <v>1471</v>
      </c>
      <c r="B310" s="639" t="s">
        <v>500</v>
      </c>
      <c r="C310" s="305" t="s">
        <v>493</v>
      </c>
      <c r="D310" s="141" t="s">
        <v>49</v>
      </c>
      <c r="E310" s="146">
        <v>24</v>
      </c>
      <c r="F310" s="304"/>
      <c r="G310" s="374"/>
      <c r="H310" s="334"/>
      <c r="I310" s="304"/>
      <c r="J310" s="304"/>
    </row>
    <row r="311" spans="1:10">
      <c r="A311" s="331" t="s">
        <v>1472</v>
      </c>
      <c r="B311" s="639" t="s">
        <v>501</v>
      </c>
      <c r="C311" s="305" t="s">
        <v>493</v>
      </c>
      <c r="D311" s="141" t="s">
        <v>49</v>
      </c>
      <c r="E311" s="146">
        <v>24</v>
      </c>
      <c r="F311" s="304"/>
      <c r="G311" s="374"/>
      <c r="H311" s="334"/>
      <c r="I311" s="304"/>
      <c r="J311" s="304"/>
    </row>
    <row r="312" spans="1:10">
      <c r="A312" s="331" t="s">
        <v>1473</v>
      </c>
      <c r="B312" s="639" t="s">
        <v>502</v>
      </c>
      <c r="C312" s="305" t="s">
        <v>493</v>
      </c>
      <c r="D312" s="141" t="s">
        <v>49</v>
      </c>
      <c r="E312" s="146">
        <v>60</v>
      </c>
      <c r="F312" s="304"/>
      <c r="G312" s="374"/>
      <c r="H312" s="334"/>
      <c r="I312" s="304"/>
      <c r="J312" s="304"/>
    </row>
    <row r="313" spans="1:10">
      <c r="A313" s="331" t="s">
        <v>1474</v>
      </c>
      <c r="B313" s="302" t="s">
        <v>503</v>
      </c>
      <c r="C313" s="305" t="s">
        <v>493</v>
      </c>
      <c r="D313" s="141" t="s">
        <v>49</v>
      </c>
      <c r="E313" s="146">
        <v>60</v>
      </c>
      <c r="F313" s="304"/>
      <c r="G313" s="374"/>
      <c r="H313" s="334"/>
      <c r="I313" s="304"/>
      <c r="J313" s="304"/>
    </row>
    <row r="314" spans="1:10">
      <c r="A314" s="331" t="s">
        <v>1475</v>
      </c>
      <c r="B314" s="639" t="s">
        <v>504</v>
      </c>
      <c r="C314" s="305" t="s">
        <v>493</v>
      </c>
      <c r="D314" s="141" t="s">
        <v>49</v>
      </c>
      <c r="E314" s="146">
        <v>60</v>
      </c>
      <c r="F314" s="304"/>
      <c r="G314" s="374"/>
      <c r="H314" s="334"/>
      <c r="I314" s="304"/>
      <c r="J314" s="304"/>
    </row>
    <row r="315" spans="1:10">
      <c r="A315" s="331" t="s">
        <v>1476</v>
      </c>
      <c r="B315" s="302" t="s">
        <v>505</v>
      </c>
      <c r="C315" s="305" t="s">
        <v>493</v>
      </c>
      <c r="D315" s="141" t="s">
        <v>49</v>
      </c>
      <c r="E315" s="146">
        <v>60</v>
      </c>
      <c r="F315" s="304"/>
      <c r="G315" s="374"/>
      <c r="H315" s="334"/>
      <c r="I315" s="304"/>
      <c r="J315" s="304"/>
    </row>
    <row r="316" spans="1:10">
      <c r="A316" s="331" t="s">
        <v>1477</v>
      </c>
      <c r="B316" s="302" t="s">
        <v>506</v>
      </c>
      <c r="C316" s="305" t="s">
        <v>493</v>
      </c>
      <c r="D316" s="141" t="s">
        <v>49</v>
      </c>
      <c r="E316" s="146">
        <v>60</v>
      </c>
      <c r="F316" s="304"/>
      <c r="G316" s="374"/>
      <c r="H316" s="334"/>
      <c r="I316" s="304"/>
      <c r="J316" s="304"/>
    </row>
    <row r="317" spans="1:10">
      <c r="A317" s="331" t="s">
        <v>1478</v>
      </c>
      <c r="B317" s="302" t="s">
        <v>507</v>
      </c>
      <c r="C317" s="305" t="s">
        <v>493</v>
      </c>
      <c r="D317" s="141" t="s">
        <v>49</v>
      </c>
      <c r="E317" s="146">
        <v>60</v>
      </c>
      <c r="F317" s="304"/>
      <c r="G317" s="374"/>
      <c r="H317" s="334"/>
      <c r="I317" s="304"/>
      <c r="J317" s="304"/>
    </row>
    <row r="318" spans="1:10">
      <c r="A318" s="331" t="s">
        <v>1479</v>
      </c>
      <c r="B318" s="302" t="s">
        <v>508</v>
      </c>
      <c r="C318" s="305" t="s">
        <v>493</v>
      </c>
      <c r="D318" s="141" t="s">
        <v>49</v>
      </c>
      <c r="E318" s="146">
        <v>60</v>
      </c>
      <c r="F318" s="304"/>
      <c r="G318" s="374"/>
      <c r="H318" s="334"/>
      <c r="I318" s="304"/>
      <c r="J318" s="304"/>
    </row>
    <row r="319" spans="1:10">
      <c r="A319" s="331" t="s">
        <v>1480</v>
      </c>
      <c r="B319" s="302" t="s">
        <v>509</v>
      </c>
      <c r="C319" s="305" t="s">
        <v>493</v>
      </c>
      <c r="D319" s="141" t="s">
        <v>49</v>
      </c>
      <c r="E319" s="146">
        <v>60</v>
      </c>
      <c r="F319" s="304"/>
      <c r="G319" s="374"/>
      <c r="H319" s="334"/>
      <c r="I319" s="304"/>
      <c r="J319" s="304"/>
    </row>
    <row r="320" spans="1:10">
      <c r="A320" s="331" t="s">
        <v>1481</v>
      </c>
      <c r="B320" s="302" t="s">
        <v>510</v>
      </c>
      <c r="C320" s="305" t="s">
        <v>493</v>
      </c>
      <c r="D320" s="141" t="s">
        <v>49</v>
      </c>
      <c r="E320" s="146">
        <v>60</v>
      </c>
      <c r="F320" s="304"/>
      <c r="G320" s="374"/>
      <c r="H320" s="334"/>
      <c r="I320" s="304"/>
      <c r="J320" s="304"/>
    </row>
    <row r="321" spans="1:10">
      <c r="A321" s="331" t="s">
        <v>1482</v>
      </c>
      <c r="B321" s="302" t="s">
        <v>469</v>
      </c>
      <c r="C321" s="305" t="s">
        <v>493</v>
      </c>
      <c r="D321" s="141" t="s">
        <v>49</v>
      </c>
      <c r="E321" s="146">
        <v>60</v>
      </c>
      <c r="F321" s="304"/>
      <c r="G321" s="374"/>
      <c r="H321" s="334"/>
      <c r="I321" s="304"/>
      <c r="J321" s="304"/>
    </row>
    <row r="322" spans="1:10" ht="25.5">
      <c r="A322" s="331" t="s">
        <v>1483</v>
      </c>
      <c r="B322" s="302" t="s">
        <v>511</v>
      </c>
      <c r="C322" s="305" t="s">
        <v>493</v>
      </c>
      <c r="D322" s="141" t="s">
        <v>49</v>
      </c>
      <c r="E322" s="299">
        <v>45</v>
      </c>
      <c r="F322" s="304"/>
      <c r="G322" s="374"/>
      <c r="H322" s="334"/>
      <c r="I322" s="304"/>
      <c r="J322" s="304"/>
    </row>
    <row r="323" spans="1:10">
      <c r="A323" s="331" t="s">
        <v>1484</v>
      </c>
      <c r="B323" s="302" t="s">
        <v>512</v>
      </c>
      <c r="C323" s="305" t="s">
        <v>493</v>
      </c>
      <c r="D323" s="141" t="s">
        <v>49</v>
      </c>
      <c r="E323" s="299">
        <v>45</v>
      </c>
      <c r="F323" s="304"/>
      <c r="G323" s="374"/>
      <c r="H323" s="334"/>
      <c r="I323" s="304"/>
      <c r="J323" s="304"/>
    </row>
    <row r="324" spans="1:10">
      <c r="A324" s="331" t="s">
        <v>1485</v>
      </c>
      <c r="B324" s="302" t="s">
        <v>513</v>
      </c>
      <c r="C324" s="305" t="s">
        <v>493</v>
      </c>
      <c r="D324" s="141" t="s">
        <v>49</v>
      </c>
      <c r="E324" s="299">
        <v>45</v>
      </c>
      <c r="F324" s="304"/>
      <c r="G324" s="374"/>
      <c r="H324" s="334"/>
      <c r="I324" s="304"/>
      <c r="J324" s="304"/>
    </row>
    <row r="325" spans="1:10" ht="25.5">
      <c r="A325" s="331" t="s">
        <v>1486</v>
      </c>
      <c r="B325" s="302" t="s">
        <v>514</v>
      </c>
      <c r="C325" s="305" t="s">
        <v>515</v>
      </c>
      <c r="D325" s="334" t="s">
        <v>87</v>
      </c>
      <c r="E325" s="299">
        <v>36</v>
      </c>
      <c r="F325" s="304"/>
      <c r="G325" s="374"/>
      <c r="H325" s="334"/>
      <c r="I325" s="304"/>
      <c r="J325" s="304"/>
    </row>
    <row r="326" spans="1:10" ht="25.5">
      <c r="A326" s="331" t="s">
        <v>1487</v>
      </c>
      <c r="B326" s="302" t="s">
        <v>516</v>
      </c>
      <c r="C326" s="305" t="s">
        <v>517</v>
      </c>
      <c r="D326" s="334" t="s">
        <v>87</v>
      </c>
      <c r="E326" s="299">
        <v>30</v>
      </c>
      <c r="F326" s="304"/>
      <c r="G326" s="374"/>
      <c r="H326" s="334"/>
      <c r="I326" s="304"/>
      <c r="J326" s="304"/>
    </row>
    <row r="327" spans="1:10" ht="25.5">
      <c r="A327" s="331" t="s">
        <v>1488</v>
      </c>
      <c r="B327" s="302" t="s">
        <v>518</v>
      </c>
      <c r="C327" s="305" t="s">
        <v>517</v>
      </c>
      <c r="D327" s="334" t="s">
        <v>49</v>
      </c>
      <c r="E327" s="163">
        <v>30</v>
      </c>
      <c r="F327" s="167"/>
      <c r="G327" s="409"/>
      <c r="H327" s="409"/>
      <c r="I327" s="409"/>
      <c r="J327" s="409"/>
    </row>
    <row r="328" spans="1:10">
      <c r="A328" s="332"/>
      <c r="B328" s="385"/>
      <c r="C328" s="385"/>
      <c r="D328" s="335"/>
      <c r="E328" s="358"/>
      <c r="F328" s="329"/>
      <c r="G328" s="378"/>
      <c r="H328" s="405"/>
      <c r="I328" s="406" t="s">
        <v>1052</v>
      </c>
      <c r="J328" s="407"/>
    </row>
    <row r="329" spans="1:10">
      <c r="A329" s="330" t="s">
        <v>1053</v>
      </c>
      <c r="B329" s="181" t="s">
        <v>2780</v>
      </c>
      <c r="C329" s="233"/>
      <c r="D329" s="333"/>
      <c r="E329" s="357"/>
      <c r="F329" s="320"/>
      <c r="G329" s="375"/>
      <c r="H329" s="333"/>
      <c r="I329" s="320"/>
      <c r="J329" s="320"/>
    </row>
    <row r="330" spans="1:10" ht="25.5">
      <c r="A330" s="331" t="s">
        <v>1055</v>
      </c>
      <c r="B330" s="302" t="s">
        <v>522</v>
      </c>
      <c r="C330" s="305" t="s">
        <v>523</v>
      </c>
      <c r="D330" s="144" t="s">
        <v>49</v>
      </c>
      <c r="E330" s="299">
        <v>12</v>
      </c>
      <c r="F330" s="304"/>
      <c r="G330" s="374"/>
      <c r="H330" s="334"/>
      <c r="I330" s="304"/>
      <c r="J330" s="304"/>
    </row>
    <row r="331" spans="1:10" ht="25.5">
      <c r="A331" s="331" t="s">
        <v>1057</v>
      </c>
      <c r="B331" s="302" t="s">
        <v>525</v>
      </c>
      <c r="C331" s="305" t="s">
        <v>526</v>
      </c>
      <c r="D331" s="144" t="s">
        <v>49</v>
      </c>
      <c r="E331" s="299">
        <v>9</v>
      </c>
      <c r="F331" s="304"/>
      <c r="G331" s="374"/>
      <c r="H331" s="334"/>
      <c r="I331" s="304"/>
      <c r="J331" s="304"/>
    </row>
    <row r="332" spans="1:10" ht="25.5">
      <c r="A332" s="331" t="s">
        <v>1058</v>
      </c>
      <c r="B332" s="302" t="s">
        <v>528</v>
      </c>
      <c r="C332" s="305" t="s">
        <v>529</v>
      </c>
      <c r="D332" s="144" t="s">
        <v>49</v>
      </c>
      <c r="E332" s="299">
        <v>12</v>
      </c>
      <c r="F332" s="304"/>
      <c r="G332" s="374"/>
      <c r="H332" s="334"/>
      <c r="I332" s="304"/>
      <c r="J332" s="304"/>
    </row>
    <row r="333" spans="1:10" ht="25.5">
      <c r="A333" s="331" t="s">
        <v>1489</v>
      </c>
      <c r="B333" s="302" t="s">
        <v>531</v>
      </c>
      <c r="C333" s="305" t="s">
        <v>532</v>
      </c>
      <c r="D333" s="144" t="s">
        <v>49</v>
      </c>
      <c r="E333" s="299">
        <v>6</v>
      </c>
      <c r="F333" s="304"/>
      <c r="G333" s="374"/>
      <c r="H333" s="334"/>
      <c r="I333" s="304"/>
      <c r="J333" s="304"/>
    </row>
    <row r="334" spans="1:10" ht="25.5">
      <c r="A334" s="331" t="s">
        <v>1490</v>
      </c>
      <c r="B334" s="302" t="s">
        <v>533</v>
      </c>
      <c r="C334" s="305" t="s">
        <v>534</v>
      </c>
      <c r="D334" s="144" t="s">
        <v>49</v>
      </c>
      <c r="E334" s="299">
        <v>9</v>
      </c>
      <c r="F334" s="304"/>
      <c r="G334" s="374"/>
      <c r="H334" s="334"/>
      <c r="I334" s="304"/>
      <c r="J334" s="304"/>
    </row>
    <row r="335" spans="1:10" ht="25.5">
      <c r="A335" s="331" t="s">
        <v>1491</v>
      </c>
      <c r="B335" s="302" t="s">
        <v>535</v>
      </c>
      <c r="C335" s="305" t="s">
        <v>536</v>
      </c>
      <c r="D335" s="144" t="s">
        <v>49</v>
      </c>
      <c r="E335" s="299">
        <v>6</v>
      </c>
      <c r="F335" s="304"/>
      <c r="G335" s="374"/>
      <c r="H335" s="334"/>
      <c r="I335" s="304"/>
      <c r="J335" s="304"/>
    </row>
    <row r="336" spans="1:10" ht="25.5">
      <c r="A336" s="331" t="s">
        <v>1492</v>
      </c>
      <c r="B336" s="302" t="s">
        <v>537</v>
      </c>
      <c r="C336" s="305" t="s">
        <v>538</v>
      </c>
      <c r="D336" s="144" t="s">
        <v>49</v>
      </c>
      <c r="E336" s="299">
        <v>12</v>
      </c>
      <c r="F336" s="304"/>
      <c r="G336" s="374"/>
      <c r="H336" s="334"/>
      <c r="I336" s="304"/>
      <c r="J336" s="304"/>
    </row>
    <row r="337" spans="1:10" ht="25.5">
      <c r="A337" s="331" t="s">
        <v>1493</v>
      </c>
      <c r="B337" s="302" t="s">
        <v>539</v>
      </c>
      <c r="C337" s="305" t="s">
        <v>540</v>
      </c>
      <c r="D337" s="144" t="s">
        <v>49</v>
      </c>
      <c r="E337" s="299">
        <v>12</v>
      </c>
      <c r="F337" s="304"/>
      <c r="G337" s="374"/>
      <c r="H337" s="334"/>
      <c r="I337" s="304"/>
      <c r="J337" s="304"/>
    </row>
    <row r="338" spans="1:10" ht="25.5">
      <c r="A338" s="331" t="s">
        <v>1494</v>
      </c>
      <c r="B338" s="302" t="s">
        <v>541</v>
      </c>
      <c r="C338" s="305" t="s">
        <v>542</v>
      </c>
      <c r="D338" s="144" t="s">
        <v>49</v>
      </c>
      <c r="E338" s="299">
        <v>12</v>
      </c>
      <c r="F338" s="304"/>
      <c r="G338" s="374"/>
      <c r="H338" s="334"/>
      <c r="I338" s="304"/>
      <c r="J338" s="304"/>
    </row>
    <row r="339" spans="1:10" ht="25.5">
      <c r="A339" s="331" t="s">
        <v>1495</v>
      </c>
      <c r="B339" s="302" t="s">
        <v>543</v>
      </c>
      <c r="C339" s="305" t="s">
        <v>544</v>
      </c>
      <c r="D339" s="144" t="s">
        <v>49</v>
      </c>
      <c r="E339" s="299">
        <v>36</v>
      </c>
      <c r="F339" s="304"/>
      <c r="G339" s="374"/>
      <c r="H339" s="334"/>
      <c r="I339" s="304"/>
      <c r="J339" s="304"/>
    </row>
    <row r="340" spans="1:10" ht="25.5">
      <c r="A340" s="331" t="s">
        <v>1496</v>
      </c>
      <c r="B340" s="302" t="s">
        <v>545</v>
      </c>
      <c r="C340" s="305" t="s">
        <v>546</v>
      </c>
      <c r="D340" s="144" t="s">
        <v>49</v>
      </c>
      <c r="E340" s="299">
        <v>12</v>
      </c>
      <c r="F340" s="304"/>
      <c r="G340" s="374"/>
      <c r="H340" s="334"/>
      <c r="I340" s="304"/>
      <c r="J340" s="304"/>
    </row>
    <row r="341" spans="1:10" ht="25.5">
      <c r="A341" s="331" t="s">
        <v>1497</v>
      </c>
      <c r="B341" s="302" t="s">
        <v>547</v>
      </c>
      <c r="C341" s="305" t="s">
        <v>548</v>
      </c>
      <c r="D341" s="144" t="s">
        <v>49</v>
      </c>
      <c r="E341" s="299">
        <v>12</v>
      </c>
      <c r="F341" s="304"/>
      <c r="G341" s="374"/>
      <c r="H341" s="334"/>
      <c r="I341" s="304"/>
      <c r="J341" s="304"/>
    </row>
    <row r="342" spans="1:10" ht="25.5">
      <c r="A342" s="331" t="s">
        <v>1498</v>
      </c>
      <c r="B342" s="302" t="s">
        <v>549</v>
      </c>
      <c r="C342" s="305" t="s">
        <v>550</v>
      </c>
      <c r="D342" s="144" t="s">
        <v>49</v>
      </c>
      <c r="E342" s="299">
        <v>6</v>
      </c>
      <c r="F342" s="304"/>
      <c r="G342" s="374"/>
      <c r="H342" s="334"/>
      <c r="I342" s="304"/>
      <c r="J342" s="304"/>
    </row>
    <row r="343" spans="1:10" ht="25.5">
      <c r="A343" s="331" t="s">
        <v>1499</v>
      </c>
      <c r="B343" s="302" t="s">
        <v>551</v>
      </c>
      <c r="C343" s="305" t="s">
        <v>552</v>
      </c>
      <c r="D343" s="144" t="s">
        <v>49</v>
      </c>
      <c r="E343" s="299">
        <v>12</v>
      </c>
      <c r="F343" s="304"/>
      <c r="G343" s="374"/>
      <c r="H343" s="334"/>
      <c r="I343" s="304"/>
      <c r="J343" s="304"/>
    </row>
    <row r="344" spans="1:10" ht="25.5">
      <c r="A344" s="331" t="s">
        <v>1500</v>
      </c>
      <c r="B344" s="302" t="s">
        <v>553</v>
      </c>
      <c r="C344" s="305" t="s">
        <v>554</v>
      </c>
      <c r="D344" s="144" t="s">
        <v>49</v>
      </c>
      <c r="E344" s="299">
        <v>6</v>
      </c>
      <c r="F344" s="304"/>
      <c r="G344" s="374"/>
      <c r="H344" s="334"/>
      <c r="I344" s="304"/>
      <c r="J344" s="304"/>
    </row>
    <row r="345" spans="1:10" ht="25.5">
      <c r="A345" s="331" t="s">
        <v>1501</v>
      </c>
      <c r="B345" s="302" t="s">
        <v>555</v>
      </c>
      <c r="C345" s="305" t="s">
        <v>556</v>
      </c>
      <c r="D345" s="144" t="s">
        <v>49</v>
      </c>
      <c r="E345" s="299">
        <v>6</v>
      </c>
      <c r="F345" s="304"/>
      <c r="G345" s="374"/>
      <c r="H345" s="334"/>
      <c r="I345" s="304"/>
      <c r="J345" s="304"/>
    </row>
    <row r="346" spans="1:10">
      <c r="A346" s="332"/>
      <c r="B346" s="378"/>
      <c r="C346" s="385"/>
      <c r="D346" s="335"/>
      <c r="E346" s="358"/>
      <c r="F346" s="329"/>
      <c r="G346" s="378"/>
      <c r="H346" s="335"/>
      <c r="I346" s="373" t="s">
        <v>1059</v>
      </c>
      <c r="J346" s="319"/>
    </row>
    <row r="347" spans="1:10">
      <c r="A347" s="330" t="s">
        <v>1060</v>
      </c>
      <c r="B347" s="181" t="s">
        <v>2779</v>
      </c>
      <c r="C347" s="233"/>
      <c r="D347" s="333"/>
      <c r="E347" s="357"/>
      <c r="F347" s="320"/>
      <c r="G347" s="375"/>
      <c r="H347" s="333"/>
      <c r="I347" s="320"/>
      <c r="J347" s="320"/>
    </row>
    <row r="348" spans="1:10">
      <c r="A348" s="331" t="s">
        <v>1062</v>
      </c>
      <c r="B348" s="302" t="s">
        <v>560</v>
      </c>
      <c r="C348" s="305" t="s">
        <v>561</v>
      </c>
      <c r="D348" s="144" t="s">
        <v>49</v>
      </c>
      <c r="E348" s="299">
        <v>60</v>
      </c>
      <c r="F348" s="304"/>
      <c r="G348" s="374"/>
      <c r="H348" s="334"/>
      <c r="I348" s="304"/>
      <c r="J348" s="304"/>
    </row>
    <row r="349" spans="1:10">
      <c r="A349" s="331" t="s">
        <v>1065</v>
      </c>
      <c r="B349" s="302" t="s">
        <v>562</v>
      </c>
      <c r="C349" s="305" t="s">
        <v>561</v>
      </c>
      <c r="D349" s="144" t="s">
        <v>49</v>
      </c>
      <c r="E349" s="299">
        <v>240</v>
      </c>
      <c r="F349" s="304"/>
      <c r="G349" s="374"/>
      <c r="H349" s="334"/>
      <c r="I349" s="304"/>
      <c r="J349" s="304"/>
    </row>
    <row r="350" spans="1:10">
      <c r="A350" s="331" t="s">
        <v>1067</v>
      </c>
      <c r="B350" s="302" t="s">
        <v>563</v>
      </c>
      <c r="C350" s="305" t="s">
        <v>561</v>
      </c>
      <c r="D350" s="144" t="s">
        <v>49</v>
      </c>
      <c r="E350" s="299">
        <v>12</v>
      </c>
      <c r="F350" s="304"/>
      <c r="G350" s="374"/>
      <c r="H350" s="334"/>
      <c r="I350" s="304"/>
      <c r="J350" s="304"/>
    </row>
    <row r="351" spans="1:10">
      <c r="A351" s="331" t="s">
        <v>1068</v>
      </c>
      <c r="B351" s="302" t="s">
        <v>564</v>
      </c>
      <c r="C351" s="305" t="s">
        <v>561</v>
      </c>
      <c r="D351" s="144" t="s">
        <v>49</v>
      </c>
      <c r="E351" s="299">
        <v>6</v>
      </c>
      <c r="F351" s="304"/>
      <c r="G351" s="374"/>
      <c r="H351" s="334"/>
      <c r="I351" s="304"/>
      <c r="J351" s="304"/>
    </row>
    <row r="352" spans="1:10">
      <c r="A352" s="332"/>
      <c r="B352" s="341"/>
      <c r="C352" s="385"/>
      <c r="D352" s="335"/>
      <c r="E352" s="358"/>
      <c r="F352" s="329"/>
      <c r="G352" s="378"/>
      <c r="H352" s="335"/>
      <c r="I352" s="373" t="s">
        <v>1083</v>
      </c>
      <c r="J352" s="319"/>
    </row>
    <row r="353" spans="1:10">
      <c r="A353" s="330" t="s">
        <v>1135</v>
      </c>
      <c r="B353" s="181" t="s">
        <v>2778</v>
      </c>
      <c r="C353" s="233"/>
      <c r="D353" s="184"/>
      <c r="E353" s="185"/>
      <c r="F353" s="320"/>
      <c r="G353" s="375"/>
      <c r="H353" s="333"/>
      <c r="I353" s="320"/>
      <c r="J353" s="320"/>
    </row>
    <row r="354" spans="1:10">
      <c r="A354" s="331" t="s">
        <v>1136</v>
      </c>
      <c r="B354" s="302" t="s">
        <v>568</v>
      </c>
      <c r="C354" s="305" t="s">
        <v>2707</v>
      </c>
      <c r="D354" s="144" t="s">
        <v>49</v>
      </c>
      <c r="E354" s="299">
        <v>150</v>
      </c>
      <c r="F354" s="304"/>
      <c r="G354" s="374"/>
      <c r="H354" s="334"/>
      <c r="I354" s="304"/>
      <c r="J354" s="304"/>
    </row>
    <row r="355" spans="1:10" ht="51">
      <c r="A355" s="331" t="s">
        <v>1139</v>
      </c>
      <c r="B355" s="302" t="s">
        <v>569</v>
      </c>
      <c r="C355" s="305" t="s">
        <v>570</v>
      </c>
      <c r="D355" s="144" t="s">
        <v>49</v>
      </c>
      <c r="E355" s="299">
        <v>90</v>
      </c>
      <c r="F355" s="304"/>
      <c r="G355" s="374"/>
      <c r="H355" s="334"/>
      <c r="I355" s="304"/>
      <c r="J355" s="304"/>
    </row>
    <row r="356" spans="1:10">
      <c r="A356" s="332"/>
      <c r="B356" s="341"/>
      <c r="C356" s="385"/>
      <c r="D356" s="335"/>
      <c r="E356" s="358"/>
      <c r="F356" s="329"/>
      <c r="G356" s="378"/>
      <c r="H356" s="378"/>
      <c r="I356" s="373" t="s">
        <v>1146</v>
      </c>
      <c r="J356" s="208"/>
    </row>
    <row r="357" spans="1:10">
      <c r="A357" s="330" t="s">
        <v>1147</v>
      </c>
      <c r="B357" s="181" t="s">
        <v>2777</v>
      </c>
      <c r="C357" s="235"/>
      <c r="D357" s="333"/>
      <c r="E357" s="357"/>
      <c r="F357" s="320"/>
      <c r="G357" s="375"/>
      <c r="H357" s="333"/>
      <c r="I357" s="320"/>
      <c r="J357" s="320"/>
    </row>
    <row r="358" spans="1:10">
      <c r="A358" s="331" t="s">
        <v>1148</v>
      </c>
      <c r="B358" s="302" t="s">
        <v>574</v>
      </c>
      <c r="C358" s="305" t="s">
        <v>574</v>
      </c>
      <c r="D358" s="141" t="s">
        <v>31</v>
      </c>
      <c r="E358" s="299">
        <v>3</v>
      </c>
      <c r="F358" s="304"/>
      <c r="G358" s="374"/>
      <c r="H358" s="334"/>
      <c r="I358" s="304"/>
      <c r="J358" s="304"/>
    </row>
    <row r="359" spans="1:10">
      <c r="A359" s="331" t="s">
        <v>1151</v>
      </c>
      <c r="B359" s="302" t="s">
        <v>575</v>
      </c>
      <c r="C359" s="305" t="s">
        <v>576</v>
      </c>
      <c r="D359" s="141" t="s">
        <v>31</v>
      </c>
      <c r="E359" s="299">
        <v>3</v>
      </c>
      <c r="F359" s="304"/>
      <c r="G359" s="374"/>
      <c r="H359" s="334"/>
      <c r="I359" s="304"/>
      <c r="J359" s="304"/>
    </row>
    <row r="360" spans="1:10" ht="25.5">
      <c r="A360" s="331" t="s">
        <v>1154</v>
      </c>
      <c r="B360" s="302" t="s">
        <v>577</v>
      </c>
      <c r="C360" s="305" t="s">
        <v>2708</v>
      </c>
      <c r="D360" s="141" t="s">
        <v>31</v>
      </c>
      <c r="E360" s="299">
        <v>9</v>
      </c>
      <c r="F360" s="304"/>
      <c r="G360" s="374"/>
      <c r="H360" s="334"/>
      <c r="I360" s="304"/>
      <c r="J360" s="304"/>
    </row>
    <row r="361" spans="1:10" ht="25.5">
      <c r="A361" s="331" t="s">
        <v>1502</v>
      </c>
      <c r="B361" s="302" t="s">
        <v>578</v>
      </c>
      <c r="C361" s="305" t="s">
        <v>2709</v>
      </c>
      <c r="D361" s="141" t="s">
        <v>31</v>
      </c>
      <c r="E361" s="299">
        <v>9</v>
      </c>
      <c r="F361" s="304"/>
      <c r="G361" s="374"/>
      <c r="H361" s="334"/>
      <c r="I361" s="304"/>
      <c r="J361" s="304"/>
    </row>
    <row r="362" spans="1:10" ht="25.5">
      <c r="A362" s="331" t="s">
        <v>1503</v>
      </c>
      <c r="B362" s="302" t="s">
        <v>579</v>
      </c>
      <c r="C362" s="305" t="s">
        <v>2710</v>
      </c>
      <c r="D362" s="141" t="s">
        <v>31</v>
      </c>
      <c r="E362" s="299">
        <v>9</v>
      </c>
      <c r="F362" s="304"/>
      <c r="G362" s="374"/>
      <c r="H362" s="334"/>
      <c r="I362" s="304"/>
      <c r="J362" s="304"/>
    </row>
    <row r="363" spans="1:10" ht="25.5">
      <c r="A363" s="331" t="s">
        <v>1504</v>
      </c>
      <c r="B363" s="302" t="s">
        <v>580</v>
      </c>
      <c r="C363" s="305" t="s">
        <v>2712</v>
      </c>
      <c r="D363" s="141" t="s">
        <v>31</v>
      </c>
      <c r="E363" s="299">
        <v>18</v>
      </c>
      <c r="F363" s="304"/>
      <c r="G363" s="374"/>
      <c r="H363" s="334"/>
      <c r="I363" s="304"/>
      <c r="J363" s="304"/>
    </row>
    <row r="364" spans="1:10" ht="38.25">
      <c r="A364" s="331" t="s">
        <v>1505</v>
      </c>
      <c r="B364" s="302" t="s">
        <v>581</v>
      </c>
      <c r="C364" s="305" t="s">
        <v>2711</v>
      </c>
      <c r="D364" s="141" t="s">
        <v>31</v>
      </c>
      <c r="E364" s="299">
        <v>30</v>
      </c>
      <c r="F364" s="304"/>
      <c r="G364" s="374"/>
      <c r="H364" s="334"/>
      <c r="I364" s="304"/>
      <c r="J364" s="304"/>
    </row>
    <row r="365" spans="1:10">
      <c r="A365" s="332"/>
      <c r="B365" s="341"/>
      <c r="C365" s="385"/>
      <c r="D365" s="335"/>
      <c r="E365" s="358"/>
      <c r="F365" s="329"/>
      <c r="G365" s="378"/>
      <c r="H365" s="335"/>
      <c r="I365" s="373" t="s">
        <v>1157</v>
      </c>
      <c r="J365" s="319"/>
    </row>
    <row r="366" spans="1:10">
      <c r="A366" s="330" t="s">
        <v>1158</v>
      </c>
      <c r="B366" s="181" t="s">
        <v>2776</v>
      </c>
      <c r="C366" s="235"/>
      <c r="D366" s="333"/>
      <c r="E366" s="357"/>
      <c r="F366" s="320"/>
      <c r="G366" s="375"/>
      <c r="H366" s="333"/>
      <c r="I366" s="320"/>
      <c r="J366" s="320"/>
    </row>
    <row r="367" spans="1:10" ht="25.5">
      <c r="A367" s="267" t="s">
        <v>1506</v>
      </c>
      <c r="B367" s="302" t="s">
        <v>585</v>
      </c>
      <c r="C367" s="305" t="s">
        <v>2713</v>
      </c>
      <c r="D367" s="384" t="s">
        <v>31</v>
      </c>
      <c r="E367" s="287">
        <v>3</v>
      </c>
      <c r="F367" s="304"/>
      <c r="G367" s="374"/>
      <c r="H367" s="334"/>
      <c r="I367" s="304"/>
      <c r="J367" s="304"/>
    </row>
    <row r="368" spans="1:10" ht="25.5">
      <c r="A368" s="267" t="s">
        <v>1508</v>
      </c>
      <c r="B368" s="302" t="s">
        <v>587</v>
      </c>
      <c r="C368" s="305" t="s">
        <v>588</v>
      </c>
      <c r="D368" s="384" t="s">
        <v>31</v>
      </c>
      <c r="E368" s="287">
        <v>3</v>
      </c>
      <c r="F368" s="304"/>
      <c r="G368" s="374"/>
      <c r="H368" s="334"/>
      <c r="I368" s="304"/>
      <c r="J368" s="304"/>
    </row>
    <row r="369" spans="1:10" ht="25.5">
      <c r="A369" s="267" t="s">
        <v>1509</v>
      </c>
      <c r="B369" s="302" t="s">
        <v>589</v>
      </c>
      <c r="C369" s="305" t="s">
        <v>590</v>
      </c>
      <c r="D369" s="384" t="s">
        <v>31</v>
      </c>
      <c r="E369" s="287">
        <v>3</v>
      </c>
      <c r="F369" s="304"/>
      <c r="G369" s="374"/>
      <c r="H369" s="334"/>
      <c r="I369" s="304"/>
      <c r="J369" s="304"/>
    </row>
    <row r="370" spans="1:10" ht="25.5">
      <c r="A370" s="267" t="s">
        <v>1160</v>
      </c>
      <c r="B370" s="302" t="s">
        <v>591</v>
      </c>
      <c r="C370" s="305" t="s">
        <v>592</v>
      </c>
      <c r="D370" s="384" t="s">
        <v>31</v>
      </c>
      <c r="E370" s="287">
        <v>3</v>
      </c>
      <c r="F370" s="304"/>
      <c r="G370" s="374"/>
      <c r="H370" s="334"/>
      <c r="I370" s="304"/>
      <c r="J370" s="304"/>
    </row>
    <row r="371" spans="1:10" ht="25.5">
      <c r="A371" s="267" t="s">
        <v>1163</v>
      </c>
      <c r="B371" s="302" t="s">
        <v>1507</v>
      </c>
      <c r="C371" s="305" t="s">
        <v>593</v>
      </c>
      <c r="D371" s="384" t="s">
        <v>31</v>
      </c>
      <c r="E371" s="287">
        <v>3</v>
      </c>
      <c r="F371" s="304"/>
      <c r="G371" s="374"/>
      <c r="H371" s="334"/>
      <c r="I371" s="304"/>
      <c r="J371" s="304"/>
    </row>
    <row r="372" spans="1:10" ht="25.5">
      <c r="A372" s="267" t="s">
        <v>1166</v>
      </c>
      <c r="B372" s="302" t="s">
        <v>594</v>
      </c>
      <c r="C372" s="305" t="s">
        <v>595</v>
      </c>
      <c r="D372" s="384" t="s">
        <v>31</v>
      </c>
      <c r="E372" s="287">
        <v>3</v>
      </c>
      <c r="F372" s="304"/>
      <c r="G372" s="374"/>
      <c r="H372" s="334"/>
      <c r="I372" s="304"/>
      <c r="J372" s="304"/>
    </row>
    <row r="373" spans="1:10" ht="25.5">
      <c r="A373" s="267" t="s">
        <v>1168</v>
      </c>
      <c r="B373" s="302" t="s">
        <v>596</v>
      </c>
      <c r="C373" s="305" t="s">
        <v>597</v>
      </c>
      <c r="D373" s="384" t="s">
        <v>31</v>
      </c>
      <c r="E373" s="287">
        <v>3</v>
      </c>
      <c r="F373" s="304"/>
      <c r="G373" s="374"/>
      <c r="H373" s="334"/>
      <c r="I373" s="304"/>
      <c r="J373" s="304"/>
    </row>
    <row r="374" spans="1:10" ht="25.5">
      <c r="A374" s="267" t="s">
        <v>1171</v>
      </c>
      <c r="B374" s="302" t="s">
        <v>598</v>
      </c>
      <c r="C374" s="305" t="s">
        <v>599</v>
      </c>
      <c r="D374" s="384" t="s">
        <v>31</v>
      </c>
      <c r="E374" s="287">
        <v>3</v>
      </c>
      <c r="F374" s="304"/>
      <c r="G374" s="374"/>
      <c r="H374" s="334"/>
      <c r="I374" s="304"/>
      <c r="J374" s="304"/>
    </row>
    <row r="375" spans="1:10" ht="25.5">
      <c r="A375" s="267" t="s">
        <v>1173</v>
      </c>
      <c r="B375" s="302" t="s">
        <v>600</v>
      </c>
      <c r="C375" s="434" t="s">
        <v>601</v>
      </c>
      <c r="D375" s="384" t="s">
        <v>31</v>
      </c>
      <c r="E375" s="287">
        <v>3</v>
      </c>
      <c r="F375" s="304"/>
      <c r="G375" s="374"/>
      <c r="H375" s="334"/>
      <c r="I375" s="304"/>
      <c r="J375" s="304"/>
    </row>
    <row r="376" spans="1:10" ht="25.5">
      <c r="A376" s="267" t="s">
        <v>1510</v>
      </c>
      <c r="B376" s="302" t="s">
        <v>602</v>
      </c>
      <c r="C376" s="305" t="s">
        <v>603</v>
      </c>
      <c r="D376" s="384" t="s">
        <v>31</v>
      </c>
      <c r="E376" s="287">
        <v>3</v>
      </c>
      <c r="F376" s="304"/>
      <c r="G376" s="374"/>
      <c r="H376" s="334"/>
      <c r="I376" s="304"/>
      <c r="J376" s="304"/>
    </row>
    <row r="377" spans="1:10" ht="25.5">
      <c r="A377" s="267" t="s">
        <v>1511</v>
      </c>
      <c r="B377" s="302" t="s">
        <v>604</v>
      </c>
      <c r="C377" s="305" t="s">
        <v>605</v>
      </c>
      <c r="D377" s="384" t="s">
        <v>31</v>
      </c>
      <c r="E377" s="287">
        <v>3</v>
      </c>
      <c r="F377" s="304"/>
      <c r="G377" s="374"/>
      <c r="H377" s="334"/>
      <c r="I377" s="304"/>
      <c r="J377" s="304"/>
    </row>
    <row r="378" spans="1:10" ht="25.5">
      <c r="A378" s="267" t="s">
        <v>1512</v>
      </c>
      <c r="B378" s="302" t="s">
        <v>606</v>
      </c>
      <c r="C378" s="305" t="s">
        <v>607</v>
      </c>
      <c r="D378" s="384" t="s">
        <v>31</v>
      </c>
      <c r="E378" s="287">
        <v>3</v>
      </c>
      <c r="F378" s="304"/>
      <c r="G378" s="374"/>
      <c r="H378" s="334"/>
      <c r="I378" s="304"/>
      <c r="J378" s="304"/>
    </row>
    <row r="379" spans="1:10" ht="25.5">
      <c r="A379" s="267" t="s">
        <v>1513</v>
      </c>
      <c r="B379" s="302" t="s">
        <v>608</v>
      </c>
      <c r="C379" s="305" t="s">
        <v>609</v>
      </c>
      <c r="D379" s="384" t="s">
        <v>31</v>
      </c>
      <c r="E379" s="287">
        <v>3</v>
      </c>
      <c r="F379" s="304"/>
      <c r="G379" s="374"/>
      <c r="H379" s="334"/>
      <c r="I379" s="304"/>
      <c r="J379" s="304"/>
    </row>
    <row r="380" spans="1:10" ht="25.5">
      <c r="A380" s="267" t="s">
        <v>1514</v>
      </c>
      <c r="B380" s="302" t="s">
        <v>610</v>
      </c>
      <c r="C380" s="305" t="s">
        <v>611</v>
      </c>
      <c r="D380" s="384" t="s">
        <v>31</v>
      </c>
      <c r="E380" s="287">
        <v>3</v>
      </c>
      <c r="F380" s="304"/>
      <c r="G380" s="374"/>
      <c r="H380" s="334"/>
      <c r="I380" s="304"/>
      <c r="J380" s="304"/>
    </row>
    <row r="381" spans="1:10" ht="25.5">
      <c r="A381" s="267" t="s">
        <v>1515</v>
      </c>
      <c r="B381" s="302" t="s">
        <v>612</v>
      </c>
      <c r="C381" s="305" t="s">
        <v>613</v>
      </c>
      <c r="D381" s="384" t="s">
        <v>31</v>
      </c>
      <c r="E381" s="287">
        <v>3</v>
      </c>
      <c r="F381" s="304"/>
      <c r="G381" s="374"/>
      <c r="H381" s="334"/>
      <c r="I381" s="304"/>
      <c r="J381" s="304"/>
    </row>
    <row r="382" spans="1:10" ht="25.5">
      <c r="A382" s="267" t="s">
        <v>1516</v>
      </c>
      <c r="B382" s="302" t="s">
        <v>614</v>
      </c>
      <c r="C382" s="305" t="s">
        <v>615</v>
      </c>
      <c r="D382" s="384" t="s">
        <v>31</v>
      </c>
      <c r="E382" s="287">
        <v>3</v>
      </c>
      <c r="F382" s="304"/>
      <c r="G382" s="374"/>
      <c r="H382" s="334"/>
      <c r="I382" s="304"/>
      <c r="J382" s="304"/>
    </row>
    <row r="383" spans="1:10" ht="25.5">
      <c r="A383" s="267" t="s">
        <v>1517</v>
      </c>
      <c r="B383" s="302" t="s">
        <v>616</v>
      </c>
      <c r="C383" s="305" t="s">
        <v>617</v>
      </c>
      <c r="D383" s="384" t="s">
        <v>31</v>
      </c>
      <c r="E383" s="287">
        <v>3</v>
      </c>
      <c r="F383" s="304"/>
      <c r="G383" s="374"/>
      <c r="H383" s="334"/>
      <c r="I383" s="304"/>
      <c r="J383" s="304"/>
    </row>
    <row r="384" spans="1:10" ht="25.5">
      <c r="A384" s="267" t="s">
        <v>1518</v>
      </c>
      <c r="B384" s="302" t="s">
        <v>618</v>
      </c>
      <c r="C384" s="305" t="s">
        <v>619</v>
      </c>
      <c r="D384" s="384" t="s">
        <v>31</v>
      </c>
      <c r="E384" s="287">
        <v>3</v>
      </c>
      <c r="F384" s="304"/>
      <c r="G384" s="374"/>
      <c r="H384" s="334"/>
      <c r="I384" s="304"/>
      <c r="J384" s="304"/>
    </row>
    <row r="385" spans="1:10">
      <c r="A385" s="332"/>
      <c r="B385" s="341"/>
      <c r="C385" s="385"/>
      <c r="D385" s="335"/>
      <c r="E385" s="358"/>
      <c r="F385" s="329"/>
      <c r="G385" s="378"/>
      <c r="H385" s="335"/>
      <c r="I385" s="373" t="s">
        <v>1176</v>
      </c>
      <c r="J385" s="319"/>
    </row>
    <row r="386" spans="1:10">
      <c r="A386" s="330" t="s">
        <v>1177</v>
      </c>
      <c r="B386" s="181" t="s">
        <v>2775</v>
      </c>
      <c r="C386" s="233"/>
      <c r="D386" s="333"/>
      <c r="E386" s="357"/>
      <c r="F386" s="320"/>
      <c r="G386" s="375"/>
      <c r="H386" s="333"/>
      <c r="I386" s="320"/>
      <c r="J386" s="320"/>
    </row>
    <row r="387" spans="1:10">
      <c r="A387" s="331" t="s">
        <v>1178</v>
      </c>
      <c r="B387" s="148" t="s">
        <v>623</v>
      </c>
      <c r="C387" s="238" t="s">
        <v>624</v>
      </c>
      <c r="D387" s="334" t="s">
        <v>87</v>
      </c>
      <c r="E387" s="360">
        <v>3</v>
      </c>
      <c r="F387" s="304"/>
      <c r="G387" s="374"/>
      <c r="H387" s="334"/>
      <c r="I387" s="304"/>
      <c r="J387" s="304"/>
    </row>
    <row r="388" spans="1:10">
      <c r="A388" s="331" t="s">
        <v>1179</v>
      </c>
      <c r="B388" s="148" t="s">
        <v>625</v>
      </c>
      <c r="C388" s="305" t="s">
        <v>626</v>
      </c>
      <c r="D388" s="334" t="s">
        <v>87</v>
      </c>
      <c r="E388" s="360">
        <v>3</v>
      </c>
      <c r="F388" s="304"/>
      <c r="G388" s="374"/>
      <c r="H388" s="334"/>
      <c r="I388" s="304"/>
      <c r="J388" s="304"/>
    </row>
    <row r="389" spans="1:10" ht="25.5">
      <c r="A389" s="331" t="s">
        <v>1180</v>
      </c>
      <c r="B389" s="148" t="s">
        <v>627</v>
      </c>
      <c r="C389" s="305" t="s">
        <v>628</v>
      </c>
      <c r="D389" s="334" t="s">
        <v>87</v>
      </c>
      <c r="E389" s="360">
        <v>3</v>
      </c>
      <c r="F389" s="304"/>
      <c r="G389" s="374"/>
      <c r="H389" s="334"/>
      <c r="I389" s="304"/>
      <c r="J389" s="304"/>
    </row>
    <row r="390" spans="1:10" ht="25.5">
      <c r="A390" s="331" t="s">
        <v>1181</v>
      </c>
      <c r="B390" s="148" t="s">
        <v>629</v>
      </c>
      <c r="C390" s="305" t="s">
        <v>630</v>
      </c>
      <c r="D390" s="334" t="s">
        <v>87</v>
      </c>
      <c r="E390" s="360">
        <v>3</v>
      </c>
      <c r="F390" s="304"/>
      <c r="G390" s="374"/>
      <c r="H390" s="334"/>
      <c r="I390" s="304"/>
      <c r="J390" s="304"/>
    </row>
    <row r="391" spans="1:10" ht="25.5">
      <c r="A391" s="331" t="s">
        <v>1519</v>
      </c>
      <c r="B391" s="148" t="s">
        <v>631</v>
      </c>
      <c r="C391" s="305" t="s">
        <v>632</v>
      </c>
      <c r="D391" s="334" t="s">
        <v>87</v>
      </c>
      <c r="E391" s="360">
        <v>3</v>
      </c>
      <c r="F391" s="304"/>
      <c r="G391" s="374"/>
      <c r="H391" s="334"/>
      <c r="I391" s="304"/>
      <c r="J391" s="304"/>
    </row>
    <row r="392" spans="1:10">
      <c r="A392" s="331" t="s">
        <v>1182</v>
      </c>
      <c r="B392" s="148" t="s">
        <v>633</v>
      </c>
      <c r="C392" s="305" t="s">
        <v>634</v>
      </c>
      <c r="D392" s="334" t="s">
        <v>87</v>
      </c>
      <c r="E392" s="360">
        <v>3</v>
      </c>
      <c r="F392" s="304"/>
      <c r="G392" s="374"/>
      <c r="H392" s="334"/>
      <c r="I392" s="304"/>
      <c r="J392" s="304"/>
    </row>
    <row r="393" spans="1:10">
      <c r="A393" s="331" t="s">
        <v>1183</v>
      </c>
      <c r="B393" s="148" t="s">
        <v>635</v>
      </c>
      <c r="C393" s="305" t="s">
        <v>636</v>
      </c>
      <c r="D393" s="334" t="s">
        <v>87</v>
      </c>
      <c r="E393" s="360">
        <v>3</v>
      </c>
      <c r="F393" s="304"/>
      <c r="G393" s="374"/>
      <c r="H393" s="334"/>
      <c r="I393" s="304"/>
      <c r="J393" s="304"/>
    </row>
    <row r="394" spans="1:10">
      <c r="A394" s="331" t="s">
        <v>1184</v>
      </c>
      <c r="B394" s="148" t="s">
        <v>637</v>
      </c>
      <c r="C394" s="305" t="s">
        <v>638</v>
      </c>
      <c r="D394" s="334" t="s">
        <v>87</v>
      </c>
      <c r="E394" s="360">
        <v>3</v>
      </c>
      <c r="F394" s="304"/>
      <c r="G394" s="374"/>
      <c r="H394" s="334"/>
      <c r="I394" s="304"/>
      <c r="J394" s="304"/>
    </row>
    <row r="395" spans="1:10">
      <c r="A395" s="331" t="s">
        <v>1185</v>
      </c>
      <c r="B395" s="148" t="s">
        <v>639</v>
      </c>
      <c r="C395" s="305" t="s">
        <v>640</v>
      </c>
      <c r="D395" s="334" t="s">
        <v>87</v>
      </c>
      <c r="E395" s="360">
        <v>3</v>
      </c>
      <c r="F395" s="304"/>
      <c r="G395" s="374"/>
      <c r="H395" s="334"/>
      <c r="I395" s="304"/>
      <c r="J395" s="304"/>
    </row>
    <row r="396" spans="1:10" ht="25.5">
      <c r="A396" s="331" t="s">
        <v>1186</v>
      </c>
      <c r="B396" s="148" t="s">
        <v>641</v>
      </c>
      <c r="C396" s="305" t="s">
        <v>642</v>
      </c>
      <c r="D396" s="334" t="s">
        <v>87</v>
      </c>
      <c r="E396" s="360">
        <v>3</v>
      </c>
      <c r="F396" s="304"/>
      <c r="G396" s="374"/>
      <c r="H396" s="334"/>
      <c r="I396" s="304"/>
      <c r="J396" s="304"/>
    </row>
    <row r="397" spans="1:10" ht="25.5">
      <c r="A397" s="331" t="s">
        <v>1187</v>
      </c>
      <c r="B397" s="148" t="s">
        <v>643</v>
      </c>
      <c r="C397" s="305" t="s">
        <v>644</v>
      </c>
      <c r="D397" s="334" t="s">
        <v>87</v>
      </c>
      <c r="E397" s="360">
        <v>3</v>
      </c>
      <c r="F397" s="304"/>
      <c r="G397" s="374"/>
      <c r="H397" s="334"/>
      <c r="I397" s="304"/>
      <c r="J397" s="304"/>
    </row>
    <row r="398" spans="1:10" ht="25.5">
      <c r="A398" s="331" t="s">
        <v>1188</v>
      </c>
      <c r="B398" s="148" t="s">
        <v>645</v>
      </c>
      <c r="C398" s="305" t="s">
        <v>646</v>
      </c>
      <c r="D398" s="334" t="s">
        <v>87</v>
      </c>
      <c r="E398" s="360">
        <v>3</v>
      </c>
      <c r="F398" s="304"/>
      <c r="G398" s="374"/>
      <c r="H398" s="334"/>
      <c r="I398" s="304"/>
      <c r="J398" s="304"/>
    </row>
    <row r="399" spans="1:10">
      <c r="A399" s="331" t="s">
        <v>1189</v>
      </c>
      <c r="B399" s="148" t="s">
        <v>647</v>
      </c>
      <c r="C399" s="305" t="s">
        <v>648</v>
      </c>
      <c r="D399" s="334" t="s">
        <v>87</v>
      </c>
      <c r="E399" s="360">
        <v>3</v>
      </c>
      <c r="F399" s="304"/>
      <c r="G399" s="374"/>
      <c r="H399" s="334"/>
      <c r="I399" s="304"/>
      <c r="J399" s="304"/>
    </row>
    <row r="400" spans="1:10">
      <c r="A400" s="331" t="s">
        <v>1191</v>
      </c>
      <c r="B400" s="148" t="s">
        <v>649</v>
      </c>
      <c r="C400" s="305" t="s">
        <v>650</v>
      </c>
      <c r="D400" s="334" t="s">
        <v>87</v>
      </c>
      <c r="E400" s="360">
        <v>3</v>
      </c>
      <c r="F400" s="304"/>
      <c r="G400" s="374"/>
      <c r="H400" s="334"/>
      <c r="I400" s="304"/>
      <c r="J400" s="304"/>
    </row>
    <row r="401" spans="1:10" ht="25.5">
      <c r="A401" s="331" t="s">
        <v>1192</v>
      </c>
      <c r="B401" s="148" t="s">
        <v>651</v>
      </c>
      <c r="C401" s="305" t="s">
        <v>652</v>
      </c>
      <c r="D401" s="334" t="s">
        <v>87</v>
      </c>
      <c r="E401" s="360">
        <v>3</v>
      </c>
      <c r="F401" s="304"/>
      <c r="G401" s="374"/>
      <c r="H401" s="334"/>
      <c r="I401" s="304"/>
      <c r="J401" s="304"/>
    </row>
    <row r="402" spans="1:10" ht="25.5">
      <c r="A402" s="331" t="s">
        <v>1193</v>
      </c>
      <c r="B402" s="148" t="s">
        <v>653</v>
      </c>
      <c r="C402" s="305" t="s">
        <v>654</v>
      </c>
      <c r="D402" s="334" t="s">
        <v>87</v>
      </c>
      <c r="E402" s="360">
        <v>3</v>
      </c>
      <c r="F402" s="304"/>
      <c r="G402" s="374"/>
      <c r="H402" s="334"/>
      <c r="I402" s="304"/>
      <c r="J402" s="304"/>
    </row>
    <row r="403" spans="1:10" ht="25.5">
      <c r="A403" s="331" t="s">
        <v>1194</v>
      </c>
      <c r="B403" s="148" t="s">
        <v>655</v>
      </c>
      <c r="C403" s="305" t="s">
        <v>656</v>
      </c>
      <c r="D403" s="334" t="s">
        <v>87</v>
      </c>
      <c r="E403" s="360">
        <v>3</v>
      </c>
      <c r="F403" s="304"/>
      <c r="G403" s="374"/>
      <c r="H403" s="334"/>
      <c r="I403" s="304"/>
      <c r="J403" s="304"/>
    </row>
    <row r="404" spans="1:10" ht="25.5">
      <c r="A404" s="331" t="s">
        <v>1197</v>
      </c>
      <c r="B404" s="148" t="s">
        <v>657</v>
      </c>
      <c r="C404" s="305" t="s">
        <v>658</v>
      </c>
      <c r="D404" s="334" t="s">
        <v>87</v>
      </c>
      <c r="E404" s="360">
        <v>3</v>
      </c>
      <c r="F404" s="304"/>
      <c r="G404" s="374"/>
      <c r="H404" s="334"/>
      <c r="I404" s="304"/>
      <c r="J404" s="304"/>
    </row>
    <row r="405" spans="1:10">
      <c r="A405" s="331" t="s">
        <v>1520</v>
      </c>
      <c r="B405" s="148" t="s">
        <v>659</v>
      </c>
      <c r="C405" s="305" t="s">
        <v>660</v>
      </c>
      <c r="D405" s="334" t="s">
        <v>87</v>
      </c>
      <c r="E405" s="360">
        <v>3</v>
      </c>
      <c r="F405" s="304"/>
      <c r="G405" s="374"/>
      <c r="H405" s="334"/>
      <c r="I405" s="304"/>
      <c r="J405" s="304"/>
    </row>
    <row r="406" spans="1:10">
      <c r="A406" s="331" t="s">
        <v>1521</v>
      </c>
      <c r="B406" s="148" t="s">
        <v>661</v>
      </c>
      <c r="C406" s="305" t="s">
        <v>662</v>
      </c>
      <c r="D406" s="334" t="s">
        <v>87</v>
      </c>
      <c r="E406" s="360">
        <v>3</v>
      </c>
      <c r="F406" s="304"/>
      <c r="G406" s="374"/>
      <c r="H406" s="334"/>
      <c r="I406" s="304"/>
      <c r="J406" s="304"/>
    </row>
    <row r="407" spans="1:10" ht="25.5">
      <c r="A407" s="331" t="s">
        <v>1522</v>
      </c>
      <c r="B407" s="148" t="s">
        <v>663</v>
      </c>
      <c r="C407" s="305" t="s">
        <v>664</v>
      </c>
      <c r="D407" s="334" t="s">
        <v>87</v>
      </c>
      <c r="E407" s="360">
        <v>3</v>
      </c>
      <c r="F407" s="304"/>
      <c r="G407" s="374"/>
      <c r="H407" s="334"/>
      <c r="I407" s="304"/>
      <c r="J407" s="304"/>
    </row>
    <row r="408" spans="1:10" ht="25.5">
      <c r="A408" s="331" t="s">
        <v>1523</v>
      </c>
      <c r="B408" s="148" t="s">
        <v>665</v>
      </c>
      <c r="C408" s="305" t="s">
        <v>666</v>
      </c>
      <c r="D408" s="334" t="s">
        <v>87</v>
      </c>
      <c r="E408" s="360">
        <v>3</v>
      </c>
      <c r="F408" s="304"/>
      <c r="G408" s="374"/>
      <c r="H408" s="334"/>
      <c r="I408" s="304"/>
      <c r="J408" s="304"/>
    </row>
    <row r="409" spans="1:10">
      <c r="A409" s="331" t="s">
        <v>1524</v>
      </c>
      <c r="B409" s="148" t="s">
        <v>667</v>
      </c>
      <c r="C409" s="305" t="s">
        <v>668</v>
      </c>
      <c r="D409" s="334" t="s">
        <v>87</v>
      </c>
      <c r="E409" s="360">
        <v>3</v>
      </c>
      <c r="F409" s="304"/>
      <c r="G409" s="374"/>
      <c r="H409" s="334"/>
      <c r="I409" s="304"/>
      <c r="J409" s="304"/>
    </row>
    <row r="410" spans="1:10">
      <c r="A410" s="331" t="s">
        <v>1525</v>
      </c>
      <c r="B410" s="148" t="s">
        <v>669</v>
      </c>
      <c r="C410" s="305" t="s">
        <v>670</v>
      </c>
      <c r="D410" s="334" t="s">
        <v>87</v>
      </c>
      <c r="E410" s="360">
        <v>3</v>
      </c>
      <c r="F410" s="304"/>
      <c r="G410" s="374"/>
      <c r="H410" s="334"/>
      <c r="I410" s="304"/>
      <c r="J410" s="304"/>
    </row>
    <row r="411" spans="1:10">
      <c r="A411" s="331" t="s">
        <v>1526</v>
      </c>
      <c r="B411" s="148" t="s">
        <v>671</v>
      </c>
      <c r="C411" s="305" t="s">
        <v>672</v>
      </c>
      <c r="D411" s="334" t="s">
        <v>87</v>
      </c>
      <c r="E411" s="360">
        <v>3</v>
      </c>
      <c r="F411" s="304"/>
      <c r="G411" s="374"/>
      <c r="H411" s="334"/>
      <c r="I411" s="304"/>
      <c r="J411" s="304"/>
    </row>
    <row r="412" spans="1:10" ht="25.5">
      <c r="A412" s="331" t="s">
        <v>1527</v>
      </c>
      <c r="B412" s="148" t="s">
        <v>673</v>
      </c>
      <c r="C412" s="305" t="s">
        <v>674</v>
      </c>
      <c r="D412" s="334" t="s">
        <v>87</v>
      </c>
      <c r="E412" s="360">
        <v>3</v>
      </c>
      <c r="F412" s="304"/>
      <c r="G412" s="374"/>
      <c r="H412" s="334"/>
      <c r="I412" s="304"/>
      <c r="J412" s="304"/>
    </row>
    <row r="413" spans="1:10">
      <c r="A413" s="331" t="s">
        <v>1528</v>
      </c>
      <c r="B413" s="148" t="s">
        <v>675</v>
      </c>
      <c r="C413" s="305" t="s">
        <v>676</v>
      </c>
      <c r="D413" s="334" t="s">
        <v>87</v>
      </c>
      <c r="E413" s="360">
        <v>3</v>
      </c>
      <c r="F413" s="304"/>
      <c r="G413" s="374"/>
      <c r="H413" s="334"/>
      <c r="I413" s="304"/>
      <c r="J413" s="304"/>
    </row>
    <row r="414" spans="1:10" ht="25.5">
      <c r="A414" s="331" t="s">
        <v>1529</v>
      </c>
      <c r="B414" s="148" t="s">
        <v>677</v>
      </c>
      <c r="C414" s="305" t="s">
        <v>678</v>
      </c>
      <c r="D414" s="334" t="s">
        <v>87</v>
      </c>
      <c r="E414" s="360">
        <v>3</v>
      </c>
      <c r="F414" s="304"/>
      <c r="G414" s="374"/>
      <c r="H414" s="334"/>
      <c r="I414" s="304"/>
      <c r="J414" s="304"/>
    </row>
    <row r="415" spans="1:10" ht="25.5">
      <c r="A415" s="331" t="s">
        <v>1530</v>
      </c>
      <c r="B415" s="148" t="s">
        <v>679</v>
      </c>
      <c r="C415" s="305" t="s">
        <v>680</v>
      </c>
      <c r="D415" s="334" t="s">
        <v>87</v>
      </c>
      <c r="E415" s="360">
        <v>3</v>
      </c>
      <c r="F415" s="304"/>
      <c r="G415" s="374"/>
      <c r="H415" s="334"/>
      <c r="I415" s="304"/>
      <c r="J415" s="304"/>
    </row>
    <row r="416" spans="1:10" ht="25.5">
      <c r="A416" s="331" t="s">
        <v>1531</v>
      </c>
      <c r="B416" s="148" t="s">
        <v>681</v>
      </c>
      <c r="C416" s="305" t="s">
        <v>682</v>
      </c>
      <c r="D416" s="334" t="s">
        <v>87</v>
      </c>
      <c r="E416" s="360">
        <v>3</v>
      </c>
      <c r="F416" s="304"/>
      <c r="G416" s="374"/>
      <c r="H416" s="334"/>
      <c r="I416" s="304"/>
      <c r="J416" s="304"/>
    </row>
    <row r="417" spans="1:10" ht="25.5">
      <c r="A417" s="331" t="s">
        <v>1532</v>
      </c>
      <c r="B417" s="148" t="s">
        <v>683</v>
      </c>
      <c r="C417" s="305" t="s">
        <v>684</v>
      </c>
      <c r="D417" s="334" t="s">
        <v>87</v>
      </c>
      <c r="E417" s="360">
        <v>3</v>
      </c>
      <c r="F417" s="304"/>
      <c r="G417" s="374"/>
      <c r="H417" s="334"/>
      <c r="I417" s="304"/>
      <c r="J417" s="304"/>
    </row>
    <row r="418" spans="1:10" ht="25.5">
      <c r="A418" s="331" t="s">
        <v>1533</v>
      </c>
      <c r="B418" s="148" t="s">
        <v>685</v>
      </c>
      <c r="C418" s="305" t="s">
        <v>686</v>
      </c>
      <c r="D418" s="334" t="s">
        <v>87</v>
      </c>
      <c r="E418" s="360">
        <v>3</v>
      </c>
      <c r="F418" s="304"/>
      <c r="G418" s="374"/>
      <c r="H418" s="334"/>
      <c r="I418" s="304"/>
      <c r="J418" s="304"/>
    </row>
    <row r="419" spans="1:10" ht="25.5">
      <c r="A419" s="331" t="s">
        <v>1534</v>
      </c>
      <c r="B419" s="148" t="s">
        <v>687</v>
      </c>
      <c r="C419" s="305" t="s">
        <v>688</v>
      </c>
      <c r="D419" s="334" t="s">
        <v>87</v>
      </c>
      <c r="E419" s="360">
        <v>3</v>
      </c>
      <c r="F419" s="304"/>
      <c r="G419" s="374"/>
      <c r="H419" s="334"/>
      <c r="I419" s="304"/>
      <c r="J419" s="304"/>
    </row>
    <row r="420" spans="1:10">
      <c r="A420" s="331" t="s">
        <v>1535</v>
      </c>
      <c r="B420" s="148" t="s">
        <v>689</v>
      </c>
      <c r="C420" s="305" t="s">
        <v>690</v>
      </c>
      <c r="D420" s="334" t="s">
        <v>87</v>
      </c>
      <c r="E420" s="360">
        <v>3</v>
      </c>
      <c r="F420" s="304"/>
      <c r="G420" s="374"/>
      <c r="H420" s="334"/>
      <c r="I420" s="304"/>
      <c r="J420" s="304"/>
    </row>
    <row r="421" spans="1:10">
      <c r="A421" s="331" t="s">
        <v>1536</v>
      </c>
      <c r="B421" s="148" t="s">
        <v>691</v>
      </c>
      <c r="C421" s="305" t="s">
        <v>692</v>
      </c>
      <c r="D421" s="334" t="s">
        <v>87</v>
      </c>
      <c r="E421" s="360">
        <v>3</v>
      </c>
      <c r="F421" s="304"/>
      <c r="G421" s="374"/>
      <c r="H421" s="334"/>
      <c r="I421" s="304"/>
      <c r="J421" s="304"/>
    </row>
    <row r="422" spans="1:10" ht="25.5">
      <c r="A422" s="331" t="s">
        <v>1537</v>
      </c>
      <c r="B422" s="148" t="s">
        <v>693</v>
      </c>
      <c r="C422" s="305" t="s">
        <v>694</v>
      </c>
      <c r="D422" s="334" t="s">
        <v>87</v>
      </c>
      <c r="E422" s="360">
        <v>3</v>
      </c>
      <c r="F422" s="304"/>
      <c r="G422" s="374"/>
      <c r="H422" s="334"/>
      <c r="I422" s="304"/>
      <c r="J422" s="304"/>
    </row>
    <row r="423" spans="1:10" ht="25.5">
      <c r="A423" s="331" t="s">
        <v>1538</v>
      </c>
      <c r="B423" s="148" t="s">
        <v>695</v>
      </c>
      <c r="C423" s="305" t="s">
        <v>696</v>
      </c>
      <c r="D423" s="334" t="s">
        <v>87</v>
      </c>
      <c r="E423" s="360">
        <v>3</v>
      </c>
      <c r="F423" s="304"/>
      <c r="G423" s="374"/>
      <c r="H423" s="334"/>
      <c r="I423" s="304"/>
      <c r="J423" s="304"/>
    </row>
    <row r="424" spans="1:10">
      <c r="A424" s="331" t="s">
        <v>1539</v>
      </c>
      <c r="B424" s="148" t="s">
        <v>697</v>
      </c>
      <c r="C424" s="305" t="s">
        <v>698</v>
      </c>
      <c r="D424" s="334" t="s">
        <v>87</v>
      </c>
      <c r="E424" s="360">
        <v>3</v>
      </c>
      <c r="F424" s="304"/>
      <c r="G424" s="374"/>
      <c r="H424" s="334"/>
      <c r="I424" s="304"/>
      <c r="J424" s="304"/>
    </row>
    <row r="425" spans="1:10">
      <c r="A425" s="331" t="s">
        <v>1540</v>
      </c>
      <c r="B425" s="148" t="s">
        <v>699</v>
      </c>
      <c r="C425" s="305" t="s">
        <v>700</v>
      </c>
      <c r="D425" s="334" t="s">
        <v>87</v>
      </c>
      <c r="E425" s="360">
        <v>3</v>
      </c>
      <c r="F425" s="304"/>
      <c r="G425" s="374"/>
      <c r="H425" s="334"/>
      <c r="I425" s="304"/>
      <c r="J425" s="304"/>
    </row>
    <row r="426" spans="1:10" ht="25.5">
      <c r="A426" s="331" t="s">
        <v>1541</v>
      </c>
      <c r="B426" s="148" t="s">
        <v>701</v>
      </c>
      <c r="C426" s="305" t="s">
        <v>702</v>
      </c>
      <c r="D426" s="334" t="s">
        <v>87</v>
      </c>
      <c r="E426" s="360">
        <v>3</v>
      </c>
      <c r="F426" s="304"/>
      <c r="G426" s="374"/>
      <c r="H426" s="334"/>
      <c r="I426" s="304"/>
      <c r="J426" s="304"/>
    </row>
    <row r="427" spans="1:10" ht="25.5">
      <c r="A427" s="331" t="s">
        <v>1542</v>
      </c>
      <c r="B427" s="148" t="s">
        <v>703</v>
      </c>
      <c r="C427" s="305" t="s">
        <v>704</v>
      </c>
      <c r="D427" s="334" t="s">
        <v>87</v>
      </c>
      <c r="E427" s="360">
        <v>3</v>
      </c>
      <c r="F427" s="304"/>
      <c r="G427" s="374"/>
      <c r="H427" s="334"/>
      <c r="I427" s="304"/>
      <c r="J427" s="304"/>
    </row>
    <row r="428" spans="1:10">
      <c r="A428" s="331" t="s">
        <v>1543</v>
      </c>
      <c r="B428" s="148" t="s">
        <v>705</v>
      </c>
      <c r="C428" s="305" t="s">
        <v>706</v>
      </c>
      <c r="D428" s="334" t="s">
        <v>87</v>
      </c>
      <c r="E428" s="360">
        <v>3</v>
      </c>
      <c r="F428" s="304"/>
      <c r="G428" s="374"/>
      <c r="H428" s="334"/>
      <c r="I428" s="304"/>
      <c r="J428" s="304"/>
    </row>
    <row r="429" spans="1:10" ht="25.5">
      <c r="A429" s="331" t="s">
        <v>1544</v>
      </c>
      <c r="B429" s="148" t="s">
        <v>707</v>
      </c>
      <c r="C429" s="305" t="s">
        <v>708</v>
      </c>
      <c r="D429" s="334" t="s">
        <v>87</v>
      </c>
      <c r="E429" s="360">
        <v>3</v>
      </c>
      <c r="F429" s="304"/>
      <c r="G429" s="374"/>
      <c r="H429" s="334"/>
      <c r="I429" s="304"/>
      <c r="J429" s="304"/>
    </row>
    <row r="430" spans="1:10">
      <c r="A430" s="331" t="s">
        <v>1545</v>
      </c>
      <c r="B430" s="148" t="s">
        <v>709</v>
      </c>
      <c r="C430" s="305" t="s">
        <v>710</v>
      </c>
      <c r="D430" s="334" t="s">
        <v>87</v>
      </c>
      <c r="E430" s="360">
        <v>3</v>
      </c>
      <c r="F430" s="304"/>
      <c r="G430" s="374"/>
      <c r="H430" s="334"/>
      <c r="I430" s="304"/>
      <c r="J430" s="304"/>
    </row>
    <row r="431" spans="1:10" ht="25.5">
      <c r="A431" s="331" t="s">
        <v>1546</v>
      </c>
      <c r="B431" s="148" t="s">
        <v>711</v>
      </c>
      <c r="C431" s="305" t="s">
        <v>712</v>
      </c>
      <c r="D431" s="334" t="s">
        <v>87</v>
      </c>
      <c r="E431" s="360">
        <v>3</v>
      </c>
      <c r="F431" s="304"/>
      <c r="G431" s="374"/>
      <c r="H431" s="334"/>
      <c r="I431" s="304"/>
      <c r="J431" s="304"/>
    </row>
    <row r="432" spans="1:10" ht="25.5">
      <c r="A432" s="331" t="s">
        <v>1547</v>
      </c>
      <c r="B432" s="148" t="s">
        <v>713</v>
      </c>
      <c r="C432" s="305" t="s">
        <v>714</v>
      </c>
      <c r="D432" s="334" t="s">
        <v>87</v>
      </c>
      <c r="E432" s="360">
        <v>3</v>
      </c>
      <c r="F432" s="304"/>
      <c r="G432" s="374"/>
      <c r="H432" s="334"/>
      <c r="I432" s="304"/>
      <c r="J432" s="304"/>
    </row>
    <row r="433" spans="1:10" ht="25.5">
      <c r="A433" s="331" t="s">
        <v>1548</v>
      </c>
      <c r="B433" s="148" t="s">
        <v>715</v>
      </c>
      <c r="C433" s="305" t="s">
        <v>716</v>
      </c>
      <c r="D433" s="334" t="s">
        <v>87</v>
      </c>
      <c r="E433" s="360">
        <v>3</v>
      </c>
      <c r="F433" s="304"/>
      <c r="G433" s="374"/>
      <c r="H433" s="334"/>
      <c r="I433" s="304"/>
      <c r="J433" s="304"/>
    </row>
    <row r="434" spans="1:10" ht="25.5">
      <c r="A434" s="331" t="s">
        <v>1549</v>
      </c>
      <c r="B434" s="148" t="s">
        <v>717</v>
      </c>
      <c r="C434" s="305" t="s">
        <v>718</v>
      </c>
      <c r="D434" s="334" t="s">
        <v>87</v>
      </c>
      <c r="E434" s="360">
        <v>3</v>
      </c>
      <c r="F434" s="304"/>
      <c r="G434" s="374"/>
      <c r="H434" s="334"/>
      <c r="I434" s="304"/>
      <c r="J434" s="304"/>
    </row>
    <row r="435" spans="1:10" ht="25.5">
      <c r="A435" s="331" t="s">
        <v>1550</v>
      </c>
      <c r="B435" s="148" t="s">
        <v>719</v>
      </c>
      <c r="C435" s="305" t="s">
        <v>720</v>
      </c>
      <c r="D435" s="334" t="s">
        <v>87</v>
      </c>
      <c r="E435" s="360">
        <v>3</v>
      </c>
      <c r="F435" s="304"/>
      <c r="G435" s="374"/>
      <c r="H435" s="334"/>
      <c r="I435" s="304"/>
      <c r="J435" s="304"/>
    </row>
    <row r="436" spans="1:10" ht="25.5">
      <c r="A436" s="331" t="s">
        <v>1551</v>
      </c>
      <c r="B436" s="148" t="s">
        <v>721</v>
      </c>
      <c r="C436" s="305" t="s">
        <v>722</v>
      </c>
      <c r="D436" s="334" t="s">
        <v>87</v>
      </c>
      <c r="E436" s="360">
        <v>3</v>
      </c>
      <c r="F436" s="304"/>
      <c r="G436" s="374"/>
      <c r="H436" s="334"/>
      <c r="I436" s="304"/>
      <c r="J436" s="304"/>
    </row>
    <row r="437" spans="1:10" ht="25.5">
      <c r="A437" s="331" t="s">
        <v>1552</v>
      </c>
      <c r="B437" s="148" t="s">
        <v>723</v>
      </c>
      <c r="C437" s="305" t="s">
        <v>2714</v>
      </c>
      <c r="D437" s="334" t="s">
        <v>87</v>
      </c>
      <c r="E437" s="360">
        <v>3</v>
      </c>
      <c r="F437" s="304"/>
      <c r="G437" s="374"/>
      <c r="H437" s="334"/>
      <c r="I437" s="304"/>
      <c r="J437" s="304"/>
    </row>
    <row r="438" spans="1:10">
      <c r="A438" s="331" t="s">
        <v>1553</v>
      </c>
      <c r="B438" s="339" t="s">
        <v>724</v>
      </c>
      <c r="C438" s="100" t="s">
        <v>725</v>
      </c>
      <c r="D438" s="334" t="s">
        <v>87</v>
      </c>
      <c r="E438" s="360">
        <v>3</v>
      </c>
      <c r="F438" s="409"/>
      <c r="G438" s="409"/>
      <c r="H438" s="409"/>
      <c r="I438" s="409"/>
      <c r="J438" s="409"/>
    </row>
    <row r="439" spans="1:10">
      <c r="A439" s="332"/>
      <c r="B439" s="435"/>
      <c r="C439" s="436"/>
      <c r="D439" s="405"/>
      <c r="E439" s="437"/>
      <c r="F439" s="404"/>
      <c r="G439" s="378"/>
      <c r="H439" s="405"/>
      <c r="I439" s="406" t="s">
        <v>1199</v>
      </c>
      <c r="J439" s="407"/>
    </row>
    <row r="440" spans="1:10">
      <c r="A440" s="330" t="s">
        <v>1200</v>
      </c>
      <c r="B440" s="278" t="s">
        <v>2771</v>
      </c>
      <c r="C440" s="235"/>
      <c r="D440" s="333"/>
      <c r="E440" s="357"/>
      <c r="F440" s="320"/>
      <c r="G440" s="375"/>
      <c r="H440" s="333"/>
      <c r="I440" s="320"/>
      <c r="J440" s="320"/>
    </row>
    <row r="441" spans="1:10" ht="51">
      <c r="A441" s="331" t="s">
        <v>1202</v>
      </c>
      <c r="B441" s="302" t="s">
        <v>729</v>
      </c>
      <c r="C441" s="168" t="s">
        <v>2715</v>
      </c>
      <c r="D441" s="334" t="s">
        <v>31</v>
      </c>
      <c r="E441" s="300">
        <v>3000</v>
      </c>
      <c r="F441" s="304"/>
      <c r="G441" s="374"/>
      <c r="H441" s="334"/>
      <c r="I441" s="304"/>
      <c r="J441" s="304"/>
    </row>
    <row r="442" spans="1:10">
      <c r="A442" s="332"/>
      <c r="B442" s="341"/>
      <c r="C442" s="385"/>
      <c r="D442" s="335"/>
      <c r="E442" s="358"/>
      <c r="F442" s="329"/>
      <c r="G442" s="327"/>
      <c r="H442" s="335"/>
      <c r="I442" s="373" t="s">
        <v>1205</v>
      </c>
      <c r="J442" s="319"/>
    </row>
    <row r="443" spans="1:10">
      <c r="A443" s="330" t="s">
        <v>1206</v>
      </c>
      <c r="B443" s="278" t="s">
        <v>2772</v>
      </c>
      <c r="C443" s="255"/>
      <c r="D443" s="333"/>
      <c r="E443" s="185"/>
      <c r="F443" s="320"/>
      <c r="G443" s="426"/>
      <c r="H443" s="76"/>
      <c r="I443" s="320"/>
      <c r="J443" s="320"/>
    </row>
    <row r="444" spans="1:10" ht="25.5">
      <c r="A444" s="331" t="s">
        <v>1207</v>
      </c>
      <c r="B444" s="302" t="s">
        <v>730</v>
      </c>
      <c r="C444" s="168" t="s">
        <v>2716</v>
      </c>
      <c r="D444" s="334" t="s">
        <v>31</v>
      </c>
      <c r="E444" s="300">
        <v>30000</v>
      </c>
      <c r="F444" s="304"/>
      <c r="G444" s="374"/>
      <c r="H444" s="334"/>
      <c r="I444" s="304"/>
      <c r="J444" s="304"/>
    </row>
    <row r="445" spans="1:10">
      <c r="A445" s="332"/>
      <c r="B445" s="341"/>
      <c r="C445" s="385"/>
      <c r="D445" s="335"/>
      <c r="E445" s="358"/>
      <c r="F445" s="329"/>
      <c r="G445" s="378"/>
      <c r="H445" s="335"/>
      <c r="I445" s="373" t="s">
        <v>1209</v>
      </c>
      <c r="J445" s="319"/>
    </row>
    <row r="446" spans="1:10">
      <c r="A446" s="330" t="s">
        <v>1210</v>
      </c>
      <c r="B446" s="278" t="s">
        <v>2773</v>
      </c>
      <c r="C446" s="255"/>
      <c r="D446" s="333"/>
      <c r="E446" s="185"/>
      <c r="F446" s="320"/>
      <c r="G446" s="426"/>
      <c r="H446" s="333"/>
      <c r="I446" s="320"/>
      <c r="J446" s="320"/>
    </row>
    <row r="447" spans="1:10" ht="38.25">
      <c r="A447" s="331" t="s">
        <v>1211</v>
      </c>
      <c r="B447" s="302" t="s">
        <v>732</v>
      </c>
      <c r="C447" s="239" t="s">
        <v>3426</v>
      </c>
      <c r="D447" s="334" t="s">
        <v>31</v>
      </c>
      <c r="E447" s="300">
        <v>864</v>
      </c>
      <c r="F447" s="304"/>
      <c r="G447" s="374"/>
      <c r="H447" s="334"/>
      <c r="I447" s="304"/>
      <c r="J447" s="304"/>
    </row>
    <row r="448" spans="1:10">
      <c r="A448" s="332"/>
      <c r="B448" s="341"/>
      <c r="C448" s="385"/>
      <c r="D448" s="335"/>
      <c r="E448" s="358"/>
      <c r="F448" s="329"/>
      <c r="G448" s="327"/>
      <c r="H448" s="335"/>
      <c r="I448" s="373" t="s">
        <v>1216</v>
      </c>
      <c r="J448" s="319"/>
    </row>
    <row r="449" spans="1:10">
      <c r="A449" s="330" t="s">
        <v>1217</v>
      </c>
      <c r="B449" s="278" t="s">
        <v>2774</v>
      </c>
      <c r="C449" s="322"/>
      <c r="D449" s="333"/>
      <c r="E449" s="357"/>
      <c r="F449" s="249"/>
      <c r="G449" s="205"/>
      <c r="H449" s="333"/>
      <c r="I449" s="250"/>
      <c r="J449" s="320"/>
    </row>
    <row r="450" spans="1:10" ht="38.25">
      <c r="A450" s="331" t="s">
        <v>1219</v>
      </c>
      <c r="B450" s="302" t="s">
        <v>734</v>
      </c>
      <c r="C450" s="239" t="s">
        <v>735</v>
      </c>
      <c r="D450" s="334" t="s">
        <v>31</v>
      </c>
      <c r="E450" s="300">
        <v>40000</v>
      </c>
      <c r="F450" s="339" t="s">
        <v>3479</v>
      </c>
      <c r="G450" s="1139">
        <v>7.2</v>
      </c>
      <c r="H450" s="771">
        <v>180</v>
      </c>
      <c r="I450" s="3503">
        <v>12</v>
      </c>
      <c r="J450" s="1826">
        <v>322560</v>
      </c>
    </row>
    <row r="451" spans="1:10">
      <c r="A451" s="332"/>
      <c r="B451" s="341"/>
      <c r="C451" s="385"/>
      <c r="D451" s="335"/>
      <c r="E451" s="358"/>
      <c r="F451" s="329"/>
      <c r="G451" s="378"/>
      <c r="H451" s="335"/>
      <c r="I451" s="373" t="s">
        <v>1223</v>
      </c>
      <c r="J451" s="3502">
        <v>288000</v>
      </c>
    </row>
    <row r="452" spans="1:10">
      <c r="A452" s="330" t="s">
        <v>1224</v>
      </c>
      <c r="B452" s="277" t="s">
        <v>737</v>
      </c>
      <c r="C452" s="240"/>
      <c r="D452" s="336"/>
      <c r="E452" s="357"/>
      <c r="F452" s="324"/>
      <c r="G452" s="376"/>
      <c r="H452" s="336"/>
      <c r="I452" s="324"/>
      <c r="J452" s="324"/>
    </row>
    <row r="453" spans="1:10">
      <c r="A453" s="331" t="s">
        <v>1225</v>
      </c>
      <c r="B453" s="297" t="s">
        <v>739</v>
      </c>
      <c r="C453" s="380" t="s">
        <v>740</v>
      </c>
      <c r="D453" s="152" t="s">
        <v>49</v>
      </c>
      <c r="E453" s="150">
        <v>24</v>
      </c>
      <c r="F453" s="304"/>
      <c r="G453" s="374"/>
      <c r="H453" s="334"/>
      <c r="I453" s="304"/>
      <c r="J453" s="304"/>
    </row>
    <row r="454" spans="1:10">
      <c r="A454" s="332"/>
      <c r="B454" s="341"/>
      <c r="C454" s="385"/>
      <c r="D454" s="335"/>
      <c r="E454" s="358"/>
      <c r="F454" s="329"/>
      <c r="G454" s="378"/>
      <c r="H454" s="335"/>
      <c r="I454" s="373" t="s">
        <v>1237</v>
      </c>
      <c r="J454" s="319"/>
    </row>
    <row r="455" spans="1:10">
      <c r="A455" s="330" t="s">
        <v>1238</v>
      </c>
      <c r="B455" s="343" t="s">
        <v>741</v>
      </c>
      <c r="C455" s="235"/>
      <c r="D455" s="178"/>
      <c r="E455" s="185"/>
      <c r="F455" s="320"/>
      <c r="G455" s="375"/>
      <c r="H455" s="333"/>
      <c r="I455" s="320"/>
      <c r="J455" s="320"/>
    </row>
    <row r="456" spans="1:10" ht="38.25">
      <c r="A456" s="331" t="s">
        <v>1240</v>
      </c>
      <c r="B456" s="297" t="s">
        <v>743</v>
      </c>
      <c r="C456" s="380" t="s">
        <v>744</v>
      </c>
      <c r="D456" s="152" t="s">
        <v>87</v>
      </c>
      <c r="E456" s="150">
        <v>18</v>
      </c>
      <c r="F456" s="304"/>
      <c r="G456" s="374"/>
      <c r="H456" s="334"/>
      <c r="I456" s="304"/>
      <c r="J456" s="304"/>
    </row>
    <row r="457" spans="1:10">
      <c r="A457" s="332"/>
      <c r="B457" s="341"/>
      <c r="C457" s="385"/>
      <c r="D457" s="335"/>
      <c r="E457" s="358"/>
      <c r="F457" s="329"/>
      <c r="G457" s="378"/>
      <c r="H457" s="335"/>
      <c r="I457" s="373" t="s">
        <v>1250</v>
      </c>
      <c r="J457" s="319"/>
    </row>
    <row r="458" spans="1:10">
      <c r="A458" s="330" t="s">
        <v>1251</v>
      </c>
      <c r="B458" s="278" t="s">
        <v>2770</v>
      </c>
      <c r="C458" s="322"/>
      <c r="D458" s="333"/>
      <c r="E458" s="357"/>
      <c r="F458" s="249"/>
      <c r="G458" s="320"/>
      <c r="H458" s="333"/>
      <c r="I458" s="250"/>
      <c r="J458" s="320"/>
    </row>
    <row r="459" spans="1:10">
      <c r="A459" s="331" t="s">
        <v>1252</v>
      </c>
      <c r="B459" s="297" t="s">
        <v>746</v>
      </c>
      <c r="C459" s="380" t="s">
        <v>2717</v>
      </c>
      <c r="D459" s="152" t="s">
        <v>49</v>
      </c>
      <c r="E459" s="303">
        <v>18</v>
      </c>
      <c r="F459" s="304"/>
      <c r="G459" s="374"/>
      <c r="H459" s="334"/>
      <c r="I459" s="304"/>
      <c r="J459" s="304"/>
    </row>
    <row r="460" spans="1:10" ht="25.5">
      <c r="A460" s="331" t="s">
        <v>1253</v>
      </c>
      <c r="B460" s="297" t="s">
        <v>748</v>
      </c>
      <c r="C460" s="380" t="s">
        <v>2718</v>
      </c>
      <c r="D460" s="152" t="s">
        <v>49</v>
      </c>
      <c r="E460" s="303">
        <v>18</v>
      </c>
      <c r="F460" s="304"/>
      <c r="G460" s="374"/>
      <c r="H460" s="334"/>
      <c r="I460" s="304"/>
      <c r="J460" s="304"/>
    </row>
    <row r="461" spans="1:10">
      <c r="A461" s="332"/>
      <c r="B461" s="341"/>
      <c r="C461" s="385"/>
      <c r="D461" s="335"/>
      <c r="E461" s="358"/>
      <c r="F461" s="329"/>
      <c r="G461" s="378"/>
      <c r="H461" s="335"/>
      <c r="I461" s="373" t="s">
        <v>1259</v>
      </c>
      <c r="J461" s="319"/>
    </row>
    <row r="462" spans="1:10">
      <c r="A462" s="330" t="s">
        <v>1260</v>
      </c>
      <c r="B462" s="438" t="s">
        <v>750</v>
      </c>
      <c r="C462" s="235"/>
      <c r="D462" s="178"/>
      <c r="E462" s="187"/>
      <c r="F462" s="320"/>
      <c r="G462" s="375"/>
      <c r="H462" s="333"/>
      <c r="I462" s="320"/>
      <c r="J462" s="320"/>
    </row>
    <row r="463" spans="1:10">
      <c r="A463" s="331" t="s">
        <v>1261</v>
      </c>
      <c r="B463" s="297" t="s">
        <v>752</v>
      </c>
      <c r="C463" s="380" t="s">
        <v>753</v>
      </c>
      <c r="D463" s="152" t="s">
        <v>49</v>
      </c>
      <c r="E463" s="303">
        <v>63</v>
      </c>
      <c r="F463" s="304"/>
      <c r="G463" s="374"/>
      <c r="H463" s="334"/>
      <c r="I463" s="304"/>
      <c r="J463" s="304"/>
    </row>
    <row r="464" spans="1:10">
      <c r="A464" s="332"/>
      <c r="B464" s="341"/>
      <c r="C464" s="385"/>
      <c r="D464" s="335"/>
      <c r="E464" s="358"/>
      <c r="F464" s="329"/>
      <c r="G464" s="378"/>
      <c r="H464" s="335"/>
      <c r="I464" s="373" t="s">
        <v>1276</v>
      </c>
      <c r="J464" s="319"/>
    </row>
    <row r="465" spans="1:10">
      <c r="A465" s="330" t="s">
        <v>1277</v>
      </c>
      <c r="B465" s="181" t="s">
        <v>754</v>
      </c>
      <c r="C465" s="235"/>
      <c r="D465" s="178"/>
      <c r="E465" s="187"/>
      <c r="F465" s="320"/>
      <c r="G465" s="375"/>
      <c r="H465" s="333"/>
      <c r="I465" s="320"/>
      <c r="J465" s="320"/>
    </row>
    <row r="466" spans="1:10" ht="38.25">
      <c r="A466" s="331" t="s">
        <v>1278</v>
      </c>
      <c r="B466" s="379" t="s">
        <v>756</v>
      </c>
      <c r="C466" s="380" t="s">
        <v>2719</v>
      </c>
      <c r="D466" s="197" t="s">
        <v>249</v>
      </c>
      <c r="E466" s="303">
        <v>72</v>
      </c>
      <c r="F466" s="304"/>
      <c r="G466" s="374"/>
      <c r="H466" s="334"/>
      <c r="I466" s="304"/>
      <c r="J466" s="304"/>
    </row>
    <row r="467" spans="1:10">
      <c r="A467" s="332"/>
      <c r="B467" s="341"/>
      <c r="C467" s="385"/>
      <c r="D467" s="335"/>
      <c r="E467" s="358"/>
      <c r="F467" s="329"/>
      <c r="G467" s="378"/>
      <c r="H467" s="335"/>
      <c r="I467" s="373" t="s">
        <v>1290</v>
      </c>
      <c r="J467" s="319"/>
    </row>
    <row r="468" spans="1:10">
      <c r="A468" s="330" t="s">
        <v>1291</v>
      </c>
      <c r="B468" s="439" t="s">
        <v>2588</v>
      </c>
      <c r="C468" s="235"/>
      <c r="D468" s="440"/>
      <c r="E468" s="187"/>
      <c r="F468" s="320"/>
      <c r="G468" s="375"/>
      <c r="H468" s="333"/>
      <c r="I468" s="320"/>
      <c r="J468" s="320"/>
    </row>
    <row r="469" spans="1:10" ht="38.25">
      <c r="A469" s="331" t="s">
        <v>1293</v>
      </c>
      <c r="B469" s="149" t="s">
        <v>757</v>
      </c>
      <c r="C469" s="241" t="s">
        <v>758</v>
      </c>
      <c r="D469" s="152" t="s">
        <v>87</v>
      </c>
      <c r="E469" s="303">
        <v>12</v>
      </c>
      <c r="F469" s="304"/>
      <c r="G469" s="374"/>
      <c r="H469" s="334"/>
      <c r="I469" s="304"/>
      <c r="J469" s="304"/>
    </row>
    <row r="470" spans="1:10">
      <c r="A470" s="332"/>
      <c r="B470" s="341"/>
      <c r="C470" s="385"/>
      <c r="D470" s="335"/>
      <c r="E470" s="358"/>
      <c r="F470" s="329"/>
      <c r="G470" s="378"/>
      <c r="H470" s="335"/>
      <c r="I470" s="373" t="s">
        <v>1303</v>
      </c>
      <c r="J470" s="319"/>
    </row>
    <row r="471" spans="1:10">
      <c r="A471" s="330" t="s">
        <v>1304</v>
      </c>
      <c r="B471" s="441" t="s">
        <v>2589</v>
      </c>
      <c r="C471" s="255"/>
      <c r="D471" s="178"/>
      <c r="E471" s="187"/>
      <c r="F471" s="320"/>
      <c r="G471" s="375"/>
      <c r="H471" s="333"/>
      <c r="I471" s="320"/>
      <c r="J471" s="320"/>
    </row>
    <row r="472" spans="1:10" ht="38.25">
      <c r="A472" s="331" t="s">
        <v>1306</v>
      </c>
      <c r="B472" s="297" t="s">
        <v>759</v>
      </c>
      <c r="C472" s="380" t="s">
        <v>2720</v>
      </c>
      <c r="D472" s="152" t="s">
        <v>87</v>
      </c>
      <c r="E472" s="303">
        <v>30</v>
      </c>
      <c r="F472" s="304"/>
      <c r="G472" s="374"/>
      <c r="H472" s="334"/>
      <c r="I472" s="304"/>
      <c r="J472" s="304"/>
    </row>
    <row r="473" spans="1:10">
      <c r="A473" s="332"/>
      <c r="B473" s="341"/>
      <c r="C473" s="385"/>
      <c r="D473" s="335"/>
      <c r="E473" s="358"/>
      <c r="F473" s="329"/>
      <c r="G473" s="327"/>
      <c r="H473" s="335"/>
      <c r="I473" s="373" t="s">
        <v>1327</v>
      </c>
      <c r="J473" s="319"/>
    </row>
    <row r="474" spans="1:10">
      <c r="A474" s="330" t="s">
        <v>1328</v>
      </c>
      <c r="B474" s="429" t="s">
        <v>2769</v>
      </c>
      <c r="C474" s="247"/>
      <c r="D474" s="443"/>
      <c r="E474" s="444"/>
      <c r="F474" s="205"/>
      <c r="G474" s="446"/>
      <c r="H474" s="443"/>
      <c r="I474" s="205"/>
      <c r="J474" s="205"/>
    </row>
    <row r="475" spans="1:10" ht="25.5">
      <c r="A475" s="331" t="s">
        <v>1330</v>
      </c>
      <c r="B475" s="297" t="s">
        <v>760</v>
      </c>
      <c r="C475" s="380" t="s">
        <v>2721</v>
      </c>
      <c r="D475" s="152" t="s">
        <v>87</v>
      </c>
      <c r="E475" s="303">
        <v>18</v>
      </c>
      <c r="F475" s="304"/>
      <c r="G475" s="374"/>
      <c r="H475" s="334"/>
      <c r="I475" s="304"/>
      <c r="J475" s="304"/>
    </row>
    <row r="476" spans="1:10" ht="25.5">
      <c r="A476" s="331" t="s">
        <v>1333</v>
      </c>
      <c r="B476" s="297" t="s">
        <v>760</v>
      </c>
      <c r="C476" s="380" t="s">
        <v>761</v>
      </c>
      <c r="D476" s="152" t="s">
        <v>87</v>
      </c>
      <c r="E476" s="150">
        <v>18</v>
      </c>
      <c r="F476" s="304"/>
      <c r="G476" s="374"/>
      <c r="H476" s="334"/>
      <c r="I476" s="304"/>
      <c r="J476" s="304"/>
    </row>
    <row r="477" spans="1:10">
      <c r="A477" s="332"/>
      <c r="B477" s="341"/>
      <c r="C477" s="385"/>
      <c r="D477" s="335"/>
      <c r="E477" s="358"/>
      <c r="F477" s="329"/>
      <c r="G477" s="378"/>
      <c r="H477" s="335"/>
      <c r="I477" s="373" t="s">
        <v>1554</v>
      </c>
      <c r="J477" s="319"/>
    </row>
    <row r="478" spans="1:10">
      <c r="A478" s="330" t="s">
        <v>1555</v>
      </c>
      <c r="B478" s="438" t="s">
        <v>2768</v>
      </c>
      <c r="C478" s="235"/>
      <c r="D478" s="178"/>
      <c r="E478" s="185"/>
      <c r="F478" s="320"/>
      <c r="G478" s="375"/>
      <c r="H478" s="333"/>
      <c r="I478" s="320"/>
      <c r="J478" s="320"/>
    </row>
    <row r="479" spans="1:10" ht="25.5">
      <c r="A479" s="331" t="s">
        <v>1088</v>
      </c>
      <c r="B479" s="297" t="s">
        <v>762</v>
      </c>
      <c r="C479" s="380" t="s">
        <v>2722</v>
      </c>
      <c r="D479" s="152" t="s">
        <v>87</v>
      </c>
      <c r="E479" s="150">
        <v>24</v>
      </c>
      <c r="F479" s="304"/>
      <c r="G479" s="374"/>
      <c r="H479" s="334"/>
      <c r="I479" s="304"/>
      <c r="J479" s="304"/>
    </row>
    <row r="480" spans="1:10" ht="25.5">
      <c r="A480" s="331" t="s">
        <v>1091</v>
      </c>
      <c r="B480" s="297" t="s">
        <v>763</v>
      </c>
      <c r="C480" s="380" t="s">
        <v>764</v>
      </c>
      <c r="D480" s="152" t="s">
        <v>31</v>
      </c>
      <c r="E480" s="150">
        <v>12</v>
      </c>
      <c r="F480" s="304"/>
      <c r="G480" s="374"/>
      <c r="H480" s="334"/>
      <c r="I480" s="304"/>
      <c r="J480" s="304"/>
    </row>
    <row r="481" spans="1:10" ht="25.5">
      <c r="A481" s="331" t="s">
        <v>1094</v>
      </c>
      <c r="B481" s="297" t="s">
        <v>765</v>
      </c>
      <c r="C481" s="380" t="s">
        <v>766</v>
      </c>
      <c r="D481" s="152" t="s">
        <v>31</v>
      </c>
      <c r="E481" s="150">
        <v>24</v>
      </c>
      <c r="F481" s="304"/>
      <c r="G481" s="374"/>
      <c r="H481" s="334"/>
      <c r="I481" s="304"/>
      <c r="J481" s="304"/>
    </row>
    <row r="482" spans="1:10" ht="25.5">
      <c r="A482" s="331" t="s">
        <v>1097</v>
      </c>
      <c r="B482" s="297" t="s">
        <v>2724</v>
      </c>
      <c r="C482" s="380" t="s">
        <v>2723</v>
      </c>
      <c r="D482" s="152" t="s">
        <v>31</v>
      </c>
      <c r="E482" s="303">
        <v>12</v>
      </c>
      <c r="F482" s="304"/>
      <c r="G482" s="374"/>
      <c r="H482" s="334"/>
      <c r="I482" s="304"/>
      <c r="J482" s="304"/>
    </row>
    <row r="483" spans="1:10" ht="25.5">
      <c r="A483" s="331" t="s">
        <v>1100</v>
      </c>
      <c r="B483" s="297" t="s">
        <v>767</v>
      </c>
      <c r="C483" s="380" t="s">
        <v>768</v>
      </c>
      <c r="D483" s="152" t="s">
        <v>87</v>
      </c>
      <c r="E483" s="150">
        <v>12</v>
      </c>
      <c r="F483" s="304"/>
      <c r="G483" s="374"/>
      <c r="H483" s="334"/>
      <c r="I483" s="304"/>
      <c r="J483" s="304"/>
    </row>
    <row r="484" spans="1:10" ht="38.25">
      <c r="A484" s="331" t="s">
        <v>1103</v>
      </c>
      <c r="B484" s="297" t="s">
        <v>769</v>
      </c>
      <c r="C484" s="380" t="s">
        <v>770</v>
      </c>
      <c r="D484" s="152" t="s">
        <v>87</v>
      </c>
      <c r="E484" s="150">
        <v>12</v>
      </c>
      <c r="F484" s="304"/>
      <c r="G484" s="374"/>
      <c r="H484" s="334"/>
      <c r="I484" s="304"/>
      <c r="J484" s="304"/>
    </row>
    <row r="485" spans="1:10" ht="25.5">
      <c r="A485" s="331" t="s">
        <v>1106</v>
      </c>
      <c r="B485" s="447" t="s">
        <v>771</v>
      </c>
      <c r="C485" s="380" t="s">
        <v>772</v>
      </c>
      <c r="D485" s="152" t="s">
        <v>87</v>
      </c>
      <c r="E485" s="303">
        <v>144</v>
      </c>
      <c r="F485" s="304"/>
      <c r="G485" s="374"/>
      <c r="H485" s="334"/>
      <c r="I485" s="304"/>
      <c r="J485" s="304"/>
    </row>
    <row r="486" spans="1:10" ht="38.25">
      <c r="A486" s="331" t="s">
        <v>1109</v>
      </c>
      <c r="B486" s="297" t="s">
        <v>773</v>
      </c>
      <c r="C486" s="380" t="s">
        <v>774</v>
      </c>
      <c r="D486" s="152" t="s">
        <v>31</v>
      </c>
      <c r="E486" s="150">
        <v>12</v>
      </c>
      <c r="F486" s="304"/>
      <c r="G486" s="374"/>
      <c r="H486" s="334"/>
      <c r="I486" s="304"/>
      <c r="J486" s="304"/>
    </row>
    <row r="487" spans="1:10">
      <c r="A487" s="332"/>
      <c r="B487" s="341"/>
      <c r="C487" s="385"/>
      <c r="D487" s="335"/>
      <c r="E487" s="358"/>
      <c r="F487" s="329"/>
      <c r="G487" s="378"/>
      <c r="H487" s="335"/>
      <c r="I487" s="373" t="s">
        <v>1556</v>
      </c>
      <c r="J487" s="319"/>
    </row>
    <row r="488" spans="1:10">
      <c r="A488" s="330" t="s">
        <v>1557</v>
      </c>
      <c r="B488" s="438" t="s">
        <v>2590</v>
      </c>
      <c r="C488" s="235"/>
      <c r="D488" s="178"/>
      <c r="E488" s="185"/>
      <c r="F488" s="320"/>
      <c r="G488" s="375"/>
      <c r="H488" s="333"/>
      <c r="I488" s="320"/>
      <c r="J488" s="320"/>
    </row>
    <row r="489" spans="1:10" ht="25.5">
      <c r="A489" s="331" t="s">
        <v>1559</v>
      </c>
      <c r="B489" s="297" t="s">
        <v>775</v>
      </c>
      <c r="C489" s="380" t="s">
        <v>776</v>
      </c>
      <c r="D489" s="152" t="s">
        <v>87</v>
      </c>
      <c r="E489" s="303">
        <v>30</v>
      </c>
      <c r="F489" s="304"/>
      <c r="G489" s="374"/>
      <c r="H489" s="334"/>
      <c r="I489" s="304"/>
      <c r="J489" s="304"/>
    </row>
    <row r="490" spans="1:10">
      <c r="A490" s="332"/>
      <c r="B490" s="341"/>
      <c r="C490" s="385"/>
      <c r="D490" s="335"/>
      <c r="E490" s="358"/>
      <c r="F490" s="329"/>
      <c r="G490" s="378"/>
      <c r="H490" s="335"/>
      <c r="I490" s="373" t="s">
        <v>1558</v>
      </c>
      <c r="J490" s="319"/>
    </row>
    <row r="491" spans="1:10">
      <c r="A491" s="330">
        <v>70</v>
      </c>
      <c r="B491" s="277" t="s">
        <v>2591</v>
      </c>
      <c r="C491" s="205"/>
      <c r="D491" s="205"/>
      <c r="E491" s="445"/>
      <c r="F491" s="320"/>
      <c r="G491" s="375"/>
      <c r="H491" s="333"/>
      <c r="I491" s="320"/>
      <c r="J491" s="320"/>
    </row>
    <row r="492" spans="1:10">
      <c r="A492" s="331" t="s">
        <v>1563</v>
      </c>
      <c r="B492" s="297" t="s">
        <v>777</v>
      </c>
      <c r="C492" s="380" t="s">
        <v>778</v>
      </c>
      <c r="D492" s="152" t="s">
        <v>87</v>
      </c>
      <c r="E492" s="303">
        <v>3</v>
      </c>
      <c r="F492" s="304"/>
      <c r="G492" s="374"/>
      <c r="H492" s="334"/>
      <c r="I492" s="304"/>
      <c r="J492" s="304"/>
    </row>
    <row r="493" spans="1:10">
      <c r="A493" s="331" t="s">
        <v>1564</v>
      </c>
      <c r="B493" s="297" t="s">
        <v>779</v>
      </c>
      <c r="C493" s="380" t="s">
        <v>780</v>
      </c>
      <c r="D493" s="152" t="s">
        <v>49</v>
      </c>
      <c r="E493" s="303">
        <v>6</v>
      </c>
      <c r="F493" s="304"/>
      <c r="G493" s="374"/>
      <c r="H493" s="334"/>
      <c r="I493" s="304"/>
      <c r="J493" s="304"/>
    </row>
    <row r="494" spans="1:10">
      <c r="A494" s="331" t="s">
        <v>1565</v>
      </c>
      <c r="B494" s="297" t="s">
        <v>781</v>
      </c>
      <c r="C494" s="380" t="s">
        <v>2616</v>
      </c>
      <c r="D494" s="152" t="s">
        <v>49</v>
      </c>
      <c r="E494" s="303">
        <v>36</v>
      </c>
      <c r="F494" s="304"/>
      <c r="G494" s="374"/>
      <c r="H494" s="334"/>
      <c r="I494" s="304"/>
      <c r="J494" s="304"/>
    </row>
    <row r="495" spans="1:10">
      <c r="A495" s="332"/>
      <c r="B495" s="341"/>
      <c r="C495" s="385"/>
      <c r="D495" s="335"/>
      <c r="E495" s="358"/>
      <c r="F495" s="329"/>
      <c r="G495" s="378"/>
      <c r="H495" s="335"/>
      <c r="I495" s="373" t="s">
        <v>1560</v>
      </c>
      <c r="J495" s="319"/>
    </row>
    <row r="496" spans="1:10">
      <c r="A496" s="330" t="s">
        <v>1566</v>
      </c>
      <c r="B496" s="429" t="s">
        <v>782</v>
      </c>
      <c r="C496" s="448"/>
      <c r="D496" s="430"/>
      <c r="E496" s="449"/>
      <c r="F496" s="427"/>
      <c r="G496" s="450"/>
      <c r="H496" s="430"/>
      <c r="I496" s="427"/>
      <c r="J496" s="427"/>
    </row>
    <row r="497" spans="1:10" ht="25.5">
      <c r="A497" s="331" t="s">
        <v>1567</v>
      </c>
      <c r="B497" s="297" t="s">
        <v>783</v>
      </c>
      <c r="C497" s="380" t="s">
        <v>2726</v>
      </c>
      <c r="D497" s="152" t="s">
        <v>49</v>
      </c>
      <c r="E497" s="303">
        <v>90</v>
      </c>
      <c r="F497" s="304"/>
      <c r="G497" s="374"/>
      <c r="H497" s="334"/>
      <c r="I497" s="304"/>
      <c r="J497" s="304"/>
    </row>
    <row r="498" spans="1:10">
      <c r="A498" s="332"/>
      <c r="B498" s="341"/>
      <c r="C498" s="385"/>
      <c r="D498" s="335"/>
      <c r="E498" s="358"/>
      <c r="F498" s="329"/>
      <c r="G498" s="378"/>
      <c r="H498" s="335"/>
      <c r="I498" s="373" t="s">
        <v>1561</v>
      </c>
      <c r="J498" s="319"/>
    </row>
    <row r="499" spans="1:10">
      <c r="A499" s="330" t="s">
        <v>1568</v>
      </c>
      <c r="B499" s="438" t="s">
        <v>2592</v>
      </c>
      <c r="C499" s="235"/>
      <c r="D499" s="178"/>
      <c r="E499" s="187"/>
      <c r="F499" s="320"/>
      <c r="G499" s="375"/>
      <c r="H499" s="333"/>
      <c r="I499" s="320"/>
      <c r="J499" s="320"/>
    </row>
    <row r="500" spans="1:10" ht="25.5">
      <c r="A500" s="331" t="s">
        <v>1569</v>
      </c>
      <c r="B500" s="297" t="s">
        <v>784</v>
      </c>
      <c r="C500" s="380" t="s">
        <v>2725</v>
      </c>
      <c r="D500" s="152" t="s">
        <v>49</v>
      </c>
      <c r="E500" s="303">
        <v>12</v>
      </c>
      <c r="F500" s="304"/>
      <c r="G500" s="374"/>
      <c r="H500" s="334"/>
      <c r="I500" s="304"/>
      <c r="J500" s="409"/>
    </row>
    <row r="501" spans="1:10">
      <c r="A501" s="332"/>
      <c r="B501" s="341"/>
      <c r="C501" s="385"/>
      <c r="D501" s="335"/>
      <c r="E501" s="358"/>
      <c r="F501" s="329"/>
      <c r="G501" s="378"/>
      <c r="H501" s="335"/>
      <c r="I501" s="373" t="s">
        <v>1562</v>
      </c>
      <c r="J501" s="319"/>
    </row>
    <row r="502" spans="1:10">
      <c r="A502" s="330" t="s">
        <v>1570</v>
      </c>
      <c r="B502" s="451" t="s">
        <v>785</v>
      </c>
      <c r="C502" s="235"/>
      <c r="D502" s="178"/>
      <c r="E502" s="187"/>
      <c r="F502" s="320"/>
      <c r="G502" s="375"/>
      <c r="H502" s="333"/>
      <c r="I502" s="320"/>
      <c r="J502" s="320"/>
    </row>
    <row r="503" spans="1:10">
      <c r="A503" s="331" t="s">
        <v>1571</v>
      </c>
      <c r="B503" s="297" t="s">
        <v>786</v>
      </c>
      <c r="C503" s="380" t="s">
        <v>787</v>
      </c>
      <c r="D503" s="152" t="s">
        <v>49</v>
      </c>
      <c r="E503" s="303">
        <v>6</v>
      </c>
      <c r="F503" s="304"/>
      <c r="G503" s="374"/>
      <c r="H503" s="334"/>
      <c r="I503" s="304"/>
      <c r="J503" s="304"/>
    </row>
    <row r="504" spans="1:10">
      <c r="A504" s="331" t="s">
        <v>1572</v>
      </c>
      <c r="B504" s="297" t="s">
        <v>788</v>
      </c>
      <c r="C504" s="380" t="s">
        <v>789</v>
      </c>
      <c r="D504" s="152" t="s">
        <v>49</v>
      </c>
      <c r="E504" s="303">
        <v>6</v>
      </c>
      <c r="F504" s="304"/>
      <c r="G504" s="374"/>
      <c r="H504" s="334"/>
      <c r="I504" s="304"/>
      <c r="J504" s="304"/>
    </row>
    <row r="505" spans="1:10">
      <c r="A505" s="331" t="s">
        <v>1573</v>
      </c>
      <c r="B505" s="297" t="s">
        <v>790</v>
      </c>
      <c r="C505" s="380" t="s">
        <v>791</v>
      </c>
      <c r="D505" s="152" t="s">
        <v>49</v>
      </c>
      <c r="E505" s="303">
        <v>6</v>
      </c>
      <c r="F505" s="304"/>
      <c r="G505" s="374"/>
      <c r="H505" s="334"/>
      <c r="I505" s="304"/>
      <c r="J505" s="304"/>
    </row>
    <row r="506" spans="1:10">
      <c r="A506" s="332"/>
      <c r="B506" s="341"/>
      <c r="C506" s="385"/>
      <c r="D506" s="335"/>
      <c r="E506" s="358"/>
      <c r="F506" s="329"/>
      <c r="G506" s="378"/>
      <c r="H506" s="335"/>
      <c r="I506" s="373" t="s">
        <v>1574</v>
      </c>
      <c r="J506" s="319"/>
    </row>
    <row r="507" spans="1:10">
      <c r="A507" s="330" t="s">
        <v>1575</v>
      </c>
      <c r="B507" s="427" t="s">
        <v>792</v>
      </c>
      <c r="C507" s="235"/>
      <c r="D507" s="178"/>
      <c r="E507" s="187"/>
      <c r="F507" s="320"/>
      <c r="G507" s="375"/>
      <c r="H507" s="333"/>
      <c r="I507" s="320"/>
      <c r="J507" s="320"/>
    </row>
    <row r="508" spans="1:10" ht="25.5">
      <c r="A508" s="267" t="s">
        <v>1576</v>
      </c>
      <c r="B508" s="297" t="s">
        <v>793</v>
      </c>
      <c r="C508" s="380" t="s">
        <v>794</v>
      </c>
      <c r="D508" s="152" t="s">
        <v>87</v>
      </c>
      <c r="E508" s="303">
        <v>24</v>
      </c>
      <c r="F508" s="304"/>
      <c r="G508" s="374"/>
      <c r="H508" s="334"/>
      <c r="I508" s="304"/>
      <c r="J508" s="304"/>
    </row>
    <row r="509" spans="1:10">
      <c r="A509" s="256"/>
      <c r="B509" s="378"/>
      <c r="C509" s="257"/>
      <c r="D509" s="258"/>
      <c r="E509" s="176"/>
      <c r="F509" s="327"/>
      <c r="G509" s="259"/>
      <c r="H509" s="335"/>
      <c r="I509" s="373" t="s">
        <v>1579</v>
      </c>
      <c r="J509" s="319"/>
    </row>
    <row r="510" spans="1:10">
      <c r="A510" s="330" t="s">
        <v>1577</v>
      </c>
      <c r="B510" s="181" t="s">
        <v>795</v>
      </c>
      <c r="C510" s="235"/>
      <c r="D510" s="178"/>
      <c r="E510" s="187"/>
      <c r="F510" s="320"/>
      <c r="G510" s="375"/>
      <c r="H510" s="333"/>
      <c r="I510" s="320"/>
      <c r="J510" s="320"/>
    </row>
    <row r="511" spans="1:10" ht="38.25">
      <c r="A511" s="267" t="s">
        <v>1578</v>
      </c>
      <c r="B511" s="297" t="s">
        <v>796</v>
      </c>
      <c r="C511" s="380" t="s">
        <v>2593</v>
      </c>
      <c r="D511" s="152" t="s">
        <v>87</v>
      </c>
      <c r="E511" s="150">
        <v>72</v>
      </c>
      <c r="F511" s="304"/>
      <c r="G511" s="374"/>
      <c r="H511" s="334"/>
      <c r="I511" s="304"/>
      <c r="J511" s="304"/>
    </row>
    <row r="512" spans="1:10">
      <c r="A512" s="332"/>
      <c r="B512" s="341"/>
      <c r="C512" s="385"/>
      <c r="D512" s="335"/>
      <c r="E512" s="358"/>
      <c r="F512" s="329"/>
      <c r="G512" s="378"/>
      <c r="H512" s="335"/>
      <c r="I512" s="373" t="s">
        <v>1580</v>
      </c>
      <c r="J512" s="319"/>
    </row>
    <row r="513" spans="1:10">
      <c r="A513" s="330" t="s">
        <v>1581</v>
      </c>
      <c r="B513" s="438" t="s">
        <v>2595</v>
      </c>
      <c r="C513" s="235"/>
      <c r="D513" s="178"/>
      <c r="E513" s="185"/>
      <c r="F513" s="320"/>
      <c r="G513" s="375"/>
      <c r="H513" s="333"/>
      <c r="I513" s="320"/>
      <c r="J513" s="320"/>
    </row>
    <row r="514" spans="1:10" ht="38.25">
      <c r="A514" s="331" t="s">
        <v>1582</v>
      </c>
      <c r="B514" s="297" t="s">
        <v>797</v>
      </c>
      <c r="C514" s="380" t="s">
        <v>798</v>
      </c>
      <c r="D514" s="152" t="s">
        <v>49</v>
      </c>
      <c r="E514" s="150">
        <v>600</v>
      </c>
      <c r="F514" s="334">
        <v>1</v>
      </c>
      <c r="G514" s="1139">
        <v>20.65</v>
      </c>
      <c r="H514" s="1139">
        <v>20.65</v>
      </c>
      <c r="I514" s="339">
        <v>12</v>
      </c>
      <c r="J514" s="1826">
        <f>(E514*G514)*1.12</f>
        <v>13876.800000000001</v>
      </c>
    </row>
    <row r="515" spans="1:10" ht="38.25">
      <c r="A515" s="331" t="s">
        <v>1583</v>
      </c>
      <c r="B515" s="297" t="s">
        <v>799</v>
      </c>
      <c r="C515" s="380" t="s">
        <v>2594</v>
      </c>
      <c r="D515" s="152" t="s">
        <v>49</v>
      </c>
      <c r="E515" s="150">
        <v>108</v>
      </c>
      <c r="F515" s="334">
        <v>1</v>
      </c>
      <c r="G515" s="1139">
        <v>12.8</v>
      </c>
      <c r="H515" s="1139">
        <v>12.8</v>
      </c>
      <c r="I515" s="339">
        <v>12</v>
      </c>
      <c r="J515" s="1826">
        <f>(E515*G515)*1.12</f>
        <v>1548.2880000000002</v>
      </c>
    </row>
    <row r="516" spans="1:10" ht="38.25">
      <c r="A516" s="331" t="s">
        <v>1584</v>
      </c>
      <c r="B516" s="302" t="s">
        <v>800</v>
      </c>
      <c r="C516" s="380" t="s">
        <v>2594</v>
      </c>
      <c r="D516" s="152" t="s">
        <v>49</v>
      </c>
      <c r="E516" s="150">
        <v>15</v>
      </c>
      <c r="F516" s="334">
        <v>1</v>
      </c>
      <c r="G516" s="1139">
        <v>14.85</v>
      </c>
      <c r="H516" s="1139">
        <v>14.85</v>
      </c>
      <c r="I516" s="339">
        <v>12</v>
      </c>
      <c r="J516" s="1826">
        <f>(E516*G516)*1.12</f>
        <v>249.48000000000002</v>
      </c>
    </row>
    <row r="517" spans="1:10" ht="38.25">
      <c r="A517" s="331" t="s">
        <v>1585</v>
      </c>
      <c r="B517" s="297" t="s">
        <v>801</v>
      </c>
      <c r="C517" s="380" t="s">
        <v>2594</v>
      </c>
      <c r="D517" s="152" t="s">
        <v>49</v>
      </c>
      <c r="E517" s="150">
        <v>24</v>
      </c>
      <c r="F517" s="334">
        <v>1</v>
      </c>
      <c r="G517" s="1139">
        <v>14.5</v>
      </c>
      <c r="H517" s="1139">
        <v>14.5</v>
      </c>
      <c r="I517" s="339">
        <v>12</v>
      </c>
      <c r="J517" s="1826">
        <f>(E517*G517)*1.12</f>
        <v>389.76000000000005</v>
      </c>
    </row>
    <row r="518" spans="1:10">
      <c r="A518" s="332"/>
      <c r="B518" s="341"/>
      <c r="C518" s="385"/>
      <c r="D518" s="335"/>
      <c r="E518" s="358"/>
      <c r="F518" s="329"/>
      <c r="G518" s="378"/>
      <c r="H518" s="335"/>
      <c r="I518" s="373" t="s">
        <v>1586</v>
      </c>
      <c r="J518" s="3502">
        <f>(SUM(J514:J517)/1.12)</f>
        <v>14343.15</v>
      </c>
    </row>
    <row r="519" spans="1:10">
      <c r="A519" s="330" t="s">
        <v>1587</v>
      </c>
      <c r="B519" s="189" t="s">
        <v>804</v>
      </c>
      <c r="C519" s="242"/>
      <c r="D519" s="333"/>
      <c r="E519" s="357"/>
      <c r="F519" s="320"/>
      <c r="G519" s="375"/>
      <c r="H519" s="333"/>
      <c r="I519" s="320"/>
      <c r="J519" s="320"/>
    </row>
    <row r="520" spans="1:10" ht="25.5">
      <c r="A520" s="331" t="s">
        <v>1588</v>
      </c>
      <c r="B520" s="302" t="s">
        <v>806</v>
      </c>
      <c r="C520" s="305" t="s">
        <v>807</v>
      </c>
      <c r="D520" s="144" t="s">
        <v>31</v>
      </c>
      <c r="E520" s="300">
        <v>24</v>
      </c>
      <c r="F520" s="304"/>
      <c r="G520" s="374"/>
      <c r="H520" s="334"/>
      <c r="I520" s="304"/>
      <c r="J520" s="304"/>
    </row>
    <row r="521" spans="1:10">
      <c r="A521" s="331" t="s">
        <v>1589</v>
      </c>
      <c r="B521" s="302" t="s">
        <v>808</v>
      </c>
      <c r="C521" s="305" t="s">
        <v>809</v>
      </c>
      <c r="D521" s="144" t="s">
        <v>31</v>
      </c>
      <c r="E521" s="300">
        <v>30</v>
      </c>
      <c r="F521" s="304"/>
      <c r="G521" s="374"/>
      <c r="H521" s="334"/>
      <c r="I521" s="304"/>
      <c r="J521" s="304"/>
    </row>
    <row r="522" spans="1:10">
      <c r="A522" s="331" t="s">
        <v>1590</v>
      </c>
      <c r="B522" s="302" t="s">
        <v>810</v>
      </c>
      <c r="C522" s="305" t="s">
        <v>811</v>
      </c>
      <c r="D522" s="144" t="s">
        <v>31</v>
      </c>
      <c r="E522" s="300">
        <v>3</v>
      </c>
      <c r="F522" s="304"/>
      <c r="G522" s="374"/>
      <c r="H522" s="334"/>
      <c r="I522" s="304"/>
      <c r="J522" s="304"/>
    </row>
    <row r="523" spans="1:10">
      <c r="A523" s="331" t="s">
        <v>1591</v>
      </c>
      <c r="B523" s="302" t="s">
        <v>812</v>
      </c>
      <c r="C523" s="305" t="s">
        <v>813</v>
      </c>
      <c r="D523" s="144" t="s">
        <v>31</v>
      </c>
      <c r="E523" s="300">
        <v>18</v>
      </c>
      <c r="F523" s="304"/>
      <c r="G523" s="374"/>
      <c r="H523" s="334"/>
      <c r="I523" s="304"/>
      <c r="J523" s="304"/>
    </row>
    <row r="524" spans="1:10">
      <c r="A524" s="331" t="s">
        <v>1592</v>
      </c>
      <c r="B524" s="302" t="s">
        <v>814</v>
      </c>
      <c r="C524" s="305" t="s">
        <v>815</v>
      </c>
      <c r="D524" s="144" t="s">
        <v>31</v>
      </c>
      <c r="E524" s="300">
        <v>36</v>
      </c>
      <c r="F524" s="304"/>
      <c r="G524" s="374"/>
      <c r="H524" s="334"/>
      <c r="I524" s="304"/>
      <c r="J524" s="304"/>
    </row>
    <row r="525" spans="1:10">
      <c r="A525" s="331" t="s">
        <v>1593</v>
      </c>
      <c r="B525" s="302" t="s">
        <v>816</v>
      </c>
      <c r="C525" s="305" t="s">
        <v>817</v>
      </c>
      <c r="D525" s="144" t="s">
        <v>31</v>
      </c>
      <c r="E525" s="300">
        <v>30</v>
      </c>
      <c r="F525" s="304"/>
      <c r="G525" s="374"/>
      <c r="H525" s="334"/>
      <c r="I525" s="304"/>
      <c r="J525" s="304"/>
    </row>
    <row r="526" spans="1:10">
      <c r="A526" s="331" t="s">
        <v>1594</v>
      </c>
      <c r="B526" s="302" t="s">
        <v>818</v>
      </c>
      <c r="C526" s="305" t="s">
        <v>819</v>
      </c>
      <c r="D526" s="144" t="s">
        <v>31</v>
      </c>
      <c r="E526" s="300">
        <v>6</v>
      </c>
      <c r="F526" s="304"/>
      <c r="G526" s="374"/>
      <c r="H526" s="334"/>
      <c r="I526" s="304"/>
      <c r="J526" s="304"/>
    </row>
    <row r="527" spans="1:10">
      <c r="A527" s="331" t="s">
        <v>1595</v>
      </c>
      <c r="B527" s="302" t="s">
        <v>820</v>
      </c>
      <c r="C527" s="305" t="s">
        <v>821</v>
      </c>
      <c r="D527" s="144" t="s">
        <v>49</v>
      </c>
      <c r="E527" s="300">
        <v>18</v>
      </c>
      <c r="F527" s="304"/>
      <c r="G527" s="374"/>
      <c r="H527" s="334"/>
      <c r="I527" s="304"/>
      <c r="J527" s="304"/>
    </row>
    <row r="528" spans="1:10">
      <c r="A528" s="331" t="s">
        <v>1596</v>
      </c>
      <c r="B528" s="302" t="s">
        <v>822</v>
      </c>
      <c r="C528" s="305" t="s">
        <v>823</v>
      </c>
      <c r="D528" s="144" t="s">
        <v>49</v>
      </c>
      <c r="E528" s="300">
        <v>18</v>
      </c>
      <c r="F528" s="304"/>
      <c r="G528" s="374"/>
      <c r="H528" s="334"/>
      <c r="I528" s="304"/>
      <c r="J528" s="304"/>
    </row>
    <row r="529" spans="1:10">
      <c r="A529" s="331" t="s">
        <v>1597</v>
      </c>
      <c r="B529" s="302" t="s">
        <v>824</v>
      </c>
      <c r="C529" s="305" t="s">
        <v>825</v>
      </c>
      <c r="D529" s="144" t="s">
        <v>49</v>
      </c>
      <c r="E529" s="300">
        <v>18</v>
      </c>
      <c r="F529" s="304"/>
      <c r="G529" s="374"/>
      <c r="H529" s="334"/>
      <c r="I529" s="304"/>
      <c r="J529" s="304"/>
    </row>
    <row r="530" spans="1:10">
      <c r="A530" s="331" t="s">
        <v>1598</v>
      </c>
      <c r="B530" s="302" t="s">
        <v>826</v>
      </c>
      <c r="C530" s="305" t="s">
        <v>827</v>
      </c>
      <c r="D530" s="144" t="s">
        <v>49</v>
      </c>
      <c r="E530" s="300">
        <v>6</v>
      </c>
      <c r="F530" s="304"/>
      <c r="G530" s="374"/>
      <c r="H530" s="334"/>
      <c r="I530" s="304"/>
      <c r="J530" s="304"/>
    </row>
    <row r="531" spans="1:10" ht="25.5">
      <c r="A531" s="331" t="s">
        <v>1599</v>
      </c>
      <c r="B531" s="302" t="s">
        <v>828</v>
      </c>
      <c r="C531" s="305" t="s">
        <v>829</v>
      </c>
      <c r="D531" s="144" t="s">
        <v>49</v>
      </c>
      <c r="E531" s="299">
        <v>3</v>
      </c>
      <c r="F531" s="304"/>
      <c r="G531" s="374"/>
      <c r="H531" s="334"/>
      <c r="I531" s="304"/>
      <c r="J531" s="304"/>
    </row>
    <row r="532" spans="1:10">
      <c r="A532" s="331" t="s">
        <v>1600</v>
      </c>
      <c r="B532" s="302" t="s">
        <v>830</v>
      </c>
      <c r="C532" s="305" t="s">
        <v>831</v>
      </c>
      <c r="D532" s="144" t="s">
        <v>49</v>
      </c>
      <c r="E532" s="300">
        <v>3</v>
      </c>
      <c r="F532" s="304"/>
      <c r="G532" s="374"/>
      <c r="H532" s="334"/>
      <c r="I532" s="304"/>
      <c r="J532" s="304"/>
    </row>
    <row r="533" spans="1:10">
      <c r="A533" s="331" t="s">
        <v>1601</v>
      </c>
      <c r="B533" s="302" t="s">
        <v>832</v>
      </c>
      <c r="C533" s="305" t="s">
        <v>2596</v>
      </c>
      <c r="D533" s="144" t="s">
        <v>31</v>
      </c>
      <c r="E533" s="300">
        <v>3</v>
      </c>
      <c r="F533" s="304"/>
      <c r="G533" s="374"/>
      <c r="H533" s="334"/>
      <c r="I533" s="304"/>
      <c r="J533" s="304"/>
    </row>
    <row r="534" spans="1:10">
      <c r="A534" s="331" t="s">
        <v>1602</v>
      </c>
      <c r="B534" s="302" t="s">
        <v>833</v>
      </c>
      <c r="C534" s="305" t="s">
        <v>2596</v>
      </c>
      <c r="D534" s="144" t="s">
        <v>31</v>
      </c>
      <c r="E534" s="300">
        <v>15</v>
      </c>
      <c r="F534" s="304"/>
      <c r="G534" s="374"/>
      <c r="H534" s="334"/>
      <c r="I534" s="304"/>
      <c r="J534" s="304"/>
    </row>
    <row r="535" spans="1:10">
      <c r="A535" s="331" t="s">
        <v>1603</v>
      </c>
      <c r="B535" s="302" t="s">
        <v>834</v>
      </c>
      <c r="C535" s="305" t="s">
        <v>835</v>
      </c>
      <c r="D535" s="141" t="s">
        <v>31</v>
      </c>
      <c r="E535" s="299">
        <v>3</v>
      </c>
      <c r="F535" s="304"/>
      <c r="G535" s="374"/>
      <c r="H535" s="334"/>
      <c r="I535" s="304"/>
      <c r="J535" s="304"/>
    </row>
    <row r="536" spans="1:10">
      <c r="A536" s="331" t="s">
        <v>1604</v>
      </c>
      <c r="B536" s="302" t="s">
        <v>836</v>
      </c>
      <c r="C536" s="305" t="s">
        <v>837</v>
      </c>
      <c r="D536" s="141" t="s">
        <v>31</v>
      </c>
      <c r="E536" s="299">
        <v>3</v>
      </c>
      <c r="F536" s="304"/>
      <c r="G536" s="374"/>
      <c r="H536" s="334"/>
      <c r="I536" s="304"/>
      <c r="J536" s="304"/>
    </row>
    <row r="537" spans="1:10" ht="25.5">
      <c r="A537" s="331" t="s">
        <v>1605</v>
      </c>
      <c r="B537" s="302" t="s">
        <v>838</v>
      </c>
      <c r="C537" s="305" t="s">
        <v>839</v>
      </c>
      <c r="D537" s="141" t="s">
        <v>31</v>
      </c>
      <c r="E537" s="299">
        <v>6</v>
      </c>
      <c r="F537" s="304"/>
      <c r="G537" s="374"/>
      <c r="H537" s="334"/>
      <c r="I537" s="304"/>
      <c r="J537" s="304"/>
    </row>
    <row r="538" spans="1:10">
      <c r="A538" s="331" t="s">
        <v>1606</v>
      </c>
      <c r="B538" s="302" t="s">
        <v>840</v>
      </c>
      <c r="C538" s="305" t="s">
        <v>841</v>
      </c>
      <c r="D538" s="141" t="s">
        <v>31</v>
      </c>
      <c r="E538" s="299">
        <v>3</v>
      </c>
      <c r="F538" s="304"/>
      <c r="G538" s="374"/>
      <c r="H538" s="334"/>
      <c r="I538" s="304"/>
      <c r="J538" s="304"/>
    </row>
    <row r="539" spans="1:10" ht="38.25">
      <c r="A539" s="331" t="s">
        <v>1607</v>
      </c>
      <c r="B539" s="302" t="s">
        <v>842</v>
      </c>
      <c r="C539" s="305" t="s">
        <v>2597</v>
      </c>
      <c r="D539" s="141" t="s">
        <v>31</v>
      </c>
      <c r="E539" s="299">
        <v>3</v>
      </c>
      <c r="F539" s="304"/>
      <c r="G539" s="374"/>
      <c r="H539" s="334"/>
      <c r="I539" s="304"/>
      <c r="J539" s="304"/>
    </row>
    <row r="540" spans="1:10" ht="25.5">
      <c r="A540" s="331" t="s">
        <v>1608</v>
      </c>
      <c r="B540" s="302" t="s">
        <v>1611</v>
      </c>
      <c r="C540" s="305" t="s">
        <v>2597</v>
      </c>
      <c r="D540" s="141" t="s">
        <v>31</v>
      </c>
      <c r="E540" s="299">
        <v>3</v>
      </c>
      <c r="F540" s="304"/>
      <c r="G540" s="374"/>
      <c r="H540" s="334"/>
      <c r="I540" s="304"/>
      <c r="J540" s="304"/>
    </row>
    <row r="541" spans="1:10" ht="25.5">
      <c r="A541" s="331" t="s">
        <v>1609</v>
      </c>
      <c r="B541" s="453" t="s">
        <v>843</v>
      </c>
      <c r="C541" s="305" t="s">
        <v>2598</v>
      </c>
      <c r="D541" s="283" t="s">
        <v>31</v>
      </c>
      <c r="E541" s="299">
        <v>3</v>
      </c>
      <c r="F541" s="304"/>
      <c r="G541" s="374"/>
      <c r="H541" s="334"/>
      <c r="I541" s="304"/>
      <c r="J541" s="304"/>
    </row>
    <row r="542" spans="1:10" ht="25.5">
      <c r="A542" s="331" t="s">
        <v>1610</v>
      </c>
      <c r="B542" s="302" t="s">
        <v>844</v>
      </c>
      <c r="C542" s="305" t="s">
        <v>2599</v>
      </c>
      <c r="D542" s="141" t="s">
        <v>31</v>
      </c>
      <c r="E542" s="299">
        <v>3</v>
      </c>
      <c r="F542" s="304"/>
      <c r="G542" s="374"/>
      <c r="H542" s="334"/>
      <c r="I542" s="304"/>
      <c r="J542" s="304"/>
    </row>
    <row r="543" spans="1:10">
      <c r="A543" s="332"/>
      <c r="B543" s="341"/>
      <c r="C543" s="385"/>
      <c r="D543" s="335"/>
      <c r="E543" s="358"/>
      <c r="F543" s="329"/>
      <c r="G543" s="378"/>
      <c r="H543" s="335"/>
      <c r="I543" s="373" t="s">
        <v>1614</v>
      </c>
      <c r="J543" s="319"/>
    </row>
    <row r="544" spans="1:10">
      <c r="A544" s="442" t="s">
        <v>1612</v>
      </c>
      <c r="B544" s="429" t="s">
        <v>845</v>
      </c>
      <c r="C544" s="247"/>
      <c r="D544" s="443"/>
      <c r="E544" s="444"/>
      <c r="F544" s="205"/>
      <c r="G544" s="446"/>
      <c r="H544" s="443"/>
      <c r="I544" s="205"/>
      <c r="J544" s="205"/>
    </row>
    <row r="545" spans="1:10" ht="38.25">
      <c r="A545" s="251" t="s">
        <v>1613</v>
      </c>
      <c r="B545" s="302" t="s">
        <v>846</v>
      </c>
      <c r="C545" s="302" t="s">
        <v>2728</v>
      </c>
      <c r="D545" s="141" t="s">
        <v>87</v>
      </c>
      <c r="E545" s="292">
        <v>16</v>
      </c>
      <c r="F545" s="254"/>
      <c r="G545" s="281"/>
      <c r="H545" s="251"/>
      <c r="I545" s="254"/>
      <c r="J545" s="254"/>
    </row>
    <row r="546" spans="1:10">
      <c r="A546" s="332"/>
      <c r="B546" s="341"/>
      <c r="C546" s="385"/>
      <c r="D546" s="335"/>
      <c r="E546" s="358"/>
      <c r="F546" s="329"/>
      <c r="G546" s="378"/>
      <c r="H546" s="335"/>
      <c r="I546" s="373" t="s">
        <v>1615</v>
      </c>
      <c r="J546" s="319"/>
    </row>
    <row r="547" spans="1:10" ht="15.75">
      <c r="A547" s="330" t="s">
        <v>1616</v>
      </c>
      <c r="B547" s="181" t="s">
        <v>847</v>
      </c>
      <c r="C547" s="235"/>
      <c r="D547" s="179"/>
      <c r="E547" s="455"/>
      <c r="F547" s="456"/>
      <c r="G547" s="426"/>
      <c r="H547" s="457"/>
      <c r="I547" s="458"/>
      <c r="J547" s="458"/>
    </row>
    <row r="548" spans="1:10" ht="38.25">
      <c r="A548" s="280" t="s">
        <v>1620</v>
      </c>
      <c r="B548" s="305" t="s">
        <v>849</v>
      </c>
      <c r="C548" s="302" t="s">
        <v>2727</v>
      </c>
      <c r="D548" s="141" t="s">
        <v>848</v>
      </c>
      <c r="E548" s="251">
        <v>10</v>
      </c>
      <c r="F548" s="254"/>
      <c r="G548" s="254"/>
      <c r="H548" s="254"/>
      <c r="I548" s="254"/>
      <c r="J548" s="254"/>
    </row>
    <row r="549" spans="1:10">
      <c r="A549" s="335"/>
      <c r="B549" s="341"/>
      <c r="C549" s="341"/>
      <c r="D549" s="341"/>
      <c r="E549" s="335"/>
      <c r="F549" s="341"/>
      <c r="G549" s="341"/>
      <c r="H549" s="341"/>
      <c r="I549" s="373" t="s">
        <v>1617</v>
      </c>
      <c r="J549" s="433"/>
    </row>
    <row r="550" spans="1:10">
      <c r="A550" s="330" t="s">
        <v>1618</v>
      </c>
      <c r="B550" s="189" t="s">
        <v>1619</v>
      </c>
      <c r="C550" s="235"/>
      <c r="D550" s="179"/>
      <c r="E550" s="185"/>
      <c r="F550" s="320"/>
      <c r="G550" s="375"/>
      <c r="H550" s="333"/>
      <c r="I550" s="320"/>
      <c r="J550" s="320"/>
    </row>
    <row r="551" spans="1:10" ht="25.5">
      <c r="A551" s="331" t="s">
        <v>1621</v>
      </c>
      <c r="B551" s="305" t="s">
        <v>850</v>
      </c>
      <c r="C551" s="305" t="s">
        <v>851</v>
      </c>
      <c r="D551" s="141" t="s">
        <v>848</v>
      </c>
      <c r="E551" s="300">
        <v>24</v>
      </c>
      <c r="F551" s="409"/>
      <c r="G551" s="304"/>
      <c r="H551" s="304"/>
      <c r="I551" s="409"/>
      <c r="J551" s="409"/>
    </row>
    <row r="552" spans="1:10">
      <c r="A552" s="332"/>
      <c r="B552" s="341"/>
      <c r="C552" s="385"/>
      <c r="D552" s="335"/>
      <c r="E552" s="358"/>
      <c r="F552" s="404"/>
      <c r="G552" s="378"/>
      <c r="H552" s="405"/>
      <c r="I552" s="406" t="s">
        <v>1622</v>
      </c>
      <c r="J552" s="407"/>
    </row>
    <row r="553" spans="1:10">
      <c r="A553" s="330" t="s">
        <v>1623</v>
      </c>
      <c r="B553" s="189" t="s">
        <v>852</v>
      </c>
      <c r="C553" s="234"/>
      <c r="D553" s="186"/>
      <c r="E553" s="190"/>
      <c r="F553" s="324"/>
      <c r="G553" s="376"/>
      <c r="H553" s="336"/>
      <c r="I553" s="324"/>
      <c r="J553" s="324"/>
    </row>
    <row r="554" spans="1:10" ht="38.25">
      <c r="A554" s="331" t="s">
        <v>1624</v>
      </c>
      <c r="B554" s="305" t="s">
        <v>853</v>
      </c>
      <c r="C554" s="305" t="s">
        <v>2729</v>
      </c>
      <c r="D554" s="141" t="s">
        <v>848</v>
      </c>
      <c r="E554" s="300">
        <v>60</v>
      </c>
      <c r="F554" s="409"/>
      <c r="G554" s="304"/>
      <c r="H554" s="304"/>
      <c r="I554" s="409"/>
      <c r="J554" s="409"/>
    </row>
    <row r="555" spans="1:10">
      <c r="A555" s="332"/>
      <c r="B555" s="341"/>
      <c r="C555" s="385"/>
      <c r="D555" s="335"/>
      <c r="E555" s="358"/>
      <c r="F555" s="404"/>
      <c r="G555" s="378"/>
      <c r="H555" s="405"/>
      <c r="I555" s="406" t="s">
        <v>1625</v>
      </c>
      <c r="J555" s="407"/>
    </row>
    <row r="556" spans="1:10">
      <c r="A556" s="330" t="s">
        <v>1626</v>
      </c>
      <c r="B556" s="189" t="s">
        <v>854</v>
      </c>
      <c r="C556" s="235"/>
      <c r="D556" s="179"/>
      <c r="E556" s="185"/>
      <c r="F556" s="320"/>
      <c r="G556" s="375"/>
      <c r="H556" s="333"/>
      <c r="I556" s="320"/>
      <c r="J556" s="320"/>
    </row>
    <row r="557" spans="1:10" ht="38.25">
      <c r="A557" s="331" t="s">
        <v>855</v>
      </c>
      <c r="B557" s="302" t="s">
        <v>856</v>
      </c>
      <c r="C557" s="305" t="s">
        <v>857</v>
      </c>
      <c r="D557" s="141" t="s">
        <v>858</v>
      </c>
      <c r="E557" s="300">
        <v>36</v>
      </c>
      <c r="F557" s="409"/>
      <c r="G557" s="304"/>
      <c r="H557" s="304"/>
      <c r="I557" s="409"/>
      <c r="J557" s="409"/>
    </row>
    <row r="558" spans="1:10">
      <c r="A558" s="332"/>
      <c r="B558" s="341"/>
      <c r="C558" s="385"/>
      <c r="D558" s="335"/>
      <c r="E558" s="358"/>
      <c r="F558" s="404"/>
      <c r="G558" s="378"/>
      <c r="H558" s="405"/>
      <c r="I558" s="406" t="s">
        <v>1627</v>
      </c>
      <c r="J558" s="407"/>
    </row>
    <row r="559" spans="1:10">
      <c r="A559" s="262" t="s">
        <v>1628</v>
      </c>
      <c r="B559" s="181" t="s">
        <v>2767</v>
      </c>
      <c r="C559" s="235"/>
      <c r="D559" s="179"/>
      <c r="E559" s="185"/>
      <c r="F559" s="263"/>
      <c r="G559" s="264"/>
      <c r="H559" s="265"/>
      <c r="I559" s="263"/>
      <c r="J559" s="263"/>
    </row>
    <row r="560" spans="1:10" ht="114.75">
      <c r="A560" s="267" t="s">
        <v>1629</v>
      </c>
      <c r="B560" s="302" t="s">
        <v>861</v>
      </c>
      <c r="C560" s="261" t="s">
        <v>862</v>
      </c>
      <c r="D560" s="141" t="s">
        <v>87</v>
      </c>
      <c r="E560" s="299">
        <v>18</v>
      </c>
      <c r="F560" s="167"/>
      <c r="G560" s="214"/>
      <c r="H560" s="384"/>
      <c r="I560" s="268"/>
      <c r="J560" s="268"/>
    </row>
    <row r="561" spans="1:10" ht="76.5">
      <c r="A561" s="267" t="s">
        <v>1630</v>
      </c>
      <c r="B561" s="302" t="s">
        <v>864</v>
      </c>
      <c r="C561" s="261" t="s">
        <v>865</v>
      </c>
      <c r="D561" s="141" t="s">
        <v>87</v>
      </c>
      <c r="E561" s="299">
        <v>12</v>
      </c>
      <c r="F561" s="167"/>
      <c r="G561" s="214"/>
      <c r="H561" s="384"/>
      <c r="I561" s="268"/>
      <c r="J561" s="268"/>
    </row>
    <row r="562" spans="1:10" ht="76.5">
      <c r="A562" s="267" t="s">
        <v>1631</v>
      </c>
      <c r="B562" s="302" t="s">
        <v>866</v>
      </c>
      <c r="C562" s="305" t="s">
        <v>1634</v>
      </c>
      <c r="D562" s="141" t="s">
        <v>87</v>
      </c>
      <c r="E562" s="299">
        <v>30</v>
      </c>
      <c r="F562" s="167"/>
      <c r="G562" s="214"/>
      <c r="H562" s="384"/>
      <c r="I562" s="268"/>
      <c r="J562" s="268"/>
    </row>
    <row r="563" spans="1:10" ht="102">
      <c r="A563" s="267" t="s">
        <v>1632</v>
      </c>
      <c r="B563" s="302" t="s">
        <v>867</v>
      </c>
      <c r="C563" s="305" t="s">
        <v>868</v>
      </c>
      <c r="D563" s="141" t="s">
        <v>87</v>
      </c>
      <c r="E563" s="299">
        <v>39</v>
      </c>
      <c r="F563" s="167"/>
      <c r="G563" s="214"/>
      <c r="H563" s="384"/>
      <c r="I563" s="268"/>
      <c r="J563" s="268"/>
    </row>
    <row r="564" spans="1:10" ht="89.25">
      <c r="A564" s="267" t="s">
        <v>1633</v>
      </c>
      <c r="B564" s="302" t="s">
        <v>869</v>
      </c>
      <c r="C564" s="305" t="s">
        <v>2638</v>
      </c>
      <c r="D564" s="141" t="s">
        <v>87</v>
      </c>
      <c r="E564" s="299">
        <v>18</v>
      </c>
      <c r="F564" s="409"/>
      <c r="G564" s="304"/>
      <c r="H564" s="304"/>
      <c r="I564" s="409"/>
      <c r="J564" s="409"/>
    </row>
    <row r="565" spans="1:10">
      <c r="A565" s="332"/>
      <c r="B565" s="341"/>
      <c r="C565" s="385"/>
      <c r="D565" s="335"/>
      <c r="E565" s="358"/>
      <c r="F565" s="404"/>
      <c r="G565" s="378"/>
      <c r="H565" s="405"/>
      <c r="I565" s="406" t="s">
        <v>1635</v>
      </c>
      <c r="J565" s="407"/>
    </row>
    <row r="566" spans="1:10">
      <c r="A566" s="330" t="s">
        <v>1636</v>
      </c>
      <c r="B566" s="181" t="s">
        <v>872</v>
      </c>
      <c r="C566" s="233"/>
      <c r="D566" s="178"/>
      <c r="E566" s="185"/>
      <c r="F566" s="322"/>
      <c r="G566" s="375"/>
      <c r="H566" s="333"/>
      <c r="I566" s="322"/>
      <c r="J566" s="322"/>
    </row>
    <row r="567" spans="1:10" ht="25.5">
      <c r="A567" s="331" t="s">
        <v>1637</v>
      </c>
      <c r="B567" s="302" t="s">
        <v>874</v>
      </c>
      <c r="C567" s="305" t="s">
        <v>875</v>
      </c>
      <c r="D567" s="141" t="s">
        <v>87</v>
      </c>
      <c r="E567" s="299">
        <v>24</v>
      </c>
      <c r="F567" s="167"/>
      <c r="G567" s="214"/>
      <c r="H567" s="334"/>
      <c r="I567" s="304"/>
      <c r="J567" s="304"/>
    </row>
    <row r="568" spans="1:10" ht="165.75">
      <c r="A568" s="331" t="s">
        <v>1639</v>
      </c>
      <c r="B568" s="302" t="s">
        <v>877</v>
      </c>
      <c r="C568" s="305" t="s">
        <v>1638</v>
      </c>
      <c r="D568" s="141" t="s">
        <v>87</v>
      </c>
      <c r="E568" s="299">
        <v>24</v>
      </c>
      <c r="F568" s="167"/>
      <c r="G568" s="214"/>
      <c r="H568" s="334"/>
      <c r="I568" s="304"/>
      <c r="J568" s="304"/>
    </row>
    <row r="569" spans="1:10" ht="25.5">
      <c r="A569" s="331" t="s">
        <v>1640</v>
      </c>
      <c r="B569" s="302" t="s">
        <v>879</v>
      </c>
      <c r="C569" s="305" t="s">
        <v>1409</v>
      </c>
      <c r="D569" s="141" t="s">
        <v>49</v>
      </c>
      <c r="E569" s="299">
        <v>45</v>
      </c>
      <c r="F569" s="167"/>
      <c r="G569" s="214"/>
      <c r="H569" s="334"/>
      <c r="I569" s="304"/>
      <c r="J569" s="304"/>
    </row>
    <row r="570" spans="1:10" ht="51">
      <c r="A570" s="331" t="s">
        <v>1641</v>
      </c>
      <c r="B570" s="302" t="s">
        <v>881</v>
      </c>
      <c r="C570" s="305" t="s">
        <v>882</v>
      </c>
      <c r="D570" s="141" t="s">
        <v>87</v>
      </c>
      <c r="E570" s="299">
        <v>9</v>
      </c>
      <c r="F570" s="141"/>
      <c r="G570" s="215"/>
      <c r="H570" s="334"/>
      <c r="I570" s="304"/>
      <c r="J570" s="304"/>
    </row>
    <row r="571" spans="1:10" ht="38.25">
      <c r="A571" s="331" t="s">
        <v>1642</v>
      </c>
      <c r="B571" s="302" t="s">
        <v>883</v>
      </c>
      <c r="C571" s="305" t="s">
        <v>884</v>
      </c>
      <c r="D571" s="141" t="s">
        <v>87</v>
      </c>
      <c r="E571" s="299">
        <v>30</v>
      </c>
      <c r="F571" s="141"/>
      <c r="G571" s="215"/>
      <c r="H571" s="334"/>
      <c r="I571" s="304"/>
      <c r="J571" s="304"/>
    </row>
    <row r="572" spans="1:10" ht="51">
      <c r="A572" s="331" t="s">
        <v>1643</v>
      </c>
      <c r="B572" s="302" t="s">
        <v>885</v>
      </c>
      <c r="C572" s="305" t="s">
        <v>886</v>
      </c>
      <c r="D572" s="141" t="s">
        <v>87</v>
      </c>
      <c r="E572" s="299">
        <v>30</v>
      </c>
      <c r="F572" s="141"/>
      <c r="G572" s="215"/>
      <c r="H572" s="334"/>
      <c r="I572" s="304"/>
      <c r="J572" s="304"/>
    </row>
    <row r="573" spans="1:10" ht="38.25">
      <c r="A573" s="331" t="s">
        <v>1644</v>
      </c>
      <c r="B573" s="168" t="s">
        <v>887</v>
      </c>
      <c r="C573" s="168" t="s">
        <v>2627</v>
      </c>
      <c r="D573" s="141" t="s">
        <v>87</v>
      </c>
      <c r="E573" s="299">
        <v>180</v>
      </c>
      <c r="F573" s="167"/>
      <c r="G573" s="214"/>
      <c r="H573" s="334"/>
      <c r="I573" s="304"/>
      <c r="J573" s="304"/>
    </row>
    <row r="574" spans="1:10" ht="38.25">
      <c r="A574" s="331" t="s">
        <v>1645</v>
      </c>
      <c r="B574" s="302" t="s">
        <v>888</v>
      </c>
      <c r="C574" s="305" t="s">
        <v>889</v>
      </c>
      <c r="D574" s="141" t="s">
        <v>49</v>
      </c>
      <c r="E574" s="299">
        <v>24</v>
      </c>
      <c r="F574" s="141"/>
      <c r="G574" s="215"/>
      <c r="H574" s="334"/>
      <c r="I574" s="304"/>
      <c r="J574" s="304"/>
    </row>
    <row r="575" spans="1:10" ht="38.25">
      <c r="A575" s="331" t="s">
        <v>1646</v>
      </c>
      <c r="B575" s="302" t="s">
        <v>890</v>
      </c>
      <c r="C575" s="305" t="s">
        <v>891</v>
      </c>
      <c r="D575" s="141" t="s">
        <v>49</v>
      </c>
      <c r="E575" s="299">
        <v>9</v>
      </c>
      <c r="F575" s="141"/>
      <c r="G575" s="215"/>
      <c r="H575" s="334"/>
      <c r="I575" s="304"/>
      <c r="J575" s="304"/>
    </row>
    <row r="576" spans="1:10" ht="25.5">
      <c r="A576" s="331" t="s">
        <v>1647</v>
      </c>
      <c r="B576" s="302" t="s">
        <v>892</v>
      </c>
      <c r="C576" s="305" t="s">
        <v>1408</v>
      </c>
      <c r="D576" s="141" t="s">
        <v>49</v>
      </c>
      <c r="E576" s="299">
        <v>60</v>
      </c>
      <c r="F576" s="167"/>
      <c r="G576" s="214"/>
      <c r="H576" s="334"/>
      <c r="I576" s="304"/>
      <c r="J576" s="304"/>
    </row>
    <row r="577" spans="1:10" ht="38.25">
      <c r="A577" s="331" t="s">
        <v>1648</v>
      </c>
      <c r="B577" s="302" t="s">
        <v>893</v>
      </c>
      <c r="C577" s="305" t="s">
        <v>894</v>
      </c>
      <c r="D577" s="141" t="s">
        <v>49</v>
      </c>
      <c r="E577" s="299">
        <v>18</v>
      </c>
      <c r="F577" s="167"/>
      <c r="G577" s="214"/>
      <c r="H577" s="334"/>
      <c r="I577" s="304"/>
      <c r="J577" s="304"/>
    </row>
    <row r="578" spans="1:10" ht="25.5">
      <c r="A578" s="331" t="s">
        <v>1649</v>
      </c>
      <c r="B578" s="302" t="s">
        <v>895</v>
      </c>
      <c r="C578" s="305" t="s">
        <v>896</v>
      </c>
      <c r="D578" s="141" t="s">
        <v>49</v>
      </c>
      <c r="E578" s="299">
        <v>18</v>
      </c>
      <c r="F578" s="167"/>
      <c r="G578" s="214"/>
      <c r="H578" s="334"/>
      <c r="I578" s="304"/>
      <c r="J578" s="304"/>
    </row>
    <row r="579" spans="1:10" ht="15.75">
      <c r="A579" s="331" t="s">
        <v>1650</v>
      </c>
      <c r="B579" s="302" t="s">
        <v>2604</v>
      </c>
      <c r="C579" s="305" t="s">
        <v>2603</v>
      </c>
      <c r="D579" s="141" t="s">
        <v>31</v>
      </c>
      <c r="E579" s="299">
        <v>12</v>
      </c>
      <c r="F579" s="167"/>
      <c r="G579" s="214"/>
      <c r="H579" s="334"/>
      <c r="I579" s="304"/>
      <c r="J579" s="304"/>
    </row>
    <row r="580" spans="1:10" ht="15.75">
      <c r="A580" s="331" t="s">
        <v>1651</v>
      </c>
      <c r="B580" s="302" t="s">
        <v>897</v>
      </c>
      <c r="C580" s="305" t="s">
        <v>898</v>
      </c>
      <c r="D580" s="141" t="s">
        <v>31</v>
      </c>
      <c r="E580" s="299">
        <v>3</v>
      </c>
      <c r="F580" s="167"/>
      <c r="G580" s="214"/>
      <c r="H580" s="334"/>
      <c r="I580" s="304"/>
      <c r="J580" s="304"/>
    </row>
    <row r="581" spans="1:10">
      <c r="A581" s="331" t="s">
        <v>1652</v>
      </c>
      <c r="B581" s="302" t="s">
        <v>899</v>
      </c>
      <c r="C581" s="305" t="s">
        <v>900</v>
      </c>
      <c r="D581" s="141" t="s">
        <v>31</v>
      </c>
      <c r="E581" s="299">
        <v>6</v>
      </c>
      <c r="F581" s="409"/>
      <c r="G581" s="304"/>
      <c r="H581" s="304"/>
      <c r="I581" s="409"/>
      <c r="J581" s="409"/>
    </row>
    <row r="582" spans="1:10">
      <c r="A582" s="331" t="s">
        <v>2602</v>
      </c>
      <c r="B582" s="302" t="s">
        <v>2600</v>
      </c>
      <c r="C582" s="305" t="s">
        <v>2601</v>
      </c>
      <c r="D582" s="141" t="s">
        <v>31</v>
      </c>
      <c r="E582" s="299">
        <v>30</v>
      </c>
      <c r="F582" s="615"/>
      <c r="G582" s="616"/>
      <c r="H582" s="617"/>
      <c r="I582" s="615"/>
      <c r="J582" s="615"/>
    </row>
    <row r="583" spans="1:10">
      <c r="A583" s="332"/>
      <c r="B583" s="341"/>
      <c r="C583" s="385"/>
      <c r="D583" s="335"/>
      <c r="E583" s="358"/>
      <c r="F583" s="404"/>
      <c r="G583" s="378"/>
      <c r="H583" s="405"/>
      <c r="I583" s="406" t="s">
        <v>1660</v>
      </c>
      <c r="J583" s="407"/>
    </row>
    <row r="584" spans="1:10">
      <c r="A584" s="330" t="s">
        <v>1653</v>
      </c>
      <c r="B584" s="181" t="s">
        <v>2766</v>
      </c>
      <c r="C584" s="234"/>
      <c r="D584" s="336"/>
      <c r="E584" s="357"/>
      <c r="F584" s="324"/>
      <c r="G584" s="376"/>
      <c r="H584" s="336"/>
      <c r="I584" s="324"/>
      <c r="J584" s="324"/>
    </row>
    <row r="585" spans="1:10" ht="51">
      <c r="A585" s="331" t="s">
        <v>1654</v>
      </c>
      <c r="B585" s="305" t="s">
        <v>904</v>
      </c>
      <c r="C585" s="244" t="s">
        <v>905</v>
      </c>
      <c r="D585" s="334" t="s">
        <v>31</v>
      </c>
      <c r="E585" s="300">
        <v>12</v>
      </c>
      <c r="F585" s="304"/>
      <c r="G585" s="374"/>
      <c r="H585" s="334"/>
      <c r="I585" s="304"/>
      <c r="J585" s="304"/>
    </row>
    <row r="586" spans="1:10" ht="25.5">
      <c r="A586" s="331" t="s">
        <v>1655</v>
      </c>
      <c r="B586" s="302" t="s">
        <v>907</v>
      </c>
      <c r="C586" s="305" t="s">
        <v>908</v>
      </c>
      <c r="D586" s="334" t="s">
        <v>31</v>
      </c>
      <c r="E586" s="300">
        <v>16</v>
      </c>
      <c r="F586" s="304"/>
      <c r="G586" s="374"/>
      <c r="H586" s="334"/>
      <c r="I586" s="304"/>
      <c r="J586" s="304"/>
    </row>
    <row r="587" spans="1:10">
      <c r="A587" s="331" t="s">
        <v>1656</v>
      </c>
      <c r="B587" s="305" t="s">
        <v>909</v>
      </c>
      <c r="C587" s="305" t="s">
        <v>910</v>
      </c>
      <c r="D587" s="334" t="s">
        <v>31</v>
      </c>
      <c r="E587" s="300">
        <v>16</v>
      </c>
      <c r="F587" s="304"/>
      <c r="G587" s="374"/>
      <c r="H587" s="334"/>
      <c r="I587" s="304"/>
      <c r="J587" s="304"/>
    </row>
    <row r="588" spans="1:10">
      <c r="A588" s="331" t="s">
        <v>1657</v>
      </c>
      <c r="B588" s="305" t="s">
        <v>911</v>
      </c>
      <c r="C588" s="305" t="s">
        <v>910</v>
      </c>
      <c r="D588" s="334" t="s">
        <v>31</v>
      </c>
      <c r="E588" s="300">
        <v>16</v>
      </c>
      <c r="F588" s="304"/>
      <c r="G588" s="374"/>
      <c r="H588" s="334"/>
      <c r="I588" s="304"/>
      <c r="J588" s="304"/>
    </row>
    <row r="589" spans="1:10">
      <c r="A589" s="331" t="s">
        <v>1658</v>
      </c>
      <c r="B589" s="305" t="s">
        <v>912</v>
      </c>
      <c r="C589" s="305" t="s">
        <v>910</v>
      </c>
      <c r="D589" s="334" t="s">
        <v>31</v>
      </c>
      <c r="E589" s="300">
        <v>16</v>
      </c>
      <c r="F589" s="304"/>
      <c r="G589" s="374"/>
      <c r="H589" s="334"/>
      <c r="I589" s="304"/>
      <c r="J589" s="304"/>
    </row>
    <row r="590" spans="1:10">
      <c r="A590" s="332"/>
      <c r="B590" s="341"/>
      <c r="C590" s="385"/>
      <c r="D590" s="335"/>
      <c r="E590" s="358"/>
      <c r="F590" s="329"/>
      <c r="G590" s="378"/>
      <c r="H590" s="335"/>
      <c r="I590" s="373" t="s">
        <v>1661</v>
      </c>
      <c r="J590" s="319"/>
    </row>
    <row r="591" spans="1:10">
      <c r="A591" s="330" t="s">
        <v>1659</v>
      </c>
      <c r="B591" s="181" t="s">
        <v>2605</v>
      </c>
      <c r="C591" s="235"/>
      <c r="D591" s="333"/>
      <c r="E591" s="357"/>
      <c r="F591" s="320"/>
      <c r="G591" s="375"/>
      <c r="H591" s="333"/>
      <c r="I591" s="320"/>
      <c r="J591" s="320"/>
    </row>
    <row r="592" spans="1:10" ht="69.75">
      <c r="A592" s="331" t="s">
        <v>1662</v>
      </c>
      <c r="B592" s="302" t="s">
        <v>916</v>
      </c>
      <c r="C592" s="305" t="s">
        <v>2732</v>
      </c>
      <c r="D592" s="141" t="s">
        <v>848</v>
      </c>
      <c r="E592" s="299">
        <v>24</v>
      </c>
      <c r="F592" s="304"/>
      <c r="G592" s="374"/>
      <c r="H592" s="334"/>
      <c r="I592" s="304"/>
      <c r="J592" s="304"/>
    </row>
    <row r="593" spans="1:10" ht="51">
      <c r="A593" s="331" t="s">
        <v>1663</v>
      </c>
      <c r="B593" s="302" t="s">
        <v>916</v>
      </c>
      <c r="C593" s="305" t="s">
        <v>2731</v>
      </c>
      <c r="D593" s="141" t="s">
        <v>848</v>
      </c>
      <c r="E593" s="299">
        <v>40</v>
      </c>
      <c r="F593" s="304"/>
      <c r="G593" s="374"/>
      <c r="H593" s="334"/>
      <c r="I593" s="304"/>
      <c r="J593" s="304"/>
    </row>
    <row r="594" spans="1:10" ht="51">
      <c r="A594" s="331" t="s">
        <v>1664</v>
      </c>
      <c r="B594" s="302" t="s">
        <v>916</v>
      </c>
      <c r="C594" s="305" t="s">
        <v>2730</v>
      </c>
      <c r="D594" s="141" t="s">
        <v>848</v>
      </c>
      <c r="E594" s="300">
        <v>40</v>
      </c>
      <c r="F594" s="304"/>
      <c r="G594" s="374"/>
      <c r="H594" s="334"/>
      <c r="I594" s="304"/>
      <c r="J594" s="304"/>
    </row>
    <row r="595" spans="1:10" ht="51">
      <c r="A595" s="331" t="s">
        <v>1665</v>
      </c>
      <c r="B595" s="302" t="s">
        <v>916</v>
      </c>
      <c r="C595" s="305" t="s">
        <v>2733</v>
      </c>
      <c r="D595" s="141" t="s">
        <v>848</v>
      </c>
      <c r="E595" s="300">
        <v>40</v>
      </c>
      <c r="F595" s="304"/>
      <c r="G595" s="374"/>
      <c r="H595" s="334"/>
      <c r="I595" s="304"/>
      <c r="J595" s="304"/>
    </row>
    <row r="596" spans="1:10">
      <c r="A596" s="332"/>
      <c r="B596" s="341"/>
      <c r="C596" s="385"/>
      <c r="D596" s="335"/>
      <c r="E596" s="358"/>
      <c r="F596" s="329"/>
      <c r="G596" s="327"/>
      <c r="H596" s="335"/>
      <c r="I596" s="373" t="s">
        <v>1667</v>
      </c>
      <c r="J596" s="319"/>
    </row>
    <row r="597" spans="1:10">
      <c r="A597" s="462" t="s">
        <v>1666</v>
      </c>
      <c r="B597" s="181" t="s">
        <v>2606</v>
      </c>
      <c r="C597" s="235"/>
      <c r="D597" s="333"/>
      <c r="E597" s="463"/>
      <c r="F597" s="464"/>
      <c r="G597" s="426"/>
      <c r="H597" s="465"/>
      <c r="I597" s="464"/>
      <c r="J597" s="464"/>
    </row>
    <row r="598" spans="1:10" ht="25.5">
      <c r="A598" s="331" t="s">
        <v>1668</v>
      </c>
      <c r="B598" s="302" t="s">
        <v>922</v>
      </c>
      <c r="C598" s="305" t="s">
        <v>923</v>
      </c>
      <c r="D598" s="141" t="s">
        <v>848</v>
      </c>
      <c r="E598" s="300">
        <v>6</v>
      </c>
      <c r="F598" s="304"/>
      <c r="G598" s="374"/>
      <c r="H598" s="334"/>
      <c r="I598" s="304"/>
      <c r="J598" s="304"/>
    </row>
    <row r="599" spans="1:10" ht="25.5">
      <c r="A599" s="331" t="s">
        <v>1669</v>
      </c>
      <c r="B599" s="302" t="s">
        <v>922</v>
      </c>
      <c r="C599" s="305" t="s">
        <v>925</v>
      </c>
      <c r="D599" s="141" t="s">
        <v>848</v>
      </c>
      <c r="E599" s="300">
        <v>6</v>
      </c>
      <c r="F599" s="304"/>
      <c r="G599" s="374"/>
      <c r="H599" s="334"/>
      <c r="I599" s="304"/>
      <c r="J599" s="304"/>
    </row>
    <row r="600" spans="1:10" ht="25.5">
      <c r="A600" s="331" t="s">
        <v>1670</v>
      </c>
      <c r="B600" s="302" t="s">
        <v>922</v>
      </c>
      <c r="C600" s="305" t="s">
        <v>926</v>
      </c>
      <c r="D600" s="141" t="s">
        <v>848</v>
      </c>
      <c r="E600" s="300">
        <v>6</v>
      </c>
      <c r="F600" s="304"/>
      <c r="G600" s="374"/>
      <c r="H600" s="334"/>
      <c r="I600" s="304"/>
      <c r="J600" s="304"/>
    </row>
    <row r="601" spans="1:10" ht="25.5">
      <c r="A601" s="331" t="s">
        <v>1671</v>
      </c>
      <c r="B601" s="302" t="s">
        <v>927</v>
      </c>
      <c r="C601" s="305" t="s">
        <v>928</v>
      </c>
      <c r="D601" s="141" t="s">
        <v>848</v>
      </c>
      <c r="E601" s="300">
        <v>6</v>
      </c>
      <c r="F601" s="304"/>
      <c r="G601" s="374"/>
      <c r="H601" s="334"/>
      <c r="I601" s="304"/>
      <c r="J601" s="304"/>
    </row>
    <row r="602" spans="1:10">
      <c r="A602" s="331" t="s">
        <v>1672</v>
      </c>
      <c r="B602" s="297" t="s">
        <v>929</v>
      </c>
      <c r="C602" s="380" t="s">
        <v>930</v>
      </c>
      <c r="D602" s="139" t="s">
        <v>848</v>
      </c>
      <c r="E602" s="150">
        <v>6</v>
      </c>
      <c r="F602" s="304"/>
      <c r="G602" s="374"/>
      <c r="H602" s="334"/>
      <c r="I602" s="304"/>
      <c r="J602" s="304"/>
    </row>
    <row r="603" spans="1:10">
      <c r="A603" s="331" t="s">
        <v>1673</v>
      </c>
      <c r="B603" s="297" t="s">
        <v>931</v>
      </c>
      <c r="C603" s="380" t="s">
        <v>932</v>
      </c>
      <c r="D603" s="139" t="s">
        <v>848</v>
      </c>
      <c r="E603" s="150">
        <v>6</v>
      </c>
      <c r="F603" s="304"/>
      <c r="G603" s="374"/>
      <c r="H603" s="334"/>
      <c r="I603" s="304"/>
      <c r="J603" s="304"/>
    </row>
    <row r="604" spans="1:10">
      <c r="A604" s="331" t="s">
        <v>1674</v>
      </c>
      <c r="B604" s="297" t="s">
        <v>933</v>
      </c>
      <c r="C604" s="380" t="s">
        <v>934</v>
      </c>
      <c r="D604" s="139" t="s">
        <v>848</v>
      </c>
      <c r="E604" s="150">
        <v>6</v>
      </c>
      <c r="F604" s="304"/>
      <c r="G604" s="374"/>
      <c r="H604" s="334"/>
      <c r="I604" s="304"/>
      <c r="J604" s="304"/>
    </row>
    <row r="605" spans="1:10">
      <c r="A605" s="331" t="s">
        <v>1675</v>
      </c>
      <c r="B605" s="297" t="s">
        <v>931</v>
      </c>
      <c r="C605" s="380" t="s">
        <v>935</v>
      </c>
      <c r="D605" s="139" t="s">
        <v>848</v>
      </c>
      <c r="E605" s="150">
        <v>6</v>
      </c>
      <c r="F605" s="304"/>
      <c r="G605" s="374"/>
      <c r="H605" s="334"/>
      <c r="I605" s="304"/>
      <c r="J605" s="304"/>
    </row>
    <row r="606" spans="1:10">
      <c r="A606" s="331" t="s">
        <v>1676</v>
      </c>
      <c r="B606" s="297" t="s">
        <v>933</v>
      </c>
      <c r="C606" s="380" t="s">
        <v>936</v>
      </c>
      <c r="D606" s="139" t="s">
        <v>848</v>
      </c>
      <c r="E606" s="150">
        <v>6</v>
      </c>
      <c r="F606" s="304"/>
      <c r="G606" s="374"/>
      <c r="H606" s="334"/>
      <c r="I606" s="304"/>
      <c r="J606" s="304"/>
    </row>
    <row r="607" spans="1:10">
      <c r="A607" s="331" t="s">
        <v>1677</v>
      </c>
      <c r="B607" s="302" t="s">
        <v>937</v>
      </c>
      <c r="C607" s="305" t="s">
        <v>938</v>
      </c>
      <c r="D607" s="141" t="s">
        <v>848</v>
      </c>
      <c r="E607" s="300">
        <v>6</v>
      </c>
      <c r="F607" s="304"/>
      <c r="G607" s="374"/>
      <c r="H607" s="334"/>
      <c r="I607" s="304"/>
      <c r="J607" s="304"/>
    </row>
    <row r="608" spans="1:10">
      <c r="A608" s="332"/>
      <c r="B608" s="341"/>
      <c r="C608" s="385"/>
      <c r="D608" s="335"/>
      <c r="E608" s="358"/>
      <c r="F608" s="329"/>
      <c r="G608" s="378"/>
      <c r="H608" s="335"/>
      <c r="I608" s="373" t="s">
        <v>1678</v>
      </c>
      <c r="J608" s="319"/>
    </row>
    <row r="609" spans="1:10">
      <c r="A609" s="330" t="s">
        <v>1679</v>
      </c>
      <c r="B609" s="181" t="s">
        <v>2765</v>
      </c>
      <c r="C609" s="466"/>
      <c r="D609" s="467"/>
      <c r="E609" s="468"/>
      <c r="F609" s="320"/>
      <c r="G609" s="375"/>
      <c r="H609" s="333"/>
      <c r="I609" s="320"/>
      <c r="J609" s="320"/>
    </row>
    <row r="610" spans="1:10" ht="25.5">
      <c r="A610" s="331" t="s">
        <v>1680</v>
      </c>
      <c r="B610" s="302" t="s">
        <v>939</v>
      </c>
      <c r="C610" s="380" t="s">
        <v>940</v>
      </c>
      <c r="D610" s="141" t="s">
        <v>49</v>
      </c>
      <c r="E610" s="300">
        <v>90</v>
      </c>
      <c r="F610" s="304"/>
      <c r="G610" s="374"/>
      <c r="H610" s="334"/>
      <c r="I610" s="304"/>
      <c r="J610" s="304"/>
    </row>
    <row r="611" spans="1:10" ht="25.5">
      <c r="A611" s="331" t="s">
        <v>1681</v>
      </c>
      <c r="B611" s="302" t="s">
        <v>939</v>
      </c>
      <c r="C611" s="380" t="s">
        <v>941</v>
      </c>
      <c r="D611" s="141" t="s">
        <v>49</v>
      </c>
      <c r="E611" s="300">
        <v>300</v>
      </c>
      <c r="F611" s="304"/>
      <c r="G611" s="374"/>
      <c r="H611" s="334"/>
      <c r="I611" s="304"/>
      <c r="J611" s="304"/>
    </row>
    <row r="612" spans="1:10" ht="25.5">
      <c r="A612" s="331" t="s">
        <v>1682</v>
      </c>
      <c r="B612" s="302" t="s">
        <v>939</v>
      </c>
      <c r="C612" s="380" t="s">
        <v>942</v>
      </c>
      <c r="D612" s="141" t="s">
        <v>49</v>
      </c>
      <c r="E612" s="300">
        <v>300</v>
      </c>
      <c r="F612" s="409"/>
      <c r="G612" s="304"/>
      <c r="H612" s="304"/>
      <c r="I612" s="409"/>
      <c r="J612" s="409"/>
    </row>
    <row r="613" spans="1:10">
      <c r="A613" s="332"/>
      <c r="B613" s="341"/>
      <c r="C613" s="385"/>
      <c r="D613" s="335"/>
      <c r="E613" s="358"/>
      <c r="F613" s="404"/>
      <c r="G613" s="327"/>
      <c r="H613" s="405"/>
      <c r="I613" s="406" t="s">
        <v>1683</v>
      </c>
      <c r="J613" s="407"/>
    </row>
    <row r="614" spans="1:10">
      <c r="A614" s="330" t="s">
        <v>1684</v>
      </c>
      <c r="B614" s="343" t="s">
        <v>2764</v>
      </c>
      <c r="C614" s="322"/>
      <c r="D614" s="333"/>
      <c r="E614" s="357"/>
      <c r="F614" s="249"/>
      <c r="G614" s="205"/>
      <c r="H614" s="333"/>
      <c r="I614" s="250"/>
      <c r="J614" s="320"/>
    </row>
    <row r="615" spans="1:10" ht="25.5">
      <c r="A615" s="331" t="s">
        <v>1685</v>
      </c>
      <c r="B615" s="302" t="s">
        <v>943</v>
      </c>
      <c r="C615" s="305" t="s">
        <v>944</v>
      </c>
      <c r="D615" s="141" t="s">
        <v>49</v>
      </c>
      <c r="E615" s="300">
        <v>144</v>
      </c>
      <c r="F615" s="304"/>
      <c r="G615" s="374"/>
      <c r="H615" s="334"/>
      <c r="I615" s="304"/>
      <c r="J615" s="304"/>
    </row>
    <row r="616" spans="1:10" ht="57">
      <c r="A616" s="331" t="s">
        <v>1686</v>
      </c>
      <c r="B616" s="302" t="s">
        <v>945</v>
      </c>
      <c r="C616" s="305" t="s">
        <v>946</v>
      </c>
      <c r="D616" s="141" t="s">
        <v>49</v>
      </c>
      <c r="E616" s="141">
        <v>60</v>
      </c>
      <c r="F616" s="304"/>
      <c r="G616" s="374"/>
      <c r="H616" s="334"/>
      <c r="I616" s="304"/>
      <c r="J616" s="304"/>
    </row>
    <row r="617" spans="1:10" ht="72.75">
      <c r="A617" s="331" t="s">
        <v>1687</v>
      </c>
      <c r="B617" s="302" t="s">
        <v>947</v>
      </c>
      <c r="C617" s="305" t="s">
        <v>2734</v>
      </c>
      <c r="D617" s="141" t="s">
        <v>49</v>
      </c>
      <c r="E617" s="141">
        <v>9</v>
      </c>
      <c r="F617" s="304"/>
      <c r="G617" s="374"/>
      <c r="H617" s="334"/>
      <c r="I617" s="304"/>
      <c r="J617" s="304"/>
    </row>
    <row r="618" spans="1:10" ht="72.75">
      <c r="A618" s="331" t="s">
        <v>1688</v>
      </c>
      <c r="B618" s="302" t="s">
        <v>948</v>
      </c>
      <c r="C618" s="305" t="s">
        <v>2734</v>
      </c>
      <c r="D618" s="141" t="s">
        <v>49</v>
      </c>
      <c r="E618" s="141">
        <v>9</v>
      </c>
      <c r="F618" s="304"/>
      <c r="G618" s="374"/>
      <c r="H618" s="334"/>
      <c r="I618" s="304"/>
      <c r="J618" s="304"/>
    </row>
    <row r="619" spans="1:10" ht="44.25">
      <c r="A619" s="331" t="s">
        <v>1689</v>
      </c>
      <c r="B619" s="302" t="s">
        <v>949</v>
      </c>
      <c r="C619" s="305" t="s">
        <v>2735</v>
      </c>
      <c r="D619" s="141" t="s">
        <v>49</v>
      </c>
      <c r="E619" s="141">
        <v>30</v>
      </c>
      <c r="F619" s="304"/>
      <c r="G619" s="374"/>
      <c r="H619" s="334"/>
      <c r="I619" s="304"/>
      <c r="J619" s="304"/>
    </row>
    <row r="620" spans="1:10" ht="44.25">
      <c r="A620" s="331" t="s">
        <v>1690</v>
      </c>
      <c r="B620" s="302" t="s">
        <v>950</v>
      </c>
      <c r="C620" s="305" t="s">
        <v>951</v>
      </c>
      <c r="D620" s="141" t="s">
        <v>49</v>
      </c>
      <c r="E620" s="141">
        <v>30</v>
      </c>
      <c r="F620" s="304"/>
      <c r="G620" s="374"/>
      <c r="H620" s="334"/>
      <c r="I620" s="304"/>
      <c r="J620" s="304"/>
    </row>
    <row r="621" spans="1:10">
      <c r="A621" s="331" t="s">
        <v>1691</v>
      </c>
      <c r="B621" s="302" t="s">
        <v>2607</v>
      </c>
      <c r="C621" s="305" t="s">
        <v>2608</v>
      </c>
      <c r="D621" s="141" t="s">
        <v>49</v>
      </c>
      <c r="E621" s="141">
        <v>30</v>
      </c>
      <c r="F621" s="304"/>
      <c r="G621" s="374"/>
      <c r="H621" s="334"/>
      <c r="I621" s="304"/>
      <c r="J621" s="304"/>
    </row>
    <row r="622" spans="1:10" ht="25.5">
      <c r="A622" s="331" t="s">
        <v>1692</v>
      </c>
      <c r="B622" s="285" t="s">
        <v>952</v>
      </c>
      <c r="C622" s="168" t="s">
        <v>953</v>
      </c>
      <c r="D622" s="141" t="s">
        <v>49</v>
      </c>
      <c r="E622" s="141">
        <v>9</v>
      </c>
      <c r="F622" s="304"/>
      <c r="G622" s="374"/>
      <c r="H622" s="334"/>
      <c r="I622" s="304"/>
      <c r="J622" s="304"/>
    </row>
    <row r="623" spans="1:10" ht="25.5">
      <c r="A623" s="331" t="s">
        <v>1693</v>
      </c>
      <c r="B623" s="302" t="s">
        <v>954</v>
      </c>
      <c r="C623" s="305" t="s">
        <v>955</v>
      </c>
      <c r="D623" s="141" t="s">
        <v>31</v>
      </c>
      <c r="E623" s="141">
        <v>600</v>
      </c>
      <c r="F623" s="136"/>
      <c r="G623" s="304"/>
      <c r="H623" s="304"/>
      <c r="I623" s="409"/>
      <c r="J623" s="409"/>
    </row>
    <row r="624" spans="1:10">
      <c r="A624" s="332"/>
      <c r="B624" s="378"/>
      <c r="C624" s="385"/>
      <c r="D624" s="335"/>
      <c r="E624" s="358"/>
      <c r="F624" s="329"/>
      <c r="G624" s="378"/>
      <c r="H624" s="405"/>
      <c r="I624" s="406" t="s">
        <v>1694</v>
      </c>
      <c r="J624" s="407"/>
    </row>
    <row r="625" spans="1:10">
      <c r="A625" s="330" t="s">
        <v>1695</v>
      </c>
      <c r="B625" s="181" t="s">
        <v>2763</v>
      </c>
      <c r="C625" s="235"/>
      <c r="D625" s="333"/>
      <c r="E625" s="357"/>
      <c r="F625" s="320"/>
      <c r="G625" s="375"/>
      <c r="H625" s="333"/>
      <c r="I625" s="320"/>
      <c r="J625" s="320"/>
    </row>
    <row r="626" spans="1:10" ht="63.75">
      <c r="A626" s="331" t="s">
        <v>1696</v>
      </c>
      <c r="B626" s="302" t="s">
        <v>957</v>
      </c>
      <c r="C626" s="305" t="s">
        <v>958</v>
      </c>
      <c r="D626" s="141" t="s">
        <v>31</v>
      </c>
      <c r="E626" s="299">
        <v>3</v>
      </c>
      <c r="F626" s="304"/>
      <c r="G626" s="374"/>
      <c r="H626" s="334"/>
      <c r="I626" s="304"/>
      <c r="J626" s="304"/>
    </row>
    <row r="627" spans="1:10" ht="51">
      <c r="A627" s="331" t="s">
        <v>1697</v>
      </c>
      <c r="B627" s="302" t="s">
        <v>960</v>
      </c>
      <c r="C627" s="305" t="s">
        <v>961</v>
      </c>
      <c r="D627" s="141" t="s">
        <v>31</v>
      </c>
      <c r="E627" s="299">
        <v>3</v>
      </c>
      <c r="F627" s="304"/>
      <c r="G627" s="374"/>
      <c r="H627" s="334"/>
      <c r="I627" s="304"/>
      <c r="J627" s="304"/>
    </row>
    <row r="628" spans="1:10" ht="51">
      <c r="A628" s="331" t="s">
        <v>1698</v>
      </c>
      <c r="B628" s="302" t="s">
        <v>963</v>
      </c>
      <c r="C628" s="305" t="s">
        <v>964</v>
      </c>
      <c r="D628" s="141" t="s">
        <v>31</v>
      </c>
      <c r="E628" s="299">
        <v>3</v>
      </c>
      <c r="F628" s="304"/>
      <c r="G628" s="374"/>
      <c r="H628" s="334"/>
      <c r="I628" s="304"/>
      <c r="J628" s="304"/>
    </row>
    <row r="629" spans="1:10" ht="51">
      <c r="A629" s="331" t="s">
        <v>1699</v>
      </c>
      <c r="B629" s="302" t="s">
        <v>966</v>
      </c>
      <c r="C629" s="305" t="s">
        <v>967</v>
      </c>
      <c r="D629" s="141" t="s">
        <v>31</v>
      </c>
      <c r="E629" s="299">
        <v>3</v>
      </c>
      <c r="F629" s="304"/>
      <c r="G629" s="374"/>
      <c r="H629" s="334"/>
      <c r="I629" s="304"/>
      <c r="J629" s="304"/>
    </row>
    <row r="630" spans="1:10" ht="51">
      <c r="A630" s="331" t="s">
        <v>1700</v>
      </c>
      <c r="B630" s="302" t="s">
        <v>969</v>
      </c>
      <c r="C630" s="305" t="s">
        <v>970</v>
      </c>
      <c r="D630" s="141" t="s">
        <v>31</v>
      </c>
      <c r="E630" s="299">
        <v>3</v>
      </c>
      <c r="F630" s="304"/>
      <c r="G630" s="374"/>
      <c r="H630" s="334"/>
      <c r="I630" s="304"/>
      <c r="J630" s="304"/>
    </row>
    <row r="631" spans="1:10" ht="51">
      <c r="A631" s="331" t="s">
        <v>1701</v>
      </c>
      <c r="B631" s="302" t="s">
        <v>972</v>
      </c>
      <c r="C631" s="305" t="s">
        <v>973</v>
      </c>
      <c r="D631" s="141" t="s">
        <v>31</v>
      </c>
      <c r="E631" s="299">
        <v>4</v>
      </c>
      <c r="F631" s="304"/>
      <c r="G631" s="374"/>
      <c r="H631" s="334"/>
      <c r="I631" s="304"/>
      <c r="J631" s="304"/>
    </row>
    <row r="632" spans="1:10" ht="25.5">
      <c r="A632" s="331" t="s">
        <v>1702</v>
      </c>
      <c r="B632" s="302" t="s">
        <v>975</v>
      </c>
      <c r="C632" s="305" t="s">
        <v>976</v>
      </c>
      <c r="D632" s="141" t="s">
        <v>31</v>
      </c>
      <c r="E632" s="299">
        <v>3</v>
      </c>
      <c r="F632" s="304"/>
      <c r="G632" s="374"/>
      <c r="H632" s="334"/>
      <c r="I632" s="304"/>
      <c r="J632" s="304"/>
    </row>
    <row r="633" spans="1:10" ht="38.25">
      <c r="A633" s="331" t="s">
        <v>1703</v>
      </c>
      <c r="B633" s="302" t="s">
        <v>977</v>
      </c>
      <c r="C633" s="305" t="s">
        <v>978</v>
      </c>
      <c r="D633" s="141" t="s">
        <v>31</v>
      </c>
      <c r="E633" s="299">
        <v>3</v>
      </c>
      <c r="F633" s="304"/>
      <c r="G633" s="374"/>
      <c r="H633" s="334"/>
      <c r="I633" s="304"/>
      <c r="J633" s="304"/>
    </row>
    <row r="634" spans="1:10" ht="25.5">
      <c r="A634" s="331" t="s">
        <v>1704</v>
      </c>
      <c r="B634" s="302" t="s">
        <v>979</v>
      </c>
      <c r="C634" s="305" t="s">
        <v>980</v>
      </c>
      <c r="D634" s="141" t="s">
        <v>31</v>
      </c>
      <c r="E634" s="299">
        <v>3</v>
      </c>
      <c r="F634" s="409"/>
      <c r="G634" s="304"/>
      <c r="H634" s="304"/>
      <c r="I634" s="409"/>
      <c r="J634" s="409"/>
    </row>
    <row r="635" spans="1:10">
      <c r="A635" s="332"/>
      <c r="B635" s="341"/>
      <c r="C635" s="385"/>
      <c r="D635" s="335"/>
      <c r="E635" s="358"/>
      <c r="F635" s="404"/>
      <c r="G635" s="378"/>
      <c r="H635" s="405"/>
      <c r="I635" s="406" t="s">
        <v>1705</v>
      </c>
      <c r="J635" s="407"/>
    </row>
    <row r="636" spans="1:10">
      <c r="A636" s="330" t="s">
        <v>1706</v>
      </c>
      <c r="B636" s="181" t="s">
        <v>2762</v>
      </c>
      <c r="C636" s="234"/>
      <c r="D636" s="186"/>
      <c r="E636" s="187"/>
      <c r="F636" s="320"/>
      <c r="G636" s="375"/>
      <c r="H636" s="333"/>
      <c r="I636" s="320"/>
      <c r="J636" s="320"/>
    </row>
    <row r="637" spans="1:10" ht="25.5">
      <c r="A637" s="331" t="s">
        <v>1707</v>
      </c>
      <c r="B637" s="302" t="s">
        <v>983</v>
      </c>
      <c r="C637" s="305" t="s">
        <v>984</v>
      </c>
      <c r="D637" s="141" t="s">
        <v>49</v>
      </c>
      <c r="E637" s="299">
        <v>240</v>
      </c>
      <c r="F637" s="304"/>
      <c r="G637" s="374"/>
      <c r="H637" s="334"/>
      <c r="I637" s="304"/>
      <c r="J637" s="304"/>
    </row>
    <row r="638" spans="1:10" ht="25.5">
      <c r="A638" s="331" t="s">
        <v>1708</v>
      </c>
      <c r="B638" s="302" t="s">
        <v>983</v>
      </c>
      <c r="C638" s="305" t="s">
        <v>986</v>
      </c>
      <c r="D638" s="141" t="s">
        <v>49</v>
      </c>
      <c r="E638" s="299">
        <v>180</v>
      </c>
      <c r="F638" s="409"/>
      <c r="G638" s="304"/>
      <c r="H638" s="304"/>
      <c r="I638" s="409"/>
      <c r="J638" s="409"/>
    </row>
    <row r="639" spans="1:10">
      <c r="A639" s="332"/>
      <c r="B639" s="341"/>
      <c r="C639" s="385"/>
      <c r="D639" s="335"/>
      <c r="E639" s="358"/>
      <c r="F639" s="404"/>
      <c r="G639" s="327"/>
      <c r="H639" s="405"/>
      <c r="I639" s="406" t="s">
        <v>1709</v>
      </c>
      <c r="J639" s="407"/>
    </row>
    <row r="640" spans="1:10">
      <c r="A640" s="330" t="s">
        <v>1710</v>
      </c>
      <c r="B640" s="181" t="s">
        <v>2761</v>
      </c>
      <c r="C640" s="235"/>
      <c r="D640" s="179"/>
      <c r="E640" s="187"/>
      <c r="F640" s="431"/>
      <c r="G640" s="205"/>
      <c r="H640" s="205"/>
      <c r="I640" s="431"/>
      <c r="J640" s="431"/>
    </row>
    <row r="641" spans="1:10" ht="38.25">
      <c r="A641" s="267" t="s">
        <v>1717</v>
      </c>
      <c r="B641" s="305" t="s">
        <v>989</v>
      </c>
      <c r="C641" s="305" t="s">
        <v>2738</v>
      </c>
      <c r="D641" s="198" t="s">
        <v>49</v>
      </c>
      <c r="E641" s="300">
        <v>600</v>
      </c>
      <c r="F641" s="304"/>
      <c r="G641" s="374"/>
      <c r="H641" s="334"/>
      <c r="I641" s="304"/>
      <c r="J641" s="304"/>
    </row>
    <row r="642" spans="1:10" ht="25.5">
      <c r="A642" s="267" t="s">
        <v>1718</v>
      </c>
      <c r="B642" s="302" t="s">
        <v>990</v>
      </c>
      <c r="C642" s="305" t="s">
        <v>2737</v>
      </c>
      <c r="D642" s="141" t="s">
        <v>49</v>
      </c>
      <c r="E642" s="299">
        <v>450</v>
      </c>
      <c r="F642" s="304"/>
      <c r="G642" s="374"/>
      <c r="H642" s="334"/>
      <c r="I642" s="304"/>
      <c r="J642" s="304"/>
    </row>
    <row r="643" spans="1:10">
      <c r="A643" s="267" t="s">
        <v>1719</v>
      </c>
      <c r="B643" s="302" t="s">
        <v>990</v>
      </c>
      <c r="C643" s="305" t="s">
        <v>2736</v>
      </c>
      <c r="D643" s="141" t="s">
        <v>49</v>
      </c>
      <c r="E643" s="299">
        <v>108</v>
      </c>
      <c r="F643" s="304"/>
      <c r="G643" s="374"/>
      <c r="H643" s="334"/>
      <c r="I643" s="304"/>
      <c r="J643" s="304"/>
    </row>
    <row r="644" spans="1:10">
      <c r="A644" s="267" t="s">
        <v>1720</v>
      </c>
      <c r="B644" s="302" t="s">
        <v>990</v>
      </c>
      <c r="C644" s="305" t="s">
        <v>2739</v>
      </c>
      <c r="D644" s="141" t="s">
        <v>31</v>
      </c>
      <c r="E644" s="299">
        <v>150</v>
      </c>
      <c r="F644" s="409"/>
      <c r="G644" s="304"/>
      <c r="H644" s="304"/>
      <c r="I644" s="409"/>
      <c r="J644" s="409"/>
    </row>
    <row r="645" spans="1:10">
      <c r="A645" s="332"/>
      <c r="B645" s="378"/>
      <c r="C645" s="385"/>
      <c r="D645" s="335"/>
      <c r="E645" s="358"/>
      <c r="F645" s="404"/>
      <c r="G645" s="378"/>
      <c r="H645" s="405"/>
      <c r="I645" s="406" t="s">
        <v>1711</v>
      </c>
      <c r="J645" s="407"/>
    </row>
    <row r="646" spans="1:10">
      <c r="A646" s="330" t="s">
        <v>1712</v>
      </c>
      <c r="B646" s="181" t="s">
        <v>993</v>
      </c>
      <c r="C646" s="235"/>
      <c r="D646" s="333"/>
      <c r="E646" s="357"/>
      <c r="F646" s="320"/>
      <c r="G646" s="375"/>
      <c r="H646" s="333"/>
      <c r="I646" s="320"/>
      <c r="J646" s="320"/>
    </row>
    <row r="647" spans="1:10" ht="25.5">
      <c r="A647" s="331" t="s">
        <v>1713</v>
      </c>
      <c r="B647" s="204" t="s">
        <v>995</v>
      </c>
      <c r="C647" s="243" t="s">
        <v>996</v>
      </c>
      <c r="D647" s="141" t="s">
        <v>49</v>
      </c>
      <c r="E647" s="299">
        <v>60</v>
      </c>
      <c r="F647" s="304"/>
      <c r="G647" s="374"/>
      <c r="H647" s="334"/>
      <c r="I647" s="304"/>
      <c r="J647" s="304"/>
    </row>
    <row r="648" spans="1:10">
      <c r="A648" s="331" t="s">
        <v>1714</v>
      </c>
      <c r="B648" s="302" t="s">
        <v>998</v>
      </c>
      <c r="C648" s="305" t="s">
        <v>999</v>
      </c>
      <c r="D648" s="141" t="s">
        <v>49</v>
      </c>
      <c r="E648" s="299">
        <v>120</v>
      </c>
      <c r="F648" s="304"/>
      <c r="G648" s="374"/>
      <c r="H648" s="334"/>
      <c r="I648" s="304"/>
      <c r="J648" s="304"/>
    </row>
    <row r="649" spans="1:10" ht="25.5">
      <c r="A649" s="331" t="s">
        <v>1715</v>
      </c>
      <c r="B649" s="302" t="s">
        <v>2849</v>
      </c>
      <c r="C649" s="305" t="s">
        <v>1001</v>
      </c>
      <c r="D649" s="141" t="s">
        <v>49</v>
      </c>
      <c r="E649" s="299">
        <v>60</v>
      </c>
      <c r="F649" s="304"/>
      <c r="G649" s="374"/>
      <c r="H649" s="334"/>
      <c r="I649" s="304"/>
      <c r="J649" s="304"/>
    </row>
    <row r="650" spans="1:10" ht="25.5">
      <c r="A650" s="331" t="s">
        <v>1716</v>
      </c>
      <c r="B650" s="302" t="s">
        <v>1003</v>
      </c>
      <c r="C650" s="305" t="s">
        <v>1004</v>
      </c>
      <c r="D650" s="141" t="s">
        <v>49</v>
      </c>
      <c r="E650" s="299">
        <v>60</v>
      </c>
      <c r="F650" s="409"/>
      <c r="G650" s="304"/>
      <c r="H650" s="304"/>
      <c r="I650" s="409"/>
      <c r="J650" s="409"/>
    </row>
    <row r="651" spans="1:10">
      <c r="A651" s="332"/>
      <c r="B651" s="341"/>
      <c r="C651" s="385"/>
      <c r="D651" s="335"/>
      <c r="E651" s="358"/>
      <c r="F651" s="404"/>
      <c r="G651" s="378"/>
      <c r="H651" s="405"/>
      <c r="I651" s="406" t="s">
        <v>1721</v>
      </c>
      <c r="J651" s="407"/>
    </row>
    <row r="652" spans="1:10">
      <c r="A652" s="330" t="s">
        <v>1722</v>
      </c>
      <c r="B652" s="181" t="s">
        <v>1007</v>
      </c>
      <c r="C652" s="235"/>
      <c r="D652" s="179"/>
      <c r="E652" s="187"/>
      <c r="F652" s="320"/>
      <c r="G652" s="375"/>
      <c r="H652" s="333"/>
      <c r="I652" s="320"/>
      <c r="J652" s="320"/>
    </row>
    <row r="653" spans="1:10" ht="25.5">
      <c r="A653" s="331" t="s">
        <v>1724</v>
      </c>
      <c r="B653" s="302" t="s">
        <v>1009</v>
      </c>
      <c r="C653" s="305" t="s">
        <v>1010</v>
      </c>
      <c r="D653" s="141" t="s">
        <v>49</v>
      </c>
      <c r="E653" s="299">
        <v>72</v>
      </c>
      <c r="F653" s="318"/>
      <c r="G653" s="377"/>
      <c r="H653" s="334"/>
      <c r="I653" s="304"/>
      <c r="J653" s="304"/>
    </row>
    <row r="654" spans="1:10">
      <c r="A654" s="331" t="s">
        <v>1725</v>
      </c>
      <c r="B654" s="302" t="s">
        <v>1012</v>
      </c>
      <c r="C654" s="305" t="s">
        <v>1013</v>
      </c>
      <c r="D654" s="141" t="s">
        <v>31</v>
      </c>
      <c r="E654" s="299">
        <v>3000</v>
      </c>
      <c r="F654" s="318"/>
      <c r="G654" s="377"/>
      <c r="H654" s="334"/>
      <c r="I654" s="304"/>
      <c r="J654" s="304"/>
    </row>
    <row r="655" spans="1:10" ht="25.5">
      <c r="A655" s="331" t="s">
        <v>1726</v>
      </c>
      <c r="B655" s="302" t="s">
        <v>1015</v>
      </c>
      <c r="C655" s="305" t="s">
        <v>1016</v>
      </c>
      <c r="D655" s="141" t="s">
        <v>31</v>
      </c>
      <c r="E655" s="299">
        <v>30</v>
      </c>
      <c r="F655" s="318"/>
      <c r="G655" s="377"/>
      <c r="H655" s="334"/>
      <c r="I655" s="304"/>
      <c r="J655" s="304"/>
    </row>
    <row r="656" spans="1:10" ht="25.5">
      <c r="A656" s="331" t="s">
        <v>1727</v>
      </c>
      <c r="B656" s="302" t="s">
        <v>1018</v>
      </c>
      <c r="C656" s="305" t="s">
        <v>1019</v>
      </c>
      <c r="D656" s="141" t="s">
        <v>31</v>
      </c>
      <c r="E656" s="299">
        <v>60</v>
      </c>
      <c r="F656" s="318"/>
      <c r="G656" s="377"/>
      <c r="H656" s="334"/>
      <c r="I656" s="304"/>
      <c r="J656" s="304"/>
    </row>
    <row r="657" spans="1:10">
      <c r="A657" s="331" t="s">
        <v>1728</v>
      </c>
      <c r="B657" s="302" t="s">
        <v>1021</v>
      </c>
      <c r="C657" s="305" t="s">
        <v>2740</v>
      </c>
      <c r="D657" s="141" t="s">
        <v>49</v>
      </c>
      <c r="E657" s="299">
        <v>75</v>
      </c>
      <c r="F657" s="409"/>
      <c r="G657" s="304"/>
      <c r="H657" s="304"/>
      <c r="I657" s="409"/>
      <c r="J657" s="409"/>
    </row>
    <row r="658" spans="1:10">
      <c r="A658" s="332"/>
      <c r="B658" s="341"/>
      <c r="C658" s="385"/>
      <c r="D658" s="335"/>
      <c r="E658" s="358"/>
      <c r="F658" s="404"/>
      <c r="G658" s="378"/>
      <c r="H658" s="405"/>
      <c r="I658" s="406" t="s">
        <v>1723</v>
      </c>
      <c r="J658" s="407"/>
    </row>
    <row r="659" spans="1:10">
      <c r="A659" s="330" t="s">
        <v>1729</v>
      </c>
      <c r="B659" s="181" t="s">
        <v>2759</v>
      </c>
      <c r="C659" s="235"/>
      <c r="D659" s="179"/>
      <c r="E659" s="187"/>
      <c r="F659" s="320"/>
      <c r="G659" s="375"/>
      <c r="H659" s="333"/>
      <c r="I659" s="320"/>
      <c r="J659" s="320"/>
    </row>
    <row r="660" spans="1:10" ht="25.5">
      <c r="A660" s="381" t="s">
        <v>1734</v>
      </c>
      <c r="B660" s="297" t="s">
        <v>1025</v>
      </c>
      <c r="C660" s="380" t="s">
        <v>1730</v>
      </c>
      <c r="D660" s="139" t="s">
        <v>31</v>
      </c>
      <c r="E660" s="150">
        <v>15</v>
      </c>
      <c r="F660" s="318"/>
      <c r="G660" s="377"/>
      <c r="H660" s="371"/>
      <c r="I660" s="318"/>
      <c r="J660" s="318"/>
    </row>
    <row r="661" spans="1:10" ht="25.5">
      <c r="A661" s="381" t="s">
        <v>1735</v>
      </c>
      <c r="B661" s="297" t="s">
        <v>1025</v>
      </c>
      <c r="C661" s="380" t="s">
        <v>1731</v>
      </c>
      <c r="D661" s="139" t="s">
        <v>31</v>
      </c>
      <c r="E661" s="150">
        <v>30</v>
      </c>
      <c r="F661" s="318"/>
      <c r="G661" s="377"/>
      <c r="H661" s="371"/>
      <c r="I661" s="318"/>
      <c r="J661" s="318"/>
    </row>
    <row r="662" spans="1:10" ht="25.5">
      <c r="A662" s="381" t="s">
        <v>1736</v>
      </c>
      <c r="B662" s="297" t="s">
        <v>1025</v>
      </c>
      <c r="C662" s="380" t="s">
        <v>1732</v>
      </c>
      <c r="D662" s="139" t="s">
        <v>31</v>
      </c>
      <c r="E662" s="150">
        <v>30</v>
      </c>
      <c r="F662" s="318"/>
      <c r="G662" s="377"/>
      <c r="H662" s="371"/>
      <c r="I662" s="318"/>
      <c r="J662" s="318"/>
    </row>
    <row r="663" spans="1:10" ht="25.5">
      <c r="A663" s="381" t="s">
        <v>1737</v>
      </c>
      <c r="B663" s="297" t="s">
        <v>1028</v>
      </c>
      <c r="C663" s="380" t="s">
        <v>1733</v>
      </c>
      <c r="D663" s="139" t="s">
        <v>31</v>
      </c>
      <c r="E663" s="150">
        <v>60</v>
      </c>
      <c r="F663" s="409"/>
      <c r="G663" s="304"/>
      <c r="H663" s="304"/>
      <c r="I663" s="409"/>
      <c r="J663" s="409"/>
    </row>
    <row r="664" spans="1:10">
      <c r="A664" s="332"/>
      <c r="B664" s="341"/>
      <c r="C664" s="385"/>
      <c r="D664" s="335"/>
      <c r="E664" s="358"/>
      <c r="F664" s="404"/>
      <c r="G664" s="378"/>
      <c r="H664" s="405"/>
      <c r="I664" s="406" t="s">
        <v>1738</v>
      </c>
      <c r="J664" s="407"/>
    </row>
    <row r="665" spans="1:10">
      <c r="A665" s="330" t="s">
        <v>81</v>
      </c>
      <c r="B665" s="181" t="s">
        <v>2760</v>
      </c>
      <c r="C665" s="245"/>
      <c r="D665" s="188"/>
      <c r="E665" s="206"/>
      <c r="F665" s="320"/>
      <c r="G665" s="375"/>
      <c r="H665" s="333"/>
      <c r="I665" s="320"/>
      <c r="J665" s="320"/>
    </row>
    <row r="666" spans="1:10" ht="25.5">
      <c r="A666" s="331" t="s">
        <v>1739</v>
      </c>
      <c r="B666" s="302" t="s">
        <v>1032</v>
      </c>
      <c r="C666" s="305" t="s">
        <v>2744</v>
      </c>
      <c r="D666" s="141" t="s">
        <v>31</v>
      </c>
      <c r="E666" s="300">
        <v>105000</v>
      </c>
      <c r="F666" s="304"/>
      <c r="G666" s="374"/>
      <c r="H666" s="334"/>
      <c r="I666" s="304"/>
      <c r="J666" s="304"/>
    </row>
    <row r="667" spans="1:10" ht="25.5">
      <c r="A667" s="331" t="s">
        <v>1740</v>
      </c>
      <c r="B667" s="302" t="s">
        <v>1034</v>
      </c>
      <c r="C667" s="305" t="s">
        <v>1035</v>
      </c>
      <c r="D667" s="141" t="s">
        <v>31</v>
      </c>
      <c r="E667" s="300">
        <v>3000</v>
      </c>
      <c r="F667" s="304"/>
      <c r="G667" s="374"/>
      <c r="H667" s="334"/>
      <c r="I667" s="304"/>
      <c r="J667" s="304"/>
    </row>
    <row r="668" spans="1:10">
      <c r="A668" s="331" t="s">
        <v>1741</v>
      </c>
      <c r="B668" s="302" t="s">
        <v>1037</v>
      </c>
      <c r="C668" s="305" t="s">
        <v>1038</v>
      </c>
      <c r="D668" s="141" t="s">
        <v>31</v>
      </c>
      <c r="E668" s="300">
        <v>600</v>
      </c>
      <c r="F668" s="304"/>
      <c r="G668" s="374"/>
      <c r="H668" s="334"/>
      <c r="I668" s="304"/>
      <c r="J668" s="304"/>
    </row>
    <row r="669" spans="1:10" ht="25.5">
      <c r="A669" s="331" t="s">
        <v>1742</v>
      </c>
      <c r="B669" s="302" t="s">
        <v>1039</v>
      </c>
      <c r="C669" s="305" t="s">
        <v>2743</v>
      </c>
      <c r="D669" s="141" t="s">
        <v>31</v>
      </c>
      <c r="E669" s="300">
        <v>1500</v>
      </c>
      <c r="F669" s="304"/>
      <c r="G669" s="374"/>
      <c r="H669" s="334"/>
      <c r="I669" s="304"/>
      <c r="J669" s="304"/>
    </row>
    <row r="670" spans="1:10" ht="25.5">
      <c r="A670" s="331" t="s">
        <v>1743</v>
      </c>
      <c r="B670" s="302" t="s">
        <v>1040</v>
      </c>
      <c r="C670" s="246" t="s">
        <v>2742</v>
      </c>
      <c r="D670" s="141" t="s">
        <v>31</v>
      </c>
      <c r="E670" s="300">
        <v>3000</v>
      </c>
      <c r="F670" s="304"/>
      <c r="G670" s="374"/>
      <c r="H670" s="334"/>
      <c r="I670" s="304"/>
      <c r="J670" s="304"/>
    </row>
    <row r="671" spans="1:10" ht="25.5">
      <c r="A671" s="331" t="s">
        <v>1744</v>
      </c>
      <c r="B671" s="302" t="s">
        <v>1041</v>
      </c>
      <c r="C671" s="246" t="s">
        <v>2741</v>
      </c>
      <c r="D671" s="141" t="s">
        <v>31</v>
      </c>
      <c r="E671" s="300">
        <v>15000</v>
      </c>
      <c r="F671" s="304"/>
      <c r="G671" s="374"/>
      <c r="H671" s="334"/>
      <c r="I671" s="304"/>
      <c r="J671" s="304"/>
    </row>
    <row r="672" spans="1:10" ht="38.25">
      <c r="A672" s="331" t="s">
        <v>1745</v>
      </c>
      <c r="B672" s="302" t="s">
        <v>1042</v>
      </c>
      <c r="C672" s="305" t="s">
        <v>1043</v>
      </c>
      <c r="D672" s="141" t="s">
        <v>31</v>
      </c>
      <c r="E672" s="300">
        <v>900</v>
      </c>
      <c r="F672" s="304"/>
      <c r="G672" s="374"/>
      <c r="H672" s="334"/>
      <c r="I672" s="304"/>
      <c r="J672" s="304"/>
    </row>
    <row r="673" spans="1:10" ht="25.5">
      <c r="A673" s="331" t="s">
        <v>1746</v>
      </c>
      <c r="B673" s="302" t="s">
        <v>1044</v>
      </c>
      <c r="C673" s="305" t="s">
        <v>1045</v>
      </c>
      <c r="D673" s="141" t="s">
        <v>31</v>
      </c>
      <c r="E673" s="300">
        <v>900</v>
      </c>
      <c r="F673" s="304"/>
      <c r="G673" s="374"/>
      <c r="H673" s="334"/>
      <c r="I673" s="304"/>
      <c r="J673" s="304"/>
    </row>
    <row r="674" spans="1:10">
      <c r="A674" s="332"/>
      <c r="B674" s="341"/>
      <c r="C674" s="385"/>
      <c r="D674" s="335"/>
      <c r="E674" s="358"/>
      <c r="F674" s="329"/>
      <c r="G674" s="378"/>
      <c r="H674" s="335"/>
      <c r="I674" s="373" t="s">
        <v>1747</v>
      </c>
      <c r="J674" s="319"/>
    </row>
    <row r="675" spans="1:10">
      <c r="A675" s="330" t="s">
        <v>1748</v>
      </c>
      <c r="B675" s="181" t="s">
        <v>1048</v>
      </c>
      <c r="C675" s="245"/>
      <c r="D675" s="188"/>
      <c r="E675" s="206"/>
      <c r="F675" s="320"/>
      <c r="G675" s="375"/>
      <c r="H675" s="333"/>
      <c r="I675" s="320"/>
      <c r="J675" s="320"/>
    </row>
    <row r="676" spans="1:10" ht="38.25">
      <c r="A676" s="331" t="s">
        <v>1749</v>
      </c>
      <c r="B676" s="302" t="s">
        <v>1050</v>
      </c>
      <c r="C676" s="246" t="s">
        <v>1051</v>
      </c>
      <c r="D676" s="144" t="s">
        <v>49</v>
      </c>
      <c r="E676" s="300">
        <v>120</v>
      </c>
      <c r="F676" s="409"/>
      <c r="G676" s="304"/>
      <c r="H676" s="304"/>
      <c r="I676" s="409"/>
      <c r="J676" s="409"/>
    </row>
    <row r="677" spans="1:10">
      <c r="A677" s="332"/>
      <c r="B677" s="341"/>
      <c r="C677" s="385"/>
      <c r="D677" s="335"/>
      <c r="E677" s="358"/>
      <c r="F677" s="404"/>
      <c r="G677" s="378"/>
      <c r="H677" s="405"/>
      <c r="I677" s="406" t="s">
        <v>1754</v>
      </c>
      <c r="J677" s="407"/>
    </row>
    <row r="678" spans="1:10">
      <c r="A678" s="330" t="s">
        <v>1750</v>
      </c>
      <c r="B678" s="181" t="s">
        <v>1054</v>
      </c>
      <c r="C678" s="234"/>
      <c r="D678" s="178"/>
      <c r="E678" s="185"/>
      <c r="F678" s="320"/>
      <c r="G678" s="375"/>
      <c r="H678" s="333"/>
      <c r="I678" s="320"/>
      <c r="J678" s="320"/>
    </row>
    <row r="679" spans="1:10">
      <c r="A679" s="331" t="s">
        <v>1751</v>
      </c>
      <c r="B679" s="160" t="s">
        <v>1056</v>
      </c>
      <c r="C679" s="243" t="s">
        <v>2613</v>
      </c>
      <c r="D679" s="141" t="s">
        <v>49</v>
      </c>
      <c r="E679" s="299">
        <v>18</v>
      </c>
      <c r="F679" s="318"/>
      <c r="G679" s="377"/>
      <c r="H679" s="334"/>
      <c r="I679" s="304"/>
      <c r="J679" s="304"/>
    </row>
    <row r="680" spans="1:10">
      <c r="A680" s="331" t="s">
        <v>1752</v>
      </c>
      <c r="B680" s="160" t="s">
        <v>1056</v>
      </c>
      <c r="C680" s="243" t="s">
        <v>2614</v>
      </c>
      <c r="D680" s="153" t="s">
        <v>49</v>
      </c>
      <c r="E680" s="154">
        <v>36</v>
      </c>
      <c r="F680" s="318"/>
      <c r="G680" s="377"/>
      <c r="H680" s="334"/>
      <c r="I680" s="304"/>
      <c r="J680" s="304"/>
    </row>
    <row r="681" spans="1:10" ht="25.5">
      <c r="A681" s="331" t="s">
        <v>1753</v>
      </c>
      <c r="B681" s="160" t="s">
        <v>1056</v>
      </c>
      <c r="C681" s="243" t="s">
        <v>2615</v>
      </c>
      <c r="D681" s="153" t="s">
        <v>49</v>
      </c>
      <c r="E681" s="154">
        <v>450</v>
      </c>
      <c r="F681" s="136"/>
      <c r="G681" s="304"/>
      <c r="H681" s="304"/>
      <c r="I681" s="409"/>
      <c r="J681" s="409"/>
    </row>
    <row r="682" spans="1:10">
      <c r="A682" s="332"/>
      <c r="B682" s="341"/>
      <c r="C682" s="385"/>
      <c r="D682" s="335"/>
      <c r="E682" s="358"/>
      <c r="F682" s="329"/>
      <c r="G682" s="378"/>
      <c r="H682" s="405"/>
      <c r="I682" s="406" t="s">
        <v>1755</v>
      </c>
      <c r="J682" s="407"/>
    </row>
    <row r="683" spans="1:10">
      <c r="A683" s="330" t="s">
        <v>1756</v>
      </c>
      <c r="B683" s="181" t="s">
        <v>1061</v>
      </c>
      <c r="C683" s="234"/>
      <c r="D683" s="178"/>
      <c r="E683" s="185"/>
      <c r="F683" s="320"/>
      <c r="G683" s="375"/>
      <c r="H683" s="333"/>
      <c r="I683" s="320"/>
      <c r="J683" s="320"/>
    </row>
    <row r="684" spans="1:10">
      <c r="A684" s="331" t="s">
        <v>1757</v>
      </c>
      <c r="B684" s="160" t="s">
        <v>1063</v>
      </c>
      <c r="C684" s="243" t="s">
        <v>1064</v>
      </c>
      <c r="D684" s="154" t="s">
        <v>31</v>
      </c>
      <c r="E684" s="154">
        <v>15</v>
      </c>
      <c r="F684" s="304"/>
      <c r="G684" s="374"/>
      <c r="H684" s="334"/>
      <c r="I684" s="304"/>
      <c r="J684" s="304"/>
    </row>
    <row r="685" spans="1:10">
      <c r="A685" s="331" t="s">
        <v>1758</v>
      </c>
      <c r="B685" s="160" t="s">
        <v>1063</v>
      </c>
      <c r="C685" s="243" t="s">
        <v>1066</v>
      </c>
      <c r="D685" s="154" t="s">
        <v>31</v>
      </c>
      <c r="E685" s="154">
        <v>15</v>
      </c>
      <c r="F685" s="304"/>
      <c r="G685" s="374"/>
      <c r="H685" s="334"/>
      <c r="I685" s="304"/>
      <c r="J685" s="304"/>
    </row>
    <row r="686" spans="1:10">
      <c r="A686" s="331" t="s">
        <v>1759</v>
      </c>
      <c r="B686" s="160" t="s">
        <v>1063</v>
      </c>
      <c r="C686" s="243" t="s">
        <v>2745</v>
      </c>
      <c r="D686" s="154" t="s">
        <v>31</v>
      </c>
      <c r="E686" s="299">
        <v>6</v>
      </c>
      <c r="F686" s="304"/>
      <c r="G686" s="374"/>
      <c r="H686" s="334"/>
      <c r="I686" s="304"/>
      <c r="J686" s="304"/>
    </row>
    <row r="687" spans="1:10">
      <c r="A687" s="331" t="s">
        <v>1760</v>
      </c>
      <c r="B687" s="302" t="s">
        <v>1069</v>
      </c>
      <c r="C687" s="305" t="s">
        <v>1070</v>
      </c>
      <c r="D687" s="141" t="s">
        <v>31</v>
      </c>
      <c r="E687" s="299">
        <v>12</v>
      </c>
      <c r="F687" s="304"/>
      <c r="G687" s="374"/>
      <c r="H687" s="334"/>
      <c r="I687" s="304"/>
      <c r="J687" s="304"/>
    </row>
    <row r="688" spans="1:10" ht="25.5">
      <c r="A688" s="331" t="s">
        <v>1761</v>
      </c>
      <c r="B688" s="302" t="s">
        <v>1071</v>
      </c>
      <c r="C688" s="305" t="s">
        <v>1072</v>
      </c>
      <c r="D688" s="141" t="s">
        <v>31</v>
      </c>
      <c r="E688" s="299">
        <v>3000</v>
      </c>
      <c r="F688" s="304"/>
      <c r="G688" s="374"/>
      <c r="H688" s="334"/>
      <c r="I688" s="304"/>
      <c r="J688" s="304"/>
    </row>
    <row r="689" spans="1:10" ht="25.5">
      <c r="A689" s="331" t="s">
        <v>1762</v>
      </c>
      <c r="B689" s="302" t="s">
        <v>1071</v>
      </c>
      <c r="C689" s="305" t="s">
        <v>1073</v>
      </c>
      <c r="D689" s="141" t="s">
        <v>31</v>
      </c>
      <c r="E689" s="299">
        <v>6000</v>
      </c>
      <c r="F689" s="304"/>
      <c r="G689" s="374"/>
      <c r="H689" s="334"/>
      <c r="I689" s="304"/>
      <c r="J689" s="304"/>
    </row>
    <row r="690" spans="1:10" ht="25.5">
      <c r="A690" s="331" t="s">
        <v>1763</v>
      </c>
      <c r="B690" s="302" t="s">
        <v>1071</v>
      </c>
      <c r="C690" s="305" t="s">
        <v>1074</v>
      </c>
      <c r="D690" s="141" t="s">
        <v>31</v>
      </c>
      <c r="E690" s="299">
        <v>3000</v>
      </c>
      <c r="F690" s="304"/>
      <c r="G690" s="374"/>
      <c r="H690" s="334"/>
      <c r="I690" s="304"/>
      <c r="J690" s="304"/>
    </row>
    <row r="691" spans="1:10" ht="25.5">
      <c r="A691" s="331" t="s">
        <v>1764</v>
      </c>
      <c r="B691" s="302" t="s">
        <v>1071</v>
      </c>
      <c r="C691" s="305" t="s">
        <v>1765</v>
      </c>
      <c r="D691" s="141" t="s">
        <v>31</v>
      </c>
      <c r="E691" s="299">
        <v>6000</v>
      </c>
      <c r="F691" s="268"/>
      <c r="G691" s="276"/>
      <c r="H691" s="384"/>
      <c r="I691" s="268"/>
      <c r="J691" s="268"/>
    </row>
    <row r="692" spans="1:10">
      <c r="A692" s="332"/>
      <c r="B692" s="341"/>
      <c r="C692" s="385"/>
      <c r="D692" s="335"/>
      <c r="E692" s="358"/>
      <c r="F692" s="329"/>
      <c r="G692" s="378"/>
      <c r="H692" s="405"/>
      <c r="I692" s="406" t="s">
        <v>1771</v>
      </c>
      <c r="J692" s="407"/>
    </row>
    <row r="693" spans="1:10">
      <c r="A693" s="469" t="s">
        <v>234</v>
      </c>
      <c r="B693" s="424" t="s">
        <v>1766</v>
      </c>
      <c r="C693" s="459"/>
      <c r="D693" s="470"/>
      <c r="E693" s="471"/>
      <c r="F693" s="263"/>
      <c r="G693" s="264"/>
      <c r="H693" s="265"/>
      <c r="I693" s="263"/>
      <c r="J693" s="263"/>
    </row>
    <row r="694" spans="1:10" ht="25.5">
      <c r="A694" s="267" t="s">
        <v>1767</v>
      </c>
      <c r="B694" s="639" t="s">
        <v>1075</v>
      </c>
      <c r="C694" s="168" t="s">
        <v>1076</v>
      </c>
      <c r="D694" s="141" t="s">
        <v>31</v>
      </c>
      <c r="E694" s="299">
        <v>36</v>
      </c>
      <c r="F694" s="409"/>
      <c r="G694" s="304"/>
      <c r="H694" s="304"/>
      <c r="I694" s="409"/>
      <c r="J694" s="409"/>
    </row>
    <row r="695" spans="1:10">
      <c r="A695" s="332"/>
      <c r="B695" s="341"/>
      <c r="C695" s="385"/>
      <c r="D695" s="335"/>
      <c r="E695" s="358"/>
      <c r="F695" s="404"/>
      <c r="G695" s="378"/>
      <c r="H695" s="405"/>
      <c r="I695" s="406" t="s">
        <v>1772</v>
      </c>
      <c r="J695" s="407"/>
    </row>
    <row r="696" spans="1:10">
      <c r="A696" s="330" t="s">
        <v>1768</v>
      </c>
      <c r="B696" s="181" t="s">
        <v>1077</v>
      </c>
      <c r="C696" s="473"/>
      <c r="D696" s="474"/>
      <c r="E696" s="475"/>
      <c r="F696" s="320"/>
      <c r="G696" s="375"/>
      <c r="H696" s="333"/>
      <c r="I696" s="320"/>
      <c r="J696" s="320"/>
    </row>
    <row r="697" spans="1:10">
      <c r="A697" s="267" t="s">
        <v>1769</v>
      </c>
      <c r="B697" s="302" t="s">
        <v>1078</v>
      </c>
      <c r="C697" s="305" t="s">
        <v>1079</v>
      </c>
      <c r="D697" s="141" t="s">
        <v>31</v>
      </c>
      <c r="E697" s="299">
        <v>30</v>
      </c>
      <c r="F697" s="304"/>
      <c r="G697" s="374"/>
      <c r="H697" s="334"/>
      <c r="I697" s="304"/>
      <c r="J697" s="304"/>
    </row>
    <row r="698" spans="1:10" ht="25.5">
      <c r="A698" s="267" t="s">
        <v>1770</v>
      </c>
      <c r="B698" s="302" t="s">
        <v>1080</v>
      </c>
      <c r="C698" s="305" t="s">
        <v>1777</v>
      </c>
      <c r="D698" s="144" t="s">
        <v>31</v>
      </c>
      <c r="E698" s="300">
        <v>36</v>
      </c>
      <c r="F698" s="304"/>
      <c r="G698" s="374"/>
      <c r="H698" s="334"/>
      <c r="I698" s="304"/>
      <c r="J698" s="304"/>
    </row>
    <row r="699" spans="1:10">
      <c r="A699" s="332"/>
      <c r="B699" s="341"/>
      <c r="C699" s="385"/>
      <c r="D699" s="335"/>
      <c r="E699" s="358"/>
      <c r="F699" s="329"/>
      <c r="G699" s="378"/>
      <c r="H699" s="335"/>
      <c r="I699" s="373" t="s">
        <v>1773</v>
      </c>
      <c r="J699" s="319"/>
    </row>
    <row r="700" spans="1:10">
      <c r="A700" s="330" t="s">
        <v>1774</v>
      </c>
      <c r="B700" s="181" t="s">
        <v>1081</v>
      </c>
      <c r="C700" s="322"/>
      <c r="D700" s="333"/>
      <c r="E700" s="357"/>
      <c r="F700" s="320"/>
      <c r="G700" s="375"/>
      <c r="H700" s="333"/>
      <c r="I700" s="320"/>
      <c r="J700" s="320"/>
    </row>
    <row r="701" spans="1:10" ht="25.5">
      <c r="A701" s="331" t="s">
        <v>1775</v>
      </c>
      <c r="B701" s="148" t="s">
        <v>1082</v>
      </c>
      <c r="C701" s="192" t="s">
        <v>1776</v>
      </c>
      <c r="D701" s="156" t="s">
        <v>87</v>
      </c>
      <c r="E701" s="291">
        <v>72</v>
      </c>
      <c r="F701" s="409"/>
      <c r="G701" s="304"/>
      <c r="H701" s="304"/>
      <c r="I701" s="409"/>
      <c r="J701" s="409"/>
    </row>
    <row r="702" spans="1:10">
      <c r="A702" s="332"/>
      <c r="B702" s="341"/>
      <c r="C702" s="385"/>
      <c r="D702" s="335"/>
      <c r="E702" s="358"/>
      <c r="F702" s="404"/>
      <c r="G702" s="378"/>
      <c r="H702" s="405"/>
      <c r="I702" s="406" t="s">
        <v>1778</v>
      </c>
      <c r="J702" s="407"/>
    </row>
    <row r="703" spans="1:10">
      <c r="A703" s="330" t="s">
        <v>1781</v>
      </c>
      <c r="B703" s="278" t="s">
        <v>1084</v>
      </c>
      <c r="C703" s="322"/>
      <c r="D703" s="333"/>
      <c r="E703" s="357"/>
      <c r="F703" s="320"/>
      <c r="G703" s="375"/>
      <c r="H703" s="333"/>
      <c r="I703" s="320"/>
      <c r="J703" s="320"/>
    </row>
    <row r="704" spans="1:10">
      <c r="A704" s="331" t="s">
        <v>1782</v>
      </c>
      <c r="B704" s="302" t="s">
        <v>1085</v>
      </c>
      <c r="C704" s="305" t="s">
        <v>1086</v>
      </c>
      <c r="D704" s="141" t="s">
        <v>31</v>
      </c>
      <c r="E704" s="299">
        <v>24</v>
      </c>
      <c r="F704" s="304"/>
      <c r="G704" s="374"/>
      <c r="H704" s="371"/>
      <c r="I704" s="318"/>
      <c r="J704" s="304"/>
    </row>
    <row r="705" spans="1:10">
      <c r="A705" s="331" t="s">
        <v>1783</v>
      </c>
      <c r="B705" s="302" t="s">
        <v>1085</v>
      </c>
      <c r="C705" s="305" t="s">
        <v>1780</v>
      </c>
      <c r="D705" s="141" t="s">
        <v>31</v>
      </c>
      <c r="E705" s="299">
        <v>12</v>
      </c>
      <c r="F705" s="136"/>
      <c r="G705" s="304"/>
      <c r="H705" s="304"/>
      <c r="I705" s="409"/>
      <c r="J705" s="409"/>
    </row>
    <row r="706" spans="1:10">
      <c r="A706" s="332"/>
      <c r="B706" s="341"/>
      <c r="C706" s="385"/>
      <c r="D706" s="335"/>
      <c r="E706" s="358"/>
      <c r="F706" s="329"/>
      <c r="G706" s="327"/>
      <c r="H706" s="405"/>
      <c r="I706" s="406" t="s">
        <v>1779</v>
      </c>
      <c r="J706" s="407"/>
    </row>
    <row r="707" spans="1:10">
      <c r="A707" s="330" t="s">
        <v>1784</v>
      </c>
      <c r="B707" s="135" t="s">
        <v>1087</v>
      </c>
      <c r="C707" s="322"/>
      <c r="D707" s="333"/>
      <c r="E707" s="357"/>
      <c r="F707" s="249"/>
      <c r="G707" s="205"/>
      <c r="H707" s="333"/>
      <c r="I707" s="250"/>
      <c r="J707" s="320"/>
    </row>
    <row r="708" spans="1:10" ht="89.25">
      <c r="A708" s="381" t="s">
        <v>1785</v>
      </c>
      <c r="B708" s="297" t="s">
        <v>1089</v>
      </c>
      <c r="C708" s="305" t="s">
        <v>1090</v>
      </c>
      <c r="D708" s="334" t="s">
        <v>858</v>
      </c>
      <c r="E708" s="334">
        <v>10</v>
      </c>
      <c r="F708" s="225"/>
      <c r="G708" s="318"/>
      <c r="H708" s="371"/>
      <c r="I708" s="226"/>
      <c r="J708" s="318"/>
    </row>
    <row r="709" spans="1:10" ht="76.5">
      <c r="A709" s="381" t="s">
        <v>1786</v>
      </c>
      <c r="B709" s="297" t="s">
        <v>1092</v>
      </c>
      <c r="C709" s="305" t="s">
        <v>1093</v>
      </c>
      <c r="D709" s="334" t="s">
        <v>858</v>
      </c>
      <c r="E709" s="334">
        <v>10</v>
      </c>
      <c r="F709" s="225"/>
      <c r="G709" s="318"/>
      <c r="H709" s="371"/>
      <c r="I709" s="226"/>
      <c r="J709" s="318"/>
    </row>
    <row r="710" spans="1:10" ht="89.25">
      <c r="A710" s="381" t="s">
        <v>1787</v>
      </c>
      <c r="B710" s="297" t="s">
        <v>1095</v>
      </c>
      <c r="C710" s="305" t="s">
        <v>1096</v>
      </c>
      <c r="D710" s="334" t="s">
        <v>858</v>
      </c>
      <c r="E710" s="334">
        <v>10</v>
      </c>
      <c r="F710" s="225"/>
      <c r="G710" s="318"/>
      <c r="H710" s="371"/>
      <c r="I710" s="226"/>
      <c r="J710" s="318"/>
    </row>
    <row r="711" spans="1:10" ht="76.5">
      <c r="A711" s="381" t="s">
        <v>1788</v>
      </c>
      <c r="B711" s="297" t="s">
        <v>1098</v>
      </c>
      <c r="C711" s="305" t="s">
        <v>1099</v>
      </c>
      <c r="D711" s="334" t="s">
        <v>858</v>
      </c>
      <c r="E711" s="334">
        <v>10</v>
      </c>
      <c r="F711" s="225"/>
      <c r="G711" s="318"/>
      <c r="H711" s="371"/>
      <c r="I711" s="226"/>
      <c r="J711" s="318"/>
    </row>
    <row r="712" spans="1:10" ht="38.25">
      <c r="A712" s="381" t="s">
        <v>1789</v>
      </c>
      <c r="B712" s="297" t="s">
        <v>1101</v>
      </c>
      <c r="C712" s="305" t="s">
        <v>1102</v>
      </c>
      <c r="D712" s="334" t="s">
        <v>858</v>
      </c>
      <c r="E712" s="334">
        <v>9</v>
      </c>
      <c r="F712" s="225"/>
      <c r="G712" s="318"/>
      <c r="H712" s="371"/>
      <c r="I712" s="226"/>
      <c r="J712" s="318"/>
    </row>
    <row r="713" spans="1:10" ht="51">
      <c r="A713" s="381" t="s">
        <v>1790</v>
      </c>
      <c r="B713" s="222" t="s">
        <v>1104</v>
      </c>
      <c r="C713" s="353" t="s">
        <v>1105</v>
      </c>
      <c r="D713" s="334" t="s">
        <v>858</v>
      </c>
      <c r="E713" s="334">
        <v>9</v>
      </c>
      <c r="F713" s="225"/>
      <c r="G713" s="318"/>
      <c r="H713" s="371"/>
      <c r="I713" s="226"/>
      <c r="J713" s="318"/>
    </row>
    <row r="714" spans="1:10" ht="38.25">
      <c r="A714" s="381" t="s">
        <v>1791</v>
      </c>
      <c r="B714" s="380" t="s">
        <v>1107</v>
      </c>
      <c r="C714" s="353" t="s">
        <v>1108</v>
      </c>
      <c r="D714" s="334" t="s">
        <v>858</v>
      </c>
      <c r="E714" s="334">
        <v>9</v>
      </c>
      <c r="F714" s="225"/>
      <c r="G714" s="318"/>
      <c r="H714" s="371"/>
      <c r="I714" s="226"/>
      <c r="J714" s="318"/>
    </row>
    <row r="715" spans="1:10" ht="76.5">
      <c r="A715" s="381" t="s">
        <v>1792</v>
      </c>
      <c r="B715" s="297" t="s">
        <v>1110</v>
      </c>
      <c r="C715" s="305" t="s">
        <v>1111</v>
      </c>
      <c r="D715" s="334" t="s">
        <v>858</v>
      </c>
      <c r="E715" s="334">
        <v>9</v>
      </c>
      <c r="F715" s="225"/>
      <c r="G715" s="318"/>
      <c r="H715" s="371"/>
      <c r="I715" s="226"/>
      <c r="J715" s="318"/>
    </row>
    <row r="716" spans="1:10" ht="63.75">
      <c r="A716" s="381" t="s">
        <v>1793</v>
      </c>
      <c r="B716" s="380" t="s">
        <v>1112</v>
      </c>
      <c r="C716" s="168" t="s">
        <v>1113</v>
      </c>
      <c r="D716" s="334" t="s">
        <v>858</v>
      </c>
      <c r="E716" s="334">
        <v>9</v>
      </c>
      <c r="F716" s="225"/>
      <c r="G716" s="318"/>
      <c r="H716" s="371"/>
      <c r="I716" s="226"/>
      <c r="J716" s="318"/>
    </row>
    <row r="717" spans="1:10" ht="76.5">
      <c r="A717" s="381" t="s">
        <v>1794</v>
      </c>
      <c r="B717" s="297" t="s">
        <v>1114</v>
      </c>
      <c r="C717" s="305" t="s">
        <v>1115</v>
      </c>
      <c r="D717" s="334" t="s">
        <v>858</v>
      </c>
      <c r="E717" s="334">
        <v>9</v>
      </c>
      <c r="F717" s="409"/>
      <c r="G717" s="409"/>
      <c r="H717" s="409"/>
      <c r="I717" s="409"/>
      <c r="J717" s="409"/>
    </row>
    <row r="718" spans="1:10" ht="25.5">
      <c r="A718" s="381" t="s">
        <v>1795</v>
      </c>
      <c r="B718" s="297" t="s">
        <v>1116</v>
      </c>
      <c r="C718" s="305" t="s">
        <v>2747</v>
      </c>
      <c r="D718" s="334" t="s">
        <v>858</v>
      </c>
      <c r="E718" s="334">
        <v>9</v>
      </c>
      <c r="F718" s="225"/>
      <c r="G718" s="318"/>
      <c r="H718" s="371"/>
      <c r="I718" s="226"/>
      <c r="J718" s="318"/>
    </row>
    <row r="719" spans="1:10" ht="25.5">
      <c r="A719" s="381" t="s">
        <v>1796</v>
      </c>
      <c r="B719" s="297" t="s">
        <v>1117</v>
      </c>
      <c r="C719" s="305" t="s">
        <v>1118</v>
      </c>
      <c r="D719" s="334" t="s">
        <v>858</v>
      </c>
      <c r="E719" s="334">
        <v>9</v>
      </c>
      <c r="F719" s="409"/>
      <c r="G719" s="304"/>
      <c r="H719" s="304"/>
      <c r="I719" s="409"/>
      <c r="J719" s="409"/>
    </row>
    <row r="720" spans="1:10">
      <c r="A720" s="332"/>
      <c r="B720" s="378"/>
      <c r="C720" s="385"/>
      <c r="D720" s="335"/>
      <c r="E720" s="358"/>
      <c r="F720" s="404"/>
      <c r="G720" s="327"/>
      <c r="H720" s="405"/>
      <c r="I720" s="406" t="s">
        <v>1797</v>
      </c>
      <c r="J720" s="407"/>
    </row>
    <row r="721" spans="1:10">
      <c r="A721" s="476" t="s">
        <v>1798</v>
      </c>
      <c r="B721" s="477" t="s">
        <v>1119</v>
      </c>
      <c r="C721" s="478"/>
      <c r="D721" s="479"/>
      <c r="E721" s="480"/>
      <c r="F721" s="482"/>
      <c r="G721" s="205"/>
      <c r="H721" s="457"/>
      <c r="I721" s="483"/>
      <c r="J721" s="458"/>
    </row>
    <row r="722" spans="1:10" ht="25.5">
      <c r="A722" s="269" t="s">
        <v>1801</v>
      </c>
      <c r="B722" s="288" t="s">
        <v>1120</v>
      </c>
      <c r="C722" s="289" t="s">
        <v>1121</v>
      </c>
      <c r="D722" s="290" t="s">
        <v>858</v>
      </c>
      <c r="E722" s="290">
        <v>6</v>
      </c>
      <c r="F722" s="225"/>
      <c r="G722" s="318"/>
      <c r="H722" s="371"/>
      <c r="I722" s="226"/>
      <c r="J722" s="318"/>
    </row>
    <row r="723" spans="1:10">
      <c r="A723" s="332"/>
      <c r="B723" s="341"/>
      <c r="C723" s="385"/>
      <c r="D723" s="335"/>
      <c r="E723" s="358"/>
      <c r="F723" s="329"/>
      <c r="G723" s="378"/>
      <c r="H723" s="335"/>
      <c r="I723" s="373" t="s">
        <v>1809</v>
      </c>
      <c r="J723" s="319"/>
    </row>
    <row r="724" spans="1:10">
      <c r="A724" s="330" t="s">
        <v>1799</v>
      </c>
      <c r="B724" s="324" t="s">
        <v>1122</v>
      </c>
      <c r="C724" s="484"/>
      <c r="D724" s="457"/>
      <c r="E724" s="457"/>
      <c r="F724" s="460"/>
      <c r="G724" s="65"/>
      <c r="H724" s="76"/>
      <c r="I724" s="461"/>
      <c r="J724" s="65"/>
    </row>
    <row r="725" spans="1:10" ht="25.5">
      <c r="A725" s="271" t="s">
        <v>1800</v>
      </c>
      <c r="B725" s="272" t="s">
        <v>1123</v>
      </c>
      <c r="C725" s="273" t="s">
        <v>2746</v>
      </c>
      <c r="D725" s="274" t="s">
        <v>858</v>
      </c>
      <c r="E725" s="274">
        <v>9</v>
      </c>
      <c r="F725" s="252"/>
      <c r="G725" s="254"/>
      <c r="H725" s="251"/>
      <c r="I725" s="253"/>
      <c r="J725" s="254"/>
    </row>
    <row r="726" spans="1:10">
      <c r="A726" s="332"/>
      <c r="B726" s="341"/>
      <c r="C726" s="385"/>
      <c r="D726" s="335"/>
      <c r="E726" s="358"/>
      <c r="F726" s="329"/>
      <c r="G726" s="378"/>
      <c r="H726" s="335"/>
      <c r="I726" s="373" t="s">
        <v>1810</v>
      </c>
      <c r="J726" s="319"/>
    </row>
    <row r="727" spans="1:10">
      <c r="A727" s="330" t="s">
        <v>1802</v>
      </c>
      <c r="B727" s="343" t="s">
        <v>1339</v>
      </c>
      <c r="C727" s="322"/>
      <c r="D727" s="333"/>
      <c r="E727" s="357"/>
      <c r="F727" s="320"/>
      <c r="G727" s="375"/>
      <c r="H727" s="333"/>
      <c r="I727" s="320"/>
      <c r="J727" s="320"/>
    </row>
    <row r="728" spans="1:10" ht="25.5">
      <c r="A728" s="331" t="s">
        <v>1803</v>
      </c>
      <c r="B728" s="297" t="s">
        <v>1137</v>
      </c>
      <c r="C728" s="387" t="s">
        <v>1138</v>
      </c>
      <c r="D728" s="334" t="s">
        <v>31</v>
      </c>
      <c r="E728" s="303">
        <v>30</v>
      </c>
      <c r="F728" s="304"/>
      <c r="G728" s="374"/>
      <c r="H728" s="334"/>
      <c r="I728" s="304"/>
      <c r="J728" s="304"/>
    </row>
    <row r="729" spans="1:10">
      <c r="A729" s="331" t="s">
        <v>1804</v>
      </c>
      <c r="B729" s="297" t="s">
        <v>1140</v>
      </c>
      <c r="C729" s="387" t="s">
        <v>1141</v>
      </c>
      <c r="D729" s="334" t="s">
        <v>31</v>
      </c>
      <c r="E729" s="303">
        <v>6</v>
      </c>
      <c r="F729" s="304"/>
      <c r="G729" s="374"/>
      <c r="H729" s="334"/>
      <c r="I729" s="304"/>
      <c r="J729" s="304"/>
    </row>
    <row r="730" spans="1:10">
      <c r="A730" s="331" t="s">
        <v>1805</v>
      </c>
      <c r="B730" s="297" t="s">
        <v>1142</v>
      </c>
      <c r="C730" s="387" t="s">
        <v>1143</v>
      </c>
      <c r="D730" s="334" t="s">
        <v>31</v>
      </c>
      <c r="E730" s="303">
        <v>18</v>
      </c>
      <c r="F730" s="304"/>
      <c r="G730" s="374"/>
      <c r="H730" s="334"/>
      <c r="I730" s="304"/>
      <c r="J730" s="304"/>
    </row>
    <row r="731" spans="1:10">
      <c r="A731" s="332"/>
      <c r="B731" s="341"/>
      <c r="C731" s="385"/>
      <c r="D731" s="335"/>
      <c r="E731" s="358"/>
      <c r="F731" s="329"/>
      <c r="G731" s="378"/>
      <c r="H731" s="335"/>
      <c r="I731" s="373" t="s">
        <v>1811</v>
      </c>
      <c r="J731" s="319"/>
    </row>
    <row r="732" spans="1:10">
      <c r="A732" s="330" t="s">
        <v>1806</v>
      </c>
      <c r="B732" s="343" t="s">
        <v>1340</v>
      </c>
      <c r="C732" s="322"/>
      <c r="D732" s="333"/>
      <c r="E732" s="357"/>
      <c r="F732" s="320"/>
      <c r="G732" s="375"/>
      <c r="H732" s="333"/>
      <c r="I732" s="320"/>
      <c r="J732" s="320"/>
    </row>
    <row r="733" spans="1:10">
      <c r="A733" s="331" t="s">
        <v>1807</v>
      </c>
      <c r="B733" s="297" t="s">
        <v>1144</v>
      </c>
      <c r="C733" s="387" t="s">
        <v>2628</v>
      </c>
      <c r="D733" s="334" t="s">
        <v>31</v>
      </c>
      <c r="E733" s="303">
        <v>6</v>
      </c>
      <c r="F733" s="304"/>
      <c r="G733" s="374"/>
      <c r="H733" s="334"/>
      <c r="I733" s="304"/>
      <c r="J733" s="304"/>
    </row>
    <row r="734" spans="1:10">
      <c r="A734" s="331" t="s">
        <v>1808</v>
      </c>
      <c r="B734" s="297" t="s">
        <v>1145</v>
      </c>
      <c r="C734" s="387" t="s">
        <v>2629</v>
      </c>
      <c r="D734" s="334" t="s">
        <v>31</v>
      </c>
      <c r="E734" s="303">
        <v>6</v>
      </c>
      <c r="F734" s="304"/>
      <c r="G734" s="374"/>
      <c r="H734" s="334"/>
      <c r="I734" s="304"/>
      <c r="J734" s="304"/>
    </row>
    <row r="735" spans="1:10">
      <c r="A735" s="332"/>
      <c r="B735" s="341"/>
      <c r="C735" s="385"/>
      <c r="D735" s="335"/>
      <c r="E735" s="358"/>
      <c r="F735" s="329"/>
      <c r="G735" s="378"/>
      <c r="H735" s="335"/>
      <c r="I735" s="373" t="s">
        <v>1812</v>
      </c>
      <c r="J735" s="319"/>
    </row>
    <row r="736" spans="1:10">
      <c r="A736" s="330" t="s">
        <v>1813</v>
      </c>
      <c r="B736" s="343" t="s">
        <v>1341</v>
      </c>
      <c r="C736" s="388"/>
      <c r="D736" s="336"/>
      <c r="E736" s="357"/>
      <c r="F736" s="324"/>
      <c r="G736" s="376"/>
      <c r="H736" s="336"/>
      <c r="I736" s="324"/>
      <c r="J736" s="324"/>
    </row>
    <row r="737" spans="1:10">
      <c r="A737" s="331" t="s">
        <v>1814</v>
      </c>
      <c r="B737" s="297" t="s">
        <v>1149</v>
      </c>
      <c r="C737" s="387" t="s">
        <v>1150</v>
      </c>
      <c r="D737" s="334" t="s">
        <v>31</v>
      </c>
      <c r="E737" s="360">
        <v>3</v>
      </c>
      <c r="F737" s="304"/>
      <c r="G737" s="374"/>
      <c r="H737" s="334"/>
      <c r="I737" s="304"/>
      <c r="J737" s="304"/>
    </row>
    <row r="738" spans="1:10">
      <c r="A738" s="332"/>
      <c r="B738" s="341"/>
      <c r="C738" s="385"/>
      <c r="D738" s="335"/>
      <c r="E738" s="358"/>
      <c r="F738" s="329"/>
      <c r="G738" s="378"/>
      <c r="H738" s="335"/>
      <c r="I738" s="373" t="s">
        <v>1819</v>
      </c>
      <c r="J738" s="319"/>
    </row>
    <row r="739" spans="1:10">
      <c r="A739" s="330" t="s">
        <v>1815</v>
      </c>
      <c r="B739" s="343" t="s">
        <v>1152</v>
      </c>
      <c r="C739" s="388"/>
      <c r="D739" s="336"/>
      <c r="E739" s="357"/>
      <c r="F739" s="324"/>
      <c r="G739" s="376"/>
      <c r="H739" s="336"/>
      <c r="I739" s="324"/>
      <c r="J739" s="324"/>
    </row>
    <row r="740" spans="1:10" ht="38.25">
      <c r="A740" s="331" t="s">
        <v>1816</v>
      </c>
      <c r="B740" s="297" t="s">
        <v>1152</v>
      </c>
      <c r="C740" s="387" t="s">
        <v>1153</v>
      </c>
      <c r="D740" s="334" t="s">
        <v>31</v>
      </c>
      <c r="E740" s="360">
        <v>6</v>
      </c>
      <c r="F740" s="304"/>
      <c r="G740" s="374"/>
      <c r="H740" s="334"/>
      <c r="I740" s="304"/>
      <c r="J740" s="304"/>
    </row>
    <row r="741" spans="1:10">
      <c r="A741" s="331" t="s">
        <v>1817</v>
      </c>
      <c r="B741" s="293" t="s">
        <v>1078</v>
      </c>
      <c r="C741" s="293" t="s">
        <v>1307</v>
      </c>
      <c r="D741" s="294" t="s">
        <v>31</v>
      </c>
      <c r="E741" s="361" t="s">
        <v>558</v>
      </c>
      <c r="F741" s="304"/>
      <c r="G741" s="374"/>
      <c r="H741" s="334"/>
      <c r="I741" s="304"/>
      <c r="J741" s="304"/>
    </row>
    <row r="742" spans="1:10" ht="51.75">
      <c r="A742" s="331" t="s">
        <v>1818</v>
      </c>
      <c r="B742" s="419" t="s">
        <v>1308</v>
      </c>
      <c r="C742" s="485" t="s">
        <v>1309</v>
      </c>
      <c r="D742" s="384" t="s">
        <v>31</v>
      </c>
      <c r="E742" s="384">
        <v>24</v>
      </c>
      <c r="F742" s="304"/>
      <c r="G742" s="374"/>
      <c r="H742" s="334"/>
      <c r="I742" s="304"/>
      <c r="J742" s="304"/>
    </row>
    <row r="743" spans="1:10">
      <c r="A743" s="332"/>
      <c r="B743" s="341"/>
      <c r="C743" s="385"/>
      <c r="D743" s="335"/>
      <c r="E743" s="358"/>
      <c r="F743" s="329"/>
      <c r="G743" s="378"/>
      <c r="H743" s="335"/>
      <c r="I743" s="373" t="s">
        <v>1822</v>
      </c>
      <c r="J743" s="319"/>
    </row>
    <row r="744" spans="1:10">
      <c r="A744" s="330" t="s">
        <v>1820</v>
      </c>
      <c r="B744" s="343" t="s">
        <v>1342</v>
      </c>
      <c r="C744" s="388"/>
      <c r="D744" s="336"/>
      <c r="E744" s="357"/>
      <c r="F744" s="324"/>
      <c r="G744" s="376"/>
      <c r="H744" s="336"/>
      <c r="I744" s="324"/>
      <c r="J744" s="324"/>
    </row>
    <row r="745" spans="1:10">
      <c r="A745" s="331" t="s">
        <v>1821</v>
      </c>
      <c r="B745" s="297" t="s">
        <v>1155</v>
      </c>
      <c r="C745" s="380" t="s">
        <v>1156</v>
      </c>
      <c r="D745" s="334" t="s">
        <v>31</v>
      </c>
      <c r="E745" s="360">
        <v>3</v>
      </c>
      <c r="F745" s="304"/>
      <c r="G745" s="374"/>
      <c r="H745" s="334"/>
      <c r="I745" s="304"/>
      <c r="J745" s="304"/>
    </row>
    <row r="746" spans="1:10">
      <c r="A746" s="332"/>
      <c r="B746" s="341"/>
      <c r="C746" s="385"/>
      <c r="D746" s="335"/>
      <c r="E746" s="358"/>
      <c r="F746" s="329"/>
      <c r="G746" s="378"/>
      <c r="H746" s="335"/>
      <c r="I746" s="373" t="s">
        <v>1823</v>
      </c>
      <c r="J746" s="319"/>
    </row>
    <row r="747" spans="1:10">
      <c r="A747" s="330" t="s">
        <v>1827</v>
      </c>
      <c r="B747" s="343" t="s">
        <v>1343</v>
      </c>
      <c r="C747" s="388"/>
      <c r="D747" s="336"/>
      <c r="E747" s="357"/>
      <c r="F747" s="324"/>
      <c r="G747" s="376"/>
      <c r="H747" s="336"/>
      <c r="I747" s="324"/>
      <c r="J747" s="324"/>
    </row>
    <row r="748" spans="1:10">
      <c r="A748" s="331" t="s">
        <v>1828</v>
      </c>
      <c r="B748" s="354" t="s">
        <v>1161</v>
      </c>
      <c r="C748" s="379" t="s">
        <v>1162</v>
      </c>
      <c r="D748" s="334" t="s">
        <v>31</v>
      </c>
      <c r="E748" s="363">
        <v>120000</v>
      </c>
      <c r="F748" s="304"/>
      <c r="G748" s="374"/>
      <c r="H748" s="334"/>
      <c r="I748" s="304"/>
      <c r="J748" s="304"/>
    </row>
    <row r="749" spans="1:10">
      <c r="A749" s="331" t="s">
        <v>1829</v>
      </c>
      <c r="B749" s="354" t="s">
        <v>1164</v>
      </c>
      <c r="C749" s="389" t="s">
        <v>1165</v>
      </c>
      <c r="D749" s="334" t="s">
        <v>31</v>
      </c>
      <c r="E749" s="364">
        <v>6000</v>
      </c>
      <c r="F749" s="304"/>
      <c r="G749" s="374"/>
      <c r="H749" s="334"/>
      <c r="I749" s="304"/>
      <c r="J749" s="304"/>
    </row>
    <row r="750" spans="1:10">
      <c r="A750" s="331" t="s">
        <v>1830</v>
      </c>
      <c r="B750" s="354" t="s">
        <v>1164</v>
      </c>
      <c r="C750" s="389" t="s">
        <v>1167</v>
      </c>
      <c r="D750" s="334" t="s">
        <v>31</v>
      </c>
      <c r="E750" s="364">
        <v>6000</v>
      </c>
      <c r="F750" s="304"/>
      <c r="G750" s="374"/>
      <c r="H750" s="334"/>
      <c r="I750" s="304"/>
      <c r="J750" s="304"/>
    </row>
    <row r="751" spans="1:10">
      <c r="A751" s="331" t="s">
        <v>1831</v>
      </c>
      <c r="B751" s="354" t="s">
        <v>1169</v>
      </c>
      <c r="C751" s="379" t="s">
        <v>1170</v>
      </c>
      <c r="D751" s="334" t="s">
        <v>31</v>
      </c>
      <c r="E751" s="363">
        <v>18</v>
      </c>
      <c r="F751" s="304"/>
      <c r="G751" s="374"/>
      <c r="H751" s="334"/>
      <c r="I751" s="304"/>
      <c r="J751" s="304"/>
    </row>
    <row r="752" spans="1:10">
      <c r="A752" s="332"/>
      <c r="B752" s="341"/>
      <c r="C752" s="385"/>
      <c r="D752" s="335"/>
      <c r="E752" s="358"/>
      <c r="F752" s="329"/>
      <c r="G752" s="378"/>
      <c r="H752" s="335"/>
      <c r="I752" s="373" t="s">
        <v>1824</v>
      </c>
      <c r="J752" s="319"/>
    </row>
    <row r="753" spans="1:10">
      <c r="A753" s="330" t="s">
        <v>1832</v>
      </c>
      <c r="B753" s="343" t="s">
        <v>1344</v>
      </c>
      <c r="C753" s="388"/>
      <c r="D753" s="336"/>
      <c r="E753" s="357"/>
      <c r="F753" s="324"/>
      <c r="G753" s="376"/>
      <c r="H753" s="336"/>
      <c r="I753" s="324"/>
      <c r="J753" s="324"/>
    </row>
    <row r="754" spans="1:10" ht="38.25">
      <c r="A754" s="331" t="s">
        <v>1833</v>
      </c>
      <c r="B754" s="354" t="s">
        <v>1172</v>
      </c>
      <c r="C754" s="379" t="s">
        <v>1170</v>
      </c>
      <c r="D754" s="334" t="s">
        <v>31</v>
      </c>
      <c r="E754" s="363">
        <v>3</v>
      </c>
      <c r="F754" s="304"/>
      <c r="G754" s="374"/>
      <c r="H754" s="334"/>
      <c r="I754" s="304"/>
      <c r="J754" s="304"/>
    </row>
    <row r="755" spans="1:10">
      <c r="A755" s="332"/>
      <c r="B755" s="341"/>
      <c r="C755" s="385"/>
      <c r="D755" s="335"/>
      <c r="E755" s="358"/>
      <c r="F755" s="329"/>
      <c r="G755" s="378"/>
      <c r="H755" s="335"/>
      <c r="I755" s="373" t="s">
        <v>1825</v>
      </c>
      <c r="J755" s="319"/>
    </row>
    <row r="756" spans="1:10">
      <c r="A756" s="330" t="s">
        <v>1834</v>
      </c>
      <c r="B756" s="343" t="s">
        <v>1345</v>
      </c>
      <c r="C756" s="388"/>
      <c r="D756" s="336"/>
      <c r="E756" s="357"/>
      <c r="F756" s="324"/>
      <c r="G756" s="376"/>
      <c r="H756" s="336"/>
      <c r="I756" s="324"/>
      <c r="J756" s="324"/>
    </row>
    <row r="757" spans="1:10" ht="38.25">
      <c r="A757" s="331" t="s">
        <v>1835</v>
      </c>
      <c r="B757" s="297" t="s">
        <v>1174</v>
      </c>
      <c r="C757" s="387" t="s">
        <v>1175</v>
      </c>
      <c r="D757" s="334" t="s">
        <v>31</v>
      </c>
      <c r="E757" s="360">
        <v>3</v>
      </c>
      <c r="F757" s="304"/>
      <c r="G757" s="374"/>
      <c r="H757" s="371"/>
      <c r="I757" s="318"/>
      <c r="J757" s="304"/>
    </row>
    <row r="758" spans="1:10">
      <c r="A758" s="332"/>
      <c r="B758" s="341"/>
      <c r="C758" s="385"/>
      <c r="D758" s="335"/>
      <c r="E758" s="358"/>
      <c r="F758" s="329"/>
      <c r="G758" s="378"/>
      <c r="H758" s="335"/>
      <c r="I758" s="373" t="s">
        <v>1826</v>
      </c>
      <c r="J758" s="319"/>
    </row>
    <row r="759" spans="1:10">
      <c r="A759" s="330" t="s">
        <v>1836</v>
      </c>
      <c r="B759" s="355" t="s">
        <v>1346</v>
      </c>
      <c r="C759" s="390"/>
      <c r="D759" s="336"/>
      <c r="E759" s="357"/>
      <c r="F759" s="324"/>
      <c r="G759" s="376"/>
      <c r="H759" s="336"/>
      <c r="I759" s="324"/>
      <c r="J759" s="324"/>
    </row>
    <row r="760" spans="1:10">
      <c r="A760" s="642" t="s">
        <v>3428</v>
      </c>
      <c r="B760" s="642"/>
      <c r="C760" s="642"/>
      <c r="D760" s="642"/>
      <c r="E760" s="642"/>
      <c r="F760" s="642"/>
      <c r="G760" s="642"/>
      <c r="H760" s="642"/>
      <c r="I760" s="642"/>
      <c r="J760" s="642"/>
    </row>
    <row r="761" spans="1:10" ht="51.75">
      <c r="A761" s="331" t="s">
        <v>1837</v>
      </c>
      <c r="B761" s="337" t="s">
        <v>995</v>
      </c>
      <c r="C761" s="391" t="s">
        <v>1347</v>
      </c>
      <c r="D761" s="334" t="s">
        <v>31</v>
      </c>
      <c r="E761" s="360">
        <v>950000</v>
      </c>
      <c r="F761" s="304"/>
      <c r="G761" s="374"/>
      <c r="H761" s="334"/>
      <c r="I761" s="304"/>
      <c r="J761" s="304"/>
    </row>
    <row r="762" spans="1:10" ht="90">
      <c r="A762" s="331" t="s">
        <v>1838</v>
      </c>
      <c r="B762" s="337" t="s">
        <v>995</v>
      </c>
      <c r="C762" s="391" t="s">
        <v>1348</v>
      </c>
      <c r="D762" s="334" t="s">
        <v>31</v>
      </c>
      <c r="E762" s="360">
        <v>60000</v>
      </c>
      <c r="F762" s="304"/>
      <c r="G762" s="374"/>
      <c r="H762" s="334"/>
      <c r="I762" s="304"/>
      <c r="J762" s="304"/>
    </row>
    <row r="763" spans="1:10" ht="90">
      <c r="A763" s="331" t="s">
        <v>1839</v>
      </c>
      <c r="B763" s="337" t="s">
        <v>995</v>
      </c>
      <c r="C763" s="392" t="s">
        <v>1349</v>
      </c>
      <c r="D763" s="334" t="s">
        <v>31</v>
      </c>
      <c r="E763" s="360">
        <v>10000</v>
      </c>
      <c r="F763" s="304"/>
      <c r="G763" s="374"/>
      <c r="H763" s="334"/>
      <c r="I763" s="304"/>
      <c r="J763" s="304"/>
    </row>
    <row r="764" spans="1:10" ht="41.25">
      <c r="A764" s="634" t="s">
        <v>1840</v>
      </c>
      <c r="B764" s="635" t="s">
        <v>995</v>
      </c>
      <c r="C764" s="636" t="s">
        <v>3429</v>
      </c>
      <c r="D764" s="637" t="s">
        <v>31</v>
      </c>
      <c r="E764" s="638">
        <v>60000</v>
      </c>
      <c r="F764" s="304"/>
      <c r="G764" s="374"/>
      <c r="H764" s="334"/>
      <c r="I764" s="304"/>
      <c r="J764" s="304"/>
    </row>
    <row r="765" spans="1:10" ht="38.25">
      <c r="A765" s="331" t="s">
        <v>1841</v>
      </c>
      <c r="B765" s="337" t="s">
        <v>995</v>
      </c>
      <c r="C765" s="344" t="s">
        <v>1350</v>
      </c>
      <c r="D765" s="334" t="s">
        <v>31</v>
      </c>
      <c r="E765" s="360">
        <v>1000000</v>
      </c>
      <c r="F765" s="304"/>
      <c r="G765" s="374"/>
      <c r="H765" s="334"/>
      <c r="I765" s="304"/>
      <c r="J765" s="304"/>
    </row>
    <row r="766" spans="1:10" ht="66.75">
      <c r="A766" s="331" t="s">
        <v>1842</v>
      </c>
      <c r="B766" s="337" t="s">
        <v>995</v>
      </c>
      <c r="C766" s="391" t="s">
        <v>2752</v>
      </c>
      <c r="D766" s="334" t="s">
        <v>31</v>
      </c>
      <c r="E766" s="360">
        <v>520000</v>
      </c>
      <c r="F766" s="304"/>
      <c r="G766" s="374"/>
      <c r="H766" s="334"/>
      <c r="I766" s="304"/>
      <c r="J766" s="304"/>
    </row>
    <row r="767" spans="1:10" ht="64.5">
      <c r="A767" s="331" t="s">
        <v>1843</v>
      </c>
      <c r="B767" s="337" t="s">
        <v>995</v>
      </c>
      <c r="C767" s="391" t="s">
        <v>2748</v>
      </c>
      <c r="D767" s="334" t="s">
        <v>31</v>
      </c>
      <c r="E767" s="360">
        <v>5000</v>
      </c>
      <c r="F767" s="304"/>
      <c r="G767" s="374"/>
      <c r="H767" s="334"/>
      <c r="I767" s="304"/>
      <c r="J767" s="304"/>
    </row>
    <row r="768" spans="1:10" ht="39">
      <c r="A768" s="331" t="s">
        <v>1844</v>
      </c>
      <c r="B768" s="337" t="s">
        <v>995</v>
      </c>
      <c r="C768" s="391" t="s">
        <v>1351</v>
      </c>
      <c r="D768" s="334" t="s">
        <v>31</v>
      </c>
      <c r="E768" s="360">
        <v>20000</v>
      </c>
      <c r="F768" s="304"/>
      <c r="G768" s="374"/>
      <c r="H768" s="334"/>
      <c r="I768" s="304"/>
      <c r="J768" s="304"/>
    </row>
    <row r="769" spans="1:10" ht="15.75">
      <c r="A769" s="331" t="s">
        <v>1845</v>
      </c>
      <c r="B769" s="337" t="s">
        <v>995</v>
      </c>
      <c r="C769" s="391" t="s">
        <v>2751</v>
      </c>
      <c r="D769" s="334" t="s">
        <v>31</v>
      </c>
      <c r="E769" s="360">
        <v>9000</v>
      </c>
      <c r="F769" s="304"/>
      <c r="G769" s="374"/>
      <c r="H769" s="334"/>
      <c r="I769" s="304"/>
      <c r="J769" s="304"/>
    </row>
    <row r="770" spans="1:10" ht="28.5">
      <c r="A770" s="331" t="s">
        <v>1846</v>
      </c>
      <c r="B770" s="337" t="s">
        <v>995</v>
      </c>
      <c r="C770" s="391" t="s">
        <v>2749</v>
      </c>
      <c r="D770" s="334" t="s">
        <v>31</v>
      </c>
      <c r="E770" s="360">
        <v>30000</v>
      </c>
      <c r="F770" s="304"/>
      <c r="G770" s="374"/>
      <c r="H770" s="334"/>
      <c r="I770" s="304"/>
      <c r="J770" s="304"/>
    </row>
    <row r="771" spans="1:10" ht="105">
      <c r="A771" s="331" t="s">
        <v>1847</v>
      </c>
      <c r="B771" s="337" t="s">
        <v>995</v>
      </c>
      <c r="C771" s="391" t="s">
        <v>2750</v>
      </c>
      <c r="D771" s="334" t="s">
        <v>31</v>
      </c>
      <c r="E771" s="360">
        <v>3000</v>
      </c>
      <c r="F771" s="304"/>
      <c r="G771" s="374"/>
      <c r="H771" s="334"/>
      <c r="I771" s="304"/>
      <c r="J771" s="304"/>
    </row>
    <row r="772" spans="1:10">
      <c r="A772" s="643" t="s">
        <v>3430</v>
      </c>
      <c r="B772" s="644"/>
      <c r="C772" s="644"/>
      <c r="D772" s="644"/>
      <c r="E772" s="644"/>
      <c r="F772" s="644"/>
      <c r="G772" s="644"/>
      <c r="H772" s="644"/>
      <c r="I772" s="644"/>
      <c r="J772" s="644"/>
    </row>
    <row r="773" spans="1:10" ht="102.75">
      <c r="A773" s="331" t="s">
        <v>1848</v>
      </c>
      <c r="B773" s="339" t="s">
        <v>1190</v>
      </c>
      <c r="C773" s="391" t="s">
        <v>1352</v>
      </c>
      <c r="D773" s="334" t="s">
        <v>31</v>
      </c>
      <c r="E773" s="360">
        <v>500000</v>
      </c>
      <c r="F773" s="304"/>
      <c r="G773" s="374"/>
      <c r="H773" s="334"/>
      <c r="I773" s="304"/>
      <c r="J773" s="304"/>
    </row>
    <row r="774" spans="1:10" ht="102.75">
      <c r="A774" s="331" t="s">
        <v>1849</v>
      </c>
      <c r="B774" s="339" t="s">
        <v>1190</v>
      </c>
      <c r="C774" s="391" t="s">
        <v>1353</v>
      </c>
      <c r="D774" s="334" t="s">
        <v>31</v>
      </c>
      <c r="E774" s="360">
        <v>250000</v>
      </c>
      <c r="F774" s="304"/>
      <c r="G774" s="374"/>
      <c r="H774" s="334"/>
      <c r="I774" s="304"/>
      <c r="J774" s="304"/>
    </row>
    <row r="775" spans="1:10" ht="51.75">
      <c r="A775" s="331" t="s">
        <v>1850</v>
      </c>
      <c r="B775" s="339" t="s">
        <v>1190</v>
      </c>
      <c r="C775" s="391" t="s">
        <v>1354</v>
      </c>
      <c r="D775" s="334" t="s">
        <v>31</v>
      </c>
      <c r="E775" s="360">
        <v>15000</v>
      </c>
      <c r="F775" s="304"/>
      <c r="G775" s="374"/>
      <c r="H775" s="334"/>
      <c r="I775" s="304"/>
      <c r="J775" s="304"/>
    </row>
    <row r="776" spans="1:10" ht="51.75">
      <c r="A776" s="331" t="s">
        <v>1851</v>
      </c>
      <c r="B776" s="339" t="s">
        <v>1190</v>
      </c>
      <c r="C776" s="391" t="s">
        <v>1355</v>
      </c>
      <c r="D776" s="334" t="s">
        <v>31</v>
      </c>
      <c r="E776" s="360">
        <v>15000</v>
      </c>
      <c r="F776" s="304"/>
      <c r="G776" s="374"/>
      <c r="H776" s="334"/>
      <c r="I776" s="304"/>
      <c r="J776" s="304"/>
    </row>
    <row r="777" spans="1:10">
      <c r="A777" s="331" t="s">
        <v>1852</v>
      </c>
      <c r="B777" s="338" t="s">
        <v>1195</v>
      </c>
      <c r="C777" s="391" t="s">
        <v>1196</v>
      </c>
      <c r="D777" s="334" t="s">
        <v>31</v>
      </c>
      <c r="E777" s="360">
        <v>30000</v>
      </c>
      <c r="F777" s="304"/>
      <c r="G777" s="374"/>
      <c r="H777" s="334"/>
      <c r="I777" s="304"/>
      <c r="J777" s="304"/>
    </row>
    <row r="778" spans="1:10">
      <c r="A778" s="331" t="s">
        <v>1853</v>
      </c>
      <c r="B778" s="344" t="s">
        <v>1198</v>
      </c>
      <c r="C778" s="391" t="s">
        <v>1356</v>
      </c>
      <c r="D778" s="334" t="s">
        <v>31</v>
      </c>
      <c r="E778" s="360">
        <v>750000</v>
      </c>
      <c r="F778" s="304"/>
      <c r="G778" s="374"/>
      <c r="H778" s="371"/>
      <c r="I778" s="318"/>
      <c r="J778" s="304"/>
    </row>
    <row r="779" spans="1:10">
      <c r="A779" s="332"/>
      <c r="B779" s="341"/>
      <c r="C779" s="385"/>
      <c r="D779" s="335"/>
      <c r="E779" s="358"/>
      <c r="F779" s="329"/>
      <c r="G779" s="378"/>
      <c r="H779" s="335"/>
      <c r="I779" s="373" t="s">
        <v>1854</v>
      </c>
      <c r="J779" s="319"/>
    </row>
    <row r="780" spans="1:10">
      <c r="A780" s="330" t="s">
        <v>1856</v>
      </c>
      <c r="B780" s="343" t="s">
        <v>1201</v>
      </c>
      <c r="C780" s="322"/>
      <c r="D780" s="333"/>
      <c r="E780" s="357"/>
      <c r="F780" s="320"/>
      <c r="G780" s="375"/>
      <c r="H780" s="333"/>
      <c r="I780" s="320"/>
      <c r="J780" s="320"/>
    </row>
    <row r="781" spans="1:10">
      <c r="A781" s="331" t="s">
        <v>1857</v>
      </c>
      <c r="B781" s="309" t="s">
        <v>1203</v>
      </c>
      <c r="C781" s="298" t="s">
        <v>1204</v>
      </c>
      <c r="D781" s="334" t="s">
        <v>31</v>
      </c>
      <c r="E781" s="360">
        <v>150000</v>
      </c>
      <c r="F781" s="304"/>
      <c r="G781" s="374"/>
      <c r="H781" s="371"/>
      <c r="I781" s="318"/>
      <c r="J781" s="304"/>
    </row>
    <row r="782" spans="1:10">
      <c r="A782" s="332"/>
      <c r="B782" s="341"/>
      <c r="C782" s="385"/>
      <c r="D782" s="335"/>
      <c r="E782" s="358"/>
      <c r="F782" s="329"/>
      <c r="G782" s="378"/>
      <c r="H782" s="335"/>
      <c r="I782" s="373" t="s">
        <v>1855</v>
      </c>
      <c r="J782" s="319"/>
    </row>
    <row r="783" spans="1:10">
      <c r="A783" s="330" t="s">
        <v>1858</v>
      </c>
      <c r="B783" s="343" t="s">
        <v>1358</v>
      </c>
      <c r="C783" s="393"/>
      <c r="D783" s="333"/>
      <c r="E783" s="357"/>
      <c r="F783" s="320"/>
      <c r="G783" s="375"/>
      <c r="H783" s="333"/>
      <c r="I783" s="320"/>
      <c r="J783" s="320"/>
    </row>
    <row r="784" spans="1:10">
      <c r="A784" s="331" t="s">
        <v>1859</v>
      </c>
      <c r="B784" s="339" t="s">
        <v>1208</v>
      </c>
      <c r="C784" s="298" t="s">
        <v>2630</v>
      </c>
      <c r="D784" s="334" t="s">
        <v>31</v>
      </c>
      <c r="E784" s="303">
        <v>15000</v>
      </c>
      <c r="F784" s="304"/>
      <c r="G784" s="374"/>
      <c r="H784" s="334"/>
      <c r="I784" s="304"/>
      <c r="J784" s="304"/>
    </row>
    <row r="785" spans="1:10">
      <c r="A785" s="331" t="s">
        <v>1860</v>
      </c>
      <c r="B785" s="339" t="s">
        <v>1208</v>
      </c>
      <c r="C785" s="298" t="s">
        <v>2631</v>
      </c>
      <c r="D785" s="334" t="s">
        <v>31</v>
      </c>
      <c r="E785" s="303">
        <v>1500</v>
      </c>
      <c r="F785" s="304"/>
      <c r="G785" s="374"/>
      <c r="H785" s="334"/>
      <c r="I785" s="304"/>
      <c r="J785" s="304"/>
    </row>
    <row r="786" spans="1:10">
      <c r="A786" s="331" t="s">
        <v>1861</v>
      </c>
      <c r="B786" s="339" t="s">
        <v>1208</v>
      </c>
      <c r="C786" s="298" t="s">
        <v>2632</v>
      </c>
      <c r="D786" s="334" t="s">
        <v>31</v>
      </c>
      <c r="E786" s="303">
        <v>1200</v>
      </c>
      <c r="F786" s="304"/>
      <c r="G786" s="374"/>
      <c r="H786" s="371"/>
      <c r="I786" s="318"/>
      <c r="J786" s="304"/>
    </row>
    <row r="787" spans="1:10">
      <c r="A787" s="332"/>
      <c r="B787" s="341"/>
      <c r="C787" s="385"/>
      <c r="D787" s="335"/>
      <c r="E787" s="358"/>
      <c r="F787" s="329"/>
      <c r="G787" s="378"/>
      <c r="H787" s="335"/>
      <c r="I787" s="373" t="s">
        <v>1862</v>
      </c>
      <c r="J787" s="319"/>
    </row>
    <row r="788" spans="1:10">
      <c r="A788" s="330" t="s">
        <v>1863</v>
      </c>
      <c r="B788" s="343" t="s">
        <v>1357</v>
      </c>
      <c r="C788" s="322"/>
      <c r="D788" s="333"/>
      <c r="E788" s="357"/>
      <c r="F788" s="320"/>
      <c r="G788" s="375"/>
      <c r="H788" s="333"/>
      <c r="I788" s="320"/>
      <c r="J788" s="320"/>
    </row>
    <row r="789" spans="1:10">
      <c r="A789" s="331" t="s">
        <v>1864</v>
      </c>
      <c r="B789" s="339" t="s">
        <v>1212</v>
      </c>
      <c r="C789" s="394" t="s">
        <v>1213</v>
      </c>
      <c r="D789" s="334" t="s">
        <v>31</v>
      </c>
      <c r="E789" s="360">
        <v>40000</v>
      </c>
      <c r="F789" s="304"/>
      <c r="G789" s="374"/>
      <c r="H789" s="334"/>
      <c r="I789" s="304"/>
      <c r="J789" s="304"/>
    </row>
    <row r="790" spans="1:10">
      <c r="A790" s="331" t="s">
        <v>1865</v>
      </c>
      <c r="B790" s="339" t="s">
        <v>1212</v>
      </c>
      <c r="C790" s="395" t="s">
        <v>1214</v>
      </c>
      <c r="D790" s="334" t="s">
        <v>31</v>
      </c>
      <c r="E790" s="360">
        <v>200000</v>
      </c>
      <c r="F790" s="304"/>
      <c r="G790" s="374"/>
      <c r="H790" s="334"/>
      <c r="I790" s="304"/>
      <c r="J790" s="304"/>
    </row>
    <row r="791" spans="1:10">
      <c r="A791" s="331" t="s">
        <v>1866</v>
      </c>
      <c r="B791" s="339" t="s">
        <v>1212</v>
      </c>
      <c r="C791" s="395" t="s">
        <v>1215</v>
      </c>
      <c r="D791" s="334" t="s">
        <v>31</v>
      </c>
      <c r="E791" s="360">
        <v>13000</v>
      </c>
      <c r="F791" s="304"/>
      <c r="G791" s="374"/>
      <c r="H791" s="334"/>
      <c r="I791" s="304"/>
      <c r="J791" s="304"/>
    </row>
    <row r="792" spans="1:10">
      <c r="A792" s="331" t="s">
        <v>1867</v>
      </c>
      <c r="B792" s="339" t="s">
        <v>1212</v>
      </c>
      <c r="C792" s="396" t="s">
        <v>2617</v>
      </c>
      <c r="D792" s="334" t="s">
        <v>31</v>
      </c>
      <c r="E792" s="360">
        <v>20000</v>
      </c>
      <c r="F792" s="304"/>
      <c r="G792" s="374"/>
      <c r="H792" s="334"/>
      <c r="I792" s="304"/>
      <c r="J792" s="304"/>
    </row>
    <row r="793" spans="1:10">
      <c r="A793" s="331" t="s">
        <v>1868</v>
      </c>
      <c r="B793" s="339" t="s">
        <v>1212</v>
      </c>
      <c r="C793" s="397" t="s">
        <v>1359</v>
      </c>
      <c r="D793" s="334" t="s">
        <v>31</v>
      </c>
      <c r="E793" s="360">
        <v>13000</v>
      </c>
      <c r="F793" s="304"/>
      <c r="G793" s="374"/>
      <c r="H793" s="334"/>
      <c r="I793" s="304"/>
      <c r="J793" s="304"/>
    </row>
    <row r="794" spans="1:10" ht="25.5">
      <c r="A794" s="331" t="s">
        <v>1869</v>
      </c>
      <c r="B794" s="339" t="s">
        <v>1212</v>
      </c>
      <c r="C794" s="395" t="s">
        <v>2753</v>
      </c>
      <c r="D794" s="334" t="s">
        <v>31</v>
      </c>
      <c r="E794" s="360">
        <v>20000</v>
      </c>
      <c r="F794" s="304"/>
      <c r="G794" s="374"/>
      <c r="H794" s="334"/>
      <c r="I794" s="304"/>
      <c r="J794" s="304"/>
    </row>
    <row r="795" spans="1:10" ht="25.5">
      <c r="A795" s="331" t="s">
        <v>1870</v>
      </c>
      <c r="B795" s="339" t="s">
        <v>1212</v>
      </c>
      <c r="C795" s="395" t="s">
        <v>2754</v>
      </c>
      <c r="D795" s="334" t="s">
        <v>31</v>
      </c>
      <c r="E795" s="360">
        <v>20000</v>
      </c>
      <c r="F795" s="304"/>
      <c r="G795" s="374"/>
      <c r="H795" s="334"/>
      <c r="I795" s="304"/>
      <c r="J795" s="304"/>
    </row>
    <row r="796" spans="1:10" ht="25.5">
      <c r="A796" s="331" t="s">
        <v>1871</v>
      </c>
      <c r="B796" s="339" t="s">
        <v>1212</v>
      </c>
      <c r="C796" s="395" t="s">
        <v>1360</v>
      </c>
      <c r="D796" s="334" t="s">
        <v>31</v>
      </c>
      <c r="E796" s="360">
        <v>150</v>
      </c>
      <c r="F796" s="304"/>
      <c r="G796" s="374"/>
      <c r="H796" s="371"/>
      <c r="I796" s="318"/>
      <c r="J796" s="304"/>
    </row>
    <row r="797" spans="1:10">
      <c r="A797" s="332"/>
      <c r="B797" s="341"/>
      <c r="C797" s="385"/>
      <c r="D797" s="335"/>
      <c r="E797" s="358"/>
      <c r="F797" s="329"/>
      <c r="G797" s="378"/>
      <c r="H797" s="335"/>
      <c r="I797" s="373" t="s">
        <v>1872</v>
      </c>
      <c r="J797" s="319"/>
    </row>
    <row r="798" spans="1:10">
      <c r="A798" s="330" t="s">
        <v>1873</v>
      </c>
      <c r="B798" s="343" t="s">
        <v>1218</v>
      </c>
      <c r="C798" s="322"/>
      <c r="D798" s="333"/>
      <c r="E798" s="357"/>
      <c r="F798" s="320"/>
      <c r="G798" s="375"/>
      <c r="H798" s="333"/>
      <c r="I798" s="320"/>
      <c r="J798" s="320"/>
    </row>
    <row r="799" spans="1:10" ht="25.5">
      <c r="A799" s="331" t="s">
        <v>1874</v>
      </c>
      <c r="B799" s="298" t="s">
        <v>1220</v>
      </c>
      <c r="C799" s="298" t="s">
        <v>1221</v>
      </c>
      <c r="D799" s="334" t="s">
        <v>31</v>
      </c>
      <c r="E799" s="360">
        <v>40000</v>
      </c>
      <c r="F799" s="304"/>
      <c r="G799" s="374"/>
      <c r="H799" s="334"/>
      <c r="I799" s="304"/>
      <c r="J799" s="304"/>
    </row>
    <row r="800" spans="1:10" ht="25.5">
      <c r="A800" s="331" t="s">
        <v>1875</v>
      </c>
      <c r="B800" s="298" t="s">
        <v>1220</v>
      </c>
      <c r="C800" s="298" t="s">
        <v>1222</v>
      </c>
      <c r="D800" s="334" t="s">
        <v>31</v>
      </c>
      <c r="E800" s="360">
        <v>10000</v>
      </c>
      <c r="F800" s="304"/>
      <c r="G800" s="374"/>
      <c r="H800" s="371"/>
      <c r="I800" s="318"/>
      <c r="J800" s="304"/>
    </row>
    <row r="801" spans="1:10">
      <c r="A801" s="332"/>
      <c r="B801" s="341"/>
      <c r="C801" s="385"/>
      <c r="D801" s="335"/>
      <c r="E801" s="358"/>
      <c r="F801" s="329"/>
      <c r="G801" s="378"/>
      <c r="H801" s="335"/>
      <c r="I801" s="373" t="s">
        <v>1876</v>
      </c>
      <c r="J801" s="319"/>
    </row>
    <row r="802" spans="1:10">
      <c r="A802" s="330" t="s">
        <v>1877</v>
      </c>
      <c r="B802" s="345" t="s">
        <v>1361</v>
      </c>
      <c r="C802" s="323"/>
      <c r="D802" s="333"/>
      <c r="E802" s="357"/>
      <c r="F802" s="320"/>
      <c r="G802" s="375"/>
      <c r="H802" s="333"/>
      <c r="I802" s="320"/>
      <c r="J802" s="320"/>
    </row>
    <row r="803" spans="1:10">
      <c r="A803" s="331" t="s">
        <v>1878</v>
      </c>
      <c r="B803" s="298" t="s">
        <v>1226</v>
      </c>
      <c r="C803" s="298" t="s">
        <v>1227</v>
      </c>
      <c r="D803" s="334" t="s">
        <v>31</v>
      </c>
      <c r="E803" s="303">
        <v>10000</v>
      </c>
      <c r="F803" s="304"/>
      <c r="G803" s="374"/>
      <c r="H803" s="334"/>
      <c r="I803" s="304"/>
      <c r="J803" s="304"/>
    </row>
    <row r="804" spans="1:10">
      <c r="A804" s="331" t="s">
        <v>1879</v>
      </c>
      <c r="B804" s="298" t="s">
        <v>1226</v>
      </c>
      <c r="C804" s="298" t="s">
        <v>1228</v>
      </c>
      <c r="D804" s="334" t="s">
        <v>31</v>
      </c>
      <c r="E804" s="303">
        <v>180000</v>
      </c>
      <c r="F804" s="304"/>
      <c r="G804" s="374"/>
      <c r="H804" s="334"/>
      <c r="I804" s="304"/>
      <c r="J804" s="304"/>
    </row>
    <row r="805" spans="1:10">
      <c r="A805" s="331" t="s">
        <v>1880</v>
      </c>
      <c r="B805" s="346" t="s">
        <v>1063</v>
      </c>
      <c r="C805" s="346" t="s">
        <v>1229</v>
      </c>
      <c r="D805" s="334" t="s">
        <v>31</v>
      </c>
      <c r="E805" s="365">
        <v>30</v>
      </c>
      <c r="F805" s="304"/>
      <c r="G805" s="374"/>
      <c r="H805" s="334"/>
      <c r="I805" s="304"/>
      <c r="J805" s="304"/>
    </row>
    <row r="806" spans="1:10" ht="25.5">
      <c r="A806" s="331" t="s">
        <v>1881</v>
      </c>
      <c r="B806" s="346" t="s">
        <v>1230</v>
      </c>
      <c r="C806" s="346" t="s">
        <v>1231</v>
      </c>
      <c r="D806" s="334" t="s">
        <v>49</v>
      </c>
      <c r="E806" s="303">
        <v>18</v>
      </c>
      <c r="F806" s="304"/>
      <c r="G806" s="374"/>
      <c r="H806" s="334"/>
      <c r="I806" s="304"/>
      <c r="J806" s="304"/>
    </row>
    <row r="807" spans="1:10" ht="38.25">
      <c r="A807" s="331" t="s">
        <v>1882</v>
      </c>
      <c r="B807" s="298" t="s">
        <v>1232</v>
      </c>
      <c r="C807" s="298" t="s">
        <v>1233</v>
      </c>
      <c r="D807" s="334" t="s">
        <v>31</v>
      </c>
      <c r="E807" s="303">
        <v>2000</v>
      </c>
      <c r="F807" s="304"/>
      <c r="G807" s="374"/>
      <c r="H807" s="334"/>
      <c r="I807" s="304"/>
      <c r="J807" s="304"/>
    </row>
    <row r="808" spans="1:10">
      <c r="A808" s="331" t="s">
        <v>1883</v>
      </c>
      <c r="B808" s="298" t="s">
        <v>1235</v>
      </c>
      <c r="C808" s="298" t="s">
        <v>1236</v>
      </c>
      <c r="D808" s="334" t="s">
        <v>49</v>
      </c>
      <c r="E808" s="303">
        <v>100</v>
      </c>
      <c r="F808" s="304"/>
      <c r="G808" s="374"/>
      <c r="H808" s="371"/>
      <c r="I808" s="318"/>
      <c r="J808" s="304"/>
    </row>
    <row r="809" spans="1:10" ht="25.5">
      <c r="A809" s="331" t="s">
        <v>1884</v>
      </c>
      <c r="B809" s="349" t="s">
        <v>1264</v>
      </c>
      <c r="C809" s="349" t="s">
        <v>1265</v>
      </c>
      <c r="D809" s="334" t="s">
        <v>31</v>
      </c>
      <c r="E809" s="367">
        <v>1700</v>
      </c>
      <c r="F809" s="304"/>
      <c r="G809" s="374"/>
      <c r="H809" s="334"/>
      <c r="I809" s="304"/>
      <c r="J809" s="304"/>
    </row>
    <row r="810" spans="1:10" ht="25.5">
      <c r="A810" s="331" t="s">
        <v>1885</v>
      </c>
      <c r="B810" s="350" t="s">
        <v>1266</v>
      </c>
      <c r="C810" s="350" t="s">
        <v>1267</v>
      </c>
      <c r="D810" s="334" t="s">
        <v>31</v>
      </c>
      <c r="E810" s="303">
        <v>24</v>
      </c>
      <c r="F810" s="304"/>
      <c r="G810" s="374"/>
      <c r="H810" s="334"/>
      <c r="I810" s="304"/>
      <c r="J810" s="304"/>
    </row>
    <row r="811" spans="1:10">
      <c r="A811" s="332"/>
      <c r="B811" s="341"/>
      <c r="C811" s="385"/>
      <c r="D811" s="335"/>
      <c r="E811" s="358"/>
      <c r="F811" s="329"/>
      <c r="G811" s="378"/>
      <c r="H811" s="335"/>
      <c r="I811" s="373" t="s">
        <v>1886</v>
      </c>
      <c r="J811" s="319"/>
    </row>
    <row r="812" spans="1:10">
      <c r="A812" s="330" t="s">
        <v>1887</v>
      </c>
      <c r="B812" s="345" t="s">
        <v>1362</v>
      </c>
      <c r="C812" s="323"/>
      <c r="D812" s="333"/>
      <c r="E812" s="357"/>
      <c r="F812" s="320"/>
      <c r="G812" s="375"/>
      <c r="H812" s="333"/>
      <c r="I812" s="320"/>
      <c r="J812" s="320"/>
    </row>
    <row r="813" spans="1:10" ht="25.5">
      <c r="A813" s="331" t="s">
        <v>1888</v>
      </c>
      <c r="B813" s="298" t="s">
        <v>1234</v>
      </c>
      <c r="C813" s="298" t="s">
        <v>1363</v>
      </c>
      <c r="D813" s="334" t="s">
        <v>31</v>
      </c>
      <c r="E813" s="303">
        <v>45000</v>
      </c>
      <c r="F813" s="304"/>
      <c r="G813" s="374"/>
      <c r="H813" s="334"/>
      <c r="I813" s="304"/>
      <c r="J813" s="304"/>
    </row>
    <row r="814" spans="1:10">
      <c r="A814" s="332"/>
      <c r="B814" s="341"/>
      <c r="C814" s="385"/>
      <c r="D814" s="335"/>
      <c r="E814" s="358"/>
      <c r="F814" s="329"/>
      <c r="G814" s="378"/>
      <c r="H814" s="335"/>
      <c r="I814" s="373" t="s">
        <v>1889</v>
      </c>
      <c r="J814" s="319"/>
    </row>
    <row r="815" spans="1:10">
      <c r="A815" s="330" t="s">
        <v>1890</v>
      </c>
      <c r="B815" s="347" t="s">
        <v>1239</v>
      </c>
      <c r="C815" s="356"/>
      <c r="D815" s="333"/>
      <c r="E815" s="357"/>
      <c r="F815" s="320"/>
      <c r="G815" s="375"/>
      <c r="H815" s="333"/>
      <c r="I815" s="320"/>
      <c r="J815" s="320"/>
    </row>
    <row r="816" spans="1:10" ht="25.5">
      <c r="A816" s="331" t="s">
        <v>1891</v>
      </c>
      <c r="B816" s="298" t="s">
        <v>1009</v>
      </c>
      <c r="C816" s="298" t="s">
        <v>1364</v>
      </c>
      <c r="D816" s="334" t="s">
        <v>49</v>
      </c>
      <c r="E816" s="303">
        <v>24</v>
      </c>
      <c r="F816" s="304"/>
      <c r="G816" s="374"/>
      <c r="H816" s="334"/>
      <c r="I816" s="304"/>
      <c r="J816" s="304"/>
    </row>
    <row r="817" spans="1:10">
      <c r="A817" s="331" t="s">
        <v>1892</v>
      </c>
      <c r="B817" s="298" t="s">
        <v>1241</v>
      </c>
      <c r="C817" s="298" t="s">
        <v>1365</v>
      </c>
      <c r="D817" s="334" t="s">
        <v>49</v>
      </c>
      <c r="E817" s="303">
        <v>25</v>
      </c>
      <c r="F817" s="304"/>
      <c r="G817" s="374"/>
      <c r="H817" s="334"/>
      <c r="I817" s="304"/>
      <c r="J817" s="304"/>
    </row>
    <row r="818" spans="1:10" ht="25.5">
      <c r="A818" s="331" t="s">
        <v>1893</v>
      </c>
      <c r="B818" s="298" t="s">
        <v>1242</v>
      </c>
      <c r="C818" s="298" t="s">
        <v>1366</v>
      </c>
      <c r="D818" s="334" t="s">
        <v>49</v>
      </c>
      <c r="E818" s="303">
        <v>2844</v>
      </c>
      <c r="F818" s="304"/>
      <c r="G818" s="374"/>
      <c r="H818" s="334"/>
      <c r="I818" s="304"/>
      <c r="J818" s="304"/>
    </row>
    <row r="819" spans="1:10">
      <c r="A819" s="331" t="s">
        <v>1894</v>
      </c>
      <c r="B819" s="298" t="s">
        <v>1241</v>
      </c>
      <c r="C819" s="298" t="s">
        <v>1367</v>
      </c>
      <c r="D819" s="334" t="s">
        <v>49</v>
      </c>
      <c r="E819" s="303">
        <v>15</v>
      </c>
      <c r="F819" s="304"/>
      <c r="G819" s="374"/>
      <c r="H819" s="334"/>
      <c r="I819" s="304"/>
      <c r="J819" s="304"/>
    </row>
    <row r="820" spans="1:10">
      <c r="A820" s="331" t="s">
        <v>1895</v>
      </c>
      <c r="B820" s="298" t="s">
        <v>1243</v>
      </c>
      <c r="C820" s="298" t="s">
        <v>1368</v>
      </c>
      <c r="D820" s="334" t="s">
        <v>49</v>
      </c>
      <c r="E820" s="303">
        <v>150</v>
      </c>
      <c r="F820" s="304"/>
      <c r="G820" s="374"/>
      <c r="H820" s="334"/>
      <c r="I820" s="304"/>
      <c r="J820" s="304"/>
    </row>
    <row r="821" spans="1:10" ht="38.25">
      <c r="A821" s="331" t="s">
        <v>1896</v>
      </c>
      <c r="B821" s="298" t="s">
        <v>1244</v>
      </c>
      <c r="C821" s="298" t="s">
        <v>1245</v>
      </c>
      <c r="D821" s="334" t="s">
        <v>49</v>
      </c>
      <c r="E821" s="303">
        <v>2100</v>
      </c>
      <c r="F821" s="304"/>
      <c r="G821" s="374"/>
      <c r="H821" s="334"/>
      <c r="I821" s="304"/>
      <c r="J821" s="304"/>
    </row>
    <row r="822" spans="1:10" ht="38.25">
      <c r="A822" s="331" t="s">
        <v>1897</v>
      </c>
      <c r="B822" s="298" t="s">
        <v>1244</v>
      </c>
      <c r="C822" s="298" t="s">
        <v>1246</v>
      </c>
      <c r="D822" s="334" t="s">
        <v>49</v>
      </c>
      <c r="E822" s="303">
        <v>1800</v>
      </c>
      <c r="F822" s="304"/>
      <c r="G822" s="374"/>
      <c r="H822" s="334"/>
      <c r="I822" s="304"/>
      <c r="J822" s="304"/>
    </row>
    <row r="823" spans="1:10" ht="63.75">
      <c r="A823" s="331" t="s">
        <v>1898</v>
      </c>
      <c r="B823" s="298" t="s">
        <v>1247</v>
      </c>
      <c r="C823" s="298" t="s">
        <v>1248</v>
      </c>
      <c r="D823" s="334" t="s">
        <v>49</v>
      </c>
      <c r="E823" s="303">
        <v>500</v>
      </c>
      <c r="F823" s="304"/>
      <c r="G823" s="374"/>
      <c r="H823" s="334"/>
      <c r="I823" s="304"/>
      <c r="J823" s="304"/>
    </row>
    <row r="824" spans="1:10">
      <c r="A824" s="331" t="s">
        <v>1899</v>
      </c>
      <c r="B824" s="298" t="s">
        <v>1249</v>
      </c>
      <c r="C824" s="298" t="s">
        <v>1369</v>
      </c>
      <c r="D824" s="334" t="s">
        <v>49</v>
      </c>
      <c r="E824" s="303">
        <v>1</v>
      </c>
      <c r="F824" s="304"/>
      <c r="G824" s="374"/>
      <c r="H824" s="371"/>
      <c r="I824" s="318"/>
      <c r="J824" s="304"/>
    </row>
    <row r="825" spans="1:10">
      <c r="A825" s="332"/>
      <c r="B825" s="341"/>
      <c r="C825" s="385"/>
      <c r="D825" s="335"/>
      <c r="E825" s="358"/>
      <c r="F825" s="329"/>
      <c r="G825" s="378"/>
      <c r="H825" s="335"/>
      <c r="I825" s="373" t="s">
        <v>1900</v>
      </c>
      <c r="J825" s="319"/>
    </row>
    <row r="826" spans="1:10">
      <c r="A826" s="330" t="s">
        <v>1901</v>
      </c>
      <c r="B826" s="326" t="s">
        <v>2758</v>
      </c>
      <c r="C826" s="322"/>
      <c r="D826" s="333"/>
      <c r="E826" s="357"/>
      <c r="F826" s="320"/>
      <c r="G826" s="375"/>
      <c r="H826" s="333"/>
      <c r="I826" s="320"/>
      <c r="J826" s="320"/>
    </row>
    <row r="827" spans="1:10" ht="25.5">
      <c r="A827" s="331" t="s">
        <v>1902</v>
      </c>
      <c r="B827" s="340" t="s">
        <v>1056</v>
      </c>
      <c r="C827" s="395" t="s">
        <v>3431</v>
      </c>
      <c r="D827" s="334" t="s">
        <v>49</v>
      </c>
      <c r="E827" s="366">
        <v>1000</v>
      </c>
      <c r="F827" s="304"/>
      <c r="G827" s="374"/>
      <c r="H827" s="334"/>
      <c r="I827" s="304"/>
      <c r="J827" s="304"/>
    </row>
    <row r="828" spans="1:10" ht="38.25">
      <c r="A828" s="331" t="s">
        <v>1903</v>
      </c>
      <c r="B828" s="340" t="s">
        <v>1056</v>
      </c>
      <c r="C828" s="395" t="s">
        <v>2619</v>
      </c>
      <c r="D828" s="334" t="s">
        <v>49</v>
      </c>
      <c r="E828" s="366">
        <v>6</v>
      </c>
      <c r="F828" s="304"/>
      <c r="G828" s="374"/>
      <c r="H828" s="334"/>
      <c r="I828" s="304"/>
      <c r="J828" s="304"/>
    </row>
    <row r="829" spans="1:10" ht="38.25">
      <c r="A829" s="331" t="s">
        <v>1904</v>
      </c>
      <c r="B829" s="340" t="s">
        <v>1056</v>
      </c>
      <c r="C829" s="395" t="s">
        <v>2620</v>
      </c>
      <c r="D829" s="334" t="s">
        <v>49</v>
      </c>
      <c r="E829" s="366">
        <v>36</v>
      </c>
      <c r="F829" s="304"/>
      <c r="G829" s="374"/>
      <c r="H829" s="334"/>
      <c r="I829" s="304"/>
      <c r="J829" s="304"/>
    </row>
    <row r="830" spans="1:10" ht="38.25">
      <c r="A830" s="331" t="s">
        <v>1905</v>
      </c>
      <c r="B830" s="340" t="s">
        <v>1056</v>
      </c>
      <c r="C830" s="395" t="s">
        <v>2621</v>
      </c>
      <c r="D830" s="334" t="s">
        <v>49</v>
      </c>
      <c r="E830" s="366">
        <v>450</v>
      </c>
      <c r="F830" s="304"/>
      <c r="G830" s="374"/>
      <c r="H830" s="334"/>
      <c r="I830" s="304"/>
      <c r="J830" s="304"/>
    </row>
    <row r="831" spans="1:10" ht="25.5">
      <c r="A831" s="331" t="s">
        <v>1906</v>
      </c>
      <c r="B831" s="340" t="s">
        <v>1056</v>
      </c>
      <c r="C831" s="395" t="s">
        <v>2622</v>
      </c>
      <c r="D831" s="334" t="s">
        <v>49</v>
      </c>
      <c r="E831" s="366">
        <v>30</v>
      </c>
      <c r="F831" s="304"/>
      <c r="G831" s="374"/>
      <c r="H831" s="334"/>
      <c r="I831" s="304"/>
      <c r="J831" s="304"/>
    </row>
    <row r="832" spans="1:10" ht="25.5">
      <c r="A832" s="331" t="s">
        <v>1907</v>
      </c>
      <c r="B832" s="340" t="s">
        <v>1254</v>
      </c>
      <c r="C832" s="395" t="s">
        <v>1255</v>
      </c>
      <c r="D832" s="334" t="s">
        <v>31</v>
      </c>
      <c r="E832" s="366">
        <v>180</v>
      </c>
      <c r="F832" s="304"/>
      <c r="G832" s="374"/>
      <c r="H832" s="334"/>
      <c r="I832" s="304"/>
      <c r="J832" s="304"/>
    </row>
    <row r="833" spans="1:10" ht="25.5">
      <c r="A833" s="331" t="s">
        <v>1908</v>
      </c>
      <c r="B833" s="340" t="s">
        <v>1254</v>
      </c>
      <c r="C833" s="395" t="s">
        <v>1256</v>
      </c>
      <c r="D833" s="334" t="s">
        <v>31</v>
      </c>
      <c r="E833" s="366">
        <v>150</v>
      </c>
      <c r="F833" s="304"/>
      <c r="G833" s="374"/>
      <c r="H833" s="334"/>
      <c r="I833" s="304"/>
      <c r="J833" s="304"/>
    </row>
    <row r="834" spans="1:10" ht="25.5">
      <c r="A834" s="331" t="s">
        <v>1909</v>
      </c>
      <c r="B834" s="340" t="s">
        <v>1254</v>
      </c>
      <c r="C834" s="395" t="s">
        <v>1257</v>
      </c>
      <c r="D834" s="334" t="s">
        <v>31</v>
      </c>
      <c r="E834" s="366">
        <v>3600</v>
      </c>
      <c r="F834" s="304"/>
      <c r="G834" s="374"/>
      <c r="H834" s="334"/>
      <c r="I834" s="304"/>
      <c r="J834" s="304"/>
    </row>
    <row r="835" spans="1:10">
      <c r="A835" s="331" t="s">
        <v>1910</v>
      </c>
      <c r="B835" s="340" t="s">
        <v>1254</v>
      </c>
      <c r="C835" s="395" t="s">
        <v>1258</v>
      </c>
      <c r="D835" s="334" t="s">
        <v>31</v>
      </c>
      <c r="E835" s="366">
        <v>180</v>
      </c>
      <c r="F835" s="304"/>
      <c r="G835" s="374"/>
      <c r="H835" s="371"/>
      <c r="I835" s="318"/>
      <c r="J835" s="304"/>
    </row>
    <row r="836" spans="1:10">
      <c r="A836" s="332"/>
      <c r="B836" s="341"/>
      <c r="C836" s="385"/>
      <c r="D836" s="335"/>
      <c r="E836" s="358"/>
      <c r="F836" s="329"/>
      <c r="G836" s="378"/>
      <c r="H836" s="335"/>
      <c r="I836" s="373" t="s">
        <v>1911</v>
      </c>
      <c r="J836" s="319"/>
    </row>
    <row r="837" spans="1:10">
      <c r="A837" s="330" t="s">
        <v>1912</v>
      </c>
      <c r="B837" s="347" t="s">
        <v>1370</v>
      </c>
      <c r="C837" s="323"/>
      <c r="D837" s="333"/>
      <c r="E837" s="357"/>
      <c r="F837" s="320"/>
      <c r="G837" s="375"/>
      <c r="H837" s="333"/>
      <c r="I837" s="320"/>
      <c r="J837" s="320"/>
    </row>
    <row r="838" spans="1:10">
      <c r="A838" s="331" t="s">
        <v>1913</v>
      </c>
      <c r="B838" s="348" t="s">
        <v>1262</v>
      </c>
      <c r="C838" s="348" t="s">
        <v>1263</v>
      </c>
      <c r="D838" s="334" t="s">
        <v>31</v>
      </c>
      <c r="E838" s="299">
        <v>5000</v>
      </c>
      <c r="F838" s="304"/>
      <c r="G838" s="374"/>
      <c r="H838" s="334"/>
      <c r="I838" s="304"/>
      <c r="J838" s="304"/>
    </row>
    <row r="839" spans="1:10">
      <c r="A839" s="332"/>
      <c r="B839" s="341"/>
      <c r="C839" s="385"/>
      <c r="D839" s="335"/>
      <c r="E839" s="358"/>
      <c r="F839" s="329"/>
      <c r="G839" s="378"/>
      <c r="H839" s="335"/>
      <c r="I839" s="373" t="s">
        <v>1914</v>
      </c>
      <c r="J839" s="319"/>
    </row>
    <row r="840" spans="1:10">
      <c r="A840" s="330" t="s">
        <v>1917</v>
      </c>
      <c r="B840" s="347" t="s">
        <v>1371</v>
      </c>
      <c r="C840" s="323"/>
      <c r="D840" s="333"/>
      <c r="E840" s="357"/>
      <c r="F840" s="320"/>
      <c r="G840" s="375"/>
      <c r="H840" s="333"/>
      <c r="I840" s="320"/>
      <c r="J840" s="320"/>
    </row>
    <row r="841" spans="1:10" ht="25.5">
      <c r="A841" s="331" t="s">
        <v>1921</v>
      </c>
      <c r="B841" s="351" t="s">
        <v>1268</v>
      </c>
      <c r="C841" s="351" t="s">
        <v>1269</v>
      </c>
      <c r="D841" s="334" t="s">
        <v>31</v>
      </c>
      <c r="E841" s="368">
        <v>15000</v>
      </c>
      <c r="F841" s="304"/>
      <c r="G841" s="374"/>
      <c r="H841" s="334"/>
      <c r="I841" s="304"/>
      <c r="J841" s="304"/>
    </row>
    <row r="842" spans="1:10">
      <c r="A842" s="332"/>
      <c r="B842" s="341"/>
      <c r="C842" s="385"/>
      <c r="D842" s="335"/>
      <c r="E842" s="358"/>
      <c r="F842" s="329"/>
      <c r="G842" s="378"/>
      <c r="H842" s="335"/>
      <c r="I842" s="373" t="s">
        <v>1915</v>
      </c>
      <c r="J842" s="319"/>
    </row>
    <row r="843" spans="1:10">
      <c r="A843" s="330" t="s">
        <v>1918</v>
      </c>
      <c r="B843" s="347" t="s">
        <v>1372</v>
      </c>
      <c r="C843" s="323"/>
      <c r="D843" s="333"/>
      <c r="E843" s="357"/>
      <c r="F843" s="320"/>
      <c r="G843" s="375"/>
      <c r="H843" s="333"/>
      <c r="I843" s="320"/>
      <c r="J843" s="320"/>
    </row>
    <row r="844" spans="1:10" ht="25.5">
      <c r="A844" s="331" t="s">
        <v>1922</v>
      </c>
      <c r="B844" s="350" t="s">
        <v>1270</v>
      </c>
      <c r="C844" s="350" t="s">
        <v>1270</v>
      </c>
      <c r="D844" s="334" t="s">
        <v>31</v>
      </c>
      <c r="E844" s="360">
        <v>200</v>
      </c>
      <c r="F844" s="304"/>
      <c r="G844" s="374"/>
      <c r="H844" s="371"/>
      <c r="I844" s="318"/>
      <c r="J844" s="304"/>
    </row>
    <row r="845" spans="1:10">
      <c r="A845" s="332"/>
      <c r="B845" s="341"/>
      <c r="C845" s="385"/>
      <c r="D845" s="335"/>
      <c r="E845" s="358"/>
      <c r="F845" s="329"/>
      <c r="G845" s="378"/>
      <c r="H845" s="335"/>
      <c r="I845" s="373" t="s">
        <v>1916</v>
      </c>
      <c r="J845" s="319"/>
    </row>
    <row r="846" spans="1:10">
      <c r="A846" s="330" t="s">
        <v>1919</v>
      </c>
      <c r="B846" s="347" t="s">
        <v>1373</v>
      </c>
      <c r="C846" s="323"/>
      <c r="D846" s="333"/>
      <c r="E846" s="357"/>
      <c r="F846" s="320"/>
      <c r="G846" s="375"/>
      <c r="H846" s="333"/>
      <c r="I846" s="320"/>
      <c r="J846" s="320"/>
    </row>
    <row r="847" spans="1:10" ht="51">
      <c r="A847" s="331" t="s">
        <v>1920</v>
      </c>
      <c r="B847" s="302" t="s">
        <v>1271</v>
      </c>
      <c r="C847" s="305" t="s">
        <v>1272</v>
      </c>
      <c r="D847" s="141" t="s">
        <v>31</v>
      </c>
      <c r="E847" s="299">
        <v>15000</v>
      </c>
      <c r="F847" s="304"/>
      <c r="G847" s="374"/>
      <c r="H847" s="371"/>
      <c r="I847" s="318"/>
      <c r="J847" s="304"/>
    </row>
    <row r="848" spans="1:10" ht="38.25">
      <c r="A848" s="331" t="s">
        <v>1923</v>
      </c>
      <c r="B848" s="302" t="s">
        <v>1271</v>
      </c>
      <c r="C848" s="305" t="s">
        <v>1273</v>
      </c>
      <c r="D848" s="141" t="s">
        <v>49</v>
      </c>
      <c r="E848" s="299">
        <v>1500</v>
      </c>
      <c r="F848" s="304"/>
      <c r="G848" s="374"/>
      <c r="H848" s="371"/>
      <c r="I848" s="318"/>
      <c r="J848" s="304"/>
    </row>
    <row r="849" spans="1:10" ht="25.5">
      <c r="A849" s="331" t="s">
        <v>1924</v>
      </c>
      <c r="B849" s="346" t="s">
        <v>1159</v>
      </c>
      <c r="C849" s="298" t="s">
        <v>1274</v>
      </c>
      <c r="D849" s="334" t="s">
        <v>31</v>
      </c>
      <c r="E849" s="360">
        <v>100000</v>
      </c>
      <c r="F849" s="304"/>
      <c r="G849" s="374"/>
      <c r="H849" s="371"/>
      <c r="I849" s="318"/>
      <c r="J849" s="304"/>
    </row>
    <row r="850" spans="1:10" ht="25.5">
      <c r="A850" s="331" t="s">
        <v>1925</v>
      </c>
      <c r="B850" s="346" t="s">
        <v>1159</v>
      </c>
      <c r="C850" s="298" t="s">
        <v>1275</v>
      </c>
      <c r="D850" s="334" t="s">
        <v>31</v>
      </c>
      <c r="E850" s="360">
        <v>100000</v>
      </c>
      <c r="F850" s="304"/>
      <c r="G850" s="374"/>
      <c r="H850" s="371"/>
      <c r="I850" s="318"/>
      <c r="J850" s="304"/>
    </row>
    <row r="851" spans="1:10">
      <c r="A851" s="332"/>
      <c r="B851" s="341"/>
      <c r="C851" s="385"/>
      <c r="D851" s="335"/>
      <c r="E851" s="358"/>
      <c r="F851" s="329"/>
      <c r="G851" s="378"/>
      <c r="H851" s="335"/>
      <c r="I851" s="373" t="s">
        <v>1926</v>
      </c>
      <c r="J851" s="319"/>
    </row>
    <row r="852" spans="1:10">
      <c r="A852" s="330" t="s">
        <v>1927</v>
      </c>
      <c r="B852" s="323" t="s">
        <v>1375</v>
      </c>
      <c r="C852" s="323"/>
      <c r="D852" s="333"/>
      <c r="E852" s="357"/>
      <c r="F852" s="320"/>
      <c r="G852" s="375"/>
      <c r="H852" s="333"/>
      <c r="I852" s="320"/>
      <c r="J852" s="320"/>
    </row>
    <row r="853" spans="1:10" ht="25.5">
      <c r="A853" s="331" t="s">
        <v>1929</v>
      </c>
      <c r="B853" s="346" t="s">
        <v>1279</v>
      </c>
      <c r="C853" s="346" t="s">
        <v>1280</v>
      </c>
      <c r="D853" s="334" t="s">
        <v>49</v>
      </c>
      <c r="E853" s="303">
        <v>20</v>
      </c>
      <c r="F853" s="304"/>
      <c r="G853" s="374"/>
      <c r="H853" s="334"/>
      <c r="I853" s="304"/>
      <c r="J853" s="304"/>
    </row>
    <row r="854" spans="1:10" ht="25.5">
      <c r="A854" s="331" t="s">
        <v>1930</v>
      </c>
      <c r="B854" s="352" t="s">
        <v>1279</v>
      </c>
      <c r="C854" s="346" t="s">
        <v>1374</v>
      </c>
      <c r="D854" s="334" t="s">
        <v>49</v>
      </c>
      <c r="E854" s="303">
        <v>12000</v>
      </c>
      <c r="F854" s="304"/>
      <c r="G854" s="374"/>
      <c r="H854" s="334"/>
      <c r="I854" s="304"/>
      <c r="J854" s="304"/>
    </row>
    <row r="855" spans="1:10">
      <c r="A855" s="332"/>
      <c r="B855" s="341"/>
      <c r="C855" s="385"/>
      <c r="D855" s="335"/>
      <c r="E855" s="358"/>
      <c r="F855" s="329"/>
      <c r="G855" s="378"/>
      <c r="H855" s="335"/>
      <c r="I855" s="373" t="s">
        <v>1931</v>
      </c>
      <c r="J855" s="319"/>
    </row>
    <row r="856" spans="1:10">
      <c r="A856" s="330" t="s">
        <v>1928</v>
      </c>
      <c r="B856" s="323" t="s">
        <v>1235</v>
      </c>
      <c r="C856" s="323"/>
      <c r="D856" s="333"/>
      <c r="E856" s="357"/>
      <c r="F856" s="320"/>
      <c r="G856" s="375"/>
      <c r="H856" s="333"/>
      <c r="I856" s="320"/>
      <c r="J856" s="320"/>
    </row>
    <row r="857" spans="1:10">
      <c r="A857" s="331" t="s">
        <v>1932</v>
      </c>
      <c r="B857" s="352" t="s">
        <v>1279</v>
      </c>
      <c r="C857" s="298" t="s">
        <v>1281</v>
      </c>
      <c r="D857" s="334" t="s">
        <v>31</v>
      </c>
      <c r="E857" s="303">
        <v>2000</v>
      </c>
      <c r="F857" s="304"/>
      <c r="G857" s="374"/>
      <c r="H857" s="334"/>
      <c r="I857" s="304"/>
      <c r="J857" s="304"/>
    </row>
    <row r="858" spans="1:10">
      <c r="A858" s="331" t="s">
        <v>1933</v>
      </c>
      <c r="B858" s="352" t="s">
        <v>1279</v>
      </c>
      <c r="C858" s="346" t="s">
        <v>1282</v>
      </c>
      <c r="D858" s="334" t="s">
        <v>31</v>
      </c>
      <c r="E858" s="365">
        <v>66000</v>
      </c>
      <c r="F858" s="304"/>
      <c r="G858" s="374"/>
      <c r="H858" s="334"/>
      <c r="I858" s="304"/>
      <c r="J858" s="304"/>
    </row>
    <row r="859" spans="1:10">
      <c r="A859" s="331" t="s">
        <v>1934</v>
      </c>
      <c r="B859" s="352" t="s">
        <v>1279</v>
      </c>
      <c r="C859" s="346" t="s">
        <v>1283</v>
      </c>
      <c r="D859" s="334" t="s">
        <v>31</v>
      </c>
      <c r="E859" s="303">
        <v>6000</v>
      </c>
      <c r="F859" s="304"/>
      <c r="G859" s="374"/>
      <c r="H859" s="334"/>
      <c r="I859" s="304"/>
      <c r="J859" s="304"/>
    </row>
    <row r="860" spans="1:10">
      <c r="A860" s="331" t="s">
        <v>1935</v>
      </c>
      <c r="B860" s="352" t="s">
        <v>1279</v>
      </c>
      <c r="C860" s="346" t="s">
        <v>1284</v>
      </c>
      <c r="D860" s="334" t="s">
        <v>31</v>
      </c>
      <c r="E860" s="365">
        <v>45000</v>
      </c>
      <c r="F860" s="304"/>
      <c r="G860" s="374"/>
      <c r="H860" s="334"/>
      <c r="I860" s="304"/>
      <c r="J860" s="304"/>
    </row>
    <row r="861" spans="1:10">
      <c r="A861" s="331" t="s">
        <v>1936</v>
      </c>
      <c r="B861" s="352" t="s">
        <v>1279</v>
      </c>
      <c r="C861" s="398" t="s">
        <v>1285</v>
      </c>
      <c r="D861" s="334" t="s">
        <v>31</v>
      </c>
      <c r="E861" s="303">
        <v>48000</v>
      </c>
      <c r="F861" s="304"/>
      <c r="G861" s="374"/>
      <c r="H861" s="334"/>
      <c r="I861" s="304"/>
      <c r="J861" s="304"/>
    </row>
    <row r="862" spans="1:10">
      <c r="A862" s="331" t="s">
        <v>1937</v>
      </c>
      <c r="B862" s="352" t="s">
        <v>1279</v>
      </c>
      <c r="C862" s="398" t="s">
        <v>1376</v>
      </c>
      <c r="D862" s="334" t="s">
        <v>31</v>
      </c>
      <c r="E862" s="303">
        <v>30000</v>
      </c>
      <c r="F862" s="304"/>
      <c r="G862" s="374"/>
      <c r="H862" s="334"/>
      <c r="I862" s="304"/>
      <c r="J862" s="304"/>
    </row>
    <row r="863" spans="1:10" ht="25.5">
      <c r="A863" s="331" t="s">
        <v>1938</v>
      </c>
      <c r="B863" s="352" t="s">
        <v>1279</v>
      </c>
      <c r="C863" s="298" t="s">
        <v>1286</v>
      </c>
      <c r="D863" s="334" t="s">
        <v>31</v>
      </c>
      <c r="E863" s="365">
        <v>3000</v>
      </c>
      <c r="F863" s="304"/>
      <c r="G863" s="374"/>
      <c r="H863" s="334"/>
      <c r="I863" s="304"/>
      <c r="J863" s="304"/>
    </row>
    <row r="864" spans="1:10">
      <c r="A864" s="331" t="s">
        <v>1939</v>
      </c>
      <c r="B864" s="352" t="s">
        <v>1279</v>
      </c>
      <c r="C864" s="298" t="s">
        <v>1287</v>
      </c>
      <c r="D864" s="334" t="s">
        <v>31</v>
      </c>
      <c r="E864" s="365">
        <v>2000</v>
      </c>
      <c r="F864" s="304"/>
      <c r="G864" s="374"/>
      <c r="H864" s="334"/>
      <c r="I864" s="304"/>
      <c r="J864" s="304"/>
    </row>
    <row r="865" spans="1:10">
      <c r="A865" s="332"/>
      <c r="B865" s="341"/>
      <c r="C865" s="385"/>
      <c r="D865" s="335"/>
      <c r="E865" s="358"/>
      <c r="F865" s="329"/>
      <c r="G865" s="378"/>
      <c r="H865" s="335"/>
      <c r="I865" s="373" t="s">
        <v>1940</v>
      </c>
      <c r="J865" s="319"/>
    </row>
    <row r="866" spans="1:10">
      <c r="A866" s="330" t="s">
        <v>1941</v>
      </c>
      <c r="B866" s="323" t="s">
        <v>1377</v>
      </c>
      <c r="C866" s="323"/>
      <c r="D866" s="333"/>
      <c r="E866" s="357"/>
      <c r="F866" s="320"/>
      <c r="G866" s="375"/>
      <c r="H866" s="333"/>
      <c r="I866" s="320"/>
      <c r="J866" s="320"/>
    </row>
    <row r="867" spans="1:10" ht="51">
      <c r="A867" s="331" t="s">
        <v>1942</v>
      </c>
      <c r="B867" s="352" t="s">
        <v>1279</v>
      </c>
      <c r="C867" s="298" t="s">
        <v>1288</v>
      </c>
      <c r="D867" s="334" t="s">
        <v>31</v>
      </c>
      <c r="E867" s="303">
        <v>16000</v>
      </c>
      <c r="F867" s="304"/>
      <c r="G867" s="374"/>
      <c r="H867" s="334"/>
      <c r="I867" s="304"/>
      <c r="J867" s="304"/>
    </row>
    <row r="868" spans="1:10" ht="51">
      <c r="A868" s="331" t="s">
        <v>1943</v>
      </c>
      <c r="B868" s="352" t="s">
        <v>1279</v>
      </c>
      <c r="C868" s="298" t="s">
        <v>1289</v>
      </c>
      <c r="D868" s="334" t="s">
        <v>31</v>
      </c>
      <c r="E868" s="303">
        <v>13000</v>
      </c>
      <c r="F868" s="304"/>
      <c r="G868" s="374"/>
      <c r="H868" s="334"/>
      <c r="I868" s="304"/>
      <c r="J868" s="304"/>
    </row>
    <row r="869" spans="1:10" ht="69.75">
      <c r="A869" s="331" t="s">
        <v>1944</v>
      </c>
      <c r="B869" s="352" t="s">
        <v>1279</v>
      </c>
      <c r="C869" s="350" t="s">
        <v>1378</v>
      </c>
      <c r="D869" s="334" t="s">
        <v>49</v>
      </c>
      <c r="E869" s="303">
        <v>240</v>
      </c>
      <c r="F869" s="304"/>
      <c r="G869" s="374"/>
      <c r="H869" s="371"/>
      <c r="I869" s="318"/>
      <c r="J869" s="304"/>
    </row>
    <row r="870" spans="1:10">
      <c r="A870" s="332"/>
      <c r="B870" s="341"/>
      <c r="C870" s="385"/>
      <c r="D870" s="335"/>
      <c r="E870" s="358"/>
      <c r="F870" s="329"/>
      <c r="G870" s="378"/>
      <c r="H870" s="335"/>
      <c r="I870" s="373" t="s">
        <v>1945</v>
      </c>
      <c r="J870" s="319"/>
    </row>
    <row r="871" spans="1:10">
      <c r="A871" s="330" t="s">
        <v>1946</v>
      </c>
      <c r="B871" s="326" t="s">
        <v>1292</v>
      </c>
      <c r="C871" s="399"/>
      <c r="D871" s="333"/>
      <c r="E871" s="357"/>
      <c r="F871" s="320"/>
      <c r="G871" s="375"/>
      <c r="H871" s="333"/>
      <c r="I871" s="320"/>
      <c r="J871" s="320"/>
    </row>
    <row r="872" spans="1:10" ht="63.75">
      <c r="A872" s="331" t="s">
        <v>1947</v>
      </c>
      <c r="B872" s="340" t="s">
        <v>1294</v>
      </c>
      <c r="C872" s="395" t="s">
        <v>1294</v>
      </c>
      <c r="D872" s="334" t="s">
        <v>31</v>
      </c>
      <c r="E872" s="366">
        <v>2</v>
      </c>
      <c r="F872" s="304"/>
      <c r="G872" s="374"/>
      <c r="H872" s="334"/>
      <c r="I872" s="304"/>
      <c r="J872" s="304"/>
    </row>
    <row r="873" spans="1:10" ht="63.75">
      <c r="A873" s="331" t="s">
        <v>1948</v>
      </c>
      <c r="B873" s="340" t="s">
        <v>1295</v>
      </c>
      <c r="C873" s="395" t="s">
        <v>1295</v>
      </c>
      <c r="D873" s="334" t="s">
        <v>31</v>
      </c>
      <c r="E873" s="366">
        <v>1</v>
      </c>
      <c r="F873" s="304"/>
      <c r="G873" s="374"/>
      <c r="H873" s="334"/>
      <c r="I873" s="304"/>
      <c r="J873" s="304"/>
    </row>
    <row r="874" spans="1:10" ht="89.25">
      <c r="A874" s="331" t="s">
        <v>1949</v>
      </c>
      <c r="B874" s="353" t="s">
        <v>1296</v>
      </c>
      <c r="C874" s="400" t="s">
        <v>1296</v>
      </c>
      <c r="D874" s="334" t="s">
        <v>31</v>
      </c>
      <c r="E874" s="369">
        <v>3</v>
      </c>
      <c r="F874" s="304"/>
      <c r="G874" s="374"/>
      <c r="H874" s="334"/>
      <c r="I874" s="304"/>
      <c r="J874" s="304"/>
    </row>
    <row r="875" spans="1:10" ht="63.75">
      <c r="A875" s="331" t="s">
        <v>1950</v>
      </c>
      <c r="B875" s="340" t="s">
        <v>1297</v>
      </c>
      <c r="C875" s="395" t="s">
        <v>1297</v>
      </c>
      <c r="D875" s="334" t="s">
        <v>31</v>
      </c>
      <c r="E875" s="369">
        <v>1</v>
      </c>
      <c r="F875" s="339"/>
      <c r="G875" s="374"/>
      <c r="H875" s="334"/>
      <c r="I875" s="339"/>
      <c r="J875" s="339"/>
    </row>
    <row r="876" spans="1:10" ht="153">
      <c r="A876" s="331" t="s">
        <v>1951</v>
      </c>
      <c r="B876" s="340" t="s">
        <v>1298</v>
      </c>
      <c r="C876" s="395" t="s">
        <v>1298</v>
      </c>
      <c r="D876" s="334" t="s">
        <v>31</v>
      </c>
      <c r="E876" s="369">
        <v>1</v>
      </c>
      <c r="F876" s="339"/>
      <c r="G876" s="374"/>
      <c r="H876" s="334"/>
      <c r="I876" s="339"/>
      <c r="J876" s="339"/>
    </row>
    <row r="877" spans="1:10" ht="63.75">
      <c r="A877" s="331" t="s">
        <v>1952</v>
      </c>
      <c r="B877" s="340" t="s">
        <v>1299</v>
      </c>
      <c r="C877" s="395" t="s">
        <v>1299</v>
      </c>
      <c r="D877" s="334" t="s">
        <v>31</v>
      </c>
      <c r="E877" s="369">
        <v>1</v>
      </c>
      <c r="F877" s="339"/>
      <c r="G877" s="374"/>
      <c r="H877" s="334"/>
      <c r="I877" s="339"/>
      <c r="J877" s="339"/>
    </row>
    <row r="878" spans="1:10" ht="63.75">
      <c r="A878" s="331" t="s">
        <v>1953</v>
      </c>
      <c r="B878" s="340" t="s">
        <v>1300</v>
      </c>
      <c r="C878" s="395" t="s">
        <v>1300</v>
      </c>
      <c r="D878" s="334" t="s">
        <v>31</v>
      </c>
      <c r="E878" s="369">
        <v>1</v>
      </c>
      <c r="F878" s="339"/>
      <c r="G878" s="374"/>
      <c r="H878" s="334"/>
      <c r="I878" s="339"/>
      <c r="J878" s="339"/>
    </row>
    <row r="879" spans="1:10" ht="76.5">
      <c r="A879" s="331" t="s">
        <v>1954</v>
      </c>
      <c r="B879" s="340" t="s">
        <v>1301</v>
      </c>
      <c r="C879" s="395" t="s">
        <v>1301</v>
      </c>
      <c r="D879" s="334" t="s">
        <v>31</v>
      </c>
      <c r="E879" s="369">
        <v>1</v>
      </c>
      <c r="F879" s="339"/>
      <c r="G879" s="374"/>
      <c r="H879" s="334"/>
      <c r="I879" s="339"/>
      <c r="J879" s="339"/>
    </row>
    <row r="880" spans="1:10" ht="140.25">
      <c r="A880" s="331" t="s">
        <v>1955</v>
      </c>
      <c r="B880" s="340" t="s">
        <v>1302</v>
      </c>
      <c r="C880" s="395" t="s">
        <v>1302</v>
      </c>
      <c r="D880" s="334" t="s">
        <v>31</v>
      </c>
      <c r="E880" s="369">
        <v>1</v>
      </c>
      <c r="F880" s="339"/>
      <c r="G880" s="374"/>
      <c r="H880" s="372"/>
      <c r="I880" s="588"/>
      <c r="J880" s="339"/>
    </row>
    <row r="881" spans="1:10">
      <c r="A881" s="332"/>
      <c r="B881" s="341"/>
      <c r="C881" s="341"/>
      <c r="D881" s="335"/>
      <c r="E881" s="358"/>
      <c r="F881" s="373"/>
      <c r="G881" s="260"/>
      <c r="H881" s="335"/>
      <c r="I881" s="373" t="s">
        <v>1956</v>
      </c>
      <c r="J881" s="433"/>
    </row>
    <row r="882" spans="1:10">
      <c r="A882" s="330" t="s">
        <v>1957</v>
      </c>
      <c r="B882" s="342" t="s">
        <v>1305</v>
      </c>
      <c r="C882" s="386"/>
      <c r="D882" s="333"/>
      <c r="E882" s="357"/>
      <c r="F882" s="248"/>
      <c r="G882" s="375"/>
      <c r="H882" s="333"/>
      <c r="I882" s="248"/>
      <c r="J882" s="248"/>
    </row>
    <row r="883" spans="1:10">
      <c r="A883" s="331" t="s">
        <v>1958</v>
      </c>
      <c r="B883" s="293" t="s">
        <v>1310</v>
      </c>
      <c r="C883" s="293" t="s">
        <v>1311</v>
      </c>
      <c r="D883" s="294" t="s">
        <v>31</v>
      </c>
      <c r="E883" s="370">
        <v>3</v>
      </c>
      <c r="F883" s="339"/>
      <c r="G883" s="374"/>
      <c r="H883" s="334"/>
      <c r="I883" s="339"/>
      <c r="J883" s="339"/>
    </row>
    <row r="884" spans="1:10">
      <c r="A884" s="331" t="s">
        <v>1959</v>
      </c>
      <c r="B884" s="293" t="s">
        <v>1312</v>
      </c>
      <c r="C884" s="293" t="s">
        <v>1313</v>
      </c>
      <c r="D884" s="294" t="s">
        <v>31</v>
      </c>
      <c r="E884" s="361">
        <v>18</v>
      </c>
      <c r="F884" s="339"/>
      <c r="G884" s="374"/>
      <c r="H884" s="334"/>
      <c r="I884" s="339"/>
      <c r="J884" s="339"/>
    </row>
    <row r="885" spans="1:10">
      <c r="A885" s="331" t="s">
        <v>1960</v>
      </c>
      <c r="B885" s="293" t="s">
        <v>1314</v>
      </c>
      <c r="C885" s="293" t="s">
        <v>1315</v>
      </c>
      <c r="D885" s="294" t="s">
        <v>31</v>
      </c>
      <c r="E885" s="361">
        <v>300</v>
      </c>
      <c r="F885" s="339"/>
      <c r="G885" s="374"/>
      <c r="H885" s="334"/>
      <c r="I885" s="339"/>
      <c r="J885" s="339"/>
    </row>
    <row r="886" spans="1:10">
      <c r="A886" s="331" t="s">
        <v>1961</v>
      </c>
      <c r="B886" s="293" t="s">
        <v>1316</v>
      </c>
      <c r="C886" s="293" t="s">
        <v>1317</v>
      </c>
      <c r="D886" s="294" t="s">
        <v>31</v>
      </c>
      <c r="E886" s="361">
        <v>300</v>
      </c>
      <c r="F886" s="339"/>
      <c r="G886" s="374"/>
      <c r="H886" s="334"/>
      <c r="I886" s="339"/>
      <c r="J886" s="339"/>
    </row>
    <row r="887" spans="1:10">
      <c r="A887" s="331" t="s">
        <v>1962</v>
      </c>
      <c r="B887" s="589" t="s">
        <v>1318</v>
      </c>
      <c r="C887" s="293" t="s">
        <v>1319</v>
      </c>
      <c r="D887" s="294" t="s">
        <v>31</v>
      </c>
      <c r="E887" s="294">
        <v>300</v>
      </c>
      <c r="F887" s="339"/>
      <c r="G887" s="374"/>
      <c r="H887" s="334"/>
      <c r="I887" s="339"/>
      <c r="J887" s="339"/>
    </row>
    <row r="888" spans="1:10">
      <c r="A888" s="331" t="s">
        <v>1963</v>
      </c>
      <c r="B888" s="293" t="s">
        <v>1320</v>
      </c>
      <c r="C888" s="293" t="s">
        <v>1321</v>
      </c>
      <c r="D888" s="294" t="s">
        <v>31</v>
      </c>
      <c r="E888" s="361" t="s">
        <v>241</v>
      </c>
      <c r="F888" s="339"/>
      <c r="G888" s="374"/>
      <c r="H888" s="334"/>
      <c r="I888" s="339"/>
      <c r="J888" s="339"/>
    </row>
    <row r="889" spans="1:10">
      <c r="A889" s="331" t="s">
        <v>1964</v>
      </c>
      <c r="B889" s="293" t="s">
        <v>1322</v>
      </c>
      <c r="C889" s="293" t="s">
        <v>1323</v>
      </c>
      <c r="D889" s="294" t="s">
        <v>31</v>
      </c>
      <c r="E889" s="361">
        <v>3</v>
      </c>
      <c r="F889" s="339"/>
      <c r="G889" s="374"/>
      <c r="H889" s="334"/>
      <c r="I889" s="339"/>
      <c r="J889" s="339"/>
    </row>
    <row r="890" spans="1:10">
      <c r="A890" s="331" t="s">
        <v>1965</v>
      </c>
      <c r="B890" s="293" t="s">
        <v>840</v>
      </c>
      <c r="C890" s="293" t="s">
        <v>1324</v>
      </c>
      <c r="D890" s="294" t="s">
        <v>31</v>
      </c>
      <c r="E890" s="361">
        <v>2</v>
      </c>
      <c r="F890" s="339"/>
      <c r="G890" s="374"/>
      <c r="H890" s="371"/>
      <c r="I890" s="590"/>
      <c r="J890" s="339"/>
    </row>
    <row r="891" spans="1:10">
      <c r="A891" s="331" t="s">
        <v>1966</v>
      </c>
      <c r="B891" s="55" t="s">
        <v>1325</v>
      </c>
      <c r="C891" s="494" t="s">
        <v>1326</v>
      </c>
      <c r="D891" s="384" t="s">
        <v>31</v>
      </c>
      <c r="E891" s="384">
        <v>2</v>
      </c>
      <c r="F891" s="339"/>
      <c r="G891" s="374"/>
      <c r="H891" s="371"/>
      <c r="I891" s="590"/>
      <c r="J891" s="339"/>
    </row>
    <row r="892" spans="1:10">
      <c r="A892" s="332"/>
      <c r="B892" s="341"/>
      <c r="C892" s="341"/>
      <c r="D892" s="335"/>
      <c r="E892" s="358"/>
      <c r="F892" s="373"/>
      <c r="G892" s="260"/>
      <c r="H892" s="335"/>
      <c r="I892" s="373" t="s">
        <v>2755</v>
      </c>
      <c r="J892" s="433"/>
    </row>
    <row r="893" spans="1:10">
      <c r="A893" s="330" t="s">
        <v>1967</v>
      </c>
      <c r="B893" s="343" t="s">
        <v>1329</v>
      </c>
      <c r="C893" s="343"/>
      <c r="D893" s="336"/>
      <c r="E893" s="357"/>
      <c r="F893" s="343"/>
      <c r="G893" s="376"/>
      <c r="H893" s="336"/>
      <c r="I893" s="343"/>
      <c r="J893" s="343"/>
    </row>
    <row r="894" spans="1:10" ht="25.5">
      <c r="A894" s="381" t="s">
        <v>1968</v>
      </c>
      <c r="B894" s="382" t="s">
        <v>1331</v>
      </c>
      <c r="C894" s="590" t="s">
        <v>1332</v>
      </c>
      <c r="D894" s="371" t="s">
        <v>31</v>
      </c>
      <c r="E894" s="383">
        <v>60000</v>
      </c>
      <c r="F894" s="590"/>
      <c r="G894" s="377"/>
      <c r="H894" s="371"/>
      <c r="I894" s="590"/>
      <c r="J894" s="590"/>
    </row>
    <row r="895" spans="1:10" ht="25.5">
      <c r="A895" s="381" t="s">
        <v>1969</v>
      </c>
      <c r="B895" s="382" t="s">
        <v>1331</v>
      </c>
      <c r="C895" s="590" t="s">
        <v>1334</v>
      </c>
      <c r="D895" s="371" t="s">
        <v>31</v>
      </c>
      <c r="E895" s="383">
        <v>15000</v>
      </c>
      <c r="F895" s="590"/>
      <c r="G895" s="377"/>
      <c r="H895" s="371"/>
      <c r="I895" s="590"/>
      <c r="J895" s="590"/>
    </row>
    <row r="896" spans="1:10" ht="25.5">
      <c r="A896" s="381" t="s">
        <v>1970</v>
      </c>
      <c r="B896" s="382" t="s">
        <v>1335</v>
      </c>
      <c r="C896" s="590" t="s">
        <v>1336</v>
      </c>
      <c r="D896" s="371" t="s">
        <v>31</v>
      </c>
      <c r="E896" s="383">
        <v>3000</v>
      </c>
      <c r="F896" s="590"/>
      <c r="G896" s="377"/>
      <c r="H896" s="371"/>
      <c r="I896" s="590"/>
      <c r="J896" s="590"/>
    </row>
    <row r="897" spans="1:10" ht="25.5">
      <c r="A897" s="381" t="s">
        <v>1971</v>
      </c>
      <c r="B897" s="382" t="s">
        <v>1337</v>
      </c>
      <c r="C897" s="382" t="s">
        <v>1338</v>
      </c>
      <c r="D897" s="371" t="s">
        <v>31</v>
      </c>
      <c r="E897" s="383">
        <v>15000</v>
      </c>
      <c r="F897" s="590"/>
      <c r="G897" s="377"/>
      <c r="H897" s="371"/>
      <c r="I897" s="590"/>
      <c r="J897" s="590"/>
    </row>
    <row r="898" spans="1:10">
      <c r="A898" s="332"/>
      <c r="B898" s="341"/>
      <c r="C898" s="341"/>
      <c r="D898" s="335"/>
      <c r="E898" s="358"/>
      <c r="F898" s="373"/>
      <c r="G898" s="341"/>
      <c r="H898" s="335"/>
      <c r="I898" s="373" t="s">
        <v>1972</v>
      </c>
      <c r="J898" s="433"/>
    </row>
    <row r="899" spans="1:10">
      <c r="A899" s="330">
        <v>134</v>
      </c>
      <c r="B899" s="591" t="s">
        <v>1379</v>
      </c>
      <c r="C899" s="592"/>
      <c r="D899" s="593"/>
      <c r="E899" s="594"/>
      <c r="F899" s="595"/>
      <c r="G899" s="595"/>
      <c r="H899" s="595"/>
      <c r="I899" s="595"/>
      <c r="J899" s="595"/>
    </row>
    <row r="900" spans="1:10" ht="51">
      <c r="A900" s="381" t="s">
        <v>1973</v>
      </c>
      <c r="B900" s="486" t="s">
        <v>1988</v>
      </c>
      <c r="C900" s="487" t="s">
        <v>1380</v>
      </c>
      <c r="D900" s="402" t="s">
        <v>249</v>
      </c>
      <c r="E900" s="498">
        <v>36</v>
      </c>
      <c r="F900" s="489"/>
      <c r="G900" s="489"/>
      <c r="H900" s="489"/>
      <c r="I900" s="489"/>
      <c r="J900" s="489"/>
    </row>
    <row r="901" spans="1:10" ht="51">
      <c r="A901" s="381" t="s">
        <v>1974</v>
      </c>
      <c r="B901" s="486" t="s">
        <v>1989</v>
      </c>
      <c r="C901" s="487" t="s">
        <v>1381</v>
      </c>
      <c r="D901" s="402" t="s">
        <v>249</v>
      </c>
      <c r="E901" s="499">
        <v>36</v>
      </c>
      <c r="F901" s="489"/>
      <c r="G901" s="489"/>
      <c r="H901" s="489"/>
      <c r="I901" s="489"/>
      <c r="J901" s="489"/>
    </row>
    <row r="902" spans="1:10" ht="25.5">
      <c r="A902" s="381" t="s">
        <v>1975</v>
      </c>
      <c r="B902" s="491" t="s">
        <v>1382</v>
      </c>
      <c r="C902" s="487" t="s">
        <v>1383</v>
      </c>
      <c r="D902" s="402" t="s">
        <v>249</v>
      </c>
      <c r="E902" s="499">
        <v>180</v>
      </c>
      <c r="F902" s="489"/>
      <c r="G902" s="489"/>
      <c r="H902" s="489"/>
      <c r="I902" s="489"/>
      <c r="J902" s="489"/>
    </row>
    <row r="903" spans="1:10" ht="25.5">
      <c r="A903" s="381" t="s">
        <v>1976</v>
      </c>
      <c r="B903" s="491" t="s">
        <v>1384</v>
      </c>
      <c r="C903" s="487" t="s">
        <v>1385</v>
      </c>
      <c r="D903" s="402" t="s">
        <v>49</v>
      </c>
      <c r="E903" s="498">
        <v>90</v>
      </c>
      <c r="F903" s="489"/>
      <c r="G903" s="489"/>
      <c r="H903" s="489"/>
      <c r="I903" s="489"/>
      <c r="J903" s="489"/>
    </row>
    <row r="904" spans="1:10" ht="38.25">
      <c r="A904" s="381" t="s">
        <v>1977</v>
      </c>
      <c r="B904" s="491" t="s">
        <v>1386</v>
      </c>
      <c r="C904" s="487" t="s">
        <v>1387</v>
      </c>
      <c r="D904" s="488" t="s">
        <v>49</v>
      </c>
      <c r="E904" s="498">
        <v>72</v>
      </c>
      <c r="F904" s="489"/>
      <c r="G904" s="489"/>
      <c r="H904" s="489"/>
      <c r="I904" s="489"/>
      <c r="J904" s="489"/>
    </row>
    <row r="905" spans="1:10" ht="38.25">
      <c r="A905" s="381" t="s">
        <v>1978</v>
      </c>
      <c r="B905" s="492" t="s">
        <v>1388</v>
      </c>
      <c r="C905" s="402" t="s">
        <v>1389</v>
      </c>
      <c r="D905" s="488" t="s">
        <v>31</v>
      </c>
      <c r="E905" s="500">
        <v>8</v>
      </c>
      <c r="F905" s="489"/>
      <c r="G905" s="489"/>
      <c r="H905" s="489"/>
      <c r="I905" s="489"/>
      <c r="J905" s="489"/>
    </row>
    <row r="906" spans="1:10" ht="38.25">
      <c r="A906" s="381" t="s">
        <v>1979</v>
      </c>
      <c r="B906" s="402" t="s">
        <v>1390</v>
      </c>
      <c r="C906" s="402" t="s">
        <v>1391</v>
      </c>
      <c r="D906" s="488" t="s">
        <v>31</v>
      </c>
      <c r="E906" s="500">
        <v>8</v>
      </c>
      <c r="F906" s="489"/>
      <c r="G906" s="489"/>
      <c r="H906" s="489"/>
      <c r="I906" s="489"/>
      <c r="J906" s="489"/>
    </row>
    <row r="907" spans="1:10" ht="25.5">
      <c r="A907" s="381" t="s">
        <v>1980</v>
      </c>
      <c r="B907" s="402" t="s">
        <v>1392</v>
      </c>
      <c r="C907" s="402" t="s">
        <v>1393</v>
      </c>
      <c r="D907" s="488" t="s">
        <v>31</v>
      </c>
      <c r="E907" s="500">
        <v>5</v>
      </c>
      <c r="F907" s="489"/>
      <c r="G907" s="489"/>
      <c r="H907" s="489"/>
      <c r="I907" s="489"/>
      <c r="J907" s="489"/>
    </row>
    <row r="908" spans="1:10" ht="38.25">
      <c r="A908" s="381" t="s">
        <v>1981</v>
      </c>
      <c r="B908" s="402" t="s">
        <v>1394</v>
      </c>
      <c r="C908" s="493" t="s">
        <v>1395</v>
      </c>
      <c r="D908" s="488" t="s">
        <v>31</v>
      </c>
      <c r="E908" s="500">
        <v>36</v>
      </c>
      <c r="F908" s="489"/>
      <c r="G908" s="489"/>
      <c r="H908" s="489"/>
      <c r="I908" s="489"/>
      <c r="J908" s="489"/>
    </row>
    <row r="909" spans="1:10" ht="25.5">
      <c r="A909" s="381" t="s">
        <v>1982</v>
      </c>
      <c r="B909" s="402" t="s">
        <v>1396</v>
      </c>
      <c r="C909" s="402" t="s">
        <v>1397</v>
      </c>
      <c r="D909" s="488" t="s">
        <v>31</v>
      </c>
      <c r="E909" s="500">
        <v>10</v>
      </c>
      <c r="F909" s="489"/>
      <c r="G909" s="489"/>
      <c r="H909" s="489"/>
      <c r="I909" s="489"/>
      <c r="J909" s="489"/>
    </row>
    <row r="910" spans="1:10" ht="38.25">
      <c r="A910" s="381" t="s">
        <v>1983</v>
      </c>
      <c r="B910" s="488" t="s">
        <v>1398</v>
      </c>
      <c r="C910" s="493" t="s">
        <v>1399</v>
      </c>
      <c r="D910" s="488" t="s">
        <v>49</v>
      </c>
      <c r="E910" s="501">
        <v>144</v>
      </c>
      <c r="F910" s="489"/>
      <c r="G910" s="489"/>
      <c r="H910" s="489"/>
      <c r="I910" s="489"/>
      <c r="J910" s="489"/>
    </row>
    <row r="911" spans="1:10" ht="38.25">
      <c r="A911" s="381" t="s">
        <v>1984</v>
      </c>
      <c r="B911" s="488" t="s">
        <v>1400</v>
      </c>
      <c r="C911" s="493" t="s">
        <v>1401</v>
      </c>
      <c r="D911" s="488" t="s">
        <v>49</v>
      </c>
      <c r="E911" s="501">
        <v>108</v>
      </c>
      <c r="F911" s="489"/>
      <c r="G911" s="489"/>
      <c r="H911" s="489"/>
      <c r="I911" s="489"/>
      <c r="J911" s="489"/>
    </row>
    <row r="912" spans="1:10" ht="25.5">
      <c r="A912" s="381" t="s">
        <v>1985</v>
      </c>
      <c r="B912" s="402" t="s">
        <v>1402</v>
      </c>
      <c r="C912" s="402" t="s">
        <v>1403</v>
      </c>
      <c r="D912" s="402" t="s">
        <v>249</v>
      </c>
      <c r="E912" s="500">
        <v>60</v>
      </c>
      <c r="F912" s="489"/>
      <c r="G912" s="489"/>
      <c r="H912" s="489"/>
      <c r="I912" s="489"/>
      <c r="J912" s="489"/>
    </row>
    <row r="913" spans="1:10" ht="51">
      <c r="A913" s="381" t="s">
        <v>1986</v>
      </c>
      <c r="B913" s="488" t="s">
        <v>274</v>
      </c>
      <c r="C913" s="402" t="s">
        <v>1404</v>
      </c>
      <c r="D913" s="402" t="s">
        <v>249</v>
      </c>
      <c r="E913" s="500">
        <v>4000</v>
      </c>
      <c r="F913" s="489"/>
      <c r="G913" s="489"/>
      <c r="H913" s="489"/>
      <c r="I913" s="489"/>
      <c r="J913" s="489"/>
    </row>
    <row r="914" spans="1:10" ht="38.25">
      <c r="A914" s="381" t="s">
        <v>1987</v>
      </c>
      <c r="B914" s="491" t="s">
        <v>1405</v>
      </c>
      <c r="C914" s="402" t="s">
        <v>1406</v>
      </c>
      <c r="D914" s="402" t="s">
        <v>858</v>
      </c>
      <c r="E914" s="500">
        <v>800</v>
      </c>
      <c r="F914" s="489"/>
      <c r="G914" s="489"/>
      <c r="H914" s="489"/>
      <c r="I914" s="489"/>
      <c r="J914" s="489"/>
    </row>
    <row r="915" spans="1:10">
      <c r="A915" s="332"/>
      <c r="B915" s="341"/>
      <c r="C915" s="341"/>
      <c r="D915" s="335"/>
      <c r="E915" s="358"/>
      <c r="F915" s="373"/>
      <c r="G915" s="341"/>
      <c r="H915" s="335"/>
      <c r="I915" s="373" t="s">
        <v>1990</v>
      </c>
      <c r="J915" s="433"/>
    </row>
    <row r="916" spans="1:10">
      <c r="A916" s="607" t="s">
        <v>2183</v>
      </c>
      <c r="B916" s="503" t="s">
        <v>1991</v>
      </c>
      <c r="C916" s="503"/>
      <c r="D916" s="504"/>
      <c r="E916" s="505"/>
      <c r="F916" s="507"/>
      <c r="G916" s="508"/>
      <c r="H916" s="584"/>
      <c r="I916" s="584"/>
      <c r="J916" s="584"/>
    </row>
    <row r="917" spans="1:10" ht="25.5">
      <c r="A917" s="608" t="s">
        <v>2340</v>
      </c>
      <c r="B917" s="528" t="s">
        <v>838</v>
      </c>
      <c r="C917" s="528" t="s">
        <v>1992</v>
      </c>
      <c r="D917" s="529" t="s">
        <v>31</v>
      </c>
      <c r="E917" s="513">
        <v>220</v>
      </c>
      <c r="F917" s="511"/>
      <c r="G917" s="512"/>
      <c r="H917" s="586"/>
      <c r="I917" s="586"/>
      <c r="J917" s="587"/>
    </row>
    <row r="918" spans="1:10" ht="25.5">
      <c r="A918" s="608" t="s">
        <v>2341</v>
      </c>
      <c r="B918" s="528" t="s">
        <v>2633</v>
      </c>
      <c r="C918" s="528" t="s">
        <v>2572</v>
      </c>
      <c r="D918" s="529" t="s">
        <v>31</v>
      </c>
      <c r="E918" s="513">
        <v>150</v>
      </c>
      <c r="F918" s="511"/>
      <c r="G918" s="512"/>
      <c r="H918" s="586"/>
      <c r="I918" s="586"/>
      <c r="J918" s="587"/>
    </row>
    <row r="919" spans="1:10" ht="25.5">
      <c r="A919" s="608" t="s">
        <v>2342</v>
      </c>
      <c r="B919" s="528" t="s">
        <v>1993</v>
      </c>
      <c r="C919" s="528" t="s">
        <v>1994</v>
      </c>
      <c r="D919" s="529" t="s">
        <v>31</v>
      </c>
      <c r="E919" s="513">
        <v>120</v>
      </c>
      <c r="F919" s="511"/>
      <c r="G919" s="512"/>
      <c r="H919" s="586"/>
      <c r="I919" s="586"/>
      <c r="J919" s="587"/>
    </row>
    <row r="920" spans="1:10">
      <c r="A920" s="608" t="s">
        <v>2343</v>
      </c>
      <c r="B920" s="528" t="s">
        <v>1995</v>
      </c>
      <c r="C920" s="528" t="s">
        <v>1996</v>
      </c>
      <c r="D920" s="529" t="s">
        <v>31</v>
      </c>
      <c r="E920" s="513">
        <v>1</v>
      </c>
      <c r="F920" s="511"/>
      <c r="G920" s="512"/>
      <c r="H920" s="586"/>
      <c r="I920" s="586"/>
      <c r="J920" s="587"/>
    </row>
    <row r="921" spans="1:10" ht="38.25">
      <c r="A921" s="608" t="s">
        <v>2344</v>
      </c>
      <c r="B921" s="528" t="s">
        <v>1997</v>
      </c>
      <c r="C921" s="528" t="s">
        <v>1998</v>
      </c>
      <c r="D921" s="529" t="s">
        <v>31</v>
      </c>
      <c r="E921" s="513">
        <v>2</v>
      </c>
      <c r="F921" s="511"/>
      <c r="G921" s="512"/>
      <c r="H921" s="586"/>
      <c r="I921" s="586"/>
      <c r="J921" s="587"/>
    </row>
    <row r="922" spans="1:10">
      <c r="A922" s="608" t="s">
        <v>2345</v>
      </c>
      <c r="B922" s="528" t="s">
        <v>1999</v>
      </c>
      <c r="C922" s="528" t="s">
        <v>2000</v>
      </c>
      <c r="D922" s="529" t="s">
        <v>2001</v>
      </c>
      <c r="E922" s="513">
        <v>60</v>
      </c>
      <c r="F922" s="511"/>
      <c r="G922" s="512"/>
      <c r="H922" s="586"/>
      <c r="I922" s="586"/>
      <c r="J922" s="587"/>
    </row>
    <row r="923" spans="1:10">
      <c r="A923" s="608" t="s">
        <v>2346</v>
      </c>
      <c r="B923" s="528" t="s">
        <v>2002</v>
      </c>
      <c r="C923" s="528" t="s">
        <v>2003</v>
      </c>
      <c r="D923" s="529" t="s">
        <v>31</v>
      </c>
      <c r="E923" s="513">
        <v>15</v>
      </c>
      <c r="F923" s="511"/>
      <c r="G923" s="512"/>
      <c r="H923" s="586"/>
      <c r="I923" s="586"/>
      <c r="J923" s="587"/>
    </row>
    <row r="924" spans="1:10" ht="25.5">
      <c r="A924" s="608" t="s">
        <v>2347</v>
      </c>
      <c r="B924" s="528" t="s">
        <v>2634</v>
      </c>
      <c r="C924" s="528" t="s">
        <v>2004</v>
      </c>
      <c r="D924" s="529" t="s">
        <v>31</v>
      </c>
      <c r="E924" s="513">
        <f>4*1.3</f>
        <v>5.2</v>
      </c>
      <c r="F924" s="511"/>
      <c r="G924" s="512"/>
      <c r="H924" s="586"/>
      <c r="I924" s="586"/>
      <c r="J924" s="587"/>
    </row>
    <row r="925" spans="1:10">
      <c r="A925" s="608" t="s">
        <v>2348</v>
      </c>
      <c r="B925" s="528" t="s">
        <v>2005</v>
      </c>
      <c r="C925" s="528" t="s">
        <v>2000</v>
      </c>
      <c r="D925" s="529" t="s">
        <v>2001</v>
      </c>
      <c r="E925" s="513">
        <v>60</v>
      </c>
      <c r="F925" s="511"/>
      <c r="G925" s="512"/>
      <c r="H925" s="586"/>
      <c r="I925" s="586"/>
      <c r="J925" s="587"/>
    </row>
    <row r="926" spans="1:10">
      <c r="A926" s="608" t="s">
        <v>2349</v>
      </c>
      <c r="B926" s="528" t="s">
        <v>2635</v>
      </c>
      <c r="C926" s="528" t="s">
        <v>2006</v>
      </c>
      <c r="D926" s="529" t="s">
        <v>31</v>
      </c>
      <c r="E926" s="513">
        <v>75</v>
      </c>
      <c r="F926" s="511"/>
      <c r="G926" s="512"/>
      <c r="H926" s="586"/>
      <c r="I926" s="586"/>
      <c r="J926" s="587"/>
    </row>
    <row r="927" spans="1:10" ht="25.5">
      <c r="A927" s="608" t="s">
        <v>2350</v>
      </c>
      <c r="B927" s="528" t="s">
        <v>2007</v>
      </c>
      <c r="C927" s="528" t="s">
        <v>2008</v>
      </c>
      <c r="D927" s="529" t="s">
        <v>31</v>
      </c>
      <c r="E927" s="513">
        <f>120*1.3</f>
        <v>156</v>
      </c>
      <c r="F927" s="511"/>
      <c r="G927" s="512"/>
      <c r="H927" s="586"/>
      <c r="I927" s="586"/>
      <c r="J927" s="587"/>
    </row>
    <row r="928" spans="1:10">
      <c r="A928" s="608" t="s">
        <v>2351</v>
      </c>
      <c r="B928" s="528" t="s">
        <v>2009</v>
      </c>
      <c r="C928" s="528" t="s">
        <v>2010</v>
      </c>
      <c r="D928" s="529" t="s">
        <v>31</v>
      </c>
      <c r="E928" s="530">
        <v>5</v>
      </c>
      <c r="F928" s="511"/>
      <c r="G928" s="512"/>
      <c r="H928" s="586"/>
      <c r="I928" s="586"/>
      <c r="J928" s="587"/>
    </row>
    <row r="929" spans="1:10">
      <c r="A929" s="608" t="s">
        <v>2352</v>
      </c>
      <c r="B929" s="528" t="s">
        <v>2011</v>
      </c>
      <c r="C929" s="528" t="s">
        <v>2010</v>
      </c>
      <c r="D929" s="529" t="s">
        <v>31</v>
      </c>
      <c r="E929" s="530">
        <v>5</v>
      </c>
      <c r="F929" s="511"/>
      <c r="G929" s="512"/>
      <c r="H929" s="586"/>
      <c r="I929" s="586"/>
      <c r="J929" s="587"/>
    </row>
    <row r="930" spans="1:10">
      <c r="A930" s="608" t="s">
        <v>2353</v>
      </c>
      <c r="B930" s="528" t="s">
        <v>2012</v>
      </c>
      <c r="C930" s="528" t="s">
        <v>2013</v>
      </c>
      <c r="D930" s="529" t="s">
        <v>2001</v>
      </c>
      <c r="E930" s="513">
        <v>30</v>
      </c>
      <c r="F930" s="511"/>
      <c r="G930" s="512"/>
      <c r="H930" s="586"/>
      <c r="I930" s="586"/>
      <c r="J930" s="587"/>
    </row>
    <row r="931" spans="1:10">
      <c r="A931" s="608" t="s">
        <v>2354</v>
      </c>
      <c r="B931" s="528" t="s">
        <v>2014</v>
      </c>
      <c r="C931" s="528" t="s">
        <v>2013</v>
      </c>
      <c r="D931" s="529" t="s">
        <v>2001</v>
      </c>
      <c r="E931" s="513">
        <v>30</v>
      </c>
      <c r="F931" s="511"/>
      <c r="G931" s="512"/>
      <c r="H931" s="586"/>
      <c r="I931" s="586"/>
      <c r="J931" s="587"/>
    </row>
    <row r="932" spans="1:10">
      <c r="A932" s="514"/>
      <c r="B932" s="515"/>
      <c r="C932" s="515"/>
      <c r="D932" s="517"/>
      <c r="E932" s="518"/>
      <c r="F932" s="515"/>
      <c r="G932" s="517"/>
      <c r="H932" s="515"/>
      <c r="I932" s="521" t="s">
        <v>2355</v>
      </c>
      <c r="J932" s="582"/>
    </row>
    <row r="933" spans="1:10">
      <c r="A933" s="574"/>
      <c r="B933" s="596" t="s">
        <v>2015</v>
      </c>
      <c r="C933" s="577"/>
      <c r="D933" s="559"/>
      <c r="E933" s="575"/>
      <c r="F933" s="577"/>
      <c r="G933" s="559"/>
      <c r="H933" s="576"/>
      <c r="I933" s="577"/>
      <c r="J933" s="578"/>
    </row>
    <row r="934" spans="1:10">
      <c r="A934" s="609" t="s">
        <v>2186</v>
      </c>
      <c r="B934" s="528" t="s">
        <v>2016</v>
      </c>
      <c r="C934" s="528" t="s">
        <v>2017</v>
      </c>
      <c r="D934" s="510" t="s">
        <v>31</v>
      </c>
      <c r="E934" s="513">
        <v>70</v>
      </c>
      <c r="F934" s="511"/>
      <c r="G934" s="512"/>
      <c r="H934" s="586"/>
      <c r="I934" s="586"/>
      <c r="J934" s="587"/>
    </row>
    <row r="935" spans="1:10">
      <c r="A935" s="514"/>
      <c r="B935" s="515"/>
      <c r="C935" s="515"/>
      <c r="D935" s="517"/>
      <c r="E935" s="518"/>
      <c r="F935" s="515"/>
      <c r="G935" s="517"/>
      <c r="H935" s="515"/>
      <c r="I935" s="521" t="s">
        <v>2356</v>
      </c>
      <c r="J935" s="582"/>
    </row>
    <row r="936" spans="1:10" ht="25.5">
      <c r="A936" s="609" t="s">
        <v>2189</v>
      </c>
      <c r="B936" s="528" t="s">
        <v>2018</v>
      </c>
      <c r="C936" s="528" t="s">
        <v>2573</v>
      </c>
      <c r="D936" s="510" t="s">
        <v>31</v>
      </c>
      <c r="E936" s="513">
        <v>150</v>
      </c>
      <c r="F936" s="511"/>
      <c r="G936" s="512"/>
      <c r="H936" s="586"/>
      <c r="I936" s="586"/>
      <c r="J936" s="587"/>
    </row>
    <row r="937" spans="1:10">
      <c r="A937" s="514"/>
      <c r="B937" s="515"/>
      <c r="C937" s="515"/>
      <c r="D937" s="517"/>
      <c r="E937" s="518"/>
      <c r="F937" s="515"/>
      <c r="G937" s="517"/>
      <c r="H937" s="515"/>
      <c r="I937" s="521" t="s">
        <v>2357</v>
      </c>
      <c r="J937" s="582"/>
    </row>
    <row r="938" spans="1:10">
      <c r="A938" s="609" t="s">
        <v>2192</v>
      </c>
      <c r="B938" s="528" t="s">
        <v>2019</v>
      </c>
      <c r="C938" s="528" t="s">
        <v>2020</v>
      </c>
      <c r="D938" s="529" t="s">
        <v>49</v>
      </c>
      <c r="E938" s="530">
        <v>600</v>
      </c>
      <c r="F938" s="511"/>
      <c r="G938" s="512"/>
      <c r="H938" s="586"/>
      <c r="I938" s="586"/>
      <c r="J938" s="587"/>
    </row>
    <row r="939" spans="1:10">
      <c r="A939" s="514"/>
      <c r="B939" s="515"/>
      <c r="C939" s="515"/>
      <c r="D939" s="517"/>
      <c r="E939" s="518"/>
      <c r="F939" s="515"/>
      <c r="G939" s="517"/>
      <c r="H939" s="515"/>
      <c r="I939" s="521" t="s">
        <v>2358</v>
      </c>
      <c r="J939" s="582"/>
    </row>
    <row r="940" spans="1:10" ht="25.5">
      <c r="A940" s="609" t="s">
        <v>2195</v>
      </c>
      <c r="B940" s="597" t="s">
        <v>2021</v>
      </c>
      <c r="C940" s="528" t="s">
        <v>2022</v>
      </c>
      <c r="D940" s="529" t="s">
        <v>49</v>
      </c>
      <c r="E940" s="530">
        <f>25*1.3</f>
        <v>32.5</v>
      </c>
      <c r="F940" s="511"/>
      <c r="G940" s="512"/>
      <c r="H940" s="586"/>
      <c r="I940" s="586"/>
      <c r="J940" s="587"/>
    </row>
    <row r="941" spans="1:10">
      <c r="A941" s="514"/>
      <c r="B941" s="515"/>
      <c r="C941" s="515"/>
      <c r="D941" s="517"/>
      <c r="E941" s="518"/>
      <c r="F941" s="515"/>
      <c r="G941" s="517"/>
      <c r="H941" s="515"/>
      <c r="I941" s="521" t="s">
        <v>2359</v>
      </c>
      <c r="J941" s="582"/>
    </row>
    <row r="942" spans="1:10">
      <c r="A942" s="609" t="s">
        <v>2198</v>
      </c>
      <c r="B942" s="528" t="s">
        <v>2023</v>
      </c>
      <c r="C942" s="528" t="s">
        <v>2024</v>
      </c>
      <c r="D942" s="529" t="s">
        <v>49</v>
      </c>
      <c r="E942" s="530">
        <f>4*1.3</f>
        <v>5.2</v>
      </c>
      <c r="F942" s="511"/>
      <c r="G942" s="512"/>
      <c r="H942" s="586"/>
      <c r="I942" s="586"/>
      <c r="J942" s="587"/>
    </row>
    <row r="943" spans="1:10">
      <c r="A943" s="514"/>
      <c r="B943" s="515"/>
      <c r="C943" s="515"/>
      <c r="D943" s="517"/>
      <c r="E943" s="518"/>
      <c r="F943" s="515"/>
      <c r="G943" s="517"/>
      <c r="H943" s="515"/>
      <c r="I943" s="521" t="s">
        <v>2360</v>
      </c>
      <c r="J943" s="582"/>
    </row>
    <row r="944" spans="1:10" ht="25.5">
      <c r="A944" s="609" t="s">
        <v>2201</v>
      </c>
      <c r="B944" s="528" t="s">
        <v>2025</v>
      </c>
      <c r="C944" s="528" t="s">
        <v>2574</v>
      </c>
      <c r="D944" s="529" t="s">
        <v>49</v>
      </c>
      <c r="E944" s="530">
        <v>22</v>
      </c>
      <c r="F944" s="511"/>
      <c r="G944" s="512"/>
      <c r="H944" s="586"/>
      <c r="I944" s="586"/>
      <c r="J944" s="587"/>
    </row>
    <row r="945" spans="1:10">
      <c r="A945" s="514"/>
      <c r="B945" s="515"/>
      <c r="C945" s="515"/>
      <c r="D945" s="517"/>
      <c r="E945" s="518"/>
      <c r="F945" s="515"/>
      <c r="G945" s="517"/>
      <c r="H945" s="515"/>
      <c r="I945" s="521" t="s">
        <v>2361</v>
      </c>
      <c r="J945" s="582"/>
    </row>
    <row r="946" spans="1:10">
      <c r="A946" s="610" t="s">
        <v>2204</v>
      </c>
      <c r="B946" s="598" t="s">
        <v>2026</v>
      </c>
      <c r="C946" s="531"/>
      <c r="D946" s="532"/>
      <c r="E946" s="533"/>
      <c r="F946" s="534"/>
      <c r="G946" s="535"/>
      <c r="H946" s="599"/>
      <c r="I946" s="599"/>
      <c r="J946" s="600"/>
    </row>
    <row r="947" spans="1:10" ht="25.5">
      <c r="A947" s="611" t="s">
        <v>2362</v>
      </c>
      <c r="B947" s="536" t="s">
        <v>2027</v>
      </c>
      <c r="C947" s="536" t="s">
        <v>2363</v>
      </c>
      <c r="D947" s="529" t="s">
        <v>2028</v>
      </c>
      <c r="E947" s="530">
        <v>100</v>
      </c>
      <c r="F947" s="537"/>
      <c r="G947" s="512"/>
      <c r="H947" s="586"/>
      <c r="I947" s="586"/>
      <c r="J947" s="587"/>
    </row>
    <row r="948" spans="1:10" ht="25.5">
      <c r="A948" s="611" t="s">
        <v>2366</v>
      </c>
      <c r="B948" s="536" t="s">
        <v>2029</v>
      </c>
      <c r="C948" s="536" t="s">
        <v>2363</v>
      </c>
      <c r="D948" s="529" t="s">
        <v>2028</v>
      </c>
      <c r="E948" s="530">
        <v>80</v>
      </c>
      <c r="F948" s="537"/>
      <c r="G948" s="512"/>
      <c r="H948" s="586"/>
      <c r="I948" s="586"/>
      <c r="J948" s="587"/>
    </row>
    <row r="949" spans="1:10" ht="51">
      <c r="A949" s="611" t="s">
        <v>2367</v>
      </c>
      <c r="B949" s="536" t="s">
        <v>2030</v>
      </c>
      <c r="C949" s="536" t="s">
        <v>2364</v>
      </c>
      <c r="D949" s="538" t="s">
        <v>87</v>
      </c>
      <c r="E949" s="530">
        <v>13</v>
      </c>
      <c r="F949" s="537"/>
      <c r="G949" s="512"/>
      <c r="H949" s="586"/>
      <c r="I949" s="586"/>
      <c r="J949" s="587"/>
    </row>
    <row r="950" spans="1:10" ht="102">
      <c r="A950" s="611" t="s">
        <v>2368</v>
      </c>
      <c r="B950" s="536" t="s">
        <v>2031</v>
      </c>
      <c r="C950" s="536" t="s">
        <v>2365</v>
      </c>
      <c r="D950" s="538" t="s">
        <v>87</v>
      </c>
      <c r="E950" s="530">
        <f>4*1.3</f>
        <v>5.2</v>
      </c>
      <c r="F950" s="537"/>
      <c r="G950" s="512"/>
      <c r="H950" s="586"/>
      <c r="I950" s="586"/>
      <c r="J950" s="587"/>
    </row>
    <row r="951" spans="1:10" ht="76.5">
      <c r="A951" s="611" t="s">
        <v>2369</v>
      </c>
      <c r="B951" s="536" t="s">
        <v>2032</v>
      </c>
      <c r="C951" s="536" t="s">
        <v>2033</v>
      </c>
      <c r="D951" s="538" t="s">
        <v>87</v>
      </c>
      <c r="E951" s="530">
        <v>10</v>
      </c>
      <c r="F951" s="537"/>
      <c r="G951" s="512"/>
      <c r="H951" s="586"/>
      <c r="I951" s="586"/>
      <c r="J951" s="587"/>
    </row>
    <row r="952" spans="1:10" ht="63.75">
      <c r="A952" s="611" t="s">
        <v>2370</v>
      </c>
      <c r="B952" s="536" t="s">
        <v>2034</v>
      </c>
      <c r="C952" s="536" t="s">
        <v>2035</v>
      </c>
      <c r="D952" s="538" t="s">
        <v>87</v>
      </c>
      <c r="E952" s="530">
        <v>3</v>
      </c>
      <c r="F952" s="539"/>
      <c r="G952" s="512"/>
      <c r="H952" s="586"/>
      <c r="I952" s="586"/>
      <c r="J952" s="587"/>
    </row>
    <row r="953" spans="1:10" ht="38.25">
      <c r="A953" s="611" t="s">
        <v>2371</v>
      </c>
      <c r="B953" s="536" t="s">
        <v>2036</v>
      </c>
      <c r="C953" s="536" t="s">
        <v>2037</v>
      </c>
      <c r="D953" s="538" t="s">
        <v>49</v>
      </c>
      <c r="E953" s="530">
        <v>3</v>
      </c>
      <c r="F953" s="539"/>
      <c r="G953" s="512"/>
      <c r="H953" s="586"/>
      <c r="I953" s="586"/>
      <c r="J953" s="587"/>
    </row>
    <row r="954" spans="1:10" ht="102">
      <c r="A954" s="611" t="s">
        <v>2372</v>
      </c>
      <c r="B954" s="536" t="s">
        <v>2038</v>
      </c>
      <c r="C954" s="536" t="s">
        <v>2039</v>
      </c>
      <c r="D954" s="538" t="s">
        <v>87</v>
      </c>
      <c r="E954" s="530">
        <v>3</v>
      </c>
      <c r="F954" s="539"/>
      <c r="G954" s="512"/>
      <c r="H954" s="586"/>
      <c r="I954" s="586"/>
      <c r="J954" s="587"/>
    </row>
    <row r="955" spans="1:10" ht="76.5">
      <c r="A955" s="611" t="s">
        <v>2373</v>
      </c>
      <c r="B955" s="536" t="s">
        <v>2040</v>
      </c>
      <c r="C955" s="536" t="s">
        <v>2041</v>
      </c>
      <c r="D955" s="538" t="s">
        <v>87</v>
      </c>
      <c r="E955" s="540">
        <f>1*1.3</f>
        <v>1.3</v>
      </c>
      <c r="F955" s="539"/>
      <c r="G955" s="512"/>
      <c r="H955" s="586"/>
      <c r="I955" s="586"/>
      <c r="J955" s="587"/>
    </row>
    <row r="956" spans="1:10" ht="89.25">
      <c r="A956" s="611" t="s">
        <v>2374</v>
      </c>
      <c r="B956" s="536" t="s">
        <v>2042</v>
      </c>
      <c r="C956" s="536" t="s">
        <v>2043</v>
      </c>
      <c r="D956" s="538" t="s">
        <v>87</v>
      </c>
      <c r="E956" s="540">
        <f>1*1.3</f>
        <v>1.3</v>
      </c>
      <c r="F956" s="539"/>
      <c r="G956" s="512"/>
      <c r="H956" s="586"/>
      <c r="I956" s="586"/>
      <c r="J956" s="587"/>
    </row>
    <row r="957" spans="1:10" ht="76.5">
      <c r="A957" s="611" t="s">
        <v>2375</v>
      </c>
      <c r="B957" s="536" t="s">
        <v>2044</v>
      </c>
      <c r="C957" s="536" t="s">
        <v>2045</v>
      </c>
      <c r="D957" s="538" t="s">
        <v>87</v>
      </c>
      <c r="E957" s="530">
        <v>3</v>
      </c>
      <c r="F957" s="539"/>
      <c r="G957" s="512"/>
      <c r="H957" s="586"/>
      <c r="I957" s="586"/>
      <c r="J957" s="587"/>
    </row>
    <row r="958" spans="1:10" ht="63.75">
      <c r="A958" s="611" t="s">
        <v>2376</v>
      </c>
      <c r="B958" s="536" t="s">
        <v>2046</v>
      </c>
      <c r="C958" s="536" t="s">
        <v>2047</v>
      </c>
      <c r="D958" s="538" t="s">
        <v>87</v>
      </c>
      <c r="E958" s="540">
        <f>1*1.3</f>
        <v>1.3</v>
      </c>
      <c r="F958" s="539"/>
      <c r="G958" s="512"/>
      <c r="H958" s="586"/>
      <c r="I958" s="586"/>
      <c r="J958" s="587"/>
    </row>
    <row r="959" spans="1:10" ht="38.25">
      <c r="A959" s="611" t="s">
        <v>2377</v>
      </c>
      <c r="B959" s="536" t="s">
        <v>2048</v>
      </c>
      <c r="C959" s="536" t="s">
        <v>2049</v>
      </c>
      <c r="D959" s="538" t="s">
        <v>2028</v>
      </c>
      <c r="E959" s="530">
        <v>6</v>
      </c>
      <c r="F959" s="539"/>
      <c r="G959" s="512"/>
      <c r="H959" s="586"/>
      <c r="I959" s="586"/>
      <c r="J959" s="587"/>
    </row>
    <row r="960" spans="1:10" ht="63.75">
      <c r="A960" s="611" t="s">
        <v>2378</v>
      </c>
      <c r="B960" s="536" t="s">
        <v>2050</v>
      </c>
      <c r="C960" s="536" t="s">
        <v>2051</v>
      </c>
      <c r="D960" s="538" t="s">
        <v>49</v>
      </c>
      <c r="E960" s="540">
        <f>7*1.3</f>
        <v>9.1</v>
      </c>
      <c r="F960" s="539"/>
      <c r="G960" s="512"/>
      <c r="H960" s="586"/>
      <c r="I960" s="586"/>
      <c r="J960" s="587"/>
    </row>
    <row r="961" spans="1:10">
      <c r="A961" s="514"/>
      <c r="B961" s="515"/>
      <c r="C961" s="515"/>
      <c r="D961" s="517"/>
      <c r="E961" s="518"/>
      <c r="F961" s="515"/>
      <c r="G961" s="517"/>
      <c r="H961" s="515"/>
      <c r="I961" s="521" t="s">
        <v>2379</v>
      </c>
      <c r="J961" s="582"/>
    </row>
    <row r="962" spans="1:10">
      <c r="A962" s="612" t="s">
        <v>2207</v>
      </c>
      <c r="B962" s="598" t="s">
        <v>2052</v>
      </c>
      <c r="C962" s="541"/>
      <c r="D962" s="542"/>
      <c r="E962" s="533"/>
      <c r="F962" s="543"/>
      <c r="G962" s="535"/>
      <c r="H962" s="599"/>
      <c r="I962" s="599"/>
      <c r="J962" s="600"/>
    </row>
    <row r="963" spans="1:10" ht="25.5">
      <c r="A963" s="613" t="s">
        <v>2381</v>
      </c>
      <c r="B963" s="544" t="s">
        <v>2053</v>
      </c>
      <c r="C963" s="544" t="s">
        <v>2054</v>
      </c>
      <c r="D963" s="545" t="s">
        <v>31</v>
      </c>
      <c r="E963" s="530">
        <f>600*1.3</f>
        <v>780</v>
      </c>
      <c r="F963" s="511"/>
      <c r="G963" s="512"/>
      <c r="H963" s="586"/>
      <c r="I963" s="586"/>
      <c r="J963" s="587"/>
    </row>
    <row r="964" spans="1:10" ht="25.5">
      <c r="A964" s="613" t="s">
        <v>2382</v>
      </c>
      <c r="B964" s="544" t="s">
        <v>2055</v>
      </c>
      <c r="C964" s="544" t="s">
        <v>2054</v>
      </c>
      <c r="D964" s="545" t="s">
        <v>31</v>
      </c>
      <c r="E964" s="530">
        <f>600*1.3</f>
        <v>780</v>
      </c>
      <c r="F964" s="511"/>
      <c r="G964" s="512"/>
      <c r="H964" s="586"/>
      <c r="I964" s="586"/>
      <c r="J964" s="587"/>
    </row>
    <row r="965" spans="1:10">
      <c r="A965" s="514"/>
      <c r="B965" s="515"/>
      <c r="C965" s="515"/>
      <c r="D965" s="517"/>
      <c r="E965" s="518"/>
      <c r="F965" s="515"/>
      <c r="G965" s="517"/>
      <c r="H965" s="515"/>
      <c r="I965" s="521" t="s">
        <v>2380</v>
      </c>
      <c r="J965" s="582"/>
    </row>
    <row r="966" spans="1:10">
      <c r="A966" s="612" t="s">
        <v>2210</v>
      </c>
      <c r="B966" s="602" t="s">
        <v>1239</v>
      </c>
      <c r="C966" s="531"/>
      <c r="D966" s="542"/>
      <c r="E966" s="533"/>
      <c r="F966" s="543"/>
      <c r="G966" s="535"/>
      <c r="H966" s="599"/>
      <c r="I966" s="599"/>
      <c r="J966" s="600"/>
    </row>
    <row r="967" spans="1:10" ht="38.25">
      <c r="A967" s="613" t="s">
        <v>2383</v>
      </c>
      <c r="B967" s="509" t="s">
        <v>1009</v>
      </c>
      <c r="C967" s="528" t="s">
        <v>2575</v>
      </c>
      <c r="D967" s="529" t="s">
        <v>49</v>
      </c>
      <c r="E967" s="530">
        <v>3000</v>
      </c>
      <c r="F967" s="511"/>
      <c r="G967" s="512"/>
      <c r="H967" s="586"/>
      <c r="I967" s="586"/>
      <c r="J967" s="587"/>
    </row>
    <row r="968" spans="1:10" ht="38.25">
      <c r="A968" s="613" t="s">
        <v>2384</v>
      </c>
      <c r="B968" s="509" t="s">
        <v>2056</v>
      </c>
      <c r="C968" s="528" t="s">
        <v>2057</v>
      </c>
      <c r="D968" s="529" t="s">
        <v>49</v>
      </c>
      <c r="E968" s="530">
        <v>3900</v>
      </c>
      <c r="F968" s="511"/>
      <c r="G968" s="512"/>
      <c r="H968" s="586"/>
      <c r="I968" s="586"/>
      <c r="J968" s="587"/>
    </row>
    <row r="969" spans="1:10" ht="63.75">
      <c r="A969" s="613" t="s">
        <v>2385</v>
      </c>
      <c r="B969" s="509" t="s">
        <v>2058</v>
      </c>
      <c r="C969" s="528" t="s">
        <v>2059</v>
      </c>
      <c r="D969" s="529" t="s">
        <v>49</v>
      </c>
      <c r="E969" s="530">
        <v>150</v>
      </c>
      <c r="F969" s="511"/>
      <c r="G969" s="512"/>
      <c r="H969" s="586"/>
      <c r="I969" s="586"/>
      <c r="J969" s="587"/>
    </row>
    <row r="970" spans="1:10">
      <c r="A970" s="514"/>
      <c r="B970" s="515"/>
      <c r="C970" s="515"/>
      <c r="D970" s="517"/>
      <c r="E970" s="518"/>
      <c r="F970" s="515"/>
      <c r="G970" s="517"/>
      <c r="H970" s="515"/>
      <c r="I970" s="521" t="s">
        <v>2386</v>
      </c>
      <c r="J970" s="582"/>
    </row>
    <row r="971" spans="1:10">
      <c r="A971" s="612" t="s">
        <v>2213</v>
      </c>
      <c r="B971" s="602" t="s">
        <v>2060</v>
      </c>
      <c r="C971" s="541"/>
      <c r="D971" s="542"/>
      <c r="E971" s="533"/>
      <c r="F971" s="543"/>
      <c r="G971" s="535"/>
      <c r="H971" s="599"/>
      <c r="I971" s="599"/>
      <c r="J971" s="600"/>
    </row>
    <row r="972" spans="1:10" ht="25.5">
      <c r="A972" s="614" t="s">
        <v>2387</v>
      </c>
      <c r="B972" s="536" t="s">
        <v>2061</v>
      </c>
      <c r="C972" s="536" t="s">
        <v>2062</v>
      </c>
      <c r="D972" s="538" t="s">
        <v>49</v>
      </c>
      <c r="E972" s="530">
        <v>120</v>
      </c>
      <c r="F972" s="539"/>
      <c r="G972" s="546"/>
      <c r="H972" s="586"/>
      <c r="I972" s="586"/>
      <c r="J972" s="587"/>
    </row>
    <row r="973" spans="1:10" ht="51">
      <c r="A973" s="614" t="s">
        <v>2388</v>
      </c>
      <c r="B973" s="509" t="s">
        <v>2067</v>
      </c>
      <c r="C973" s="528" t="s">
        <v>2576</v>
      </c>
      <c r="D973" s="510" t="s">
        <v>31</v>
      </c>
      <c r="E973" s="530">
        <f>35*1.3</f>
        <v>45.5</v>
      </c>
      <c r="F973" s="403"/>
      <c r="G973" s="403"/>
      <c r="H973" s="403"/>
      <c r="I973" s="403"/>
      <c r="J973" s="403"/>
    </row>
    <row r="974" spans="1:10">
      <c r="A974" s="514"/>
      <c r="B974" s="515"/>
      <c r="C974" s="515"/>
      <c r="D974" s="517"/>
      <c r="E974" s="518"/>
      <c r="F974" s="515"/>
      <c r="G974" s="517"/>
      <c r="H974" s="515"/>
      <c r="I974" s="521" t="s">
        <v>2389</v>
      </c>
      <c r="J974" s="582"/>
    </row>
    <row r="975" spans="1:10">
      <c r="A975" s="621"/>
      <c r="B975" s="622" t="s">
        <v>2068</v>
      </c>
      <c r="C975" s="623"/>
      <c r="D975" s="624"/>
      <c r="E975" s="625"/>
      <c r="F975" s="626"/>
      <c r="G975" s="624"/>
      <c r="H975" s="623"/>
      <c r="I975" s="623"/>
      <c r="J975" s="623"/>
    </row>
    <row r="976" spans="1:10" ht="51">
      <c r="A976" s="605" t="s">
        <v>2216</v>
      </c>
      <c r="B976" s="581" t="s">
        <v>2069</v>
      </c>
      <c r="C976" s="550" t="s">
        <v>2070</v>
      </c>
      <c r="D976" s="551" t="s">
        <v>31</v>
      </c>
      <c r="E976" s="552">
        <f>2*1.3</f>
        <v>2.6</v>
      </c>
      <c r="F976" s="553"/>
      <c r="G976" s="554"/>
      <c r="H976" s="586"/>
      <c r="I976" s="586"/>
      <c r="J976" s="587"/>
    </row>
    <row r="977" spans="1:10">
      <c r="A977" s="514"/>
      <c r="B977" s="515"/>
      <c r="C977" s="515"/>
      <c r="D977" s="517"/>
      <c r="E977" s="518"/>
      <c r="F977" s="515"/>
      <c r="G977" s="517"/>
      <c r="H977" s="515"/>
      <c r="I977" s="521" t="s">
        <v>2455</v>
      </c>
      <c r="J977" s="582"/>
    </row>
    <row r="978" spans="1:10" ht="51">
      <c r="A978" s="605" t="s">
        <v>2219</v>
      </c>
      <c r="B978" s="550" t="s">
        <v>2071</v>
      </c>
      <c r="C978" s="550" t="s">
        <v>2072</v>
      </c>
      <c r="D978" s="551" t="s">
        <v>31</v>
      </c>
      <c r="E978" s="552">
        <f>2*1.3</f>
        <v>2.6</v>
      </c>
      <c r="F978" s="553"/>
      <c r="G978" s="554"/>
      <c r="H978" s="586"/>
      <c r="I978" s="586"/>
      <c r="J978" s="587"/>
    </row>
    <row r="979" spans="1:10">
      <c r="A979" s="514"/>
      <c r="B979" s="515"/>
      <c r="C979" s="515"/>
      <c r="D979" s="517"/>
      <c r="E979" s="518"/>
      <c r="F979" s="515"/>
      <c r="G979" s="517"/>
      <c r="H979" s="515"/>
      <c r="I979" s="521" t="s">
        <v>2456</v>
      </c>
      <c r="J979" s="582"/>
    </row>
    <row r="980" spans="1:10" ht="51">
      <c r="A980" s="605" t="s">
        <v>2222</v>
      </c>
      <c r="B980" s="581" t="s">
        <v>2073</v>
      </c>
      <c r="C980" s="550" t="s">
        <v>2074</v>
      </c>
      <c r="D980" s="551" t="s">
        <v>31</v>
      </c>
      <c r="E980" s="552">
        <f>2*1.3</f>
        <v>2.6</v>
      </c>
      <c r="F980" s="553"/>
      <c r="G980" s="554"/>
      <c r="H980" s="586"/>
      <c r="I980" s="586"/>
      <c r="J980" s="587"/>
    </row>
    <row r="981" spans="1:10">
      <c r="A981" s="514"/>
      <c r="B981" s="515"/>
      <c r="C981" s="515"/>
      <c r="D981" s="517"/>
      <c r="E981" s="518"/>
      <c r="F981" s="515"/>
      <c r="G981" s="517"/>
      <c r="H981" s="515"/>
      <c r="I981" s="521" t="s">
        <v>2457</v>
      </c>
      <c r="J981" s="582"/>
    </row>
    <row r="982" spans="1:10" ht="51">
      <c r="A982" s="605" t="s">
        <v>2225</v>
      </c>
      <c r="B982" s="581" t="s">
        <v>2075</v>
      </c>
      <c r="C982" s="550" t="s">
        <v>2076</v>
      </c>
      <c r="D982" s="551" t="s">
        <v>31</v>
      </c>
      <c r="E982" s="552">
        <f>1*1.3</f>
        <v>1.3</v>
      </c>
      <c r="F982" s="553"/>
      <c r="G982" s="554"/>
      <c r="H982" s="586"/>
      <c r="I982" s="586"/>
      <c r="J982" s="587"/>
    </row>
    <row r="983" spans="1:10">
      <c r="A983" s="514"/>
      <c r="B983" s="515"/>
      <c r="C983" s="515"/>
      <c r="D983" s="517"/>
      <c r="E983" s="518"/>
      <c r="F983" s="515"/>
      <c r="G983" s="517"/>
      <c r="H983" s="515"/>
      <c r="I983" s="521" t="s">
        <v>2458</v>
      </c>
      <c r="J983" s="582"/>
    </row>
    <row r="984" spans="1:10" ht="51">
      <c r="A984" s="605" t="s">
        <v>2228</v>
      </c>
      <c r="B984" s="581" t="s">
        <v>2077</v>
      </c>
      <c r="C984" s="550" t="s">
        <v>2078</v>
      </c>
      <c r="D984" s="551" t="s">
        <v>31</v>
      </c>
      <c r="E984" s="552">
        <f>1*1.3</f>
        <v>1.3</v>
      </c>
      <c r="F984" s="553"/>
      <c r="G984" s="554"/>
      <c r="H984" s="586"/>
      <c r="I984" s="586"/>
      <c r="J984" s="587"/>
    </row>
    <row r="985" spans="1:10">
      <c r="A985" s="514"/>
      <c r="B985" s="515"/>
      <c r="C985" s="515"/>
      <c r="D985" s="517"/>
      <c r="E985" s="518"/>
      <c r="F985" s="515"/>
      <c r="G985" s="517"/>
      <c r="H985" s="515"/>
      <c r="I985" s="521" t="s">
        <v>2459</v>
      </c>
      <c r="J985" s="582"/>
    </row>
    <row r="986" spans="1:10" ht="51">
      <c r="A986" s="605" t="s">
        <v>2231</v>
      </c>
      <c r="B986" s="581" t="s">
        <v>2079</v>
      </c>
      <c r="C986" s="550" t="s">
        <v>2078</v>
      </c>
      <c r="D986" s="551" t="s">
        <v>31</v>
      </c>
      <c r="E986" s="552">
        <f>1*1.3</f>
        <v>1.3</v>
      </c>
      <c r="F986" s="553"/>
      <c r="G986" s="554"/>
      <c r="H986" s="586"/>
      <c r="I986" s="586"/>
      <c r="J986" s="587"/>
    </row>
    <row r="987" spans="1:10">
      <c r="A987" s="514"/>
      <c r="B987" s="515"/>
      <c r="C987" s="515"/>
      <c r="D987" s="517"/>
      <c r="E987" s="518"/>
      <c r="F987" s="515"/>
      <c r="G987" s="517"/>
      <c r="H987" s="515"/>
      <c r="I987" s="521" t="s">
        <v>2460</v>
      </c>
      <c r="J987" s="582"/>
    </row>
    <row r="988" spans="1:10" ht="51">
      <c r="A988" s="605" t="s">
        <v>2234</v>
      </c>
      <c r="B988" s="581" t="s">
        <v>2080</v>
      </c>
      <c r="C988" s="550" t="s">
        <v>2081</v>
      </c>
      <c r="D988" s="551" t="s">
        <v>31</v>
      </c>
      <c r="E988" s="552">
        <f>1*1.3</f>
        <v>1.3</v>
      </c>
      <c r="F988" s="553"/>
      <c r="G988" s="554"/>
      <c r="H988" s="586"/>
      <c r="I988" s="586"/>
      <c r="J988" s="587"/>
    </row>
    <row r="989" spans="1:10">
      <c r="A989" s="514"/>
      <c r="B989" s="515"/>
      <c r="C989" s="515"/>
      <c r="D989" s="517"/>
      <c r="E989" s="518"/>
      <c r="F989" s="515"/>
      <c r="G989" s="517"/>
      <c r="H989" s="515"/>
      <c r="I989" s="521" t="s">
        <v>2461</v>
      </c>
      <c r="J989" s="582"/>
    </row>
    <row r="990" spans="1:10" ht="63.75">
      <c r="A990" s="605" t="s">
        <v>2237</v>
      </c>
      <c r="B990" s="581" t="s">
        <v>2082</v>
      </c>
      <c r="C990" s="550" t="s">
        <v>2083</v>
      </c>
      <c r="D990" s="551" t="s">
        <v>31</v>
      </c>
      <c r="E990" s="552">
        <f>2*1.3</f>
        <v>2.6</v>
      </c>
      <c r="F990" s="553"/>
      <c r="G990" s="554"/>
      <c r="H990" s="586"/>
      <c r="I990" s="586"/>
      <c r="J990" s="587"/>
    </row>
    <row r="991" spans="1:10">
      <c r="A991" s="514"/>
      <c r="B991" s="515"/>
      <c r="C991" s="515"/>
      <c r="D991" s="517"/>
      <c r="E991" s="518"/>
      <c r="F991" s="515"/>
      <c r="G991" s="517"/>
      <c r="H991" s="515"/>
      <c r="I991" s="521" t="s">
        <v>2462</v>
      </c>
      <c r="J991" s="582"/>
    </row>
    <row r="992" spans="1:10" ht="63.75">
      <c r="A992" s="605" t="s">
        <v>2240</v>
      </c>
      <c r="B992" s="581" t="s">
        <v>2084</v>
      </c>
      <c r="C992" s="550" t="s">
        <v>2085</v>
      </c>
      <c r="D992" s="551" t="s">
        <v>31</v>
      </c>
      <c r="E992" s="552">
        <f>1*1.3</f>
        <v>1.3</v>
      </c>
      <c r="F992" s="555"/>
      <c r="G992" s="554"/>
      <c r="H992" s="586"/>
      <c r="I992" s="586"/>
      <c r="J992" s="587"/>
    </row>
    <row r="993" spans="1:10">
      <c r="A993" s="514"/>
      <c r="B993" s="515"/>
      <c r="C993" s="515"/>
      <c r="D993" s="517"/>
      <c r="E993" s="518"/>
      <c r="F993" s="515"/>
      <c r="G993" s="517"/>
      <c r="H993" s="515"/>
      <c r="I993" s="521" t="s">
        <v>2463</v>
      </c>
      <c r="J993" s="582"/>
    </row>
    <row r="994" spans="1:10" ht="63.75">
      <c r="A994" s="605" t="s">
        <v>2243</v>
      </c>
      <c r="B994" s="550" t="s">
        <v>2086</v>
      </c>
      <c r="C994" s="550" t="s">
        <v>2087</v>
      </c>
      <c r="D994" s="551" t="s">
        <v>31</v>
      </c>
      <c r="E994" s="552">
        <f>3*1.3</f>
        <v>3.9000000000000004</v>
      </c>
      <c r="F994" s="553"/>
      <c r="G994" s="554"/>
      <c r="H994" s="586"/>
      <c r="I994" s="586"/>
      <c r="J994" s="587"/>
    </row>
    <row r="995" spans="1:10">
      <c r="A995" s="514"/>
      <c r="B995" s="515"/>
      <c r="C995" s="515"/>
      <c r="D995" s="517"/>
      <c r="E995" s="518"/>
      <c r="F995" s="515"/>
      <c r="G995" s="517"/>
      <c r="H995" s="515"/>
      <c r="I995" s="521" t="s">
        <v>2464</v>
      </c>
      <c r="J995" s="582"/>
    </row>
    <row r="996" spans="1:10" ht="63.75">
      <c r="A996" s="605" t="s">
        <v>2246</v>
      </c>
      <c r="B996" s="581" t="s">
        <v>2088</v>
      </c>
      <c r="C996" s="550" t="s">
        <v>2089</v>
      </c>
      <c r="D996" s="551" t="s">
        <v>31</v>
      </c>
      <c r="E996" s="552">
        <f>3*1.3</f>
        <v>3.9000000000000004</v>
      </c>
      <c r="F996" s="553"/>
      <c r="G996" s="554"/>
      <c r="H996" s="586"/>
      <c r="I996" s="586"/>
      <c r="J996" s="587"/>
    </row>
    <row r="997" spans="1:10">
      <c r="A997" s="514"/>
      <c r="B997" s="515"/>
      <c r="C997" s="515"/>
      <c r="D997" s="517"/>
      <c r="E997" s="518"/>
      <c r="F997" s="515"/>
      <c r="G997" s="517"/>
      <c r="H997" s="515"/>
      <c r="I997" s="521" t="s">
        <v>2465</v>
      </c>
      <c r="J997" s="582"/>
    </row>
    <row r="998" spans="1:10" ht="51">
      <c r="A998" s="605" t="s">
        <v>2249</v>
      </c>
      <c r="B998" s="550" t="s">
        <v>2090</v>
      </c>
      <c r="C998" s="550" t="s">
        <v>2091</v>
      </c>
      <c r="D998" s="551" t="s">
        <v>31</v>
      </c>
      <c r="E998" s="552">
        <f>5*1.3</f>
        <v>6.5</v>
      </c>
      <c r="F998" s="553"/>
      <c r="G998" s="554"/>
      <c r="H998" s="586"/>
      <c r="I998" s="586"/>
      <c r="J998" s="587"/>
    </row>
    <row r="999" spans="1:10">
      <c r="A999" s="514"/>
      <c r="B999" s="515"/>
      <c r="C999" s="515"/>
      <c r="D999" s="517"/>
      <c r="E999" s="518"/>
      <c r="F999" s="515"/>
      <c r="G999" s="517"/>
      <c r="H999" s="515"/>
      <c r="I999" s="521" t="s">
        <v>2466</v>
      </c>
      <c r="J999" s="582"/>
    </row>
    <row r="1000" spans="1:10" ht="51">
      <c r="A1000" s="605" t="s">
        <v>2252</v>
      </c>
      <c r="B1000" s="550" t="s">
        <v>2092</v>
      </c>
      <c r="C1000" s="550" t="s">
        <v>2093</v>
      </c>
      <c r="D1000" s="551" t="s">
        <v>31</v>
      </c>
      <c r="E1000" s="552">
        <f>3*1.3</f>
        <v>3.9000000000000004</v>
      </c>
      <c r="F1000" s="553"/>
      <c r="G1000" s="554"/>
      <c r="H1000" s="586"/>
      <c r="I1000" s="586"/>
      <c r="J1000" s="587"/>
    </row>
    <row r="1001" spans="1:10">
      <c r="A1001" s="514"/>
      <c r="B1001" s="515"/>
      <c r="C1001" s="515"/>
      <c r="D1001" s="517"/>
      <c r="E1001" s="518"/>
      <c r="F1001" s="515"/>
      <c r="G1001" s="517"/>
      <c r="H1001" s="515"/>
      <c r="I1001" s="521" t="s">
        <v>2467</v>
      </c>
      <c r="J1001" s="582"/>
    </row>
    <row r="1002" spans="1:10" ht="63.75">
      <c r="A1002" s="605" t="s">
        <v>2255</v>
      </c>
      <c r="B1002" s="581" t="s">
        <v>2094</v>
      </c>
      <c r="C1002" s="550" t="s">
        <v>2095</v>
      </c>
      <c r="D1002" s="551" t="s">
        <v>31</v>
      </c>
      <c r="E1002" s="552">
        <f>3*1.3</f>
        <v>3.9000000000000004</v>
      </c>
      <c r="F1002" s="553"/>
      <c r="G1002" s="554"/>
      <c r="H1002" s="586"/>
      <c r="I1002" s="586"/>
      <c r="J1002" s="587"/>
    </row>
    <row r="1003" spans="1:10">
      <c r="A1003" s="514"/>
      <c r="B1003" s="515"/>
      <c r="C1003" s="515"/>
      <c r="D1003" s="517"/>
      <c r="E1003" s="518"/>
      <c r="F1003" s="515"/>
      <c r="G1003" s="517"/>
      <c r="H1003" s="515"/>
      <c r="I1003" s="521" t="s">
        <v>2468</v>
      </c>
      <c r="J1003" s="582"/>
    </row>
    <row r="1004" spans="1:10" ht="51">
      <c r="A1004" s="605" t="s">
        <v>2258</v>
      </c>
      <c r="B1004" s="581" t="s">
        <v>2096</v>
      </c>
      <c r="C1004" s="550" t="s">
        <v>2097</v>
      </c>
      <c r="D1004" s="551"/>
      <c r="E1004" s="556">
        <f>2*1.3</f>
        <v>2.6</v>
      </c>
      <c r="F1004" s="553"/>
      <c r="G1004" s="554"/>
      <c r="H1004" s="586"/>
      <c r="I1004" s="586"/>
      <c r="J1004" s="587"/>
    </row>
    <row r="1005" spans="1:10">
      <c r="A1005" s="514"/>
      <c r="B1005" s="515"/>
      <c r="C1005" s="515"/>
      <c r="D1005" s="517"/>
      <c r="E1005" s="518"/>
      <c r="F1005" s="515"/>
      <c r="G1005" s="517"/>
      <c r="H1005" s="515"/>
      <c r="I1005" s="521" t="s">
        <v>2469</v>
      </c>
      <c r="J1005" s="582"/>
    </row>
    <row r="1006" spans="1:10" ht="63.75">
      <c r="A1006" s="605" t="s">
        <v>2261</v>
      </c>
      <c r="B1006" s="581" t="s">
        <v>2098</v>
      </c>
      <c r="C1006" s="550" t="s">
        <v>2099</v>
      </c>
      <c r="D1006" s="551" t="s">
        <v>31</v>
      </c>
      <c r="E1006" s="552">
        <f>4*1.3</f>
        <v>5.2</v>
      </c>
      <c r="F1006" s="553"/>
      <c r="G1006" s="554"/>
      <c r="H1006" s="586"/>
      <c r="I1006" s="586"/>
      <c r="J1006" s="587"/>
    </row>
    <row r="1007" spans="1:10">
      <c r="A1007" s="514"/>
      <c r="B1007" s="515"/>
      <c r="C1007" s="515"/>
      <c r="D1007" s="517"/>
      <c r="E1007" s="518"/>
      <c r="F1007" s="515"/>
      <c r="G1007" s="517"/>
      <c r="H1007" s="515"/>
      <c r="I1007" s="521" t="s">
        <v>2470</v>
      </c>
      <c r="J1007" s="582"/>
    </row>
    <row r="1008" spans="1:10" ht="63.75">
      <c r="A1008" s="605" t="s">
        <v>2264</v>
      </c>
      <c r="B1008" s="581" t="s">
        <v>2100</v>
      </c>
      <c r="C1008" s="550" t="s">
        <v>2101</v>
      </c>
      <c r="D1008" s="551" t="s">
        <v>31</v>
      </c>
      <c r="E1008" s="552">
        <f>2*1.3</f>
        <v>2.6</v>
      </c>
      <c r="F1008" s="553"/>
      <c r="G1008" s="554"/>
      <c r="H1008" s="586"/>
      <c r="I1008" s="586"/>
      <c r="J1008" s="587"/>
    </row>
    <row r="1009" spans="1:10">
      <c r="A1009" s="514"/>
      <c r="B1009" s="515"/>
      <c r="C1009" s="515"/>
      <c r="D1009" s="517"/>
      <c r="E1009" s="518"/>
      <c r="F1009" s="515"/>
      <c r="G1009" s="517"/>
      <c r="H1009" s="515"/>
      <c r="I1009" s="521" t="s">
        <v>2471</v>
      </c>
      <c r="J1009" s="582"/>
    </row>
    <row r="1010" spans="1:10" ht="63.75">
      <c r="A1010" s="605" t="s">
        <v>2267</v>
      </c>
      <c r="B1010" s="581" t="s">
        <v>2102</v>
      </c>
      <c r="C1010" s="550" t="s">
        <v>2103</v>
      </c>
      <c r="D1010" s="551" t="s">
        <v>31</v>
      </c>
      <c r="E1010" s="552">
        <f>3*1.3</f>
        <v>3.9000000000000004</v>
      </c>
      <c r="F1010" s="553"/>
      <c r="G1010" s="554"/>
      <c r="H1010" s="586"/>
      <c r="I1010" s="586"/>
      <c r="J1010" s="587"/>
    </row>
    <row r="1011" spans="1:10">
      <c r="A1011" s="514"/>
      <c r="B1011" s="515"/>
      <c r="C1011" s="515"/>
      <c r="D1011" s="517"/>
      <c r="E1011" s="518"/>
      <c r="F1011" s="515"/>
      <c r="G1011" s="517"/>
      <c r="H1011" s="515"/>
      <c r="I1011" s="521" t="s">
        <v>2472</v>
      </c>
      <c r="J1011" s="582"/>
    </row>
    <row r="1012" spans="1:10" ht="51">
      <c r="A1012" s="605" t="s">
        <v>2270</v>
      </c>
      <c r="B1012" s="550" t="s">
        <v>2104</v>
      </c>
      <c r="C1012" s="550" t="s">
        <v>2105</v>
      </c>
      <c r="D1012" s="551" t="s">
        <v>31</v>
      </c>
      <c r="E1012" s="552">
        <f>4*1.3</f>
        <v>5.2</v>
      </c>
      <c r="F1012" s="553"/>
      <c r="G1012" s="554"/>
      <c r="H1012" s="586"/>
      <c r="I1012" s="586"/>
      <c r="J1012" s="587"/>
    </row>
    <row r="1013" spans="1:10">
      <c r="A1013" s="514"/>
      <c r="B1013" s="515"/>
      <c r="C1013" s="515"/>
      <c r="D1013" s="517"/>
      <c r="E1013" s="518"/>
      <c r="F1013" s="515"/>
      <c r="G1013" s="517"/>
      <c r="H1013" s="515"/>
      <c r="I1013" s="521" t="s">
        <v>2473</v>
      </c>
      <c r="J1013" s="582"/>
    </row>
    <row r="1014" spans="1:10" ht="51">
      <c r="A1014" s="605" t="s">
        <v>2273</v>
      </c>
      <c r="B1014" s="550" t="s">
        <v>2106</v>
      </c>
      <c r="C1014" s="550" t="s">
        <v>2107</v>
      </c>
      <c r="D1014" s="551" t="s">
        <v>31</v>
      </c>
      <c r="E1014" s="552">
        <f>4*1.3</f>
        <v>5.2</v>
      </c>
      <c r="F1014" s="553"/>
      <c r="G1014" s="554"/>
      <c r="H1014" s="586"/>
      <c r="I1014" s="586"/>
      <c r="J1014" s="587"/>
    </row>
    <row r="1015" spans="1:10">
      <c r="A1015" s="514"/>
      <c r="B1015" s="515"/>
      <c r="C1015" s="515"/>
      <c r="D1015" s="517"/>
      <c r="E1015" s="518"/>
      <c r="F1015" s="515"/>
      <c r="G1015" s="517"/>
      <c r="H1015" s="515"/>
      <c r="I1015" s="521" t="s">
        <v>2474</v>
      </c>
      <c r="J1015" s="582"/>
    </row>
    <row r="1016" spans="1:10" ht="51">
      <c r="A1016" s="605" t="s">
        <v>2276</v>
      </c>
      <c r="B1016" s="550" t="s">
        <v>2108</v>
      </c>
      <c r="C1016" s="550" t="s">
        <v>2109</v>
      </c>
      <c r="D1016" s="551" t="s">
        <v>31</v>
      </c>
      <c r="E1016" s="552">
        <f>3*1.3</f>
        <v>3.9000000000000004</v>
      </c>
      <c r="F1016" s="557"/>
      <c r="G1016" s="554"/>
      <c r="H1016" s="586"/>
      <c r="I1016" s="586"/>
      <c r="J1016" s="587"/>
    </row>
    <row r="1017" spans="1:10">
      <c r="A1017" s="514"/>
      <c r="B1017" s="515"/>
      <c r="C1017" s="515"/>
      <c r="D1017" s="517"/>
      <c r="E1017" s="518"/>
      <c r="F1017" s="515"/>
      <c r="G1017" s="517"/>
      <c r="H1017" s="515"/>
      <c r="I1017" s="521" t="s">
        <v>2475</v>
      </c>
      <c r="J1017" s="582"/>
    </row>
    <row r="1018" spans="1:10" ht="51">
      <c r="A1018" s="605" t="s">
        <v>2279</v>
      </c>
      <c r="B1018" s="550" t="s">
        <v>2110</v>
      </c>
      <c r="C1018" s="550" t="s">
        <v>2111</v>
      </c>
      <c r="D1018" s="551" t="s">
        <v>31</v>
      </c>
      <c r="E1018" s="552">
        <f>2*1.3</f>
        <v>2.6</v>
      </c>
      <c r="F1018" s="553"/>
      <c r="G1018" s="554"/>
      <c r="H1018" s="586"/>
      <c r="I1018" s="586"/>
      <c r="J1018" s="587"/>
    </row>
    <row r="1019" spans="1:10">
      <c r="A1019" s="514"/>
      <c r="B1019" s="515"/>
      <c r="C1019" s="515"/>
      <c r="D1019" s="517"/>
      <c r="E1019" s="518"/>
      <c r="F1019" s="515"/>
      <c r="G1019" s="517"/>
      <c r="H1019" s="515"/>
      <c r="I1019" s="521" t="s">
        <v>2476</v>
      </c>
      <c r="J1019" s="582"/>
    </row>
    <row r="1020" spans="1:10" ht="63.75">
      <c r="A1020" s="605" t="s">
        <v>2282</v>
      </c>
      <c r="B1020" s="550" t="s">
        <v>2112</v>
      </c>
      <c r="C1020" s="550" t="s">
        <v>2113</v>
      </c>
      <c r="D1020" s="551" t="s">
        <v>31</v>
      </c>
      <c r="E1020" s="552">
        <f>3*1.3</f>
        <v>3.9000000000000004</v>
      </c>
      <c r="F1020" s="553"/>
      <c r="G1020" s="554"/>
      <c r="H1020" s="586"/>
      <c r="I1020" s="586"/>
      <c r="J1020" s="587"/>
    </row>
    <row r="1021" spans="1:10">
      <c r="A1021" s="514"/>
      <c r="B1021" s="515"/>
      <c r="C1021" s="515"/>
      <c r="D1021" s="517"/>
      <c r="E1021" s="518"/>
      <c r="F1021" s="515"/>
      <c r="G1021" s="517"/>
      <c r="H1021" s="515"/>
      <c r="I1021" s="521" t="s">
        <v>2477</v>
      </c>
      <c r="J1021" s="582"/>
    </row>
    <row r="1022" spans="1:10" ht="51">
      <c r="A1022" s="605" t="s">
        <v>2285</v>
      </c>
      <c r="B1022" s="550" t="s">
        <v>2114</v>
      </c>
      <c r="C1022" s="550" t="s">
        <v>2115</v>
      </c>
      <c r="D1022" s="551" t="s">
        <v>31</v>
      </c>
      <c r="E1022" s="552">
        <f>2*1.3</f>
        <v>2.6</v>
      </c>
      <c r="F1022" s="553"/>
      <c r="G1022" s="554"/>
      <c r="H1022" s="586"/>
      <c r="I1022" s="586"/>
      <c r="J1022" s="587"/>
    </row>
    <row r="1023" spans="1:10">
      <c r="A1023" s="514"/>
      <c r="B1023" s="515"/>
      <c r="C1023" s="515"/>
      <c r="D1023" s="517"/>
      <c r="E1023" s="518"/>
      <c r="F1023" s="515"/>
      <c r="G1023" s="517"/>
      <c r="H1023" s="515"/>
      <c r="I1023" s="521" t="s">
        <v>2478</v>
      </c>
      <c r="J1023" s="582"/>
    </row>
    <row r="1024" spans="1:10" ht="63.75">
      <c r="A1024" s="605" t="s">
        <v>2288</v>
      </c>
      <c r="B1024" s="581" t="s">
        <v>2116</v>
      </c>
      <c r="C1024" s="550" t="s">
        <v>2117</v>
      </c>
      <c r="D1024" s="551" t="s">
        <v>31</v>
      </c>
      <c r="E1024" s="552">
        <f>3*1.3</f>
        <v>3.9000000000000004</v>
      </c>
      <c r="F1024" s="553"/>
      <c r="G1024" s="554"/>
      <c r="H1024" s="586"/>
      <c r="I1024" s="586"/>
      <c r="J1024" s="587"/>
    </row>
    <row r="1025" spans="1:10">
      <c r="A1025" s="514"/>
      <c r="B1025" s="515"/>
      <c r="C1025" s="515"/>
      <c r="D1025" s="517"/>
      <c r="E1025" s="518"/>
      <c r="F1025" s="515"/>
      <c r="G1025" s="517"/>
      <c r="H1025" s="515"/>
      <c r="I1025" s="521" t="s">
        <v>2479</v>
      </c>
      <c r="J1025" s="582"/>
    </row>
    <row r="1026" spans="1:10" ht="51">
      <c r="A1026" s="605" t="s">
        <v>2291</v>
      </c>
      <c r="B1026" s="581" t="s">
        <v>2118</v>
      </c>
      <c r="C1026" s="550" t="s">
        <v>2119</v>
      </c>
      <c r="D1026" s="551" t="s">
        <v>31</v>
      </c>
      <c r="E1026" s="552" t="s">
        <v>241</v>
      </c>
      <c r="F1026" s="553"/>
      <c r="G1026" s="554"/>
      <c r="H1026" s="586"/>
      <c r="I1026" s="586"/>
      <c r="J1026" s="587"/>
    </row>
    <row r="1027" spans="1:10">
      <c r="A1027" s="514"/>
      <c r="B1027" s="515"/>
      <c r="C1027" s="515"/>
      <c r="D1027" s="517"/>
      <c r="E1027" s="518"/>
      <c r="F1027" s="515"/>
      <c r="G1027" s="517"/>
      <c r="H1027" s="515"/>
      <c r="I1027" s="521" t="s">
        <v>2480</v>
      </c>
      <c r="J1027" s="582"/>
    </row>
    <row r="1028" spans="1:10" ht="51">
      <c r="A1028" s="605" t="s">
        <v>2294</v>
      </c>
      <c r="B1028" s="550" t="s">
        <v>2120</v>
      </c>
      <c r="C1028" s="550" t="s">
        <v>2121</v>
      </c>
      <c r="D1028" s="551" t="s">
        <v>31</v>
      </c>
      <c r="E1028" s="552">
        <f>2*1.3</f>
        <v>2.6</v>
      </c>
      <c r="F1028" s="557"/>
      <c r="G1028" s="554"/>
      <c r="H1028" s="586"/>
      <c r="I1028" s="586"/>
      <c r="J1028" s="587"/>
    </row>
    <row r="1029" spans="1:10">
      <c r="A1029" s="514"/>
      <c r="B1029" s="515"/>
      <c r="C1029" s="515"/>
      <c r="D1029" s="517"/>
      <c r="E1029" s="518"/>
      <c r="F1029" s="515"/>
      <c r="G1029" s="517"/>
      <c r="H1029" s="515"/>
      <c r="I1029" s="521" t="s">
        <v>2481</v>
      </c>
      <c r="J1029" s="582"/>
    </row>
    <row r="1030" spans="1:10" ht="51">
      <c r="A1030" s="605" t="s">
        <v>2297</v>
      </c>
      <c r="B1030" s="550" t="s">
        <v>2122</v>
      </c>
      <c r="C1030" s="550" t="s">
        <v>2123</v>
      </c>
      <c r="D1030" s="551" t="s">
        <v>31</v>
      </c>
      <c r="E1030" s="552" t="s">
        <v>11</v>
      </c>
      <c r="F1030" s="553"/>
      <c r="G1030" s="554"/>
      <c r="H1030" s="586"/>
      <c r="I1030" s="586"/>
      <c r="J1030" s="587"/>
    </row>
    <row r="1031" spans="1:10">
      <c r="A1031" s="514"/>
      <c r="B1031" s="515"/>
      <c r="C1031" s="515"/>
      <c r="D1031" s="517"/>
      <c r="E1031" s="518"/>
      <c r="F1031" s="515"/>
      <c r="G1031" s="517"/>
      <c r="H1031" s="515"/>
      <c r="I1031" s="521" t="s">
        <v>2482</v>
      </c>
      <c r="J1031" s="582"/>
    </row>
    <row r="1032" spans="1:10" ht="51">
      <c r="A1032" s="605" t="s">
        <v>2300</v>
      </c>
      <c r="B1032" s="550" t="s">
        <v>2124</v>
      </c>
      <c r="C1032" s="550" t="s">
        <v>2125</v>
      </c>
      <c r="D1032" s="551" t="s">
        <v>31</v>
      </c>
      <c r="E1032" s="552">
        <f>2*1.3</f>
        <v>2.6</v>
      </c>
      <c r="F1032" s="557"/>
      <c r="G1032" s="554"/>
      <c r="H1032" s="586"/>
      <c r="I1032" s="586"/>
      <c r="J1032" s="587"/>
    </row>
    <row r="1033" spans="1:10">
      <c r="A1033" s="514"/>
      <c r="B1033" s="515"/>
      <c r="C1033" s="515"/>
      <c r="D1033" s="517"/>
      <c r="E1033" s="518"/>
      <c r="F1033" s="515"/>
      <c r="G1033" s="517"/>
      <c r="H1033" s="515"/>
      <c r="I1033" s="521" t="s">
        <v>2483</v>
      </c>
      <c r="J1033" s="582"/>
    </row>
    <row r="1034" spans="1:10" ht="51">
      <c r="A1034" s="605" t="s">
        <v>2303</v>
      </c>
      <c r="B1034" s="550" t="s">
        <v>2126</v>
      </c>
      <c r="C1034" s="550" t="s">
        <v>2127</v>
      </c>
      <c r="D1034" s="551" t="s">
        <v>31</v>
      </c>
      <c r="E1034" s="552">
        <f>1*1.3</f>
        <v>1.3</v>
      </c>
      <c r="F1034" s="553"/>
      <c r="G1034" s="554"/>
      <c r="H1034" s="586"/>
      <c r="I1034" s="586"/>
      <c r="J1034" s="587"/>
    </row>
    <row r="1035" spans="1:10">
      <c r="A1035" s="514"/>
      <c r="B1035" s="515"/>
      <c r="C1035" s="515"/>
      <c r="D1035" s="517"/>
      <c r="E1035" s="518"/>
      <c r="F1035" s="515"/>
      <c r="G1035" s="517"/>
      <c r="H1035" s="515"/>
      <c r="I1035" s="521" t="s">
        <v>2484</v>
      </c>
      <c r="J1035" s="582"/>
    </row>
    <row r="1036" spans="1:10" ht="38.25">
      <c r="A1036" s="605" t="s">
        <v>2306</v>
      </c>
      <c r="B1036" s="550" t="s">
        <v>2128</v>
      </c>
      <c r="C1036" s="550" t="s">
        <v>2129</v>
      </c>
      <c r="D1036" s="551" t="s">
        <v>31</v>
      </c>
      <c r="E1036" s="552">
        <f>1*1.3</f>
        <v>1.3</v>
      </c>
      <c r="F1036" s="553"/>
      <c r="G1036" s="554"/>
      <c r="H1036" s="586"/>
      <c r="I1036" s="586"/>
      <c r="J1036" s="587"/>
    </row>
    <row r="1037" spans="1:10">
      <c r="A1037" s="514"/>
      <c r="B1037" s="515"/>
      <c r="C1037" s="515"/>
      <c r="D1037" s="517"/>
      <c r="E1037" s="518"/>
      <c r="F1037" s="515"/>
      <c r="G1037" s="517"/>
      <c r="H1037" s="515"/>
      <c r="I1037" s="521" t="s">
        <v>2485</v>
      </c>
      <c r="J1037" s="582"/>
    </row>
    <row r="1038" spans="1:10" ht="63.75">
      <c r="A1038" s="605" t="s">
        <v>2309</v>
      </c>
      <c r="B1038" s="550" t="s">
        <v>2130</v>
      </c>
      <c r="C1038" s="550" t="s">
        <v>2131</v>
      </c>
      <c r="D1038" s="551" t="s">
        <v>31</v>
      </c>
      <c r="E1038" s="552">
        <f>1*1.3</f>
        <v>1.3</v>
      </c>
      <c r="F1038" s="553"/>
      <c r="G1038" s="554"/>
      <c r="H1038" s="586"/>
      <c r="I1038" s="586"/>
      <c r="J1038" s="587"/>
    </row>
    <row r="1039" spans="1:10">
      <c r="A1039" s="514"/>
      <c r="B1039" s="515"/>
      <c r="C1039" s="515"/>
      <c r="D1039" s="517"/>
      <c r="E1039" s="518"/>
      <c r="F1039" s="515"/>
      <c r="G1039" s="517"/>
      <c r="H1039" s="515"/>
      <c r="I1039" s="521" t="s">
        <v>2486</v>
      </c>
      <c r="J1039" s="582"/>
    </row>
    <row r="1040" spans="1:10" ht="63.75">
      <c r="A1040" s="605" t="s">
        <v>2312</v>
      </c>
      <c r="B1040" s="550" t="s">
        <v>2132</v>
      </c>
      <c r="C1040" s="550" t="s">
        <v>2133</v>
      </c>
      <c r="D1040" s="551" t="s">
        <v>31</v>
      </c>
      <c r="E1040" s="552">
        <f>1*1.3</f>
        <v>1.3</v>
      </c>
      <c r="F1040" s="553"/>
      <c r="G1040" s="554"/>
      <c r="H1040" s="586"/>
      <c r="I1040" s="586"/>
      <c r="J1040" s="587"/>
    </row>
    <row r="1041" spans="1:10">
      <c r="A1041" s="514"/>
      <c r="B1041" s="515"/>
      <c r="C1041" s="515"/>
      <c r="D1041" s="517"/>
      <c r="E1041" s="518"/>
      <c r="F1041" s="515"/>
      <c r="G1041" s="517"/>
      <c r="H1041" s="515"/>
      <c r="I1041" s="521" t="s">
        <v>2487</v>
      </c>
      <c r="J1041" s="582"/>
    </row>
    <row r="1042" spans="1:10" ht="63.75">
      <c r="A1042" s="605" t="s">
        <v>2315</v>
      </c>
      <c r="B1042" s="550" t="s">
        <v>2134</v>
      </c>
      <c r="C1042" s="550" t="s">
        <v>2135</v>
      </c>
      <c r="D1042" s="551" t="s">
        <v>31</v>
      </c>
      <c r="E1042" s="552">
        <f>1*1.3</f>
        <v>1.3</v>
      </c>
      <c r="F1042" s="553"/>
      <c r="G1042" s="554"/>
      <c r="H1042" s="586"/>
      <c r="I1042" s="586"/>
      <c r="J1042" s="587"/>
    </row>
    <row r="1043" spans="1:10">
      <c r="A1043" s="514"/>
      <c r="B1043" s="515"/>
      <c r="C1043" s="515"/>
      <c r="D1043" s="517"/>
      <c r="E1043" s="518"/>
      <c r="F1043" s="515"/>
      <c r="G1043" s="517"/>
      <c r="H1043" s="515"/>
      <c r="I1043" s="521" t="s">
        <v>2488</v>
      </c>
      <c r="J1043" s="582"/>
    </row>
    <row r="1044" spans="1:10" ht="63.75">
      <c r="A1044" s="605" t="s">
        <v>2334</v>
      </c>
      <c r="B1044" s="550" t="s">
        <v>2136</v>
      </c>
      <c r="C1044" s="550" t="s">
        <v>2137</v>
      </c>
      <c r="D1044" s="551" t="s">
        <v>31</v>
      </c>
      <c r="E1044" s="552" t="s">
        <v>162</v>
      </c>
      <c r="F1044" s="553"/>
      <c r="G1044" s="554"/>
      <c r="H1044" s="586"/>
      <c r="I1044" s="586"/>
      <c r="J1044" s="587"/>
    </row>
    <row r="1045" spans="1:10">
      <c r="A1045" s="514"/>
      <c r="B1045" s="515"/>
      <c r="C1045" s="515"/>
      <c r="D1045" s="517"/>
      <c r="E1045" s="518"/>
      <c r="F1045" s="515"/>
      <c r="G1045" s="517"/>
      <c r="H1045" s="515"/>
      <c r="I1045" s="521" t="s">
        <v>2489</v>
      </c>
      <c r="J1045" s="582"/>
    </row>
    <row r="1046" spans="1:10" ht="63.75">
      <c r="A1046" s="605" t="s">
        <v>2390</v>
      </c>
      <c r="B1046" s="550" t="s">
        <v>2138</v>
      </c>
      <c r="C1046" s="550" t="s">
        <v>2139</v>
      </c>
      <c r="D1046" s="551" t="s">
        <v>31</v>
      </c>
      <c r="E1046" s="552">
        <f>1*1.3</f>
        <v>1.3</v>
      </c>
      <c r="F1046" s="553"/>
      <c r="G1046" s="554"/>
      <c r="H1046" s="586"/>
      <c r="I1046" s="586"/>
      <c r="J1046" s="587"/>
    </row>
    <row r="1047" spans="1:10">
      <c r="A1047" s="514"/>
      <c r="B1047" s="515"/>
      <c r="C1047" s="515"/>
      <c r="D1047" s="517"/>
      <c r="E1047" s="518"/>
      <c r="F1047" s="515"/>
      <c r="G1047" s="517"/>
      <c r="H1047" s="515"/>
      <c r="I1047" s="521" t="s">
        <v>2490</v>
      </c>
      <c r="J1047" s="582"/>
    </row>
    <row r="1048" spans="1:10" ht="51">
      <c r="A1048" s="605" t="s">
        <v>2391</v>
      </c>
      <c r="B1048" s="550" t="s">
        <v>2140</v>
      </c>
      <c r="C1048" s="550" t="s">
        <v>2141</v>
      </c>
      <c r="D1048" s="551" t="s">
        <v>31</v>
      </c>
      <c r="E1048" s="552">
        <f>3*1.3</f>
        <v>3.9000000000000004</v>
      </c>
      <c r="F1048" s="557"/>
      <c r="G1048" s="554"/>
      <c r="H1048" s="586"/>
      <c r="I1048" s="586"/>
      <c r="J1048" s="587"/>
    </row>
    <row r="1049" spans="1:10">
      <c r="A1049" s="514"/>
      <c r="B1049" s="515"/>
      <c r="C1049" s="515"/>
      <c r="D1049" s="517"/>
      <c r="E1049" s="518"/>
      <c r="F1049" s="515"/>
      <c r="G1049" s="517"/>
      <c r="H1049" s="515"/>
      <c r="I1049" s="521" t="s">
        <v>2491</v>
      </c>
      <c r="J1049" s="582"/>
    </row>
    <row r="1050" spans="1:10" ht="63.75">
      <c r="A1050" s="605" t="s">
        <v>2392</v>
      </c>
      <c r="B1050" s="550" t="s">
        <v>2142</v>
      </c>
      <c r="C1050" s="550" t="s">
        <v>2143</v>
      </c>
      <c r="D1050" s="551" t="s">
        <v>31</v>
      </c>
      <c r="E1050" s="552">
        <f>1*1.3</f>
        <v>1.3</v>
      </c>
      <c r="F1050" s="553"/>
      <c r="G1050" s="554"/>
      <c r="H1050" s="586"/>
      <c r="I1050" s="586"/>
      <c r="J1050" s="587"/>
    </row>
    <row r="1051" spans="1:10">
      <c r="A1051" s="514"/>
      <c r="B1051" s="515"/>
      <c r="C1051" s="515"/>
      <c r="D1051" s="517"/>
      <c r="E1051" s="518"/>
      <c r="F1051" s="515"/>
      <c r="G1051" s="517"/>
      <c r="H1051" s="515"/>
      <c r="I1051" s="521" t="s">
        <v>2492</v>
      </c>
      <c r="J1051" s="582"/>
    </row>
    <row r="1052" spans="1:10" ht="51">
      <c r="A1052" s="605" t="s">
        <v>2393</v>
      </c>
      <c r="B1052" s="550" t="s">
        <v>2144</v>
      </c>
      <c r="C1052" s="550" t="s">
        <v>2145</v>
      </c>
      <c r="D1052" s="551" t="s">
        <v>31</v>
      </c>
      <c r="E1052" s="552">
        <f>2*1.3</f>
        <v>2.6</v>
      </c>
      <c r="F1052" s="553"/>
      <c r="G1052" s="554"/>
      <c r="H1052" s="586"/>
      <c r="I1052" s="586"/>
      <c r="J1052" s="587"/>
    </row>
    <row r="1053" spans="1:10">
      <c r="A1053" s="514"/>
      <c r="B1053" s="515"/>
      <c r="C1053" s="515"/>
      <c r="D1053" s="517"/>
      <c r="E1053" s="518"/>
      <c r="F1053" s="515"/>
      <c r="G1053" s="517"/>
      <c r="H1053" s="515"/>
      <c r="I1053" s="521" t="s">
        <v>2493</v>
      </c>
      <c r="J1053" s="582"/>
    </row>
    <row r="1054" spans="1:10" ht="38.25">
      <c r="A1054" s="605" t="s">
        <v>2394</v>
      </c>
      <c r="B1054" s="550" t="s">
        <v>2146</v>
      </c>
      <c r="C1054" s="550" t="s">
        <v>2147</v>
      </c>
      <c r="D1054" s="551" t="s">
        <v>31</v>
      </c>
      <c r="E1054" s="552">
        <f>3*1.3</f>
        <v>3.9000000000000004</v>
      </c>
      <c r="F1054" s="553"/>
      <c r="G1054" s="554"/>
      <c r="H1054" s="586"/>
      <c r="I1054" s="586"/>
      <c r="J1054" s="587"/>
    </row>
    <row r="1055" spans="1:10">
      <c r="A1055" s="514"/>
      <c r="B1055" s="515"/>
      <c r="C1055" s="515"/>
      <c r="D1055" s="517"/>
      <c r="E1055" s="518"/>
      <c r="F1055" s="515"/>
      <c r="G1055" s="517"/>
      <c r="H1055" s="515"/>
      <c r="I1055" s="521" t="s">
        <v>2494</v>
      </c>
      <c r="J1055" s="582"/>
    </row>
    <row r="1056" spans="1:10" ht="51">
      <c r="A1056" s="605" t="s">
        <v>2395</v>
      </c>
      <c r="B1056" s="550" t="s">
        <v>2148</v>
      </c>
      <c r="C1056" s="550" t="s">
        <v>2149</v>
      </c>
      <c r="D1056" s="551" t="s">
        <v>2150</v>
      </c>
      <c r="E1056" s="552">
        <f>2*1.3</f>
        <v>2.6</v>
      </c>
      <c r="F1056" s="553"/>
      <c r="G1056" s="554"/>
      <c r="H1056" s="586"/>
      <c r="I1056" s="586"/>
      <c r="J1056" s="587"/>
    </row>
    <row r="1057" spans="1:10">
      <c r="A1057" s="514"/>
      <c r="B1057" s="515"/>
      <c r="C1057" s="515"/>
      <c r="D1057" s="517"/>
      <c r="E1057" s="518"/>
      <c r="F1057" s="515"/>
      <c r="G1057" s="517"/>
      <c r="H1057" s="515"/>
      <c r="I1057" s="521" t="s">
        <v>2495</v>
      </c>
      <c r="J1057" s="582"/>
    </row>
    <row r="1058" spans="1:10" ht="63.75">
      <c r="A1058" s="605" t="s">
        <v>2396</v>
      </c>
      <c r="B1058" s="550" t="s">
        <v>2151</v>
      </c>
      <c r="C1058" s="550" t="s">
        <v>2152</v>
      </c>
      <c r="D1058" s="551" t="s">
        <v>31</v>
      </c>
      <c r="E1058" s="552">
        <f>2*1.3</f>
        <v>2.6</v>
      </c>
      <c r="F1058" s="553"/>
      <c r="G1058" s="554"/>
      <c r="H1058" s="586"/>
      <c r="I1058" s="586"/>
      <c r="J1058" s="587"/>
    </row>
    <row r="1059" spans="1:10">
      <c r="A1059" s="514"/>
      <c r="B1059" s="515"/>
      <c r="C1059" s="515"/>
      <c r="D1059" s="517"/>
      <c r="E1059" s="518"/>
      <c r="F1059" s="515"/>
      <c r="G1059" s="517"/>
      <c r="H1059" s="515"/>
      <c r="I1059" s="521" t="s">
        <v>2496</v>
      </c>
      <c r="J1059" s="582"/>
    </row>
    <row r="1060" spans="1:10" ht="51">
      <c r="A1060" s="605" t="s">
        <v>2397</v>
      </c>
      <c r="B1060" s="550" t="s">
        <v>2153</v>
      </c>
      <c r="C1060" s="550" t="s">
        <v>2154</v>
      </c>
      <c r="D1060" s="551" t="s">
        <v>31</v>
      </c>
      <c r="E1060" s="552">
        <f>1*1.3</f>
        <v>1.3</v>
      </c>
      <c r="F1060" s="553"/>
      <c r="G1060" s="554"/>
      <c r="H1060" s="586"/>
      <c r="I1060" s="586"/>
      <c r="J1060" s="587"/>
    </row>
    <row r="1061" spans="1:10">
      <c r="A1061" s="514"/>
      <c r="B1061" s="515"/>
      <c r="C1061" s="515"/>
      <c r="D1061" s="517"/>
      <c r="E1061" s="518"/>
      <c r="F1061" s="515"/>
      <c r="G1061" s="517"/>
      <c r="H1061" s="515"/>
      <c r="I1061" s="521" t="s">
        <v>2497</v>
      </c>
      <c r="J1061" s="582"/>
    </row>
    <row r="1062" spans="1:10" ht="51">
      <c r="A1062" s="605" t="s">
        <v>2398</v>
      </c>
      <c r="B1062" s="550" t="s">
        <v>2155</v>
      </c>
      <c r="C1062" s="550" t="s">
        <v>2156</v>
      </c>
      <c r="D1062" s="551" t="s">
        <v>31</v>
      </c>
      <c r="E1062" s="552">
        <f>1*1.3</f>
        <v>1.3</v>
      </c>
      <c r="F1062" s="553"/>
      <c r="G1062" s="554"/>
      <c r="H1062" s="586"/>
      <c r="I1062" s="586"/>
      <c r="J1062" s="587"/>
    </row>
    <row r="1063" spans="1:10">
      <c r="A1063" s="514"/>
      <c r="B1063" s="515"/>
      <c r="C1063" s="515"/>
      <c r="D1063" s="517"/>
      <c r="E1063" s="518"/>
      <c r="F1063" s="515"/>
      <c r="G1063" s="517"/>
      <c r="H1063" s="515"/>
      <c r="I1063" s="521" t="s">
        <v>2498</v>
      </c>
      <c r="J1063" s="582"/>
    </row>
    <row r="1064" spans="1:10" ht="51">
      <c r="A1064" s="605" t="s">
        <v>2399</v>
      </c>
      <c r="B1064" s="550" t="s">
        <v>2157</v>
      </c>
      <c r="C1064" s="550" t="s">
        <v>2158</v>
      </c>
      <c r="D1064" s="551" t="s">
        <v>31</v>
      </c>
      <c r="E1064" s="552">
        <f>5*1.3</f>
        <v>6.5</v>
      </c>
      <c r="F1064" s="553"/>
      <c r="G1064" s="554"/>
      <c r="H1064" s="586"/>
      <c r="I1064" s="586"/>
      <c r="J1064" s="587"/>
    </row>
    <row r="1065" spans="1:10">
      <c r="A1065" s="514"/>
      <c r="B1065" s="515"/>
      <c r="C1065" s="515"/>
      <c r="D1065" s="517"/>
      <c r="E1065" s="518"/>
      <c r="F1065" s="515"/>
      <c r="G1065" s="517"/>
      <c r="H1065" s="515"/>
      <c r="I1065" s="521" t="s">
        <v>2499</v>
      </c>
      <c r="J1065" s="582"/>
    </row>
    <row r="1066" spans="1:10" ht="51">
      <c r="A1066" s="605" t="s">
        <v>2400</v>
      </c>
      <c r="B1066" s="550" t="s">
        <v>2159</v>
      </c>
      <c r="C1066" s="550" t="s">
        <v>2160</v>
      </c>
      <c r="D1066" s="551" t="s">
        <v>31</v>
      </c>
      <c r="E1066" s="552">
        <f>2*1.3</f>
        <v>2.6</v>
      </c>
      <c r="F1066" s="553"/>
      <c r="G1066" s="554"/>
      <c r="H1066" s="586"/>
      <c r="I1066" s="586"/>
      <c r="J1066" s="587"/>
    </row>
    <row r="1067" spans="1:10">
      <c r="A1067" s="514"/>
      <c r="B1067" s="515"/>
      <c r="C1067" s="515"/>
      <c r="D1067" s="517"/>
      <c r="E1067" s="518"/>
      <c r="F1067" s="515"/>
      <c r="G1067" s="517"/>
      <c r="H1067" s="515"/>
      <c r="I1067" s="521" t="s">
        <v>2500</v>
      </c>
      <c r="J1067" s="582"/>
    </row>
    <row r="1068" spans="1:10" ht="51">
      <c r="A1068" s="605" t="s">
        <v>2401</v>
      </c>
      <c r="B1068" s="550" t="s">
        <v>2161</v>
      </c>
      <c r="C1068" s="550" t="s">
        <v>2162</v>
      </c>
      <c r="D1068" s="551" t="s">
        <v>31</v>
      </c>
      <c r="E1068" s="552">
        <f>1*1.3</f>
        <v>1.3</v>
      </c>
      <c r="F1068" s="553"/>
      <c r="G1068" s="554"/>
      <c r="H1068" s="586"/>
      <c r="I1068" s="586"/>
      <c r="J1068" s="587"/>
    </row>
    <row r="1069" spans="1:10">
      <c r="A1069" s="514"/>
      <c r="B1069" s="515"/>
      <c r="C1069" s="515"/>
      <c r="D1069" s="517"/>
      <c r="E1069" s="518"/>
      <c r="F1069" s="515"/>
      <c r="G1069" s="517"/>
      <c r="H1069" s="515"/>
      <c r="I1069" s="521" t="s">
        <v>2501</v>
      </c>
      <c r="J1069" s="582"/>
    </row>
    <row r="1070" spans="1:10" ht="51">
      <c r="A1070" s="605" t="s">
        <v>2402</v>
      </c>
      <c r="B1070" s="550" t="s">
        <v>2163</v>
      </c>
      <c r="C1070" s="550" t="s">
        <v>2164</v>
      </c>
      <c r="D1070" s="551" t="s">
        <v>31</v>
      </c>
      <c r="E1070" s="552">
        <f>2*1.3</f>
        <v>2.6</v>
      </c>
      <c r="F1070" s="553"/>
      <c r="G1070" s="554"/>
      <c r="H1070" s="586"/>
      <c r="I1070" s="586"/>
      <c r="J1070" s="587"/>
    </row>
    <row r="1071" spans="1:10">
      <c r="A1071" s="514"/>
      <c r="B1071" s="515"/>
      <c r="C1071" s="515"/>
      <c r="D1071" s="517"/>
      <c r="E1071" s="518"/>
      <c r="F1071" s="515"/>
      <c r="G1071" s="517"/>
      <c r="H1071" s="515"/>
      <c r="I1071" s="521" t="s">
        <v>2502</v>
      </c>
      <c r="J1071" s="582"/>
    </row>
    <row r="1072" spans="1:10" ht="38.25">
      <c r="A1072" s="605" t="s">
        <v>2403</v>
      </c>
      <c r="B1072" s="581" t="s">
        <v>2165</v>
      </c>
      <c r="C1072" s="550" t="s">
        <v>2166</v>
      </c>
      <c r="D1072" s="551" t="s">
        <v>31</v>
      </c>
      <c r="E1072" s="552">
        <f>2*1.3</f>
        <v>2.6</v>
      </c>
      <c r="F1072" s="553"/>
      <c r="G1072" s="554"/>
      <c r="H1072" s="586"/>
      <c r="I1072" s="586"/>
      <c r="J1072" s="587"/>
    </row>
    <row r="1073" spans="1:10">
      <c r="A1073" s="514"/>
      <c r="B1073" s="515"/>
      <c r="C1073" s="515"/>
      <c r="D1073" s="517"/>
      <c r="E1073" s="518"/>
      <c r="F1073" s="515"/>
      <c r="G1073" s="517"/>
      <c r="H1073" s="515"/>
      <c r="I1073" s="521" t="s">
        <v>2503</v>
      </c>
      <c r="J1073" s="582"/>
    </row>
    <row r="1074" spans="1:10" ht="51">
      <c r="A1074" s="605" t="s">
        <v>2404</v>
      </c>
      <c r="B1074" s="581" t="s">
        <v>2167</v>
      </c>
      <c r="C1074" s="550" t="s">
        <v>2168</v>
      </c>
      <c r="D1074" s="551" t="s">
        <v>31</v>
      </c>
      <c r="E1074" s="552">
        <f>3*1.3</f>
        <v>3.9000000000000004</v>
      </c>
      <c r="F1074" s="553"/>
      <c r="G1074" s="554"/>
      <c r="H1074" s="586"/>
      <c r="I1074" s="586"/>
      <c r="J1074" s="587"/>
    </row>
    <row r="1075" spans="1:10">
      <c r="A1075" s="514"/>
      <c r="B1075" s="515"/>
      <c r="C1075" s="515"/>
      <c r="D1075" s="517"/>
      <c r="E1075" s="518"/>
      <c r="F1075" s="515"/>
      <c r="G1075" s="517"/>
      <c r="H1075" s="515"/>
      <c r="I1075" s="521" t="s">
        <v>2504</v>
      </c>
      <c r="J1075" s="582"/>
    </row>
    <row r="1076" spans="1:10" ht="51">
      <c r="A1076" s="605" t="s">
        <v>2405</v>
      </c>
      <c r="B1076" s="581" t="s">
        <v>2169</v>
      </c>
      <c r="C1076" s="550" t="s">
        <v>2170</v>
      </c>
      <c r="D1076" s="551" t="s">
        <v>31</v>
      </c>
      <c r="E1076" s="552">
        <f>2*1.3</f>
        <v>2.6</v>
      </c>
      <c r="F1076" s="553"/>
      <c r="G1076" s="554"/>
      <c r="H1076" s="586"/>
      <c r="I1076" s="586"/>
      <c r="J1076" s="587"/>
    </row>
    <row r="1077" spans="1:10">
      <c r="A1077" s="514"/>
      <c r="B1077" s="515"/>
      <c r="C1077" s="515"/>
      <c r="D1077" s="517"/>
      <c r="E1077" s="518"/>
      <c r="F1077" s="515"/>
      <c r="G1077" s="517"/>
      <c r="H1077" s="515"/>
      <c r="I1077" s="521" t="s">
        <v>2505</v>
      </c>
      <c r="J1077" s="582"/>
    </row>
    <row r="1078" spans="1:10" ht="51">
      <c r="A1078" s="605" t="s">
        <v>2406</v>
      </c>
      <c r="B1078" s="603" t="s">
        <v>2171</v>
      </c>
      <c r="C1078" s="550" t="s">
        <v>2172</v>
      </c>
      <c r="D1078" s="551"/>
      <c r="E1078" s="552">
        <f>2*1.3</f>
        <v>2.6</v>
      </c>
      <c r="F1078" s="553"/>
      <c r="G1078" s="554"/>
      <c r="H1078" s="586"/>
      <c r="I1078" s="586"/>
      <c r="J1078" s="587"/>
    </row>
    <row r="1079" spans="1:10">
      <c r="A1079" s="514"/>
      <c r="B1079" s="515"/>
      <c r="C1079" s="515"/>
      <c r="D1079" s="517"/>
      <c r="E1079" s="518"/>
      <c r="F1079" s="515"/>
      <c r="G1079" s="517"/>
      <c r="H1079" s="515"/>
      <c r="I1079" s="521" t="s">
        <v>2506</v>
      </c>
      <c r="J1079" s="582"/>
    </row>
    <row r="1080" spans="1:10" ht="51">
      <c r="A1080" s="605" t="s">
        <v>2407</v>
      </c>
      <c r="B1080" s="581" t="s">
        <v>2173</v>
      </c>
      <c r="C1080" s="550" t="s">
        <v>2174</v>
      </c>
      <c r="D1080" s="551" t="s">
        <v>31</v>
      </c>
      <c r="E1080" s="552">
        <f>2*1.3</f>
        <v>2.6</v>
      </c>
      <c r="F1080" s="553"/>
      <c r="G1080" s="554"/>
      <c r="H1080" s="586"/>
      <c r="I1080" s="586"/>
      <c r="J1080" s="587"/>
    </row>
    <row r="1081" spans="1:10">
      <c r="A1081" s="514"/>
      <c r="B1081" s="515"/>
      <c r="C1081" s="515"/>
      <c r="D1081" s="517"/>
      <c r="E1081" s="518"/>
      <c r="F1081" s="515"/>
      <c r="G1081" s="517"/>
      <c r="H1081" s="515"/>
      <c r="I1081" s="521" t="s">
        <v>2507</v>
      </c>
      <c r="J1081" s="582"/>
    </row>
    <row r="1082" spans="1:10" ht="63.75">
      <c r="A1082" s="605" t="s">
        <v>2408</v>
      </c>
      <c r="B1082" s="581" t="s">
        <v>2175</v>
      </c>
      <c r="C1082" s="550" t="s">
        <v>2176</v>
      </c>
      <c r="D1082" s="551" t="s">
        <v>31</v>
      </c>
      <c r="E1082" s="552">
        <f>3*1.3</f>
        <v>3.9000000000000004</v>
      </c>
      <c r="F1082" s="553"/>
      <c r="G1082" s="554"/>
      <c r="H1082" s="586"/>
      <c r="I1082" s="586"/>
      <c r="J1082" s="587"/>
    </row>
    <row r="1083" spans="1:10">
      <c r="A1083" s="514"/>
      <c r="B1083" s="515"/>
      <c r="C1083" s="515"/>
      <c r="D1083" s="517"/>
      <c r="E1083" s="518"/>
      <c r="F1083" s="515"/>
      <c r="G1083" s="517"/>
      <c r="H1083" s="515"/>
      <c r="I1083" s="521" t="s">
        <v>2508</v>
      </c>
      <c r="J1083" s="582"/>
    </row>
    <row r="1084" spans="1:10" ht="76.5">
      <c r="A1084" s="605" t="s">
        <v>50</v>
      </c>
      <c r="B1084" s="581" t="s">
        <v>2177</v>
      </c>
      <c r="C1084" s="550" t="s">
        <v>2178</v>
      </c>
      <c r="D1084" s="551" t="s">
        <v>31</v>
      </c>
      <c r="E1084" s="552">
        <f>2*1.3</f>
        <v>2.6</v>
      </c>
      <c r="F1084" s="553"/>
      <c r="G1084" s="554"/>
      <c r="H1084" s="586"/>
      <c r="I1084" s="586"/>
      <c r="J1084" s="587"/>
    </row>
    <row r="1085" spans="1:10">
      <c r="A1085" s="514"/>
      <c r="B1085" s="515"/>
      <c r="C1085" s="515"/>
      <c r="D1085" s="517"/>
      <c r="E1085" s="518"/>
      <c r="F1085" s="515"/>
      <c r="G1085" s="517"/>
      <c r="H1085" s="515"/>
      <c r="I1085" s="521" t="s">
        <v>2509</v>
      </c>
      <c r="J1085" s="582"/>
    </row>
    <row r="1086" spans="1:10" ht="63.75">
      <c r="A1086" s="605" t="s">
        <v>2409</v>
      </c>
      <c r="B1086" s="581" t="s">
        <v>2179</v>
      </c>
      <c r="C1086" s="550" t="s">
        <v>2180</v>
      </c>
      <c r="D1086" s="551" t="s">
        <v>31</v>
      </c>
      <c r="E1086" s="552">
        <f>2*1.3</f>
        <v>2.6</v>
      </c>
      <c r="F1086" s="553"/>
      <c r="G1086" s="554"/>
      <c r="H1086" s="586"/>
      <c r="I1086" s="586"/>
      <c r="J1086" s="587"/>
    </row>
    <row r="1087" spans="1:10">
      <c r="A1087" s="514"/>
      <c r="B1087" s="515"/>
      <c r="C1087" s="515"/>
      <c r="D1087" s="517"/>
      <c r="E1087" s="518"/>
      <c r="F1087" s="515"/>
      <c r="G1087" s="517"/>
      <c r="H1087" s="515"/>
      <c r="I1087" s="521" t="s">
        <v>2510</v>
      </c>
      <c r="J1087" s="582"/>
    </row>
    <row r="1088" spans="1:10" ht="63.75">
      <c r="A1088" s="605" t="s">
        <v>2410</v>
      </c>
      <c r="B1088" s="581" t="s">
        <v>2181</v>
      </c>
      <c r="C1088" s="550" t="s">
        <v>2182</v>
      </c>
      <c r="D1088" s="551" t="s">
        <v>31</v>
      </c>
      <c r="E1088" s="552">
        <f>2*1.3</f>
        <v>2.6</v>
      </c>
      <c r="F1088" s="553"/>
      <c r="G1088" s="554"/>
      <c r="H1088" s="586"/>
      <c r="I1088" s="586"/>
      <c r="J1088" s="587"/>
    </row>
    <row r="1089" spans="1:10">
      <c r="A1089" s="514"/>
      <c r="B1089" s="515"/>
      <c r="C1089" s="515"/>
      <c r="D1089" s="517"/>
      <c r="E1089" s="518"/>
      <c r="F1089" s="515"/>
      <c r="G1089" s="517"/>
      <c r="H1089" s="515"/>
      <c r="I1089" s="521" t="s">
        <v>2511</v>
      </c>
      <c r="J1089" s="582"/>
    </row>
    <row r="1090" spans="1:10" ht="51">
      <c r="A1090" s="605" t="s">
        <v>2411</v>
      </c>
      <c r="B1090" s="581" t="s">
        <v>2184</v>
      </c>
      <c r="C1090" s="550" t="s">
        <v>2185</v>
      </c>
      <c r="D1090" s="551" t="s">
        <v>31</v>
      </c>
      <c r="E1090" s="552">
        <f>3*1.3</f>
        <v>3.9000000000000004</v>
      </c>
      <c r="F1090" s="553"/>
      <c r="G1090" s="554"/>
      <c r="H1090" s="586"/>
      <c r="I1090" s="586"/>
      <c r="J1090" s="587"/>
    </row>
    <row r="1091" spans="1:10">
      <c r="A1091" s="514"/>
      <c r="B1091" s="515"/>
      <c r="C1091" s="515"/>
      <c r="D1091" s="517"/>
      <c r="E1091" s="518"/>
      <c r="F1091" s="515"/>
      <c r="G1091" s="517"/>
      <c r="H1091" s="515"/>
      <c r="I1091" s="521" t="s">
        <v>2512</v>
      </c>
      <c r="J1091" s="582"/>
    </row>
    <row r="1092" spans="1:10" ht="63.75">
      <c r="A1092" s="605" t="s">
        <v>2412</v>
      </c>
      <c r="B1092" s="581" t="s">
        <v>2187</v>
      </c>
      <c r="C1092" s="550" t="s">
        <v>2188</v>
      </c>
      <c r="D1092" s="551" t="s">
        <v>31</v>
      </c>
      <c r="E1092" s="552">
        <f>4*1.3</f>
        <v>5.2</v>
      </c>
      <c r="F1092" s="553"/>
      <c r="G1092" s="554"/>
      <c r="H1092" s="586"/>
      <c r="I1092" s="586"/>
      <c r="J1092" s="587"/>
    </row>
    <row r="1093" spans="1:10">
      <c r="A1093" s="514"/>
      <c r="B1093" s="515"/>
      <c r="C1093" s="515"/>
      <c r="D1093" s="517"/>
      <c r="E1093" s="518"/>
      <c r="F1093" s="515"/>
      <c r="G1093" s="517"/>
      <c r="H1093" s="515"/>
      <c r="I1093" s="521" t="s">
        <v>2513</v>
      </c>
      <c r="J1093" s="582"/>
    </row>
    <row r="1094" spans="1:10" ht="51">
      <c r="A1094" s="605" t="s">
        <v>2413</v>
      </c>
      <c r="B1094" s="581" t="s">
        <v>2190</v>
      </c>
      <c r="C1094" s="550" t="s">
        <v>2191</v>
      </c>
      <c r="D1094" s="551" t="s">
        <v>31</v>
      </c>
      <c r="E1094" s="552">
        <f>1*1.3</f>
        <v>1.3</v>
      </c>
      <c r="F1094" s="553"/>
      <c r="G1094" s="554"/>
      <c r="H1094" s="586"/>
      <c r="I1094" s="586"/>
      <c r="J1094" s="587"/>
    </row>
    <row r="1095" spans="1:10">
      <c r="A1095" s="514"/>
      <c r="B1095" s="515"/>
      <c r="C1095" s="515"/>
      <c r="D1095" s="517"/>
      <c r="E1095" s="518"/>
      <c r="F1095" s="515"/>
      <c r="G1095" s="517"/>
      <c r="H1095" s="515"/>
      <c r="I1095" s="521" t="s">
        <v>2514</v>
      </c>
      <c r="J1095" s="582"/>
    </row>
    <row r="1096" spans="1:10" ht="63.75">
      <c r="A1096" s="605" t="s">
        <v>2414</v>
      </c>
      <c r="B1096" s="581" t="s">
        <v>2193</v>
      </c>
      <c r="C1096" s="550" t="s">
        <v>2194</v>
      </c>
      <c r="D1096" s="551" t="s">
        <v>31</v>
      </c>
      <c r="E1096" s="552">
        <f>3*1.3</f>
        <v>3.9000000000000004</v>
      </c>
      <c r="F1096" s="553"/>
      <c r="G1096" s="554"/>
      <c r="H1096" s="586"/>
      <c r="I1096" s="586"/>
      <c r="J1096" s="587"/>
    </row>
    <row r="1097" spans="1:10">
      <c r="A1097" s="514"/>
      <c r="B1097" s="515"/>
      <c r="C1097" s="515"/>
      <c r="D1097" s="517"/>
      <c r="E1097" s="518"/>
      <c r="F1097" s="515"/>
      <c r="G1097" s="517"/>
      <c r="H1097" s="515"/>
      <c r="I1097" s="521" t="s">
        <v>2515</v>
      </c>
      <c r="J1097" s="582"/>
    </row>
    <row r="1098" spans="1:10" ht="63.75">
      <c r="A1098" s="605" t="s">
        <v>2415</v>
      </c>
      <c r="B1098" s="581" t="s">
        <v>2196</v>
      </c>
      <c r="C1098" s="550" t="s">
        <v>2197</v>
      </c>
      <c r="D1098" s="551" t="s">
        <v>31</v>
      </c>
      <c r="E1098" s="552">
        <f>2*1.3</f>
        <v>2.6</v>
      </c>
      <c r="F1098" s="553"/>
      <c r="G1098" s="554"/>
      <c r="H1098" s="586"/>
      <c r="I1098" s="586"/>
      <c r="J1098" s="587"/>
    </row>
    <row r="1099" spans="1:10">
      <c r="A1099" s="514"/>
      <c r="B1099" s="515"/>
      <c r="C1099" s="515"/>
      <c r="D1099" s="517"/>
      <c r="E1099" s="518"/>
      <c r="F1099" s="515"/>
      <c r="G1099" s="517"/>
      <c r="H1099" s="515"/>
      <c r="I1099" s="521" t="s">
        <v>2516</v>
      </c>
      <c r="J1099" s="582"/>
    </row>
    <row r="1100" spans="1:10" ht="63.75">
      <c r="A1100" s="605" t="s">
        <v>2416</v>
      </c>
      <c r="B1100" s="581" t="s">
        <v>2199</v>
      </c>
      <c r="C1100" s="550" t="s">
        <v>2200</v>
      </c>
      <c r="D1100" s="551" t="s">
        <v>2150</v>
      </c>
      <c r="E1100" s="552">
        <f>2*1.3</f>
        <v>2.6</v>
      </c>
      <c r="F1100" s="553"/>
      <c r="G1100" s="554"/>
      <c r="H1100" s="586"/>
      <c r="I1100" s="586"/>
      <c r="J1100" s="587"/>
    </row>
    <row r="1101" spans="1:10">
      <c r="A1101" s="514"/>
      <c r="B1101" s="515"/>
      <c r="C1101" s="515"/>
      <c r="D1101" s="517"/>
      <c r="E1101" s="518"/>
      <c r="F1101" s="515"/>
      <c r="G1101" s="517"/>
      <c r="H1101" s="515"/>
      <c r="I1101" s="521" t="s">
        <v>2517</v>
      </c>
      <c r="J1101" s="582"/>
    </row>
    <row r="1102" spans="1:10" ht="51">
      <c r="A1102" s="605" t="s">
        <v>2417</v>
      </c>
      <c r="B1102" s="581" t="s">
        <v>2202</v>
      </c>
      <c r="C1102" s="550" t="s">
        <v>2203</v>
      </c>
      <c r="D1102" s="551" t="s">
        <v>2150</v>
      </c>
      <c r="E1102" s="552">
        <f>3*1.3</f>
        <v>3.9000000000000004</v>
      </c>
      <c r="F1102" s="553"/>
      <c r="G1102" s="554"/>
      <c r="H1102" s="586"/>
      <c r="I1102" s="586"/>
      <c r="J1102" s="587"/>
    </row>
    <row r="1103" spans="1:10">
      <c r="A1103" s="514"/>
      <c r="B1103" s="515"/>
      <c r="C1103" s="515"/>
      <c r="D1103" s="517"/>
      <c r="E1103" s="518"/>
      <c r="F1103" s="515"/>
      <c r="G1103" s="517"/>
      <c r="H1103" s="515"/>
      <c r="I1103" s="521" t="s">
        <v>2518</v>
      </c>
      <c r="J1103" s="582"/>
    </row>
    <row r="1104" spans="1:10" ht="51">
      <c r="A1104" s="605" t="s">
        <v>2418</v>
      </c>
      <c r="B1104" s="581" t="s">
        <v>2205</v>
      </c>
      <c r="C1104" s="550" t="s">
        <v>2206</v>
      </c>
      <c r="D1104" s="551" t="s">
        <v>31</v>
      </c>
      <c r="E1104" s="552">
        <f>1*1.3</f>
        <v>1.3</v>
      </c>
      <c r="F1104" s="553"/>
      <c r="G1104" s="554"/>
      <c r="H1104" s="586"/>
      <c r="I1104" s="586"/>
      <c r="J1104" s="587"/>
    </row>
    <row r="1105" spans="1:10">
      <c r="A1105" s="514"/>
      <c r="B1105" s="515"/>
      <c r="C1105" s="515"/>
      <c r="D1105" s="517"/>
      <c r="E1105" s="518"/>
      <c r="F1105" s="515"/>
      <c r="G1105" s="517"/>
      <c r="H1105" s="515"/>
      <c r="I1105" s="521" t="s">
        <v>2519</v>
      </c>
      <c r="J1105" s="582"/>
    </row>
    <row r="1106" spans="1:10" ht="63.75">
      <c r="A1106" s="605" t="s">
        <v>2419</v>
      </c>
      <c r="B1106" s="581" t="s">
        <v>2208</v>
      </c>
      <c r="C1106" s="550" t="s">
        <v>2209</v>
      </c>
      <c r="D1106" s="551" t="s">
        <v>31</v>
      </c>
      <c r="E1106" s="552">
        <f>2*1.3</f>
        <v>2.6</v>
      </c>
      <c r="F1106" s="553"/>
      <c r="G1106" s="554"/>
      <c r="H1106" s="586"/>
      <c r="I1106" s="586"/>
      <c r="J1106" s="587"/>
    </row>
    <row r="1107" spans="1:10">
      <c r="A1107" s="514"/>
      <c r="B1107" s="515"/>
      <c r="C1107" s="515"/>
      <c r="D1107" s="517"/>
      <c r="E1107" s="518"/>
      <c r="F1107" s="515"/>
      <c r="G1107" s="517"/>
      <c r="H1107" s="515"/>
      <c r="I1107" s="521" t="s">
        <v>2520</v>
      </c>
      <c r="J1107" s="582"/>
    </row>
    <row r="1108" spans="1:10" ht="63.75">
      <c r="A1108" s="605" t="s">
        <v>2420</v>
      </c>
      <c r="B1108" s="581" t="s">
        <v>2211</v>
      </c>
      <c r="C1108" s="550" t="s">
        <v>2212</v>
      </c>
      <c r="D1108" s="551" t="s">
        <v>31</v>
      </c>
      <c r="E1108" s="552">
        <f>4*1.3</f>
        <v>5.2</v>
      </c>
      <c r="F1108" s="553"/>
      <c r="G1108" s="554"/>
      <c r="H1108" s="586"/>
      <c r="I1108" s="586"/>
      <c r="J1108" s="587"/>
    </row>
    <row r="1109" spans="1:10">
      <c r="A1109" s="514"/>
      <c r="B1109" s="515"/>
      <c r="C1109" s="515"/>
      <c r="D1109" s="517"/>
      <c r="E1109" s="518"/>
      <c r="F1109" s="515"/>
      <c r="G1109" s="517"/>
      <c r="H1109" s="515"/>
      <c r="I1109" s="521" t="s">
        <v>2521</v>
      </c>
      <c r="J1109" s="582"/>
    </row>
    <row r="1110" spans="1:10" ht="63.75">
      <c r="A1110" s="605" t="s">
        <v>2421</v>
      </c>
      <c r="B1110" s="550" t="s">
        <v>2214</v>
      </c>
      <c r="C1110" s="550" t="s">
        <v>2215</v>
      </c>
      <c r="D1110" s="551" t="s">
        <v>31</v>
      </c>
      <c r="E1110" s="552">
        <f>2*1.3</f>
        <v>2.6</v>
      </c>
      <c r="F1110" s="553"/>
      <c r="G1110" s="554"/>
      <c r="H1110" s="586"/>
      <c r="I1110" s="586"/>
      <c r="J1110" s="587"/>
    </row>
    <row r="1111" spans="1:10">
      <c r="A1111" s="514"/>
      <c r="B1111" s="515"/>
      <c r="C1111" s="515"/>
      <c r="D1111" s="517"/>
      <c r="E1111" s="518"/>
      <c r="F1111" s="515"/>
      <c r="G1111" s="517"/>
      <c r="H1111" s="515"/>
      <c r="I1111" s="521" t="s">
        <v>2522</v>
      </c>
      <c r="J1111" s="582"/>
    </row>
    <row r="1112" spans="1:10" ht="63.75">
      <c r="A1112" s="605" t="s">
        <v>2422</v>
      </c>
      <c r="B1112" s="550" t="s">
        <v>2217</v>
      </c>
      <c r="C1112" s="550" t="s">
        <v>2218</v>
      </c>
      <c r="D1112" s="551" t="s">
        <v>31</v>
      </c>
      <c r="E1112" s="552">
        <f>3*1.3</f>
        <v>3.9000000000000004</v>
      </c>
      <c r="F1112" s="553"/>
      <c r="G1112" s="554"/>
      <c r="H1112" s="586"/>
      <c r="I1112" s="586"/>
      <c r="J1112" s="587"/>
    </row>
    <row r="1113" spans="1:10">
      <c r="A1113" s="514"/>
      <c r="B1113" s="515"/>
      <c r="C1113" s="515"/>
      <c r="D1113" s="517"/>
      <c r="E1113" s="518"/>
      <c r="F1113" s="515"/>
      <c r="G1113" s="517"/>
      <c r="H1113" s="515"/>
      <c r="I1113" s="521" t="s">
        <v>2523</v>
      </c>
      <c r="J1113" s="582"/>
    </row>
    <row r="1114" spans="1:10" ht="63.75">
      <c r="A1114" s="605" t="s">
        <v>2423</v>
      </c>
      <c r="B1114" s="550" t="s">
        <v>2220</v>
      </c>
      <c r="C1114" s="550" t="s">
        <v>2221</v>
      </c>
      <c r="D1114" s="551" t="s">
        <v>31</v>
      </c>
      <c r="E1114" s="552">
        <f>1*1.3</f>
        <v>1.3</v>
      </c>
      <c r="F1114" s="553"/>
      <c r="G1114" s="554"/>
      <c r="H1114" s="586"/>
      <c r="I1114" s="586"/>
      <c r="J1114" s="587"/>
    </row>
    <row r="1115" spans="1:10">
      <c r="A1115" s="514"/>
      <c r="B1115" s="515"/>
      <c r="C1115" s="515"/>
      <c r="D1115" s="517"/>
      <c r="E1115" s="518"/>
      <c r="F1115" s="515"/>
      <c r="G1115" s="517"/>
      <c r="H1115" s="515"/>
      <c r="I1115" s="521" t="s">
        <v>2524</v>
      </c>
      <c r="J1115" s="582"/>
    </row>
    <row r="1116" spans="1:10" ht="38.25">
      <c r="A1116" s="605" t="s">
        <v>2424</v>
      </c>
      <c r="B1116" s="550" t="s">
        <v>2223</v>
      </c>
      <c r="C1116" s="550" t="s">
        <v>2224</v>
      </c>
      <c r="D1116" s="551" t="s">
        <v>31</v>
      </c>
      <c r="E1116" s="552">
        <f>2*1.3</f>
        <v>2.6</v>
      </c>
      <c r="F1116" s="553"/>
      <c r="G1116" s="554"/>
      <c r="H1116" s="586"/>
      <c r="I1116" s="586"/>
      <c r="J1116" s="587"/>
    </row>
    <row r="1117" spans="1:10">
      <c r="A1117" s="514"/>
      <c r="B1117" s="515"/>
      <c r="C1117" s="515"/>
      <c r="D1117" s="517"/>
      <c r="E1117" s="518"/>
      <c r="F1117" s="515"/>
      <c r="G1117" s="517"/>
      <c r="H1117" s="515"/>
      <c r="I1117" s="521" t="s">
        <v>2525</v>
      </c>
      <c r="J1117" s="582"/>
    </row>
    <row r="1118" spans="1:10" ht="51">
      <c r="A1118" s="605" t="s">
        <v>2425</v>
      </c>
      <c r="B1118" s="550" t="s">
        <v>2226</v>
      </c>
      <c r="C1118" s="550" t="s">
        <v>2227</v>
      </c>
      <c r="D1118" s="551" t="s">
        <v>31</v>
      </c>
      <c r="E1118" s="552">
        <f>2*1.3</f>
        <v>2.6</v>
      </c>
      <c r="F1118" s="553"/>
      <c r="G1118" s="554"/>
      <c r="H1118" s="586"/>
      <c r="I1118" s="586"/>
      <c r="J1118" s="587"/>
    </row>
    <row r="1119" spans="1:10">
      <c r="A1119" s="514"/>
      <c r="B1119" s="515"/>
      <c r="C1119" s="515"/>
      <c r="D1119" s="517"/>
      <c r="E1119" s="518"/>
      <c r="F1119" s="515"/>
      <c r="G1119" s="517"/>
      <c r="H1119" s="515"/>
      <c r="I1119" s="521" t="s">
        <v>2526</v>
      </c>
      <c r="J1119" s="582"/>
    </row>
    <row r="1120" spans="1:10" ht="51">
      <c r="A1120" s="605" t="s">
        <v>2426</v>
      </c>
      <c r="B1120" s="550" t="s">
        <v>2229</v>
      </c>
      <c r="C1120" s="550" t="s">
        <v>2230</v>
      </c>
      <c r="D1120" s="551" t="s">
        <v>31</v>
      </c>
      <c r="E1120" s="552">
        <f>1*1.3</f>
        <v>1.3</v>
      </c>
      <c r="F1120" s="553"/>
      <c r="G1120" s="554"/>
      <c r="H1120" s="586"/>
      <c r="I1120" s="586"/>
      <c r="J1120" s="587"/>
    </row>
    <row r="1121" spans="1:10">
      <c r="A1121" s="514"/>
      <c r="B1121" s="515"/>
      <c r="C1121" s="515"/>
      <c r="D1121" s="517"/>
      <c r="E1121" s="518"/>
      <c r="F1121" s="515"/>
      <c r="G1121" s="517"/>
      <c r="H1121" s="515"/>
      <c r="I1121" s="521" t="s">
        <v>2527</v>
      </c>
      <c r="J1121" s="582"/>
    </row>
    <row r="1122" spans="1:10" ht="51">
      <c r="A1122" s="605" t="s">
        <v>2427</v>
      </c>
      <c r="B1122" s="550" t="s">
        <v>2232</v>
      </c>
      <c r="C1122" s="550" t="s">
        <v>2233</v>
      </c>
      <c r="D1122" s="551" t="s">
        <v>31</v>
      </c>
      <c r="E1122" s="552">
        <f>1*1.3</f>
        <v>1.3</v>
      </c>
      <c r="F1122" s="553"/>
      <c r="G1122" s="554"/>
      <c r="H1122" s="586"/>
      <c r="I1122" s="586"/>
      <c r="J1122" s="587"/>
    </row>
    <row r="1123" spans="1:10">
      <c r="A1123" s="514"/>
      <c r="B1123" s="515"/>
      <c r="C1123" s="515"/>
      <c r="D1123" s="517"/>
      <c r="E1123" s="518"/>
      <c r="F1123" s="515"/>
      <c r="G1123" s="517"/>
      <c r="H1123" s="515"/>
      <c r="I1123" s="521" t="s">
        <v>2528</v>
      </c>
      <c r="J1123" s="582"/>
    </row>
    <row r="1124" spans="1:10" ht="51">
      <c r="A1124" s="605" t="s">
        <v>2428</v>
      </c>
      <c r="B1124" s="550" t="s">
        <v>2235</v>
      </c>
      <c r="C1124" s="550" t="s">
        <v>2236</v>
      </c>
      <c r="D1124" s="551" t="s">
        <v>31</v>
      </c>
      <c r="E1124" s="552">
        <f>2*1.3</f>
        <v>2.6</v>
      </c>
      <c r="F1124" s="553"/>
      <c r="G1124" s="554"/>
      <c r="H1124" s="586"/>
      <c r="I1124" s="586"/>
      <c r="J1124" s="587"/>
    </row>
    <row r="1125" spans="1:10">
      <c r="A1125" s="514"/>
      <c r="B1125" s="515"/>
      <c r="C1125" s="515"/>
      <c r="D1125" s="517"/>
      <c r="E1125" s="518"/>
      <c r="F1125" s="515"/>
      <c r="G1125" s="517"/>
      <c r="H1125" s="515"/>
      <c r="I1125" s="521" t="s">
        <v>2529</v>
      </c>
      <c r="J1125" s="582"/>
    </row>
    <row r="1126" spans="1:10" ht="51">
      <c r="A1126" s="605" t="s">
        <v>2429</v>
      </c>
      <c r="B1126" s="550" t="s">
        <v>2238</v>
      </c>
      <c r="C1126" s="550" t="s">
        <v>2239</v>
      </c>
      <c r="D1126" s="551" t="s">
        <v>31</v>
      </c>
      <c r="E1126" s="552">
        <f>2*1.3</f>
        <v>2.6</v>
      </c>
      <c r="F1126" s="553"/>
      <c r="G1126" s="554"/>
      <c r="H1126" s="586"/>
      <c r="I1126" s="586"/>
      <c r="J1126" s="587"/>
    </row>
    <row r="1127" spans="1:10">
      <c r="A1127" s="514"/>
      <c r="B1127" s="515"/>
      <c r="C1127" s="515"/>
      <c r="D1127" s="517"/>
      <c r="E1127" s="518"/>
      <c r="F1127" s="515"/>
      <c r="G1127" s="517"/>
      <c r="H1127" s="515"/>
      <c r="I1127" s="521" t="s">
        <v>2530</v>
      </c>
      <c r="J1127" s="582"/>
    </row>
    <row r="1128" spans="1:10" ht="63.75">
      <c r="A1128" s="605" t="s">
        <v>2430</v>
      </c>
      <c r="B1128" s="550" t="s">
        <v>2241</v>
      </c>
      <c r="C1128" s="550" t="s">
        <v>2242</v>
      </c>
      <c r="D1128" s="551" t="s">
        <v>31</v>
      </c>
      <c r="E1128" s="552">
        <f>2*1.3</f>
        <v>2.6</v>
      </c>
      <c r="F1128" s="553"/>
      <c r="G1128" s="554"/>
      <c r="H1128" s="586"/>
      <c r="I1128" s="586"/>
      <c r="J1128" s="587"/>
    </row>
    <row r="1129" spans="1:10">
      <c r="A1129" s="514"/>
      <c r="B1129" s="515"/>
      <c r="C1129" s="515"/>
      <c r="D1129" s="517"/>
      <c r="E1129" s="518"/>
      <c r="F1129" s="515"/>
      <c r="G1129" s="517"/>
      <c r="H1129" s="515"/>
      <c r="I1129" s="521" t="s">
        <v>2531</v>
      </c>
      <c r="J1129" s="582"/>
    </row>
    <row r="1130" spans="1:10" ht="51">
      <c r="A1130" s="605" t="s">
        <v>2431</v>
      </c>
      <c r="B1130" s="550" t="s">
        <v>2244</v>
      </c>
      <c r="C1130" s="550" t="s">
        <v>2245</v>
      </c>
      <c r="D1130" s="551" t="s">
        <v>31</v>
      </c>
      <c r="E1130" s="552">
        <f>4*1.3</f>
        <v>5.2</v>
      </c>
      <c r="F1130" s="553"/>
      <c r="G1130" s="554"/>
      <c r="H1130" s="586"/>
      <c r="I1130" s="586"/>
      <c r="J1130" s="587"/>
    </row>
    <row r="1131" spans="1:10">
      <c r="A1131" s="514"/>
      <c r="B1131" s="515"/>
      <c r="C1131" s="515"/>
      <c r="D1131" s="517"/>
      <c r="E1131" s="518"/>
      <c r="F1131" s="515"/>
      <c r="G1131" s="517"/>
      <c r="H1131" s="515"/>
      <c r="I1131" s="521" t="s">
        <v>2532</v>
      </c>
      <c r="J1131" s="582"/>
    </row>
    <row r="1132" spans="1:10" ht="51">
      <c r="A1132" s="605" t="s">
        <v>2432</v>
      </c>
      <c r="B1132" s="550" t="s">
        <v>2247</v>
      </c>
      <c r="C1132" s="550" t="s">
        <v>2248</v>
      </c>
      <c r="D1132" s="551" t="s">
        <v>31</v>
      </c>
      <c r="E1132" s="552">
        <f>4*1.3</f>
        <v>5.2</v>
      </c>
      <c r="F1132" s="553"/>
      <c r="G1132" s="554"/>
      <c r="H1132" s="586"/>
      <c r="I1132" s="586"/>
      <c r="J1132" s="587"/>
    </row>
    <row r="1133" spans="1:10">
      <c r="A1133" s="514"/>
      <c r="B1133" s="515"/>
      <c r="C1133" s="515"/>
      <c r="D1133" s="517"/>
      <c r="E1133" s="518"/>
      <c r="F1133" s="515"/>
      <c r="G1133" s="517"/>
      <c r="H1133" s="515"/>
      <c r="I1133" s="521" t="s">
        <v>2533</v>
      </c>
      <c r="J1133" s="582"/>
    </row>
    <row r="1134" spans="1:10" ht="51">
      <c r="A1134" s="605" t="s">
        <v>2433</v>
      </c>
      <c r="B1134" s="550" t="s">
        <v>2250</v>
      </c>
      <c r="C1134" s="550" t="s">
        <v>2251</v>
      </c>
      <c r="D1134" s="551" t="s">
        <v>31</v>
      </c>
      <c r="E1134" s="552">
        <f>2*1.3</f>
        <v>2.6</v>
      </c>
      <c r="F1134" s="553"/>
      <c r="G1134" s="554"/>
      <c r="H1134" s="586"/>
      <c r="I1134" s="586"/>
      <c r="J1134" s="587"/>
    </row>
    <row r="1135" spans="1:10">
      <c r="A1135" s="514"/>
      <c r="B1135" s="515"/>
      <c r="C1135" s="515"/>
      <c r="D1135" s="517"/>
      <c r="E1135" s="518"/>
      <c r="F1135" s="515"/>
      <c r="G1135" s="517"/>
      <c r="H1135" s="515"/>
      <c r="I1135" s="521" t="s">
        <v>2534</v>
      </c>
      <c r="J1135" s="582"/>
    </row>
    <row r="1136" spans="1:10" ht="51">
      <c r="A1136" s="605" t="s">
        <v>2434</v>
      </c>
      <c r="B1136" s="550" t="s">
        <v>2253</v>
      </c>
      <c r="C1136" s="550" t="s">
        <v>2254</v>
      </c>
      <c r="D1136" s="551" t="s">
        <v>31</v>
      </c>
      <c r="E1136" s="552">
        <f>4*1.3</f>
        <v>5.2</v>
      </c>
      <c r="F1136" s="553"/>
      <c r="G1136" s="554"/>
      <c r="H1136" s="586"/>
      <c r="I1136" s="586"/>
      <c r="J1136" s="587"/>
    </row>
    <row r="1137" spans="1:10">
      <c r="A1137" s="514"/>
      <c r="B1137" s="515"/>
      <c r="C1137" s="515"/>
      <c r="D1137" s="517"/>
      <c r="E1137" s="518"/>
      <c r="F1137" s="515"/>
      <c r="G1137" s="517"/>
      <c r="H1137" s="515"/>
      <c r="I1137" s="521" t="s">
        <v>2535</v>
      </c>
      <c r="J1137" s="582"/>
    </row>
    <row r="1138" spans="1:10" ht="51">
      <c r="A1138" s="605" t="s">
        <v>2435</v>
      </c>
      <c r="B1138" s="550" t="s">
        <v>2256</v>
      </c>
      <c r="C1138" s="550" t="s">
        <v>2257</v>
      </c>
      <c r="D1138" s="551" t="s">
        <v>31</v>
      </c>
      <c r="E1138" s="552">
        <f>3*1.3</f>
        <v>3.9000000000000004</v>
      </c>
      <c r="F1138" s="553"/>
      <c r="G1138" s="554"/>
      <c r="H1138" s="586"/>
      <c r="I1138" s="586"/>
      <c r="J1138" s="587"/>
    </row>
    <row r="1139" spans="1:10">
      <c r="A1139" s="514"/>
      <c r="B1139" s="515"/>
      <c r="C1139" s="515"/>
      <c r="D1139" s="517"/>
      <c r="E1139" s="518"/>
      <c r="F1139" s="515"/>
      <c r="G1139" s="517"/>
      <c r="H1139" s="515"/>
      <c r="I1139" s="521" t="s">
        <v>2536</v>
      </c>
      <c r="J1139" s="582"/>
    </row>
    <row r="1140" spans="1:10" ht="51">
      <c r="A1140" s="605" t="s">
        <v>2436</v>
      </c>
      <c r="B1140" s="550" t="s">
        <v>2259</v>
      </c>
      <c r="C1140" s="550" t="s">
        <v>2260</v>
      </c>
      <c r="D1140" s="551" t="s">
        <v>31</v>
      </c>
      <c r="E1140" s="552">
        <f>3*1.3</f>
        <v>3.9000000000000004</v>
      </c>
      <c r="F1140" s="553"/>
      <c r="G1140" s="554"/>
      <c r="H1140" s="586"/>
      <c r="I1140" s="586"/>
      <c r="J1140" s="587"/>
    </row>
    <row r="1141" spans="1:10">
      <c r="A1141" s="514"/>
      <c r="B1141" s="515"/>
      <c r="C1141" s="515"/>
      <c r="D1141" s="517"/>
      <c r="E1141" s="518"/>
      <c r="F1141" s="515"/>
      <c r="G1141" s="517"/>
      <c r="H1141" s="515"/>
      <c r="I1141" s="521" t="s">
        <v>2537</v>
      </c>
      <c r="J1141" s="582"/>
    </row>
    <row r="1142" spans="1:10" ht="51">
      <c r="A1142" s="605" t="s">
        <v>2437</v>
      </c>
      <c r="B1142" s="550" t="s">
        <v>2262</v>
      </c>
      <c r="C1142" s="550" t="s">
        <v>2263</v>
      </c>
      <c r="D1142" s="551" t="s">
        <v>31</v>
      </c>
      <c r="E1142" s="552">
        <f>2*1.3</f>
        <v>2.6</v>
      </c>
      <c r="F1142" s="553"/>
      <c r="G1142" s="554"/>
      <c r="H1142" s="586"/>
      <c r="I1142" s="586"/>
      <c r="J1142" s="587"/>
    </row>
    <row r="1143" spans="1:10">
      <c r="A1143" s="514"/>
      <c r="B1143" s="515"/>
      <c r="C1143" s="515"/>
      <c r="D1143" s="517"/>
      <c r="E1143" s="518"/>
      <c r="F1143" s="515"/>
      <c r="G1143" s="517"/>
      <c r="H1143" s="515"/>
      <c r="I1143" s="521" t="s">
        <v>2538</v>
      </c>
      <c r="J1143" s="582"/>
    </row>
    <row r="1144" spans="1:10" ht="51">
      <c r="A1144" s="605" t="s">
        <v>2438</v>
      </c>
      <c r="B1144" s="550" t="s">
        <v>2265</v>
      </c>
      <c r="C1144" s="550" t="s">
        <v>2266</v>
      </c>
      <c r="D1144" s="551" t="s">
        <v>31</v>
      </c>
      <c r="E1144" s="552">
        <f>4*1.3</f>
        <v>5.2</v>
      </c>
      <c r="F1144" s="553"/>
      <c r="G1144" s="554"/>
      <c r="H1144" s="586"/>
      <c r="I1144" s="586"/>
      <c r="J1144" s="587"/>
    </row>
    <row r="1145" spans="1:10">
      <c r="A1145" s="514"/>
      <c r="B1145" s="515"/>
      <c r="C1145" s="515"/>
      <c r="D1145" s="517"/>
      <c r="E1145" s="518"/>
      <c r="F1145" s="515"/>
      <c r="G1145" s="517"/>
      <c r="H1145" s="515"/>
      <c r="I1145" s="521" t="s">
        <v>2539</v>
      </c>
      <c r="J1145" s="582"/>
    </row>
    <row r="1146" spans="1:10" ht="51">
      <c r="A1146" s="605" t="s">
        <v>2439</v>
      </c>
      <c r="B1146" s="550" t="s">
        <v>2268</v>
      </c>
      <c r="C1146" s="550" t="s">
        <v>2269</v>
      </c>
      <c r="D1146" s="551" t="s">
        <v>31</v>
      </c>
      <c r="E1146" s="552">
        <f>5*1.3</f>
        <v>6.5</v>
      </c>
      <c r="F1146" s="553"/>
      <c r="G1146" s="554"/>
      <c r="H1146" s="586"/>
      <c r="I1146" s="586"/>
      <c r="J1146" s="587"/>
    </row>
    <row r="1147" spans="1:10">
      <c r="A1147" s="514"/>
      <c r="B1147" s="515"/>
      <c r="C1147" s="515"/>
      <c r="D1147" s="517"/>
      <c r="E1147" s="518"/>
      <c r="F1147" s="515"/>
      <c r="G1147" s="517"/>
      <c r="H1147" s="515"/>
      <c r="I1147" s="521" t="s">
        <v>2540</v>
      </c>
      <c r="J1147" s="582"/>
    </row>
    <row r="1148" spans="1:10" ht="51">
      <c r="A1148" s="605" t="s">
        <v>2440</v>
      </c>
      <c r="B1148" s="550" t="s">
        <v>2271</v>
      </c>
      <c r="C1148" s="550" t="s">
        <v>2272</v>
      </c>
      <c r="D1148" s="551" t="s">
        <v>31</v>
      </c>
      <c r="E1148" s="552">
        <f>5*1.3</f>
        <v>6.5</v>
      </c>
      <c r="F1148" s="553"/>
      <c r="G1148" s="554"/>
      <c r="H1148" s="586"/>
      <c r="I1148" s="586"/>
      <c r="J1148" s="587"/>
    </row>
    <row r="1149" spans="1:10">
      <c r="A1149" s="514"/>
      <c r="B1149" s="515"/>
      <c r="C1149" s="515"/>
      <c r="D1149" s="517"/>
      <c r="E1149" s="518"/>
      <c r="F1149" s="515"/>
      <c r="G1149" s="517"/>
      <c r="H1149" s="515"/>
      <c r="I1149" s="521" t="s">
        <v>2541</v>
      </c>
      <c r="J1149" s="582"/>
    </row>
    <row r="1150" spans="1:10" ht="51">
      <c r="A1150" s="605" t="s">
        <v>2441</v>
      </c>
      <c r="B1150" s="550" t="s">
        <v>2274</v>
      </c>
      <c r="C1150" s="550" t="s">
        <v>2275</v>
      </c>
      <c r="D1150" s="551" t="s">
        <v>31</v>
      </c>
      <c r="E1150" s="552">
        <f>5*1.3</f>
        <v>6.5</v>
      </c>
      <c r="F1150" s="553"/>
      <c r="G1150" s="554"/>
      <c r="H1150" s="586"/>
      <c r="I1150" s="586"/>
      <c r="J1150" s="587"/>
    </row>
    <row r="1151" spans="1:10">
      <c r="A1151" s="514"/>
      <c r="B1151" s="515"/>
      <c r="C1151" s="515"/>
      <c r="D1151" s="517"/>
      <c r="E1151" s="518"/>
      <c r="F1151" s="515"/>
      <c r="G1151" s="517"/>
      <c r="H1151" s="515"/>
      <c r="I1151" s="521" t="s">
        <v>2542</v>
      </c>
      <c r="J1151" s="582"/>
    </row>
    <row r="1152" spans="1:10" ht="63.75">
      <c r="A1152" s="605" t="s">
        <v>2442</v>
      </c>
      <c r="B1152" s="550" t="s">
        <v>2277</v>
      </c>
      <c r="C1152" s="550" t="s">
        <v>2278</v>
      </c>
      <c r="D1152" s="551" t="s">
        <v>31</v>
      </c>
      <c r="E1152" s="552">
        <f>3*1.3</f>
        <v>3.9000000000000004</v>
      </c>
      <c r="F1152" s="553"/>
      <c r="G1152" s="554"/>
      <c r="H1152" s="586"/>
      <c r="I1152" s="586"/>
      <c r="J1152" s="587"/>
    </row>
    <row r="1153" spans="1:10">
      <c r="A1153" s="514"/>
      <c r="B1153" s="515"/>
      <c r="C1153" s="515"/>
      <c r="D1153" s="517"/>
      <c r="E1153" s="518"/>
      <c r="F1153" s="515"/>
      <c r="G1153" s="517"/>
      <c r="H1153" s="515"/>
      <c r="I1153" s="521" t="s">
        <v>2543</v>
      </c>
      <c r="J1153" s="582"/>
    </row>
    <row r="1154" spans="1:10" ht="63.75">
      <c r="A1154" s="605" t="s">
        <v>2443</v>
      </c>
      <c r="B1154" s="550" t="s">
        <v>2280</v>
      </c>
      <c r="C1154" s="550" t="s">
        <v>2281</v>
      </c>
      <c r="D1154" s="551" t="s">
        <v>31</v>
      </c>
      <c r="E1154" s="552">
        <f>3*1.3</f>
        <v>3.9000000000000004</v>
      </c>
      <c r="F1154" s="553"/>
      <c r="G1154" s="554"/>
      <c r="H1154" s="586"/>
      <c r="I1154" s="586"/>
      <c r="J1154" s="587"/>
    </row>
    <row r="1155" spans="1:10">
      <c r="A1155" s="514"/>
      <c r="B1155" s="515"/>
      <c r="C1155" s="515"/>
      <c r="D1155" s="517"/>
      <c r="E1155" s="518"/>
      <c r="F1155" s="515"/>
      <c r="G1155" s="517"/>
      <c r="H1155" s="515"/>
      <c r="I1155" s="521" t="s">
        <v>2544</v>
      </c>
      <c r="J1155" s="582"/>
    </row>
    <row r="1156" spans="1:10" ht="63.75">
      <c r="A1156" s="605" t="s">
        <v>2444</v>
      </c>
      <c r="B1156" s="550" t="s">
        <v>2283</v>
      </c>
      <c r="C1156" s="550" t="s">
        <v>2284</v>
      </c>
      <c r="D1156" s="551" t="s">
        <v>31</v>
      </c>
      <c r="E1156" s="552">
        <f>1*1.3</f>
        <v>1.3</v>
      </c>
      <c r="F1156" s="553"/>
      <c r="G1156" s="554"/>
      <c r="H1156" s="586"/>
      <c r="I1156" s="586"/>
      <c r="J1156" s="587"/>
    </row>
    <row r="1157" spans="1:10">
      <c r="A1157" s="514"/>
      <c r="B1157" s="515"/>
      <c r="C1157" s="515"/>
      <c r="D1157" s="517"/>
      <c r="E1157" s="518"/>
      <c r="F1157" s="515"/>
      <c r="G1157" s="517"/>
      <c r="H1157" s="515"/>
      <c r="I1157" s="521" t="s">
        <v>2545</v>
      </c>
      <c r="J1157" s="582"/>
    </row>
    <row r="1158" spans="1:10" ht="63.75">
      <c r="A1158" s="605" t="s">
        <v>2445</v>
      </c>
      <c r="B1158" s="550" t="s">
        <v>2286</v>
      </c>
      <c r="C1158" s="550" t="s">
        <v>2287</v>
      </c>
      <c r="D1158" s="551" t="s">
        <v>31</v>
      </c>
      <c r="E1158" s="552">
        <f>3*1.3</f>
        <v>3.9000000000000004</v>
      </c>
      <c r="F1158" s="553"/>
      <c r="G1158" s="554"/>
      <c r="H1158" s="586"/>
      <c r="I1158" s="586"/>
      <c r="J1158" s="587"/>
    </row>
    <row r="1159" spans="1:10">
      <c r="A1159" s="514"/>
      <c r="B1159" s="515"/>
      <c r="C1159" s="515"/>
      <c r="D1159" s="517"/>
      <c r="E1159" s="518"/>
      <c r="F1159" s="515"/>
      <c r="G1159" s="517"/>
      <c r="H1159" s="515"/>
      <c r="I1159" s="521" t="s">
        <v>2546</v>
      </c>
      <c r="J1159" s="582"/>
    </row>
    <row r="1160" spans="1:10" ht="63.75">
      <c r="A1160" s="605" t="s">
        <v>2446</v>
      </c>
      <c r="B1160" s="550" t="s">
        <v>2289</v>
      </c>
      <c r="C1160" s="550" t="s">
        <v>2290</v>
      </c>
      <c r="D1160" s="551" t="s">
        <v>31</v>
      </c>
      <c r="E1160" s="552">
        <f>4*1.3</f>
        <v>5.2</v>
      </c>
      <c r="F1160" s="553"/>
      <c r="G1160" s="554"/>
      <c r="H1160" s="586"/>
      <c r="I1160" s="586"/>
      <c r="J1160" s="587"/>
    </row>
    <row r="1161" spans="1:10">
      <c r="A1161" s="514"/>
      <c r="B1161" s="515"/>
      <c r="C1161" s="515"/>
      <c r="D1161" s="517"/>
      <c r="E1161" s="518"/>
      <c r="F1161" s="515"/>
      <c r="G1161" s="517"/>
      <c r="H1161" s="515"/>
      <c r="I1161" s="521" t="s">
        <v>2547</v>
      </c>
      <c r="J1161" s="582"/>
    </row>
    <row r="1162" spans="1:10" ht="38.25">
      <c r="A1162" s="605" t="s">
        <v>2447</v>
      </c>
      <c r="B1162" s="550" t="s">
        <v>2292</v>
      </c>
      <c r="C1162" s="550" t="s">
        <v>2293</v>
      </c>
      <c r="D1162" s="551" t="s">
        <v>31</v>
      </c>
      <c r="E1162" s="552">
        <f>3*1.3</f>
        <v>3.9000000000000004</v>
      </c>
      <c r="F1162" s="553"/>
      <c r="G1162" s="554"/>
      <c r="H1162" s="586"/>
      <c r="I1162" s="586"/>
      <c r="J1162" s="587"/>
    </row>
    <row r="1163" spans="1:10">
      <c r="A1163" s="514"/>
      <c r="B1163" s="515"/>
      <c r="C1163" s="515"/>
      <c r="D1163" s="517"/>
      <c r="E1163" s="518"/>
      <c r="F1163" s="515"/>
      <c r="G1163" s="517"/>
      <c r="H1163" s="515"/>
      <c r="I1163" s="521" t="s">
        <v>2548</v>
      </c>
      <c r="J1163" s="582"/>
    </row>
    <row r="1164" spans="1:10" ht="51">
      <c r="A1164" s="605" t="s">
        <v>2448</v>
      </c>
      <c r="B1164" s="550" t="s">
        <v>2295</v>
      </c>
      <c r="C1164" s="550" t="s">
        <v>2296</v>
      </c>
      <c r="D1164" s="551" t="s">
        <v>31</v>
      </c>
      <c r="E1164" s="552">
        <f>5*1.3</f>
        <v>6.5</v>
      </c>
      <c r="F1164" s="553"/>
      <c r="G1164" s="554"/>
      <c r="H1164" s="586"/>
      <c r="I1164" s="586"/>
      <c r="J1164" s="587"/>
    </row>
    <row r="1165" spans="1:10">
      <c r="A1165" s="514"/>
      <c r="B1165" s="515"/>
      <c r="C1165" s="515"/>
      <c r="D1165" s="517"/>
      <c r="E1165" s="518"/>
      <c r="F1165" s="515"/>
      <c r="G1165" s="517"/>
      <c r="H1165" s="515"/>
      <c r="I1165" s="521" t="s">
        <v>2549</v>
      </c>
      <c r="J1165" s="582"/>
    </row>
    <row r="1166" spans="1:10" ht="51">
      <c r="A1166" s="605" t="s">
        <v>2449</v>
      </c>
      <c r="B1166" s="550" t="s">
        <v>2298</v>
      </c>
      <c r="C1166" s="550" t="s">
        <v>2299</v>
      </c>
      <c r="D1166" s="551" t="s">
        <v>31</v>
      </c>
      <c r="E1166" s="552">
        <f>5*1.3</f>
        <v>6.5</v>
      </c>
      <c r="F1166" s="553"/>
      <c r="G1166" s="554"/>
      <c r="H1166" s="586"/>
      <c r="I1166" s="586"/>
      <c r="J1166" s="587"/>
    </row>
    <row r="1167" spans="1:10">
      <c r="A1167" s="514"/>
      <c r="B1167" s="515"/>
      <c r="C1167" s="515"/>
      <c r="D1167" s="517"/>
      <c r="E1167" s="518"/>
      <c r="F1167" s="515"/>
      <c r="G1167" s="517"/>
      <c r="H1167" s="515"/>
      <c r="I1167" s="521" t="s">
        <v>2550</v>
      </c>
      <c r="J1167" s="582"/>
    </row>
    <row r="1168" spans="1:10" ht="63.75">
      <c r="A1168" s="605" t="s">
        <v>2450</v>
      </c>
      <c r="B1168" s="550" t="s">
        <v>2301</v>
      </c>
      <c r="C1168" s="550" t="s">
        <v>2302</v>
      </c>
      <c r="D1168" s="551" t="s">
        <v>31</v>
      </c>
      <c r="E1168" s="552">
        <f>5*1.3</f>
        <v>6.5</v>
      </c>
      <c r="F1168" s="553"/>
      <c r="G1168" s="554"/>
      <c r="H1168" s="586"/>
      <c r="I1168" s="586"/>
      <c r="J1168" s="587"/>
    </row>
    <row r="1169" spans="1:10">
      <c r="A1169" s="514"/>
      <c r="B1169" s="515"/>
      <c r="C1169" s="515"/>
      <c r="D1169" s="517"/>
      <c r="E1169" s="518"/>
      <c r="F1169" s="515"/>
      <c r="G1169" s="517"/>
      <c r="H1169" s="515"/>
      <c r="I1169" s="521" t="s">
        <v>2551</v>
      </c>
      <c r="J1169" s="582"/>
    </row>
    <row r="1170" spans="1:10" ht="51">
      <c r="A1170" s="605" t="s">
        <v>2451</v>
      </c>
      <c r="B1170" s="550" t="s">
        <v>2304</v>
      </c>
      <c r="C1170" s="550" t="s">
        <v>2305</v>
      </c>
      <c r="D1170" s="551" t="s">
        <v>31</v>
      </c>
      <c r="E1170" s="552">
        <f>5*1.3</f>
        <v>6.5</v>
      </c>
      <c r="F1170" s="553"/>
      <c r="G1170" s="554"/>
      <c r="H1170" s="586"/>
      <c r="I1170" s="586"/>
      <c r="J1170" s="587"/>
    </row>
    <row r="1171" spans="1:10">
      <c r="A1171" s="514"/>
      <c r="B1171" s="515"/>
      <c r="C1171" s="515"/>
      <c r="D1171" s="517"/>
      <c r="E1171" s="518"/>
      <c r="F1171" s="515"/>
      <c r="G1171" s="517"/>
      <c r="H1171" s="515"/>
      <c r="I1171" s="521" t="s">
        <v>2552</v>
      </c>
      <c r="J1171" s="582"/>
    </row>
    <row r="1172" spans="1:10" ht="51">
      <c r="A1172" s="605" t="s">
        <v>2452</v>
      </c>
      <c r="B1172" s="550" t="s">
        <v>2307</v>
      </c>
      <c r="C1172" s="550" t="s">
        <v>2308</v>
      </c>
      <c r="D1172" s="551" t="s">
        <v>31</v>
      </c>
      <c r="E1172" s="552">
        <f>5*1.3</f>
        <v>6.5</v>
      </c>
      <c r="F1172" s="553"/>
      <c r="G1172" s="554"/>
      <c r="H1172" s="586"/>
      <c r="I1172" s="586"/>
      <c r="J1172" s="587"/>
    </row>
    <row r="1173" spans="1:10">
      <c r="A1173" s="514"/>
      <c r="B1173" s="515"/>
      <c r="C1173" s="515"/>
      <c r="D1173" s="517"/>
      <c r="E1173" s="518"/>
      <c r="F1173" s="515"/>
      <c r="G1173" s="517"/>
      <c r="H1173" s="515"/>
      <c r="I1173" s="521" t="s">
        <v>2553</v>
      </c>
      <c r="J1173" s="582"/>
    </row>
    <row r="1174" spans="1:10">
      <c r="A1174" s="574" t="s">
        <v>2453</v>
      </c>
      <c r="B1174" s="550" t="s">
        <v>2310</v>
      </c>
      <c r="C1174" s="550" t="s">
        <v>2311</v>
      </c>
      <c r="D1174" s="551" t="s">
        <v>31</v>
      </c>
      <c r="E1174" s="552">
        <f>30*1.3</f>
        <v>39</v>
      </c>
      <c r="F1174" s="553"/>
      <c r="G1174" s="559"/>
      <c r="H1174" s="577"/>
      <c r="I1174" s="577"/>
      <c r="J1174" s="578"/>
    </row>
    <row r="1175" spans="1:10">
      <c r="A1175" s="514"/>
      <c r="B1175" s="515"/>
      <c r="C1175" s="515"/>
      <c r="D1175" s="517"/>
      <c r="E1175" s="518"/>
      <c r="F1175" s="515"/>
      <c r="G1175" s="517"/>
      <c r="H1175" s="515"/>
      <c r="I1175" s="521" t="s">
        <v>2554</v>
      </c>
      <c r="J1175" s="582"/>
    </row>
    <row r="1176" spans="1:10" ht="63.75">
      <c r="A1176" s="574" t="s">
        <v>2454</v>
      </c>
      <c r="B1176" s="581" t="s">
        <v>2313</v>
      </c>
      <c r="C1176" s="550" t="s">
        <v>2314</v>
      </c>
      <c r="D1176" s="551" t="s">
        <v>31</v>
      </c>
      <c r="E1176" s="552">
        <f>12*1.3</f>
        <v>15.600000000000001</v>
      </c>
      <c r="F1176" s="553"/>
      <c r="G1176" s="554"/>
      <c r="H1176" s="586"/>
      <c r="I1176" s="586"/>
      <c r="J1176" s="587"/>
    </row>
    <row r="1177" spans="1:10">
      <c r="A1177" s="514"/>
      <c r="B1177" s="515"/>
      <c r="C1177" s="516"/>
      <c r="D1177" s="517"/>
      <c r="E1177" s="518"/>
      <c r="F1177" s="520"/>
      <c r="G1177" s="517"/>
      <c r="H1177" s="520"/>
      <c r="I1177" s="521" t="s">
        <v>2555</v>
      </c>
      <c r="J1177" s="573"/>
    </row>
    <row r="1178" spans="1:10">
      <c r="A1178" s="522" t="s">
        <v>2558</v>
      </c>
      <c r="B1178" s="560" t="s">
        <v>2316</v>
      </c>
      <c r="C1178" s="523"/>
      <c r="D1178" s="524"/>
      <c r="E1178" s="525"/>
      <c r="F1178" s="506"/>
      <c r="G1178" s="524"/>
      <c r="H1178" s="527"/>
      <c r="I1178" s="526"/>
      <c r="J1178" s="572"/>
    </row>
    <row r="1179" spans="1:10">
      <c r="A1179" s="558" t="s">
        <v>2559</v>
      </c>
      <c r="B1179" s="550" t="s">
        <v>2317</v>
      </c>
      <c r="C1179" s="550" t="s">
        <v>2318</v>
      </c>
      <c r="D1179" s="551" t="s">
        <v>31</v>
      </c>
      <c r="E1179" s="552">
        <f>30*1.3</f>
        <v>39</v>
      </c>
      <c r="F1179" s="553"/>
      <c r="G1179" s="559"/>
      <c r="H1179" s="577"/>
      <c r="I1179" s="577"/>
      <c r="J1179" s="578"/>
    </row>
    <row r="1180" spans="1:10" ht="38.25">
      <c r="A1180" s="558" t="s">
        <v>2560</v>
      </c>
      <c r="B1180" s="581" t="s">
        <v>2310</v>
      </c>
      <c r="C1180" s="550" t="s">
        <v>2319</v>
      </c>
      <c r="D1180" s="551" t="s">
        <v>31</v>
      </c>
      <c r="E1180" s="552">
        <f>15*1.3</f>
        <v>19.5</v>
      </c>
      <c r="F1180" s="553"/>
      <c r="G1180" s="559"/>
      <c r="H1180" s="577"/>
      <c r="I1180" s="577"/>
      <c r="J1180" s="578"/>
    </row>
    <row r="1181" spans="1:10" ht="38.25">
      <c r="A1181" s="558" t="s">
        <v>2561</v>
      </c>
      <c r="B1181" s="581" t="s">
        <v>2320</v>
      </c>
      <c r="C1181" s="550" t="s">
        <v>2321</v>
      </c>
      <c r="D1181" s="551" t="s">
        <v>31</v>
      </c>
      <c r="E1181" s="552">
        <f>7*1.3</f>
        <v>9.1</v>
      </c>
      <c r="F1181" s="553"/>
      <c r="G1181" s="559"/>
      <c r="H1181" s="577"/>
      <c r="I1181" s="577"/>
      <c r="J1181" s="578"/>
    </row>
    <row r="1182" spans="1:10" ht="25.5">
      <c r="A1182" s="558" t="s">
        <v>2562</v>
      </c>
      <c r="B1182" s="581" t="s">
        <v>2322</v>
      </c>
      <c r="C1182" s="550" t="s">
        <v>2323</v>
      </c>
      <c r="D1182" s="551" t="s">
        <v>31</v>
      </c>
      <c r="E1182" s="552">
        <f>30*1.3</f>
        <v>39</v>
      </c>
      <c r="F1182" s="553"/>
      <c r="G1182" s="559"/>
      <c r="H1182" s="577"/>
      <c r="I1182" s="577"/>
      <c r="J1182" s="578"/>
    </row>
    <row r="1183" spans="1:10" ht="38.25">
      <c r="A1183" s="558" t="s">
        <v>2563</v>
      </c>
      <c r="B1183" s="581" t="s">
        <v>2324</v>
      </c>
      <c r="C1183" s="550" t="s">
        <v>2325</v>
      </c>
      <c r="D1183" s="551" t="s">
        <v>31</v>
      </c>
      <c r="E1183" s="552">
        <f>20*1.3</f>
        <v>26</v>
      </c>
      <c r="F1183" s="553"/>
      <c r="G1183" s="559"/>
      <c r="H1183" s="577"/>
      <c r="I1183" s="577"/>
      <c r="J1183" s="578"/>
    </row>
    <row r="1184" spans="1:10" ht="25.5">
      <c r="A1184" s="558" t="s">
        <v>2564</v>
      </c>
      <c r="B1184" s="581" t="s">
        <v>2326</v>
      </c>
      <c r="C1184" s="550" t="s">
        <v>2327</v>
      </c>
      <c r="D1184" s="551" t="s">
        <v>31</v>
      </c>
      <c r="E1184" s="552">
        <f>18*1.3</f>
        <v>23.400000000000002</v>
      </c>
      <c r="F1184" s="553"/>
      <c r="G1184" s="559"/>
      <c r="H1184" s="577"/>
      <c r="I1184" s="577"/>
      <c r="J1184" s="578"/>
    </row>
    <row r="1185" spans="1:10" ht="38.25">
      <c r="A1185" s="558" t="s">
        <v>2565</v>
      </c>
      <c r="B1185" s="581" t="s">
        <v>2328</v>
      </c>
      <c r="C1185" s="550" t="s">
        <v>2329</v>
      </c>
      <c r="D1185" s="551" t="s">
        <v>31</v>
      </c>
      <c r="E1185" s="552">
        <f>27*1.3</f>
        <v>35.1</v>
      </c>
      <c r="F1185" s="553"/>
      <c r="G1185" s="559"/>
      <c r="H1185" s="577"/>
      <c r="I1185" s="577"/>
      <c r="J1185" s="578"/>
    </row>
    <row r="1186" spans="1:10" ht="38.25">
      <c r="A1186" s="558" t="s">
        <v>2566</v>
      </c>
      <c r="B1186" s="581" t="s">
        <v>2330</v>
      </c>
      <c r="C1186" s="550" t="s">
        <v>2331</v>
      </c>
      <c r="D1186" s="551" t="s">
        <v>31</v>
      </c>
      <c r="E1186" s="552">
        <f>6*1.3</f>
        <v>7.8000000000000007</v>
      </c>
      <c r="F1186" s="553"/>
      <c r="G1186" s="559"/>
      <c r="H1186" s="577"/>
      <c r="I1186" s="577"/>
      <c r="J1186" s="578"/>
    </row>
    <row r="1187" spans="1:10" ht="25.5">
      <c r="A1187" s="558" t="s">
        <v>2567</v>
      </c>
      <c r="B1187" s="581" t="s">
        <v>2332</v>
      </c>
      <c r="C1187" s="550" t="s">
        <v>2333</v>
      </c>
      <c r="D1187" s="551" t="s">
        <v>31</v>
      </c>
      <c r="E1187" s="552">
        <f>40*1.3</f>
        <v>52</v>
      </c>
      <c r="F1187" s="553"/>
      <c r="G1187" s="559"/>
      <c r="H1187" s="577"/>
      <c r="I1187" s="577"/>
      <c r="J1187" s="578"/>
    </row>
    <row r="1188" spans="1:10">
      <c r="A1188" s="514"/>
      <c r="B1188" s="515"/>
      <c r="C1188" s="515"/>
      <c r="D1188" s="517"/>
      <c r="E1188" s="518"/>
      <c r="F1188" s="515"/>
      <c r="G1188" s="517"/>
      <c r="H1188" s="515"/>
      <c r="I1188" s="521" t="s">
        <v>2556</v>
      </c>
      <c r="J1188" s="582"/>
    </row>
    <row r="1189" spans="1:10">
      <c r="A1189" s="547" t="s">
        <v>2568</v>
      </c>
      <c r="B1189" s="583" t="s">
        <v>2335</v>
      </c>
      <c r="C1189" s="562"/>
      <c r="D1189" s="563"/>
      <c r="E1189" s="564"/>
      <c r="F1189" s="565"/>
      <c r="G1189" s="548"/>
      <c r="H1189" s="584"/>
      <c r="I1189" s="584"/>
      <c r="J1189" s="584"/>
    </row>
    <row r="1190" spans="1:10" ht="25.5">
      <c r="A1190" s="549" t="s">
        <v>2569</v>
      </c>
      <c r="B1190" s="550" t="s">
        <v>2624</v>
      </c>
      <c r="C1190" s="550" t="s">
        <v>2336</v>
      </c>
      <c r="D1190" s="551" t="s">
        <v>2337</v>
      </c>
      <c r="E1190" s="552">
        <f>3*1.3</f>
        <v>3.9000000000000004</v>
      </c>
      <c r="F1190" s="569"/>
      <c r="G1190" s="554"/>
      <c r="H1190" s="586"/>
      <c r="I1190" s="586"/>
      <c r="J1190" s="587"/>
    </row>
    <row r="1191" spans="1:10" ht="51">
      <c r="A1191" s="549" t="s">
        <v>2570</v>
      </c>
      <c r="B1191" s="550" t="s">
        <v>2625</v>
      </c>
      <c r="C1191" s="550" t="s">
        <v>2338</v>
      </c>
      <c r="D1191" s="551" t="s">
        <v>2337</v>
      </c>
      <c r="E1191" s="552">
        <f>3*1.3</f>
        <v>3.9000000000000004</v>
      </c>
      <c r="F1191" s="569"/>
      <c r="G1191" s="554"/>
      <c r="H1191" s="586"/>
      <c r="I1191" s="586"/>
      <c r="J1191" s="587"/>
    </row>
    <row r="1192" spans="1:10" ht="38.25">
      <c r="A1192" s="549" t="s">
        <v>2571</v>
      </c>
      <c r="B1192" s="550" t="s">
        <v>2626</v>
      </c>
      <c r="C1192" s="550" t="s">
        <v>2339</v>
      </c>
      <c r="D1192" s="551" t="s">
        <v>2337</v>
      </c>
      <c r="E1192" s="570">
        <f>4*1.3</f>
        <v>5.2</v>
      </c>
      <c r="F1192" s="571"/>
      <c r="G1192" s="554"/>
      <c r="H1192" s="586"/>
      <c r="I1192" s="586"/>
      <c r="J1192" s="587"/>
    </row>
    <row r="1193" spans="1:10">
      <c r="A1193" s="514"/>
      <c r="B1193" s="515"/>
      <c r="C1193" s="515"/>
      <c r="D1193" s="517"/>
      <c r="E1193" s="518"/>
      <c r="F1193" s="515"/>
      <c r="G1193" s="517"/>
      <c r="H1193" s="515"/>
      <c r="I1193" s="521" t="s">
        <v>2557</v>
      </c>
      <c r="J1193" s="582"/>
    </row>
    <row r="1194" spans="1:10">
      <c r="A1194" s="612" t="s">
        <v>2609</v>
      </c>
      <c r="B1194" s="602" t="s">
        <v>2639</v>
      </c>
      <c r="C1194" s="541"/>
      <c r="D1194" s="542"/>
      <c r="E1194" s="533"/>
      <c r="F1194" s="543"/>
      <c r="G1194" s="535"/>
      <c r="H1194" s="599"/>
      <c r="I1194" s="599"/>
      <c r="J1194" s="600"/>
    </row>
    <row r="1195" spans="1:10" ht="38.25">
      <c r="A1195" s="614" t="s">
        <v>2640</v>
      </c>
      <c r="B1195" s="528" t="s">
        <v>2649</v>
      </c>
      <c r="C1195" s="528" t="s">
        <v>2063</v>
      </c>
      <c r="D1195" s="529" t="s">
        <v>31</v>
      </c>
      <c r="E1195" s="530">
        <f>240000*1.3</f>
        <v>312000</v>
      </c>
      <c r="F1195" s="511"/>
      <c r="G1195" s="546"/>
      <c r="H1195" s="586"/>
      <c r="I1195" s="586"/>
      <c r="J1195" s="587"/>
    </row>
    <row r="1196" spans="1:10" ht="38.25">
      <c r="A1196" s="614" t="s">
        <v>2641</v>
      </c>
      <c r="B1196" s="528" t="s">
        <v>2650</v>
      </c>
      <c r="C1196" s="528" t="s">
        <v>2064</v>
      </c>
      <c r="D1196" s="529" t="s">
        <v>31</v>
      </c>
      <c r="E1196" s="530">
        <f>35000*1.3</f>
        <v>45500</v>
      </c>
      <c r="F1196" s="511"/>
      <c r="G1196" s="546"/>
      <c r="H1196" s="586"/>
      <c r="I1196" s="586"/>
      <c r="J1196" s="587"/>
    </row>
    <row r="1197" spans="1:10">
      <c r="A1197" s="514"/>
      <c r="B1197" s="515"/>
      <c r="C1197" s="515"/>
      <c r="D1197" s="517"/>
      <c r="E1197" s="518"/>
      <c r="F1197" s="515"/>
      <c r="G1197" s="517"/>
      <c r="H1197" s="515"/>
      <c r="I1197" s="521" t="s">
        <v>2642</v>
      </c>
      <c r="J1197" s="582"/>
    </row>
    <row r="1198" spans="1:10">
      <c r="A1198" s="612" t="s">
        <v>2643</v>
      </c>
      <c r="B1198" s="602" t="s">
        <v>2645</v>
      </c>
      <c r="C1198" s="541"/>
      <c r="D1198" s="542"/>
      <c r="E1198" s="533"/>
      <c r="F1198" s="543"/>
      <c r="G1198" s="535"/>
      <c r="H1198" s="599"/>
      <c r="I1198" s="599"/>
      <c r="J1198" s="600"/>
    </row>
    <row r="1199" spans="1:10" ht="51">
      <c r="A1199" s="614" t="s">
        <v>2644</v>
      </c>
      <c r="B1199" s="509" t="s">
        <v>2065</v>
      </c>
      <c r="C1199" s="509" t="s">
        <v>2066</v>
      </c>
      <c r="D1199" s="510" t="s">
        <v>31</v>
      </c>
      <c r="E1199" s="530">
        <f>80000*1.3</f>
        <v>104000</v>
      </c>
      <c r="F1199" s="511"/>
      <c r="G1199" s="546"/>
      <c r="H1199" s="586"/>
      <c r="I1199" s="586"/>
      <c r="J1199" s="587"/>
    </row>
    <row r="1200" spans="1:10">
      <c r="A1200" s="514"/>
      <c r="B1200" s="515"/>
      <c r="C1200" s="515"/>
      <c r="D1200" s="517"/>
      <c r="E1200" s="518"/>
      <c r="F1200" s="515"/>
      <c r="G1200" s="517"/>
      <c r="H1200" s="515"/>
      <c r="I1200" s="521" t="s">
        <v>2646</v>
      </c>
      <c r="J1200" s="582"/>
    </row>
    <row r="1201" spans="1:10">
      <c r="A1201" s="330" t="s">
        <v>2647</v>
      </c>
      <c r="B1201" s="355" t="s">
        <v>2756</v>
      </c>
      <c r="C1201" s="390"/>
      <c r="D1201" s="336"/>
      <c r="E1201" s="357"/>
      <c r="F1201" s="324"/>
      <c r="G1201" s="376"/>
      <c r="H1201" s="336"/>
      <c r="I1201" s="324"/>
      <c r="J1201" s="324"/>
    </row>
    <row r="1202" spans="1:10">
      <c r="A1202" s="642" t="s">
        <v>3432</v>
      </c>
      <c r="B1202" s="642"/>
      <c r="C1202" s="642"/>
      <c r="D1202" s="642"/>
      <c r="E1202" s="642"/>
      <c r="F1202" s="642"/>
      <c r="G1202" s="642"/>
      <c r="H1202" s="642"/>
      <c r="I1202" s="642"/>
      <c r="J1202" s="642"/>
    </row>
    <row r="1203" spans="1:10" ht="115.5">
      <c r="A1203" s="549" t="s">
        <v>2648</v>
      </c>
      <c r="B1203" s="618" t="s">
        <v>2610</v>
      </c>
      <c r="C1203" s="619" t="s">
        <v>2618</v>
      </c>
      <c r="D1203" s="554" t="s">
        <v>31</v>
      </c>
      <c r="E1203" s="620">
        <v>60000</v>
      </c>
      <c r="F1203" s="549"/>
      <c r="G1203" s="549"/>
      <c r="H1203" s="549"/>
      <c r="I1203" s="549"/>
      <c r="J1203" s="549"/>
    </row>
    <row r="1204" spans="1:10">
      <c r="A1204" s="514"/>
      <c r="B1204" s="515"/>
      <c r="C1204" s="515"/>
      <c r="D1204" s="517"/>
      <c r="E1204" s="518"/>
      <c r="F1204" s="515"/>
      <c r="G1204" s="517"/>
      <c r="H1204" s="515"/>
      <c r="I1204" s="521" t="s">
        <v>2651</v>
      </c>
      <c r="J1204" s="582"/>
    </row>
    <row r="1206" spans="1:10">
      <c r="B1206" s="401" t="s">
        <v>3480</v>
      </c>
      <c r="C1206" s="502" t="s">
        <v>3481</v>
      </c>
    </row>
    <row r="1207" spans="1:10">
      <c r="B1207" s="401" t="s">
        <v>3482</v>
      </c>
    </row>
  </sheetData>
  <mergeCells count="12">
    <mergeCell ref="B12:H12"/>
    <mergeCell ref="B13:H13"/>
    <mergeCell ref="B14:H14"/>
    <mergeCell ref="A760:J760"/>
    <mergeCell ref="A772:J772"/>
    <mergeCell ref="A1202:J1202"/>
    <mergeCell ref="A2:J2"/>
    <mergeCell ref="A4:J4"/>
    <mergeCell ref="B8:H8"/>
    <mergeCell ref="B9:H9"/>
    <mergeCell ref="B10:H10"/>
    <mergeCell ref="B11:H11"/>
  </mergeCell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CC"/>
  </sheetPr>
  <dimension ref="A1:J1209"/>
  <sheetViews>
    <sheetView tabSelected="1" workbookViewId="0">
      <selection activeCell="Q26" sqref="Q26"/>
    </sheetView>
  </sheetViews>
  <sheetFormatPr defaultRowHeight="15"/>
  <cols>
    <col min="1" max="1" width="9.140625" style="502" customWidth="1"/>
    <col min="2" max="2" width="27.85546875" style="401" customWidth="1"/>
    <col min="3" max="3" width="66.85546875" style="401" customWidth="1"/>
    <col min="4" max="4" width="9.85546875" style="401" customWidth="1"/>
    <col min="5" max="5" width="9.140625" style="502" customWidth="1"/>
    <col min="6" max="6" width="11" style="401" customWidth="1"/>
    <col min="7" max="7" width="9.140625" style="401"/>
    <col min="8" max="8" width="8.85546875" style="1038" customWidth="1"/>
    <col min="9" max="9" width="9.140625" style="401"/>
    <col min="10" max="10" width="10.7109375" style="1038" bestFit="1" customWidth="1"/>
  </cols>
  <sheetData>
    <row r="1" spans="1:10">
      <c r="A1" s="606"/>
      <c r="B1" s="136"/>
      <c r="C1" s="136"/>
      <c r="D1" s="136"/>
      <c r="E1" s="495"/>
      <c r="F1" s="136"/>
      <c r="G1" s="136"/>
      <c r="H1" s="1033"/>
      <c r="I1" s="136"/>
      <c r="J1" s="1033"/>
    </row>
    <row r="2" spans="1:10" ht="15.75">
      <c r="A2" s="649" t="s">
        <v>0</v>
      </c>
      <c r="B2" s="649"/>
      <c r="C2" s="649"/>
      <c r="D2" s="649"/>
      <c r="E2" s="649"/>
      <c r="F2" s="649"/>
      <c r="G2" s="649"/>
      <c r="H2" s="649"/>
      <c r="I2" s="649"/>
      <c r="J2" s="649"/>
    </row>
    <row r="3" spans="1:10">
      <c r="A3" s="606"/>
      <c r="B3" s="136"/>
      <c r="C3" s="136"/>
      <c r="D3" s="136"/>
      <c r="E3" s="495"/>
      <c r="F3" s="136"/>
      <c r="G3" s="136"/>
      <c r="H3" s="1033"/>
      <c r="I3" s="136"/>
      <c r="J3" s="1033"/>
    </row>
    <row r="4" spans="1:10" ht="15.75">
      <c r="A4" s="650" t="s">
        <v>1</v>
      </c>
      <c r="B4" s="650"/>
      <c r="C4" s="650"/>
      <c r="D4" s="650"/>
      <c r="E4" s="650"/>
      <c r="F4" s="650"/>
      <c r="G4" s="650"/>
      <c r="H4" s="650"/>
      <c r="I4" s="650"/>
      <c r="J4" s="650"/>
    </row>
    <row r="5" spans="1:10" ht="15.75">
      <c r="A5" s="640"/>
      <c r="B5" s="640"/>
      <c r="C5" s="64"/>
      <c r="D5" s="640"/>
      <c r="E5" s="96"/>
      <c r="F5" s="640"/>
      <c r="G5" s="82"/>
      <c r="H5" s="1034"/>
      <c r="I5" s="640"/>
      <c r="J5" s="1034"/>
    </row>
    <row r="6" spans="1:10" ht="15.75">
      <c r="A6" s="640"/>
      <c r="B6" s="114" t="s">
        <v>2</v>
      </c>
      <c r="C6" s="115"/>
      <c r="D6" s="640"/>
      <c r="E6" s="96"/>
      <c r="F6" s="640"/>
      <c r="G6" s="82"/>
      <c r="H6" s="1034"/>
      <c r="I6" s="640"/>
      <c r="J6" s="1034"/>
    </row>
    <row r="7" spans="1:10" ht="15.75">
      <c r="A7" s="640"/>
      <c r="B7" s="640"/>
      <c r="C7" s="64"/>
      <c r="D7" s="640"/>
      <c r="E7" s="96"/>
      <c r="F7" s="640"/>
      <c r="G7" s="82"/>
      <c r="H7" s="1034"/>
      <c r="I7" s="640"/>
      <c r="J7" s="1034"/>
    </row>
    <row r="8" spans="1:10">
      <c r="A8" s="630" t="s">
        <v>3</v>
      </c>
      <c r="B8" s="646" t="s">
        <v>4</v>
      </c>
      <c r="C8" s="646"/>
      <c r="D8" s="646"/>
      <c r="E8" s="646"/>
      <c r="F8" s="646"/>
      <c r="G8" s="646"/>
      <c r="H8" s="646"/>
      <c r="I8" s="75"/>
      <c r="J8" s="1035"/>
    </row>
    <row r="9" spans="1:10">
      <c r="A9" s="630" t="s">
        <v>5</v>
      </c>
      <c r="B9" s="647" t="s">
        <v>6</v>
      </c>
      <c r="C9" s="648"/>
      <c r="D9" s="648"/>
      <c r="E9" s="648"/>
      <c r="F9" s="648"/>
      <c r="G9" s="648"/>
      <c r="H9" s="648"/>
      <c r="I9" s="632"/>
      <c r="J9" s="1036"/>
    </row>
    <row r="10" spans="1:10">
      <c r="A10" s="630" t="s">
        <v>7</v>
      </c>
      <c r="B10" s="653" t="s">
        <v>8</v>
      </c>
      <c r="C10" s="646"/>
      <c r="D10" s="646"/>
      <c r="E10" s="646"/>
      <c r="F10" s="646"/>
      <c r="G10" s="646"/>
      <c r="H10" s="646"/>
      <c r="I10" s="75"/>
      <c r="J10" s="1035"/>
    </row>
    <row r="11" spans="1:10">
      <c r="A11" s="630" t="s">
        <v>9</v>
      </c>
      <c r="B11" s="654" t="s">
        <v>10</v>
      </c>
      <c r="C11" s="655"/>
      <c r="D11" s="655"/>
      <c r="E11" s="655"/>
      <c r="F11" s="655"/>
      <c r="G11" s="655"/>
      <c r="H11" s="655"/>
      <c r="I11" s="75"/>
      <c r="J11" s="1035"/>
    </row>
    <row r="12" spans="1:10">
      <c r="A12" s="630" t="s">
        <v>11</v>
      </c>
      <c r="B12" s="656" t="s">
        <v>12</v>
      </c>
      <c r="C12" s="657"/>
      <c r="D12" s="657"/>
      <c r="E12" s="657"/>
      <c r="F12" s="657"/>
      <c r="G12" s="657"/>
      <c r="H12" s="657"/>
      <c r="I12" s="75"/>
      <c r="J12" s="1035"/>
    </row>
    <row r="13" spans="1:10">
      <c r="A13" s="630" t="s">
        <v>13</v>
      </c>
      <c r="B13" s="658" t="s">
        <v>2797</v>
      </c>
      <c r="C13" s="657"/>
      <c r="D13" s="657"/>
      <c r="E13" s="657"/>
      <c r="F13" s="657"/>
      <c r="G13" s="657"/>
      <c r="H13" s="657"/>
      <c r="I13" s="75"/>
      <c r="J13" s="1035"/>
    </row>
    <row r="14" spans="1:10" ht="15.75">
      <c r="A14" s="630" t="s">
        <v>1410</v>
      </c>
      <c r="B14" s="651" t="s">
        <v>2652</v>
      </c>
      <c r="C14" s="652"/>
      <c r="D14" s="652"/>
      <c r="E14" s="652"/>
      <c r="F14" s="652"/>
      <c r="G14" s="652"/>
      <c r="H14" s="652"/>
      <c r="I14" s="640"/>
      <c r="J14" s="1034"/>
    </row>
    <row r="15" spans="1:10" ht="15.75">
      <c r="A15" s="640"/>
      <c r="B15" s="640"/>
      <c r="C15" s="64"/>
      <c r="D15" s="640"/>
      <c r="E15" s="96"/>
      <c r="F15" s="640"/>
      <c r="G15" s="82"/>
      <c r="H15" s="1034"/>
      <c r="I15" s="640"/>
      <c r="J15" s="1034"/>
    </row>
    <row r="17" spans="1:10" ht="63.75">
      <c r="A17" s="46" t="s">
        <v>14</v>
      </c>
      <c r="B17" s="14" t="s">
        <v>15</v>
      </c>
      <c r="C17" s="14" t="s">
        <v>16</v>
      </c>
      <c r="D17" s="14" t="s">
        <v>17</v>
      </c>
      <c r="E17" s="67" t="s">
        <v>18</v>
      </c>
      <c r="F17" s="90" t="s">
        <v>20</v>
      </c>
      <c r="G17" s="91" t="s">
        <v>21</v>
      </c>
      <c r="H17" s="1040" t="s">
        <v>22</v>
      </c>
      <c r="I17" s="13" t="s">
        <v>23</v>
      </c>
      <c r="J17" s="1041" t="s">
        <v>24</v>
      </c>
    </row>
    <row r="18" spans="1:10">
      <c r="A18" s="46" t="s">
        <v>26</v>
      </c>
      <c r="B18" s="14">
        <v>2</v>
      </c>
      <c r="C18" s="14">
        <v>3</v>
      </c>
      <c r="D18" s="14">
        <v>4</v>
      </c>
      <c r="E18" s="67">
        <v>5</v>
      </c>
      <c r="F18" s="93">
        <v>7</v>
      </c>
      <c r="G18" s="94">
        <v>8</v>
      </c>
      <c r="H18" s="1043">
        <v>9</v>
      </c>
      <c r="I18" s="13">
        <v>10</v>
      </c>
      <c r="J18" s="1041">
        <v>11</v>
      </c>
    </row>
    <row r="19" spans="1:10">
      <c r="A19" s="330">
        <v>1</v>
      </c>
      <c r="B19" s="51" t="s">
        <v>27</v>
      </c>
      <c r="C19" s="99"/>
      <c r="D19" s="333"/>
      <c r="E19" s="357"/>
      <c r="F19" s="65"/>
      <c r="G19" s="83"/>
      <c r="H19" s="1044"/>
      <c r="I19" s="320"/>
      <c r="J19" s="1045"/>
    </row>
    <row r="20" spans="1:10" ht="26.25">
      <c r="A20" s="331" t="s">
        <v>28</v>
      </c>
      <c r="B20" s="339" t="s">
        <v>29</v>
      </c>
      <c r="C20" s="100" t="s">
        <v>30</v>
      </c>
      <c r="D20" s="16" t="s">
        <v>31</v>
      </c>
      <c r="E20" s="68" t="s">
        <v>32</v>
      </c>
      <c r="F20" s="304"/>
      <c r="G20" s="374"/>
      <c r="H20" s="749"/>
      <c r="I20" s="304"/>
      <c r="J20" s="1046"/>
    </row>
    <row r="21" spans="1:10" ht="26.25">
      <c r="A21" s="331" t="s">
        <v>33</v>
      </c>
      <c r="B21" s="339" t="s">
        <v>34</v>
      </c>
      <c r="C21" s="100" t="s">
        <v>30</v>
      </c>
      <c r="D21" s="16" t="s">
        <v>31</v>
      </c>
      <c r="E21" s="68" t="s">
        <v>32</v>
      </c>
      <c r="F21" s="304"/>
      <c r="G21" s="374"/>
      <c r="H21" s="749"/>
      <c r="I21" s="304"/>
      <c r="J21" s="1046"/>
    </row>
    <row r="22" spans="1:10">
      <c r="A22" s="331" t="s">
        <v>35</v>
      </c>
      <c r="B22" s="339" t="s">
        <v>36</v>
      </c>
      <c r="C22" s="100" t="s">
        <v>37</v>
      </c>
      <c r="D22" s="16" t="s">
        <v>31</v>
      </c>
      <c r="E22" s="69" t="s">
        <v>38</v>
      </c>
      <c r="F22" s="304"/>
      <c r="G22" s="374"/>
      <c r="H22" s="749"/>
      <c r="I22" s="304"/>
      <c r="J22" s="1046"/>
    </row>
    <row r="23" spans="1:10">
      <c r="A23" s="331" t="s">
        <v>39</v>
      </c>
      <c r="B23" s="339" t="s">
        <v>40</v>
      </c>
      <c r="C23" s="100" t="s">
        <v>37</v>
      </c>
      <c r="D23" s="16" t="s">
        <v>31</v>
      </c>
      <c r="E23" s="69" t="s">
        <v>38</v>
      </c>
      <c r="F23" s="304"/>
      <c r="G23" s="374"/>
      <c r="H23" s="749"/>
      <c r="I23" s="304"/>
      <c r="J23" s="1046"/>
    </row>
    <row r="24" spans="1:10" ht="25.5">
      <c r="A24" s="331" t="s">
        <v>41</v>
      </c>
      <c r="B24" s="52" t="s">
        <v>42</v>
      </c>
      <c r="C24" s="52" t="s">
        <v>43</v>
      </c>
      <c r="D24" s="19" t="s">
        <v>31</v>
      </c>
      <c r="E24" s="70" t="s">
        <v>44</v>
      </c>
      <c r="F24" s="304"/>
      <c r="G24" s="374"/>
      <c r="H24" s="748"/>
      <c r="I24" s="318"/>
      <c r="J24" s="1046"/>
    </row>
    <row r="25" spans="1:10">
      <c r="A25" s="332"/>
      <c r="B25" s="53"/>
      <c r="C25" s="101"/>
      <c r="D25" s="36"/>
      <c r="E25" s="71"/>
      <c r="F25" s="329"/>
      <c r="G25" s="378"/>
      <c r="H25" s="87"/>
      <c r="I25" s="373" t="s">
        <v>45</v>
      </c>
      <c r="J25" s="747"/>
    </row>
    <row r="26" spans="1:10">
      <c r="A26" s="330">
        <v>2</v>
      </c>
      <c r="B26" s="54" t="s">
        <v>46</v>
      </c>
      <c r="C26" s="102"/>
      <c r="D26" s="27"/>
      <c r="E26" s="97"/>
      <c r="F26" s="320"/>
      <c r="G26" s="375"/>
      <c r="H26" s="1049"/>
      <c r="I26" s="320"/>
      <c r="J26" s="1045"/>
    </row>
    <row r="27" spans="1:10" ht="26.25">
      <c r="A27" s="331" t="s">
        <v>47</v>
      </c>
      <c r="B27" s="52" t="s">
        <v>48</v>
      </c>
      <c r="C27" s="103" t="s">
        <v>2654</v>
      </c>
      <c r="D27" s="19" t="s">
        <v>49</v>
      </c>
      <c r="E27" s="70" t="s">
        <v>50</v>
      </c>
      <c r="F27" s="304"/>
      <c r="G27" s="374"/>
      <c r="H27" s="1046"/>
      <c r="I27" s="304"/>
      <c r="J27" s="1046"/>
    </row>
    <row r="28" spans="1:10" ht="25.5">
      <c r="A28" s="331" t="s">
        <v>51</v>
      </c>
      <c r="B28" s="55" t="s">
        <v>52</v>
      </c>
      <c r="C28" s="104" t="s">
        <v>2653</v>
      </c>
      <c r="D28" s="19" t="s">
        <v>49</v>
      </c>
      <c r="E28" s="70" t="s">
        <v>50</v>
      </c>
      <c r="F28" s="304"/>
      <c r="G28" s="374"/>
      <c r="H28" s="1046"/>
      <c r="I28" s="318"/>
      <c r="J28" s="1046"/>
    </row>
    <row r="29" spans="1:10">
      <c r="A29" s="332"/>
      <c r="B29" s="53"/>
      <c r="C29" s="101"/>
      <c r="D29" s="36"/>
      <c r="E29" s="98"/>
      <c r="F29" s="329"/>
      <c r="G29" s="373"/>
      <c r="H29" s="87"/>
      <c r="I29" s="373" t="s">
        <v>53</v>
      </c>
      <c r="J29" s="747"/>
    </row>
    <row r="30" spans="1:10">
      <c r="A30" s="330">
        <v>3</v>
      </c>
      <c r="B30" s="31" t="s">
        <v>54</v>
      </c>
      <c r="C30" s="105"/>
      <c r="D30" s="30"/>
      <c r="E30" s="357"/>
      <c r="F30" s="322"/>
      <c r="G30" s="375"/>
      <c r="H30" s="1049"/>
      <c r="I30" s="322"/>
      <c r="J30" s="1051"/>
    </row>
    <row r="31" spans="1:10" ht="38.25">
      <c r="A31" s="331" t="s">
        <v>55</v>
      </c>
      <c r="B31" s="56" t="s">
        <v>56</v>
      </c>
      <c r="C31" s="106" t="s">
        <v>3414</v>
      </c>
      <c r="D31" s="16" t="s">
        <v>31</v>
      </c>
      <c r="E31" s="72" t="s">
        <v>58</v>
      </c>
      <c r="F31" s="750" t="s">
        <v>3483</v>
      </c>
      <c r="G31" s="749">
        <v>62</v>
      </c>
      <c r="H31" s="1052">
        <v>62</v>
      </c>
      <c r="I31" s="78" t="s">
        <v>246</v>
      </c>
      <c r="J31" s="3504">
        <f>E31*H31*1.12</f>
        <v>192348.80000000002</v>
      </c>
    </row>
    <row r="32" spans="1:10" ht="38.25">
      <c r="A32" s="331" t="s">
        <v>59</v>
      </c>
      <c r="B32" s="57" t="s">
        <v>60</v>
      </c>
      <c r="C32" s="56" t="s">
        <v>3415</v>
      </c>
      <c r="D32" s="16" t="s">
        <v>31</v>
      </c>
      <c r="E32" s="72" t="s">
        <v>62</v>
      </c>
      <c r="F32" s="750" t="s">
        <v>3483</v>
      </c>
      <c r="G32" s="334">
        <v>23.22</v>
      </c>
      <c r="H32" s="1054">
        <v>23.22</v>
      </c>
      <c r="I32" s="79" t="s">
        <v>246</v>
      </c>
      <c r="J32" s="3504">
        <f>E32*H32*1.12</f>
        <v>87381.504000000001</v>
      </c>
    </row>
    <row r="33" spans="1:10" ht="25.5">
      <c r="A33" s="331" t="s">
        <v>63</v>
      </c>
      <c r="B33" s="56" t="s">
        <v>64</v>
      </c>
      <c r="C33" s="106" t="s">
        <v>3416</v>
      </c>
      <c r="D33" s="16" t="s">
        <v>31</v>
      </c>
      <c r="E33" s="72" t="s">
        <v>66</v>
      </c>
      <c r="F33" s="750" t="s">
        <v>3483</v>
      </c>
      <c r="G33" s="334">
        <v>30.34</v>
      </c>
      <c r="H33" s="1052">
        <v>30.34</v>
      </c>
      <c r="I33" s="78" t="s">
        <v>246</v>
      </c>
      <c r="J33" s="3504">
        <f>E33*H33*1.12</f>
        <v>48932.352000000006</v>
      </c>
    </row>
    <row r="34" spans="1:10" ht="38.25">
      <c r="A34" s="331" t="s">
        <v>67</v>
      </c>
      <c r="B34" s="56" t="s">
        <v>3252</v>
      </c>
      <c r="C34" s="106" t="s">
        <v>3417</v>
      </c>
      <c r="D34" s="16" t="s">
        <v>31</v>
      </c>
      <c r="E34" s="72" t="s">
        <v>50</v>
      </c>
      <c r="F34" s="750" t="s">
        <v>3483</v>
      </c>
      <c r="G34" s="334">
        <v>38.520000000000003</v>
      </c>
      <c r="H34" s="1052">
        <v>38.520000000000003</v>
      </c>
      <c r="I34" s="78" t="s">
        <v>246</v>
      </c>
      <c r="J34" s="3504">
        <f>E34*H34*1.12</f>
        <v>8628.4800000000014</v>
      </c>
    </row>
    <row r="35" spans="1:10" ht="25.5">
      <c r="A35" s="331" t="s">
        <v>70</v>
      </c>
      <c r="B35" s="56" t="s">
        <v>71</v>
      </c>
      <c r="C35" s="106" t="s">
        <v>3418</v>
      </c>
      <c r="D35" s="16" t="s">
        <v>31</v>
      </c>
      <c r="E35" s="72" t="s">
        <v>72</v>
      </c>
      <c r="F35" s="750" t="s">
        <v>3483</v>
      </c>
      <c r="G35" s="334">
        <v>41.68</v>
      </c>
      <c r="H35" s="1052">
        <v>41.68</v>
      </c>
      <c r="I35" s="78" t="s">
        <v>246</v>
      </c>
      <c r="J35" s="3504">
        <f>E35*H35*1.12</f>
        <v>33610.752</v>
      </c>
    </row>
    <row r="36" spans="1:10" ht="25.5">
      <c r="A36" s="331" t="s">
        <v>73</v>
      </c>
      <c r="B36" s="56" t="s">
        <v>74</v>
      </c>
      <c r="C36" s="106" t="s">
        <v>3419</v>
      </c>
      <c r="D36" s="16" t="s">
        <v>31</v>
      </c>
      <c r="E36" s="72" t="s">
        <v>75</v>
      </c>
      <c r="F36" s="750" t="s">
        <v>3483</v>
      </c>
      <c r="G36" s="334">
        <v>60.64</v>
      </c>
      <c r="H36" s="1052">
        <v>60.64</v>
      </c>
      <c r="I36" s="78" t="s">
        <v>246</v>
      </c>
      <c r="J36" s="3504">
        <f>E36*H36*1.12</f>
        <v>27166.720000000001</v>
      </c>
    </row>
    <row r="37" spans="1:10" ht="51">
      <c r="A37" s="331" t="s">
        <v>76</v>
      </c>
      <c r="B37" s="56" t="s">
        <v>77</v>
      </c>
      <c r="C37" s="106" t="s">
        <v>3420</v>
      </c>
      <c r="D37" s="16" t="s">
        <v>31</v>
      </c>
      <c r="E37" s="72" t="s">
        <v>38</v>
      </c>
      <c r="F37" s="750" t="s">
        <v>3483</v>
      </c>
      <c r="G37" s="334">
        <v>74.48</v>
      </c>
      <c r="H37" s="1052">
        <v>74.48</v>
      </c>
      <c r="I37" s="78" t="s">
        <v>246</v>
      </c>
      <c r="J37" s="3504">
        <f>E37*H37*1.12</f>
        <v>333.67040000000003</v>
      </c>
    </row>
    <row r="38" spans="1:10" ht="25.5">
      <c r="A38" s="331" t="s">
        <v>78</v>
      </c>
      <c r="B38" s="56" t="s">
        <v>79</v>
      </c>
      <c r="C38" s="106" t="s">
        <v>3421</v>
      </c>
      <c r="D38" s="334" t="s">
        <v>31</v>
      </c>
      <c r="E38" s="72" t="s">
        <v>81</v>
      </c>
      <c r="F38" s="750" t="s">
        <v>3484</v>
      </c>
      <c r="G38" s="334">
        <v>112.78</v>
      </c>
      <c r="H38" s="1052">
        <v>112.78</v>
      </c>
      <c r="I38" s="78" t="s">
        <v>246</v>
      </c>
      <c r="J38" s="3504">
        <f>E38*H38*1.12</f>
        <v>12126.105600000003</v>
      </c>
    </row>
    <row r="39" spans="1:10" ht="38.25">
      <c r="A39" s="331" t="s">
        <v>82</v>
      </c>
      <c r="B39" s="56" t="s">
        <v>83</v>
      </c>
      <c r="C39" s="106" t="s">
        <v>3422</v>
      </c>
      <c r="D39" s="334" t="s">
        <v>49</v>
      </c>
      <c r="E39" s="72" t="s">
        <v>84</v>
      </c>
      <c r="F39" s="334" t="s">
        <v>3485</v>
      </c>
      <c r="G39" s="334">
        <v>82.24</v>
      </c>
      <c r="H39" s="1052">
        <v>82.24</v>
      </c>
      <c r="I39" s="78" t="s">
        <v>246</v>
      </c>
      <c r="J39" s="3504">
        <f>E39*H39*1.12</f>
        <v>26527.3344</v>
      </c>
    </row>
    <row r="40" spans="1:10" ht="76.5">
      <c r="A40" s="331" t="s">
        <v>85</v>
      </c>
      <c r="B40" s="56" t="s">
        <v>86</v>
      </c>
      <c r="C40" s="106" t="s">
        <v>3423</v>
      </c>
      <c r="D40" s="334" t="s">
        <v>87</v>
      </c>
      <c r="E40" s="72" t="s">
        <v>88</v>
      </c>
      <c r="F40" s="750" t="s">
        <v>3486</v>
      </c>
      <c r="G40" s="334">
        <v>48.35</v>
      </c>
      <c r="H40" s="1055">
        <v>48.35</v>
      </c>
      <c r="I40" s="80" t="s">
        <v>246</v>
      </c>
      <c r="J40" s="3504">
        <f>E40*H40*1.12</f>
        <v>324.91200000000003</v>
      </c>
    </row>
    <row r="41" spans="1:10">
      <c r="A41" s="332"/>
      <c r="B41" s="341"/>
      <c r="C41" s="385"/>
      <c r="D41" s="335"/>
      <c r="E41" s="358"/>
      <c r="F41" s="329"/>
      <c r="G41" s="88"/>
      <c r="H41" s="87"/>
      <c r="I41" s="373" t="s">
        <v>89</v>
      </c>
      <c r="J41" s="3505">
        <v>390518.42</v>
      </c>
    </row>
    <row r="42" spans="1:10">
      <c r="A42" s="330" t="s">
        <v>38</v>
      </c>
      <c r="B42" s="410" t="s">
        <v>90</v>
      </c>
      <c r="C42" s="108"/>
      <c r="D42" s="333"/>
      <c r="E42" s="357"/>
      <c r="F42" s="320"/>
      <c r="G42" s="375"/>
      <c r="H42" s="1049"/>
      <c r="I42" s="320"/>
      <c r="J42" s="1045"/>
    </row>
    <row r="43" spans="1:10" ht="38.25">
      <c r="A43" s="331" t="s">
        <v>91</v>
      </c>
      <c r="B43" s="293" t="s">
        <v>2636</v>
      </c>
      <c r="C43" s="293" t="s">
        <v>2660</v>
      </c>
      <c r="D43" s="334" t="s">
        <v>31</v>
      </c>
      <c r="E43" s="360">
        <v>300</v>
      </c>
      <c r="F43" s="304"/>
      <c r="G43" s="374"/>
      <c r="H43" s="749"/>
      <c r="I43" s="304"/>
      <c r="J43" s="1046"/>
    </row>
    <row r="44" spans="1:10" ht="38.25">
      <c r="A44" s="331" t="s">
        <v>92</v>
      </c>
      <c r="B44" s="293" t="s">
        <v>2637</v>
      </c>
      <c r="C44" s="293" t="s">
        <v>2661</v>
      </c>
      <c r="D44" s="334" t="s">
        <v>31</v>
      </c>
      <c r="E44" s="360">
        <v>300</v>
      </c>
      <c r="F44" s="304"/>
      <c r="G44" s="374"/>
      <c r="H44" s="748"/>
      <c r="I44" s="318"/>
      <c r="J44" s="1046"/>
    </row>
    <row r="45" spans="1:10">
      <c r="A45" s="332"/>
      <c r="B45" s="341"/>
      <c r="C45" s="385"/>
      <c r="D45" s="335"/>
      <c r="E45" s="358"/>
      <c r="F45" s="329"/>
      <c r="G45" s="88"/>
      <c r="H45" s="87"/>
      <c r="I45" s="373" t="s">
        <v>93</v>
      </c>
      <c r="J45" s="747"/>
    </row>
    <row r="46" spans="1:10">
      <c r="A46" s="330" t="s">
        <v>11</v>
      </c>
      <c r="B46" s="410" t="s">
        <v>94</v>
      </c>
      <c r="C46" s="108"/>
      <c r="D46" s="333"/>
      <c r="E46" s="357"/>
      <c r="F46" s="320"/>
      <c r="G46" s="375"/>
      <c r="H46" s="1049"/>
      <c r="I46" s="320"/>
      <c r="J46" s="1045"/>
    </row>
    <row r="47" spans="1:10" ht="25.5">
      <c r="A47" s="331" t="s">
        <v>95</v>
      </c>
      <c r="B47" s="293" t="s">
        <v>96</v>
      </c>
      <c r="C47" s="298" t="s">
        <v>97</v>
      </c>
      <c r="D47" s="334" t="s">
        <v>31</v>
      </c>
      <c r="E47" s="360">
        <v>4000</v>
      </c>
      <c r="F47" s="334">
        <v>100</v>
      </c>
      <c r="G47" s="749">
        <v>0.32</v>
      </c>
      <c r="H47" s="749">
        <v>32</v>
      </c>
      <c r="I47" s="360">
        <v>12</v>
      </c>
      <c r="J47" s="749">
        <f>E47*G47*1.12</f>
        <v>1433.6000000000001</v>
      </c>
    </row>
    <row r="48" spans="1:10" ht="25.5">
      <c r="A48" s="331" t="s">
        <v>98</v>
      </c>
      <c r="B48" s="293" t="s">
        <v>96</v>
      </c>
      <c r="C48" s="293" t="s">
        <v>99</v>
      </c>
      <c r="D48" s="334" t="s">
        <v>31</v>
      </c>
      <c r="E48" s="360">
        <v>500</v>
      </c>
      <c r="F48" s="334">
        <v>30</v>
      </c>
      <c r="G48" s="749">
        <v>1</v>
      </c>
      <c r="H48" s="748">
        <v>30</v>
      </c>
      <c r="I48" s="383">
        <v>12</v>
      </c>
      <c r="J48" s="749">
        <f>E48*G48*1.12</f>
        <v>560</v>
      </c>
    </row>
    <row r="49" spans="1:10">
      <c r="A49" s="332"/>
      <c r="B49" s="341"/>
      <c r="C49" s="385"/>
      <c r="D49" s="335"/>
      <c r="E49" s="358"/>
      <c r="F49" s="329"/>
      <c r="G49" s="373"/>
      <c r="H49" s="87"/>
      <c r="I49" s="373" t="s">
        <v>100</v>
      </c>
      <c r="J49" s="1864">
        <v>1780</v>
      </c>
    </row>
    <row r="50" spans="1:10">
      <c r="A50" s="330" t="s">
        <v>88</v>
      </c>
      <c r="B50" s="342" t="s">
        <v>101</v>
      </c>
      <c r="C50" s="109"/>
      <c r="D50" s="333"/>
      <c r="E50" s="357"/>
      <c r="F50" s="320"/>
      <c r="G50" s="375"/>
      <c r="H50" s="1049"/>
      <c r="I50" s="320"/>
      <c r="J50" s="1045"/>
    </row>
    <row r="51" spans="1:10" ht="25.5">
      <c r="A51" s="331" t="s">
        <v>102</v>
      </c>
      <c r="B51" s="293" t="s">
        <v>103</v>
      </c>
      <c r="C51" s="293" t="s">
        <v>2577</v>
      </c>
      <c r="D51" s="334" t="s">
        <v>31</v>
      </c>
      <c r="E51" s="73">
        <v>240</v>
      </c>
      <c r="F51" s="304"/>
      <c r="G51" s="374"/>
      <c r="H51" s="749"/>
      <c r="I51" s="304"/>
      <c r="J51" s="1046"/>
    </row>
    <row r="52" spans="1:10" ht="25.5">
      <c r="A52" s="331" t="s">
        <v>104</v>
      </c>
      <c r="B52" s="298" t="s">
        <v>105</v>
      </c>
      <c r="C52" s="298" t="s">
        <v>106</v>
      </c>
      <c r="D52" s="334" t="s">
        <v>31</v>
      </c>
      <c r="E52" s="73">
        <v>90</v>
      </c>
      <c r="F52" s="304"/>
      <c r="G52" s="374"/>
      <c r="H52" s="749"/>
      <c r="I52" s="304"/>
      <c r="J52" s="1046"/>
    </row>
    <row r="53" spans="1:10">
      <c r="A53" s="331" t="s">
        <v>107</v>
      </c>
      <c r="B53" s="60" t="s">
        <v>108</v>
      </c>
      <c r="C53" s="293" t="s">
        <v>109</v>
      </c>
      <c r="D53" s="334" t="s">
        <v>31</v>
      </c>
      <c r="E53" s="73">
        <v>90</v>
      </c>
      <c r="F53" s="304"/>
      <c r="G53" s="374"/>
      <c r="H53" s="749"/>
      <c r="I53" s="304"/>
      <c r="J53" s="1046"/>
    </row>
    <row r="54" spans="1:10" ht="25.5">
      <c r="A54" s="331" t="s">
        <v>110</v>
      </c>
      <c r="B54" s="60" t="s">
        <v>111</v>
      </c>
      <c r="C54" s="293" t="s">
        <v>112</v>
      </c>
      <c r="D54" s="334" t="s">
        <v>31</v>
      </c>
      <c r="E54" s="73">
        <v>90</v>
      </c>
      <c r="F54" s="304"/>
      <c r="G54" s="374"/>
      <c r="H54" s="748"/>
      <c r="I54" s="318"/>
      <c r="J54" s="1046"/>
    </row>
    <row r="55" spans="1:10">
      <c r="A55" s="332"/>
      <c r="B55" s="341"/>
      <c r="C55" s="385"/>
      <c r="D55" s="335"/>
      <c r="E55" s="358"/>
      <c r="F55" s="329"/>
      <c r="G55" s="373"/>
      <c r="H55" s="87"/>
      <c r="I55" s="373" t="s">
        <v>113</v>
      </c>
      <c r="J55" s="1059"/>
    </row>
    <row r="56" spans="1:10">
      <c r="A56" s="330" t="s">
        <v>114</v>
      </c>
      <c r="B56" s="411" t="s">
        <v>115</v>
      </c>
      <c r="C56" s="110"/>
      <c r="D56" s="333"/>
      <c r="E56" s="357"/>
      <c r="F56" s="320"/>
      <c r="G56" s="375"/>
      <c r="H56" s="1049"/>
      <c r="I56" s="320"/>
      <c r="J56" s="1045"/>
    </row>
    <row r="57" spans="1:10" ht="25.5">
      <c r="A57" s="331" t="s">
        <v>116</v>
      </c>
      <c r="B57" s="3" t="s">
        <v>117</v>
      </c>
      <c r="C57" s="3" t="s">
        <v>118</v>
      </c>
      <c r="D57" s="334" t="s">
        <v>87</v>
      </c>
      <c r="E57" s="360">
        <v>9</v>
      </c>
      <c r="F57" s="304"/>
      <c r="G57" s="374"/>
      <c r="H57" s="749"/>
      <c r="I57" s="304"/>
      <c r="J57" s="1046"/>
    </row>
    <row r="58" spans="1:10" ht="25.5">
      <c r="A58" s="331" t="s">
        <v>119</v>
      </c>
      <c r="B58" s="3" t="s">
        <v>120</v>
      </c>
      <c r="C58" s="3" t="s">
        <v>121</v>
      </c>
      <c r="D58" s="334" t="s">
        <v>87</v>
      </c>
      <c r="E58" s="360">
        <v>6</v>
      </c>
      <c r="F58" s="304"/>
      <c r="G58" s="374"/>
      <c r="H58" s="748"/>
      <c r="I58" s="318"/>
      <c r="J58" s="1046"/>
    </row>
    <row r="59" spans="1:10">
      <c r="A59" s="332"/>
      <c r="B59" s="341"/>
      <c r="C59" s="385"/>
      <c r="D59" s="335"/>
      <c r="E59" s="358"/>
      <c r="F59" s="329"/>
      <c r="G59" s="88"/>
      <c r="H59" s="87"/>
      <c r="I59" s="373" t="s">
        <v>122</v>
      </c>
      <c r="J59" s="747"/>
    </row>
    <row r="60" spans="1:10">
      <c r="A60" s="330" t="s">
        <v>123</v>
      </c>
      <c r="B60" s="342" t="s">
        <v>1411</v>
      </c>
      <c r="C60" s="109"/>
      <c r="D60" s="333"/>
      <c r="E60" s="357"/>
      <c r="F60" s="320"/>
      <c r="G60" s="375"/>
      <c r="H60" s="1049"/>
      <c r="I60" s="320"/>
      <c r="J60" s="1045"/>
    </row>
    <row r="61" spans="1:10" ht="25.5">
      <c r="A61" s="331" t="s">
        <v>124</v>
      </c>
      <c r="B61" s="61" t="s">
        <v>125</v>
      </c>
      <c r="C61" s="3" t="s">
        <v>126</v>
      </c>
      <c r="D61" s="294" t="s">
        <v>87</v>
      </c>
      <c r="E61" s="303">
        <v>16</v>
      </c>
      <c r="F61" s="304"/>
      <c r="G61" s="374"/>
      <c r="H61" s="749"/>
      <c r="I61" s="304"/>
      <c r="J61" s="1046"/>
    </row>
    <row r="62" spans="1:10" ht="25.5">
      <c r="A62" s="331" t="s">
        <v>127</v>
      </c>
      <c r="B62" s="3" t="s">
        <v>128</v>
      </c>
      <c r="C62" s="3" t="s">
        <v>129</v>
      </c>
      <c r="D62" s="294" t="s">
        <v>87</v>
      </c>
      <c r="E62" s="303">
        <v>8</v>
      </c>
      <c r="F62" s="304"/>
      <c r="G62" s="374"/>
      <c r="H62" s="749"/>
      <c r="I62" s="304"/>
      <c r="J62" s="1046"/>
    </row>
    <row r="63" spans="1:10" ht="25.5">
      <c r="A63" s="331" t="s">
        <v>130</v>
      </c>
      <c r="B63" s="3" t="s">
        <v>131</v>
      </c>
      <c r="C63" s="3" t="s">
        <v>132</v>
      </c>
      <c r="D63" s="294" t="s">
        <v>87</v>
      </c>
      <c r="E63" s="303">
        <v>6</v>
      </c>
      <c r="F63" s="304"/>
      <c r="G63" s="374"/>
      <c r="H63" s="749"/>
      <c r="I63" s="304"/>
      <c r="J63" s="1046"/>
    </row>
    <row r="64" spans="1:10" ht="25.5">
      <c r="A64" s="331" t="s">
        <v>133</v>
      </c>
      <c r="B64" s="61" t="s">
        <v>131</v>
      </c>
      <c r="C64" s="61" t="s">
        <v>134</v>
      </c>
      <c r="D64" s="412" t="s">
        <v>87</v>
      </c>
      <c r="E64" s="413">
        <v>6</v>
      </c>
      <c r="F64" s="304"/>
      <c r="G64" s="374"/>
      <c r="H64" s="749"/>
      <c r="I64" s="304"/>
      <c r="J64" s="1046"/>
    </row>
    <row r="65" spans="1:10">
      <c r="A65" s="331" t="s">
        <v>135</v>
      </c>
      <c r="B65" s="3" t="s">
        <v>136</v>
      </c>
      <c r="C65" s="3" t="s">
        <v>137</v>
      </c>
      <c r="D65" s="294" t="s">
        <v>31</v>
      </c>
      <c r="E65" s="303">
        <v>6</v>
      </c>
      <c r="F65" s="304"/>
      <c r="G65" s="374"/>
      <c r="H65" s="749"/>
      <c r="I65" s="304"/>
      <c r="J65" s="1046"/>
    </row>
    <row r="66" spans="1:10" ht="25.5">
      <c r="A66" s="331" t="s">
        <v>138</v>
      </c>
      <c r="B66" s="3" t="s">
        <v>139</v>
      </c>
      <c r="C66" s="3" t="s">
        <v>140</v>
      </c>
      <c r="D66" s="294" t="s">
        <v>31</v>
      </c>
      <c r="E66" s="303">
        <v>30</v>
      </c>
      <c r="F66" s="304"/>
      <c r="G66" s="374"/>
      <c r="H66" s="749"/>
      <c r="I66" s="304"/>
      <c r="J66" s="1046"/>
    </row>
    <row r="67" spans="1:10">
      <c r="A67" s="331" t="s">
        <v>141</v>
      </c>
      <c r="B67" s="61" t="s">
        <v>142</v>
      </c>
      <c r="C67" s="3" t="s">
        <v>143</v>
      </c>
      <c r="D67" s="294" t="s">
        <v>87</v>
      </c>
      <c r="E67" s="303">
        <v>14</v>
      </c>
      <c r="F67" s="304"/>
      <c r="G67" s="374"/>
      <c r="H67" s="749"/>
      <c r="I67" s="304"/>
      <c r="J67" s="1046"/>
    </row>
    <row r="68" spans="1:10" ht="25.5">
      <c r="A68" s="331" t="s">
        <v>144</v>
      </c>
      <c r="B68" s="414" t="s">
        <v>145</v>
      </c>
      <c r="C68" s="415" t="s">
        <v>2578</v>
      </c>
      <c r="D68" s="412" t="s">
        <v>31</v>
      </c>
      <c r="E68" s="417" t="s">
        <v>88</v>
      </c>
      <c r="F68" s="304"/>
      <c r="G68" s="374"/>
      <c r="H68" s="749"/>
      <c r="I68" s="304"/>
      <c r="J68" s="1046"/>
    </row>
    <row r="69" spans="1:10" ht="25.5">
      <c r="A69" s="331" t="s">
        <v>146</v>
      </c>
      <c r="B69" s="3" t="s">
        <v>147</v>
      </c>
      <c r="C69" s="3" t="s">
        <v>148</v>
      </c>
      <c r="D69" s="294" t="s">
        <v>31</v>
      </c>
      <c r="E69" s="303">
        <v>8</v>
      </c>
      <c r="F69" s="304"/>
      <c r="G69" s="374"/>
      <c r="H69" s="749"/>
      <c r="I69" s="304"/>
      <c r="J69" s="1046"/>
    </row>
    <row r="70" spans="1:10" ht="25.5">
      <c r="A70" s="331" t="s">
        <v>149</v>
      </c>
      <c r="B70" s="3" t="s">
        <v>150</v>
      </c>
      <c r="C70" s="3" t="s">
        <v>151</v>
      </c>
      <c r="D70" s="294" t="s">
        <v>31</v>
      </c>
      <c r="E70" s="303">
        <v>20</v>
      </c>
      <c r="F70" s="304"/>
      <c r="G70" s="374"/>
      <c r="H70" s="748"/>
      <c r="I70" s="318"/>
      <c r="J70" s="1046"/>
    </row>
    <row r="71" spans="1:10">
      <c r="A71" s="332"/>
      <c r="B71" s="341"/>
      <c r="C71" s="385"/>
      <c r="D71" s="335"/>
      <c r="E71" s="358"/>
      <c r="F71" s="329"/>
      <c r="G71" s="88"/>
      <c r="H71" s="87"/>
      <c r="I71" s="373" t="s">
        <v>152</v>
      </c>
      <c r="J71" s="747"/>
    </row>
    <row r="72" spans="1:10">
      <c r="A72" s="330" t="s">
        <v>153</v>
      </c>
      <c r="B72" s="342" t="s">
        <v>154</v>
      </c>
      <c r="C72" s="109"/>
      <c r="D72" s="333"/>
      <c r="E72" s="357"/>
      <c r="F72" s="320"/>
      <c r="G72" s="375"/>
      <c r="H72" s="1049"/>
      <c r="I72" s="320"/>
      <c r="J72" s="1045"/>
    </row>
    <row r="73" spans="1:10" ht="38.25">
      <c r="A73" s="331" t="s">
        <v>155</v>
      </c>
      <c r="B73" s="61" t="s">
        <v>156</v>
      </c>
      <c r="C73" s="3" t="s">
        <v>2662</v>
      </c>
      <c r="D73" s="294" t="s">
        <v>31</v>
      </c>
      <c r="E73" s="303">
        <v>4</v>
      </c>
      <c r="F73" s="304"/>
      <c r="G73" s="374"/>
      <c r="H73" s="749"/>
      <c r="I73" s="304"/>
      <c r="J73" s="1046"/>
    </row>
    <row r="74" spans="1:10" ht="25.5">
      <c r="A74" s="331" t="s">
        <v>160</v>
      </c>
      <c r="B74" s="61" t="s">
        <v>161</v>
      </c>
      <c r="C74" s="3" t="s">
        <v>2663</v>
      </c>
      <c r="D74" s="294" t="s">
        <v>87</v>
      </c>
      <c r="E74" s="303" t="s">
        <v>162</v>
      </c>
      <c r="F74" s="304"/>
      <c r="G74" s="374"/>
      <c r="H74" s="749"/>
      <c r="I74" s="304"/>
      <c r="J74" s="1046"/>
    </row>
    <row r="75" spans="1:10" ht="25.5">
      <c r="A75" s="331" t="s">
        <v>165</v>
      </c>
      <c r="B75" s="61" t="s">
        <v>166</v>
      </c>
      <c r="C75" s="3" t="s">
        <v>2664</v>
      </c>
      <c r="D75" s="294" t="s">
        <v>87</v>
      </c>
      <c r="E75" s="303" t="s">
        <v>162</v>
      </c>
      <c r="F75" s="304"/>
      <c r="G75" s="374"/>
      <c r="H75" s="749"/>
      <c r="I75" s="304"/>
      <c r="J75" s="1046"/>
    </row>
    <row r="76" spans="1:10" ht="25.5">
      <c r="A76" s="331" t="s">
        <v>176</v>
      </c>
      <c r="B76" s="61" t="s">
        <v>177</v>
      </c>
      <c r="C76" s="3" t="s">
        <v>178</v>
      </c>
      <c r="D76" s="294" t="s">
        <v>174</v>
      </c>
      <c r="E76" s="303">
        <v>3</v>
      </c>
      <c r="F76" s="304"/>
      <c r="G76" s="374"/>
      <c r="H76" s="749"/>
      <c r="I76" s="304"/>
      <c r="J76" s="1046"/>
    </row>
    <row r="77" spans="1:10" ht="51">
      <c r="A77" s="331" t="s">
        <v>179</v>
      </c>
      <c r="B77" s="61" t="s">
        <v>180</v>
      </c>
      <c r="C77" s="3" t="s">
        <v>2665</v>
      </c>
      <c r="D77" s="294" t="s">
        <v>31</v>
      </c>
      <c r="E77" s="303">
        <v>10</v>
      </c>
      <c r="F77" s="304"/>
      <c r="G77" s="374"/>
      <c r="H77" s="748"/>
      <c r="I77" s="318"/>
      <c r="J77" s="1046"/>
    </row>
    <row r="78" spans="1:10">
      <c r="A78" s="332"/>
      <c r="B78" s="341"/>
      <c r="C78" s="385"/>
      <c r="D78" s="335"/>
      <c r="E78" s="358"/>
      <c r="F78" s="329"/>
      <c r="G78" s="88"/>
      <c r="H78" s="87"/>
      <c r="I78" s="373" t="s">
        <v>181</v>
      </c>
      <c r="J78" s="747"/>
    </row>
    <row r="79" spans="1:10">
      <c r="A79" s="330" t="s">
        <v>182</v>
      </c>
      <c r="B79" s="342" t="s">
        <v>1124</v>
      </c>
      <c r="C79" s="129"/>
      <c r="D79" s="130"/>
      <c r="E79" s="187"/>
      <c r="F79" s="320"/>
      <c r="G79" s="375"/>
      <c r="H79" s="1049"/>
      <c r="I79" s="320"/>
      <c r="J79" s="1045"/>
    </row>
    <row r="80" spans="1:10" ht="38.25">
      <c r="A80" s="331" t="s">
        <v>183</v>
      </c>
      <c r="B80" s="61" t="s">
        <v>157</v>
      </c>
      <c r="C80" s="3" t="s">
        <v>158</v>
      </c>
      <c r="D80" s="294" t="s">
        <v>87</v>
      </c>
      <c r="E80" s="303">
        <v>4</v>
      </c>
      <c r="F80" s="304"/>
      <c r="G80" s="374"/>
      <c r="H80" s="749"/>
      <c r="I80" s="304"/>
      <c r="J80" s="1046"/>
    </row>
    <row r="81" spans="1:10" ht="38.25">
      <c r="A81" s="331" t="s">
        <v>186</v>
      </c>
      <c r="B81" s="61" t="s">
        <v>157</v>
      </c>
      <c r="C81" s="3" t="s">
        <v>159</v>
      </c>
      <c r="D81" s="294" t="s">
        <v>87</v>
      </c>
      <c r="E81" s="303">
        <v>3</v>
      </c>
      <c r="F81" s="304"/>
      <c r="G81" s="374"/>
      <c r="H81" s="749"/>
      <c r="I81" s="304"/>
      <c r="J81" s="1046"/>
    </row>
    <row r="82" spans="1:10">
      <c r="A82" s="332"/>
      <c r="B82" s="341"/>
      <c r="C82" s="385"/>
      <c r="D82" s="335"/>
      <c r="E82" s="358"/>
      <c r="F82" s="329"/>
      <c r="G82" s="88"/>
      <c r="H82" s="87"/>
      <c r="I82" s="373" t="s">
        <v>230</v>
      </c>
      <c r="J82" s="747"/>
    </row>
    <row r="83" spans="1:10">
      <c r="A83" s="330">
        <v>11</v>
      </c>
      <c r="B83" s="342" t="s">
        <v>1125</v>
      </c>
      <c r="C83" s="131"/>
      <c r="D83" s="131"/>
      <c r="E83" s="496"/>
      <c r="F83" s="131"/>
      <c r="G83" s="131"/>
      <c r="H83" s="1061"/>
      <c r="I83" s="131"/>
      <c r="J83" s="1061"/>
    </row>
    <row r="84" spans="1:10" ht="25.5">
      <c r="A84" s="331" t="s">
        <v>231</v>
      </c>
      <c r="B84" s="61" t="s">
        <v>163</v>
      </c>
      <c r="C84" s="3" t="s">
        <v>164</v>
      </c>
      <c r="D84" s="294" t="s">
        <v>87</v>
      </c>
      <c r="E84" s="303" t="s">
        <v>162</v>
      </c>
      <c r="F84" s="304"/>
      <c r="G84" s="374"/>
      <c r="H84" s="749"/>
      <c r="I84" s="304"/>
      <c r="J84" s="1046"/>
    </row>
    <row r="85" spans="1:10">
      <c r="A85" s="332"/>
      <c r="B85" s="341"/>
      <c r="C85" s="385"/>
      <c r="D85" s="335"/>
      <c r="E85" s="358"/>
      <c r="F85" s="329"/>
      <c r="G85" s="88"/>
      <c r="H85" s="87"/>
      <c r="I85" s="373" t="s">
        <v>245</v>
      </c>
      <c r="J85" s="747"/>
    </row>
    <row r="86" spans="1:10">
      <c r="A86" s="330" t="s">
        <v>246</v>
      </c>
      <c r="B86" s="342" t="s">
        <v>1412</v>
      </c>
      <c r="C86" s="131"/>
      <c r="D86" s="131"/>
      <c r="E86" s="496"/>
      <c r="F86" s="131"/>
      <c r="G86" s="131"/>
      <c r="H86" s="1061"/>
      <c r="I86" s="131"/>
      <c r="J86" s="1061"/>
    </row>
    <row r="87" spans="1:10" ht="25.5">
      <c r="A87" s="331" t="s">
        <v>247</v>
      </c>
      <c r="B87" s="61" t="s">
        <v>167</v>
      </c>
      <c r="C87" s="3" t="s">
        <v>168</v>
      </c>
      <c r="D87" s="294" t="s">
        <v>87</v>
      </c>
      <c r="E87" s="303">
        <v>6</v>
      </c>
      <c r="F87" s="304"/>
      <c r="G87" s="374"/>
      <c r="H87" s="749"/>
      <c r="I87" s="304"/>
      <c r="J87" s="1046"/>
    </row>
    <row r="88" spans="1:10">
      <c r="A88" s="332"/>
      <c r="B88" s="341"/>
      <c r="C88" s="385"/>
      <c r="D88" s="335"/>
      <c r="E88" s="358"/>
      <c r="F88" s="329"/>
      <c r="G88" s="88"/>
      <c r="H88" s="87"/>
      <c r="I88" s="373" t="s">
        <v>266</v>
      </c>
      <c r="J88" s="747"/>
    </row>
    <row r="89" spans="1:10">
      <c r="A89" s="330" t="s">
        <v>267</v>
      </c>
      <c r="B89" s="342" t="s">
        <v>1413</v>
      </c>
      <c r="C89" s="131"/>
      <c r="D89" s="131"/>
      <c r="E89" s="496"/>
      <c r="F89" s="131"/>
      <c r="G89" s="131"/>
      <c r="H89" s="1061"/>
      <c r="I89" s="131"/>
      <c r="J89" s="1061"/>
    </row>
    <row r="90" spans="1:10" ht="25.5">
      <c r="A90" s="331" t="s">
        <v>268</v>
      </c>
      <c r="B90" s="61" t="s">
        <v>169</v>
      </c>
      <c r="C90" s="3" t="s">
        <v>170</v>
      </c>
      <c r="D90" s="294" t="s">
        <v>87</v>
      </c>
      <c r="E90" s="303">
        <v>4</v>
      </c>
      <c r="F90" s="304"/>
      <c r="G90" s="374"/>
      <c r="H90" s="749"/>
      <c r="I90" s="304"/>
      <c r="J90" s="1046"/>
    </row>
    <row r="91" spans="1:10">
      <c r="A91" s="332"/>
      <c r="B91" s="341"/>
      <c r="C91" s="385"/>
      <c r="D91" s="335"/>
      <c r="E91" s="358"/>
      <c r="F91" s="329"/>
      <c r="G91" s="88"/>
      <c r="H91" s="87"/>
      <c r="I91" s="373" t="s">
        <v>271</v>
      </c>
      <c r="J91" s="747"/>
    </row>
    <row r="92" spans="1:10">
      <c r="A92" s="330" t="s">
        <v>272</v>
      </c>
      <c r="B92" s="342" t="s">
        <v>1414</v>
      </c>
      <c r="C92" s="131"/>
      <c r="D92" s="131"/>
      <c r="E92" s="496"/>
      <c r="F92" s="131"/>
      <c r="G92" s="131"/>
      <c r="H92" s="1061"/>
      <c r="I92" s="131"/>
      <c r="J92" s="1061"/>
    </row>
    <row r="93" spans="1:10" ht="25.5">
      <c r="A93" s="331" t="s">
        <v>273</v>
      </c>
      <c r="B93" s="61" t="s">
        <v>171</v>
      </c>
      <c r="C93" s="3" t="s">
        <v>172</v>
      </c>
      <c r="D93" s="294" t="s">
        <v>87</v>
      </c>
      <c r="E93" s="303">
        <v>10</v>
      </c>
      <c r="F93" s="304"/>
      <c r="G93" s="374"/>
      <c r="H93" s="749"/>
      <c r="I93" s="304"/>
      <c r="J93" s="1046"/>
    </row>
    <row r="94" spans="1:10">
      <c r="A94" s="332"/>
      <c r="B94" s="341"/>
      <c r="C94" s="385"/>
      <c r="D94" s="335"/>
      <c r="E94" s="358"/>
      <c r="F94" s="329"/>
      <c r="G94" s="88"/>
      <c r="H94" s="87"/>
      <c r="I94" s="373" t="s">
        <v>283</v>
      </c>
      <c r="J94" s="747"/>
    </row>
    <row r="95" spans="1:10">
      <c r="A95" s="330" t="s">
        <v>284</v>
      </c>
      <c r="B95" s="342" t="s">
        <v>1415</v>
      </c>
      <c r="C95" s="131"/>
      <c r="D95" s="131"/>
      <c r="E95" s="496"/>
      <c r="F95" s="131"/>
      <c r="G95" s="131"/>
      <c r="H95" s="1061"/>
      <c r="I95" s="131"/>
      <c r="J95" s="1061"/>
    </row>
    <row r="96" spans="1:10" ht="25.5">
      <c r="A96" s="331" t="s">
        <v>285</v>
      </c>
      <c r="B96" s="61" t="s">
        <v>173</v>
      </c>
      <c r="C96" s="3" t="s">
        <v>2666</v>
      </c>
      <c r="D96" s="294" t="s">
        <v>174</v>
      </c>
      <c r="E96" s="303">
        <v>3</v>
      </c>
      <c r="F96" s="304"/>
      <c r="G96" s="374"/>
      <c r="H96" s="749"/>
      <c r="I96" s="304"/>
      <c r="J96" s="1046"/>
    </row>
    <row r="97" spans="1:10">
      <c r="A97" s="332"/>
      <c r="B97" s="341"/>
      <c r="C97" s="385"/>
      <c r="D97" s="335"/>
      <c r="E97" s="358"/>
      <c r="F97" s="329"/>
      <c r="G97" s="88"/>
      <c r="H97" s="87"/>
      <c r="I97" s="373" t="s">
        <v>308</v>
      </c>
      <c r="J97" s="747"/>
    </row>
    <row r="98" spans="1:10">
      <c r="A98" s="330" t="s">
        <v>309</v>
      </c>
      <c r="B98" s="342" t="s">
        <v>1416</v>
      </c>
      <c r="C98" s="131"/>
      <c r="D98" s="131"/>
      <c r="E98" s="496"/>
      <c r="F98" s="131"/>
      <c r="G98" s="131"/>
      <c r="H98" s="1061"/>
      <c r="I98" s="131"/>
      <c r="J98" s="1061"/>
    </row>
    <row r="99" spans="1:10" ht="25.5">
      <c r="A99" s="331" t="s">
        <v>310</v>
      </c>
      <c r="B99" s="61" t="s">
        <v>175</v>
      </c>
      <c r="C99" s="3" t="s">
        <v>2667</v>
      </c>
      <c r="D99" s="294" t="s">
        <v>174</v>
      </c>
      <c r="E99" s="303">
        <v>3</v>
      </c>
      <c r="F99" s="304"/>
      <c r="G99" s="374"/>
      <c r="H99" s="749"/>
      <c r="I99" s="304"/>
      <c r="J99" s="1046"/>
    </row>
    <row r="100" spans="1:10">
      <c r="A100" s="332"/>
      <c r="B100" s="39"/>
      <c r="C100" s="39"/>
      <c r="D100" s="40"/>
      <c r="E100" s="176"/>
      <c r="F100" s="329"/>
      <c r="G100" s="88"/>
      <c r="H100" s="87"/>
      <c r="I100" s="373" t="s">
        <v>319</v>
      </c>
      <c r="J100" s="747"/>
    </row>
    <row r="101" spans="1:10">
      <c r="A101" s="330" t="s">
        <v>320</v>
      </c>
      <c r="B101" s="62" t="s">
        <v>2579</v>
      </c>
      <c r="C101" s="111"/>
      <c r="D101" s="32"/>
      <c r="E101" s="74"/>
      <c r="F101" s="320"/>
      <c r="G101" s="375"/>
      <c r="H101" s="1049"/>
      <c r="I101" s="320"/>
      <c r="J101" s="1045"/>
    </row>
    <row r="102" spans="1:10" ht="25.5">
      <c r="A102" s="331" t="s">
        <v>321</v>
      </c>
      <c r="B102" s="418" t="s">
        <v>184</v>
      </c>
      <c r="C102" s="419" t="s">
        <v>185</v>
      </c>
      <c r="D102" s="134" t="s">
        <v>31</v>
      </c>
      <c r="E102" s="420">
        <v>150</v>
      </c>
      <c r="F102" s="304"/>
      <c r="G102" s="374"/>
      <c r="H102" s="749"/>
      <c r="I102" s="304"/>
      <c r="J102" s="1046"/>
    </row>
    <row r="103" spans="1:10" ht="38.25">
      <c r="A103" s="331" t="s">
        <v>324</v>
      </c>
      <c r="B103" s="418" t="s">
        <v>187</v>
      </c>
      <c r="C103" s="419" t="s">
        <v>185</v>
      </c>
      <c r="D103" s="134" t="s">
        <v>31</v>
      </c>
      <c r="E103" s="420">
        <v>150</v>
      </c>
      <c r="F103" s="304"/>
      <c r="G103" s="374"/>
      <c r="H103" s="749"/>
      <c r="I103" s="304"/>
      <c r="J103" s="1046"/>
    </row>
    <row r="104" spans="1:10" ht="38.25">
      <c r="A104" s="331" t="s">
        <v>326</v>
      </c>
      <c r="B104" s="418" t="s">
        <v>188</v>
      </c>
      <c r="C104" s="419" t="s">
        <v>185</v>
      </c>
      <c r="D104" s="134" t="s">
        <v>31</v>
      </c>
      <c r="E104" s="420">
        <v>150</v>
      </c>
      <c r="F104" s="304"/>
      <c r="G104" s="374"/>
      <c r="H104" s="749"/>
      <c r="I104" s="304"/>
      <c r="J104" s="1046"/>
    </row>
    <row r="105" spans="1:10">
      <c r="A105" s="332"/>
      <c r="B105" s="39"/>
      <c r="C105" s="39"/>
      <c r="D105" s="40"/>
      <c r="E105" s="176"/>
      <c r="F105" s="329"/>
      <c r="G105" s="88"/>
      <c r="H105" s="87"/>
      <c r="I105" s="373" t="s">
        <v>1417</v>
      </c>
      <c r="J105" s="747"/>
    </row>
    <row r="106" spans="1:10">
      <c r="A106" s="330" t="s">
        <v>335</v>
      </c>
      <c r="B106" s="62" t="s">
        <v>1418</v>
      </c>
      <c r="C106" s="111"/>
      <c r="D106" s="32"/>
      <c r="E106" s="74"/>
      <c r="F106" s="320"/>
      <c r="G106" s="375"/>
      <c r="H106" s="1049"/>
      <c r="I106" s="320"/>
      <c r="J106" s="1045"/>
    </row>
    <row r="107" spans="1:10" ht="25.5">
      <c r="A107" s="331" t="s">
        <v>336</v>
      </c>
      <c r="B107" s="297" t="s">
        <v>189</v>
      </c>
      <c r="C107" s="419" t="s">
        <v>190</v>
      </c>
      <c r="D107" s="134" t="s">
        <v>31</v>
      </c>
      <c r="E107" s="139">
        <v>330</v>
      </c>
      <c r="F107" s="304"/>
      <c r="G107" s="374"/>
      <c r="H107" s="749"/>
      <c r="I107" s="304"/>
      <c r="J107" s="1046"/>
    </row>
    <row r="108" spans="1:10" ht="25.5">
      <c r="A108" s="331" t="s">
        <v>338</v>
      </c>
      <c r="B108" s="297" t="s">
        <v>191</v>
      </c>
      <c r="C108" s="419" t="s">
        <v>190</v>
      </c>
      <c r="D108" s="134" t="s">
        <v>31</v>
      </c>
      <c r="E108" s="139">
        <v>150</v>
      </c>
      <c r="F108" s="304"/>
      <c r="G108" s="374"/>
      <c r="H108" s="749"/>
      <c r="I108" s="304"/>
      <c r="J108" s="1046"/>
    </row>
    <row r="109" spans="1:10" ht="25.5">
      <c r="A109" s="331" t="s">
        <v>340</v>
      </c>
      <c r="B109" s="132" t="s">
        <v>222</v>
      </c>
      <c r="C109" s="421" t="s">
        <v>223</v>
      </c>
      <c r="D109" s="134" t="s">
        <v>87</v>
      </c>
      <c r="E109" s="422" t="s">
        <v>162</v>
      </c>
      <c r="F109" s="304"/>
      <c r="G109" s="374"/>
      <c r="H109" s="749"/>
      <c r="I109" s="304"/>
      <c r="J109" s="1046"/>
    </row>
    <row r="110" spans="1:10" ht="25.5">
      <c r="A110" s="331" t="s">
        <v>342</v>
      </c>
      <c r="B110" s="132" t="s">
        <v>224</v>
      </c>
      <c r="C110" s="421" t="s">
        <v>225</v>
      </c>
      <c r="D110" s="134" t="s">
        <v>87</v>
      </c>
      <c r="E110" s="422" t="s">
        <v>162</v>
      </c>
      <c r="F110" s="304"/>
      <c r="G110" s="374"/>
      <c r="H110" s="749"/>
      <c r="I110" s="304"/>
      <c r="J110" s="1046"/>
    </row>
    <row r="111" spans="1:10" ht="25.5">
      <c r="A111" s="331" t="s">
        <v>345</v>
      </c>
      <c r="B111" s="132" t="s">
        <v>192</v>
      </c>
      <c r="C111" s="133" t="s">
        <v>193</v>
      </c>
      <c r="D111" s="134" t="s">
        <v>87</v>
      </c>
      <c r="E111" s="11">
        <v>12</v>
      </c>
      <c r="F111" s="304"/>
      <c r="G111" s="374"/>
      <c r="H111" s="749"/>
      <c r="I111" s="304"/>
      <c r="J111" s="1046"/>
    </row>
    <row r="112" spans="1:10" ht="25.5">
      <c r="A112" s="331" t="s">
        <v>348</v>
      </c>
      <c r="B112" s="132" t="s">
        <v>194</v>
      </c>
      <c r="C112" s="133" t="s">
        <v>195</v>
      </c>
      <c r="D112" s="134" t="s">
        <v>87</v>
      </c>
      <c r="E112" s="11">
        <v>2</v>
      </c>
      <c r="F112" s="304"/>
      <c r="G112" s="374"/>
      <c r="H112" s="749"/>
      <c r="I112" s="304"/>
      <c r="J112" s="1046"/>
    </row>
    <row r="113" spans="1:10" ht="25.5">
      <c r="A113" s="331" t="s">
        <v>350</v>
      </c>
      <c r="B113" s="132" t="s">
        <v>196</v>
      </c>
      <c r="C113" s="133" t="s">
        <v>197</v>
      </c>
      <c r="D113" s="134" t="s">
        <v>87</v>
      </c>
      <c r="E113" s="11">
        <v>2</v>
      </c>
      <c r="F113" s="304"/>
      <c r="G113" s="374"/>
      <c r="H113" s="749"/>
      <c r="I113" s="304"/>
      <c r="J113" s="1046"/>
    </row>
    <row r="114" spans="1:10" ht="38.25">
      <c r="A114" s="331" t="s">
        <v>1419</v>
      </c>
      <c r="B114" s="132" t="s">
        <v>226</v>
      </c>
      <c r="C114" s="133" t="s">
        <v>227</v>
      </c>
      <c r="D114" s="134" t="s">
        <v>87</v>
      </c>
      <c r="E114" s="139">
        <v>2</v>
      </c>
      <c r="F114" s="304"/>
      <c r="G114" s="374"/>
      <c r="H114" s="749"/>
      <c r="I114" s="304"/>
      <c r="J114" s="1046"/>
    </row>
    <row r="115" spans="1:10" ht="38.25">
      <c r="A115" s="331" t="s">
        <v>1420</v>
      </c>
      <c r="B115" s="132" t="s">
        <v>228</v>
      </c>
      <c r="C115" s="133" t="s">
        <v>229</v>
      </c>
      <c r="D115" s="134" t="s">
        <v>87</v>
      </c>
      <c r="E115" s="139">
        <v>2</v>
      </c>
      <c r="F115" s="304"/>
      <c r="G115" s="374"/>
      <c r="H115" s="749"/>
      <c r="I115" s="304"/>
      <c r="J115" s="1046"/>
    </row>
    <row r="116" spans="1:10">
      <c r="A116" s="332"/>
      <c r="B116" s="39"/>
      <c r="C116" s="39"/>
      <c r="D116" s="40"/>
      <c r="E116" s="176"/>
      <c r="F116" s="329"/>
      <c r="G116" s="88"/>
      <c r="H116" s="87"/>
      <c r="I116" s="373" t="s">
        <v>352</v>
      </c>
      <c r="J116" s="747"/>
    </row>
    <row r="117" spans="1:10">
      <c r="A117" s="330" t="s">
        <v>353</v>
      </c>
      <c r="B117" s="62" t="s">
        <v>1421</v>
      </c>
      <c r="C117" s="111"/>
      <c r="D117" s="32"/>
      <c r="E117" s="74"/>
      <c r="F117" s="320"/>
      <c r="G117" s="375"/>
      <c r="H117" s="1049"/>
      <c r="I117" s="320"/>
      <c r="J117" s="1045"/>
    </row>
    <row r="118" spans="1:10" ht="25.5">
      <c r="A118" s="267" t="s">
        <v>354</v>
      </c>
      <c r="B118" s="132" t="s">
        <v>202</v>
      </c>
      <c r="C118" s="133" t="s">
        <v>203</v>
      </c>
      <c r="D118" s="134" t="s">
        <v>87</v>
      </c>
      <c r="E118" s="11">
        <v>3</v>
      </c>
      <c r="F118" s="304"/>
      <c r="G118" s="374"/>
      <c r="H118" s="749"/>
      <c r="I118" s="304"/>
      <c r="J118" s="1046"/>
    </row>
    <row r="119" spans="1:10" ht="25.5">
      <c r="A119" s="267" t="s">
        <v>357</v>
      </c>
      <c r="B119" s="132" t="s">
        <v>208</v>
      </c>
      <c r="C119" s="133" t="s">
        <v>209</v>
      </c>
      <c r="D119" s="134" t="s">
        <v>87</v>
      </c>
      <c r="E119" s="11">
        <v>3</v>
      </c>
      <c r="F119" s="304"/>
      <c r="G119" s="374"/>
      <c r="H119" s="749"/>
      <c r="I119" s="304"/>
      <c r="J119" s="1046"/>
    </row>
    <row r="120" spans="1:10" ht="25.5">
      <c r="A120" s="267" t="s">
        <v>397</v>
      </c>
      <c r="B120" s="132" t="s">
        <v>212</v>
      </c>
      <c r="C120" s="133" t="s">
        <v>213</v>
      </c>
      <c r="D120" s="134" t="s">
        <v>87</v>
      </c>
      <c r="E120" s="11">
        <v>3</v>
      </c>
      <c r="F120" s="304"/>
      <c r="G120" s="374"/>
      <c r="H120" s="749"/>
      <c r="I120" s="304"/>
      <c r="J120" s="1046"/>
    </row>
    <row r="121" spans="1:10" ht="25.5">
      <c r="A121" s="267" t="s">
        <v>1422</v>
      </c>
      <c r="B121" s="132" t="s">
        <v>214</v>
      </c>
      <c r="C121" s="133" t="s">
        <v>215</v>
      </c>
      <c r="D121" s="134" t="s">
        <v>87</v>
      </c>
      <c r="E121" s="11">
        <v>12</v>
      </c>
      <c r="F121" s="304"/>
      <c r="G121" s="374"/>
      <c r="H121" s="749"/>
      <c r="I121" s="304"/>
      <c r="J121" s="1046"/>
    </row>
    <row r="122" spans="1:10" ht="25.5">
      <c r="A122" s="267" t="s">
        <v>1423</v>
      </c>
      <c r="B122" s="132" t="s">
        <v>216</v>
      </c>
      <c r="C122" s="421" t="s">
        <v>217</v>
      </c>
      <c r="D122" s="134" t="s">
        <v>87</v>
      </c>
      <c r="E122" s="422">
        <v>20</v>
      </c>
      <c r="F122" s="304"/>
      <c r="G122" s="374"/>
      <c r="H122" s="749"/>
      <c r="I122" s="304"/>
      <c r="J122" s="1046"/>
    </row>
    <row r="123" spans="1:10">
      <c r="A123" s="332"/>
      <c r="B123" s="39"/>
      <c r="C123" s="39"/>
      <c r="D123" s="40"/>
      <c r="E123" s="176"/>
      <c r="F123" s="329"/>
      <c r="G123" s="88"/>
      <c r="H123" s="87"/>
      <c r="I123" s="373" t="s">
        <v>359</v>
      </c>
      <c r="J123" s="747"/>
    </row>
    <row r="124" spans="1:10">
      <c r="A124" s="330" t="s">
        <v>360</v>
      </c>
      <c r="B124" s="62" t="s">
        <v>1424</v>
      </c>
      <c r="C124" s="111"/>
      <c r="D124" s="32"/>
      <c r="E124" s="74"/>
      <c r="F124" s="320"/>
      <c r="G124" s="375"/>
      <c r="H124" s="1049"/>
      <c r="I124" s="320"/>
      <c r="J124" s="1045"/>
    </row>
    <row r="125" spans="1:10" ht="25.5">
      <c r="A125" s="331" t="s">
        <v>362</v>
      </c>
      <c r="B125" s="132" t="s">
        <v>218</v>
      </c>
      <c r="C125" s="421" t="s">
        <v>219</v>
      </c>
      <c r="D125" s="134" t="s">
        <v>87</v>
      </c>
      <c r="E125" s="422" t="s">
        <v>162</v>
      </c>
      <c r="F125" s="304"/>
      <c r="G125" s="374"/>
      <c r="H125" s="749"/>
      <c r="I125" s="304"/>
      <c r="J125" s="1046"/>
    </row>
    <row r="126" spans="1:10" ht="38.25">
      <c r="A126" s="331" t="s">
        <v>365</v>
      </c>
      <c r="B126" s="132" t="s">
        <v>220</v>
      </c>
      <c r="C126" s="421" t="s">
        <v>221</v>
      </c>
      <c r="D126" s="134" t="s">
        <v>87</v>
      </c>
      <c r="E126" s="422" t="s">
        <v>162</v>
      </c>
      <c r="F126" s="304"/>
      <c r="G126" s="374"/>
      <c r="H126" s="749"/>
      <c r="I126" s="304"/>
      <c r="J126" s="1046"/>
    </row>
    <row r="127" spans="1:10">
      <c r="A127" s="332"/>
      <c r="B127" s="39"/>
      <c r="C127" s="39"/>
      <c r="D127" s="40"/>
      <c r="E127" s="176"/>
      <c r="F127" s="329"/>
      <c r="G127" s="88"/>
      <c r="H127" s="87"/>
      <c r="I127" s="373" t="s">
        <v>370</v>
      </c>
      <c r="J127" s="747"/>
    </row>
    <row r="128" spans="1:10">
      <c r="A128" s="330" t="s">
        <v>371</v>
      </c>
      <c r="B128" s="62" t="s">
        <v>1428</v>
      </c>
      <c r="C128" s="111"/>
      <c r="D128" s="32"/>
      <c r="E128" s="74"/>
      <c r="F128" s="320"/>
      <c r="G128" s="375"/>
      <c r="H128" s="1049"/>
      <c r="I128" s="320"/>
      <c r="J128" s="1045"/>
    </row>
    <row r="129" spans="1:10" ht="38.25">
      <c r="A129" s="331" t="s">
        <v>1425</v>
      </c>
      <c r="B129" s="132" t="s">
        <v>198</v>
      </c>
      <c r="C129" s="133" t="s">
        <v>199</v>
      </c>
      <c r="D129" s="134" t="s">
        <v>87</v>
      </c>
      <c r="E129" s="11">
        <v>3</v>
      </c>
      <c r="F129" s="304"/>
      <c r="G129" s="374"/>
      <c r="H129" s="749"/>
      <c r="I129" s="304"/>
      <c r="J129" s="1046"/>
    </row>
    <row r="130" spans="1:10" ht="38.25">
      <c r="A130" s="331" t="s">
        <v>1426</v>
      </c>
      <c r="B130" s="132" t="s">
        <v>200</v>
      </c>
      <c r="C130" s="133" t="s">
        <v>201</v>
      </c>
      <c r="D130" s="134" t="s">
        <v>87</v>
      </c>
      <c r="E130" s="11" t="s">
        <v>162</v>
      </c>
      <c r="F130" s="304"/>
      <c r="G130" s="374"/>
      <c r="H130" s="749"/>
      <c r="I130" s="304"/>
      <c r="J130" s="1046"/>
    </row>
    <row r="131" spans="1:10">
      <c r="A131" s="332"/>
      <c r="B131" s="39"/>
      <c r="C131" s="39"/>
      <c r="D131" s="40"/>
      <c r="E131" s="176"/>
      <c r="F131" s="329"/>
      <c r="G131" s="88"/>
      <c r="H131" s="87"/>
      <c r="I131" s="373" t="s">
        <v>378</v>
      </c>
      <c r="J131" s="747"/>
    </row>
    <row r="132" spans="1:10">
      <c r="A132" s="330" t="s">
        <v>379</v>
      </c>
      <c r="B132" s="62" t="s">
        <v>1427</v>
      </c>
      <c r="C132" s="111"/>
      <c r="D132" s="32"/>
      <c r="E132" s="74"/>
      <c r="F132" s="320"/>
      <c r="G132" s="375"/>
      <c r="H132" s="1049"/>
      <c r="I132" s="320"/>
      <c r="J132" s="1045"/>
    </row>
    <row r="133" spans="1:10" ht="25.5">
      <c r="A133" s="331" t="s">
        <v>372</v>
      </c>
      <c r="B133" s="132" t="s">
        <v>204</v>
      </c>
      <c r="C133" s="133" t="s">
        <v>205</v>
      </c>
      <c r="D133" s="134" t="s">
        <v>87</v>
      </c>
      <c r="E133" s="11">
        <v>3</v>
      </c>
      <c r="F133" s="304"/>
      <c r="G133" s="374"/>
      <c r="H133" s="749"/>
      <c r="I133" s="304"/>
      <c r="J133" s="1046"/>
    </row>
    <row r="134" spans="1:10" ht="25.5">
      <c r="A134" s="331" t="s">
        <v>375</v>
      </c>
      <c r="B134" s="132" t="s">
        <v>206</v>
      </c>
      <c r="C134" s="133" t="s">
        <v>207</v>
      </c>
      <c r="D134" s="134" t="s">
        <v>87</v>
      </c>
      <c r="E134" s="11">
        <v>3</v>
      </c>
      <c r="F134" s="304"/>
      <c r="G134" s="374"/>
      <c r="H134" s="749"/>
      <c r="I134" s="304"/>
      <c r="J134" s="1046"/>
    </row>
    <row r="135" spans="1:10">
      <c r="A135" s="332"/>
      <c r="B135" s="39"/>
      <c r="C135" s="39"/>
      <c r="D135" s="40"/>
      <c r="E135" s="176"/>
      <c r="F135" s="329"/>
      <c r="G135" s="88"/>
      <c r="H135" s="87"/>
      <c r="I135" s="373" t="s">
        <v>400</v>
      </c>
      <c r="J135" s="747"/>
    </row>
    <row r="136" spans="1:10">
      <c r="A136" s="330" t="s">
        <v>404</v>
      </c>
      <c r="B136" s="62" t="s">
        <v>2580</v>
      </c>
      <c r="C136" s="111"/>
      <c r="D136" s="32"/>
      <c r="E136" s="74"/>
      <c r="F136" s="320"/>
      <c r="G136" s="375"/>
      <c r="H136" s="1049"/>
      <c r="I136" s="320"/>
      <c r="J136" s="1045"/>
    </row>
    <row r="137" spans="1:10" ht="25.5">
      <c r="A137" s="331" t="s">
        <v>405</v>
      </c>
      <c r="B137" s="132" t="s">
        <v>210</v>
      </c>
      <c r="C137" s="133" t="s">
        <v>211</v>
      </c>
      <c r="D137" s="134" t="s">
        <v>87</v>
      </c>
      <c r="E137" s="11">
        <v>8</v>
      </c>
      <c r="F137" s="304"/>
      <c r="G137" s="374"/>
      <c r="H137" s="749"/>
      <c r="I137" s="304"/>
      <c r="J137" s="1046"/>
    </row>
    <row r="138" spans="1:10">
      <c r="A138" s="332"/>
      <c r="B138" s="42"/>
      <c r="C138" s="112"/>
      <c r="D138" s="34"/>
      <c r="E138" s="176"/>
      <c r="F138" s="329"/>
      <c r="G138" s="373"/>
      <c r="H138" s="87"/>
      <c r="I138" s="373" t="s">
        <v>410</v>
      </c>
      <c r="J138" s="747"/>
    </row>
    <row r="139" spans="1:10">
      <c r="A139" s="330" t="s">
        <v>411</v>
      </c>
      <c r="B139" s="342" t="s">
        <v>2581</v>
      </c>
      <c r="C139" s="386"/>
      <c r="D139" s="333"/>
      <c r="E139" s="357"/>
      <c r="F139" s="320"/>
      <c r="G139" s="375"/>
      <c r="H139" s="1049"/>
      <c r="I139" s="320"/>
      <c r="J139" s="1045"/>
    </row>
    <row r="140" spans="1:10">
      <c r="A140" s="331" t="s">
        <v>2583</v>
      </c>
      <c r="B140" s="293" t="s">
        <v>232</v>
      </c>
      <c r="C140" s="293" t="s">
        <v>233</v>
      </c>
      <c r="D140" s="296" t="s">
        <v>31</v>
      </c>
      <c r="E140" s="361" t="s">
        <v>234</v>
      </c>
      <c r="F140" s="304"/>
      <c r="G140" s="374"/>
      <c r="H140" s="749"/>
      <c r="I140" s="304"/>
      <c r="J140" s="1046"/>
    </row>
    <row r="141" spans="1:10">
      <c r="A141" s="331" t="s">
        <v>2582</v>
      </c>
      <c r="B141" s="293" t="s">
        <v>235</v>
      </c>
      <c r="C141" s="293" t="s">
        <v>236</v>
      </c>
      <c r="D141" s="296" t="s">
        <v>31</v>
      </c>
      <c r="E141" s="361" t="s">
        <v>88</v>
      </c>
      <c r="F141" s="304"/>
      <c r="G141" s="374"/>
      <c r="H141" s="749"/>
      <c r="I141" s="304"/>
      <c r="J141" s="1046"/>
    </row>
    <row r="142" spans="1:10" ht="25.5">
      <c r="A142" s="331" t="s">
        <v>2584</v>
      </c>
      <c r="B142" s="293" t="s">
        <v>237</v>
      </c>
      <c r="C142" s="293" t="s">
        <v>238</v>
      </c>
      <c r="D142" s="294" t="s">
        <v>87</v>
      </c>
      <c r="E142" s="361" t="s">
        <v>88</v>
      </c>
      <c r="F142" s="304"/>
      <c r="G142" s="374"/>
      <c r="H142" s="749"/>
      <c r="I142" s="304"/>
      <c r="J142" s="1046"/>
    </row>
    <row r="143" spans="1:10">
      <c r="A143" s="331" t="s">
        <v>2585</v>
      </c>
      <c r="B143" s="7" t="s">
        <v>239</v>
      </c>
      <c r="C143" s="7" t="s">
        <v>240</v>
      </c>
      <c r="D143" s="296" t="s">
        <v>31</v>
      </c>
      <c r="E143" s="362" t="s">
        <v>241</v>
      </c>
      <c r="F143" s="304"/>
      <c r="G143" s="374"/>
      <c r="H143" s="749"/>
      <c r="I143" s="304"/>
      <c r="J143" s="1046"/>
    </row>
    <row r="144" spans="1:10">
      <c r="A144" s="331" t="s">
        <v>2586</v>
      </c>
      <c r="B144" s="7" t="s">
        <v>242</v>
      </c>
      <c r="C144" s="7" t="s">
        <v>243</v>
      </c>
      <c r="D144" s="296" t="s">
        <v>31</v>
      </c>
      <c r="E144" s="362" t="s">
        <v>234</v>
      </c>
      <c r="F144" s="304"/>
      <c r="G144" s="374"/>
      <c r="H144" s="749"/>
      <c r="I144" s="304"/>
      <c r="J144" s="1046"/>
    </row>
    <row r="145" spans="1:10">
      <c r="A145" s="331" t="s">
        <v>2587</v>
      </c>
      <c r="B145" s="7" t="s">
        <v>244</v>
      </c>
      <c r="C145" s="7" t="s">
        <v>243</v>
      </c>
      <c r="D145" s="296" t="s">
        <v>31</v>
      </c>
      <c r="E145" s="362" t="s">
        <v>234</v>
      </c>
      <c r="F145" s="304"/>
      <c r="G145" s="374"/>
      <c r="H145" s="748"/>
      <c r="I145" s="318"/>
      <c r="J145" s="1046"/>
    </row>
    <row r="146" spans="1:10">
      <c r="A146" s="332"/>
      <c r="B146" s="341"/>
      <c r="C146" s="385"/>
      <c r="D146" s="335"/>
      <c r="E146" s="358"/>
      <c r="F146" s="329"/>
      <c r="G146" s="378"/>
      <c r="H146" s="87"/>
      <c r="I146" s="373" t="s">
        <v>1429</v>
      </c>
      <c r="J146" s="747"/>
    </row>
    <row r="147" spans="1:10">
      <c r="A147" s="330" t="s">
        <v>434</v>
      </c>
      <c r="B147" s="217" t="s">
        <v>1126</v>
      </c>
      <c r="C147" s="230"/>
      <c r="D147" s="202"/>
      <c r="E147" s="227"/>
      <c r="F147" s="320"/>
      <c r="G147" s="375"/>
      <c r="H147" s="1049"/>
      <c r="I147" s="320"/>
      <c r="J147" s="1045"/>
    </row>
    <row r="148" spans="1:10" ht="102">
      <c r="A148" s="331" t="s">
        <v>435</v>
      </c>
      <c r="B148" s="162" t="s">
        <v>248</v>
      </c>
      <c r="C148" s="305" t="s">
        <v>2668</v>
      </c>
      <c r="D148" s="141" t="s">
        <v>31</v>
      </c>
      <c r="E148" s="299">
        <v>6</v>
      </c>
      <c r="F148" s="304"/>
      <c r="G148" s="374"/>
      <c r="H148" s="749"/>
      <c r="I148" s="304"/>
      <c r="J148" s="1046"/>
    </row>
    <row r="149" spans="1:10" ht="89.25">
      <c r="A149" s="331" t="s">
        <v>438</v>
      </c>
      <c r="B149" s="302" t="s">
        <v>250</v>
      </c>
      <c r="C149" s="305" t="s">
        <v>2669</v>
      </c>
      <c r="D149" s="141" t="s">
        <v>31</v>
      </c>
      <c r="E149" s="299">
        <v>3</v>
      </c>
      <c r="F149" s="304"/>
      <c r="G149" s="374"/>
      <c r="H149" s="749"/>
      <c r="I149" s="304"/>
      <c r="J149" s="1046"/>
    </row>
    <row r="150" spans="1:10" ht="140.25">
      <c r="A150" s="331" t="s">
        <v>441</v>
      </c>
      <c r="B150" s="302" t="s">
        <v>251</v>
      </c>
      <c r="C150" s="305" t="s">
        <v>2670</v>
      </c>
      <c r="D150" s="141" t="s">
        <v>31</v>
      </c>
      <c r="E150" s="300">
        <v>9</v>
      </c>
      <c r="F150" s="304"/>
      <c r="G150" s="374"/>
      <c r="H150" s="749"/>
      <c r="I150" s="304"/>
      <c r="J150" s="1046"/>
    </row>
    <row r="151" spans="1:10" ht="76.5">
      <c r="A151" s="331" t="s">
        <v>443</v>
      </c>
      <c r="B151" s="302" t="s">
        <v>252</v>
      </c>
      <c r="C151" s="305" t="s">
        <v>2671</v>
      </c>
      <c r="D151" s="141" t="s">
        <v>31</v>
      </c>
      <c r="E151" s="300">
        <v>6</v>
      </c>
      <c r="F151" s="304"/>
      <c r="G151" s="374"/>
      <c r="H151" s="749"/>
      <c r="I151" s="304"/>
      <c r="J151" s="1046"/>
    </row>
    <row r="152" spans="1:10" ht="89.25">
      <c r="A152" s="331" t="s">
        <v>446</v>
      </c>
      <c r="B152" s="302" t="s">
        <v>253</v>
      </c>
      <c r="C152" s="305" t="s">
        <v>254</v>
      </c>
      <c r="D152" s="141" t="s">
        <v>31</v>
      </c>
      <c r="E152" s="300">
        <v>12</v>
      </c>
      <c r="F152" s="304"/>
      <c r="G152" s="374"/>
      <c r="H152" s="749"/>
      <c r="I152" s="304"/>
      <c r="J152" s="1046"/>
    </row>
    <row r="153" spans="1:10" ht="102">
      <c r="A153" s="331" t="s">
        <v>1430</v>
      </c>
      <c r="B153" s="302" t="s">
        <v>255</v>
      </c>
      <c r="C153" s="305" t="s">
        <v>2675</v>
      </c>
      <c r="D153" s="141" t="s">
        <v>31</v>
      </c>
      <c r="E153" s="299">
        <v>6</v>
      </c>
      <c r="F153" s="304"/>
      <c r="G153" s="374"/>
      <c r="H153" s="749"/>
      <c r="I153" s="304"/>
      <c r="J153" s="1046"/>
    </row>
    <row r="154" spans="1:10" ht="114.75">
      <c r="A154" s="331" t="s">
        <v>1431</v>
      </c>
      <c r="B154" s="302" t="s">
        <v>256</v>
      </c>
      <c r="C154" s="305" t="s">
        <v>2672</v>
      </c>
      <c r="D154" s="141" t="s">
        <v>31</v>
      </c>
      <c r="E154" s="300">
        <v>120</v>
      </c>
      <c r="F154" s="304"/>
      <c r="G154" s="374"/>
      <c r="H154" s="749"/>
      <c r="I154" s="304"/>
      <c r="J154" s="1046"/>
    </row>
    <row r="155" spans="1:10" ht="25.5">
      <c r="A155" s="331" t="s">
        <v>1432</v>
      </c>
      <c r="B155" s="302" t="s">
        <v>257</v>
      </c>
      <c r="C155" s="305" t="s">
        <v>2673</v>
      </c>
      <c r="D155" s="141" t="s">
        <v>31</v>
      </c>
      <c r="E155" s="300">
        <v>3</v>
      </c>
      <c r="F155" s="304"/>
      <c r="G155" s="374"/>
      <c r="H155" s="749"/>
      <c r="I155" s="304"/>
      <c r="J155" s="1046"/>
    </row>
    <row r="156" spans="1:10" ht="102">
      <c r="A156" s="331" t="s">
        <v>1433</v>
      </c>
      <c r="B156" s="302" t="s">
        <v>258</v>
      </c>
      <c r="C156" s="305" t="s">
        <v>2674</v>
      </c>
      <c r="D156" s="141" t="s">
        <v>31</v>
      </c>
      <c r="E156" s="300">
        <v>3</v>
      </c>
      <c r="F156" s="304"/>
      <c r="G156" s="374"/>
      <c r="H156" s="749"/>
      <c r="I156" s="304"/>
      <c r="J156" s="1046"/>
    </row>
    <row r="157" spans="1:10" ht="51">
      <c r="A157" s="331" t="s">
        <v>1434</v>
      </c>
      <c r="B157" s="302" t="s">
        <v>259</v>
      </c>
      <c r="C157" s="305" t="s">
        <v>2676</v>
      </c>
      <c r="D157" s="141" t="s">
        <v>31</v>
      </c>
      <c r="E157" s="300">
        <v>12</v>
      </c>
      <c r="F157" s="304"/>
      <c r="G157" s="374"/>
      <c r="H157" s="749"/>
      <c r="I157" s="304"/>
      <c r="J157" s="1046"/>
    </row>
    <row r="158" spans="1:10" ht="25.5">
      <c r="A158" s="331" t="s">
        <v>1435</v>
      </c>
      <c r="B158" s="302" t="s">
        <v>260</v>
      </c>
      <c r="C158" s="305" t="s">
        <v>261</v>
      </c>
      <c r="D158" s="141" t="s">
        <v>249</v>
      </c>
      <c r="E158" s="300">
        <v>12</v>
      </c>
      <c r="F158" s="304"/>
      <c r="G158" s="374"/>
      <c r="H158" s="749"/>
      <c r="I158" s="304"/>
      <c r="J158" s="1046"/>
    </row>
    <row r="159" spans="1:10" ht="25.5">
      <c r="A159" s="331" t="s">
        <v>1436</v>
      </c>
      <c r="B159" s="302" t="s">
        <v>262</v>
      </c>
      <c r="C159" s="305" t="s">
        <v>263</v>
      </c>
      <c r="D159" s="141" t="s">
        <v>249</v>
      </c>
      <c r="E159" s="299">
        <v>24</v>
      </c>
      <c r="F159" s="304"/>
      <c r="G159" s="374"/>
      <c r="H159" s="749"/>
      <c r="I159" s="304"/>
      <c r="J159" s="1046"/>
    </row>
    <row r="160" spans="1:10" ht="63.75">
      <c r="A160" s="331" t="s">
        <v>1437</v>
      </c>
      <c r="B160" s="302" t="s">
        <v>264</v>
      </c>
      <c r="C160" s="305" t="s">
        <v>2677</v>
      </c>
      <c r="D160" s="141" t="s">
        <v>31</v>
      </c>
      <c r="E160" s="300">
        <v>30</v>
      </c>
      <c r="F160" s="304"/>
      <c r="G160" s="374"/>
      <c r="H160" s="749"/>
      <c r="I160" s="304"/>
      <c r="J160" s="1046"/>
    </row>
    <row r="161" spans="1:10" ht="38.25">
      <c r="A161" s="331" t="s">
        <v>1438</v>
      </c>
      <c r="B161" s="302" t="s">
        <v>265</v>
      </c>
      <c r="C161" s="305" t="s">
        <v>2678</v>
      </c>
      <c r="D161" s="141" t="s">
        <v>31</v>
      </c>
      <c r="E161" s="300">
        <v>6</v>
      </c>
      <c r="F161" s="304"/>
      <c r="G161" s="374"/>
      <c r="H161" s="749"/>
      <c r="I161" s="304"/>
      <c r="J161" s="1046"/>
    </row>
    <row r="162" spans="1:10">
      <c r="A162" s="332"/>
      <c r="B162" s="341"/>
      <c r="C162" s="385"/>
      <c r="D162" s="335"/>
      <c r="E162" s="358"/>
      <c r="F162" s="329"/>
      <c r="G162" s="378"/>
      <c r="H162" s="1062"/>
      <c r="I162" s="373" t="s">
        <v>448</v>
      </c>
      <c r="J162" s="747"/>
    </row>
    <row r="163" spans="1:10">
      <c r="A163" s="330" t="s">
        <v>449</v>
      </c>
      <c r="B163" s="177" t="s">
        <v>2796</v>
      </c>
      <c r="C163" s="231"/>
      <c r="D163" s="333"/>
      <c r="E163" s="357"/>
      <c r="F163" s="320"/>
      <c r="G163" s="375"/>
      <c r="H163" s="1049"/>
      <c r="I163" s="320"/>
      <c r="J163" s="1045"/>
    </row>
    <row r="164" spans="1:10" ht="51">
      <c r="A164" s="331" t="s">
        <v>450</v>
      </c>
      <c r="B164" s="148" t="s">
        <v>269</v>
      </c>
      <c r="C164" s="305" t="s">
        <v>1127</v>
      </c>
      <c r="D164" s="141" t="s">
        <v>31</v>
      </c>
      <c r="E164" s="360">
        <v>3</v>
      </c>
      <c r="F164" s="304"/>
      <c r="G164" s="374"/>
      <c r="H164" s="749"/>
      <c r="I164" s="304"/>
      <c r="J164" s="1046"/>
    </row>
    <row r="165" spans="1:10" ht="25.5">
      <c r="A165" s="331" t="s">
        <v>452</v>
      </c>
      <c r="B165" s="148" t="s">
        <v>270</v>
      </c>
      <c r="C165" s="305" t="s">
        <v>1128</v>
      </c>
      <c r="D165" s="141" t="s">
        <v>1129</v>
      </c>
      <c r="E165" s="360">
        <v>3</v>
      </c>
      <c r="F165" s="304"/>
      <c r="G165" s="374"/>
      <c r="H165" s="749"/>
      <c r="I165" s="304"/>
      <c r="J165" s="1046"/>
    </row>
    <row r="166" spans="1:10">
      <c r="A166" s="332"/>
      <c r="B166" s="341"/>
      <c r="C166" s="385"/>
      <c r="D166" s="335"/>
      <c r="E166" s="358"/>
      <c r="F166" s="329"/>
      <c r="G166" s="378"/>
      <c r="H166" s="87"/>
      <c r="I166" s="373" t="s">
        <v>1439</v>
      </c>
      <c r="J166" s="747"/>
    </row>
    <row r="167" spans="1:10">
      <c r="A167" s="330" t="s">
        <v>454</v>
      </c>
      <c r="B167" s="177" t="s">
        <v>2795</v>
      </c>
      <c r="C167" s="232"/>
      <c r="D167" s="333"/>
      <c r="E167" s="357"/>
      <c r="F167" s="320"/>
      <c r="G167" s="375"/>
      <c r="H167" s="1049"/>
      <c r="I167" s="320"/>
      <c r="J167" s="1045"/>
    </row>
    <row r="168" spans="1:10" ht="25.5">
      <c r="A168" s="331" t="s">
        <v>456</v>
      </c>
      <c r="B168" s="148" t="s">
        <v>274</v>
      </c>
      <c r="C168" s="305" t="s">
        <v>2679</v>
      </c>
      <c r="D168" s="334" t="s">
        <v>31</v>
      </c>
      <c r="E168" s="300">
        <v>12</v>
      </c>
      <c r="F168" s="304"/>
      <c r="G168" s="374"/>
      <c r="H168" s="749"/>
      <c r="I168" s="304"/>
      <c r="J168" s="1046"/>
    </row>
    <row r="169" spans="1:10" ht="38.25">
      <c r="A169" s="331" t="s">
        <v>459</v>
      </c>
      <c r="B169" s="148" t="s">
        <v>275</v>
      </c>
      <c r="C169" s="305" t="s">
        <v>276</v>
      </c>
      <c r="D169" s="334" t="s">
        <v>31</v>
      </c>
      <c r="E169" s="300">
        <v>18</v>
      </c>
      <c r="F169" s="304"/>
      <c r="G169" s="374"/>
      <c r="H169" s="749"/>
      <c r="I169" s="304"/>
      <c r="J169" s="1046"/>
    </row>
    <row r="170" spans="1:10">
      <c r="A170" s="331" t="s">
        <v>461</v>
      </c>
      <c r="B170" s="302" t="s">
        <v>277</v>
      </c>
      <c r="C170" s="305" t="s">
        <v>2680</v>
      </c>
      <c r="D170" s="334" t="s">
        <v>31</v>
      </c>
      <c r="E170" s="144">
        <v>18</v>
      </c>
      <c r="F170" s="304"/>
      <c r="G170" s="374"/>
      <c r="H170" s="749"/>
      <c r="I170" s="304"/>
      <c r="J170" s="1046"/>
    </row>
    <row r="171" spans="1:10" ht="25.5">
      <c r="A171" s="331" t="s">
        <v>1440</v>
      </c>
      <c r="B171" s="302" t="s">
        <v>278</v>
      </c>
      <c r="C171" s="305" t="s">
        <v>2681</v>
      </c>
      <c r="D171" s="384" t="s">
        <v>31</v>
      </c>
      <c r="E171" s="144">
        <v>12</v>
      </c>
      <c r="F171" s="304"/>
      <c r="G171" s="374"/>
      <c r="H171" s="749"/>
      <c r="I171" s="304"/>
      <c r="J171" s="1046"/>
    </row>
    <row r="172" spans="1:10" ht="25.5">
      <c r="A172" s="331" t="s">
        <v>1441</v>
      </c>
      <c r="B172" s="148" t="s">
        <v>279</v>
      </c>
      <c r="C172" s="305" t="s">
        <v>280</v>
      </c>
      <c r="D172" s="334" t="s">
        <v>249</v>
      </c>
      <c r="E172" s="300">
        <v>30</v>
      </c>
      <c r="F172" s="304"/>
      <c r="G172" s="374"/>
      <c r="H172" s="749"/>
      <c r="I172" s="304"/>
      <c r="J172" s="1046"/>
    </row>
    <row r="173" spans="1:10" ht="25.5">
      <c r="A173" s="331" t="s">
        <v>1442</v>
      </c>
      <c r="B173" s="148" t="s">
        <v>281</v>
      </c>
      <c r="C173" s="305" t="s">
        <v>282</v>
      </c>
      <c r="D173" s="334" t="s">
        <v>249</v>
      </c>
      <c r="E173" s="300">
        <v>30</v>
      </c>
      <c r="F173" s="304"/>
      <c r="G173" s="374"/>
      <c r="H173" s="749"/>
      <c r="I173" s="304"/>
      <c r="J173" s="1046"/>
    </row>
    <row r="174" spans="1:10">
      <c r="A174" s="332"/>
      <c r="B174" s="341"/>
      <c r="C174" s="385"/>
      <c r="D174" s="335"/>
      <c r="E174" s="358"/>
      <c r="F174" s="329"/>
      <c r="G174" s="378"/>
      <c r="H174" s="87"/>
      <c r="I174" s="373" t="s">
        <v>463</v>
      </c>
      <c r="J174" s="747"/>
    </row>
    <row r="175" spans="1:10">
      <c r="A175" s="330" t="s">
        <v>464</v>
      </c>
      <c r="B175" s="177" t="s">
        <v>1130</v>
      </c>
      <c r="C175" s="233"/>
      <c r="D175" s="333"/>
      <c r="E175" s="357"/>
      <c r="F175" s="320"/>
      <c r="G175" s="375"/>
      <c r="H175" s="1049"/>
      <c r="I175" s="320"/>
      <c r="J175" s="1045"/>
    </row>
    <row r="176" spans="1:10" ht="51">
      <c r="A176" s="331" t="s">
        <v>465</v>
      </c>
      <c r="B176" s="148" t="s">
        <v>286</v>
      </c>
      <c r="C176" s="305" t="s">
        <v>2682</v>
      </c>
      <c r="D176" s="334" t="s">
        <v>31</v>
      </c>
      <c r="E176" s="300">
        <v>9</v>
      </c>
      <c r="F176" s="304"/>
      <c r="G176" s="374"/>
      <c r="H176" s="749"/>
      <c r="I176" s="304"/>
      <c r="J176" s="1046"/>
    </row>
    <row r="177" spans="1:10" ht="89.25">
      <c r="A177" s="331" t="s">
        <v>1443</v>
      </c>
      <c r="B177" s="148" t="s">
        <v>287</v>
      </c>
      <c r="C177" s="305" t="s">
        <v>2683</v>
      </c>
      <c r="D177" s="334" t="s">
        <v>31</v>
      </c>
      <c r="E177" s="300">
        <v>3</v>
      </c>
      <c r="F177" s="304"/>
      <c r="G177" s="374"/>
      <c r="H177" s="749"/>
      <c r="I177" s="304"/>
      <c r="J177" s="1046"/>
    </row>
    <row r="178" spans="1:10" ht="114.75">
      <c r="A178" s="331" t="s">
        <v>468</v>
      </c>
      <c r="B178" s="148" t="s">
        <v>288</v>
      </c>
      <c r="C178" s="305" t="s">
        <v>289</v>
      </c>
      <c r="D178" s="334" t="s">
        <v>31</v>
      </c>
      <c r="E178" s="299">
        <v>3</v>
      </c>
      <c r="F178" s="304"/>
      <c r="G178" s="374"/>
      <c r="H178" s="749"/>
      <c r="I178" s="304"/>
      <c r="J178" s="1046"/>
    </row>
    <row r="179" spans="1:10" ht="51">
      <c r="A179" s="331" t="s">
        <v>471</v>
      </c>
      <c r="B179" s="148" t="s">
        <v>290</v>
      </c>
      <c r="C179" s="305" t="s">
        <v>291</v>
      </c>
      <c r="D179" s="334" t="s">
        <v>31</v>
      </c>
      <c r="E179" s="300">
        <v>36</v>
      </c>
      <c r="F179" s="304"/>
      <c r="G179" s="374"/>
      <c r="H179" s="749"/>
      <c r="I179" s="304"/>
      <c r="J179" s="1046"/>
    </row>
    <row r="180" spans="1:10" ht="102">
      <c r="A180" s="331" t="s">
        <v>474</v>
      </c>
      <c r="B180" s="148" t="s">
        <v>292</v>
      </c>
      <c r="C180" s="305" t="s">
        <v>293</v>
      </c>
      <c r="D180" s="334" t="s">
        <v>31</v>
      </c>
      <c r="E180" s="300">
        <v>24</v>
      </c>
      <c r="F180" s="304"/>
      <c r="G180" s="374"/>
      <c r="H180" s="749"/>
      <c r="I180" s="304"/>
      <c r="J180" s="1046"/>
    </row>
    <row r="181" spans="1:10" ht="89.25">
      <c r="A181" s="331" t="s">
        <v>477</v>
      </c>
      <c r="B181" s="148" t="s">
        <v>294</v>
      </c>
      <c r="C181" s="305" t="s">
        <v>295</v>
      </c>
      <c r="D181" s="334" t="s">
        <v>31</v>
      </c>
      <c r="E181" s="299">
        <v>3</v>
      </c>
      <c r="F181" s="304"/>
      <c r="G181" s="374"/>
      <c r="H181" s="749"/>
      <c r="I181" s="304"/>
      <c r="J181" s="1046"/>
    </row>
    <row r="182" spans="1:10" ht="38.25">
      <c r="A182" s="331" t="s">
        <v>480</v>
      </c>
      <c r="B182" s="148" t="s">
        <v>296</v>
      </c>
      <c r="C182" s="305" t="s">
        <v>297</v>
      </c>
      <c r="D182" s="334" t="s">
        <v>31</v>
      </c>
      <c r="E182" s="299">
        <v>15</v>
      </c>
      <c r="F182" s="304"/>
      <c r="G182" s="374"/>
      <c r="H182" s="749"/>
      <c r="I182" s="304"/>
      <c r="J182" s="1046"/>
    </row>
    <row r="183" spans="1:10" ht="38.25">
      <c r="A183" s="331" t="s">
        <v>482</v>
      </c>
      <c r="B183" s="148" t="s">
        <v>298</v>
      </c>
      <c r="C183" s="305" t="s">
        <v>299</v>
      </c>
      <c r="D183" s="334" t="s">
        <v>31</v>
      </c>
      <c r="E183" s="299">
        <v>24</v>
      </c>
      <c r="F183" s="304"/>
      <c r="G183" s="374"/>
      <c r="H183" s="749"/>
      <c r="I183" s="304"/>
      <c r="J183" s="1046"/>
    </row>
    <row r="184" spans="1:10" ht="102">
      <c r="A184" s="331" t="s">
        <v>485</v>
      </c>
      <c r="B184" s="148" t="s">
        <v>300</v>
      </c>
      <c r="C184" s="305" t="s">
        <v>301</v>
      </c>
      <c r="D184" s="334" t="s">
        <v>31</v>
      </c>
      <c r="E184" s="300">
        <v>18</v>
      </c>
      <c r="F184" s="304"/>
      <c r="G184" s="374"/>
      <c r="H184" s="749"/>
      <c r="I184" s="304"/>
      <c r="J184" s="1046"/>
    </row>
    <row r="185" spans="1:10" ht="51">
      <c r="A185" s="331" t="s">
        <v>488</v>
      </c>
      <c r="B185" s="148" t="s">
        <v>302</v>
      </c>
      <c r="C185" s="305" t="s">
        <v>1131</v>
      </c>
      <c r="D185" s="334" t="s">
        <v>31</v>
      </c>
      <c r="E185" s="299">
        <v>9</v>
      </c>
      <c r="F185" s="304"/>
      <c r="G185" s="374"/>
      <c r="H185" s="749"/>
      <c r="I185" s="304"/>
      <c r="J185" s="1046"/>
    </row>
    <row r="186" spans="1:10" ht="51">
      <c r="A186" s="331" t="s">
        <v>491</v>
      </c>
      <c r="B186" s="148" t="s">
        <v>303</v>
      </c>
      <c r="C186" s="305" t="s">
        <v>304</v>
      </c>
      <c r="D186" s="334" t="s">
        <v>31</v>
      </c>
      <c r="E186" s="299">
        <v>9</v>
      </c>
      <c r="F186" s="304"/>
      <c r="G186" s="374"/>
      <c r="H186" s="749"/>
      <c r="I186" s="304"/>
      <c r="J186" s="1046"/>
    </row>
    <row r="187" spans="1:10" ht="102">
      <c r="A187" s="331" t="s">
        <v>494</v>
      </c>
      <c r="B187" s="148" t="s">
        <v>305</v>
      </c>
      <c r="C187" s="305" t="s">
        <v>1132</v>
      </c>
      <c r="D187" s="334" t="s">
        <v>31</v>
      </c>
      <c r="E187" s="299">
        <v>9</v>
      </c>
      <c r="F187" s="304"/>
      <c r="G187" s="374"/>
      <c r="H187" s="749"/>
      <c r="I187" s="304"/>
      <c r="J187" s="1046"/>
    </row>
    <row r="188" spans="1:10" ht="89.25">
      <c r="A188" s="331" t="s">
        <v>496</v>
      </c>
      <c r="B188" s="148" t="s">
        <v>306</v>
      </c>
      <c r="C188" s="305" t="s">
        <v>307</v>
      </c>
      <c r="D188" s="334" t="s">
        <v>31</v>
      </c>
      <c r="E188" s="299">
        <v>24</v>
      </c>
      <c r="F188" s="304"/>
      <c r="G188" s="374"/>
      <c r="H188" s="749"/>
      <c r="I188" s="304"/>
      <c r="J188" s="1046"/>
    </row>
    <row r="189" spans="1:10">
      <c r="A189" s="332"/>
      <c r="B189" s="341"/>
      <c r="C189" s="385"/>
      <c r="D189" s="335"/>
      <c r="E189" s="358"/>
      <c r="F189" s="329"/>
      <c r="G189" s="378"/>
      <c r="H189" s="87"/>
      <c r="I189" s="373" t="s">
        <v>519</v>
      </c>
      <c r="J189" s="747"/>
    </row>
    <row r="190" spans="1:10">
      <c r="A190" s="330" t="s">
        <v>520</v>
      </c>
      <c r="B190" s="177" t="s">
        <v>1444</v>
      </c>
      <c r="C190" s="234"/>
      <c r="D190" s="336"/>
      <c r="E190" s="357"/>
      <c r="F190" s="324"/>
      <c r="G190" s="376"/>
      <c r="H190" s="1063"/>
      <c r="I190" s="324"/>
      <c r="J190" s="1064"/>
    </row>
    <row r="191" spans="1:10" ht="76.5">
      <c r="A191" s="331" t="s">
        <v>521</v>
      </c>
      <c r="B191" s="148" t="s">
        <v>311</v>
      </c>
      <c r="C191" s="305" t="s">
        <v>312</v>
      </c>
      <c r="D191" s="334" t="s">
        <v>31</v>
      </c>
      <c r="E191" s="299">
        <v>12</v>
      </c>
      <c r="F191" s="304"/>
      <c r="G191" s="374"/>
      <c r="H191" s="749"/>
      <c r="I191" s="304"/>
      <c r="J191" s="1046"/>
    </row>
    <row r="192" spans="1:10" ht="51">
      <c r="A192" s="331" t="s">
        <v>524</v>
      </c>
      <c r="B192" s="148" t="s">
        <v>313</v>
      </c>
      <c r="C192" s="305" t="s">
        <v>314</v>
      </c>
      <c r="D192" s="334" t="s">
        <v>87</v>
      </c>
      <c r="E192" s="299">
        <v>12</v>
      </c>
      <c r="F192" s="304"/>
      <c r="G192" s="374"/>
      <c r="H192" s="749"/>
      <c r="I192" s="304"/>
      <c r="J192" s="1046"/>
    </row>
    <row r="193" spans="1:10" ht="51">
      <c r="A193" s="331" t="s">
        <v>527</v>
      </c>
      <c r="B193" s="148" t="s">
        <v>315</v>
      </c>
      <c r="C193" s="305" t="s">
        <v>316</v>
      </c>
      <c r="D193" s="334" t="s">
        <v>87</v>
      </c>
      <c r="E193" s="299">
        <v>36</v>
      </c>
      <c r="F193" s="304"/>
      <c r="G193" s="374"/>
      <c r="H193" s="749"/>
      <c r="I193" s="304"/>
      <c r="J193" s="1046"/>
    </row>
    <row r="194" spans="1:10">
      <c r="A194" s="331" t="s">
        <v>530</v>
      </c>
      <c r="B194" s="148" t="s">
        <v>317</v>
      </c>
      <c r="C194" s="305" t="s">
        <v>318</v>
      </c>
      <c r="D194" s="334" t="s">
        <v>87</v>
      </c>
      <c r="E194" s="299">
        <v>12</v>
      </c>
      <c r="F194" s="304"/>
      <c r="G194" s="374"/>
      <c r="H194" s="749"/>
      <c r="I194" s="304"/>
      <c r="J194" s="1046"/>
    </row>
    <row r="195" spans="1:10">
      <c r="A195" s="332"/>
      <c r="B195" s="341"/>
      <c r="C195" s="385"/>
      <c r="D195" s="335"/>
      <c r="E195" s="358"/>
      <c r="F195" s="329"/>
      <c r="G195" s="378"/>
      <c r="H195" s="87"/>
      <c r="I195" s="373" t="s">
        <v>557</v>
      </c>
      <c r="J195" s="747"/>
    </row>
    <row r="196" spans="1:10">
      <c r="A196" s="330" t="s">
        <v>558</v>
      </c>
      <c r="B196" s="177" t="s">
        <v>1446</v>
      </c>
      <c r="C196" s="235"/>
      <c r="D196" s="333"/>
      <c r="E196" s="357"/>
      <c r="F196" s="320"/>
      <c r="G196" s="375"/>
      <c r="H196" s="1049"/>
      <c r="I196" s="320"/>
      <c r="J196" s="1045"/>
    </row>
    <row r="197" spans="1:10" ht="25.5">
      <c r="A197" s="331" t="s">
        <v>559</v>
      </c>
      <c r="B197" s="148" t="s">
        <v>322</v>
      </c>
      <c r="C197" s="305" t="s">
        <v>323</v>
      </c>
      <c r="D197" s="141" t="s">
        <v>31</v>
      </c>
      <c r="E197" s="300">
        <v>3</v>
      </c>
      <c r="F197" s="304"/>
      <c r="G197" s="374"/>
      <c r="H197" s="749"/>
      <c r="I197" s="304"/>
      <c r="J197" s="1046"/>
    </row>
    <row r="198" spans="1:10">
      <c r="A198" s="332"/>
      <c r="B198" s="341"/>
      <c r="C198" s="385"/>
      <c r="D198" s="335"/>
      <c r="E198" s="358"/>
      <c r="F198" s="329"/>
      <c r="G198" s="378"/>
      <c r="H198" s="87"/>
      <c r="I198" s="373" t="s">
        <v>565</v>
      </c>
      <c r="J198" s="747"/>
    </row>
    <row r="199" spans="1:10">
      <c r="A199" s="330" t="s">
        <v>566</v>
      </c>
      <c r="B199" s="177" t="s">
        <v>1447</v>
      </c>
      <c r="C199" s="235"/>
      <c r="D199" s="333"/>
      <c r="E199" s="357"/>
      <c r="F199" s="320"/>
      <c r="G199" s="375"/>
      <c r="H199" s="1049"/>
      <c r="I199" s="320"/>
      <c r="J199" s="1045"/>
    </row>
    <row r="200" spans="1:10">
      <c r="A200" s="331" t="s">
        <v>567</v>
      </c>
      <c r="B200" s="423" t="s">
        <v>1445</v>
      </c>
      <c r="C200" s="305" t="s">
        <v>325</v>
      </c>
      <c r="D200" s="141" t="s">
        <v>49</v>
      </c>
      <c r="E200" s="300">
        <v>12</v>
      </c>
      <c r="F200" s="304"/>
      <c r="G200" s="374"/>
      <c r="H200" s="749"/>
      <c r="I200" s="304"/>
      <c r="J200" s="1046"/>
    </row>
    <row r="201" spans="1:10">
      <c r="A201" s="332"/>
      <c r="B201" s="341"/>
      <c r="C201" s="385"/>
      <c r="D201" s="335"/>
      <c r="E201" s="358"/>
      <c r="F201" s="329"/>
      <c r="G201" s="378"/>
      <c r="H201" s="87"/>
      <c r="I201" s="373" t="s">
        <v>571</v>
      </c>
      <c r="J201" s="747"/>
    </row>
    <row r="202" spans="1:10">
      <c r="A202" s="330" t="s">
        <v>572</v>
      </c>
      <c r="B202" s="177" t="s">
        <v>1448</v>
      </c>
      <c r="C202" s="235"/>
      <c r="D202" s="333"/>
      <c r="E202" s="357"/>
      <c r="F202" s="320"/>
      <c r="G202" s="375"/>
      <c r="H202" s="1049"/>
      <c r="I202" s="320"/>
      <c r="J202" s="1045"/>
    </row>
    <row r="203" spans="1:10" ht="25.5">
      <c r="A203" s="331" t="s">
        <v>573</v>
      </c>
      <c r="B203" s="148" t="s">
        <v>327</v>
      </c>
      <c r="C203" s="305" t="s">
        <v>2684</v>
      </c>
      <c r="D203" s="141" t="s">
        <v>31</v>
      </c>
      <c r="E203" s="300">
        <v>6</v>
      </c>
      <c r="F203" s="304"/>
      <c r="G203" s="374"/>
      <c r="H203" s="749"/>
      <c r="I203" s="304"/>
      <c r="J203" s="1046"/>
    </row>
    <row r="204" spans="1:10">
      <c r="A204" s="332"/>
      <c r="B204" s="341"/>
      <c r="C204" s="385"/>
      <c r="D204" s="335"/>
      <c r="E204" s="358"/>
      <c r="F204" s="329"/>
      <c r="G204" s="378"/>
      <c r="H204" s="87"/>
      <c r="I204" s="373" t="s">
        <v>582</v>
      </c>
      <c r="J204" s="747"/>
    </row>
    <row r="205" spans="1:10">
      <c r="A205" s="262" t="s">
        <v>583</v>
      </c>
      <c r="B205" s="424" t="s">
        <v>2792</v>
      </c>
      <c r="C205" s="322"/>
      <c r="D205" s="333"/>
      <c r="E205" s="357"/>
      <c r="F205" s="249"/>
      <c r="G205" s="205"/>
      <c r="H205" s="1049"/>
      <c r="I205" s="250"/>
      <c r="J205" s="1045"/>
    </row>
    <row r="206" spans="1:10" ht="25.5">
      <c r="A206" s="331" t="s">
        <v>584</v>
      </c>
      <c r="B206" s="148" t="s">
        <v>328</v>
      </c>
      <c r="C206" s="305" t="s">
        <v>2685</v>
      </c>
      <c r="D206" s="141" t="s">
        <v>31</v>
      </c>
      <c r="E206" s="300">
        <v>3</v>
      </c>
      <c r="F206" s="304"/>
      <c r="G206" s="374"/>
      <c r="H206" s="749"/>
      <c r="I206" s="304"/>
      <c r="J206" s="1046"/>
    </row>
    <row r="207" spans="1:10">
      <c r="A207" s="331" t="s">
        <v>586</v>
      </c>
      <c r="B207" s="148" t="s">
        <v>329</v>
      </c>
      <c r="C207" s="305" t="s">
        <v>330</v>
      </c>
      <c r="D207" s="141" t="s">
        <v>249</v>
      </c>
      <c r="E207" s="300">
        <v>3</v>
      </c>
      <c r="F207" s="304"/>
      <c r="G207" s="374"/>
      <c r="H207" s="749"/>
      <c r="I207" s="304"/>
      <c r="J207" s="1046"/>
    </row>
    <row r="208" spans="1:10">
      <c r="A208" s="332"/>
      <c r="B208" s="341"/>
      <c r="C208" s="385"/>
      <c r="D208" s="335"/>
      <c r="E208" s="358"/>
      <c r="F208" s="329"/>
      <c r="G208" s="378"/>
      <c r="H208" s="87"/>
      <c r="I208" s="373" t="s">
        <v>620</v>
      </c>
      <c r="J208" s="747"/>
    </row>
    <row r="209" spans="1:10">
      <c r="A209" s="262" t="s">
        <v>621</v>
      </c>
      <c r="B209" s="424" t="s">
        <v>2793</v>
      </c>
      <c r="C209" s="322"/>
      <c r="D209" s="333"/>
      <c r="E209" s="357"/>
      <c r="F209" s="249"/>
      <c r="G209" s="205"/>
      <c r="H209" s="1049"/>
      <c r="I209" s="250"/>
      <c r="J209" s="1045"/>
    </row>
    <row r="210" spans="1:10">
      <c r="A210" s="331" t="s">
        <v>622</v>
      </c>
      <c r="B210" s="148" t="s">
        <v>331</v>
      </c>
      <c r="C210" s="236" t="s">
        <v>332</v>
      </c>
      <c r="D210" s="141" t="s">
        <v>87</v>
      </c>
      <c r="E210" s="300">
        <v>6</v>
      </c>
      <c r="F210" s="304"/>
      <c r="G210" s="374"/>
      <c r="H210" s="749"/>
      <c r="I210" s="304"/>
      <c r="J210" s="1046"/>
    </row>
    <row r="211" spans="1:10">
      <c r="A211" s="332"/>
      <c r="B211" s="341"/>
      <c r="C211" s="385"/>
      <c r="D211" s="335"/>
      <c r="E211" s="358"/>
      <c r="F211" s="329"/>
      <c r="G211" s="378"/>
      <c r="H211" s="87"/>
      <c r="I211" s="373" t="s">
        <v>726</v>
      </c>
      <c r="J211" s="747"/>
    </row>
    <row r="212" spans="1:10">
      <c r="A212" s="262" t="s">
        <v>727</v>
      </c>
      <c r="B212" s="424" t="s">
        <v>2794</v>
      </c>
      <c r="C212" s="322"/>
      <c r="D212" s="333"/>
      <c r="E212" s="357"/>
      <c r="F212" s="249"/>
      <c r="G212" s="205"/>
      <c r="H212" s="1049"/>
      <c r="I212" s="250"/>
      <c r="J212" s="1045"/>
    </row>
    <row r="213" spans="1:10">
      <c r="A213" s="331" t="s">
        <v>728</v>
      </c>
      <c r="B213" s="148" t="s">
        <v>333</v>
      </c>
      <c r="C213" s="305" t="s">
        <v>334</v>
      </c>
      <c r="D213" s="141" t="s">
        <v>31</v>
      </c>
      <c r="E213" s="299">
        <v>3</v>
      </c>
      <c r="F213" s="304"/>
      <c r="G213" s="374"/>
      <c r="H213" s="749"/>
      <c r="I213" s="304"/>
      <c r="J213" s="1046"/>
    </row>
    <row r="214" spans="1:10">
      <c r="A214" s="332"/>
      <c r="B214" s="341"/>
      <c r="C214" s="385"/>
      <c r="D214" s="335"/>
      <c r="E214" s="358"/>
      <c r="F214" s="329"/>
      <c r="G214" s="378"/>
      <c r="H214" s="87"/>
      <c r="I214" s="373" t="s">
        <v>731</v>
      </c>
      <c r="J214" s="747"/>
    </row>
    <row r="215" spans="1:10">
      <c r="A215" s="330" t="s">
        <v>736</v>
      </c>
      <c r="B215" s="177" t="s">
        <v>2791</v>
      </c>
      <c r="C215" s="233"/>
      <c r="D215" s="333"/>
      <c r="E215" s="357"/>
      <c r="F215" s="320"/>
      <c r="G215" s="375"/>
      <c r="H215" s="1049"/>
      <c r="I215" s="320"/>
      <c r="J215" s="1045"/>
    </row>
    <row r="216" spans="1:10" ht="51">
      <c r="A216" s="331" t="s">
        <v>738</v>
      </c>
      <c r="B216" s="148" t="s">
        <v>337</v>
      </c>
      <c r="C216" s="305" t="s">
        <v>2686</v>
      </c>
      <c r="D216" s="334" t="s">
        <v>31</v>
      </c>
      <c r="E216" s="300">
        <v>6</v>
      </c>
      <c r="F216" s="304"/>
      <c r="G216" s="374"/>
      <c r="H216" s="749"/>
      <c r="I216" s="304"/>
      <c r="J216" s="1046"/>
    </row>
    <row r="217" spans="1:10" ht="38.25">
      <c r="A217" s="331" t="s">
        <v>742</v>
      </c>
      <c r="B217" s="148" t="s">
        <v>339</v>
      </c>
      <c r="C217" s="305" t="s">
        <v>2688</v>
      </c>
      <c r="D217" s="334" t="s">
        <v>249</v>
      </c>
      <c r="E217" s="299">
        <v>3</v>
      </c>
      <c r="F217" s="304"/>
      <c r="G217" s="374"/>
      <c r="H217" s="749"/>
      <c r="I217" s="304"/>
      <c r="J217" s="1046"/>
    </row>
    <row r="218" spans="1:10" ht="38.25">
      <c r="A218" s="331" t="s">
        <v>745</v>
      </c>
      <c r="B218" s="148" t="s">
        <v>341</v>
      </c>
      <c r="C218" s="305" t="s">
        <v>2687</v>
      </c>
      <c r="D218" s="334" t="s">
        <v>249</v>
      </c>
      <c r="E218" s="300">
        <v>6</v>
      </c>
      <c r="F218" s="304"/>
      <c r="G218" s="374"/>
      <c r="H218" s="749"/>
      <c r="I218" s="304"/>
      <c r="J218" s="1046"/>
    </row>
    <row r="219" spans="1:10" ht="51">
      <c r="A219" s="331" t="s">
        <v>747</v>
      </c>
      <c r="B219" s="148" t="s">
        <v>343</v>
      </c>
      <c r="C219" s="305" t="s">
        <v>344</v>
      </c>
      <c r="D219" s="334" t="s">
        <v>249</v>
      </c>
      <c r="E219" s="300">
        <v>3</v>
      </c>
      <c r="F219" s="304"/>
      <c r="G219" s="374"/>
      <c r="H219" s="749"/>
      <c r="I219" s="304"/>
      <c r="J219" s="1046"/>
    </row>
    <row r="220" spans="1:10" ht="51">
      <c r="A220" s="331" t="s">
        <v>751</v>
      </c>
      <c r="B220" s="148" t="s">
        <v>346</v>
      </c>
      <c r="C220" s="305" t="s">
        <v>347</v>
      </c>
      <c r="D220" s="334" t="s">
        <v>249</v>
      </c>
      <c r="E220" s="300">
        <v>3</v>
      </c>
      <c r="F220" s="304"/>
      <c r="G220" s="374"/>
      <c r="H220" s="749"/>
      <c r="I220" s="304"/>
      <c r="J220" s="1046"/>
    </row>
    <row r="221" spans="1:10" ht="51">
      <c r="A221" s="331" t="s">
        <v>755</v>
      </c>
      <c r="B221" s="148" t="s">
        <v>349</v>
      </c>
      <c r="C221" s="380" t="s">
        <v>2689</v>
      </c>
      <c r="D221" s="334" t="s">
        <v>31</v>
      </c>
      <c r="E221" s="300">
        <v>3</v>
      </c>
      <c r="F221" s="304"/>
      <c r="G221" s="374"/>
      <c r="H221" s="749"/>
      <c r="I221" s="304"/>
      <c r="J221" s="1046"/>
    </row>
    <row r="222" spans="1:10">
      <c r="A222" s="332"/>
      <c r="B222" s="341"/>
      <c r="C222" s="385"/>
      <c r="D222" s="335"/>
      <c r="E222" s="358"/>
      <c r="F222" s="329"/>
      <c r="G222" s="378"/>
      <c r="H222" s="87"/>
      <c r="I222" s="373" t="s">
        <v>802</v>
      </c>
      <c r="J222" s="747"/>
    </row>
    <row r="223" spans="1:10">
      <c r="A223" s="330" t="s">
        <v>803</v>
      </c>
      <c r="B223" s="343" t="s">
        <v>1133</v>
      </c>
      <c r="C223" s="322"/>
      <c r="D223" s="333"/>
      <c r="E223" s="357"/>
      <c r="F223" s="249"/>
      <c r="G223" s="205"/>
      <c r="H223" s="1049"/>
      <c r="I223" s="250"/>
      <c r="J223" s="1045"/>
    </row>
    <row r="224" spans="1:10" ht="39">
      <c r="A224" s="331" t="s">
        <v>805</v>
      </c>
      <c r="B224" s="192" t="s">
        <v>351</v>
      </c>
      <c r="C224" s="237" t="s">
        <v>1134</v>
      </c>
      <c r="D224" s="334" t="s">
        <v>31</v>
      </c>
      <c r="E224" s="300">
        <v>9</v>
      </c>
      <c r="F224" s="304"/>
      <c r="G224" s="374"/>
      <c r="H224" s="749"/>
      <c r="I224" s="304"/>
      <c r="J224" s="1046"/>
    </row>
    <row r="225" spans="1:10">
      <c r="A225" s="332"/>
      <c r="B225" s="341"/>
      <c r="C225" s="385"/>
      <c r="D225" s="335"/>
      <c r="E225" s="358"/>
      <c r="F225" s="329"/>
      <c r="G225" s="378"/>
      <c r="H225" s="87"/>
      <c r="I225" s="373" t="s">
        <v>749</v>
      </c>
      <c r="J225" s="747"/>
    </row>
    <row r="226" spans="1:10">
      <c r="A226" s="330" t="s">
        <v>859</v>
      </c>
      <c r="B226" s="180" t="s">
        <v>2790</v>
      </c>
      <c r="C226" s="189"/>
      <c r="D226" s="336"/>
      <c r="E226" s="185"/>
      <c r="F226" s="324"/>
      <c r="G226" s="376"/>
      <c r="H226" s="1063"/>
      <c r="I226" s="324"/>
      <c r="J226" s="1064"/>
    </row>
    <row r="227" spans="1:10">
      <c r="A227" s="331" t="s">
        <v>860</v>
      </c>
      <c r="B227" s="192" t="s">
        <v>355</v>
      </c>
      <c r="C227" s="237" t="s">
        <v>356</v>
      </c>
      <c r="D227" s="334" t="s">
        <v>31</v>
      </c>
      <c r="E227" s="300">
        <v>9</v>
      </c>
      <c r="F227" s="304"/>
      <c r="G227" s="374"/>
      <c r="H227" s="749"/>
      <c r="I227" s="304"/>
      <c r="J227" s="1046"/>
    </row>
    <row r="228" spans="1:10">
      <c r="A228" s="331" t="s">
        <v>863</v>
      </c>
      <c r="B228" s="148" t="s">
        <v>358</v>
      </c>
      <c r="C228" s="305" t="s">
        <v>2690</v>
      </c>
      <c r="D228" s="334" t="s">
        <v>249</v>
      </c>
      <c r="E228" s="300">
        <v>9</v>
      </c>
      <c r="F228" s="304"/>
      <c r="G228" s="374"/>
      <c r="H228" s="749"/>
      <c r="I228" s="304"/>
      <c r="J228" s="1046"/>
    </row>
    <row r="229" spans="1:10">
      <c r="A229" s="332"/>
      <c r="B229" s="341"/>
      <c r="C229" s="385"/>
      <c r="D229" s="335"/>
      <c r="E229" s="358"/>
      <c r="F229" s="329"/>
      <c r="G229" s="219"/>
      <c r="H229" s="1068"/>
      <c r="I229" s="210" t="s">
        <v>870</v>
      </c>
      <c r="J229" s="747"/>
    </row>
    <row r="230" spans="1:10">
      <c r="A230" s="330" t="s">
        <v>871</v>
      </c>
      <c r="B230" s="180" t="s">
        <v>361</v>
      </c>
      <c r="C230" s="235"/>
      <c r="D230" s="333"/>
      <c r="E230" s="357"/>
      <c r="F230" s="320"/>
      <c r="G230" s="375"/>
      <c r="H230" s="1049"/>
      <c r="I230" s="320"/>
      <c r="J230" s="1045"/>
    </row>
    <row r="231" spans="1:10" ht="114.75">
      <c r="A231" s="331" t="s">
        <v>873</v>
      </c>
      <c r="B231" s="148" t="s">
        <v>363</v>
      </c>
      <c r="C231" s="305" t="s">
        <v>364</v>
      </c>
      <c r="D231" s="334" t="s">
        <v>31</v>
      </c>
      <c r="E231" s="300">
        <v>6</v>
      </c>
      <c r="F231" s="304"/>
      <c r="G231" s="374"/>
      <c r="H231" s="749"/>
      <c r="I231" s="304"/>
      <c r="J231" s="1046"/>
    </row>
    <row r="232" spans="1:10" ht="51">
      <c r="A232" s="331" t="s">
        <v>876</v>
      </c>
      <c r="B232" s="148" t="s">
        <v>366</v>
      </c>
      <c r="C232" s="305" t="s">
        <v>2691</v>
      </c>
      <c r="D232" s="334" t="s">
        <v>31</v>
      </c>
      <c r="E232" s="300">
        <v>9</v>
      </c>
      <c r="F232" s="304"/>
      <c r="G232" s="374"/>
      <c r="H232" s="749"/>
      <c r="I232" s="304"/>
      <c r="J232" s="1046"/>
    </row>
    <row r="233" spans="1:10">
      <c r="A233" s="331" t="s">
        <v>878</v>
      </c>
      <c r="B233" s="148" t="s">
        <v>367</v>
      </c>
      <c r="C233" s="305" t="s">
        <v>368</v>
      </c>
      <c r="D233" s="334" t="s">
        <v>31</v>
      </c>
      <c r="E233" s="300">
        <v>12</v>
      </c>
      <c r="F233" s="304"/>
      <c r="G233" s="374"/>
      <c r="H233" s="749"/>
      <c r="I233" s="304"/>
      <c r="J233" s="1046"/>
    </row>
    <row r="234" spans="1:10" ht="51">
      <c r="A234" s="331" t="s">
        <v>880</v>
      </c>
      <c r="B234" s="148" t="s">
        <v>369</v>
      </c>
      <c r="C234" s="348" t="s">
        <v>2692</v>
      </c>
      <c r="D234" s="334" t="s">
        <v>31</v>
      </c>
      <c r="E234" s="300">
        <v>12</v>
      </c>
      <c r="F234" s="304"/>
      <c r="G234" s="374"/>
      <c r="H234" s="749"/>
      <c r="I234" s="304"/>
      <c r="J234" s="1046"/>
    </row>
    <row r="235" spans="1:10">
      <c r="A235" s="332"/>
      <c r="B235" s="341"/>
      <c r="C235" s="385"/>
      <c r="D235" s="335"/>
      <c r="E235" s="358"/>
      <c r="F235" s="329"/>
      <c r="G235" s="378"/>
      <c r="H235" s="87"/>
      <c r="I235" s="373" t="s">
        <v>901</v>
      </c>
      <c r="J235" s="747"/>
    </row>
    <row r="236" spans="1:10">
      <c r="A236" s="330" t="s">
        <v>902</v>
      </c>
      <c r="B236" s="180" t="s">
        <v>2789</v>
      </c>
      <c r="C236" s="189"/>
      <c r="D236" s="336"/>
      <c r="E236" s="357"/>
      <c r="F236" s="324"/>
      <c r="G236" s="376"/>
      <c r="H236" s="1063"/>
      <c r="I236" s="324"/>
      <c r="J236" s="1064"/>
    </row>
    <row r="237" spans="1:10">
      <c r="A237" s="331" t="s">
        <v>903</v>
      </c>
      <c r="B237" s="302" t="s">
        <v>373</v>
      </c>
      <c r="C237" s="236" t="s">
        <v>374</v>
      </c>
      <c r="D237" s="334" t="s">
        <v>249</v>
      </c>
      <c r="E237" s="360">
        <v>12</v>
      </c>
      <c r="F237" s="304"/>
      <c r="G237" s="374"/>
      <c r="H237" s="749"/>
      <c r="I237" s="304"/>
      <c r="J237" s="1046"/>
    </row>
    <row r="238" spans="1:10" ht="25.5">
      <c r="A238" s="331" t="s">
        <v>906</v>
      </c>
      <c r="B238" s="302" t="s">
        <v>376</v>
      </c>
      <c r="C238" s="305" t="s">
        <v>377</v>
      </c>
      <c r="D238" s="334" t="s">
        <v>249</v>
      </c>
      <c r="E238" s="360">
        <v>12</v>
      </c>
      <c r="F238" s="304"/>
      <c r="G238" s="374"/>
      <c r="H238" s="749"/>
      <c r="I238" s="304"/>
      <c r="J238" s="1046"/>
    </row>
    <row r="239" spans="1:10">
      <c r="A239" s="332"/>
      <c r="B239" s="341"/>
      <c r="C239" s="385"/>
      <c r="D239" s="335"/>
      <c r="E239" s="358"/>
      <c r="F239" s="329"/>
      <c r="G239" s="378"/>
      <c r="H239" s="87"/>
      <c r="I239" s="373" t="s">
        <v>913</v>
      </c>
      <c r="J239" s="747"/>
    </row>
    <row r="240" spans="1:10">
      <c r="A240" s="330" t="s">
        <v>914</v>
      </c>
      <c r="B240" s="181" t="s">
        <v>2788</v>
      </c>
      <c r="C240" s="189"/>
      <c r="D240" s="336"/>
      <c r="E240" s="357"/>
      <c r="F240" s="324"/>
      <c r="G240" s="376"/>
      <c r="H240" s="1063"/>
      <c r="I240" s="324"/>
      <c r="J240" s="1064"/>
    </row>
    <row r="241" spans="1:10" ht="38.25">
      <c r="A241" s="331" t="s">
        <v>915</v>
      </c>
      <c r="B241" s="302" t="s">
        <v>380</v>
      </c>
      <c r="C241" s="305" t="s">
        <v>3425</v>
      </c>
      <c r="D241" s="144" t="s">
        <v>31</v>
      </c>
      <c r="E241" s="299">
        <v>1080</v>
      </c>
      <c r="F241" s="304"/>
      <c r="G241" s="374"/>
      <c r="H241" s="749"/>
      <c r="I241" s="304"/>
      <c r="J241" s="1046"/>
    </row>
    <row r="242" spans="1:10" ht="127.5">
      <c r="A242" s="331" t="s">
        <v>917</v>
      </c>
      <c r="B242" s="302" t="s">
        <v>382</v>
      </c>
      <c r="C242" s="305" t="s">
        <v>383</v>
      </c>
      <c r="D242" s="144" t="s">
        <v>31</v>
      </c>
      <c r="E242" s="299">
        <v>1440</v>
      </c>
      <c r="F242" s="304"/>
      <c r="G242" s="374"/>
      <c r="H242" s="749"/>
      <c r="I242" s="304"/>
      <c r="J242" s="1046"/>
    </row>
    <row r="243" spans="1:10" ht="38.25">
      <c r="A243" s="331" t="s">
        <v>918</v>
      </c>
      <c r="B243" s="302" t="s">
        <v>384</v>
      </c>
      <c r="C243" s="305" t="s">
        <v>385</v>
      </c>
      <c r="D243" s="144" t="s">
        <v>31</v>
      </c>
      <c r="E243" s="299">
        <v>720</v>
      </c>
      <c r="F243" s="304"/>
      <c r="G243" s="374"/>
      <c r="H243" s="749"/>
      <c r="I243" s="304"/>
      <c r="J243" s="1046"/>
    </row>
    <row r="244" spans="1:10" ht="51">
      <c r="A244" s="331" t="s">
        <v>919</v>
      </c>
      <c r="B244" s="302" t="s">
        <v>386</v>
      </c>
      <c r="C244" s="305" t="s">
        <v>387</v>
      </c>
      <c r="D244" s="144" t="s">
        <v>31</v>
      </c>
      <c r="E244" s="299">
        <v>1800</v>
      </c>
      <c r="F244" s="304"/>
      <c r="G244" s="374"/>
      <c r="H244" s="749"/>
      <c r="I244" s="304"/>
      <c r="J244" s="1046"/>
    </row>
    <row r="245" spans="1:10" ht="38.25">
      <c r="A245" s="331" t="s">
        <v>921</v>
      </c>
      <c r="B245" s="302" t="s">
        <v>388</v>
      </c>
      <c r="C245" s="305" t="s">
        <v>389</v>
      </c>
      <c r="D245" s="144" t="s">
        <v>31</v>
      </c>
      <c r="E245" s="299">
        <v>1080</v>
      </c>
      <c r="F245" s="304"/>
      <c r="G245" s="374"/>
      <c r="H245" s="749"/>
      <c r="I245" s="304"/>
      <c r="J245" s="1046"/>
    </row>
    <row r="246" spans="1:10" ht="38.25">
      <c r="A246" s="331" t="s">
        <v>924</v>
      </c>
      <c r="B246" s="302" t="s">
        <v>390</v>
      </c>
      <c r="C246" s="305" t="s">
        <v>391</v>
      </c>
      <c r="D246" s="144" t="s">
        <v>31</v>
      </c>
      <c r="E246" s="299">
        <v>1080</v>
      </c>
      <c r="F246" s="304"/>
      <c r="G246" s="374"/>
      <c r="H246" s="749"/>
      <c r="I246" s="304"/>
      <c r="J246" s="1046"/>
    </row>
    <row r="247" spans="1:10">
      <c r="A247" s="332"/>
      <c r="B247" s="341"/>
      <c r="C247" s="385"/>
      <c r="D247" s="335"/>
      <c r="E247" s="358"/>
      <c r="F247" s="404"/>
      <c r="G247" s="327"/>
      <c r="H247" s="1071"/>
      <c r="I247" s="406" t="s">
        <v>920</v>
      </c>
      <c r="J247" s="769"/>
    </row>
    <row r="248" spans="1:10">
      <c r="A248" s="430">
        <v>42</v>
      </c>
      <c r="B248" s="343" t="s">
        <v>2787</v>
      </c>
      <c r="C248" s="322"/>
      <c r="D248" s="333"/>
      <c r="E248" s="445"/>
      <c r="F248" s="320"/>
      <c r="G248" s="426"/>
      <c r="H248" s="1049"/>
      <c r="I248" s="320"/>
      <c r="J248" s="1045"/>
    </row>
    <row r="249" spans="1:10" ht="25.5">
      <c r="A249" s="331" t="s">
        <v>956</v>
      </c>
      <c r="B249" s="302" t="s">
        <v>392</v>
      </c>
      <c r="C249" s="305" t="s">
        <v>2693</v>
      </c>
      <c r="D249" s="144" t="s">
        <v>49</v>
      </c>
      <c r="E249" s="299">
        <v>36</v>
      </c>
      <c r="F249" s="304"/>
      <c r="G249" s="374"/>
      <c r="H249" s="749"/>
      <c r="I249" s="304"/>
      <c r="J249" s="1046"/>
    </row>
    <row r="250" spans="1:10" ht="25.5">
      <c r="A250" s="331" t="s">
        <v>959</v>
      </c>
      <c r="B250" s="302" t="s">
        <v>393</v>
      </c>
      <c r="C250" s="305" t="s">
        <v>2694</v>
      </c>
      <c r="D250" s="144" t="s">
        <v>49</v>
      </c>
      <c r="E250" s="299">
        <v>15</v>
      </c>
      <c r="F250" s="304"/>
      <c r="G250" s="374"/>
      <c r="H250" s="749"/>
      <c r="I250" s="304"/>
      <c r="J250" s="1046"/>
    </row>
    <row r="251" spans="1:10" ht="25.5">
      <c r="A251" s="331" t="s">
        <v>962</v>
      </c>
      <c r="B251" s="302" t="s">
        <v>394</v>
      </c>
      <c r="C251" s="305" t="s">
        <v>2695</v>
      </c>
      <c r="D251" s="144" t="s">
        <v>49</v>
      </c>
      <c r="E251" s="299">
        <v>12</v>
      </c>
      <c r="F251" s="304"/>
      <c r="G251" s="374"/>
      <c r="H251" s="749"/>
      <c r="I251" s="304"/>
      <c r="J251" s="1046"/>
    </row>
    <row r="252" spans="1:10" ht="38.25">
      <c r="A252" s="331" t="s">
        <v>965</v>
      </c>
      <c r="B252" s="302" t="s">
        <v>395</v>
      </c>
      <c r="C252" s="305" t="s">
        <v>2696</v>
      </c>
      <c r="D252" s="144" t="s">
        <v>49</v>
      </c>
      <c r="E252" s="299">
        <v>12</v>
      </c>
      <c r="F252" s="304"/>
      <c r="G252" s="374"/>
      <c r="H252" s="749"/>
      <c r="I252" s="304"/>
      <c r="J252" s="1046"/>
    </row>
    <row r="253" spans="1:10" ht="38.25">
      <c r="A253" s="331" t="s">
        <v>968</v>
      </c>
      <c r="B253" s="302" t="s">
        <v>396</v>
      </c>
      <c r="C253" s="305" t="s">
        <v>2697</v>
      </c>
      <c r="D253" s="144" t="s">
        <v>49</v>
      </c>
      <c r="E253" s="299">
        <v>12</v>
      </c>
      <c r="F253" s="304"/>
      <c r="G253" s="374"/>
      <c r="H253" s="749"/>
      <c r="I253" s="304"/>
      <c r="J253" s="1046"/>
    </row>
    <row r="254" spans="1:10" ht="25.5">
      <c r="A254" s="331" t="s">
        <v>971</v>
      </c>
      <c r="B254" s="279" t="s">
        <v>398</v>
      </c>
      <c r="C254" s="279" t="s">
        <v>2698</v>
      </c>
      <c r="D254" s="384" t="s">
        <v>31</v>
      </c>
      <c r="E254" s="300">
        <v>9</v>
      </c>
      <c r="F254" s="268"/>
      <c r="G254" s="276"/>
      <c r="H254" s="1073"/>
      <c r="I254" s="268"/>
      <c r="J254" s="1074"/>
    </row>
    <row r="255" spans="1:10" ht="38.25">
      <c r="A255" s="331" t="s">
        <v>974</v>
      </c>
      <c r="B255" s="302" t="s">
        <v>399</v>
      </c>
      <c r="C255" s="305" t="s">
        <v>2699</v>
      </c>
      <c r="D255" s="144" t="s">
        <v>49</v>
      </c>
      <c r="E255" s="299">
        <v>36</v>
      </c>
      <c r="F255" s="304"/>
      <c r="G255" s="374"/>
      <c r="H255" s="749"/>
      <c r="I255" s="304"/>
      <c r="J255" s="1046"/>
    </row>
    <row r="256" spans="1:10">
      <c r="A256" s="335"/>
      <c r="B256" s="341"/>
      <c r="C256" s="385"/>
      <c r="D256" s="335"/>
      <c r="E256" s="358"/>
      <c r="F256" s="329"/>
      <c r="G256" s="327"/>
      <c r="H256" s="1076"/>
      <c r="I256" s="373" t="s">
        <v>981</v>
      </c>
      <c r="J256" s="758"/>
    </row>
    <row r="257" spans="1:10">
      <c r="A257" s="336">
        <v>43</v>
      </c>
      <c r="B257" s="429" t="s">
        <v>401</v>
      </c>
      <c r="C257" s="247"/>
      <c r="D257" s="431"/>
      <c r="E257" s="497"/>
      <c r="F257" s="431"/>
      <c r="G257" s="431"/>
      <c r="H257" s="1078"/>
      <c r="I257" s="431"/>
      <c r="J257" s="1078"/>
    </row>
    <row r="258" spans="1:10" ht="38.25">
      <c r="A258" s="331" t="s">
        <v>1449</v>
      </c>
      <c r="B258" s="302" t="s">
        <v>402</v>
      </c>
      <c r="C258" s="305" t="s">
        <v>403</v>
      </c>
      <c r="D258" s="144" t="s">
        <v>31</v>
      </c>
      <c r="E258" s="299">
        <v>720</v>
      </c>
      <c r="F258" s="304"/>
      <c r="G258" s="374"/>
      <c r="H258" s="749"/>
      <c r="I258" s="304"/>
      <c r="J258" s="1046"/>
    </row>
    <row r="259" spans="1:10">
      <c r="A259" s="332"/>
      <c r="B259" s="341"/>
      <c r="C259" s="385"/>
      <c r="D259" s="335"/>
      <c r="E259" s="358"/>
      <c r="F259" s="329"/>
      <c r="G259" s="378"/>
      <c r="H259" s="1062"/>
      <c r="I259" s="373" t="s">
        <v>987</v>
      </c>
      <c r="J259" s="758"/>
    </row>
    <row r="260" spans="1:10" ht="15.75">
      <c r="A260" s="330" t="s">
        <v>988</v>
      </c>
      <c r="B260" s="181" t="s">
        <v>2786</v>
      </c>
      <c r="C260" s="233"/>
      <c r="D260" s="182"/>
      <c r="E260" s="357"/>
      <c r="F260" s="320"/>
      <c r="G260" s="375"/>
      <c r="H260" s="1049"/>
      <c r="I260" s="320"/>
      <c r="J260" s="1045"/>
    </row>
    <row r="261" spans="1:10" ht="51">
      <c r="A261" s="331" t="s">
        <v>982</v>
      </c>
      <c r="B261" s="302" t="s">
        <v>406</v>
      </c>
      <c r="C261" s="305" t="s">
        <v>407</v>
      </c>
      <c r="D261" s="334" t="s">
        <v>49</v>
      </c>
      <c r="E261" s="360">
        <v>36</v>
      </c>
      <c r="F261" s="304"/>
      <c r="G261" s="374"/>
      <c r="H261" s="749"/>
      <c r="I261" s="304"/>
      <c r="J261" s="1046"/>
    </row>
    <row r="262" spans="1:10" ht="51">
      <c r="A262" s="331" t="s">
        <v>985</v>
      </c>
      <c r="B262" s="302" t="s">
        <v>408</v>
      </c>
      <c r="C262" s="305" t="s">
        <v>409</v>
      </c>
      <c r="D262" s="334" t="s">
        <v>49</v>
      </c>
      <c r="E262" s="360">
        <v>36</v>
      </c>
      <c r="F262" s="304"/>
      <c r="G262" s="374"/>
      <c r="H262" s="749"/>
      <c r="I262" s="304"/>
      <c r="J262" s="1046"/>
    </row>
    <row r="263" spans="1:10">
      <c r="A263" s="332"/>
      <c r="B263" s="341"/>
      <c r="C263" s="385"/>
      <c r="D263" s="335"/>
      <c r="E263" s="358"/>
      <c r="F263" s="329"/>
      <c r="G263" s="378"/>
      <c r="H263" s="87"/>
      <c r="I263" s="373" t="s">
        <v>991</v>
      </c>
      <c r="J263" s="747"/>
    </row>
    <row r="264" spans="1:10">
      <c r="A264" s="330" t="s">
        <v>992</v>
      </c>
      <c r="B264" s="181" t="s">
        <v>2785</v>
      </c>
      <c r="C264" s="233"/>
      <c r="D264" s="333"/>
      <c r="E264" s="357"/>
      <c r="F264" s="320"/>
      <c r="G264" s="375"/>
      <c r="H264" s="1049"/>
      <c r="I264" s="320"/>
      <c r="J264" s="1045"/>
    </row>
    <row r="265" spans="1:10">
      <c r="A265" s="331" t="s">
        <v>994</v>
      </c>
      <c r="B265" s="302" t="s">
        <v>298</v>
      </c>
      <c r="C265" s="305" t="s">
        <v>412</v>
      </c>
      <c r="D265" s="144" t="s">
        <v>49</v>
      </c>
      <c r="E265" s="299">
        <v>3000</v>
      </c>
      <c r="F265" s="304"/>
      <c r="G265" s="374"/>
      <c r="H265" s="749"/>
      <c r="I265" s="304"/>
      <c r="J265" s="1046"/>
    </row>
    <row r="266" spans="1:10" ht="127.5">
      <c r="A266" s="331" t="s">
        <v>997</v>
      </c>
      <c r="B266" s="302" t="s">
        <v>413</v>
      </c>
      <c r="C266" s="305" t="s">
        <v>2700</v>
      </c>
      <c r="D266" s="144" t="s">
        <v>31</v>
      </c>
      <c r="E266" s="300">
        <v>720</v>
      </c>
      <c r="F266" s="304"/>
      <c r="G266" s="374"/>
      <c r="H266" s="749"/>
      <c r="I266" s="304"/>
      <c r="J266" s="1046"/>
    </row>
    <row r="267" spans="1:10" ht="25.5">
      <c r="A267" s="331" t="s">
        <v>1000</v>
      </c>
      <c r="B267" s="302" t="s">
        <v>414</v>
      </c>
      <c r="C267" s="305" t="s">
        <v>415</v>
      </c>
      <c r="D267" s="144" t="s">
        <v>31</v>
      </c>
      <c r="E267" s="300">
        <v>720</v>
      </c>
      <c r="F267" s="304"/>
      <c r="G267" s="374"/>
      <c r="H267" s="749"/>
      <c r="I267" s="304"/>
      <c r="J267" s="1046"/>
    </row>
    <row r="268" spans="1:10" ht="114.75">
      <c r="A268" s="331" t="s">
        <v>1002</v>
      </c>
      <c r="B268" s="302" t="s">
        <v>416</v>
      </c>
      <c r="C268" s="305" t="s">
        <v>417</v>
      </c>
      <c r="D268" s="144" t="s">
        <v>31</v>
      </c>
      <c r="E268" s="300">
        <v>720</v>
      </c>
      <c r="F268" s="304"/>
      <c r="G268" s="374"/>
      <c r="H268" s="749"/>
      <c r="I268" s="304"/>
      <c r="J268" s="1046"/>
    </row>
    <row r="269" spans="1:10" ht="127.5">
      <c r="A269" s="331" t="s">
        <v>1450</v>
      </c>
      <c r="B269" s="302" t="s">
        <v>418</v>
      </c>
      <c r="C269" s="305" t="s">
        <v>419</v>
      </c>
      <c r="D269" s="144" t="s">
        <v>31</v>
      </c>
      <c r="E269" s="300">
        <v>720</v>
      </c>
      <c r="F269" s="304"/>
      <c r="G269" s="374"/>
      <c r="H269" s="749"/>
      <c r="I269" s="304"/>
      <c r="J269" s="1046"/>
    </row>
    <row r="270" spans="1:10" ht="165.75">
      <c r="A270" s="331" t="s">
        <v>1451</v>
      </c>
      <c r="B270" s="302" t="s">
        <v>420</v>
      </c>
      <c r="C270" s="305" t="s">
        <v>421</v>
      </c>
      <c r="D270" s="144" t="s">
        <v>31</v>
      </c>
      <c r="E270" s="300">
        <v>1440</v>
      </c>
      <c r="F270" s="304"/>
      <c r="G270" s="374"/>
      <c r="H270" s="749"/>
      <c r="I270" s="304"/>
      <c r="J270" s="1046"/>
    </row>
    <row r="271" spans="1:10" ht="153">
      <c r="A271" s="331" t="s">
        <v>1452</v>
      </c>
      <c r="B271" s="302" t="s">
        <v>422</v>
      </c>
      <c r="C271" s="380" t="s">
        <v>2784</v>
      </c>
      <c r="D271" s="144" t="s">
        <v>31</v>
      </c>
      <c r="E271" s="299">
        <v>180</v>
      </c>
      <c r="F271" s="304"/>
      <c r="G271" s="374"/>
      <c r="H271" s="749"/>
      <c r="I271" s="304"/>
      <c r="J271" s="1046"/>
    </row>
    <row r="272" spans="1:10" ht="165.75">
      <c r="A272" s="331" t="s">
        <v>1453</v>
      </c>
      <c r="B272" s="302" t="s">
        <v>423</v>
      </c>
      <c r="C272" s="305" t="s">
        <v>424</v>
      </c>
      <c r="D272" s="144" t="s">
        <v>31</v>
      </c>
      <c r="E272" s="300">
        <v>1440</v>
      </c>
      <c r="F272" s="304"/>
      <c r="G272" s="374"/>
      <c r="H272" s="749"/>
      <c r="I272" s="304"/>
      <c r="J272" s="1046"/>
    </row>
    <row r="273" spans="1:10" ht="25.5">
      <c r="A273" s="331" t="s">
        <v>1454</v>
      </c>
      <c r="B273" s="302" t="s">
        <v>425</v>
      </c>
      <c r="C273" s="305" t="s">
        <v>426</v>
      </c>
      <c r="D273" s="144" t="s">
        <v>31</v>
      </c>
      <c r="E273" s="300">
        <v>720</v>
      </c>
      <c r="F273" s="304"/>
      <c r="G273" s="374"/>
      <c r="H273" s="749"/>
      <c r="I273" s="304"/>
      <c r="J273" s="1046"/>
    </row>
    <row r="274" spans="1:10" ht="165.75">
      <c r="A274" s="331" t="s">
        <v>1455</v>
      </c>
      <c r="B274" s="302" t="s">
        <v>427</v>
      </c>
      <c r="C274" s="305" t="s">
        <v>428</v>
      </c>
      <c r="D274" s="144" t="s">
        <v>31</v>
      </c>
      <c r="E274" s="300">
        <v>1600</v>
      </c>
      <c r="F274" s="304"/>
      <c r="G274" s="374"/>
      <c r="H274" s="749"/>
      <c r="I274" s="304"/>
      <c r="J274" s="1046"/>
    </row>
    <row r="275" spans="1:10" ht="25.5">
      <c r="A275" s="331" t="s">
        <v>1456</v>
      </c>
      <c r="B275" s="302" t="s">
        <v>429</v>
      </c>
      <c r="C275" s="305" t="s">
        <v>430</v>
      </c>
      <c r="D275" s="141" t="s">
        <v>49</v>
      </c>
      <c r="E275" s="299">
        <v>36</v>
      </c>
      <c r="F275" s="304"/>
      <c r="G275" s="374"/>
      <c r="H275" s="749"/>
      <c r="I275" s="304"/>
      <c r="J275" s="1046"/>
    </row>
    <row r="276" spans="1:10" ht="51">
      <c r="A276" s="331" t="s">
        <v>1457</v>
      </c>
      <c r="B276" s="302" t="s">
        <v>431</v>
      </c>
      <c r="C276" s="305" t="s">
        <v>2701</v>
      </c>
      <c r="D276" s="144" t="s">
        <v>31</v>
      </c>
      <c r="E276" s="300">
        <v>240</v>
      </c>
      <c r="F276" s="304"/>
      <c r="G276" s="374"/>
      <c r="H276" s="749"/>
      <c r="I276" s="304"/>
      <c r="J276" s="1046"/>
    </row>
    <row r="277" spans="1:10" ht="25.5">
      <c r="A277" s="331" t="s">
        <v>1458</v>
      </c>
      <c r="B277" s="302" t="s">
        <v>432</v>
      </c>
      <c r="C277" s="305" t="s">
        <v>433</v>
      </c>
      <c r="D277" s="141" t="s">
        <v>49</v>
      </c>
      <c r="E277" s="299">
        <v>360</v>
      </c>
      <c r="F277" s="304"/>
      <c r="G277" s="374"/>
      <c r="H277" s="749"/>
      <c r="I277" s="304"/>
      <c r="J277" s="1046"/>
    </row>
    <row r="278" spans="1:10">
      <c r="A278" s="332"/>
      <c r="B278" s="341"/>
      <c r="C278" s="385"/>
      <c r="D278" s="335"/>
      <c r="E278" s="358"/>
      <c r="F278" s="329"/>
      <c r="G278" s="378"/>
      <c r="H278" s="87"/>
      <c r="I278" s="373" t="s">
        <v>1005</v>
      </c>
      <c r="J278" s="747"/>
    </row>
    <row r="279" spans="1:10">
      <c r="A279" s="330" t="s">
        <v>1006</v>
      </c>
      <c r="B279" s="181" t="s">
        <v>2783</v>
      </c>
      <c r="C279" s="189"/>
      <c r="D279" s="336"/>
      <c r="E279" s="357"/>
      <c r="F279" s="324"/>
      <c r="G279" s="376"/>
      <c r="H279" s="1063"/>
      <c r="I279" s="324"/>
      <c r="J279" s="1064"/>
    </row>
    <row r="280" spans="1:10" ht="25.5">
      <c r="A280" s="331" t="s">
        <v>1008</v>
      </c>
      <c r="B280" s="302" t="s">
        <v>436</v>
      </c>
      <c r="C280" s="305" t="s">
        <v>437</v>
      </c>
      <c r="D280" s="334" t="s">
        <v>49</v>
      </c>
      <c r="E280" s="299">
        <v>120</v>
      </c>
      <c r="F280" s="304"/>
      <c r="G280" s="374"/>
      <c r="H280" s="749"/>
      <c r="I280" s="304"/>
      <c r="J280" s="1046"/>
    </row>
    <row r="281" spans="1:10" ht="25.5">
      <c r="A281" s="331" t="s">
        <v>1011</v>
      </c>
      <c r="B281" s="302" t="s">
        <v>439</v>
      </c>
      <c r="C281" s="305" t="s">
        <v>440</v>
      </c>
      <c r="D281" s="334" t="s">
        <v>49</v>
      </c>
      <c r="E281" s="299">
        <v>18</v>
      </c>
      <c r="F281" s="304"/>
      <c r="G281" s="374"/>
      <c r="H281" s="749"/>
      <c r="I281" s="304"/>
      <c r="J281" s="1046"/>
    </row>
    <row r="282" spans="1:10" ht="25.5">
      <c r="A282" s="331" t="s">
        <v>1014</v>
      </c>
      <c r="B282" s="302" t="s">
        <v>442</v>
      </c>
      <c r="C282" s="305" t="s">
        <v>2702</v>
      </c>
      <c r="D282" s="334" t="s">
        <v>49</v>
      </c>
      <c r="E282" s="299">
        <v>90</v>
      </c>
      <c r="F282" s="304"/>
      <c r="G282" s="374"/>
      <c r="H282" s="749"/>
      <c r="I282" s="304"/>
      <c r="J282" s="1046"/>
    </row>
    <row r="283" spans="1:10" ht="25.5">
      <c r="A283" s="331" t="s">
        <v>1017</v>
      </c>
      <c r="B283" s="302" t="s">
        <v>444</v>
      </c>
      <c r="C283" s="305" t="s">
        <v>445</v>
      </c>
      <c r="D283" s="334" t="s">
        <v>49</v>
      </c>
      <c r="E283" s="299">
        <v>18</v>
      </c>
      <c r="F283" s="304"/>
      <c r="G283" s="374"/>
      <c r="H283" s="749"/>
      <c r="I283" s="304"/>
      <c r="J283" s="1046"/>
    </row>
    <row r="284" spans="1:10" ht="38.25">
      <c r="A284" s="331" t="s">
        <v>1020</v>
      </c>
      <c r="B284" s="302" t="s">
        <v>447</v>
      </c>
      <c r="C284" s="305" t="s">
        <v>2703</v>
      </c>
      <c r="D284" s="334" t="s">
        <v>49</v>
      </c>
      <c r="E284" s="299">
        <v>18</v>
      </c>
      <c r="F284" s="304"/>
      <c r="G284" s="374"/>
      <c r="H284" s="749"/>
      <c r="I284" s="304"/>
      <c r="J284" s="1046"/>
    </row>
    <row r="285" spans="1:10">
      <c r="A285" s="332"/>
      <c r="B285" s="341"/>
      <c r="C285" s="385"/>
      <c r="D285" s="335"/>
      <c r="E285" s="358"/>
      <c r="F285" s="329"/>
      <c r="G285" s="378"/>
      <c r="H285" s="87"/>
      <c r="I285" s="373" t="s">
        <v>1022</v>
      </c>
      <c r="J285" s="747"/>
    </row>
    <row r="286" spans="1:10">
      <c r="A286" s="330" t="s">
        <v>1023</v>
      </c>
      <c r="B286" s="181" t="s">
        <v>2782</v>
      </c>
      <c r="C286" s="189"/>
      <c r="D286" s="336"/>
      <c r="E286" s="357"/>
      <c r="F286" s="324"/>
      <c r="G286" s="376"/>
      <c r="H286" s="1063"/>
      <c r="I286" s="324"/>
      <c r="J286" s="1064"/>
    </row>
    <row r="287" spans="1:10" ht="51">
      <c r="A287" s="331" t="s">
        <v>1024</v>
      </c>
      <c r="B287" s="302" t="s">
        <v>451</v>
      </c>
      <c r="C287" s="305" t="s">
        <v>2704</v>
      </c>
      <c r="D287" s="334" t="s">
        <v>31</v>
      </c>
      <c r="E287" s="299">
        <v>3</v>
      </c>
      <c r="F287" s="304"/>
      <c r="G287" s="374"/>
      <c r="H287" s="749"/>
      <c r="I287" s="304"/>
      <c r="J287" s="1046"/>
    </row>
    <row r="288" spans="1:10" ht="63.75">
      <c r="A288" s="331" t="s">
        <v>1026</v>
      </c>
      <c r="B288" s="302" t="s">
        <v>420</v>
      </c>
      <c r="C288" s="305" t="s">
        <v>2705</v>
      </c>
      <c r="D288" s="334" t="s">
        <v>31</v>
      </c>
      <c r="E288" s="300">
        <v>150</v>
      </c>
      <c r="F288" s="304"/>
      <c r="G288" s="374"/>
      <c r="H288" s="749"/>
      <c r="I288" s="304"/>
      <c r="J288" s="1046"/>
    </row>
    <row r="289" spans="1:10" ht="38.25">
      <c r="A289" s="331" t="s">
        <v>1027</v>
      </c>
      <c r="B289" s="302" t="s">
        <v>453</v>
      </c>
      <c r="C289" s="305" t="s">
        <v>2706</v>
      </c>
      <c r="D289" s="384" t="s">
        <v>49</v>
      </c>
      <c r="E289" s="300">
        <v>9000</v>
      </c>
      <c r="F289" s="304"/>
      <c r="G289" s="374"/>
      <c r="H289" s="749"/>
      <c r="I289" s="304"/>
      <c r="J289" s="1046"/>
    </row>
    <row r="290" spans="1:10">
      <c r="A290" s="335"/>
      <c r="B290" s="341"/>
      <c r="C290" s="341"/>
      <c r="D290" s="341"/>
      <c r="E290" s="335"/>
      <c r="F290" s="341"/>
      <c r="G290" s="341"/>
      <c r="H290" s="1079"/>
      <c r="I290" s="373" t="s">
        <v>1029</v>
      </c>
      <c r="J290" s="1079"/>
    </row>
    <row r="291" spans="1:10">
      <c r="A291" s="330" t="s">
        <v>1030</v>
      </c>
      <c r="B291" s="181" t="s">
        <v>455</v>
      </c>
      <c r="C291" s="189"/>
      <c r="D291" s="336"/>
      <c r="E291" s="187"/>
      <c r="F291" s="324"/>
      <c r="G291" s="376"/>
      <c r="H291" s="1063"/>
      <c r="I291" s="324"/>
      <c r="J291" s="1064"/>
    </row>
    <row r="292" spans="1:10">
      <c r="A292" s="331" t="s">
        <v>1031</v>
      </c>
      <c r="B292" s="302" t="s">
        <v>457</v>
      </c>
      <c r="C292" s="305" t="s">
        <v>458</v>
      </c>
      <c r="D292" s="334" t="s">
        <v>49</v>
      </c>
      <c r="E292" s="300">
        <v>6</v>
      </c>
      <c r="F292" s="304"/>
      <c r="G292" s="374"/>
      <c r="H292" s="749"/>
      <c r="I292" s="304"/>
      <c r="J292" s="1046"/>
    </row>
    <row r="293" spans="1:10">
      <c r="A293" s="331" t="s">
        <v>1033</v>
      </c>
      <c r="B293" s="302" t="s">
        <v>460</v>
      </c>
      <c r="C293" s="305" t="s">
        <v>458</v>
      </c>
      <c r="D293" s="334" t="s">
        <v>49</v>
      </c>
      <c r="E293" s="300">
        <v>6</v>
      </c>
      <c r="F293" s="304"/>
      <c r="G293" s="374"/>
      <c r="H293" s="749"/>
      <c r="I293" s="304"/>
      <c r="J293" s="1046"/>
    </row>
    <row r="294" spans="1:10">
      <c r="A294" s="331" t="s">
        <v>1036</v>
      </c>
      <c r="B294" s="302" t="s">
        <v>462</v>
      </c>
      <c r="C294" s="305" t="s">
        <v>458</v>
      </c>
      <c r="D294" s="334" t="s">
        <v>49</v>
      </c>
      <c r="E294" s="299">
        <v>6</v>
      </c>
      <c r="F294" s="304"/>
      <c r="G294" s="374"/>
      <c r="H294" s="749"/>
      <c r="I294" s="304"/>
      <c r="J294" s="1046"/>
    </row>
    <row r="295" spans="1:10">
      <c r="A295" s="332"/>
      <c r="B295" s="341"/>
      <c r="C295" s="385"/>
      <c r="D295" s="335"/>
      <c r="E295" s="358"/>
      <c r="F295" s="329"/>
      <c r="G295" s="378"/>
      <c r="H295" s="87"/>
      <c r="I295" s="373" t="s">
        <v>1046</v>
      </c>
      <c r="J295" s="747"/>
    </row>
    <row r="296" spans="1:10">
      <c r="A296" s="330" t="s">
        <v>1047</v>
      </c>
      <c r="B296" s="181" t="s">
        <v>2781</v>
      </c>
      <c r="C296" s="233"/>
      <c r="D296" s="333"/>
      <c r="E296" s="357"/>
      <c r="F296" s="320"/>
      <c r="G296" s="375"/>
      <c r="H296" s="1049"/>
      <c r="I296" s="320"/>
      <c r="J296" s="1045"/>
    </row>
    <row r="297" spans="1:10" ht="25.5">
      <c r="A297" s="331" t="s">
        <v>1049</v>
      </c>
      <c r="B297" s="639" t="s">
        <v>466</v>
      </c>
      <c r="C297" s="168" t="s">
        <v>467</v>
      </c>
      <c r="D297" s="144" t="s">
        <v>49</v>
      </c>
      <c r="E297" s="146">
        <v>36</v>
      </c>
      <c r="F297" s="304"/>
      <c r="G297" s="374"/>
      <c r="H297" s="749"/>
      <c r="I297" s="304"/>
      <c r="J297" s="1046"/>
    </row>
    <row r="298" spans="1:10" ht="25.5">
      <c r="A298" s="331" t="s">
        <v>1459</v>
      </c>
      <c r="B298" s="639" t="s">
        <v>469</v>
      </c>
      <c r="C298" s="168" t="s">
        <v>470</v>
      </c>
      <c r="D298" s="144" t="s">
        <v>49</v>
      </c>
      <c r="E298" s="146">
        <v>36</v>
      </c>
      <c r="F298" s="304"/>
      <c r="G298" s="374"/>
      <c r="H298" s="749"/>
      <c r="I298" s="304"/>
      <c r="J298" s="1046"/>
    </row>
    <row r="299" spans="1:10" ht="25.5">
      <c r="A299" s="331" t="s">
        <v>1460</v>
      </c>
      <c r="B299" s="639" t="s">
        <v>472</v>
      </c>
      <c r="C299" s="168" t="s">
        <v>473</v>
      </c>
      <c r="D299" s="141" t="s">
        <v>49</v>
      </c>
      <c r="E299" s="146">
        <v>45</v>
      </c>
      <c r="F299" s="304"/>
      <c r="G299" s="374"/>
      <c r="H299" s="749"/>
      <c r="I299" s="304"/>
      <c r="J299" s="1046"/>
    </row>
    <row r="300" spans="1:10" ht="25.5">
      <c r="A300" s="331" t="s">
        <v>1461</v>
      </c>
      <c r="B300" s="639" t="s">
        <v>475</v>
      </c>
      <c r="C300" s="168" t="s">
        <v>476</v>
      </c>
      <c r="D300" s="141" t="s">
        <v>49</v>
      </c>
      <c r="E300" s="146">
        <v>36</v>
      </c>
      <c r="F300" s="304"/>
      <c r="G300" s="374"/>
      <c r="H300" s="749"/>
      <c r="I300" s="304"/>
      <c r="J300" s="1046"/>
    </row>
    <row r="301" spans="1:10" ht="25.5">
      <c r="A301" s="331" t="s">
        <v>1462</v>
      </c>
      <c r="B301" s="639" t="s">
        <v>478</v>
      </c>
      <c r="C301" s="168" t="s">
        <v>479</v>
      </c>
      <c r="D301" s="141" t="s">
        <v>49</v>
      </c>
      <c r="E301" s="146">
        <v>36</v>
      </c>
      <c r="F301" s="304"/>
      <c r="G301" s="374"/>
      <c r="H301" s="749"/>
      <c r="I301" s="304"/>
      <c r="J301" s="1046"/>
    </row>
    <row r="302" spans="1:10" ht="25.5">
      <c r="A302" s="331" t="s">
        <v>1463</v>
      </c>
      <c r="B302" s="639" t="s">
        <v>481</v>
      </c>
      <c r="C302" s="168" t="s">
        <v>467</v>
      </c>
      <c r="D302" s="141" t="s">
        <v>49</v>
      </c>
      <c r="E302" s="146">
        <v>36</v>
      </c>
      <c r="F302" s="304"/>
      <c r="G302" s="374"/>
      <c r="H302" s="749"/>
      <c r="I302" s="304"/>
      <c r="J302" s="1046"/>
    </row>
    <row r="303" spans="1:10" ht="25.5">
      <c r="A303" s="331" t="s">
        <v>1464</v>
      </c>
      <c r="B303" s="639" t="s">
        <v>483</v>
      </c>
      <c r="C303" s="168" t="s">
        <v>484</v>
      </c>
      <c r="D303" s="141" t="s">
        <v>49</v>
      </c>
      <c r="E303" s="146">
        <v>36</v>
      </c>
      <c r="F303" s="304"/>
      <c r="G303" s="374"/>
      <c r="H303" s="749"/>
      <c r="I303" s="304"/>
      <c r="J303" s="1046"/>
    </row>
    <row r="304" spans="1:10" ht="25.5">
      <c r="A304" s="331" t="s">
        <v>1465</v>
      </c>
      <c r="B304" s="639" t="s">
        <v>486</v>
      </c>
      <c r="C304" s="168" t="s">
        <v>487</v>
      </c>
      <c r="D304" s="141" t="s">
        <v>49</v>
      </c>
      <c r="E304" s="146">
        <v>36</v>
      </c>
      <c r="F304" s="304"/>
      <c r="G304" s="374"/>
      <c r="H304" s="749"/>
      <c r="I304" s="304"/>
      <c r="J304" s="1046"/>
    </row>
    <row r="305" spans="1:10">
      <c r="A305" s="331" t="s">
        <v>1466</v>
      </c>
      <c r="B305" s="639" t="s">
        <v>489</v>
      </c>
      <c r="C305" s="305" t="s">
        <v>490</v>
      </c>
      <c r="D305" s="141" t="s">
        <v>49</v>
      </c>
      <c r="E305" s="299">
        <v>6</v>
      </c>
      <c r="F305" s="304"/>
      <c r="G305" s="374"/>
      <c r="H305" s="749"/>
      <c r="I305" s="304"/>
      <c r="J305" s="1046"/>
    </row>
    <row r="306" spans="1:10">
      <c r="A306" s="331" t="s">
        <v>1467</v>
      </c>
      <c r="B306" s="302" t="s">
        <v>492</v>
      </c>
      <c r="C306" s="305" t="s">
        <v>493</v>
      </c>
      <c r="D306" s="141" t="s">
        <v>49</v>
      </c>
      <c r="E306" s="299">
        <v>24</v>
      </c>
      <c r="F306" s="304"/>
      <c r="G306" s="374"/>
      <c r="H306" s="749"/>
      <c r="I306" s="304"/>
      <c r="J306" s="1046"/>
    </row>
    <row r="307" spans="1:10">
      <c r="A307" s="331" t="s">
        <v>1468</v>
      </c>
      <c r="B307" s="302" t="s">
        <v>495</v>
      </c>
      <c r="C307" s="305" t="s">
        <v>493</v>
      </c>
      <c r="D307" s="141" t="s">
        <v>49</v>
      </c>
      <c r="E307" s="146">
        <v>24</v>
      </c>
      <c r="F307" s="304"/>
      <c r="G307" s="374"/>
      <c r="H307" s="749"/>
      <c r="I307" s="304"/>
      <c r="J307" s="1046"/>
    </row>
    <row r="308" spans="1:10">
      <c r="A308" s="331" t="s">
        <v>1469</v>
      </c>
      <c r="B308" s="639" t="s">
        <v>497</v>
      </c>
      <c r="C308" s="305" t="s">
        <v>493</v>
      </c>
      <c r="D308" s="141" t="s">
        <v>49</v>
      </c>
      <c r="E308" s="146">
        <v>24</v>
      </c>
      <c r="F308" s="304"/>
      <c r="G308" s="374"/>
      <c r="H308" s="749"/>
      <c r="I308" s="304"/>
      <c r="J308" s="1046"/>
    </row>
    <row r="309" spans="1:10">
      <c r="A309" s="331" t="s">
        <v>1470</v>
      </c>
      <c r="B309" s="639" t="s">
        <v>498</v>
      </c>
      <c r="C309" s="305" t="s">
        <v>499</v>
      </c>
      <c r="D309" s="141" t="s">
        <v>49</v>
      </c>
      <c r="E309" s="146">
        <v>24</v>
      </c>
      <c r="F309" s="304"/>
      <c r="G309" s="374"/>
      <c r="H309" s="749"/>
      <c r="I309" s="304"/>
      <c r="J309" s="1046"/>
    </row>
    <row r="310" spans="1:10">
      <c r="A310" s="331" t="s">
        <v>1471</v>
      </c>
      <c r="B310" s="639" t="s">
        <v>500</v>
      </c>
      <c r="C310" s="305" t="s">
        <v>493</v>
      </c>
      <c r="D310" s="141" t="s">
        <v>49</v>
      </c>
      <c r="E310" s="146">
        <v>24</v>
      </c>
      <c r="F310" s="304"/>
      <c r="G310" s="374"/>
      <c r="H310" s="749"/>
      <c r="I310" s="304"/>
      <c r="J310" s="1046"/>
    </row>
    <row r="311" spans="1:10">
      <c r="A311" s="331" t="s">
        <v>1472</v>
      </c>
      <c r="B311" s="639" t="s">
        <v>501</v>
      </c>
      <c r="C311" s="305" t="s">
        <v>493</v>
      </c>
      <c r="D311" s="141" t="s">
        <v>49</v>
      </c>
      <c r="E311" s="146">
        <v>24</v>
      </c>
      <c r="F311" s="304"/>
      <c r="G311" s="374"/>
      <c r="H311" s="749"/>
      <c r="I311" s="304"/>
      <c r="J311" s="1046"/>
    </row>
    <row r="312" spans="1:10">
      <c r="A312" s="331" t="s">
        <v>1473</v>
      </c>
      <c r="B312" s="639" t="s">
        <v>502</v>
      </c>
      <c r="C312" s="305" t="s">
        <v>493</v>
      </c>
      <c r="D312" s="141" t="s">
        <v>49</v>
      </c>
      <c r="E312" s="146">
        <v>60</v>
      </c>
      <c r="F312" s="304"/>
      <c r="G312" s="374"/>
      <c r="H312" s="749"/>
      <c r="I312" s="304"/>
      <c r="J312" s="1046"/>
    </row>
    <row r="313" spans="1:10">
      <c r="A313" s="331" t="s">
        <v>1474</v>
      </c>
      <c r="B313" s="302" t="s">
        <v>503</v>
      </c>
      <c r="C313" s="305" t="s">
        <v>493</v>
      </c>
      <c r="D313" s="141" t="s">
        <v>49</v>
      </c>
      <c r="E313" s="146">
        <v>60</v>
      </c>
      <c r="F313" s="304"/>
      <c r="G313" s="374"/>
      <c r="H313" s="749"/>
      <c r="I313" s="304"/>
      <c r="J313" s="1046"/>
    </row>
    <row r="314" spans="1:10">
      <c r="A314" s="331" t="s">
        <v>1475</v>
      </c>
      <c r="B314" s="639" t="s">
        <v>504</v>
      </c>
      <c r="C314" s="305" t="s">
        <v>493</v>
      </c>
      <c r="D314" s="141" t="s">
        <v>49</v>
      </c>
      <c r="E314" s="146">
        <v>60</v>
      </c>
      <c r="F314" s="304"/>
      <c r="G314" s="374"/>
      <c r="H314" s="749"/>
      <c r="I314" s="304"/>
      <c r="J314" s="1046"/>
    </row>
    <row r="315" spans="1:10">
      <c r="A315" s="331" t="s">
        <v>1476</v>
      </c>
      <c r="B315" s="302" t="s">
        <v>505</v>
      </c>
      <c r="C315" s="305" t="s">
        <v>493</v>
      </c>
      <c r="D315" s="141" t="s">
        <v>49</v>
      </c>
      <c r="E315" s="146">
        <v>60</v>
      </c>
      <c r="F315" s="304"/>
      <c r="G315" s="374"/>
      <c r="H315" s="749"/>
      <c r="I315" s="304"/>
      <c r="J315" s="1046"/>
    </row>
    <row r="316" spans="1:10">
      <c r="A316" s="331" t="s">
        <v>1477</v>
      </c>
      <c r="B316" s="302" t="s">
        <v>506</v>
      </c>
      <c r="C316" s="305" t="s">
        <v>493</v>
      </c>
      <c r="D316" s="141" t="s">
        <v>49</v>
      </c>
      <c r="E316" s="146">
        <v>60</v>
      </c>
      <c r="F316" s="304"/>
      <c r="G316" s="374"/>
      <c r="H316" s="749"/>
      <c r="I316" s="304"/>
      <c r="J316" s="1046"/>
    </row>
    <row r="317" spans="1:10">
      <c r="A317" s="331" t="s">
        <v>1478</v>
      </c>
      <c r="B317" s="302" t="s">
        <v>507</v>
      </c>
      <c r="C317" s="305" t="s">
        <v>493</v>
      </c>
      <c r="D317" s="141" t="s">
        <v>49</v>
      </c>
      <c r="E317" s="146">
        <v>60</v>
      </c>
      <c r="F317" s="304"/>
      <c r="G317" s="374"/>
      <c r="H317" s="749"/>
      <c r="I317" s="304"/>
      <c r="J317" s="1046"/>
    </row>
    <row r="318" spans="1:10">
      <c r="A318" s="331" t="s">
        <v>1479</v>
      </c>
      <c r="B318" s="302" t="s">
        <v>508</v>
      </c>
      <c r="C318" s="305" t="s">
        <v>493</v>
      </c>
      <c r="D318" s="141" t="s">
        <v>49</v>
      </c>
      <c r="E318" s="146">
        <v>60</v>
      </c>
      <c r="F318" s="304"/>
      <c r="G318" s="374"/>
      <c r="H318" s="749"/>
      <c r="I318" s="304"/>
      <c r="J318" s="1046"/>
    </row>
    <row r="319" spans="1:10">
      <c r="A319" s="331" t="s">
        <v>1480</v>
      </c>
      <c r="B319" s="302" t="s">
        <v>509</v>
      </c>
      <c r="C319" s="305" t="s">
        <v>493</v>
      </c>
      <c r="D319" s="141" t="s">
        <v>49</v>
      </c>
      <c r="E319" s="146">
        <v>60</v>
      </c>
      <c r="F319" s="304"/>
      <c r="G319" s="374"/>
      <c r="H319" s="749"/>
      <c r="I319" s="304"/>
      <c r="J319" s="1046"/>
    </row>
    <row r="320" spans="1:10">
      <c r="A320" s="331" t="s">
        <v>1481</v>
      </c>
      <c r="B320" s="302" t="s">
        <v>510</v>
      </c>
      <c r="C320" s="305" t="s">
        <v>493</v>
      </c>
      <c r="D320" s="141" t="s">
        <v>49</v>
      </c>
      <c r="E320" s="146">
        <v>60</v>
      </c>
      <c r="F320" s="304"/>
      <c r="G320" s="374"/>
      <c r="H320" s="749"/>
      <c r="I320" s="304"/>
      <c r="J320" s="1046"/>
    </row>
    <row r="321" spans="1:10">
      <c r="A321" s="331" t="s">
        <v>1482</v>
      </c>
      <c r="B321" s="302" t="s">
        <v>469</v>
      </c>
      <c r="C321" s="305" t="s">
        <v>493</v>
      </c>
      <c r="D321" s="141" t="s">
        <v>49</v>
      </c>
      <c r="E321" s="146">
        <v>60</v>
      </c>
      <c r="F321" s="304"/>
      <c r="G321" s="374"/>
      <c r="H321" s="749"/>
      <c r="I321" s="304"/>
      <c r="J321" s="1046"/>
    </row>
    <row r="322" spans="1:10" ht="25.5">
      <c r="A322" s="331" t="s">
        <v>1483</v>
      </c>
      <c r="B322" s="302" t="s">
        <v>511</v>
      </c>
      <c r="C322" s="305" t="s">
        <v>493</v>
      </c>
      <c r="D322" s="141" t="s">
        <v>49</v>
      </c>
      <c r="E322" s="299">
        <v>45</v>
      </c>
      <c r="F322" s="304"/>
      <c r="G322" s="374"/>
      <c r="H322" s="749"/>
      <c r="I322" s="304"/>
      <c r="J322" s="1046"/>
    </row>
    <row r="323" spans="1:10">
      <c r="A323" s="331" t="s">
        <v>1484</v>
      </c>
      <c r="B323" s="302" t="s">
        <v>512</v>
      </c>
      <c r="C323" s="305" t="s">
        <v>493</v>
      </c>
      <c r="D323" s="141" t="s">
        <v>49</v>
      </c>
      <c r="E323" s="299">
        <v>45</v>
      </c>
      <c r="F323" s="304"/>
      <c r="G323" s="374"/>
      <c r="H323" s="749"/>
      <c r="I323" s="304"/>
      <c r="J323" s="1046"/>
    </row>
    <row r="324" spans="1:10">
      <c r="A324" s="331" t="s">
        <v>1485</v>
      </c>
      <c r="B324" s="302" t="s">
        <v>513</v>
      </c>
      <c r="C324" s="305" t="s">
        <v>493</v>
      </c>
      <c r="D324" s="141" t="s">
        <v>49</v>
      </c>
      <c r="E324" s="299">
        <v>45</v>
      </c>
      <c r="F324" s="304"/>
      <c r="G324" s="374"/>
      <c r="H324" s="749"/>
      <c r="I324" s="304"/>
      <c r="J324" s="1046"/>
    </row>
    <row r="325" spans="1:10" ht="25.5">
      <c r="A325" s="331" t="s">
        <v>1486</v>
      </c>
      <c r="B325" s="302" t="s">
        <v>514</v>
      </c>
      <c r="C325" s="305" t="s">
        <v>515</v>
      </c>
      <c r="D325" s="334" t="s">
        <v>87</v>
      </c>
      <c r="E325" s="299">
        <v>36</v>
      </c>
      <c r="F325" s="304"/>
      <c r="G325" s="374"/>
      <c r="H325" s="749"/>
      <c r="I325" s="304"/>
      <c r="J325" s="1046"/>
    </row>
    <row r="326" spans="1:10" ht="25.5">
      <c r="A326" s="331" t="s">
        <v>1487</v>
      </c>
      <c r="B326" s="302" t="s">
        <v>516</v>
      </c>
      <c r="C326" s="305" t="s">
        <v>517</v>
      </c>
      <c r="D326" s="334" t="s">
        <v>87</v>
      </c>
      <c r="E326" s="299">
        <v>30</v>
      </c>
      <c r="F326" s="304"/>
      <c r="G326" s="374"/>
      <c r="H326" s="749"/>
      <c r="I326" s="304"/>
      <c r="J326" s="1046"/>
    </row>
    <row r="327" spans="1:10" ht="25.5">
      <c r="A327" s="331" t="s">
        <v>1488</v>
      </c>
      <c r="B327" s="302" t="s">
        <v>518</v>
      </c>
      <c r="C327" s="305" t="s">
        <v>517</v>
      </c>
      <c r="D327" s="334" t="s">
        <v>49</v>
      </c>
      <c r="E327" s="163">
        <v>30</v>
      </c>
      <c r="F327" s="167"/>
      <c r="G327" s="409"/>
      <c r="H327" s="1081"/>
      <c r="I327" s="409"/>
      <c r="J327" s="1081"/>
    </row>
    <row r="328" spans="1:10">
      <c r="A328" s="332"/>
      <c r="B328" s="385"/>
      <c r="C328" s="385"/>
      <c r="D328" s="335"/>
      <c r="E328" s="358"/>
      <c r="F328" s="329"/>
      <c r="G328" s="378"/>
      <c r="H328" s="1071"/>
      <c r="I328" s="406" t="s">
        <v>1052</v>
      </c>
      <c r="J328" s="769"/>
    </row>
    <row r="329" spans="1:10">
      <c r="A329" s="330" t="s">
        <v>1053</v>
      </c>
      <c r="B329" s="181" t="s">
        <v>2780</v>
      </c>
      <c r="C329" s="233"/>
      <c r="D329" s="333"/>
      <c r="E329" s="357"/>
      <c r="F329" s="320"/>
      <c r="G329" s="375"/>
      <c r="H329" s="1049"/>
      <c r="I329" s="320"/>
      <c r="J329" s="1045"/>
    </row>
    <row r="330" spans="1:10" ht="25.5">
      <c r="A330" s="331" t="s">
        <v>1055</v>
      </c>
      <c r="B330" s="302" t="s">
        <v>522</v>
      </c>
      <c r="C330" s="305" t="s">
        <v>523</v>
      </c>
      <c r="D330" s="144" t="s">
        <v>49</v>
      </c>
      <c r="E330" s="299">
        <v>12</v>
      </c>
      <c r="F330" s="304"/>
      <c r="G330" s="374"/>
      <c r="H330" s="749"/>
      <c r="I330" s="304"/>
      <c r="J330" s="1046"/>
    </row>
    <row r="331" spans="1:10" ht="25.5">
      <c r="A331" s="331" t="s">
        <v>1057</v>
      </c>
      <c r="B331" s="302" t="s">
        <v>525</v>
      </c>
      <c r="C331" s="305" t="s">
        <v>526</v>
      </c>
      <c r="D331" s="144" t="s">
        <v>49</v>
      </c>
      <c r="E331" s="299">
        <v>9</v>
      </c>
      <c r="F331" s="304"/>
      <c r="G331" s="374"/>
      <c r="H331" s="749"/>
      <c r="I331" s="304"/>
      <c r="J331" s="1046"/>
    </row>
    <row r="332" spans="1:10" ht="25.5">
      <c r="A332" s="331" t="s">
        <v>1058</v>
      </c>
      <c r="B332" s="302" t="s">
        <v>528</v>
      </c>
      <c r="C332" s="305" t="s">
        <v>529</v>
      </c>
      <c r="D332" s="144" t="s">
        <v>49</v>
      </c>
      <c r="E332" s="299">
        <v>12</v>
      </c>
      <c r="F332" s="304"/>
      <c r="G332" s="374"/>
      <c r="H332" s="749"/>
      <c r="I332" s="304"/>
      <c r="J332" s="1046"/>
    </row>
    <row r="333" spans="1:10" ht="25.5">
      <c r="A333" s="331" t="s">
        <v>1489</v>
      </c>
      <c r="B333" s="302" t="s">
        <v>531</v>
      </c>
      <c r="C333" s="305" t="s">
        <v>532</v>
      </c>
      <c r="D333" s="144" t="s">
        <v>49</v>
      </c>
      <c r="E333" s="299">
        <v>6</v>
      </c>
      <c r="F333" s="304"/>
      <c r="G333" s="374"/>
      <c r="H333" s="749"/>
      <c r="I333" s="304"/>
      <c r="J333" s="1046"/>
    </row>
    <row r="334" spans="1:10" ht="25.5">
      <c r="A334" s="331" t="s">
        <v>1490</v>
      </c>
      <c r="B334" s="302" t="s">
        <v>533</v>
      </c>
      <c r="C334" s="305" t="s">
        <v>534</v>
      </c>
      <c r="D334" s="144" t="s">
        <v>49</v>
      </c>
      <c r="E334" s="299">
        <v>9</v>
      </c>
      <c r="F334" s="304"/>
      <c r="G334" s="374"/>
      <c r="H334" s="749"/>
      <c r="I334" s="304"/>
      <c r="J334" s="1046"/>
    </row>
    <row r="335" spans="1:10" ht="25.5">
      <c r="A335" s="331" t="s">
        <v>1491</v>
      </c>
      <c r="B335" s="302" t="s">
        <v>535</v>
      </c>
      <c r="C335" s="305" t="s">
        <v>536</v>
      </c>
      <c r="D335" s="144" t="s">
        <v>49</v>
      </c>
      <c r="E335" s="299">
        <v>6</v>
      </c>
      <c r="F335" s="304"/>
      <c r="G335" s="374"/>
      <c r="H335" s="749"/>
      <c r="I335" s="304"/>
      <c r="J335" s="1046"/>
    </row>
    <row r="336" spans="1:10" ht="25.5">
      <c r="A336" s="331" t="s">
        <v>1492</v>
      </c>
      <c r="B336" s="302" t="s">
        <v>537</v>
      </c>
      <c r="C336" s="305" t="s">
        <v>538</v>
      </c>
      <c r="D336" s="144" t="s">
        <v>49</v>
      </c>
      <c r="E336" s="299">
        <v>12</v>
      </c>
      <c r="F336" s="304"/>
      <c r="G336" s="374"/>
      <c r="H336" s="749"/>
      <c r="I336" s="304"/>
      <c r="J336" s="1046"/>
    </row>
    <row r="337" spans="1:10" ht="25.5">
      <c r="A337" s="331" t="s">
        <v>1493</v>
      </c>
      <c r="B337" s="302" t="s">
        <v>539</v>
      </c>
      <c r="C337" s="305" t="s">
        <v>540</v>
      </c>
      <c r="D337" s="144" t="s">
        <v>49</v>
      </c>
      <c r="E337" s="299">
        <v>12</v>
      </c>
      <c r="F337" s="304"/>
      <c r="G337" s="374"/>
      <c r="H337" s="749"/>
      <c r="I337" s="304"/>
      <c r="J337" s="1046"/>
    </row>
    <row r="338" spans="1:10" ht="25.5">
      <c r="A338" s="331" t="s">
        <v>1494</v>
      </c>
      <c r="B338" s="302" t="s">
        <v>541</v>
      </c>
      <c r="C338" s="305" t="s">
        <v>542</v>
      </c>
      <c r="D338" s="144" t="s">
        <v>49</v>
      </c>
      <c r="E338" s="299">
        <v>12</v>
      </c>
      <c r="F338" s="304"/>
      <c r="G338" s="374"/>
      <c r="H338" s="749"/>
      <c r="I338" s="304"/>
      <c r="J338" s="1046"/>
    </row>
    <row r="339" spans="1:10" ht="25.5">
      <c r="A339" s="331" t="s">
        <v>1495</v>
      </c>
      <c r="B339" s="302" t="s">
        <v>543</v>
      </c>
      <c r="C339" s="305" t="s">
        <v>544</v>
      </c>
      <c r="D339" s="144" t="s">
        <v>49</v>
      </c>
      <c r="E339" s="299">
        <v>36</v>
      </c>
      <c r="F339" s="304"/>
      <c r="G339" s="374"/>
      <c r="H339" s="749"/>
      <c r="I339" s="304"/>
      <c r="J339" s="1046"/>
    </row>
    <row r="340" spans="1:10" ht="25.5">
      <c r="A340" s="331" t="s">
        <v>1496</v>
      </c>
      <c r="B340" s="302" t="s">
        <v>545</v>
      </c>
      <c r="C340" s="305" t="s">
        <v>546</v>
      </c>
      <c r="D340" s="144" t="s">
        <v>49</v>
      </c>
      <c r="E340" s="299">
        <v>12</v>
      </c>
      <c r="F340" s="304"/>
      <c r="G340" s="374"/>
      <c r="H340" s="749"/>
      <c r="I340" s="304"/>
      <c r="J340" s="1046"/>
    </row>
    <row r="341" spans="1:10" ht="25.5">
      <c r="A341" s="331" t="s">
        <v>1497</v>
      </c>
      <c r="B341" s="302" t="s">
        <v>547</v>
      </c>
      <c r="C341" s="305" t="s">
        <v>548</v>
      </c>
      <c r="D341" s="144" t="s">
        <v>49</v>
      </c>
      <c r="E341" s="299">
        <v>12</v>
      </c>
      <c r="F341" s="304"/>
      <c r="G341" s="374"/>
      <c r="H341" s="749"/>
      <c r="I341" s="304"/>
      <c r="J341" s="1046"/>
    </row>
    <row r="342" spans="1:10" ht="25.5">
      <c r="A342" s="331" t="s">
        <v>1498</v>
      </c>
      <c r="B342" s="302" t="s">
        <v>549</v>
      </c>
      <c r="C342" s="305" t="s">
        <v>550</v>
      </c>
      <c r="D342" s="144" t="s">
        <v>49</v>
      </c>
      <c r="E342" s="299">
        <v>6</v>
      </c>
      <c r="F342" s="304"/>
      <c r="G342" s="374"/>
      <c r="H342" s="749"/>
      <c r="I342" s="304"/>
      <c r="J342" s="1046"/>
    </row>
    <row r="343" spans="1:10" ht="25.5">
      <c r="A343" s="331" t="s">
        <v>1499</v>
      </c>
      <c r="B343" s="302" t="s">
        <v>551</v>
      </c>
      <c r="C343" s="305" t="s">
        <v>552</v>
      </c>
      <c r="D343" s="144" t="s">
        <v>49</v>
      </c>
      <c r="E343" s="299">
        <v>12</v>
      </c>
      <c r="F343" s="304"/>
      <c r="G343" s="374"/>
      <c r="H343" s="749"/>
      <c r="I343" s="304"/>
      <c r="J343" s="1046"/>
    </row>
    <row r="344" spans="1:10" ht="25.5">
      <c r="A344" s="331" t="s">
        <v>1500</v>
      </c>
      <c r="B344" s="302" t="s">
        <v>553</v>
      </c>
      <c r="C344" s="305" t="s">
        <v>554</v>
      </c>
      <c r="D344" s="144" t="s">
        <v>49</v>
      </c>
      <c r="E344" s="299">
        <v>6</v>
      </c>
      <c r="F344" s="304"/>
      <c r="G344" s="374"/>
      <c r="H344" s="749"/>
      <c r="I344" s="304"/>
      <c r="J344" s="1046"/>
    </row>
    <row r="345" spans="1:10" ht="25.5">
      <c r="A345" s="331" t="s">
        <v>1501</v>
      </c>
      <c r="B345" s="302" t="s">
        <v>555</v>
      </c>
      <c r="C345" s="305" t="s">
        <v>556</v>
      </c>
      <c r="D345" s="144" t="s">
        <v>49</v>
      </c>
      <c r="E345" s="299">
        <v>6</v>
      </c>
      <c r="F345" s="304"/>
      <c r="G345" s="374"/>
      <c r="H345" s="749"/>
      <c r="I345" s="304"/>
      <c r="J345" s="1046"/>
    </row>
    <row r="346" spans="1:10">
      <c r="A346" s="332"/>
      <c r="B346" s="378"/>
      <c r="C346" s="385"/>
      <c r="D346" s="335"/>
      <c r="E346" s="358"/>
      <c r="F346" s="329"/>
      <c r="G346" s="378"/>
      <c r="H346" s="87"/>
      <c r="I346" s="373" t="s">
        <v>1059</v>
      </c>
      <c r="J346" s="747"/>
    </row>
    <row r="347" spans="1:10">
      <c r="A347" s="330" t="s">
        <v>1060</v>
      </c>
      <c r="B347" s="181" t="s">
        <v>2779</v>
      </c>
      <c r="C347" s="233"/>
      <c r="D347" s="333"/>
      <c r="E347" s="357"/>
      <c r="F347" s="320"/>
      <c r="G347" s="375"/>
      <c r="H347" s="1049"/>
      <c r="I347" s="320"/>
      <c r="J347" s="1045"/>
    </row>
    <row r="348" spans="1:10">
      <c r="A348" s="331" t="s">
        <v>1062</v>
      </c>
      <c r="B348" s="302" t="s">
        <v>560</v>
      </c>
      <c r="C348" s="305" t="s">
        <v>561</v>
      </c>
      <c r="D348" s="144" t="s">
        <v>49</v>
      </c>
      <c r="E348" s="299">
        <v>60</v>
      </c>
      <c r="F348" s="304"/>
      <c r="G348" s="374"/>
      <c r="H348" s="749"/>
      <c r="I348" s="304"/>
      <c r="J348" s="1046"/>
    </row>
    <row r="349" spans="1:10">
      <c r="A349" s="331" t="s">
        <v>1065</v>
      </c>
      <c r="B349" s="302" t="s">
        <v>562</v>
      </c>
      <c r="C349" s="305" t="s">
        <v>561</v>
      </c>
      <c r="D349" s="144" t="s">
        <v>49</v>
      </c>
      <c r="E349" s="299">
        <v>240</v>
      </c>
      <c r="F349" s="304"/>
      <c r="G349" s="374"/>
      <c r="H349" s="749"/>
      <c r="I349" s="304"/>
      <c r="J349" s="1046"/>
    </row>
    <row r="350" spans="1:10">
      <c r="A350" s="331" t="s">
        <v>1067</v>
      </c>
      <c r="B350" s="302" t="s">
        <v>563</v>
      </c>
      <c r="C350" s="305" t="s">
        <v>561</v>
      </c>
      <c r="D350" s="144" t="s">
        <v>49</v>
      </c>
      <c r="E350" s="299">
        <v>12</v>
      </c>
      <c r="F350" s="304"/>
      <c r="G350" s="374"/>
      <c r="H350" s="749"/>
      <c r="I350" s="304"/>
      <c r="J350" s="1046"/>
    </row>
    <row r="351" spans="1:10">
      <c r="A351" s="331" t="s">
        <v>1068</v>
      </c>
      <c r="B351" s="302" t="s">
        <v>564</v>
      </c>
      <c r="C351" s="305" t="s">
        <v>561</v>
      </c>
      <c r="D351" s="144" t="s">
        <v>49</v>
      </c>
      <c r="E351" s="299">
        <v>6</v>
      </c>
      <c r="F351" s="304"/>
      <c r="G351" s="374"/>
      <c r="H351" s="749"/>
      <c r="I351" s="304"/>
      <c r="J351" s="1046"/>
    </row>
    <row r="352" spans="1:10">
      <c r="A352" s="332"/>
      <c r="B352" s="341"/>
      <c r="C352" s="385"/>
      <c r="D352" s="335"/>
      <c r="E352" s="358"/>
      <c r="F352" s="329"/>
      <c r="G352" s="378"/>
      <c r="H352" s="87"/>
      <c r="I352" s="373" t="s">
        <v>1083</v>
      </c>
      <c r="J352" s="747"/>
    </row>
    <row r="353" spans="1:10">
      <c r="A353" s="330" t="s">
        <v>1135</v>
      </c>
      <c r="B353" s="181" t="s">
        <v>2778</v>
      </c>
      <c r="C353" s="233"/>
      <c r="D353" s="184"/>
      <c r="E353" s="185"/>
      <c r="F353" s="320"/>
      <c r="G353" s="375"/>
      <c r="H353" s="1049"/>
      <c r="I353" s="320"/>
      <c r="J353" s="1045"/>
    </row>
    <row r="354" spans="1:10">
      <c r="A354" s="331" t="s">
        <v>1136</v>
      </c>
      <c r="B354" s="302" t="s">
        <v>568</v>
      </c>
      <c r="C354" s="305" t="s">
        <v>2707</v>
      </c>
      <c r="D354" s="144" t="s">
        <v>49</v>
      </c>
      <c r="E354" s="299">
        <v>150</v>
      </c>
      <c r="F354" s="304"/>
      <c r="G354" s="374"/>
      <c r="H354" s="749"/>
      <c r="I354" s="304"/>
      <c r="J354" s="1046"/>
    </row>
    <row r="355" spans="1:10" ht="51">
      <c r="A355" s="331" t="s">
        <v>1139</v>
      </c>
      <c r="B355" s="302" t="s">
        <v>569</v>
      </c>
      <c r="C355" s="305" t="s">
        <v>570</v>
      </c>
      <c r="D355" s="144" t="s">
        <v>49</v>
      </c>
      <c r="E355" s="299">
        <v>90</v>
      </c>
      <c r="F355" s="304"/>
      <c r="G355" s="374"/>
      <c r="H355" s="749"/>
      <c r="I355" s="304"/>
      <c r="J355" s="1046"/>
    </row>
    <row r="356" spans="1:10">
      <c r="A356" s="332"/>
      <c r="B356" s="341"/>
      <c r="C356" s="385"/>
      <c r="D356" s="335"/>
      <c r="E356" s="358"/>
      <c r="F356" s="329"/>
      <c r="G356" s="378"/>
      <c r="H356" s="1062"/>
      <c r="I356" s="373" t="s">
        <v>1146</v>
      </c>
      <c r="J356" s="758"/>
    </row>
    <row r="357" spans="1:10">
      <c r="A357" s="330" t="s">
        <v>1147</v>
      </c>
      <c r="B357" s="181" t="s">
        <v>2777</v>
      </c>
      <c r="C357" s="235"/>
      <c r="D357" s="333"/>
      <c r="E357" s="357"/>
      <c r="F357" s="320"/>
      <c r="G357" s="375"/>
      <c r="H357" s="1049"/>
      <c r="I357" s="320"/>
      <c r="J357" s="1045"/>
    </row>
    <row r="358" spans="1:10">
      <c r="A358" s="331" t="s">
        <v>1148</v>
      </c>
      <c r="B358" s="302" t="s">
        <v>574</v>
      </c>
      <c r="C358" s="305" t="s">
        <v>574</v>
      </c>
      <c r="D358" s="141" t="s">
        <v>31</v>
      </c>
      <c r="E358" s="299">
        <v>3</v>
      </c>
      <c r="F358" s="304"/>
      <c r="G358" s="374"/>
      <c r="H358" s="749"/>
      <c r="I358" s="304"/>
      <c r="J358" s="1046"/>
    </row>
    <row r="359" spans="1:10">
      <c r="A359" s="331" t="s">
        <v>1151</v>
      </c>
      <c r="B359" s="302" t="s">
        <v>575</v>
      </c>
      <c r="C359" s="305" t="s">
        <v>576</v>
      </c>
      <c r="D359" s="141" t="s">
        <v>31</v>
      </c>
      <c r="E359" s="299">
        <v>3</v>
      </c>
      <c r="F359" s="304"/>
      <c r="G359" s="374"/>
      <c r="H359" s="749"/>
      <c r="I359" s="304"/>
      <c r="J359" s="1046"/>
    </row>
    <row r="360" spans="1:10" ht="25.5">
      <c r="A360" s="331" t="s">
        <v>1154</v>
      </c>
      <c r="B360" s="302" t="s">
        <v>577</v>
      </c>
      <c r="C360" s="305" t="s">
        <v>2708</v>
      </c>
      <c r="D360" s="141" t="s">
        <v>31</v>
      </c>
      <c r="E360" s="299">
        <v>9</v>
      </c>
      <c r="F360" s="304"/>
      <c r="G360" s="374"/>
      <c r="H360" s="749"/>
      <c r="I360" s="304"/>
      <c r="J360" s="1046"/>
    </row>
    <row r="361" spans="1:10" ht="25.5">
      <c r="A361" s="331" t="s">
        <v>1502</v>
      </c>
      <c r="B361" s="302" t="s">
        <v>578</v>
      </c>
      <c r="C361" s="305" t="s">
        <v>2709</v>
      </c>
      <c r="D361" s="141" t="s">
        <v>31</v>
      </c>
      <c r="E361" s="299">
        <v>9</v>
      </c>
      <c r="F361" s="304"/>
      <c r="G361" s="374"/>
      <c r="H361" s="749"/>
      <c r="I361" s="304"/>
      <c r="J361" s="1046"/>
    </row>
    <row r="362" spans="1:10" ht="25.5">
      <c r="A362" s="331" t="s">
        <v>1503</v>
      </c>
      <c r="B362" s="302" t="s">
        <v>579</v>
      </c>
      <c r="C362" s="305" t="s">
        <v>2710</v>
      </c>
      <c r="D362" s="141" t="s">
        <v>31</v>
      </c>
      <c r="E362" s="299">
        <v>9</v>
      </c>
      <c r="F362" s="304"/>
      <c r="G362" s="374"/>
      <c r="H362" s="749"/>
      <c r="I362" s="304"/>
      <c r="J362" s="1046"/>
    </row>
    <row r="363" spans="1:10" ht="25.5">
      <c r="A363" s="331" t="s">
        <v>1504</v>
      </c>
      <c r="B363" s="302" t="s">
        <v>580</v>
      </c>
      <c r="C363" s="305" t="s">
        <v>2712</v>
      </c>
      <c r="D363" s="141" t="s">
        <v>31</v>
      </c>
      <c r="E363" s="299">
        <v>18</v>
      </c>
      <c r="F363" s="304"/>
      <c r="G363" s="374"/>
      <c r="H363" s="749"/>
      <c r="I363" s="304"/>
      <c r="J363" s="1046"/>
    </row>
    <row r="364" spans="1:10" ht="38.25">
      <c r="A364" s="331" t="s">
        <v>1505</v>
      </c>
      <c r="B364" s="302" t="s">
        <v>581</v>
      </c>
      <c r="C364" s="305" t="s">
        <v>2711</v>
      </c>
      <c r="D364" s="141" t="s">
        <v>31</v>
      </c>
      <c r="E364" s="299">
        <v>30</v>
      </c>
      <c r="F364" s="304"/>
      <c r="G364" s="374"/>
      <c r="H364" s="749"/>
      <c r="I364" s="304"/>
      <c r="J364" s="1046"/>
    </row>
    <row r="365" spans="1:10">
      <c r="A365" s="332"/>
      <c r="B365" s="341"/>
      <c r="C365" s="385"/>
      <c r="D365" s="335"/>
      <c r="E365" s="358"/>
      <c r="F365" s="329"/>
      <c r="G365" s="378"/>
      <c r="H365" s="87"/>
      <c r="I365" s="373" t="s">
        <v>1157</v>
      </c>
      <c r="J365" s="747"/>
    </row>
    <row r="366" spans="1:10">
      <c r="A366" s="330" t="s">
        <v>1158</v>
      </c>
      <c r="B366" s="181" t="s">
        <v>2776</v>
      </c>
      <c r="C366" s="235"/>
      <c r="D366" s="333"/>
      <c r="E366" s="357"/>
      <c r="F366" s="320"/>
      <c r="G366" s="375"/>
      <c r="H366" s="1049"/>
      <c r="I366" s="320"/>
      <c r="J366" s="1045"/>
    </row>
    <row r="367" spans="1:10" ht="25.5">
      <c r="A367" s="267" t="s">
        <v>1506</v>
      </c>
      <c r="B367" s="302" t="s">
        <v>585</v>
      </c>
      <c r="C367" s="305" t="s">
        <v>2713</v>
      </c>
      <c r="D367" s="384" t="s">
        <v>31</v>
      </c>
      <c r="E367" s="287">
        <v>3</v>
      </c>
      <c r="F367" s="304"/>
      <c r="G367" s="374"/>
      <c r="H367" s="749"/>
      <c r="I367" s="304"/>
      <c r="J367" s="1046"/>
    </row>
    <row r="368" spans="1:10" ht="25.5">
      <c r="A368" s="267" t="s">
        <v>1508</v>
      </c>
      <c r="B368" s="302" t="s">
        <v>587</v>
      </c>
      <c r="C368" s="305" t="s">
        <v>588</v>
      </c>
      <c r="D368" s="384" t="s">
        <v>31</v>
      </c>
      <c r="E368" s="287">
        <v>3</v>
      </c>
      <c r="F368" s="304"/>
      <c r="G368" s="374"/>
      <c r="H368" s="749"/>
      <c r="I368" s="304"/>
      <c r="J368" s="1046"/>
    </row>
    <row r="369" spans="1:10" ht="25.5">
      <c r="A369" s="267" t="s">
        <v>1509</v>
      </c>
      <c r="B369" s="302" t="s">
        <v>589</v>
      </c>
      <c r="C369" s="305" t="s">
        <v>590</v>
      </c>
      <c r="D369" s="384" t="s">
        <v>31</v>
      </c>
      <c r="E369" s="287">
        <v>3</v>
      </c>
      <c r="F369" s="304"/>
      <c r="G369" s="374"/>
      <c r="H369" s="749"/>
      <c r="I369" s="304"/>
      <c r="J369" s="1046"/>
    </row>
    <row r="370" spans="1:10" ht="25.5">
      <c r="A370" s="267" t="s">
        <v>1160</v>
      </c>
      <c r="B370" s="302" t="s">
        <v>591</v>
      </c>
      <c r="C370" s="305" t="s">
        <v>592</v>
      </c>
      <c r="D370" s="384" t="s">
        <v>31</v>
      </c>
      <c r="E370" s="287">
        <v>3</v>
      </c>
      <c r="F370" s="304"/>
      <c r="G370" s="374"/>
      <c r="H370" s="749"/>
      <c r="I370" s="304"/>
      <c r="J370" s="1046"/>
    </row>
    <row r="371" spans="1:10" ht="25.5">
      <c r="A371" s="267" t="s">
        <v>1163</v>
      </c>
      <c r="B371" s="302" t="s">
        <v>1507</v>
      </c>
      <c r="C371" s="305" t="s">
        <v>593</v>
      </c>
      <c r="D371" s="384" t="s">
        <v>31</v>
      </c>
      <c r="E371" s="287">
        <v>3</v>
      </c>
      <c r="F371" s="304"/>
      <c r="G371" s="374"/>
      <c r="H371" s="749"/>
      <c r="I371" s="304"/>
      <c r="J371" s="1046"/>
    </row>
    <row r="372" spans="1:10" ht="25.5">
      <c r="A372" s="267" t="s">
        <v>1166</v>
      </c>
      <c r="B372" s="302" t="s">
        <v>594</v>
      </c>
      <c r="C372" s="305" t="s">
        <v>595</v>
      </c>
      <c r="D372" s="384" t="s">
        <v>31</v>
      </c>
      <c r="E372" s="287">
        <v>3</v>
      </c>
      <c r="F372" s="304"/>
      <c r="G372" s="374"/>
      <c r="H372" s="749"/>
      <c r="I372" s="304"/>
      <c r="J372" s="1046"/>
    </row>
    <row r="373" spans="1:10" ht="25.5">
      <c r="A373" s="267" t="s">
        <v>1168</v>
      </c>
      <c r="B373" s="302" t="s">
        <v>596</v>
      </c>
      <c r="C373" s="305" t="s">
        <v>597</v>
      </c>
      <c r="D373" s="384" t="s">
        <v>31</v>
      </c>
      <c r="E373" s="287">
        <v>3</v>
      </c>
      <c r="F373" s="304"/>
      <c r="G373" s="374"/>
      <c r="H373" s="749"/>
      <c r="I373" s="304"/>
      <c r="J373" s="1046"/>
    </row>
    <row r="374" spans="1:10" ht="25.5">
      <c r="A374" s="267" t="s">
        <v>1171</v>
      </c>
      <c r="B374" s="302" t="s">
        <v>598</v>
      </c>
      <c r="C374" s="305" t="s">
        <v>599</v>
      </c>
      <c r="D374" s="384" t="s">
        <v>31</v>
      </c>
      <c r="E374" s="287">
        <v>3</v>
      </c>
      <c r="F374" s="304"/>
      <c r="G374" s="374"/>
      <c r="H374" s="749"/>
      <c r="I374" s="304"/>
      <c r="J374" s="1046"/>
    </row>
    <row r="375" spans="1:10" ht="25.5">
      <c r="A375" s="267" t="s">
        <v>1173</v>
      </c>
      <c r="B375" s="302" t="s">
        <v>600</v>
      </c>
      <c r="C375" s="434" t="s">
        <v>601</v>
      </c>
      <c r="D375" s="384" t="s">
        <v>31</v>
      </c>
      <c r="E375" s="287">
        <v>3</v>
      </c>
      <c r="F375" s="304"/>
      <c r="G375" s="374"/>
      <c r="H375" s="749"/>
      <c r="I375" s="304"/>
      <c r="J375" s="1046"/>
    </row>
    <row r="376" spans="1:10" ht="25.5">
      <c r="A376" s="267" t="s">
        <v>1510</v>
      </c>
      <c r="B376" s="302" t="s">
        <v>602</v>
      </c>
      <c r="C376" s="305" t="s">
        <v>603</v>
      </c>
      <c r="D376" s="384" t="s">
        <v>31</v>
      </c>
      <c r="E376" s="287">
        <v>3</v>
      </c>
      <c r="F376" s="304"/>
      <c r="G376" s="374"/>
      <c r="H376" s="749"/>
      <c r="I376" s="304"/>
      <c r="J376" s="1046"/>
    </row>
    <row r="377" spans="1:10" ht="25.5">
      <c r="A377" s="267" t="s">
        <v>1511</v>
      </c>
      <c r="B377" s="302" t="s">
        <v>604</v>
      </c>
      <c r="C377" s="305" t="s">
        <v>605</v>
      </c>
      <c r="D377" s="384" t="s">
        <v>31</v>
      </c>
      <c r="E377" s="287">
        <v>3</v>
      </c>
      <c r="F377" s="304"/>
      <c r="G377" s="374"/>
      <c r="H377" s="749"/>
      <c r="I377" s="304"/>
      <c r="J377" s="1046"/>
    </row>
    <row r="378" spans="1:10" ht="25.5">
      <c r="A378" s="267" t="s">
        <v>1512</v>
      </c>
      <c r="B378" s="302" t="s">
        <v>606</v>
      </c>
      <c r="C378" s="305" t="s">
        <v>607</v>
      </c>
      <c r="D378" s="384" t="s">
        <v>31</v>
      </c>
      <c r="E378" s="287">
        <v>3</v>
      </c>
      <c r="F378" s="304"/>
      <c r="G378" s="374"/>
      <c r="H378" s="749"/>
      <c r="I378" s="304"/>
      <c r="J378" s="1046"/>
    </row>
    <row r="379" spans="1:10" ht="25.5">
      <c r="A379" s="267" t="s">
        <v>1513</v>
      </c>
      <c r="B379" s="302" t="s">
        <v>608</v>
      </c>
      <c r="C379" s="305" t="s">
        <v>609</v>
      </c>
      <c r="D379" s="384" t="s">
        <v>31</v>
      </c>
      <c r="E379" s="287">
        <v>3</v>
      </c>
      <c r="F379" s="304"/>
      <c r="G379" s="374"/>
      <c r="H379" s="749"/>
      <c r="I379" s="304"/>
      <c r="J379" s="1046"/>
    </row>
    <row r="380" spans="1:10" ht="25.5">
      <c r="A380" s="267" t="s">
        <v>1514</v>
      </c>
      <c r="B380" s="302" t="s">
        <v>610</v>
      </c>
      <c r="C380" s="305" t="s">
        <v>611</v>
      </c>
      <c r="D380" s="384" t="s">
        <v>31</v>
      </c>
      <c r="E380" s="287">
        <v>3</v>
      </c>
      <c r="F380" s="304"/>
      <c r="G380" s="374"/>
      <c r="H380" s="749"/>
      <c r="I380" s="304"/>
      <c r="J380" s="1046"/>
    </row>
    <row r="381" spans="1:10" ht="25.5">
      <c r="A381" s="267" t="s">
        <v>1515</v>
      </c>
      <c r="B381" s="302" t="s">
        <v>612</v>
      </c>
      <c r="C381" s="305" t="s">
        <v>613</v>
      </c>
      <c r="D381" s="384" t="s">
        <v>31</v>
      </c>
      <c r="E381" s="287">
        <v>3</v>
      </c>
      <c r="F381" s="304"/>
      <c r="G381" s="374"/>
      <c r="H381" s="749"/>
      <c r="I381" s="304"/>
      <c r="J381" s="1046"/>
    </row>
    <row r="382" spans="1:10" ht="25.5">
      <c r="A382" s="267" t="s">
        <v>1516</v>
      </c>
      <c r="B382" s="302" t="s">
        <v>614</v>
      </c>
      <c r="C382" s="305" t="s">
        <v>615</v>
      </c>
      <c r="D382" s="384" t="s">
        <v>31</v>
      </c>
      <c r="E382" s="287">
        <v>3</v>
      </c>
      <c r="F382" s="304"/>
      <c r="G382" s="374"/>
      <c r="H382" s="749"/>
      <c r="I382" s="304"/>
      <c r="J382" s="1046"/>
    </row>
    <row r="383" spans="1:10" ht="25.5">
      <c r="A383" s="267" t="s">
        <v>1517</v>
      </c>
      <c r="B383" s="302" t="s">
        <v>616</v>
      </c>
      <c r="C383" s="305" t="s">
        <v>617</v>
      </c>
      <c r="D383" s="384" t="s">
        <v>31</v>
      </c>
      <c r="E383" s="287">
        <v>3</v>
      </c>
      <c r="F383" s="304"/>
      <c r="G383" s="374"/>
      <c r="H383" s="749"/>
      <c r="I383" s="304"/>
      <c r="J383" s="1046"/>
    </row>
    <row r="384" spans="1:10" ht="25.5">
      <c r="A384" s="267" t="s">
        <v>1518</v>
      </c>
      <c r="B384" s="302" t="s">
        <v>618</v>
      </c>
      <c r="C384" s="305" t="s">
        <v>619</v>
      </c>
      <c r="D384" s="384" t="s">
        <v>31</v>
      </c>
      <c r="E384" s="287">
        <v>3</v>
      </c>
      <c r="F384" s="304"/>
      <c r="G384" s="374"/>
      <c r="H384" s="749"/>
      <c r="I384" s="304"/>
      <c r="J384" s="1046"/>
    </row>
    <row r="385" spans="1:10">
      <c r="A385" s="332"/>
      <c r="B385" s="341"/>
      <c r="C385" s="385"/>
      <c r="D385" s="335"/>
      <c r="E385" s="358"/>
      <c r="F385" s="329"/>
      <c r="G385" s="378"/>
      <c r="H385" s="87"/>
      <c r="I385" s="373" t="s">
        <v>1176</v>
      </c>
      <c r="J385" s="747"/>
    </row>
    <row r="386" spans="1:10">
      <c r="A386" s="330" t="s">
        <v>1177</v>
      </c>
      <c r="B386" s="181" t="s">
        <v>2775</v>
      </c>
      <c r="C386" s="233"/>
      <c r="D386" s="333"/>
      <c r="E386" s="357"/>
      <c r="F386" s="320"/>
      <c r="G386" s="375"/>
      <c r="H386" s="1049"/>
      <c r="I386" s="320"/>
      <c r="J386" s="1045"/>
    </row>
    <row r="387" spans="1:10">
      <c r="A387" s="331" t="s">
        <v>1178</v>
      </c>
      <c r="B387" s="148" t="s">
        <v>623</v>
      </c>
      <c r="C387" s="238" t="s">
        <v>624</v>
      </c>
      <c r="D387" s="334" t="s">
        <v>87</v>
      </c>
      <c r="E387" s="360">
        <v>3</v>
      </c>
      <c r="F387" s="304"/>
      <c r="G387" s="374"/>
      <c r="H387" s="749"/>
      <c r="I387" s="304"/>
      <c r="J387" s="1046"/>
    </row>
    <row r="388" spans="1:10">
      <c r="A388" s="331" t="s">
        <v>1179</v>
      </c>
      <c r="B388" s="148" t="s">
        <v>625</v>
      </c>
      <c r="C388" s="305" t="s">
        <v>626</v>
      </c>
      <c r="D388" s="334" t="s">
        <v>87</v>
      </c>
      <c r="E388" s="360">
        <v>3</v>
      </c>
      <c r="F388" s="304"/>
      <c r="G388" s="374"/>
      <c r="H388" s="749"/>
      <c r="I388" s="304"/>
      <c r="J388" s="1046"/>
    </row>
    <row r="389" spans="1:10" ht="25.5">
      <c r="A389" s="331" t="s">
        <v>1180</v>
      </c>
      <c r="B389" s="148" t="s">
        <v>627</v>
      </c>
      <c r="C389" s="305" t="s">
        <v>628</v>
      </c>
      <c r="D389" s="334" t="s">
        <v>87</v>
      </c>
      <c r="E389" s="360">
        <v>3</v>
      </c>
      <c r="F389" s="304"/>
      <c r="G389" s="374"/>
      <c r="H389" s="749"/>
      <c r="I389" s="304"/>
      <c r="J389" s="1046"/>
    </row>
    <row r="390" spans="1:10" ht="25.5">
      <c r="A390" s="331" t="s">
        <v>1181</v>
      </c>
      <c r="B390" s="148" t="s">
        <v>629</v>
      </c>
      <c r="C390" s="305" t="s">
        <v>630</v>
      </c>
      <c r="D390" s="334" t="s">
        <v>87</v>
      </c>
      <c r="E390" s="360">
        <v>3</v>
      </c>
      <c r="F390" s="304"/>
      <c r="G390" s="374"/>
      <c r="H390" s="749"/>
      <c r="I390" s="304"/>
      <c r="J390" s="1046"/>
    </row>
    <row r="391" spans="1:10" ht="25.5">
      <c r="A391" s="331" t="s">
        <v>1519</v>
      </c>
      <c r="B391" s="148" t="s">
        <v>631</v>
      </c>
      <c r="C391" s="305" t="s">
        <v>632</v>
      </c>
      <c r="D391" s="334" t="s">
        <v>87</v>
      </c>
      <c r="E391" s="360">
        <v>3</v>
      </c>
      <c r="F391" s="304"/>
      <c r="G391" s="374"/>
      <c r="H391" s="749"/>
      <c r="I391" s="304"/>
      <c r="J391" s="1046"/>
    </row>
    <row r="392" spans="1:10">
      <c r="A392" s="331" t="s">
        <v>1182</v>
      </c>
      <c r="B392" s="148" t="s">
        <v>633</v>
      </c>
      <c r="C392" s="305" t="s">
        <v>634</v>
      </c>
      <c r="D392" s="334" t="s">
        <v>87</v>
      </c>
      <c r="E392" s="360">
        <v>3</v>
      </c>
      <c r="F392" s="304"/>
      <c r="G392" s="374"/>
      <c r="H392" s="749"/>
      <c r="I392" s="304"/>
      <c r="J392" s="1046"/>
    </row>
    <row r="393" spans="1:10">
      <c r="A393" s="331" t="s">
        <v>1183</v>
      </c>
      <c r="B393" s="148" t="s">
        <v>635</v>
      </c>
      <c r="C393" s="305" t="s">
        <v>636</v>
      </c>
      <c r="D393" s="334" t="s">
        <v>87</v>
      </c>
      <c r="E393" s="360">
        <v>3</v>
      </c>
      <c r="F393" s="304"/>
      <c r="G393" s="374"/>
      <c r="H393" s="749"/>
      <c r="I393" s="304"/>
      <c r="J393" s="1046"/>
    </row>
    <row r="394" spans="1:10">
      <c r="A394" s="331" t="s">
        <v>1184</v>
      </c>
      <c r="B394" s="148" t="s">
        <v>637</v>
      </c>
      <c r="C394" s="305" t="s">
        <v>638</v>
      </c>
      <c r="D394" s="334" t="s">
        <v>87</v>
      </c>
      <c r="E394" s="360">
        <v>3</v>
      </c>
      <c r="F394" s="304"/>
      <c r="G394" s="374"/>
      <c r="H394" s="749"/>
      <c r="I394" s="304"/>
      <c r="J394" s="1046"/>
    </row>
    <row r="395" spans="1:10">
      <c r="A395" s="331" t="s">
        <v>1185</v>
      </c>
      <c r="B395" s="148" t="s">
        <v>639</v>
      </c>
      <c r="C395" s="305" t="s">
        <v>640</v>
      </c>
      <c r="D395" s="334" t="s">
        <v>87</v>
      </c>
      <c r="E395" s="360">
        <v>3</v>
      </c>
      <c r="F395" s="304"/>
      <c r="G395" s="374"/>
      <c r="H395" s="749"/>
      <c r="I395" s="304"/>
      <c r="J395" s="1046"/>
    </row>
    <row r="396" spans="1:10" ht="25.5">
      <c r="A396" s="331" t="s">
        <v>1186</v>
      </c>
      <c r="B396" s="148" t="s">
        <v>641</v>
      </c>
      <c r="C396" s="305" t="s">
        <v>642</v>
      </c>
      <c r="D396" s="334" t="s">
        <v>87</v>
      </c>
      <c r="E396" s="360">
        <v>3</v>
      </c>
      <c r="F396" s="304"/>
      <c r="G396" s="374"/>
      <c r="H396" s="749"/>
      <c r="I396" s="304"/>
      <c r="J396" s="1046"/>
    </row>
    <row r="397" spans="1:10" ht="25.5">
      <c r="A397" s="331" t="s">
        <v>1187</v>
      </c>
      <c r="B397" s="148" t="s">
        <v>643</v>
      </c>
      <c r="C397" s="305" t="s">
        <v>644</v>
      </c>
      <c r="D397" s="334" t="s">
        <v>87</v>
      </c>
      <c r="E397" s="360">
        <v>3</v>
      </c>
      <c r="F397" s="304"/>
      <c r="G397" s="374"/>
      <c r="H397" s="749"/>
      <c r="I397" s="304"/>
      <c r="J397" s="1046"/>
    </row>
    <row r="398" spans="1:10" ht="25.5">
      <c r="A398" s="331" t="s">
        <v>1188</v>
      </c>
      <c r="B398" s="148" t="s">
        <v>645</v>
      </c>
      <c r="C398" s="305" t="s">
        <v>646</v>
      </c>
      <c r="D398" s="334" t="s">
        <v>87</v>
      </c>
      <c r="E398" s="360">
        <v>3</v>
      </c>
      <c r="F398" s="304"/>
      <c r="G398" s="374"/>
      <c r="H398" s="749"/>
      <c r="I398" s="304"/>
      <c r="J398" s="1046"/>
    </row>
    <row r="399" spans="1:10">
      <c r="A399" s="331" t="s">
        <v>1189</v>
      </c>
      <c r="B399" s="148" t="s">
        <v>647</v>
      </c>
      <c r="C399" s="305" t="s">
        <v>648</v>
      </c>
      <c r="D399" s="334" t="s">
        <v>87</v>
      </c>
      <c r="E399" s="360">
        <v>3</v>
      </c>
      <c r="F399" s="304"/>
      <c r="G399" s="374"/>
      <c r="H399" s="749"/>
      <c r="I399" s="304"/>
      <c r="J399" s="1046"/>
    </row>
    <row r="400" spans="1:10">
      <c r="A400" s="331" t="s">
        <v>1191</v>
      </c>
      <c r="B400" s="148" t="s">
        <v>649</v>
      </c>
      <c r="C400" s="305" t="s">
        <v>650</v>
      </c>
      <c r="D400" s="334" t="s">
        <v>87</v>
      </c>
      <c r="E400" s="360">
        <v>3</v>
      </c>
      <c r="F400" s="304"/>
      <c r="G400" s="374"/>
      <c r="H400" s="749"/>
      <c r="I400" s="304"/>
      <c r="J400" s="1046"/>
    </row>
    <row r="401" spans="1:10" ht="25.5">
      <c r="A401" s="331" t="s">
        <v>1192</v>
      </c>
      <c r="B401" s="148" t="s">
        <v>651</v>
      </c>
      <c r="C401" s="305" t="s">
        <v>652</v>
      </c>
      <c r="D401" s="334" t="s">
        <v>87</v>
      </c>
      <c r="E401" s="360">
        <v>3</v>
      </c>
      <c r="F401" s="304"/>
      <c r="G401" s="374"/>
      <c r="H401" s="749"/>
      <c r="I401" s="304"/>
      <c r="J401" s="1046"/>
    </row>
    <row r="402" spans="1:10" ht="25.5">
      <c r="A402" s="331" t="s">
        <v>1193</v>
      </c>
      <c r="B402" s="148" t="s">
        <v>653</v>
      </c>
      <c r="C402" s="305" t="s">
        <v>654</v>
      </c>
      <c r="D402" s="334" t="s">
        <v>87</v>
      </c>
      <c r="E402" s="360">
        <v>3</v>
      </c>
      <c r="F402" s="304"/>
      <c r="G402" s="374"/>
      <c r="H402" s="749"/>
      <c r="I402" s="304"/>
      <c r="J402" s="1046"/>
    </row>
    <row r="403" spans="1:10" ht="25.5">
      <c r="A403" s="331" t="s">
        <v>1194</v>
      </c>
      <c r="B403" s="148" t="s">
        <v>655</v>
      </c>
      <c r="C403" s="305" t="s">
        <v>656</v>
      </c>
      <c r="D403" s="334" t="s">
        <v>87</v>
      </c>
      <c r="E403" s="360">
        <v>3</v>
      </c>
      <c r="F403" s="304"/>
      <c r="G403" s="374"/>
      <c r="H403" s="749"/>
      <c r="I403" s="304"/>
      <c r="J403" s="1046"/>
    </row>
    <row r="404" spans="1:10" ht="25.5">
      <c r="A404" s="331" t="s">
        <v>1197</v>
      </c>
      <c r="B404" s="148" t="s">
        <v>657</v>
      </c>
      <c r="C404" s="305" t="s">
        <v>658</v>
      </c>
      <c r="D404" s="334" t="s">
        <v>87</v>
      </c>
      <c r="E404" s="360">
        <v>3</v>
      </c>
      <c r="F404" s="304"/>
      <c r="G404" s="374"/>
      <c r="H404" s="749"/>
      <c r="I404" s="304"/>
      <c r="J404" s="1046"/>
    </row>
    <row r="405" spans="1:10">
      <c r="A405" s="331" t="s">
        <v>1520</v>
      </c>
      <c r="B405" s="148" t="s">
        <v>659</v>
      </c>
      <c r="C405" s="305" t="s">
        <v>660</v>
      </c>
      <c r="D405" s="334" t="s">
        <v>87</v>
      </c>
      <c r="E405" s="360">
        <v>3</v>
      </c>
      <c r="F405" s="304"/>
      <c r="G405" s="374"/>
      <c r="H405" s="749"/>
      <c r="I405" s="304"/>
      <c r="J405" s="1046"/>
    </row>
    <row r="406" spans="1:10">
      <c r="A406" s="331" t="s">
        <v>1521</v>
      </c>
      <c r="B406" s="148" t="s">
        <v>661</v>
      </c>
      <c r="C406" s="305" t="s">
        <v>662</v>
      </c>
      <c r="D406" s="334" t="s">
        <v>87</v>
      </c>
      <c r="E406" s="360">
        <v>3</v>
      </c>
      <c r="F406" s="304"/>
      <c r="G406" s="374"/>
      <c r="H406" s="749"/>
      <c r="I406" s="304"/>
      <c r="J406" s="1046"/>
    </row>
    <row r="407" spans="1:10" ht="25.5">
      <c r="A407" s="331" t="s">
        <v>1522</v>
      </c>
      <c r="B407" s="148" t="s">
        <v>663</v>
      </c>
      <c r="C407" s="305" t="s">
        <v>664</v>
      </c>
      <c r="D407" s="334" t="s">
        <v>87</v>
      </c>
      <c r="E407" s="360">
        <v>3</v>
      </c>
      <c r="F407" s="304"/>
      <c r="G407" s="374"/>
      <c r="H407" s="749"/>
      <c r="I407" s="304"/>
      <c r="J407" s="1046"/>
    </row>
    <row r="408" spans="1:10" ht="25.5">
      <c r="A408" s="331" t="s">
        <v>1523</v>
      </c>
      <c r="B408" s="148" t="s">
        <v>665</v>
      </c>
      <c r="C408" s="305" t="s">
        <v>666</v>
      </c>
      <c r="D408" s="334" t="s">
        <v>87</v>
      </c>
      <c r="E408" s="360">
        <v>3</v>
      </c>
      <c r="F408" s="304"/>
      <c r="G408" s="374"/>
      <c r="H408" s="749"/>
      <c r="I408" s="304"/>
      <c r="J408" s="1046"/>
    </row>
    <row r="409" spans="1:10">
      <c r="A409" s="331" t="s">
        <v>1524</v>
      </c>
      <c r="B409" s="148" t="s">
        <v>667</v>
      </c>
      <c r="C409" s="305" t="s">
        <v>668</v>
      </c>
      <c r="D409" s="334" t="s">
        <v>87</v>
      </c>
      <c r="E409" s="360">
        <v>3</v>
      </c>
      <c r="F409" s="304"/>
      <c r="G409" s="374"/>
      <c r="H409" s="749"/>
      <c r="I409" s="304"/>
      <c r="J409" s="1046"/>
    </row>
    <row r="410" spans="1:10">
      <c r="A410" s="331" t="s">
        <v>1525</v>
      </c>
      <c r="B410" s="148" t="s">
        <v>669</v>
      </c>
      <c r="C410" s="305" t="s">
        <v>670</v>
      </c>
      <c r="D410" s="334" t="s">
        <v>87</v>
      </c>
      <c r="E410" s="360">
        <v>3</v>
      </c>
      <c r="F410" s="304"/>
      <c r="G410" s="374"/>
      <c r="H410" s="749"/>
      <c r="I410" s="304"/>
      <c r="J410" s="1046"/>
    </row>
    <row r="411" spans="1:10">
      <c r="A411" s="331" t="s">
        <v>1526</v>
      </c>
      <c r="B411" s="148" t="s">
        <v>671</v>
      </c>
      <c r="C411" s="305" t="s">
        <v>672</v>
      </c>
      <c r="D411" s="334" t="s">
        <v>87</v>
      </c>
      <c r="E411" s="360">
        <v>3</v>
      </c>
      <c r="F411" s="304"/>
      <c r="G411" s="374"/>
      <c r="H411" s="749"/>
      <c r="I411" s="304"/>
      <c r="J411" s="1046"/>
    </row>
    <row r="412" spans="1:10" ht="25.5">
      <c r="A412" s="331" t="s">
        <v>1527</v>
      </c>
      <c r="B412" s="148" t="s">
        <v>673</v>
      </c>
      <c r="C412" s="305" t="s">
        <v>674</v>
      </c>
      <c r="D412" s="334" t="s">
        <v>87</v>
      </c>
      <c r="E412" s="360">
        <v>3</v>
      </c>
      <c r="F412" s="304"/>
      <c r="G412" s="374"/>
      <c r="H412" s="749"/>
      <c r="I412" s="304"/>
      <c r="J412" s="1046"/>
    </row>
    <row r="413" spans="1:10">
      <c r="A413" s="331" t="s">
        <v>1528</v>
      </c>
      <c r="B413" s="148" t="s">
        <v>675</v>
      </c>
      <c r="C413" s="305" t="s">
        <v>676</v>
      </c>
      <c r="D413" s="334" t="s">
        <v>87</v>
      </c>
      <c r="E413" s="360">
        <v>3</v>
      </c>
      <c r="F413" s="304"/>
      <c r="G413" s="374"/>
      <c r="H413" s="749"/>
      <c r="I413" s="304"/>
      <c r="J413" s="1046"/>
    </row>
    <row r="414" spans="1:10" ht="25.5">
      <c r="A414" s="331" t="s">
        <v>1529</v>
      </c>
      <c r="B414" s="148" t="s">
        <v>677</v>
      </c>
      <c r="C414" s="305" t="s">
        <v>678</v>
      </c>
      <c r="D414" s="334" t="s">
        <v>87</v>
      </c>
      <c r="E414" s="360">
        <v>3</v>
      </c>
      <c r="F414" s="304"/>
      <c r="G414" s="374"/>
      <c r="H414" s="749"/>
      <c r="I414" s="304"/>
      <c r="J414" s="1046"/>
    </row>
    <row r="415" spans="1:10" ht="25.5">
      <c r="A415" s="331" t="s">
        <v>1530</v>
      </c>
      <c r="B415" s="148" t="s">
        <v>679</v>
      </c>
      <c r="C415" s="305" t="s">
        <v>680</v>
      </c>
      <c r="D415" s="334" t="s">
        <v>87</v>
      </c>
      <c r="E415" s="360">
        <v>3</v>
      </c>
      <c r="F415" s="304"/>
      <c r="G415" s="374"/>
      <c r="H415" s="749"/>
      <c r="I415" s="304"/>
      <c r="J415" s="1046"/>
    </row>
    <row r="416" spans="1:10" ht="25.5">
      <c r="A416" s="331" t="s">
        <v>1531</v>
      </c>
      <c r="B416" s="148" t="s">
        <v>681</v>
      </c>
      <c r="C416" s="305" t="s">
        <v>682</v>
      </c>
      <c r="D416" s="334" t="s">
        <v>87</v>
      </c>
      <c r="E416" s="360">
        <v>3</v>
      </c>
      <c r="F416" s="304"/>
      <c r="G416" s="374"/>
      <c r="H416" s="749"/>
      <c r="I416" s="304"/>
      <c r="J416" s="1046"/>
    </row>
    <row r="417" spans="1:10" ht="25.5">
      <c r="A417" s="331" t="s">
        <v>1532</v>
      </c>
      <c r="B417" s="148" t="s">
        <v>683</v>
      </c>
      <c r="C417" s="305" t="s">
        <v>684</v>
      </c>
      <c r="D417" s="334" t="s">
        <v>87</v>
      </c>
      <c r="E417" s="360">
        <v>3</v>
      </c>
      <c r="F417" s="304"/>
      <c r="G417" s="374"/>
      <c r="H417" s="749"/>
      <c r="I417" s="304"/>
      <c r="J417" s="1046"/>
    </row>
    <row r="418" spans="1:10" ht="25.5">
      <c r="A418" s="331" t="s">
        <v>1533</v>
      </c>
      <c r="B418" s="148" t="s">
        <v>685</v>
      </c>
      <c r="C418" s="305" t="s">
        <v>686</v>
      </c>
      <c r="D418" s="334" t="s">
        <v>87</v>
      </c>
      <c r="E418" s="360">
        <v>3</v>
      </c>
      <c r="F418" s="304"/>
      <c r="G418" s="374"/>
      <c r="H418" s="749"/>
      <c r="I418" s="304"/>
      <c r="J418" s="1046"/>
    </row>
    <row r="419" spans="1:10" ht="25.5">
      <c r="A419" s="331" t="s">
        <v>1534</v>
      </c>
      <c r="B419" s="148" t="s">
        <v>687</v>
      </c>
      <c r="C419" s="305" t="s">
        <v>688</v>
      </c>
      <c r="D419" s="334" t="s">
        <v>87</v>
      </c>
      <c r="E419" s="360">
        <v>3</v>
      </c>
      <c r="F419" s="304"/>
      <c r="G419" s="374"/>
      <c r="H419" s="749"/>
      <c r="I419" s="304"/>
      <c r="J419" s="1046"/>
    </row>
    <row r="420" spans="1:10">
      <c r="A420" s="331" t="s">
        <v>1535</v>
      </c>
      <c r="B420" s="148" t="s">
        <v>689</v>
      </c>
      <c r="C420" s="305" t="s">
        <v>690</v>
      </c>
      <c r="D420" s="334" t="s">
        <v>87</v>
      </c>
      <c r="E420" s="360">
        <v>3</v>
      </c>
      <c r="F420" s="304"/>
      <c r="G420" s="374"/>
      <c r="H420" s="749"/>
      <c r="I420" s="304"/>
      <c r="J420" s="1046"/>
    </row>
    <row r="421" spans="1:10">
      <c r="A421" s="331" t="s">
        <v>1536</v>
      </c>
      <c r="B421" s="148" t="s">
        <v>691</v>
      </c>
      <c r="C421" s="305" t="s">
        <v>692</v>
      </c>
      <c r="D421" s="334" t="s">
        <v>87</v>
      </c>
      <c r="E421" s="360">
        <v>3</v>
      </c>
      <c r="F421" s="304"/>
      <c r="G421" s="374"/>
      <c r="H421" s="749"/>
      <c r="I421" s="304"/>
      <c r="J421" s="1046"/>
    </row>
    <row r="422" spans="1:10" ht="25.5">
      <c r="A422" s="331" t="s">
        <v>1537</v>
      </c>
      <c r="B422" s="148" t="s">
        <v>693</v>
      </c>
      <c r="C422" s="305" t="s">
        <v>694</v>
      </c>
      <c r="D422" s="334" t="s">
        <v>87</v>
      </c>
      <c r="E422" s="360">
        <v>3</v>
      </c>
      <c r="F422" s="304"/>
      <c r="G422" s="374"/>
      <c r="H422" s="749"/>
      <c r="I422" s="304"/>
      <c r="J422" s="1046"/>
    </row>
    <row r="423" spans="1:10" ht="25.5">
      <c r="A423" s="331" t="s">
        <v>1538</v>
      </c>
      <c r="B423" s="148" t="s">
        <v>695</v>
      </c>
      <c r="C423" s="305" t="s">
        <v>696</v>
      </c>
      <c r="D423" s="334" t="s">
        <v>87</v>
      </c>
      <c r="E423" s="360">
        <v>3</v>
      </c>
      <c r="F423" s="304"/>
      <c r="G423" s="374"/>
      <c r="H423" s="749"/>
      <c r="I423" s="304"/>
      <c r="J423" s="1046"/>
    </row>
    <row r="424" spans="1:10">
      <c r="A424" s="331" t="s">
        <v>1539</v>
      </c>
      <c r="B424" s="148" t="s">
        <v>697</v>
      </c>
      <c r="C424" s="305" t="s">
        <v>698</v>
      </c>
      <c r="D424" s="334" t="s">
        <v>87</v>
      </c>
      <c r="E424" s="360">
        <v>3</v>
      </c>
      <c r="F424" s="304"/>
      <c r="G424" s="374"/>
      <c r="H424" s="749"/>
      <c r="I424" s="304"/>
      <c r="J424" s="1046"/>
    </row>
    <row r="425" spans="1:10">
      <c r="A425" s="331" t="s">
        <v>1540</v>
      </c>
      <c r="B425" s="148" t="s">
        <v>699</v>
      </c>
      <c r="C425" s="305" t="s">
        <v>700</v>
      </c>
      <c r="D425" s="334" t="s">
        <v>87</v>
      </c>
      <c r="E425" s="360">
        <v>3</v>
      </c>
      <c r="F425" s="304"/>
      <c r="G425" s="374"/>
      <c r="H425" s="749"/>
      <c r="I425" s="304"/>
      <c r="J425" s="1046"/>
    </row>
    <row r="426" spans="1:10" ht="25.5">
      <c r="A426" s="331" t="s">
        <v>1541</v>
      </c>
      <c r="B426" s="148" t="s">
        <v>701</v>
      </c>
      <c r="C426" s="305" t="s">
        <v>702</v>
      </c>
      <c r="D426" s="334" t="s">
        <v>87</v>
      </c>
      <c r="E426" s="360">
        <v>3</v>
      </c>
      <c r="F426" s="304"/>
      <c r="G426" s="374"/>
      <c r="H426" s="749"/>
      <c r="I426" s="304"/>
      <c r="J426" s="1046"/>
    </row>
    <row r="427" spans="1:10" ht="25.5">
      <c r="A427" s="331" t="s">
        <v>1542</v>
      </c>
      <c r="B427" s="148" t="s">
        <v>703</v>
      </c>
      <c r="C427" s="305" t="s">
        <v>704</v>
      </c>
      <c r="D427" s="334" t="s">
        <v>87</v>
      </c>
      <c r="E427" s="360">
        <v>3</v>
      </c>
      <c r="F427" s="304"/>
      <c r="G427" s="374"/>
      <c r="H427" s="749"/>
      <c r="I427" s="304"/>
      <c r="J427" s="1046"/>
    </row>
    <row r="428" spans="1:10">
      <c r="A428" s="331" t="s">
        <v>1543</v>
      </c>
      <c r="B428" s="148" t="s">
        <v>705</v>
      </c>
      <c r="C428" s="305" t="s">
        <v>706</v>
      </c>
      <c r="D428" s="334" t="s">
        <v>87</v>
      </c>
      <c r="E428" s="360">
        <v>3</v>
      </c>
      <c r="F428" s="304"/>
      <c r="G428" s="374"/>
      <c r="H428" s="749"/>
      <c r="I428" s="304"/>
      <c r="J428" s="1046"/>
    </row>
    <row r="429" spans="1:10" ht="25.5">
      <c r="A429" s="331" t="s">
        <v>1544</v>
      </c>
      <c r="B429" s="148" t="s">
        <v>707</v>
      </c>
      <c r="C429" s="305" t="s">
        <v>708</v>
      </c>
      <c r="D429" s="334" t="s">
        <v>87</v>
      </c>
      <c r="E429" s="360">
        <v>3</v>
      </c>
      <c r="F429" s="304"/>
      <c r="G429" s="374"/>
      <c r="H429" s="749"/>
      <c r="I429" s="304"/>
      <c r="J429" s="1046"/>
    </row>
    <row r="430" spans="1:10">
      <c r="A430" s="331" t="s">
        <v>1545</v>
      </c>
      <c r="B430" s="148" t="s">
        <v>709</v>
      </c>
      <c r="C430" s="305" t="s">
        <v>710</v>
      </c>
      <c r="D430" s="334" t="s">
        <v>87</v>
      </c>
      <c r="E430" s="360">
        <v>3</v>
      </c>
      <c r="F430" s="304"/>
      <c r="G430" s="374"/>
      <c r="H430" s="749"/>
      <c r="I430" s="304"/>
      <c r="J430" s="1046"/>
    </row>
    <row r="431" spans="1:10" ht="25.5">
      <c r="A431" s="331" t="s">
        <v>1546</v>
      </c>
      <c r="B431" s="148" t="s">
        <v>711</v>
      </c>
      <c r="C431" s="305" t="s">
        <v>712</v>
      </c>
      <c r="D431" s="334" t="s">
        <v>87</v>
      </c>
      <c r="E431" s="360">
        <v>3</v>
      </c>
      <c r="F431" s="304"/>
      <c r="G431" s="374"/>
      <c r="H431" s="749"/>
      <c r="I431" s="304"/>
      <c r="J431" s="1046"/>
    </row>
    <row r="432" spans="1:10" ht="25.5">
      <c r="A432" s="331" t="s">
        <v>1547</v>
      </c>
      <c r="B432" s="148" t="s">
        <v>713</v>
      </c>
      <c r="C432" s="305" t="s">
        <v>714</v>
      </c>
      <c r="D432" s="334" t="s">
        <v>87</v>
      </c>
      <c r="E432" s="360">
        <v>3</v>
      </c>
      <c r="F432" s="304"/>
      <c r="G432" s="374"/>
      <c r="H432" s="749"/>
      <c r="I432" s="304"/>
      <c r="J432" s="1046"/>
    </row>
    <row r="433" spans="1:10" ht="25.5">
      <c r="A433" s="331" t="s">
        <v>1548</v>
      </c>
      <c r="B433" s="148" t="s">
        <v>715</v>
      </c>
      <c r="C433" s="305" t="s">
        <v>716</v>
      </c>
      <c r="D433" s="334" t="s">
        <v>87</v>
      </c>
      <c r="E433" s="360">
        <v>3</v>
      </c>
      <c r="F433" s="304"/>
      <c r="G433" s="374"/>
      <c r="H433" s="749"/>
      <c r="I433" s="304"/>
      <c r="J433" s="1046"/>
    </row>
    <row r="434" spans="1:10" ht="25.5">
      <c r="A434" s="331" t="s">
        <v>1549</v>
      </c>
      <c r="B434" s="148" t="s">
        <v>717</v>
      </c>
      <c r="C434" s="305" t="s">
        <v>718</v>
      </c>
      <c r="D434" s="334" t="s">
        <v>87</v>
      </c>
      <c r="E434" s="360">
        <v>3</v>
      </c>
      <c r="F434" s="304"/>
      <c r="G434" s="374"/>
      <c r="H434" s="749"/>
      <c r="I434" s="304"/>
      <c r="J434" s="1046"/>
    </row>
    <row r="435" spans="1:10" ht="25.5">
      <c r="A435" s="331" t="s">
        <v>1550</v>
      </c>
      <c r="B435" s="148" t="s">
        <v>719</v>
      </c>
      <c r="C435" s="305" t="s">
        <v>720</v>
      </c>
      <c r="D435" s="334" t="s">
        <v>87</v>
      </c>
      <c r="E435" s="360">
        <v>3</v>
      </c>
      <c r="F435" s="304"/>
      <c r="G435" s="374"/>
      <c r="H435" s="749"/>
      <c r="I435" s="304"/>
      <c r="J435" s="1046"/>
    </row>
    <row r="436" spans="1:10" ht="25.5">
      <c r="A436" s="331" t="s">
        <v>1551</v>
      </c>
      <c r="B436" s="148" t="s">
        <v>721</v>
      </c>
      <c r="C436" s="305" t="s">
        <v>722</v>
      </c>
      <c r="D436" s="334" t="s">
        <v>87</v>
      </c>
      <c r="E436" s="360">
        <v>3</v>
      </c>
      <c r="F436" s="304"/>
      <c r="G436" s="374"/>
      <c r="H436" s="749"/>
      <c r="I436" s="304"/>
      <c r="J436" s="1046"/>
    </row>
    <row r="437" spans="1:10" ht="25.5">
      <c r="A437" s="331" t="s">
        <v>1552</v>
      </c>
      <c r="B437" s="148" t="s">
        <v>723</v>
      </c>
      <c r="C437" s="305" t="s">
        <v>2714</v>
      </c>
      <c r="D437" s="334" t="s">
        <v>87</v>
      </c>
      <c r="E437" s="360">
        <v>3</v>
      </c>
      <c r="F437" s="304"/>
      <c r="G437" s="374"/>
      <c r="H437" s="749"/>
      <c r="I437" s="304"/>
      <c r="J437" s="1046"/>
    </row>
    <row r="438" spans="1:10">
      <c r="A438" s="331" t="s">
        <v>1553</v>
      </c>
      <c r="B438" s="339" t="s">
        <v>724</v>
      </c>
      <c r="C438" s="100" t="s">
        <v>725</v>
      </c>
      <c r="D438" s="334" t="s">
        <v>87</v>
      </c>
      <c r="E438" s="360">
        <v>3</v>
      </c>
      <c r="F438" s="409"/>
      <c r="G438" s="409"/>
      <c r="H438" s="1081"/>
      <c r="I438" s="409"/>
      <c r="J438" s="1081"/>
    </row>
    <row r="439" spans="1:10">
      <c r="A439" s="332"/>
      <c r="B439" s="435"/>
      <c r="C439" s="436"/>
      <c r="D439" s="405"/>
      <c r="E439" s="437"/>
      <c r="F439" s="404"/>
      <c r="G439" s="378"/>
      <c r="H439" s="1071"/>
      <c r="I439" s="406" t="s">
        <v>1199</v>
      </c>
      <c r="J439" s="769"/>
    </row>
    <row r="440" spans="1:10">
      <c r="A440" s="330" t="s">
        <v>1200</v>
      </c>
      <c r="B440" s="278" t="s">
        <v>2771</v>
      </c>
      <c r="C440" s="235"/>
      <c r="D440" s="333"/>
      <c r="E440" s="357"/>
      <c r="F440" s="320"/>
      <c r="G440" s="375"/>
      <c r="H440" s="1049"/>
      <c r="I440" s="320"/>
      <c r="J440" s="1045"/>
    </row>
    <row r="441" spans="1:10" ht="51">
      <c r="A441" s="331" t="s">
        <v>1202</v>
      </c>
      <c r="B441" s="302" t="s">
        <v>729</v>
      </c>
      <c r="C441" s="168" t="s">
        <v>2715</v>
      </c>
      <c r="D441" s="334" t="s">
        <v>31</v>
      </c>
      <c r="E441" s="300">
        <v>3000</v>
      </c>
      <c r="F441" s="304"/>
      <c r="G441" s="374"/>
      <c r="H441" s="749"/>
      <c r="I441" s="304"/>
      <c r="J441" s="1046"/>
    </row>
    <row r="442" spans="1:10">
      <c r="A442" s="332"/>
      <c r="B442" s="341"/>
      <c r="C442" s="385"/>
      <c r="D442" s="335"/>
      <c r="E442" s="358"/>
      <c r="F442" s="329"/>
      <c r="G442" s="327"/>
      <c r="H442" s="87"/>
      <c r="I442" s="373" t="s">
        <v>1205</v>
      </c>
      <c r="J442" s="747"/>
    </row>
    <row r="443" spans="1:10">
      <c r="A443" s="330" t="s">
        <v>1206</v>
      </c>
      <c r="B443" s="278" t="s">
        <v>2772</v>
      </c>
      <c r="C443" s="255"/>
      <c r="D443" s="333"/>
      <c r="E443" s="185"/>
      <c r="F443" s="320"/>
      <c r="G443" s="426"/>
      <c r="H443" s="1044"/>
      <c r="I443" s="320"/>
      <c r="J443" s="1045"/>
    </row>
    <row r="444" spans="1:10" ht="25.5">
      <c r="A444" s="331" t="s">
        <v>1207</v>
      </c>
      <c r="B444" s="302" t="s">
        <v>730</v>
      </c>
      <c r="C444" s="168" t="s">
        <v>2716</v>
      </c>
      <c r="D444" s="334" t="s">
        <v>31</v>
      </c>
      <c r="E444" s="300">
        <v>30000</v>
      </c>
      <c r="F444" s="304"/>
      <c r="G444" s="374"/>
      <c r="H444" s="749"/>
      <c r="I444" s="304"/>
      <c r="J444" s="1046"/>
    </row>
    <row r="445" spans="1:10">
      <c r="A445" s="332"/>
      <c r="B445" s="341"/>
      <c r="C445" s="385"/>
      <c r="D445" s="335"/>
      <c r="E445" s="358"/>
      <c r="F445" s="329"/>
      <c r="G445" s="378"/>
      <c r="H445" s="87"/>
      <c r="I445" s="373" t="s">
        <v>1209</v>
      </c>
      <c r="J445" s="747"/>
    </row>
    <row r="446" spans="1:10">
      <c r="A446" s="330" t="s">
        <v>1210</v>
      </c>
      <c r="B446" s="278" t="s">
        <v>2773</v>
      </c>
      <c r="C446" s="255"/>
      <c r="D446" s="333"/>
      <c r="E446" s="185"/>
      <c r="F446" s="320"/>
      <c r="G446" s="426"/>
      <c r="H446" s="1049"/>
      <c r="I446" s="320"/>
      <c r="J446" s="1045"/>
    </row>
    <row r="447" spans="1:10" ht="38.25">
      <c r="A447" s="331" t="s">
        <v>1211</v>
      </c>
      <c r="B447" s="302" t="s">
        <v>732</v>
      </c>
      <c r="C447" s="239" t="s">
        <v>3426</v>
      </c>
      <c r="D447" s="334" t="s">
        <v>31</v>
      </c>
      <c r="E447" s="300">
        <v>864</v>
      </c>
      <c r="F447" s="304"/>
      <c r="G447" s="374"/>
      <c r="H447" s="749"/>
      <c r="I447" s="304"/>
      <c r="J447" s="1046"/>
    </row>
    <row r="448" spans="1:10">
      <c r="A448" s="332"/>
      <c r="B448" s="341"/>
      <c r="C448" s="385"/>
      <c r="D448" s="335"/>
      <c r="E448" s="358"/>
      <c r="F448" s="329"/>
      <c r="G448" s="327"/>
      <c r="H448" s="87"/>
      <c r="I448" s="373" t="s">
        <v>1216</v>
      </c>
      <c r="J448" s="747"/>
    </row>
    <row r="449" spans="1:10">
      <c r="A449" s="330" t="s">
        <v>1217</v>
      </c>
      <c r="B449" s="278" t="s">
        <v>2774</v>
      </c>
      <c r="C449" s="322"/>
      <c r="D449" s="333"/>
      <c r="E449" s="357"/>
      <c r="F449" s="249"/>
      <c r="G449" s="205"/>
      <c r="H449" s="1049"/>
      <c r="I449" s="250"/>
      <c r="J449" s="1045"/>
    </row>
    <row r="450" spans="1:10" ht="38.25">
      <c r="A450" s="331" t="s">
        <v>1219</v>
      </c>
      <c r="B450" s="302" t="s">
        <v>734</v>
      </c>
      <c r="C450" s="239" t="s">
        <v>735</v>
      </c>
      <c r="D450" s="334" t="s">
        <v>31</v>
      </c>
      <c r="E450" s="300">
        <v>40000</v>
      </c>
      <c r="F450" s="304"/>
      <c r="G450" s="374"/>
      <c r="H450" s="749"/>
      <c r="I450" s="304"/>
      <c r="J450" s="1046"/>
    </row>
    <row r="451" spans="1:10">
      <c r="A451" s="332"/>
      <c r="B451" s="341"/>
      <c r="C451" s="385"/>
      <c r="D451" s="335"/>
      <c r="E451" s="358"/>
      <c r="F451" s="329"/>
      <c r="G451" s="378"/>
      <c r="H451" s="87"/>
      <c r="I451" s="373" t="s">
        <v>1223</v>
      </c>
      <c r="J451" s="747"/>
    </row>
    <row r="452" spans="1:10">
      <c r="A452" s="330" t="s">
        <v>1224</v>
      </c>
      <c r="B452" s="277" t="s">
        <v>737</v>
      </c>
      <c r="C452" s="240"/>
      <c r="D452" s="336"/>
      <c r="E452" s="357"/>
      <c r="F452" s="324"/>
      <c r="G452" s="376"/>
      <c r="H452" s="1063"/>
      <c r="I452" s="324"/>
      <c r="J452" s="1064"/>
    </row>
    <row r="453" spans="1:10">
      <c r="A453" s="331" t="s">
        <v>1225</v>
      </c>
      <c r="B453" s="297" t="s">
        <v>739</v>
      </c>
      <c r="C453" s="380" t="s">
        <v>740</v>
      </c>
      <c r="D453" s="152" t="s">
        <v>49</v>
      </c>
      <c r="E453" s="150">
        <v>24</v>
      </c>
      <c r="F453" s="304"/>
      <c r="G453" s="374"/>
      <c r="H453" s="749"/>
      <c r="I453" s="304"/>
      <c r="J453" s="1046"/>
    </row>
    <row r="454" spans="1:10">
      <c r="A454" s="332"/>
      <c r="B454" s="341"/>
      <c r="C454" s="385"/>
      <c r="D454" s="335"/>
      <c r="E454" s="358"/>
      <c r="F454" s="329"/>
      <c r="G454" s="378"/>
      <c r="H454" s="87"/>
      <c r="I454" s="373" t="s">
        <v>1237</v>
      </c>
      <c r="J454" s="747"/>
    </row>
    <row r="455" spans="1:10">
      <c r="A455" s="330" t="s">
        <v>1238</v>
      </c>
      <c r="B455" s="343" t="s">
        <v>741</v>
      </c>
      <c r="C455" s="235"/>
      <c r="D455" s="178"/>
      <c r="E455" s="185"/>
      <c r="F455" s="320"/>
      <c r="G455" s="375"/>
      <c r="H455" s="1049"/>
      <c r="I455" s="320"/>
      <c r="J455" s="1045"/>
    </row>
    <row r="456" spans="1:10" ht="38.25">
      <c r="A456" s="331" t="s">
        <v>1240</v>
      </c>
      <c r="B456" s="297" t="s">
        <v>743</v>
      </c>
      <c r="C456" s="380" t="s">
        <v>744</v>
      </c>
      <c r="D456" s="152" t="s">
        <v>87</v>
      </c>
      <c r="E456" s="150">
        <v>18</v>
      </c>
      <c r="F456" s="304"/>
      <c r="G456" s="374"/>
      <c r="H456" s="749"/>
      <c r="I456" s="304"/>
      <c r="J456" s="1046"/>
    </row>
    <row r="457" spans="1:10">
      <c r="A457" s="332"/>
      <c r="B457" s="341"/>
      <c r="C457" s="385"/>
      <c r="D457" s="335"/>
      <c r="E457" s="358"/>
      <c r="F457" s="329"/>
      <c r="G457" s="378"/>
      <c r="H457" s="87"/>
      <c r="I457" s="373" t="s">
        <v>1250</v>
      </c>
      <c r="J457" s="747"/>
    </row>
    <row r="458" spans="1:10">
      <c r="A458" s="330" t="s">
        <v>1251</v>
      </c>
      <c r="B458" s="278" t="s">
        <v>2770</v>
      </c>
      <c r="C458" s="322"/>
      <c r="D458" s="333"/>
      <c r="E458" s="357"/>
      <c r="F458" s="249"/>
      <c r="G458" s="320"/>
      <c r="H458" s="1049"/>
      <c r="I458" s="250"/>
      <c r="J458" s="1045"/>
    </row>
    <row r="459" spans="1:10">
      <c r="A459" s="331" t="s">
        <v>1252</v>
      </c>
      <c r="B459" s="297" t="s">
        <v>746</v>
      </c>
      <c r="C459" s="380" t="s">
        <v>2717</v>
      </c>
      <c r="D459" s="152" t="s">
        <v>49</v>
      </c>
      <c r="E459" s="303">
        <v>18</v>
      </c>
      <c r="F459" s="304"/>
      <c r="G459" s="374"/>
      <c r="H459" s="749"/>
      <c r="I459" s="304"/>
      <c r="J459" s="1046"/>
    </row>
    <row r="460" spans="1:10" ht="25.5">
      <c r="A460" s="331" t="s">
        <v>1253</v>
      </c>
      <c r="B460" s="297" t="s">
        <v>748</v>
      </c>
      <c r="C460" s="380" t="s">
        <v>2718</v>
      </c>
      <c r="D460" s="152" t="s">
        <v>49</v>
      </c>
      <c r="E460" s="303">
        <v>18</v>
      </c>
      <c r="F460" s="304"/>
      <c r="G460" s="374"/>
      <c r="H460" s="749"/>
      <c r="I460" s="304"/>
      <c r="J460" s="1046"/>
    </row>
    <row r="461" spans="1:10">
      <c r="A461" s="332"/>
      <c r="B461" s="341"/>
      <c r="C461" s="385"/>
      <c r="D461" s="335"/>
      <c r="E461" s="358"/>
      <c r="F461" s="329"/>
      <c r="G461" s="378"/>
      <c r="H461" s="87"/>
      <c r="I461" s="373" t="s">
        <v>1259</v>
      </c>
      <c r="J461" s="747"/>
    </row>
    <row r="462" spans="1:10">
      <c r="A462" s="330" t="s">
        <v>1260</v>
      </c>
      <c r="B462" s="438" t="s">
        <v>750</v>
      </c>
      <c r="C462" s="235"/>
      <c r="D462" s="178"/>
      <c r="E462" s="187"/>
      <c r="F462" s="320"/>
      <c r="G462" s="375"/>
      <c r="H462" s="1049"/>
      <c r="I462" s="320"/>
      <c r="J462" s="1045"/>
    </row>
    <row r="463" spans="1:10">
      <c r="A463" s="331" t="s">
        <v>1261</v>
      </c>
      <c r="B463" s="297" t="s">
        <v>752</v>
      </c>
      <c r="C463" s="380" t="s">
        <v>753</v>
      </c>
      <c r="D463" s="152" t="s">
        <v>49</v>
      </c>
      <c r="E463" s="303">
        <v>63</v>
      </c>
      <c r="F463" s="304"/>
      <c r="G463" s="374"/>
      <c r="H463" s="749"/>
      <c r="I463" s="304"/>
      <c r="J463" s="1046"/>
    </row>
    <row r="464" spans="1:10">
      <c r="A464" s="332"/>
      <c r="B464" s="341"/>
      <c r="C464" s="385"/>
      <c r="D464" s="335"/>
      <c r="E464" s="358"/>
      <c r="F464" s="329"/>
      <c r="G464" s="378"/>
      <c r="H464" s="87"/>
      <c r="I464" s="373" t="s">
        <v>1276</v>
      </c>
      <c r="J464" s="747"/>
    </row>
    <row r="465" spans="1:10">
      <c r="A465" s="330" t="s">
        <v>1277</v>
      </c>
      <c r="B465" s="181" t="s">
        <v>754</v>
      </c>
      <c r="C465" s="235"/>
      <c r="D465" s="178"/>
      <c r="E465" s="187"/>
      <c r="F465" s="320"/>
      <c r="G465" s="375"/>
      <c r="H465" s="1049"/>
      <c r="I465" s="320"/>
      <c r="J465" s="1045"/>
    </row>
    <row r="466" spans="1:10" ht="38.25">
      <c r="A466" s="331" t="s">
        <v>1278</v>
      </c>
      <c r="B466" s="379" t="s">
        <v>756</v>
      </c>
      <c r="C466" s="380" t="s">
        <v>2719</v>
      </c>
      <c r="D466" s="197" t="s">
        <v>249</v>
      </c>
      <c r="E466" s="303">
        <v>72</v>
      </c>
      <c r="F466" s="304"/>
      <c r="G466" s="374"/>
      <c r="H466" s="749"/>
      <c r="I466" s="304"/>
      <c r="J466" s="1046"/>
    </row>
    <row r="467" spans="1:10">
      <c r="A467" s="332"/>
      <c r="B467" s="341"/>
      <c r="C467" s="385"/>
      <c r="D467" s="335"/>
      <c r="E467" s="358"/>
      <c r="F467" s="329"/>
      <c r="G467" s="378"/>
      <c r="H467" s="87"/>
      <c r="I467" s="373" t="s">
        <v>1290</v>
      </c>
      <c r="J467" s="747"/>
    </row>
    <row r="468" spans="1:10">
      <c r="A468" s="330" t="s">
        <v>1291</v>
      </c>
      <c r="B468" s="439" t="s">
        <v>2588</v>
      </c>
      <c r="C468" s="235"/>
      <c r="D468" s="440"/>
      <c r="E468" s="187"/>
      <c r="F468" s="320"/>
      <c r="G468" s="375"/>
      <c r="H468" s="1049"/>
      <c r="I468" s="320"/>
      <c r="J468" s="1045"/>
    </row>
    <row r="469" spans="1:10" ht="38.25">
      <c r="A469" s="331" t="s">
        <v>1293</v>
      </c>
      <c r="B469" s="149" t="s">
        <v>757</v>
      </c>
      <c r="C469" s="241" t="s">
        <v>758</v>
      </c>
      <c r="D469" s="152" t="s">
        <v>87</v>
      </c>
      <c r="E469" s="303">
        <v>12</v>
      </c>
      <c r="F469" s="304"/>
      <c r="G469" s="374"/>
      <c r="H469" s="749"/>
      <c r="I469" s="304"/>
      <c r="J469" s="1046"/>
    </row>
    <row r="470" spans="1:10">
      <c r="A470" s="332"/>
      <c r="B470" s="341"/>
      <c r="C470" s="385"/>
      <c r="D470" s="335"/>
      <c r="E470" s="358"/>
      <c r="F470" s="329"/>
      <c r="G470" s="378"/>
      <c r="H470" s="87"/>
      <c r="I470" s="373" t="s">
        <v>1303</v>
      </c>
      <c r="J470" s="747"/>
    </row>
    <row r="471" spans="1:10">
      <c r="A471" s="330" t="s">
        <v>1304</v>
      </c>
      <c r="B471" s="441" t="s">
        <v>2589</v>
      </c>
      <c r="C471" s="255"/>
      <c r="D471" s="178"/>
      <c r="E471" s="187"/>
      <c r="F471" s="320"/>
      <c r="G471" s="375"/>
      <c r="H471" s="1049"/>
      <c r="I471" s="320"/>
      <c r="J471" s="1045"/>
    </row>
    <row r="472" spans="1:10" ht="38.25">
      <c r="A472" s="331" t="s">
        <v>1306</v>
      </c>
      <c r="B472" s="297" t="s">
        <v>759</v>
      </c>
      <c r="C472" s="380" t="s">
        <v>2720</v>
      </c>
      <c r="D472" s="152" t="s">
        <v>87</v>
      </c>
      <c r="E472" s="303">
        <v>30</v>
      </c>
      <c r="F472" s="304"/>
      <c r="G472" s="374"/>
      <c r="H472" s="749"/>
      <c r="I472" s="304"/>
      <c r="J472" s="1046"/>
    </row>
    <row r="473" spans="1:10">
      <c r="A473" s="332"/>
      <c r="B473" s="341"/>
      <c r="C473" s="385"/>
      <c r="D473" s="335"/>
      <c r="E473" s="358"/>
      <c r="F473" s="329"/>
      <c r="G473" s="327"/>
      <c r="H473" s="87"/>
      <c r="I473" s="373" t="s">
        <v>1327</v>
      </c>
      <c r="J473" s="747"/>
    </row>
    <row r="474" spans="1:10">
      <c r="A474" s="330" t="s">
        <v>1328</v>
      </c>
      <c r="B474" s="429" t="s">
        <v>2769</v>
      </c>
      <c r="C474" s="247"/>
      <c r="D474" s="443"/>
      <c r="E474" s="444"/>
      <c r="F474" s="205"/>
      <c r="G474" s="446"/>
      <c r="H474" s="1083"/>
      <c r="I474" s="205"/>
      <c r="J474" s="1084"/>
    </row>
    <row r="475" spans="1:10" ht="25.5">
      <c r="A475" s="331" t="s">
        <v>1330</v>
      </c>
      <c r="B475" s="297" t="s">
        <v>760</v>
      </c>
      <c r="C475" s="380" t="s">
        <v>2721</v>
      </c>
      <c r="D475" s="152" t="s">
        <v>87</v>
      </c>
      <c r="E475" s="303">
        <v>18</v>
      </c>
      <c r="F475" s="304"/>
      <c r="G475" s="374"/>
      <c r="H475" s="749"/>
      <c r="I475" s="304"/>
      <c r="J475" s="1046"/>
    </row>
    <row r="476" spans="1:10" ht="25.5">
      <c r="A476" s="331" t="s">
        <v>1333</v>
      </c>
      <c r="B476" s="297" t="s">
        <v>760</v>
      </c>
      <c r="C476" s="380" t="s">
        <v>761</v>
      </c>
      <c r="D476" s="152" t="s">
        <v>87</v>
      </c>
      <c r="E476" s="150">
        <v>18</v>
      </c>
      <c r="F476" s="304"/>
      <c r="G476" s="374"/>
      <c r="H476" s="749"/>
      <c r="I476" s="304"/>
      <c r="J476" s="1046"/>
    </row>
    <row r="477" spans="1:10">
      <c r="A477" s="332"/>
      <c r="B477" s="341"/>
      <c r="C477" s="385"/>
      <c r="D477" s="335"/>
      <c r="E477" s="358"/>
      <c r="F477" s="329"/>
      <c r="G477" s="378"/>
      <c r="H477" s="87"/>
      <c r="I477" s="373" t="s">
        <v>1554</v>
      </c>
      <c r="J477" s="747"/>
    </row>
    <row r="478" spans="1:10">
      <c r="A478" s="330" t="s">
        <v>1555</v>
      </c>
      <c r="B478" s="438" t="s">
        <v>2768</v>
      </c>
      <c r="C478" s="235"/>
      <c r="D478" s="178"/>
      <c r="E478" s="185"/>
      <c r="F478" s="320"/>
      <c r="G478" s="375"/>
      <c r="H478" s="1049"/>
      <c r="I478" s="320"/>
      <c r="J478" s="1045"/>
    </row>
    <row r="479" spans="1:10" ht="25.5">
      <c r="A479" s="331" t="s">
        <v>1088</v>
      </c>
      <c r="B479" s="297" t="s">
        <v>762</v>
      </c>
      <c r="C479" s="380" t="s">
        <v>2722</v>
      </c>
      <c r="D479" s="152" t="s">
        <v>87</v>
      </c>
      <c r="E479" s="150">
        <v>24</v>
      </c>
      <c r="F479" s="304"/>
      <c r="G479" s="374"/>
      <c r="H479" s="749"/>
      <c r="I479" s="304"/>
      <c r="J479" s="1046"/>
    </row>
    <row r="480" spans="1:10" ht="25.5">
      <c r="A480" s="331" t="s">
        <v>1091</v>
      </c>
      <c r="B480" s="297" t="s">
        <v>763</v>
      </c>
      <c r="C480" s="380" t="s">
        <v>764</v>
      </c>
      <c r="D480" s="152" t="s">
        <v>31</v>
      </c>
      <c r="E480" s="150">
        <v>12</v>
      </c>
      <c r="F480" s="304"/>
      <c r="G480" s="374"/>
      <c r="H480" s="749"/>
      <c r="I480" s="304"/>
      <c r="J480" s="1046"/>
    </row>
    <row r="481" spans="1:10" ht="25.5">
      <c r="A481" s="331" t="s">
        <v>1094</v>
      </c>
      <c r="B481" s="297" t="s">
        <v>765</v>
      </c>
      <c r="C481" s="380" t="s">
        <v>766</v>
      </c>
      <c r="D481" s="152" t="s">
        <v>31</v>
      </c>
      <c r="E481" s="150">
        <v>24</v>
      </c>
      <c r="F481" s="304"/>
      <c r="G481" s="374"/>
      <c r="H481" s="749"/>
      <c r="I481" s="304"/>
      <c r="J481" s="1046"/>
    </row>
    <row r="482" spans="1:10" ht="25.5">
      <c r="A482" s="331" t="s">
        <v>1097</v>
      </c>
      <c r="B482" s="297" t="s">
        <v>2724</v>
      </c>
      <c r="C482" s="380" t="s">
        <v>2723</v>
      </c>
      <c r="D482" s="152" t="s">
        <v>31</v>
      </c>
      <c r="E482" s="303">
        <v>12</v>
      </c>
      <c r="F482" s="304"/>
      <c r="G482" s="374"/>
      <c r="H482" s="749"/>
      <c r="I482" s="304"/>
      <c r="J482" s="1046"/>
    </row>
    <row r="483" spans="1:10" ht="25.5">
      <c r="A483" s="331" t="s">
        <v>1100</v>
      </c>
      <c r="B483" s="297" t="s">
        <v>767</v>
      </c>
      <c r="C483" s="380" t="s">
        <v>768</v>
      </c>
      <c r="D483" s="152" t="s">
        <v>87</v>
      </c>
      <c r="E483" s="150">
        <v>12</v>
      </c>
      <c r="F483" s="304"/>
      <c r="G483" s="374"/>
      <c r="H483" s="749"/>
      <c r="I483" s="304"/>
      <c r="J483" s="1046"/>
    </row>
    <row r="484" spans="1:10" ht="38.25">
      <c r="A484" s="331" t="s">
        <v>1103</v>
      </c>
      <c r="B484" s="297" t="s">
        <v>769</v>
      </c>
      <c r="C484" s="380" t="s">
        <v>770</v>
      </c>
      <c r="D484" s="152" t="s">
        <v>87</v>
      </c>
      <c r="E484" s="150">
        <v>12</v>
      </c>
      <c r="F484" s="304"/>
      <c r="G484" s="374"/>
      <c r="H484" s="749"/>
      <c r="I484" s="304"/>
      <c r="J484" s="1046"/>
    </row>
    <row r="485" spans="1:10" ht="25.5">
      <c r="A485" s="331" t="s">
        <v>1106</v>
      </c>
      <c r="B485" s="447" t="s">
        <v>771</v>
      </c>
      <c r="C485" s="380" t="s">
        <v>772</v>
      </c>
      <c r="D485" s="152" t="s">
        <v>87</v>
      </c>
      <c r="E485" s="303">
        <v>144</v>
      </c>
      <c r="F485" s="304"/>
      <c r="G485" s="374"/>
      <c r="H485" s="749"/>
      <c r="I485" s="304"/>
      <c r="J485" s="1046"/>
    </row>
    <row r="486" spans="1:10" ht="38.25">
      <c r="A486" s="331" t="s">
        <v>1109</v>
      </c>
      <c r="B486" s="297" t="s">
        <v>773</v>
      </c>
      <c r="C486" s="380" t="s">
        <v>774</v>
      </c>
      <c r="D486" s="152" t="s">
        <v>31</v>
      </c>
      <c r="E486" s="150">
        <v>12</v>
      </c>
      <c r="F486" s="304"/>
      <c r="G486" s="374"/>
      <c r="H486" s="749"/>
      <c r="I486" s="304"/>
      <c r="J486" s="1046"/>
    </row>
    <row r="487" spans="1:10">
      <c r="A487" s="332"/>
      <c r="B487" s="341"/>
      <c r="C487" s="385"/>
      <c r="D487" s="335"/>
      <c r="E487" s="358"/>
      <c r="F487" s="329"/>
      <c r="G487" s="378"/>
      <c r="H487" s="87"/>
      <c r="I487" s="373" t="s">
        <v>1556</v>
      </c>
      <c r="J487" s="747"/>
    </row>
    <row r="488" spans="1:10">
      <c r="A488" s="330" t="s">
        <v>1557</v>
      </c>
      <c r="B488" s="438" t="s">
        <v>2590</v>
      </c>
      <c r="C488" s="235"/>
      <c r="D488" s="178"/>
      <c r="E488" s="185"/>
      <c r="F488" s="320"/>
      <c r="G488" s="375"/>
      <c r="H488" s="1049"/>
      <c r="I488" s="320"/>
      <c r="J488" s="1045"/>
    </row>
    <row r="489" spans="1:10" ht="25.5">
      <c r="A489" s="331" t="s">
        <v>1559</v>
      </c>
      <c r="B489" s="297" t="s">
        <v>775</v>
      </c>
      <c r="C489" s="380" t="s">
        <v>776</v>
      </c>
      <c r="D489" s="152" t="s">
        <v>87</v>
      </c>
      <c r="E489" s="303">
        <v>30</v>
      </c>
      <c r="F489" s="304"/>
      <c r="G489" s="374"/>
      <c r="H489" s="749"/>
      <c r="I489" s="304"/>
      <c r="J489" s="1046"/>
    </row>
    <row r="490" spans="1:10">
      <c r="A490" s="332"/>
      <c r="B490" s="341"/>
      <c r="C490" s="385"/>
      <c r="D490" s="335"/>
      <c r="E490" s="358"/>
      <c r="F490" s="329"/>
      <c r="G490" s="378"/>
      <c r="H490" s="87"/>
      <c r="I490" s="373" t="s">
        <v>1558</v>
      </c>
      <c r="J490" s="747"/>
    </row>
    <row r="491" spans="1:10">
      <c r="A491" s="330">
        <v>70</v>
      </c>
      <c r="B491" s="277" t="s">
        <v>2591</v>
      </c>
      <c r="C491" s="205"/>
      <c r="D491" s="205"/>
      <c r="E491" s="445"/>
      <c r="F491" s="320"/>
      <c r="G491" s="375"/>
      <c r="H491" s="1049"/>
      <c r="I491" s="320"/>
      <c r="J491" s="1045"/>
    </row>
    <row r="492" spans="1:10">
      <c r="A492" s="331" t="s">
        <v>1563</v>
      </c>
      <c r="B492" s="297" t="s">
        <v>777</v>
      </c>
      <c r="C492" s="380" t="s">
        <v>778</v>
      </c>
      <c r="D492" s="152" t="s">
        <v>87</v>
      </c>
      <c r="E492" s="303">
        <v>3</v>
      </c>
      <c r="F492" s="304"/>
      <c r="G492" s="374"/>
      <c r="H492" s="749"/>
      <c r="I492" s="304"/>
      <c r="J492" s="1046"/>
    </row>
    <row r="493" spans="1:10">
      <c r="A493" s="331" t="s">
        <v>1564</v>
      </c>
      <c r="B493" s="297" t="s">
        <v>779</v>
      </c>
      <c r="C493" s="380" t="s">
        <v>780</v>
      </c>
      <c r="D493" s="152" t="s">
        <v>49</v>
      </c>
      <c r="E493" s="303">
        <v>6</v>
      </c>
      <c r="F493" s="304"/>
      <c r="G493" s="374"/>
      <c r="H493" s="749"/>
      <c r="I493" s="304"/>
      <c r="J493" s="1046"/>
    </row>
    <row r="494" spans="1:10">
      <c r="A494" s="331" t="s">
        <v>1565</v>
      </c>
      <c r="B494" s="297" t="s">
        <v>781</v>
      </c>
      <c r="C494" s="380" t="s">
        <v>2616</v>
      </c>
      <c r="D494" s="152" t="s">
        <v>49</v>
      </c>
      <c r="E494" s="303">
        <v>36</v>
      </c>
      <c r="F494" s="304"/>
      <c r="G494" s="374"/>
      <c r="H494" s="749"/>
      <c r="I494" s="304"/>
      <c r="J494" s="1046"/>
    </row>
    <row r="495" spans="1:10">
      <c r="A495" s="332"/>
      <c r="B495" s="341"/>
      <c r="C495" s="385"/>
      <c r="D495" s="335"/>
      <c r="E495" s="358"/>
      <c r="F495" s="329"/>
      <c r="G495" s="378"/>
      <c r="H495" s="87"/>
      <c r="I495" s="373" t="s">
        <v>1560</v>
      </c>
      <c r="J495" s="747"/>
    </row>
    <row r="496" spans="1:10">
      <c r="A496" s="330" t="s">
        <v>1566</v>
      </c>
      <c r="B496" s="429" t="s">
        <v>782</v>
      </c>
      <c r="C496" s="448"/>
      <c r="D496" s="430"/>
      <c r="E496" s="449"/>
      <c r="F496" s="427"/>
      <c r="G496" s="450"/>
      <c r="H496" s="1085"/>
      <c r="I496" s="427"/>
      <c r="J496" s="1086"/>
    </row>
    <row r="497" spans="1:10" ht="25.5">
      <c r="A497" s="331" t="s">
        <v>1567</v>
      </c>
      <c r="B497" s="297" t="s">
        <v>783</v>
      </c>
      <c r="C497" s="380" t="s">
        <v>2726</v>
      </c>
      <c r="D497" s="152" t="s">
        <v>49</v>
      </c>
      <c r="E497" s="303">
        <v>90</v>
      </c>
      <c r="F497" s="304"/>
      <c r="G497" s="374"/>
      <c r="H497" s="749"/>
      <c r="I497" s="304"/>
      <c r="J497" s="1046"/>
    </row>
    <row r="498" spans="1:10">
      <c r="A498" s="332"/>
      <c r="B498" s="341"/>
      <c r="C498" s="385"/>
      <c r="D498" s="335"/>
      <c r="E498" s="358"/>
      <c r="F498" s="329"/>
      <c r="G498" s="378"/>
      <c r="H498" s="87"/>
      <c r="I498" s="373" t="s">
        <v>1561</v>
      </c>
      <c r="J498" s="747"/>
    </row>
    <row r="499" spans="1:10">
      <c r="A499" s="330" t="s">
        <v>1568</v>
      </c>
      <c r="B499" s="438" t="s">
        <v>2592</v>
      </c>
      <c r="C499" s="235"/>
      <c r="D499" s="178"/>
      <c r="E499" s="187"/>
      <c r="F499" s="320"/>
      <c r="G499" s="375"/>
      <c r="H499" s="1049"/>
      <c r="I499" s="320"/>
      <c r="J499" s="1045"/>
    </row>
    <row r="500" spans="1:10" ht="25.5">
      <c r="A500" s="331" t="s">
        <v>1569</v>
      </c>
      <c r="B500" s="297" t="s">
        <v>784</v>
      </c>
      <c r="C500" s="380" t="s">
        <v>2725</v>
      </c>
      <c r="D500" s="152" t="s">
        <v>49</v>
      </c>
      <c r="E500" s="303">
        <v>12</v>
      </c>
      <c r="F500" s="304"/>
      <c r="G500" s="374"/>
      <c r="H500" s="749"/>
      <c r="I500" s="304"/>
      <c r="J500" s="1081"/>
    </row>
    <row r="501" spans="1:10">
      <c r="A501" s="332"/>
      <c r="B501" s="341"/>
      <c r="C501" s="385"/>
      <c r="D501" s="335"/>
      <c r="E501" s="358"/>
      <c r="F501" s="329"/>
      <c r="G501" s="378"/>
      <c r="H501" s="87"/>
      <c r="I501" s="373" t="s">
        <v>1562</v>
      </c>
      <c r="J501" s="747"/>
    </row>
    <row r="502" spans="1:10">
      <c r="A502" s="330" t="s">
        <v>1570</v>
      </c>
      <c r="B502" s="451" t="s">
        <v>785</v>
      </c>
      <c r="C502" s="235"/>
      <c r="D502" s="178"/>
      <c r="E502" s="187"/>
      <c r="F502" s="320"/>
      <c r="G502" s="375"/>
      <c r="H502" s="1049"/>
      <c r="I502" s="320"/>
      <c r="J502" s="1045"/>
    </row>
    <row r="503" spans="1:10">
      <c r="A503" s="331" t="s">
        <v>1571</v>
      </c>
      <c r="B503" s="297" t="s">
        <v>786</v>
      </c>
      <c r="C503" s="380" t="s">
        <v>787</v>
      </c>
      <c r="D503" s="152" t="s">
        <v>49</v>
      </c>
      <c r="E503" s="303">
        <v>6</v>
      </c>
      <c r="F503" s="304"/>
      <c r="G503" s="374"/>
      <c r="H503" s="749"/>
      <c r="I503" s="304"/>
      <c r="J503" s="1046"/>
    </row>
    <row r="504" spans="1:10">
      <c r="A504" s="331" t="s">
        <v>1572</v>
      </c>
      <c r="B504" s="297" t="s">
        <v>788</v>
      </c>
      <c r="C504" s="380" t="s">
        <v>789</v>
      </c>
      <c r="D504" s="152" t="s">
        <v>49</v>
      </c>
      <c r="E504" s="303">
        <v>6</v>
      </c>
      <c r="F504" s="304"/>
      <c r="G504" s="374"/>
      <c r="H504" s="749"/>
      <c r="I504" s="304"/>
      <c r="J504" s="1046"/>
    </row>
    <row r="505" spans="1:10">
      <c r="A505" s="331" t="s">
        <v>1573</v>
      </c>
      <c r="B505" s="297" t="s">
        <v>790</v>
      </c>
      <c r="C505" s="380" t="s">
        <v>791</v>
      </c>
      <c r="D505" s="152" t="s">
        <v>49</v>
      </c>
      <c r="E505" s="303">
        <v>6</v>
      </c>
      <c r="F505" s="304"/>
      <c r="G505" s="374"/>
      <c r="H505" s="749"/>
      <c r="I505" s="304"/>
      <c r="J505" s="1046"/>
    </row>
    <row r="506" spans="1:10">
      <c r="A506" s="332"/>
      <c r="B506" s="341"/>
      <c r="C506" s="385"/>
      <c r="D506" s="335"/>
      <c r="E506" s="358"/>
      <c r="F506" s="329"/>
      <c r="G506" s="378"/>
      <c r="H506" s="87"/>
      <c r="I506" s="373" t="s">
        <v>1574</v>
      </c>
      <c r="J506" s="747"/>
    </row>
    <row r="507" spans="1:10">
      <c r="A507" s="330" t="s">
        <v>1575</v>
      </c>
      <c r="B507" s="427" t="s">
        <v>792</v>
      </c>
      <c r="C507" s="235"/>
      <c r="D507" s="178"/>
      <c r="E507" s="187"/>
      <c r="F507" s="320"/>
      <c r="G507" s="375"/>
      <c r="H507" s="1049"/>
      <c r="I507" s="320"/>
      <c r="J507" s="1045"/>
    </row>
    <row r="508" spans="1:10" ht="25.5">
      <c r="A508" s="267" t="s">
        <v>1576</v>
      </c>
      <c r="B508" s="297" t="s">
        <v>793</v>
      </c>
      <c r="C508" s="380" t="s">
        <v>794</v>
      </c>
      <c r="D508" s="152" t="s">
        <v>87</v>
      </c>
      <c r="E508" s="303">
        <v>24</v>
      </c>
      <c r="F508" s="304"/>
      <c r="G508" s="374"/>
      <c r="H508" s="749"/>
      <c r="I508" s="304"/>
      <c r="J508" s="1046"/>
    </row>
    <row r="509" spans="1:10">
      <c r="A509" s="256"/>
      <c r="B509" s="378"/>
      <c r="C509" s="257"/>
      <c r="D509" s="258"/>
      <c r="E509" s="176"/>
      <c r="F509" s="327"/>
      <c r="G509" s="259"/>
      <c r="H509" s="87"/>
      <c r="I509" s="373" t="s">
        <v>1579</v>
      </c>
      <c r="J509" s="747"/>
    </row>
    <row r="510" spans="1:10">
      <c r="A510" s="330" t="s">
        <v>1577</v>
      </c>
      <c r="B510" s="181" t="s">
        <v>795</v>
      </c>
      <c r="C510" s="235"/>
      <c r="D510" s="178"/>
      <c r="E510" s="187"/>
      <c r="F510" s="320"/>
      <c r="G510" s="375"/>
      <c r="H510" s="1049"/>
      <c r="I510" s="320"/>
      <c r="J510" s="1045"/>
    </row>
    <row r="511" spans="1:10" ht="38.25">
      <c r="A511" s="267" t="s">
        <v>1578</v>
      </c>
      <c r="B511" s="297" t="s">
        <v>796</v>
      </c>
      <c r="C511" s="380" t="s">
        <v>2593</v>
      </c>
      <c r="D511" s="152" t="s">
        <v>87</v>
      </c>
      <c r="E511" s="150">
        <v>72</v>
      </c>
      <c r="F511" s="304"/>
      <c r="G511" s="374"/>
      <c r="H511" s="749"/>
      <c r="I511" s="304"/>
      <c r="J511" s="1046"/>
    </row>
    <row r="512" spans="1:10">
      <c r="A512" s="332"/>
      <c r="B512" s="341"/>
      <c r="C512" s="385"/>
      <c r="D512" s="335"/>
      <c r="E512" s="358"/>
      <c r="F512" s="329"/>
      <c r="G512" s="378"/>
      <c r="H512" s="87"/>
      <c r="I512" s="373" t="s">
        <v>1580</v>
      </c>
      <c r="J512" s="747"/>
    </row>
    <row r="513" spans="1:10">
      <c r="A513" s="330" t="s">
        <v>1581</v>
      </c>
      <c r="B513" s="438" t="s">
        <v>2595</v>
      </c>
      <c r="C513" s="235"/>
      <c r="D513" s="178"/>
      <c r="E513" s="185"/>
      <c r="F513" s="320"/>
      <c r="G513" s="375"/>
      <c r="H513" s="1049"/>
      <c r="I513" s="320"/>
      <c r="J513" s="1045"/>
    </row>
    <row r="514" spans="1:10" ht="38.25">
      <c r="A514" s="331" t="s">
        <v>1582</v>
      </c>
      <c r="B514" s="297" t="s">
        <v>797</v>
      </c>
      <c r="C514" s="380" t="s">
        <v>798</v>
      </c>
      <c r="D514" s="152" t="s">
        <v>49</v>
      </c>
      <c r="E514" s="150">
        <v>600</v>
      </c>
      <c r="F514" s="304"/>
      <c r="G514" s="374"/>
      <c r="H514" s="749"/>
      <c r="I514" s="304"/>
      <c r="J514" s="1046"/>
    </row>
    <row r="515" spans="1:10" ht="38.25">
      <c r="A515" s="331" t="s">
        <v>1583</v>
      </c>
      <c r="B515" s="297" t="s">
        <v>799</v>
      </c>
      <c r="C515" s="380" t="s">
        <v>2594</v>
      </c>
      <c r="D515" s="152" t="s">
        <v>49</v>
      </c>
      <c r="E515" s="150">
        <v>108</v>
      </c>
      <c r="F515" s="304"/>
      <c r="G515" s="374"/>
      <c r="H515" s="749"/>
      <c r="I515" s="304"/>
      <c r="J515" s="1046"/>
    </row>
    <row r="516" spans="1:10" ht="38.25">
      <c r="A516" s="331" t="s">
        <v>1584</v>
      </c>
      <c r="B516" s="302" t="s">
        <v>800</v>
      </c>
      <c r="C516" s="380" t="s">
        <v>2594</v>
      </c>
      <c r="D516" s="152" t="s">
        <v>49</v>
      </c>
      <c r="E516" s="150">
        <v>15</v>
      </c>
      <c r="F516" s="304"/>
      <c r="G516" s="374"/>
      <c r="H516" s="749"/>
      <c r="I516" s="304"/>
      <c r="J516" s="1046"/>
    </row>
    <row r="517" spans="1:10" ht="38.25">
      <c r="A517" s="331" t="s">
        <v>1585</v>
      </c>
      <c r="B517" s="297" t="s">
        <v>801</v>
      </c>
      <c r="C517" s="380" t="s">
        <v>2594</v>
      </c>
      <c r="D517" s="152" t="s">
        <v>49</v>
      </c>
      <c r="E517" s="150">
        <v>24</v>
      </c>
      <c r="F517" s="304"/>
      <c r="G517" s="374"/>
      <c r="H517" s="749"/>
      <c r="I517" s="304"/>
      <c r="J517" s="1046"/>
    </row>
    <row r="518" spans="1:10">
      <c r="A518" s="332"/>
      <c r="B518" s="341"/>
      <c r="C518" s="385"/>
      <c r="D518" s="335"/>
      <c r="E518" s="358"/>
      <c r="F518" s="329"/>
      <c r="G518" s="378"/>
      <c r="H518" s="87"/>
      <c r="I518" s="373" t="s">
        <v>1586</v>
      </c>
      <c r="J518" s="747"/>
    </row>
    <row r="519" spans="1:10">
      <c r="A519" s="330" t="s">
        <v>1587</v>
      </c>
      <c r="B519" s="189" t="s">
        <v>804</v>
      </c>
      <c r="C519" s="242"/>
      <c r="D519" s="333"/>
      <c r="E519" s="357"/>
      <c r="F519" s="320"/>
      <c r="G519" s="375"/>
      <c r="H519" s="1049"/>
      <c r="I519" s="320"/>
      <c r="J519" s="1045"/>
    </row>
    <row r="520" spans="1:10" ht="25.5">
      <c r="A520" s="331" t="s">
        <v>1588</v>
      </c>
      <c r="B520" s="302" t="s">
        <v>806</v>
      </c>
      <c r="C520" s="305" t="s">
        <v>807</v>
      </c>
      <c r="D520" s="144" t="s">
        <v>31</v>
      </c>
      <c r="E520" s="300">
        <v>24</v>
      </c>
      <c r="F520" s="304"/>
      <c r="G520" s="374"/>
      <c r="H520" s="749"/>
      <c r="I520" s="304"/>
      <c r="J520" s="1046"/>
    </row>
    <row r="521" spans="1:10">
      <c r="A521" s="331" t="s">
        <v>1589</v>
      </c>
      <c r="B521" s="302" t="s">
        <v>808</v>
      </c>
      <c r="C521" s="305" t="s">
        <v>809</v>
      </c>
      <c r="D521" s="144" t="s">
        <v>31</v>
      </c>
      <c r="E521" s="300">
        <v>30</v>
      </c>
      <c r="F521" s="304"/>
      <c r="G521" s="374"/>
      <c r="H521" s="749"/>
      <c r="I521" s="304"/>
      <c r="J521" s="1046"/>
    </row>
    <row r="522" spans="1:10">
      <c r="A522" s="331" t="s">
        <v>1590</v>
      </c>
      <c r="B522" s="302" t="s">
        <v>810</v>
      </c>
      <c r="C522" s="305" t="s">
        <v>811</v>
      </c>
      <c r="D522" s="144" t="s">
        <v>31</v>
      </c>
      <c r="E522" s="300">
        <v>3</v>
      </c>
      <c r="F522" s="304"/>
      <c r="G522" s="374"/>
      <c r="H522" s="749"/>
      <c r="I522" s="304"/>
      <c r="J522" s="1046"/>
    </row>
    <row r="523" spans="1:10">
      <c r="A523" s="331" t="s">
        <v>1591</v>
      </c>
      <c r="B523" s="302" t="s">
        <v>812</v>
      </c>
      <c r="C523" s="305" t="s">
        <v>813</v>
      </c>
      <c r="D523" s="144" t="s">
        <v>31</v>
      </c>
      <c r="E523" s="300">
        <v>18</v>
      </c>
      <c r="F523" s="304"/>
      <c r="G523" s="374"/>
      <c r="H523" s="749"/>
      <c r="I523" s="304"/>
      <c r="J523" s="1046"/>
    </row>
    <row r="524" spans="1:10">
      <c r="A524" s="331" t="s">
        <v>1592</v>
      </c>
      <c r="B524" s="302" t="s">
        <v>814</v>
      </c>
      <c r="C524" s="305" t="s">
        <v>815</v>
      </c>
      <c r="D524" s="144" t="s">
        <v>31</v>
      </c>
      <c r="E524" s="300">
        <v>36</v>
      </c>
      <c r="F524" s="304"/>
      <c r="G524" s="374"/>
      <c r="H524" s="749"/>
      <c r="I524" s="304"/>
      <c r="J524" s="1046"/>
    </row>
    <row r="525" spans="1:10">
      <c r="A525" s="331" t="s">
        <v>1593</v>
      </c>
      <c r="B525" s="302" t="s">
        <v>816</v>
      </c>
      <c r="C525" s="305" t="s">
        <v>817</v>
      </c>
      <c r="D525" s="144" t="s">
        <v>31</v>
      </c>
      <c r="E525" s="300">
        <v>30</v>
      </c>
      <c r="F525" s="304"/>
      <c r="G525" s="374"/>
      <c r="H525" s="749"/>
      <c r="I525" s="304"/>
      <c r="J525" s="1046"/>
    </row>
    <row r="526" spans="1:10">
      <c r="A526" s="331" t="s">
        <v>1594</v>
      </c>
      <c r="B526" s="302" t="s">
        <v>818</v>
      </c>
      <c r="C526" s="305" t="s">
        <v>819</v>
      </c>
      <c r="D526" s="144" t="s">
        <v>31</v>
      </c>
      <c r="E526" s="300">
        <v>6</v>
      </c>
      <c r="F526" s="304"/>
      <c r="G526" s="374"/>
      <c r="H526" s="749"/>
      <c r="I526" s="304"/>
      <c r="J526" s="1046"/>
    </row>
    <row r="527" spans="1:10">
      <c r="A527" s="331" t="s">
        <v>1595</v>
      </c>
      <c r="B527" s="302" t="s">
        <v>820</v>
      </c>
      <c r="C527" s="305" t="s">
        <v>821</v>
      </c>
      <c r="D527" s="144" t="s">
        <v>49</v>
      </c>
      <c r="E527" s="300">
        <v>18</v>
      </c>
      <c r="F527" s="304"/>
      <c r="G527" s="374"/>
      <c r="H527" s="749"/>
      <c r="I527" s="304"/>
      <c r="J527" s="1046"/>
    </row>
    <row r="528" spans="1:10">
      <c r="A528" s="331" t="s">
        <v>1596</v>
      </c>
      <c r="B528" s="302" t="s">
        <v>822</v>
      </c>
      <c r="C528" s="305" t="s">
        <v>823</v>
      </c>
      <c r="D528" s="144" t="s">
        <v>49</v>
      </c>
      <c r="E528" s="300">
        <v>18</v>
      </c>
      <c r="F528" s="304"/>
      <c r="G528" s="374"/>
      <c r="H528" s="749"/>
      <c r="I528" s="304"/>
      <c r="J528" s="1046"/>
    </row>
    <row r="529" spans="1:10">
      <c r="A529" s="331" t="s">
        <v>1597</v>
      </c>
      <c r="B529" s="302" t="s">
        <v>824</v>
      </c>
      <c r="C529" s="305" t="s">
        <v>825</v>
      </c>
      <c r="D529" s="144" t="s">
        <v>49</v>
      </c>
      <c r="E529" s="300">
        <v>18</v>
      </c>
      <c r="F529" s="304"/>
      <c r="G529" s="374"/>
      <c r="H529" s="749"/>
      <c r="I529" s="304"/>
      <c r="J529" s="1046"/>
    </row>
    <row r="530" spans="1:10">
      <c r="A530" s="331" t="s">
        <v>1598</v>
      </c>
      <c r="B530" s="302" t="s">
        <v>826</v>
      </c>
      <c r="C530" s="305" t="s">
        <v>827</v>
      </c>
      <c r="D530" s="144" t="s">
        <v>49</v>
      </c>
      <c r="E530" s="300">
        <v>6</v>
      </c>
      <c r="F530" s="304"/>
      <c r="G530" s="374"/>
      <c r="H530" s="749"/>
      <c r="I530" s="304"/>
      <c r="J530" s="1046"/>
    </row>
    <row r="531" spans="1:10" ht="25.5">
      <c r="A531" s="331" t="s">
        <v>1599</v>
      </c>
      <c r="B531" s="302" t="s">
        <v>828</v>
      </c>
      <c r="C531" s="305" t="s">
        <v>829</v>
      </c>
      <c r="D531" s="144" t="s">
        <v>49</v>
      </c>
      <c r="E531" s="299">
        <v>3</v>
      </c>
      <c r="F531" s="304"/>
      <c r="G531" s="374"/>
      <c r="H531" s="749"/>
      <c r="I531" s="304"/>
      <c r="J531" s="1046"/>
    </row>
    <row r="532" spans="1:10">
      <c r="A532" s="331" t="s">
        <v>1600</v>
      </c>
      <c r="B532" s="302" t="s">
        <v>830</v>
      </c>
      <c r="C532" s="305" t="s">
        <v>831</v>
      </c>
      <c r="D532" s="144" t="s">
        <v>49</v>
      </c>
      <c r="E532" s="300">
        <v>3</v>
      </c>
      <c r="F532" s="304"/>
      <c r="G532" s="374"/>
      <c r="H532" s="749"/>
      <c r="I532" s="304"/>
      <c r="J532" s="1046"/>
    </row>
    <row r="533" spans="1:10">
      <c r="A533" s="331" t="s">
        <v>1601</v>
      </c>
      <c r="B533" s="302" t="s">
        <v>832</v>
      </c>
      <c r="C533" s="305" t="s">
        <v>2596</v>
      </c>
      <c r="D533" s="144" t="s">
        <v>31</v>
      </c>
      <c r="E533" s="300">
        <v>3</v>
      </c>
      <c r="F533" s="304"/>
      <c r="G533" s="374"/>
      <c r="H533" s="749"/>
      <c r="I533" s="304"/>
      <c r="J533" s="1046"/>
    </row>
    <row r="534" spans="1:10">
      <c r="A534" s="331" t="s">
        <v>1602</v>
      </c>
      <c r="B534" s="302" t="s">
        <v>833</v>
      </c>
      <c r="C534" s="305" t="s">
        <v>2596</v>
      </c>
      <c r="D534" s="144" t="s">
        <v>31</v>
      </c>
      <c r="E534" s="300">
        <v>15</v>
      </c>
      <c r="F534" s="304"/>
      <c r="G534" s="374"/>
      <c r="H534" s="749"/>
      <c r="I534" s="304"/>
      <c r="J534" s="1046"/>
    </row>
    <row r="535" spans="1:10">
      <c r="A535" s="331" t="s">
        <v>1603</v>
      </c>
      <c r="B535" s="302" t="s">
        <v>834</v>
      </c>
      <c r="C535" s="305" t="s">
        <v>835</v>
      </c>
      <c r="D535" s="141" t="s">
        <v>31</v>
      </c>
      <c r="E535" s="299">
        <v>3</v>
      </c>
      <c r="F535" s="304"/>
      <c r="G535" s="374"/>
      <c r="H535" s="749"/>
      <c r="I535" s="304"/>
      <c r="J535" s="1046"/>
    </row>
    <row r="536" spans="1:10">
      <c r="A536" s="331" t="s">
        <v>1604</v>
      </c>
      <c r="B536" s="302" t="s">
        <v>836</v>
      </c>
      <c r="C536" s="305" t="s">
        <v>837</v>
      </c>
      <c r="D536" s="141" t="s">
        <v>31</v>
      </c>
      <c r="E536" s="299">
        <v>3</v>
      </c>
      <c r="F536" s="304"/>
      <c r="G536" s="374"/>
      <c r="H536" s="749"/>
      <c r="I536" s="304"/>
      <c r="J536" s="1046"/>
    </row>
    <row r="537" spans="1:10" ht="25.5">
      <c r="A537" s="331" t="s">
        <v>1605</v>
      </c>
      <c r="B537" s="302" t="s">
        <v>838</v>
      </c>
      <c r="C537" s="305" t="s">
        <v>839</v>
      </c>
      <c r="D537" s="141" t="s">
        <v>31</v>
      </c>
      <c r="E537" s="299">
        <v>6</v>
      </c>
      <c r="F537" s="304"/>
      <c r="G537" s="374"/>
      <c r="H537" s="749"/>
      <c r="I537" s="304"/>
      <c r="J537" s="1046"/>
    </row>
    <row r="538" spans="1:10">
      <c r="A538" s="331" t="s">
        <v>1606</v>
      </c>
      <c r="B538" s="302" t="s">
        <v>840</v>
      </c>
      <c r="C538" s="305" t="s">
        <v>841</v>
      </c>
      <c r="D538" s="141" t="s">
        <v>31</v>
      </c>
      <c r="E538" s="299">
        <v>3</v>
      </c>
      <c r="F538" s="304"/>
      <c r="G538" s="374"/>
      <c r="H538" s="749"/>
      <c r="I538" s="304"/>
      <c r="J538" s="1046"/>
    </row>
    <row r="539" spans="1:10" ht="38.25">
      <c r="A539" s="331" t="s">
        <v>1607</v>
      </c>
      <c r="B539" s="302" t="s">
        <v>842</v>
      </c>
      <c r="C539" s="305" t="s">
        <v>2597</v>
      </c>
      <c r="D539" s="141" t="s">
        <v>31</v>
      </c>
      <c r="E539" s="299">
        <v>3</v>
      </c>
      <c r="F539" s="304"/>
      <c r="G539" s="374"/>
      <c r="H539" s="749"/>
      <c r="I539" s="304"/>
      <c r="J539" s="1046"/>
    </row>
    <row r="540" spans="1:10" ht="25.5">
      <c r="A540" s="331" t="s">
        <v>1608</v>
      </c>
      <c r="B540" s="302" t="s">
        <v>1611</v>
      </c>
      <c r="C540" s="305" t="s">
        <v>2597</v>
      </c>
      <c r="D540" s="141" t="s">
        <v>31</v>
      </c>
      <c r="E540" s="299">
        <v>3</v>
      </c>
      <c r="F540" s="304"/>
      <c r="G540" s="374"/>
      <c r="H540" s="749"/>
      <c r="I540" s="304"/>
      <c r="J540" s="1046"/>
    </row>
    <row r="541" spans="1:10" ht="25.5">
      <c r="A541" s="331" t="s">
        <v>1609</v>
      </c>
      <c r="B541" s="453" t="s">
        <v>843</v>
      </c>
      <c r="C541" s="305" t="s">
        <v>2598</v>
      </c>
      <c r="D541" s="283" t="s">
        <v>31</v>
      </c>
      <c r="E541" s="299">
        <v>3</v>
      </c>
      <c r="F541" s="304"/>
      <c r="G541" s="374"/>
      <c r="H541" s="749"/>
      <c r="I541" s="304"/>
      <c r="J541" s="1046"/>
    </row>
    <row r="542" spans="1:10" ht="25.5">
      <c r="A542" s="331" t="s">
        <v>1610</v>
      </c>
      <c r="B542" s="302" t="s">
        <v>844</v>
      </c>
      <c r="C542" s="305" t="s">
        <v>2599</v>
      </c>
      <c r="D542" s="141" t="s">
        <v>31</v>
      </c>
      <c r="E542" s="299">
        <v>3</v>
      </c>
      <c r="F542" s="304"/>
      <c r="G542" s="374"/>
      <c r="H542" s="749"/>
      <c r="I542" s="304"/>
      <c r="J542" s="1046"/>
    </row>
    <row r="543" spans="1:10">
      <c r="A543" s="332"/>
      <c r="B543" s="341"/>
      <c r="C543" s="385"/>
      <c r="D543" s="335"/>
      <c r="E543" s="358"/>
      <c r="F543" s="329"/>
      <c r="G543" s="378"/>
      <c r="H543" s="87"/>
      <c r="I543" s="373" t="s">
        <v>1614</v>
      </c>
      <c r="J543" s="747"/>
    </row>
    <row r="544" spans="1:10">
      <c r="A544" s="442" t="s">
        <v>1612</v>
      </c>
      <c r="B544" s="429" t="s">
        <v>845</v>
      </c>
      <c r="C544" s="247"/>
      <c r="D544" s="443"/>
      <c r="E544" s="444"/>
      <c r="F544" s="205"/>
      <c r="G544" s="446"/>
      <c r="H544" s="1083"/>
      <c r="I544" s="205"/>
      <c r="J544" s="1084"/>
    </row>
    <row r="545" spans="1:10" ht="38.25">
      <c r="A545" s="251" t="s">
        <v>1613</v>
      </c>
      <c r="B545" s="302" t="s">
        <v>846</v>
      </c>
      <c r="C545" s="302" t="s">
        <v>2728</v>
      </c>
      <c r="D545" s="141" t="s">
        <v>87</v>
      </c>
      <c r="E545" s="292">
        <v>16</v>
      </c>
      <c r="F545" s="254"/>
      <c r="G545" s="281"/>
      <c r="H545" s="662"/>
      <c r="I545" s="254"/>
      <c r="J545" s="1087"/>
    </row>
    <row r="546" spans="1:10">
      <c r="A546" s="332"/>
      <c r="B546" s="341"/>
      <c r="C546" s="385"/>
      <c r="D546" s="335"/>
      <c r="E546" s="358"/>
      <c r="F546" s="329"/>
      <c r="G546" s="378"/>
      <c r="H546" s="87"/>
      <c r="I546" s="373" t="s">
        <v>1615</v>
      </c>
      <c r="J546" s="747"/>
    </row>
    <row r="547" spans="1:10" ht="15.75">
      <c r="A547" s="330" t="s">
        <v>1616</v>
      </c>
      <c r="B547" s="181" t="s">
        <v>847</v>
      </c>
      <c r="C547" s="235"/>
      <c r="D547" s="179"/>
      <c r="E547" s="455"/>
      <c r="F547" s="456"/>
      <c r="G547" s="426"/>
      <c r="H547" s="1088"/>
      <c r="I547" s="458"/>
      <c r="J547" s="1089"/>
    </row>
    <row r="548" spans="1:10" ht="38.25">
      <c r="A548" s="280" t="s">
        <v>1620</v>
      </c>
      <c r="B548" s="305" t="s">
        <v>849</v>
      </c>
      <c r="C548" s="302" t="s">
        <v>2727</v>
      </c>
      <c r="D548" s="141" t="s">
        <v>848</v>
      </c>
      <c r="E548" s="251">
        <v>10</v>
      </c>
      <c r="F548" s="254"/>
      <c r="G548" s="254"/>
      <c r="H548" s="1087"/>
      <c r="I548" s="254"/>
      <c r="J548" s="1087"/>
    </row>
    <row r="549" spans="1:10">
      <c r="A549" s="335"/>
      <c r="B549" s="341"/>
      <c r="C549" s="341"/>
      <c r="D549" s="341"/>
      <c r="E549" s="335"/>
      <c r="F549" s="341"/>
      <c r="G549" s="341"/>
      <c r="H549" s="1079"/>
      <c r="I549" s="373" t="s">
        <v>1617</v>
      </c>
      <c r="J549" s="1091"/>
    </row>
    <row r="550" spans="1:10">
      <c r="A550" s="330" t="s">
        <v>1618</v>
      </c>
      <c r="B550" s="189" t="s">
        <v>1619</v>
      </c>
      <c r="C550" s="235"/>
      <c r="D550" s="179"/>
      <c r="E550" s="185"/>
      <c r="F550" s="320"/>
      <c r="G550" s="375"/>
      <c r="H550" s="1049"/>
      <c r="I550" s="320"/>
      <c r="J550" s="1045"/>
    </row>
    <row r="551" spans="1:10" ht="25.5">
      <c r="A551" s="331" t="s">
        <v>1621</v>
      </c>
      <c r="B551" s="305" t="s">
        <v>850</v>
      </c>
      <c r="C551" s="305" t="s">
        <v>851</v>
      </c>
      <c r="D551" s="141" t="s">
        <v>848</v>
      </c>
      <c r="E551" s="300">
        <v>24</v>
      </c>
      <c r="F551" s="409"/>
      <c r="G551" s="304"/>
      <c r="H551" s="1046"/>
      <c r="I551" s="409"/>
      <c r="J551" s="1081"/>
    </row>
    <row r="552" spans="1:10">
      <c r="A552" s="332"/>
      <c r="B552" s="341"/>
      <c r="C552" s="385"/>
      <c r="D552" s="335"/>
      <c r="E552" s="358"/>
      <c r="F552" s="404"/>
      <c r="G552" s="378"/>
      <c r="H552" s="1071"/>
      <c r="I552" s="406" t="s">
        <v>1622</v>
      </c>
      <c r="J552" s="769"/>
    </row>
    <row r="553" spans="1:10">
      <c r="A553" s="330" t="s">
        <v>1623</v>
      </c>
      <c r="B553" s="189" t="s">
        <v>852</v>
      </c>
      <c r="C553" s="234"/>
      <c r="D553" s="186"/>
      <c r="E553" s="190"/>
      <c r="F553" s="324"/>
      <c r="G553" s="376"/>
      <c r="H553" s="1063"/>
      <c r="I553" s="324"/>
      <c r="J553" s="1064"/>
    </row>
    <row r="554" spans="1:10" ht="38.25">
      <c r="A554" s="331" t="s">
        <v>1624</v>
      </c>
      <c r="B554" s="305" t="s">
        <v>853</v>
      </c>
      <c r="C554" s="305" t="s">
        <v>2729</v>
      </c>
      <c r="D554" s="141" t="s">
        <v>848</v>
      </c>
      <c r="E554" s="300">
        <v>60</v>
      </c>
      <c r="F554" s="409"/>
      <c r="G554" s="304"/>
      <c r="H554" s="1046"/>
      <c r="I554" s="409"/>
      <c r="J554" s="1081"/>
    </row>
    <row r="555" spans="1:10">
      <c r="A555" s="332"/>
      <c r="B555" s="341"/>
      <c r="C555" s="385"/>
      <c r="D555" s="335"/>
      <c r="E555" s="358"/>
      <c r="F555" s="404"/>
      <c r="G555" s="378"/>
      <c r="H555" s="1071"/>
      <c r="I555" s="406" t="s">
        <v>1625</v>
      </c>
      <c r="J555" s="769"/>
    </row>
    <row r="556" spans="1:10">
      <c r="A556" s="330" t="s">
        <v>1626</v>
      </c>
      <c r="B556" s="189" t="s">
        <v>854</v>
      </c>
      <c r="C556" s="235"/>
      <c r="D556" s="179"/>
      <c r="E556" s="185"/>
      <c r="F556" s="320"/>
      <c r="G556" s="375"/>
      <c r="H556" s="1049"/>
      <c r="I556" s="320"/>
      <c r="J556" s="1045"/>
    </row>
    <row r="557" spans="1:10" ht="38.25">
      <c r="A557" s="331" t="s">
        <v>855</v>
      </c>
      <c r="B557" s="302" t="s">
        <v>856</v>
      </c>
      <c r="C557" s="305" t="s">
        <v>857</v>
      </c>
      <c r="D557" s="141" t="s">
        <v>858</v>
      </c>
      <c r="E557" s="300">
        <v>36</v>
      </c>
      <c r="F557" s="409"/>
      <c r="G557" s="304"/>
      <c r="H557" s="1046"/>
      <c r="I557" s="409"/>
      <c r="J557" s="1081"/>
    </row>
    <row r="558" spans="1:10">
      <c r="A558" s="332"/>
      <c r="B558" s="341"/>
      <c r="C558" s="385"/>
      <c r="D558" s="335"/>
      <c r="E558" s="358"/>
      <c r="F558" s="404"/>
      <c r="G558" s="378"/>
      <c r="H558" s="1071"/>
      <c r="I558" s="406" t="s">
        <v>1627</v>
      </c>
      <c r="J558" s="769"/>
    </row>
    <row r="559" spans="1:10">
      <c r="A559" s="262" t="s">
        <v>1628</v>
      </c>
      <c r="B559" s="181" t="s">
        <v>2767</v>
      </c>
      <c r="C559" s="235"/>
      <c r="D559" s="179"/>
      <c r="E559" s="185"/>
      <c r="F559" s="263"/>
      <c r="G559" s="264"/>
      <c r="H559" s="1092"/>
      <c r="I559" s="263"/>
      <c r="J559" s="1093"/>
    </row>
    <row r="560" spans="1:10" ht="114.75">
      <c r="A560" s="267" t="s">
        <v>1629</v>
      </c>
      <c r="B560" s="302" t="s">
        <v>861</v>
      </c>
      <c r="C560" s="261" t="s">
        <v>862</v>
      </c>
      <c r="D560" s="141" t="s">
        <v>87</v>
      </c>
      <c r="E560" s="299">
        <v>18</v>
      </c>
      <c r="F560" s="167"/>
      <c r="G560" s="214"/>
      <c r="H560" s="1073"/>
      <c r="I560" s="268"/>
      <c r="J560" s="1074"/>
    </row>
    <row r="561" spans="1:10" ht="76.5">
      <c r="A561" s="267" t="s">
        <v>1630</v>
      </c>
      <c r="B561" s="302" t="s">
        <v>864</v>
      </c>
      <c r="C561" s="261" t="s">
        <v>865</v>
      </c>
      <c r="D561" s="141" t="s">
        <v>87</v>
      </c>
      <c r="E561" s="299">
        <v>12</v>
      </c>
      <c r="F561" s="167"/>
      <c r="G561" s="214"/>
      <c r="H561" s="1073"/>
      <c r="I561" s="268"/>
      <c r="J561" s="1074"/>
    </row>
    <row r="562" spans="1:10" ht="76.5">
      <c r="A562" s="267" t="s">
        <v>1631</v>
      </c>
      <c r="B562" s="302" t="s">
        <v>866</v>
      </c>
      <c r="C562" s="305" t="s">
        <v>1634</v>
      </c>
      <c r="D562" s="141" t="s">
        <v>87</v>
      </c>
      <c r="E562" s="299">
        <v>30</v>
      </c>
      <c r="F562" s="167"/>
      <c r="G562" s="214"/>
      <c r="H562" s="1073"/>
      <c r="I562" s="268"/>
      <c r="J562" s="1074"/>
    </row>
    <row r="563" spans="1:10" ht="102">
      <c r="A563" s="267" t="s">
        <v>1632</v>
      </c>
      <c r="B563" s="302" t="s">
        <v>867</v>
      </c>
      <c r="C563" s="305" t="s">
        <v>868</v>
      </c>
      <c r="D563" s="141" t="s">
        <v>87</v>
      </c>
      <c r="E563" s="299">
        <v>39</v>
      </c>
      <c r="F563" s="167"/>
      <c r="G563" s="214"/>
      <c r="H563" s="1073"/>
      <c r="I563" s="268"/>
      <c r="J563" s="1074"/>
    </row>
    <row r="564" spans="1:10" ht="89.25">
      <c r="A564" s="267" t="s">
        <v>1633</v>
      </c>
      <c r="B564" s="302" t="s">
        <v>869</v>
      </c>
      <c r="C564" s="305" t="s">
        <v>2638</v>
      </c>
      <c r="D564" s="141" t="s">
        <v>87</v>
      </c>
      <c r="E564" s="299">
        <v>18</v>
      </c>
      <c r="F564" s="409"/>
      <c r="G564" s="304"/>
      <c r="H564" s="1046"/>
      <c r="I564" s="409"/>
      <c r="J564" s="1081"/>
    </row>
    <row r="565" spans="1:10">
      <c r="A565" s="332"/>
      <c r="B565" s="341"/>
      <c r="C565" s="385"/>
      <c r="D565" s="335"/>
      <c r="E565" s="358"/>
      <c r="F565" s="404"/>
      <c r="G565" s="378"/>
      <c r="H565" s="1071"/>
      <c r="I565" s="406" t="s">
        <v>1635</v>
      </c>
      <c r="J565" s="769"/>
    </row>
    <row r="566" spans="1:10">
      <c r="A566" s="330" t="s">
        <v>1636</v>
      </c>
      <c r="B566" s="181" t="s">
        <v>872</v>
      </c>
      <c r="C566" s="233"/>
      <c r="D566" s="178"/>
      <c r="E566" s="185"/>
      <c r="F566" s="322"/>
      <c r="G566" s="375"/>
      <c r="H566" s="1049"/>
      <c r="I566" s="322"/>
      <c r="J566" s="1051"/>
    </row>
    <row r="567" spans="1:10" ht="25.5">
      <c r="A567" s="331" t="s">
        <v>1637</v>
      </c>
      <c r="B567" s="302" t="s">
        <v>874</v>
      </c>
      <c r="C567" s="305" t="s">
        <v>875</v>
      </c>
      <c r="D567" s="141" t="s">
        <v>87</v>
      </c>
      <c r="E567" s="299">
        <v>24</v>
      </c>
      <c r="F567" s="167"/>
      <c r="G567" s="214"/>
      <c r="H567" s="749"/>
      <c r="I567" s="304"/>
      <c r="J567" s="1046"/>
    </row>
    <row r="568" spans="1:10" ht="165.75">
      <c r="A568" s="331" t="s">
        <v>1639</v>
      </c>
      <c r="B568" s="302" t="s">
        <v>877</v>
      </c>
      <c r="C568" s="305" t="s">
        <v>1638</v>
      </c>
      <c r="D568" s="141" t="s">
        <v>87</v>
      </c>
      <c r="E568" s="299">
        <v>24</v>
      </c>
      <c r="F568" s="167"/>
      <c r="G568" s="214"/>
      <c r="H568" s="749"/>
      <c r="I568" s="304"/>
      <c r="J568" s="1046"/>
    </row>
    <row r="569" spans="1:10" ht="25.5">
      <c r="A569" s="331" t="s">
        <v>1640</v>
      </c>
      <c r="B569" s="302" t="s">
        <v>879</v>
      </c>
      <c r="C569" s="305" t="s">
        <v>1409</v>
      </c>
      <c r="D569" s="141" t="s">
        <v>49</v>
      </c>
      <c r="E569" s="299">
        <v>45</v>
      </c>
      <c r="F569" s="167"/>
      <c r="G569" s="214"/>
      <c r="H569" s="749"/>
      <c r="I569" s="304"/>
      <c r="J569" s="1046"/>
    </row>
    <row r="570" spans="1:10" ht="51">
      <c r="A570" s="331" t="s">
        <v>1641</v>
      </c>
      <c r="B570" s="302" t="s">
        <v>881</v>
      </c>
      <c r="C570" s="305" t="s">
        <v>882</v>
      </c>
      <c r="D570" s="141" t="s">
        <v>87</v>
      </c>
      <c r="E570" s="299">
        <v>9</v>
      </c>
      <c r="F570" s="141"/>
      <c r="G570" s="215"/>
      <c r="H570" s="749"/>
      <c r="I570" s="304"/>
      <c r="J570" s="1046"/>
    </row>
    <row r="571" spans="1:10" ht="38.25">
      <c r="A571" s="331" t="s">
        <v>1642</v>
      </c>
      <c r="B571" s="302" t="s">
        <v>883</v>
      </c>
      <c r="C571" s="305" t="s">
        <v>884</v>
      </c>
      <c r="D571" s="141" t="s">
        <v>87</v>
      </c>
      <c r="E571" s="299">
        <v>30</v>
      </c>
      <c r="F571" s="141"/>
      <c r="G571" s="215"/>
      <c r="H571" s="749"/>
      <c r="I571" s="304"/>
      <c r="J571" s="1046"/>
    </row>
    <row r="572" spans="1:10" ht="51">
      <c r="A572" s="331" t="s">
        <v>1643</v>
      </c>
      <c r="B572" s="302" t="s">
        <v>885</v>
      </c>
      <c r="C572" s="305" t="s">
        <v>886</v>
      </c>
      <c r="D572" s="141" t="s">
        <v>87</v>
      </c>
      <c r="E572" s="299">
        <v>30</v>
      </c>
      <c r="F572" s="141"/>
      <c r="G572" s="215"/>
      <c r="H572" s="749"/>
      <c r="I572" s="304"/>
      <c r="J572" s="1046"/>
    </row>
    <row r="573" spans="1:10" ht="38.25">
      <c r="A573" s="331" t="s">
        <v>1644</v>
      </c>
      <c r="B573" s="168" t="s">
        <v>887</v>
      </c>
      <c r="C573" s="168" t="s">
        <v>2627</v>
      </c>
      <c r="D573" s="141" t="s">
        <v>87</v>
      </c>
      <c r="E573" s="299">
        <v>180</v>
      </c>
      <c r="F573" s="167"/>
      <c r="G573" s="214"/>
      <c r="H573" s="749"/>
      <c r="I573" s="304"/>
      <c r="J573" s="1046"/>
    </row>
    <row r="574" spans="1:10" ht="38.25">
      <c r="A574" s="331" t="s">
        <v>1645</v>
      </c>
      <c r="B574" s="302" t="s">
        <v>888</v>
      </c>
      <c r="C574" s="305" t="s">
        <v>889</v>
      </c>
      <c r="D574" s="141" t="s">
        <v>49</v>
      </c>
      <c r="E574" s="299">
        <v>24</v>
      </c>
      <c r="F574" s="141"/>
      <c r="G574" s="215"/>
      <c r="H574" s="749"/>
      <c r="I574" s="304"/>
      <c r="J574" s="1046"/>
    </row>
    <row r="575" spans="1:10" ht="38.25">
      <c r="A575" s="331" t="s">
        <v>1646</v>
      </c>
      <c r="B575" s="302" t="s">
        <v>890</v>
      </c>
      <c r="C575" s="305" t="s">
        <v>891</v>
      </c>
      <c r="D575" s="141" t="s">
        <v>49</v>
      </c>
      <c r="E575" s="299">
        <v>9</v>
      </c>
      <c r="F575" s="141"/>
      <c r="G575" s="215"/>
      <c r="H575" s="749"/>
      <c r="I575" s="304"/>
      <c r="J575" s="1046"/>
    </row>
    <row r="576" spans="1:10" ht="25.5">
      <c r="A576" s="331" t="s">
        <v>1647</v>
      </c>
      <c r="B576" s="302" t="s">
        <v>892</v>
      </c>
      <c r="C576" s="305" t="s">
        <v>1408</v>
      </c>
      <c r="D576" s="141" t="s">
        <v>49</v>
      </c>
      <c r="E576" s="299">
        <v>60</v>
      </c>
      <c r="F576" s="167"/>
      <c r="G576" s="214"/>
      <c r="H576" s="749"/>
      <c r="I576" s="304"/>
      <c r="J576" s="1046"/>
    </row>
    <row r="577" spans="1:10" ht="38.25">
      <c r="A577" s="331" t="s">
        <v>1648</v>
      </c>
      <c r="B577" s="302" t="s">
        <v>893</v>
      </c>
      <c r="C577" s="305" t="s">
        <v>894</v>
      </c>
      <c r="D577" s="141" t="s">
        <v>49</v>
      </c>
      <c r="E577" s="299">
        <v>18</v>
      </c>
      <c r="F577" s="167"/>
      <c r="G577" s="214"/>
      <c r="H577" s="749"/>
      <c r="I577" s="304"/>
      <c r="J577" s="1046"/>
    </row>
    <row r="578" spans="1:10" ht="25.5">
      <c r="A578" s="331" t="s">
        <v>1649</v>
      </c>
      <c r="B578" s="302" t="s">
        <v>895</v>
      </c>
      <c r="C578" s="305" t="s">
        <v>896</v>
      </c>
      <c r="D578" s="141" t="s">
        <v>49</v>
      </c>
      <c r="E578" s="299">
        <v>18</v>
      </c>
      <c r="F578" s="167"/>
      <c r="G578" s="214"/>
      <c r="H578" s="749"/>
      <c r="I578" s="304"/>
      <c r="J578" s="1046"/>
    </row>
    <row r="579" spans="1:10" ht="15.75">
      <c r="A579" s="331" t="s">
        <v>1650</v>
      </c>
      <c r="B579" s="302" t="s">
        <v>2604</v>
      </c>
      <c r="C579" s="305" t="s">
        <v>2603</v>
      </c>
      <c r="D579" s="141" t="s">
        <v>31</v>
      </c>
      <c r="E579" s="299">
        <v>12</v>
      </c>
      <c r="F579" s="167"/>
      <c r="G579" s="214"/>
      <c r="H579" s="749"/>
      <c r="I579" s="304"/>
      <c r="J579" s="1046"/>
    </row>
    <row r="580" spans="1:10" ht="15.75">
      <c r="A580" s="331" t="s">
        <v>1651</v>
      </c>
      <c r="B580" s="302" t="s">
        <v>897</v>
      </c>
      <c r="C580" s="305" t="s">
        <v>898</v>
      </c>
      <c r="D580" s="141" t="s">
        <v>31</v>
      </c>
      <c r="E580" s="299">
        <v>3</v>
      </c>
      <c r="F580" s="167"/>
      <c r="G580" s="214"/>
      <c r="H580" s="749"/>
      <c r="I580" s="304"/>
      <c r="J580" s="1046"/>
    </row>
    <row r="581" spans="1:10">
      <c r="A581" s="331" t="s">
        <v>1652</v>
      </c>
      <c r="B581" s="302" t="s">
        <v>899</v>
      </c>
      <c r="C581" s="305" t="s">
        <v>900</v>
      </c>
      <c r="D581" s="141" t="s">
        <v>31</v>
      </c>
      <c r="E581" s="299">
        <v>6</v>
      </c>
      <c r="F581" s="409"/>
      <c r="G581" s="304"/>
      <c r="H581" s="1046"/>
      <c r="I581" s="409"/>
      <c r="J581" s="1081"/>
    </row>
    <row r="582" spans="1:10">
      <c r="A582" s="331" t="s">
        <v>2602</v>
      </c>
      <c r="B582" s="302" t="s">
        <v>2600</v>
      </c>
      <c r="C582" s="305" t="s">
        <v>2601</v>
      </c>
      <c r="D582" s="141" t="s">
        <v>31</v>
      </c>
      <c r="E582" s="299">
        <v>30</v>
      </c>
      <c r="F582" s="615"/>
      <c r="G582" s="616"/>
      <c r="H582" s="1096"/>
      <c r="I582" s="615"/>
      <c r="J582" s="1097"/>
    </row>
    <row r="583" spans="1:10">
      <c r="A583" s="332"/>
      <c r="B583" s="341"/>
      <c r="C583" s="385"/>
      <c r="D583" s="335"/>
      <c r="E583" s="358"/>
      <c r="F583" s="404"/>
      <c r="G583" s="378"/>
      <c r="H583" s="1071"/>
      <c r="I583" s="406" t="s">
        <v>1660</v>
      </c>
      <c r="J583" s="769"/>
    </row>
    <row r="584" spans="1:10">
      <c r="A584" s="330" t="s">
        <v>1653</v>
      </c>
      <c r="B584" s="181" t="s">
        <v>2766</v>
      </c>
      <c r="C584" s="234"/>
      <c r="D584" s="336"/>
      <c r="E584" s="357"/>
      <c r="F584" s="324"/>
      <c r="G584" s="376"/>
      <c r="H584" s="1063"/>
      <c r="I584" s="324"/>
      <c r="J584" s="1064"/>
    </row>
    <row r="585" spans="1:10" ht="51">
      <c r="A585" s="331" t="s">
        <v>1654</v>
      </c>
      <c r="B585" s="305" t="s">
        <v>904</v>
      </c>
      <c r="C585" s="244" t="s">
        <v>905</v>
      </c>
      <c r="D585" s="334" t="s">
        <v>31</v>
      </c>
      <c r="E585" s="300">
        <v>12</v>
      </c>
      <c r="F585" s="304"/>
      <c r="G585" s="374"/>
      <c r="H585" s="749"/>
      <c r="I585" s="304"/>
      <c r="J585" s="1046"/>
    </row>
    <row r="586" spans="1:10" ht="25.5">
      <c r="A586" s="331" t="s">
        <v>1655</v>
      </c>
      <c r="B586" s="302" t="s">
        <v>907</v>
      </c>
      <c r="C586" s="305" t="s">
        <v>908</v>
      </c>
      <c r="D586" s="334" t="s">
        <v>31</v>
      </c>
      <c r="E586" s="300">
        <v>16</v>
      </c>
      <c r="F586" s="304"/>
      <c r="G586" s="374"/>
      <c r="H586" s="749"/>
      <c r="I586" s="304"/>
      <c r="J586" s="1046"/>
    </row>
    <row r="587" spans="1:10">
      <c r="A587" s="331" t="s">
        <v>1656</v>
      </c>
      <c r="B587" s="305" t="s">
        <v>909</v>
      </c>
      <c r="C587" s="305" t="s">
        <v>910</v>
      </c>
      <c r="D587" s="334" t="s">
        <v>31</v>
      </c>
      <c r="E587" s="300">
        <v>16</v>
      </c>
      <c r="F587" s="304"/>
      <c r="G587" s="374"/>
      <c r="H587" s="749"/>
      <c r="I587" s="304"/>
      <c r="J587" s="1046"/>
    </row>
    <row r="588" spans="1:10">
      <c r="A588" s="331" t="s">
        <v>1657</v>
      </c>
      <c r="B588" s="305" t="s">
        <v>911</v>
      </c>
      <c r="C588" s="305" t="s">
        <v>910</v>
      </c>
      <c r="D588" s="334" t="s">
        <v>31</v>
      </c>
      <c r="E588" s="300">
        <v>16</v>
      </c>
      <c r="F588" s="304"/>
      <c r="G588" s="374"/>
      <c r="H588" s="749"/>
      <c r="I588" s="304"/>
      <c r="J588" s="1046"/>
    </row>
    <row r="589" spans="1:10">
      <c r="A589" s="331" t="s">
        <v>1658</v>
      </c>
      <c r="B589" s="305" t="s">
        <v>912</v>
      </c>
      <c r="C589" s="305" t="s">
        <v>910</v>
      </c>
      <c r="D589" s="334" t="s">
        <v>31</v>
      </c>
      <c r="E589" s="300">
        <v>16</v>
      </c>
      <c r="F589" s="304"/>
      <c r="G589" s="374"/>
      <c r="H589" s="749"/>
      <c r="I589" s="304"/>
      <c r="J589" s="1046"/>
    </row>
    <row r="590" spans="1:10">
      <c r="A590" s="332"/>
      <c r="B590" s="341"/>
      <c r="C590" s="385"/>
      <c r="D590" s="335"/>
      <c r="E590" s="358"/>
      <c r="F590" s="329"/>
      <c r="G590" s="378"/>
      <c r="H590" s="87"/>
      <c r="I590" s="373" t="s">
        <v>1661</v>
      </c>
      <c r="J590" s="747"/>
    </row>
    <row r="591" spans="1:10">
      <c r="A591" s="330" t="s">
        <v>1659</v>
      </c>
      <c r="B591" s="181" t="s">
        <v>2605</v>
      </c>
      <c r="C591" s="235"/>
      <c r="D591" s="333"/>
      <c r="E591" s="357"/>
      <c r="F591" s="320"/>
      <c r="G591" s="375"/>
      <c r="H591" s="1049"/>
      <c r="I591" s="320"/>
      <c r="J591" s="1045"/>
    </row>
    <row r="592" spans="1:10" ht="69.75">
      <c r="A592" s="331" t="s">
        <v>1662</v>
      </c>
      <c r="B592" s="302" t="s">
        <v>916</v>
      </c>
      <c r="C592" s="305" t="s">
        <v>2732</v>
      </c>
      <c r="D592" s="141" t="s">
        <v>848</v>
      </c>
      <c r="E592" s="299">
        <v>24</v>
      </c>
      <c r="F592" s="304"/>
      <c r="G592" s="374"/>
      <c r="H592" s="749"/>
      <c r="I592" s="304"/>
      <c r="J592" s="1046"/>
    </row>
    <row r="593" spans="1:10" ht="51">
      <c r="A593" s="331" t="s">
        <v>1663</v>
      </c>
      <c r="B593" s="302" t="s">
        <v>916</v>
      </c>
      <c r="C593" s="305" t="s">
        <v>2731</v>
      </c>
      <c r="D593" s="141" t="s">
        <v>848</v>
      </c>
      <c r="E593" s="299">
        <v>40</v>
      </c>
      <c r="F593" s="304"/>
      <c r="G593" s="374"/>
      <c r="H593" s="749"/>
      <c r="I593" s="304"/>
      <c r="J593" s="1046"/>
    </row>
    <row r="594" spans="1:10" ht="51">
      <c r="A594" s="331" t="s">
        <v>1664</v>
      </c>
      <c r="B594" s="302" t="s">
        <v>916</v>
      </c>
      <c r="C594" s="305" t="s">
        <v>2730</v>
      </c>
      <c r="D594" s="141" t="s">
        <v>848</v>
      </c>
      <c r="E594" s="300">
        <v>40</v>
      </c>
      <c r="F594" s="304"/>
      <c r="G594" s="374"/>
      <c r="H594" s="749"/>
      <c r="I594" s="304"/>
      <c r="J594" s="1046"/>
    </row>
    <row r="595" spans="1:10" ht="51">
      <c r="A595" s="331" t="s">
        <v>1665</v>
      </c>
      <c r="B595" s="302" t="s">
        <v>916</v>
      </c>
      <c r="C595" s="305" t="s">
        <v>2733</v>
      </c>
      <c r="D595" s="141" t="s">
        <v>848</v>
      </c>
      <c r="E595" s="300">
        <v>40</v>
      </c>
      <c r="F595" s="304"/>
      <c r="G595" s="374"/>
      <c r="H595" s="749"/>
      <c r="I595" s="304"/>
      <c r="J595" s="1046"/>
    </row>
    <row r="596" spans="1:10">
      <c r="A596" s="332"/>
      <c r="B596" s="341"/>
      <c r="C596" s="385"/>
      <c r="D596" s="335"/>
      <c r="E596" s="358"/>
      <c r="F596" s="329"/>
      <c r="G596" s="327"/>
      <c r="H596" s="87"/>
      <c r="I596" s="373" t="s">
        <v>1667</v>
      </c>
      <c r="J596" s="747"/>
    </row>
    <row r="597" spans="1:10">
      <c r="A597" s="462" t="s">
        <v>1666</v>
      </c>
      <c r="B597" s="181" t="s">
        <v>2606</v>
      </c>
      <c r="C597" s="235"/>
      <c r="D597" s="333"/>
      <c r="E597" s="463"/>
      <c r="F597" s="464"/>
      <c r="G597" s="426"/>
      <c r="H597" s="1072"/>
      <c r="I597" s="464"/>
      <c r="J597" s="1098"/>
    </row>
    <row r="598" spans="1:10" ht="25.5">
      <c r="A598" s="331" t="s">
        <v>1668</v>
      </c>
      <c r="B598" s="302" t="s">
        <v>922</v>
      </c>
      <c r="C598" s="305" t="s">
        <v>923</v>
      </c>
      <c r="D598" s="141" t="s">
        <v>848</v>
      </c>
      <c r="E598" s="300">
        <v>6</v>
      </c>
      <c r="F598" s="304"/>
      <c r="G598" s="374"/>
      <c r="H598" s="749"/>
      <c r="I598" s="304"/>
      <c r="J598" s="1046"/>
    </row>
    <row r="599" spans="1:10" ht="25.5">
      <c r="A599" s="331" t="s">
        <v>1669</v>
      </c>
      <c r="B599" s="302" t="s">
        <v>922</v>
      </c>
      <c r="C599" s="305" t="s">
        <v>925</v>
      </c>
      <c r="D599" s="141" t="s">
        <v>848</v>
      </c>
      <c r="E599" s="300">
        <v>6</v>
      </c>
      <c r="F599" s="304"/>
      <c r="G599" s="374"/>
      <c r="H599" s="749"/>
      <c r="I599" s="304"/>
      <c r="J599" s="1046"/>
    </row>
    <row r="600" spans="1:10" ht="25.5">
      <c r="A600" s="331" t="s">
        <v>1670</v>
      </c>
      <c r="B600" s="302" t="s">
        <v>922</v>
      </c>
      <c r="C600" s="305" t="s">
        <v>926</v>
      </c>
      <c r="D600" s="141" t="s">
        <v>848</v>
      </c>
      <c r="E600" s="300">
        <v>6</v>
      </c>
      <c r="F600" s="304"/>
      <c r="G600" s="374"/>
      <c r="H600" s="749"/>
      <c r="I600" s="304"/>
      <c r="J600" s="1046"/>
    </row>
    <row r="601" spans="1:10" ht="25.5">
      <c r="A601" s="331" t="s">
        <v>1671</v>
      </c>
      <c r="B601" s="302" t="s">
        <v>927</v>
      </c>
      <c r="C601" s="305" t="s">
        <v>928</v>
      </c>
      <c r="D601" s="141" t="s">
        <v>848</v>
      </c>
      <c r="E601" s="300">
        <v>6</v>
      </c>
      <c r="F601" s="304"/>
      <c r="G601" s="374"/>
      <c r="H601" s="749"/>
      <c r="I601" s="304"/>
      <c r="J601" s="1046"/>
    </row>
    <row r="602" spans="1:10">
      <c r="A602" s="331" t="s">
        <v>1672</v>
      </c>
      <c r="B602" s="297" t="s">
        <v>929</v>
      </c>
      <c r="C602" s="380" t="s">
        <v>930</v>
      </c>
      <c r="D602" s="139" t="s">
        <v>848</v>
      </c>
      <c r="E602" s="150">
        <v>6</v>
      </c>
      <c r="F602" s="304"/>
      <c r="G602" s="374"/>
      <c r="H602" s="749"/>
      <c r="I602" s="304"/>
      <c r="J602" s="1046"/>
    </row>
    <row r="603" spans="1:10">
      <c r="A603" s="331" t="s">
        <v>1673</v>
      </c>
      <c r="B603" s="297" t="s">
        <v>931</v>
      </c>
      <c r="C603" s="380" t="s">
        <v>932</v>
      </c>
      <c r="D603" s="139" t="s">
        <v>848</v>
      </c>
      <c r="E603" s="150">
        <v>6</v>
      </c>
      <c r="F603" s="304"/>
      <c r="G603" s="374"/>
      <c r="H603" s="749"/>
      <c r="I603" s="304"/>
      <c r="J603" s="1046"/>
    </row>
    <row r="604" spans="1:10">
      <c r="A604" s="331" t="s">
        <v>1674</v>
      </c>
      <c r="B604" s="297" t="s">
        <v>933</v>
      </c>
      <c r="C604" s="380" t="s">
        <v>934</v>
      </c>
      <c r="D604" s="139" t="s">
        <v>848</v>
      </c>
      <c r="E604" s="150">
        <v>6</v>
      </c>
      <c r="F604" s="304"/>
      <c r="G604" s="374"/>
      <c r="H604" s="749"/>
      <c r="I604" s="304"/>
      <c r="J604" s="1046"/>
    </row>
    <row r="605" spans="1:10">
      <c r="A605" s="331" t="s">
        <v>1675</v>
      </c>
      <c r="B605" s="297" t="s">
        <v>931</v>
      </c>
      <c r="C605" s="380" t="s">
        <v>935</v>
      </c>
      <c r="D605" s="139" t="s">
        <v>848</v>
      </c>
      <c r="E605" s="150">
        <v>6</v>
      </c>
      <c r="F605" s="304"/>
      <c r="G605" s="374"/>
      <c r="H605" s="749"/>
      <c r="I605" s="304"/>
      <c r="J605" s="1046"/>
    </row>
    <row r="606" spans="1:10">
      <c r="A606" s="331" t="s">
        <v>1676</v>
      </c>
      <c r="B606" s="297" t="s">
        <v>933</v>
      </c>
      <c r="C606" s="380" t="s">
        <v>936</v>
      </c>
      <c r="D606" s="139" t="s">
        <v>848</v>
      </c>
      <c r="E606" s="150">
        <v>6</v>
      </c>
      <c r="F606" s="304"/>
      <c r="G606" s="374"/>
      <c r="H606" s="749"/>
      <c r="I606" s="304"/>
      <c r="J606" s="1046"/>
    </row>
    <row r="607" spans="1:10">
      <c r="A607" s="331" t="s">
        <v>1677</v>
      </c>
      <c r="B607" s="302" t="s">
        <v>937</v>
      </c>
      <c r="C607" s="305" t="s">
        <v>938</v>
      </c>
      <c r="D607" s="141" t="s">
        <v>848</v>
      </c>
      <c r="E607" s="300">
        <v>6</v>
      </c>
      <c r="F607" s="304"/>
      <c r="G607" s="374"/>
      <c r="H607" s="749"/>
      <c r="I607" s="304"/>
      <c r="J607" s="1046"/>
    </row>
    <row r="608" spans="1:10">
      <c r="A608" s="332"/>
      <c r="B608" s="341"/>
      <c r="C608" s="385"/>
      <c r="D608" s="335"/>
      <c r="E608" s="358"/>
      <c r="F608" s="329"/>
      <c r="G608" s="378"/>
      <c r="H608" s="87"/>
      <c r="I608" s="373" t="s">
        <v>1678</v>
      </c>
      <c r="J608" s="747"/>
    </row>
    <row r="609" spans="1:10">
      <c r="A609" s="330" t="s">
        <v>1679</v>
      </c>
      <c r="B609" s="181" t="s">
        <v>2765</v>
      </c>
      <c r="C609" s="466"/>
      <c r="D609" s="467"/>
      <c r="E609" s="468"/>
      <c r="F609" s="320"/>
      <c r="G609" s="375"/>
      <c r="H609" s="1049"/>
      <c r="I609" s="320"/>
      <c r="J609" s="1045"/>
    </row>
    <row r="610" spans="1:10" ht="25.5">
      <c r="A610" s="331" t="s">
        <v>1680</v>
      </c>
      <c r="B610" s="302" t="s">
        <v>939</v>
      </c>
      <c r="C610" s="380" t="s">
        <v>940</v>
      </c>
      <c r="D610" s="141" t="s">
        <v>49</v>
      </c>
      <c r="E610" s="300">
        <v>90</v>
      </c>
      <c r="F610" s="304"/>
      <c r="G610" s="374"/>
      <c r="H610" s="749"/>
      <c r="I610" s="304"/>
      <c r="J610" s="1046"/>
    </row>
    <row r="611" spans="1:10" ht="25.5">
      <c r="A611" s="331" t="s">
        <v>1681</v>
      </c>
      <c r="B611" s="302" t="s">
        <v>939</v>
      </c>
      <c r="C611" s="380" t="s">
        <v>941</v>
      </c>
      <c r="D611" s="141" t="s">
        <v>49</v>
      </c>
      <c r="E611" s="300">
        <v>300</v>
      </c>
      <c r="F611" s="304"/>
      <c r="G611" s="374"/>
      <c r="H611" s="749"/>
      <c r="I611" s="304"/>
      <c r="J611" s="1046"/>
    </row>
    <row r="612" spans="1:10" ht="25.5">
      <c r="A612" s="331" t="s">
        <v>1682</v>
      </c>
      <c r="B612" s="302" t="s">
        <v>939</v>
      </c>
      <c r="C612" s="380" t="s">
        <v>942</v>
      </c>
      <c r="D612" s="141" t="s">
        <v>49</v>
      </c>
      <c r="E612" s="300">
        <v>300</v>
      </c>
      <c r="F612" s="409"/>
      <c r="G612" s="304"/>
      <c r="H612" s="1046"/>
      <c r="I612" s="409"/>
      <c r="J612" s="1081"/>
    </row>
    <row r="613" spans="1:10">
      <c r="A613" s="332"/>
      <c r="B613" s="341"/>
      <c r="C613" s="385"/>
      <c r="D613" s="335"/>
      <c r="E613" s="358"/>
      <c r="F613" s="404"/>
      <c r="G613" s="327"/>
      <c r="H613" s="1071"/>
      <c r="I613" s="406" t="s">
        <v>1683</v>
      </c>
      <c r="J613" s="769"/>
    </row>
    <row r="614" spans="1:10">
      <c r="A614" s="330" t="s">
        <v>1684</v>
      </c>
      <c r="B614" s="343" t="s">
        <v>2764</v>
      </c>
      <c r="C614" s="322"/>
      <c r="D614" s="333"/>
      <c r="E614" s="357"/>
      <c r="F614" s="249"/>
      <c r="G614" s="205"/>
      <c r="H614" s="1049"/>
      <c r="I614" s="250"/>
      <c r="J614" s="1045"/>
    </row>
    <row r="615" spans="1:10" ht="25.5">
      <c r="A615" s="331" t="s">
        <v>1685</v>
      </c>
      <c r="B615" s="302" t="s">
        <v>943</v>
      </c>
      <c r="C615" s="305" t="s">
        <v>944</v>
      </c>
      <c r="D615" s="141" t="s">
        <v>49</v>
      </c>
      <c r="E615" s="300">
        <v>144</v>
      </c>
      <c r="F615" s="304"/>
      <c r="G615" s="374"/>
      <c r="H615" s="749"/>
      <c r="I615" s="304"/>
      <c r="J615" s="1046"/>
    </row>
    <row r="616" spans="1:10" ht="57">
      <c r="A616" s="331" t="s">
        <v>1686</v>
      </c>
      <c r="B616" s="302" t="s">
        <v>945</v>
      </c>
      <c r="C616" s="305" t="s">
        <v>946</v>
      </c>
      <c r="D616" s="141" t="s">
        <v>49</v>
      </c>
      <c r="E616" s="141">
        <v>60</v>
      </c>
      <c r="F616" s="304"/>
      <c r="G616" s="374"/>
      <c r="H616" s="749"/>
      <c r="I616" s="304"/>
      <c r="J616" s="1046"/>
    </row>
    <row r="617" spans="1:10" ht="72.75">
      <c r="A617" s="331" t="s">
        <v>1687</v>
      </c>
      <c r="B617" s="302" t="s">
        <v>947</v>
      </c>
      <c r="C617" s="305" t="s">
        <v>2734</v>
      </c>
      <c r="D617" s="141" t="s">
        <v>49</v>
      </c>
      <c r="E617" s="141">
        <v>9</v>
      </c>
      <c r="F617" s="304"/>
      <c r="G617" s="374"/>
      <c r="H617" s="749"/>
      <c r="I617" s="304"/>
      <c r="J617" s="1046"/>
    </row>
    <row r="618" spans="1:10" ht="72.75">
      <c r="A618" s="331" t="s">
        <v>1688</v>
      </c>
      <c r="B618" s="302" t="s">
        <v>948</v>
      </c>
      <c r="C618" s="305" t="s">
        <v>2734</v>
      </c>
      <c r="D618" s="141" t="s">
        <v>49</v>
      </c>
      <c r="E618" s="141">
        <v>9</v>
      </c>
      <c r="F618" s="304"/>
      <c r="G618" s="374"/>
      <c r="H618" s="749"/>
      <c r="I618" s="304"/>
      <c r="J618" s="1046"/>
    </row>
    <row r="619" spans="1:10" ht="44.25">
      <c r="A619" s="331" t="s">
        <v>1689</v>
      </c>
      <c r="B619" s="302" t="s">
        <v>949</v>
      </c>
      <c r="C619" s="305" t="s">
        <v>2735</v>
      </c>
      <c r="D619" s="141" t="s">
        <v>49</v>
      </c>
      <c r="E619" s="141">
        <v>30</v>
      </c>
      <c r="F619" s="304"/>
      <c r="G619" s="374"/>
      <c r="H619" s="749"/>
      <c r="I619" s="304"/>
      <c r="J619" s="1046"/>
    </row>
    <row r="620" spans="1:10" ht="44.25">
      <c r="A620" s="331" t="s">
        <v>1690</v>
      </c>
      <c r="B620" s="302" t="s">
        <v>950</v>
      </c>
      <c r="C620" s="305" t="s">
        <v>951</v>
      </c>
      <c r="D620" s="141" t="s">
        <v>49</v>
      </c>
      <c r="E620" s="141">
        <v>30</v>
      </c>
      <c r="F620" s="304"/>
      <c r="G620" s="374"/>
      <c r="H620" s="749"/>
      <c r="I620" s="304"/>
      <c r="J620" s="1046"/>
    </row>
    <row r="621" spans="1:10">
      <c r="A621" s="331" t="s">
        <v>1691</v>
      </c>
      <c r="B621" s="302" t="s">
        <v>2607</v>
      </c>
      <c r="C621" s="305" t="s">
        <v>2608</v>
      </c>
      <c r="D621" s="141" t="s">
        <v>49</v>
      </c>
      <c r="E621" s="141">
        <v>30</v>
      </c>
      <c r="F621" s="304"/>
      <c r="G621" s="374"/>
      <c r="H621" s="749"/>
      <c r="I621" s="304"/>
      <c r="J621" s="1046"/>
    </row>
    <row r="622" spans="1:10" ht="25.5">
      <c r="A622" s="331" t="s">
        <v>1692</v>
      </c>
      <c r="B622" s="285" t="s">
        <v>952</v>
      </c>
      <c r="C622" s="168" t="s">
        <v>953</v>
      </c>
      <c r="D622" s="141" t="s">
        <v>49</v>
      </c>
      <c r="E622" s="141">
        <v>9</v>
      </c>
      <c r="F622" s="304"/>
      <c r="G622" s="374"/>
      <c r="H622" s="749"/>
      <c r="I622" s="304"/>
      <c r="J622" s="1046"/>
    </row>
    <row r="623" spans="1:10" ht="25.5">
      <c r="A623" s="331" t="s">
        <v>1693</v>
      </c>
      <c r="B623" s="302" t="s">
        <v>954</v>
      </c>
      <c r="C623" s="305" t="s">
        <v>955</v>
      </c>
      <c r="D623" s="141" t="s">
        <v>31</v>
      </c>
      <c r="E623" s="141">
        <v>600</v>
      </c>
      <c r="F623" s="136"/>
      <c r="G623" s="304"/>
      <c r="H623" s="1046"/>
      <c r="I623" s="409"/>
      <c r="J623" s="1081"/>
    </row>
    <row r="624" spans="1:10">
      <c r="A624" s="332"/>
      <c r="B624" s="378"/>
      <c r="C624" s="385"/>
      <c r="D624" s="335"/>
      <c r="E624" s="358"/>
      <c r="F624" s="329"/>
      <c r="G624" s="378"/>
      <c r="H624" s="1071"/>
      <c r="I624" s="406" t="s">
        <v>1694</v>
      </c>
      <c r="J624" s="769"/>
    </row>
    <row r="625" spans="1:10">
      <c r="A625" s="330" t="s">
        <v>1695</v>
      </c>
      <c r="B625" s="181" t="s">
        <v>2763</v>
      </c>
      <c r="C625" s="235"/>
      <c r="D625" s="333"/>
      <c r="E625" s="357"/>
      <c r="F625" s="320"/>
      <c r="G625" s="375"/>
      <c r="H625" s="1049"/>
      <c r="I625" s="320"/>
      <c r="J625" s="1045"/>
    </row>
    <row r="626" spans="1:10" ht="63.75">
      <c r="A626" s="331" t="s">
        <v>1696</v>
      </c>
      <c r="B626" s="302" t="s">
        <v>957</v>
      </c>
      <c r="C626" s="305" t="s">
        <v>958</v>
      </c>
      <c r="D626" s="141" t="s">
        <v>31</v>
      </c>
      <c r="E626" s="299">
        <v>3</v>
      </c>
      <c r="F626" s="304"/>
      <c r="G626" s="374"/>
      <c r="H626" s="749"/>
      <c r="I626" s="304"/>
      <c r="J626" s="1046"/>
    </row>
    <row r="627" spans="1:10" ht="51">
      <c r="A627" s="331" t="s">
        <v>1697</v>
      </c>
      <c r="B627" s="302" t="s">
        <v>960</v>
      </c>
      <c r="C627" s="305" t="s">
        <v>961</v>
      </c>
      <c r="D627" s="141" t="s">
        <v>31</v>
      </c>
      <c r="E627" s="299">
        <v>3</v>
      </c>
      <c r="F627" s="304"/>
      <c r="G627" s="374"/>
      <c r="H627" s="749"/>
      <c r="I627" s="304"/>
      <c r="J627" s="1046"/>
    </row>
    <row r="628" spans="1:10" ht="51">
      <c r="A628" s="331" t="s">
        <v>1698</v>
      </c>
      <c r="B628" s="302" t="s">
        <v>963</v>
      </c>
      <c r="C628" s="305" t="s">
        <v>964</v>
      </c>
      <c r="D628" s="141" t="s">
        <v>31</v>
      </c>
      <c r="E628" s="299">
        <v>3</v>
      </c>
      <c r="F628" s="304"/>
      <c r="G628" s="374"/>
      <c r="H628" s="749"/>
      <c r="I628" s="304"/>
      <c r="J628" s="1046"/>
    </row>
    <row r="629" spans="1:10" ht="51">
      <c r="A629" s="331" t="s">
        <v>1699</v>
      </c>
      <c r="B629" s="302" t="s">
        <v>966</v>
      </c>
      <c r="C629" s="305" t="s">
        <v>967</v>
      </c>
      <c r="D629" s="141" t="s">
        <v>31</v>
      </c>
      <c r="E629" s="299">
        <v>3</v>
      </c>
      <c r="F629" s="304"/>
      <c r="G629" s="374"/>
      <c r="H629" s="749"/>
      <c r="I629" s="304"/>
      <c r="J629" s="1046"/>
    </row>
    <row r="630" spans="1:10" ht="51">
      <c r="A630" s="331" t="s">
        <v>1700</v>
      </c>
      <c r="B630" s="302" t="s">
        <v>969</v>
      </c>
      <c r="C630" s="305" t="s">
        <v>970</v>
      </c>
      <c r="D630" s="141" t="s">
        <v>31</v>
      </c>
      <c r="E630" s="299">
        <v>3</v>
      </c>
      <c r="F630" s="304"/>
      <c r="G630" s="374"/>
      <c r="H630" s="749"/>
      <c r="I630" s="304"/>
      <c r="J630" s="1046"/>
    </row>
    <row r="631" spans="1:10" ht="51">
      <c r="A631" s="331" t="s">
        <v>1701</v>
      </c>
      <c r="B631" s="302" t="s">
        <v>972</v>
      </c>
      <c r="C631" s="305" t="s">
        <v>973</v>
      </c>
      <c r="D631" s="141" t="s">
        <v>31</v>
      </c>
      <c r="E631" s="299">
        <v>4</v>
      </c>
      <c r="F631" s="304"/>
      <c r="G631" s="374"/>
      <c r="H631" s="749"/>
      <c r="I631" s="304"/>
      <c r="J631" s="1046"/>
    </row>
    <row r="632" spans="1:10" ht="25.5">
      <c r="A632" s="331" t="s">
        <v>1702</v>
      </c>
      <c r="B632" s="302" t="s">
        <v>975</v>
      </c>
      <c r="C632" s="305" t="s">
        <v>976</v>
      </c>
      <c r="D632" s="141" t="s">
        <v>31</v>
      </c>
      <c r="E632" s="299">
        <v>3</v>
      </c>
      <c r="F632" s="304"/>
      <c r="G632" s="374"/>
      <c r="H632" s="749"/>
      <c r="I632" s="304"/>
      <c r="J632" s="1046"/>
    </row>
    <row r="633" spans="1:10" ht="38.25">
      <c r="A633" s="331" t="s">
        <v>1703</v>
      </c>
      <c r="B633" s="302" t="s">
        <v>977</v>
      </c>
      <c r="C633" s="305" t="s">
        <v>978</v>
      </c>
      <c r="D633" s="141" t="s">
        <v>31</v>
      </c>
      <c r="E633" s="299">
        <v>3</v>
      </c>
      <c r="F633" s="304"/>
      <c r="G633" s="374"/>
      <c r="H633" s="749"/>
      <c r="I633" s="304"/>
      <c r="J633" s="1046"/>
    </row>
    <row r="634" spans="1:10" ht="25.5">
      <c r="A634" s="331" t="s">
        <v>1704</v>
      </c>
      <c r="B634" s="302" t="s">
        <v>979</v>
      </c>
      <c r="C634" s="305" t="s">
        <v>980</v>
      </c>
      <c r="D634" s="141" t="s">
        <v>31</v>
      </c>
      <c r="E634" s="299">
        <v>3</v>
      </c>
      <c r="F634" s="409"/>
      <c r="G634" s="304"/>
      <c r="H634" s="1046"/>
      <c r="I634" s="409"/>
      <c r="J634" s="1081"/>
    </row>
    <row r="635" spans="1:10">
      <c r="A635" s="332"/>
      <c r="B635" s="341"/>
      <c r="C635" s="385"/>
      <c r="D635" s="335"/>
      <c r="E635" s="358"/>
      <c r="F635" s="404"/>
      <c r="G635" s="378"/>
      <c r="H635" s="1071"/>
      <c r="I635" s="406" t="s">
        <v>1705</v>
      </c>
      <c r="J635" s="769"/>
    </row>
    <row r="636" spans="1:10">
      <c r="A636" s="330" t="s">
        <v>1706</v>
      </c>
      <c r="B636" s="181" t="s">
        <v>2762</v>
      </c>
      <c r="C636" s="234"/>
      <c r="D636" s="186"/>
      <c r="E636" s="187"/>
      <c r="F636" s="320"/>
      <c r="G636" s="375"/>
      <c r="H636" s="1049"/>
      <c r="I636" s="320"/>
      <c r="J636" s="1045"/>
    </row>
    <row r="637" spans="1:10" ht="25.5">
      <c r="A637" s="331" t="s">
        <v>1707</v>
      </c>
      <c r="B637" s="302" t="s">
        <v>983</v>
      </c>
      <c r="C637" s="305" t="s">
        <v>984</v>
      </c>
      <c r="D637" s="141" t="s">
        <v>49</v>
      </c>
      <c r="E637" s="299">
        <v>240</v>
      </c>
      <c r="F637" s="334">
        <v>10</v>
      </c>
      <c r="G637" s="334">
        <v>2.75E-2</v>
      </c>
      <c r="H637" s="749">
        <f>F637*G637</f>
        <v>0.27500000000000002</v>
      </c>
      <c r="I637" s="334">
        <v>12</v>
      </c>
      <c r="J637" s="749">
        <f>((G637*1000)*E637)*1.12</f>
        <v>7392.0000000000009</v>
      </c>
    </row>
    <row r="638" spans="1:10" ht="25.5">
      <c r="A638" s="331" t="s">
        <v>1708</v>
      </c>
      <c r="B638" s="302" t="s">
        <v>983</v>
      </c>
      <c r="C638" s="305" t="s">
        <v>986</v>
      </c>
      <c r="D638" s="141" t="s">
        <v>49</v>
      </c>
      <c r="E638" s="299">
        <v>180</v>
      </c>
      <c r="F638" s="762">
        <v>10</v>
      </c>
      <c r="G638" s="334">
        <v>2.75E-2</v>
      </c>
      <c r="H638" s="749">
        <f>G638*F638</f>
        <v>0.27500000000000002</v>
      </c>
      <c r="I638" s="762">
        <v>12</v>
      </c>
      <c r="J638" s="749">
        <f>((G638*1000)*E638)*1.12</f>
        <v>5544.0000000000009</v>
      </c>
    </row>
    <row r="639" spans="1:10">
      <c r="A639" s="332"/>
      <c r="B639" s="341"/>
      <c r="C639" s="385"/>
      <c r="D639" s="335"/>
      <c r="E639" s="358"/>
      <c r="F639" s="404"/>
      <c r="G639" s="327"/>
      <c r="H639" s="1071"/>
      <c r="I639" s="406" t="s">
        <v>1709</v>
      </c>
      <c r="J639" s="3506">
        <v>11550</v>
      </c>
    </row>
    <row r="640" spans="1:10">
      <c r="A640" s="330" t="s">
        <v>1710</v>
      </c>
      <c r="B640" s="181" t="s">
        <v>2761</v>
      </c>
      <c r="C640" s="235"/>
      <c r="D640" s="179"/>
      <c r="E640" s="187"/>
      <c r="F640" s="431"/>
      <c r="G640" s="205"/>
      <c r="H640" s="1084"/>
      <c r="I640" s="431"/>
      <c r="J640" s="1078"/>
    </row>
    <row r="641" spans="1:10" ht="38.25">
      <c r="A641" s="267" t="s">
        <v>1717</v>
      </c>
      <c r="B641" s="305" t="s">
        <v>989</v>
      </c>
      <c r="C641" s="305" t="s">
        <v>2738</v>
      </c>
      <c r="D641" s="198" t="s">
        <v>49</v>
      </c>
      <c r="E641" s="300">
        <v>600</v>
      </c>
      <c r="F641" s="304"/>
      <c r="G641" s="374"/>
      <c r="H641" s="749"/>
      <c r="I641" s="304"/>
      <c r="J641" s="1046"/>
    </row>
    <row r="642" spans="1:10" ht="25.5">
      <c r="A642" s="267" t="s">
        <v>1718</v>
      </c>
      <c r="B642" s="302" t="s">
        <v>990</v>
      </c>
      <c r="C642" s="305" t="s">
        <v>2737</v>
      </c>
      <c r="D642" s="141" t="s">
        <v>49</v>
      </c>
      <c r="E642" s="299">
        <v>450</v>
      </c>
      <c r="F642" s="304"/>
      <c r="G642" s="374"/>
      <c r="H642" s="749"/>
      <c r="I642" s="304"/>
      <c r="J642" s="1046"/>
    </row>
    <row r="643" spans="1:10">
      <c r="A643" s="267" t="s">
        <v>1719</v>
      </c>
      <c r="B643" s="302" t="s">
        <v>990</v>
      </c>
      <c r="C643" s="305" t="s">
        <v>2736</v>
      </c>
      <c r="D643" s="141" t="s">
        <v>49</v>
      </c>
      <c r="E643" s="299">
        <v>108</v>
      </c>
      <c r="F643" s="304"/>
      <c r="G643" s="374"/>
      <c r="H643" s="749"/>
      <c r="I643" s="304"/>
      <c r="J643" s="1046"/>
    </row>
    <row r="644" spans="1:10">
      <c r="A644" s="267" t="s">
        <v>1720</v>
      </c>
      <c r="B644" s="302" t="s">
        <v>990</v>
      </c>
      <c r="C644" s="305" t="s">
        <v>2739</v>
      </c>
      <c r="D644" s="141" t="s">
        <v>31</v>
      </c>
      <c r="E644" s="299">
        <v>150</v>
      </c>
      <c r="F644" s="409"/>
      <c r="G644" s="304"/>
      <c r="H644" s="1046"/>
      <c r="I644" s="409"/>
      <c r="J644" s="1081"/>
    </row>
    <row r="645" spans="1:10">
      <c r="A645" s="332"/>
      <c r="B645" s="378"/>
      <c r="C645" s="385"/>
      <c r="D645" s="335"/>
      <c r="E645" s="358"/>
      <c r="F645" s="404"/>
      <c r="G645" s="378"/>
      <c r="H645" s="1071"/>
      <c r="I645" s="406" t="s">
        <v>1711</v>
      </c>
      <c r="J645" s="769"/>
    </row>
    <row r="646" spans="1:10">
      <c r="A646" s="330" t="s">
        <v>1712</v>
      </c>
      <c r="B646" s="181" t="s">
        <v>993</v>
      </c>
      <c r="C646" s="235"/>
      <c r="D646" s="333"/>
      <c r="E646" s="357"/>
      <c r="F646" s="320"/>
      <c r="G646" s="375"/>
      <c r="H646" s="1049"/>
      <c r="I646" s="320"/>
      <c r="J646" s="1045"/>
    </row>
    <row r="647" spans="1:10" ht="25.5">
      <c r="A647" s="331" t="s">
        <v>1713</v>
      </c>
      <c r="B647" s="204" t="s">
        <v>995</v>
      </c>
      <c r="C647" s="243" t="s">
        <v>996</v>
      </c>
      <c r="D647" s="141" t="s">
        <v>49</v>
      </c>
      <c r="E647" s="299">
        <v>60</v>
      </c>
      <c r="F647" s="304"/>
      <c r="G647" s="374"/>
      <c r="H647" s="749"/>
      <c r="I647" s="304"/>
      <c r="J647" s="1046"/>
    </row>
    <row r="648" spans="1:10">
      <c r="A648" s="331" t="s">
        <v>1714</v>
      </c>
      <c r="B648" s="302" t="s">
        <v>998</v>
      </c>
      <c r="C648" s="305" t="s">
        <v>999</v>
      </c>
      <c r="D648" s="141" t="s">
        <v>49</v>
      </c>
      <c r="E648" s="299">
        <v>120</v>
      </c>
      <c r="F648" s="304"/>
      <c r="G648" s="374"/>
      <c r="H648" s="749"/>
      <c r="I648" s="304"/>
      <c r="J648" s="1046"/>
    </row>
    <row r="649" spans="1:10" ht="25.5">
      <c r="A649" s="331" t="s">
        <v>1715</v>
      </c>
      <c r="B649" s="302" t="s">
        <v>2849</v>
      </c>
      <c r="C649" s="305" t="s">
        <v>1001</v>
      </c>
      <c r="D649" s="141" t="s">
        <v>49</v>
      </c>
      <c r="E649" s="299">
        <v>60</v>
      </c>
      <c r="F649" s="304"/>
      <c r="G649" s="374"/>
      <c r="H649" s="749"/>
      <c r="I649" s="304"/>
      <c r="J649" s="1046"/>
    </row>
    <row r="650" spans="1:10" ht="25.5">
      <c r="A650" s="331" t="s">
        <v>1716</v>
      </c>
      <c r="B650" s="302" t="s">
        <v>1003</v>
      </c>
      <c r="C650" s="305" t="s">
        <v>1004</v>
      </c>
      <c r="D650" s="141" t="s">
        <v>49</v>
      </c>
      <c r="E650" s="299">
        <v>60</v>
      </c>
      <c r="F650" s="409"/>
      <c r="G650" s="304"/>
      <c r="H650" s="1046"/>
      <c r="I650" s="409"/>
      <c r="J650" s="1081"/>
    </row>
    <row r="651" spans="1:10">
      <c r="A651" s="332"/>
      <c r="B651" s="341"/>
      <c r="C651" s="385"/>
      <c r="D651" s="335"/>
      <c r="E651" s="358"/>
      <c r="F651" s="404"/>
      <c r="G651" s="378"/>
      <c r="H651" s="1071"/>
      <c r="I651" s="406" t="s">
        <v>1721</v>
      </c>
      <c r="J651" s="769"/>
    </row>
    <row r="652" spans="1:10">
      <c r="A652" s="330" t="s">
        <v>1722</v>
      </c>
      <c r="B652" s="181" t="s">
        <v>1007</v>
      </c>
      <c r="C652" s="235"/>
      <c r="D652" s="179"/>
      <c r="E652" s="187"/>
      <c r="F652" s="320"/>
      <c r="G652" s="375"/>
      <c r="H652" s="1049"/>
      <c r="I652" s="320"/>
      <c r="J652" s="1045"/>
    </row>
    <row r="653" spans="1:10" ht="25.5">
      <c r="A653" s="331" t="s">
        <v>1724</v>
      </c>
      <c r="B653" s="302" t="s">
        <v>1009</v>
      </c>
      <c r="C653" s="305" t="s">
        <v>1010</v>
      </c>
      <c r="D653" s="141" t="s">
        <v>49</v>
      </c>
      <c r="E653" s="299">
        <v>72</v>
      </c>
      <c r="F653" s="318"/>
      <c r="G653" s="377"/>
      <c r="H653" s="749"/>
      <c r="I653" s="304"/>
      <c r="J653" s="1046"/>
    </row>
    <row r="654" spans="1:10">
      <c r="A654" s="331" t="s">
        <v>1725</v>
      </c>
      <c r="B654" s="302" t="s">
        <v>1012</v>
      </c>
      <c r="C654" s="305" t="s">
        <v>1013</v>
      </c>
      <c r="D654" s="141" t="s">
        <v>31</v>
      </c>
      <c r="E654" s="299">
        <v>3000</v>
      </c>
      <c r="F654" s="318"/>
      <c r="G654" s="377"/>
      <c r="H654" s="749"/>
      <c r="I654" s="304"/>
      <c r="J654" s="1046"/>
    </row>
    <row r="655" spans="1:10" ht="25.5">
      <c r="A655" s="331" t="s">
        <v>1726</v>
      </c>
      <c r="B655" s="302" t="s">
        <v>1015</v>
      </c>
      <c r="C655" s="305" t="s">
        <v>1016</v>
      </c>
      <c r="D655" s="141" t="s">
        <v>31</v>
      </c>
      <c r="E655" s="299">
        <v>30</v>
      </c>
      <c r="F655" s="318"/>
      <c r="G655" s="377"/>
      <c r="H655" s="749"/>
      <c r="I655" s="304"/>
      <c r="J655" s="1046"/>
    </row>
    <row r="656" spans="1:10" ht="25.5">
      <c r="A656" s="331" t="s">
        <v>1727</v>
      </c>
      <c r="B656" s="302" t="s">
        <v>1018</v>
      </c>
      <c r="C656" s="305" t="s">
        <v>1019</v>
      </c>
      <c r="D656" s="141" t="s">
        <v>31</v>
      </c>
      <c r="E656" s="299">
        <v>60</v>
      </c>
      <c r="F656" s="318"/>
      <c r="G656" s="377"/>
      <c r="H656" s="749"/>
      <c r="I656" s="304"/>
      <c r="J656" s="1046"/>
    </row>
    <row r="657" spans="1:10">
      <c r="A657" s="331" t="s">
        <v>1728</v>
      </c>
      <c r="B657" s="302" t="s">
        <v>1021</v>
      </c>
      <c r="C657" s="305" t="s">
        <v>2740</v>
      </c>
      <c r="D657" s="141" t="s">
        <v>49</v>
      </c>
      <c r="E657" s="299">
        <v>75</v>
      </c>
      <c r="F657" s="409"/>
      <c r="G657" s="304"/>
      <c r="H657" s="1046"/>
      <c r="I657" s="409"/>
      <c r="J657" s="1081"/>
    </row>
    <row r="658" spans="1:10">
      <c r="A658" s="332"/>
      <c r="B658" s="341"/>
      <c r="C658" s="385"/>
      <c r="D658" s="335"/>
      <c r="E658" s="358"/>
      <c r="F658" s="404"/>
      <c r="G658" s="378"/>
      <c r="H658" s="1071"/>
      <c r="I658" s="406" t="s">
        <v>1723</v>
      </c>
      <c r="J658" s="769"/>
    </row>
    <row r="659" spans="1:10">
      <c r="A659" s="330" t="s">
        <v>1729</v>
      </c>
      <c r="B659" s="181" t="s">
        <v>2759</v>
      </c>
      <c r="C659" s="235"/>
      <c r="D659" s="179"/>
      <c r="E659" s="187"/>
      <c r="F659" s="320"/>
      <c r="G659" s="375"/>
      <c r="H659" s="1049"/>
      <c r="I659" s="320"/>
      <c r="J659" s="1045"/>
    </row>
    <row r="660" spans="1:10" ht="25.5">
      <c r="A660" s="381" t="s">
        <v>1734</v>
      </c>
      <c r="B660" s="297" t="s">
        <v>1025</v>
      </c>
      <c r="C660" s="380" t="s">
        <v>1730</v>
      </c>
      <c r="D660" s="139" t="s">
        <v>31</v>
      </c>
      <c r="E660" s="150">
        <v>15</v>
      </c>
      <c r="F660" s="318"/>
      <c r="G660" s="377"/>
      <c r="H660" s="748"/>
      <c r="I660" s="318"/>
      <c r="J660" s="1099"/>
    </row>
    <row r="661" spans="1:10" ht="25.5">
      <c r="A661" s="381" t="s">
        <v>1735</v>
      </c>
      <c r="B661" s="297" t="s">
        <v>1025</v>
      </c>
      <c r="C661" s="380" t="s">
        <v>1731</v>
      </c>
      <c r="D661" s="139" t="s">
        <v>31</v>
      </c>
      <c r="E661" s="150">
        <v>30</v>
      </c>
      <c r="F661" s="318"/>
      <c r="G661" s="377"/>
      <c r="H661" s="748"/>
      <c r="I661" s="318"/>
      <c r="J661" s="1099"/>
    </row>
    <row r="662" spans="1:10" ht="25.5">
      <c r="A662" s="381" t="s">
        <v>1736</v>
      </c>
      <c r="B662" s="297" t="s">
        <v>1025</v>
      </c>
      <c r="C662" s="380" t="s">
        <v>1732</v>
      </c>
      <c r="D662" s="139" t="s">
        <v>31</v>
      </c>
      <c r="E662" s="150">
        <v>30</v>
      </c>
      <c r="F662" s="318"/>
      <c r="G662" s="377"/>
      <c r="H662" s="748"/>
      <c r="I662" s="318"/>
      <c r="J662" s="1099"/>
    </row>
    <row r="663" spans="1:10" ht="25.5">
      <c r="A663" s="381" t="s">
        <v>1737</v>
      </c>
      <c r="B663" s="297" t="s">
        <v>1028</v>
      </c>
      <c r="C663" s="380" t="s">
        <v>1733</v>
      </c>
      <c r="D663" s="139" t="s">
        <v>31</v>
      </c>
      <c r="E663" s="150">
        <v>60</v>
      </c>
      <c r="F663" s="409"/>
      <c r="G663" s="304"/>
      <c r="H663" s="1046"/>
      <c r="I663" s="409"/>
      <c r="J663" s="1081"/>
    </row>
    <row r="664" spans="1:10">
      <c r="A664" s="332"/>
      <c r="B664" s="341"/>
      <c r="C664" s="385"/>
      <c r="D664" s="335"/>
      <c r="E664" s="358"/>
      <c r="F664" s="404"/>
      <c r="G664" s="378"/>
      <c r="H664" s="1071"/>
      <c r="I664" s="406" t="s">
        <v>1738</v>
      </c>
      <c r="J664" s="769"/>
    </row>
    <row r="665" spans="1:10">
      <c r="A665" s="330" t="s">
        <v>81</v>
      </c>
      <c r="B665" s="181" t="s">
        <v>2760</v>
      </c>
      <c r="C665" s="245"/>
      <c r="D665" s="188"/>
      <c r="E665" s="206"/>
      <c r="F665" s="320"/>
      <c r="G665" s="375"/>
      <c r="H665" s="1049"/>
      <c r="I665" s="320"/>
      <c r="J665" s="1045"/>
    </row>
    <row r="666" spans="1:10" ht="25.5">
      <c r="A666" s="331" t="s">
        <v>1739</v>
      </c>
      <c r="B666" s="302" t="s">
        <v>1032</v>
      </c>
      <c r="C666" s="305" t="s">
        <v>2744</v>
      </c>
      <c r="D666" s="141" t="s">
        <v>31</v>
      </c>
      <c r="E666" s="300">
        <v>105000</v>
      </c>
      <c r="F666" s="334">
        <v>100</v>
      </c>
      <c r="G666" s="334">
        <v>0.11799999999999999</v>
      </c>
      <c r="H666" s="749">
        <f t="shared" ref="H666:H673" si="0">F666*G666</f>
        <v>11.799999999999999</v>
      </c>
      <c r="I666" s="334">
        <v>12</v>
      </c>
      <c r="J666" s="749">
        <f>(E666*G666)*1.12</f>
        <v>13876.800000000001</v>
      </c>
    </row>
    <row r="667" spans="1:10" ht="25.5">
      <c r="A667" s="331" t="s">
        <v>1740</v>
      </c>
      <c r="B667" s="302" t="s">
        <v>1034</v>
      </c>
      <c r="C667" s="305" t="s">
        <v>1035</v>
      </c>
      <c r="D667" s="141" t="s">
        <v>31</v>
      </c>
      <c r="E667" s="300">
        <v>3000</v>
      </c>
      <c r="F667" s="762">
        <v>100</v>
      </c>
      <c r="G667" s="334">
        <v>0.20699999999999999</v>
      </c>
      <c r="H667" s="749">
        <f t="shared" si="0"/>
        <v>20.7</v>
      </c>
      <c r="I667" s="334">
        <v>12</v>
      </c>
      <c r="J667" s="749">
        <f>(E667*G667)*1.12</f>
        <v>695.5200000000001</v>
      </c>
    </row>
    <row r="668" spans="1:10">
      <c r="A668" s="331" t="s">
        <v>1741</v>
      </c>
      <c r="B668" s="302" t="s">
        <v>1037</v>
      </c>
      <c r="C668" s="305" t="s">
        <v>1038</v>
      </c>
      <c r="D668" s="141" t="s">
        <v>31</v>
      </c>
      <c r="E668" s="300">
        <v>600</v>
      </c>
      <c r="F668" s="334">
        <v>100</v>
      </c>
      <c r="G668" s="334">
        <v>0.13500000000000001</v>
      </c>
      <c r="H668" s="749">
        <f t="shared" si="0"/>
        <v>13.5</v>
      </c>
      <c r="I668" s="334">
        <v>12</v>
      </c>
      <c r="J668" s="749">
        <f>(E668*G668)*1.12</f>
        <v>90.720000000000013</v>
      </c>
    </row>
    <row r="669" spans="1:10" ht="25.5">
      <c r="A669" s="331" t="s">
        <v>1742</v>
      </c>
      <c r="B669" s="302" t="s">
        <v>1039</v>
      </c>
      <c r="C669" s="305" t="s">
        <v>2743</v>
      </c>
      <c r="D669" s="141" t="s">
        <v>31</v>
      </c>
      <c r="E669" s="300">
        <v>1500</v>
      </c>
      <c r="F669" s="334">
        <v>100</v>
      </c>
      <c r="G669" s="334">
        <v>0.22</v>
      </c>
      <c r="H669" s="749">
        <f t="shared" si="0"/>
        <v>22</v>
      </c>
      <c r="I669" s="762">
        <v>12</v>
      </c>
      <c r="J669" s="749">
        <f>(E669*G669)*1.12</f>
        <v>369.6</v>
      </c>
    </row>
    <row r="670" spans="1:10" ht="25.5">
      <c r="A670" s="331" t="s">
        <v>1743</v>
      </c>
      <c r="B670" s="302" t="s">
        <v>1040</v>
      </c>
      <c r="C670" s="246" t="s">
        <v>2742</v>
      </c>
      <c r="D670" s="141" t="s">
        <v>31</v>
      </c>
      <c r="E670" s="300">
        <v>3000</v>
      </c>
      <c r="F670" s="334">
        <v>100</v>
      </c>
      <c r="G670" s="334">
        <v>0.14099999999999999</v>
      </c>
      <c r="H670" s="749">
        <f t="shared" si="0"/>
        <v>14.099999999999998</v>
      </c>
      <c r="I670" s="334">
        <v>12</v>
      </c>
      <c r="J670" s="749">
        <f>(E670*G670)*1.12</f>
        <v>473.76</v>
      </c>
    </row>
    <row r="671" spans="1:10" ht="25.5">
      <c r="A671" s="331" t="s">
        <v>1744</v>
      </c>
      <c r="B671" s="302" t="s">
        <v>1041</v>
      </c>
      <c r="C671" s="246" t="s">
        <v>2741</v>
      </c>
      <c r="D671" s="141" t="s">
        <v>31</v>
      </c>
      <c r="E671" s="300">
        <v>15000</v>
      </c>
      <c r="F671" s="334">
        <v>100</v>
      </c>
      <c r="G671" s="334">
        <v>7.9000000000000001E-2</v>
      </c>
      <c r="H671" s="749">
        <f t="shared" si="0"/>
        <v>7.9</v>
      </c>
      <c r="I671" s="762">
        <v>12</v>
      </c>
      <c r="J671" s="749">
        <f>(E671*G671)*1.12</f>
        <v>1327.2</v>
      </c>
    </row>
    <row r="672" spans="1:10" ht="38.25">
      <c r="A672" s="331" t="s">
        <v>1745</v>
      </c>
      <c r="B672" s="302" t="s">
        <v>1042</v>
      </c>
      <c r="C672" s="305" t="s">
        <v>1043</v>
      </c>
      <c r="D672" s="141" t="s">
        <v>31</v>
      </c>
      <c r="E672" s="300">
        <v>900</v>
      </c>
      <c r="F672" s="334">
        <v>100</v>
      </c>
      <c r="G672" s="334">
        <v>0.19900000000000001</v>
      </c>
      <c r="H672" s="749">
        <f t="shared" si="0"/>
        <v>19.900000000000002</v>
      </c>
      <c r="I672" s="334">
        <v>12</v>
      </c>
      <c r="J672" s="749">
        <f>(E672*G672)*1.12</f>
        <v>200.59200000000004</v>
      </c>
    </row>
    <row r="673" spans="1:10" ht="25.5">
      <c r="A673" s="331" t="s">
        <v>1746</v>
      </c>
      <c r="B673" s="302" t="s">
        <v>1044</v>
      </c>
      <c r="C673" s="305" t="s">
        <v>1045</v>
      </c>
      <c r="D673" s="141" t="s">
        <v>31</v>
      </c>
      <c r="E673" s="300">
        <v>900</v>
      </c>
      <c r="F673" s="334">
        <v>100</v>
      </c>
      <c r="G673" s="334">
        <v>0.24</v>
      </c>
      <c r="H673" s="749">
        <f t="shared" si="0"/>
        <v>24</v>
      </c>
      <c r="I673" s="762">
        <v>12</v>
      </c>
      <c r="J673" s="749">
        <f>(E673*G673)*1.12</f>
        <v>241.92000000000002</v>
      </c>
    </row>
    <row r="674" spans="1:10">
      <c r="A674" s="332"/>
      <c r="B674" s="341"/>
      <c r="C674" s="385"/>
      <c r="D674" s="335"/>
      <c r="E674" s="358"/>
      <c r="F674" s="329"/>
      <c r="G674" s="378"/>
      <c r="H674" s="87"/>
      <c r="I674" s="373" t="s">
        <v>1747</v>
      </c>
      <c r="J674" s="1864">
        <v>15425.1</v>
      </c>
    </row>
    <row r="675" spans="1:10">
      <c r="A675" s="330" t="s">
        <v>1748</v>
      </c>
      <c r="B675" s="181" t="s">
        <v>1048</v>
      </c>
      <c r="C675" s="245"/>
      <c r="D675" s="188"/>
      <c r="E675" s="206"/>
      <c r="F675" s="320"/>
      <c r="G675" s="375"/>
      <c r="H675" s="1049"/>
      <c r="I675" s="320"/>
      <c r="J675" s="1045"/>
    </row>
    <row r="676" spans="1:10" ht="38.25">
      <c r="A676" s="331" t="s">
        <v>1749</v>
      </c>
      <c r="B676" s="302" t="s">
        <v>1050</v>
      </c>
      <c r="C676" s="246" t="s">
        <v>1051</v>
      </c>
      <c r="D676" s="144" t="s">
        <v>49</v>
      </c>
      <c r="E676" s="300">
        <v>120</v>
      </c>
      <c r="F676" s="409"/>
      <c r="G676" s="304"/>
      <c r="H676" s="1046"/>
      <c r="I676" s="409"/>
      <c r="J676" s="1081"/>
    </row>
    <row r="677" spans="1:10">
      <c r="A677" s="332"/>
      <c r="B677" s="341"/>
      <c r="C677" s="385"/>
      <c r="D677" s="335"/>
      <c r="E677" s="358"/>
      <c r="F677" s="404"/>
      <c r="G677" s="378"/>
      <c r="H677" s="1071"/>
      <c r="I677" s="406" t="s">
        <v>1754</v>
      </c>
      <c r="J677" s="769"/>
    </row>
    <row r="678" spans="1:10">
      <c r="A678" s="330" t="s">
        <v>1750</v>
      </c>
      <c r="B678" s="181" t="s">
        <v>1054</v>
      </c>
      <c r="C678" s="234"/>
      <c r="D678" s="178"/>
      <c r="E678" s="185"/>
      <c r="F678" s="320"/>
      <c r="G678" s="375"/>
      <c r="H678" s="1049"/>
      <c r="I678" s="320"/>
      <c r="J678" s="1045"/>
    </row>
    <row r="679" spans="1:10">
      <c r="A679" s="331" t="s">
        <v>1751</v>
      </c>
      <c r="B679" s="160" t="s">
        <v>1056</v>
      </c>
      <c r="C679" s="243" t="s">
        <v>2613</v>
      </c>
      <c r="D679" s="141" t="s">
        <v>49</v>
      </c>
      <c r="E679" s="299">
        <v>18</v>
      </c>
      <c r="F679" s="318"/>
      <c r="G679" s="377"/>
      <c r="H679" s="749"/>
      <c r="I679" s="304"/>
      <c r="J679" s="1046"/>
    </row>
    <row r="680" spans="1:10">
      <c r="A680" s="331" t="s">
        <v>1752</v>
      </c>
      <c r="B680" s="160" t="s">
        <v>1056</v>
      </c>
      <c r="C680" s="243" t="s">
        <v>2614</v>
      </c>
      <c r="D680" s="153" t="s">
        <v>49</v>
      </c>
      <c r="E680" s="154">
        <v>36</v>
      </c>
      <c r="F680" s="318"/>
      <c r="G680" s="377"/>
      <c r="H680" s="749"/>
      <c r="I680" s="304"/>
      <c r="J680" s="1046"/>
    </row>
    <row r="681" spans="1:10" ht="25.5">
      <c r="A681" s="331" t="s">
        <v>1753</v>
      </c>
      <c r="B681" s="160" t="s">
        <v>1056</v>
      </c>
      <c r="C681" s="243" t="s">
        <v>2615</v>
      </c>
      <c r="D681" s="153" t="s">
        <v>49</v>
      </c>
      <c r="E681" s="154">
        <v>450</v>
      </c>
      <c r="F681" s="136"/>
      <c r="G681" s="304"/>
      <c r="H681" s="1046"/>
      <c r="I681" s="409"/>
      <c r="J681" s="1081"/>
    </row>
    <row r="682" spans="1:10">
      <c r="A682" s="332"/>
      <c r="B682" s="341"/>
      <c r="C682" s="385"/>
      <c r="D682" s="335"/>
      <c r="E682" s="358"/>
      <c r="F682" s="329"/>
      <c r="G682" s="378"/>
      <c r="H682" s="1071"/>
      <c r="I682" s="406" t="s">
        <v>1755</v>
      </c>
      <c r="J682" s="769"/>
    </row>
    <row r="683" spans="1:10">
      <c r="A683" s="330" t="s">
        <v>1756</v>
      </c>
      <c r="B683" s="181" t="s">
        <v>1061</v>
      </c>
      <c r="C683" s="234"/>
      <c r="D683" s="178"/>
      <c r="E683" s="185"/>
      <c r="F683" s="320"/>
      <c r="G683" s="375"/>
      <c r="H683" s="1049"/>
      <c r="I683" s="320"/>
      <c r="J683" s="1045"/>
    </row>
    <row r="684" spans="1:10">
      <c r="A684" s="331" t="s">
        <v>1757</v>
      </c>
      <c r="B684" s="160" t="s">
        <v>1063</v>
      </c>
      <c r="C684" s="243" t="s">
        <v>1064</v>
      </c>
      <c r="D684" s="154" t="s">
        <v>31</v>
      </c>
      <c r="E684" s="154">
        <v>15</v>
      </c>
      <c r="F684" s="304"/>
      <c r="G684" s="374"/>
      <c r="H684" s="749"/>
      <c r="I684" s="304"/>
      <c r="J684" s="1046"/>
    </row>
    <row r="685" spans="1:10">
      <c r="A685" s="331" t="s">
        <v>1758</v>
      </c>
      <c r="B685" s="160" t="s">
        <v>1063</v>
      </c>
      <c r="C685" s="243" t="s">
        <v>1066</v>
      </c>
      <c r="D685" s="154" t="s">
        <v>31</v>
      </c>
      <c r="E685" s="154">
        <v>15</v>
      </c>
      <c r="F685" s="304"/>
      <c r="G685" s="374"/>
      <c r="H685" s="749"/>
      <c r="I685" s="304"/>
      <c r="J685" s="1046"/>
    </row>
    <row r="686" spans="1:10">
      <c r="A686" s="331" t="s">
        <v>1759</v>
      </c>
      <c r="B686" s="160" t="s">
        <v>1063</v>
      </c>
      <c r="C686" s="243" t="s">
        <v>2745</v>
      </c>
      <c r="D686" s="154" t="s">
        <v>31</v>
      </c>
      <c r="E686" s="299">
        <v>6</v>
      </c>
      <c r="F686" s="304"/>
      <c r="G686" s="374"/>
      <c r="H686" s="749"/>
      <c r="I686" s="304"/>
      <c r="J686" s="1046"/>
    </row>
    <row r="687" spans="1:10">
      <c r="A687" s="331" t="s">
        <v>1760</v>
      </c>
      <c r="B687" s="302" t="s">
        <v>1069</v>
      </c>
      <c r="C687" s="305" t="s">
        <v>1070</v>
      </c>
      <c r="D687" s="141" t="s">
        <v>31</v>
      </c>
      <c r="E687" s="299">
        <v>12</v>
      </c>
      <c r="F687" s="304"/>
      <c r="G687" s="374"/>
      <c r="H687" s="749"/>
      <c r="I687" s="304"/>
      <c r="J687" s="1046"/>
    </row>
    <row r="688" spans="1:10" ht="25.5">
      <c r="A688" s="331" t="s">
        <v>1761</v>
      </c>
      <c r="B688" s="302" t="s">
        <v>1071</v>
      </c>
      <c r="C688" s="305" t="s">
        <v>1072</v>
      </c>
      <c r="D688" s="141" t="s">
        <v>31</v>
      </c>
      <c r="E688" s="299">
        <v>3000</v>
      </c>
      <c r="F688" s="304"/>
      <c r="G688" s="374"/>
      <c r="H688" s="749"/>
      <c r="I688" s="304"/>
      <c r="J688" s="1046"/>
    </row>
    <row r="689" spans="1:10" ht="25.5">
      <c r="A689" s="331" t="s">
        <v>1762</v>
      </c>
      <c r="B689" s="302" t="s">
        <v>1071</v>
      </c>
      <c r="C689" s="305" t="s">
        <v>1073</v>
      </c>
      <c r="D689" s="141" t="s">
        <v>31</v>
      </c>
      <c r="E689" s="299">
        <v>6000</v>
      </c>
      <c r="F689" s="304"/>
      <c r="G689" s="374"/>
      <c r="H689" s="749"/>
      <c r="I689" s="304"/>
      <c r="J689" s="1046"/>
    </row>
    <row r="690" spans="1:10" ht="25.5">
      <c r="A690" s="331" t="s">
        <v>1763</v>
      </c>
      <c r="B690" s="302" t="s">
        <v>1071</v>
      </c>
      <c r="C690" s="305" t="s">
        <v>1074</v>
      </c>
      <c r="D690" s="141" t="s">
        <v>31</v>
      </c>
      <c r="E690" s="299">
        <v>3000</v>
      </c>
      <c r="F690" s="304"/>
      <c r="G690" s="374"/>
      <c r="H690" s="749"/>
      <c r="I690" s="304"/>
      <c r="J690" s="1046"/>
    </row>
    <row r="691" spans="1:10" ht="25.5">
      <c r="A691" s="331" t="s">
        <v>1764</v>
      </c>
      <c r="B691" s="302" t="s">
        <v>1071</v>
      </c>
      <c r="C691" s="305" t="s">
        <v>1765</v>
      </c>
      <c r="D691" s="141" t="s">
        <v>31</v>
      </c>
      <c r="E691" s="299">
        <v>6000</v>
      </c>
      <c r="F691" s="268"/>
      <c r="G691" s="276"/>
      <c r="H691" s="1073"/>
      <c r="I691" s="268"/>
      <c r="J691" s="1074"/>
    </row>
    <row r="692" spans="1:10">
      <c r="A692" s="332"/>
      <c r="B692" s="341"/>
      <c r="C692" s="385"/>
      <c r="D692" s="335"/>
      <c r="E692" s="358"/>
      <c r="F692" s="329"/>
      <c r="G692" s="378"/>
      <c r="H692" s="1071"/>
      <c r="I692" s="406" t="s">
        <v>1771</v>
      </c>
      <c r="J692" s="769"/>
    </row>
    <row r="693" spans="1:10">
      <c r="A693" s="469" t="s">
        <v>234</v>
      </c>
      <c r="B693" s="424" t="s">
        <v>1766</v>
      </c>
      <c r="C693" s="459"/>
      <c r="D693" s="470"/>
      <c r="E693" s="471"/>
      <c r="F693" s="263"/>
      <c r="G693" s="264"/>
      <c r="H693" s="1092"/>
      <c r="I693" s="263"/>
      <c r="J693" s="1093"/>
    </row>
    <row r="694" spans="1:10" ht="25.5">
      <c r="A694" s="267" t="s">
        <v>1767</v>
      </c>
      <c r="B694" s="639" t="s">
        <v>1075</v>
      </c>
      <c r="C694" s="168" t="s">
        <v>1076</v>
      </c>
      <c r="D694" s="141" t="s">
        <v>31</v>
      </c>
      <c r="E694" s="299">
        <v>36</v>
      </c>
      <c r="F694" s="409"/>
      <c r="G694" s="304"/>
      <c r="H694" s="1046"/>
      <c r="I694" s="409"/>
      <c r="J694" s="1081"/>
    </row>
    <row r="695" spans="1:10">
      <c r="A695" s="332"/>
      <c r="B695" s="341"/>
      <c r="C695" s="385"/>
      <c r="D695" s="335"/>
      <c r="E695" s="358"/>
      <c r="F695" s="404"/>
      <c r="G695" s="378"/>
      <c r="H695" s="1071"/>
      <c r="I695" s="406" t="s">
        <v>1772</v>
      </c>
      <c r="J695" s="769"/>
    </row>
    <row r="696" spans="1:10">
      <c r="A696" s="330" t="s">
        <v>1768</v>
      </c>
      <c r="B696" s="181" t="s">
        <v>1077</v>
      </c>
      <c r="C696" s="473"/>
      <c r="D696" s="474"/>
      <c r="E696" s="475"/>
      <c r="F696" s="320"/>
      <c r="G696" s="375"/>
      <c r="H696" s="1049"/>
      <c r="I696" s="320"/>
      <c r="J696" s="1045"/>
    </row>
    <row r="697" spans="1:10">
      <c r="A697" s="267" t="s">
        <v>1769</v>
      </c>
      <c r="B697" s="302" t="s">
        <v>1078</v>
      </c>
      <c r="C697" s="305" t="s">
        <v>1079</v>
      </c>
      <c r="D697" s="141" t="s">
        <v>31</v>
      </c>
      <c r="E697" s="299">
        <v>30</v>
      </c>
      <c r="F697" s="304"/>
      <c r="G697" s="374"/>
      <c r="H697" s="749"/>
      <c r="I697" s="304"/>
      <c r="J697" s="1046"/>
    </row>
    <row r="698" spans="1:10" ht="25.5">
      <c r="A698" s="267" t="s">
        <v>1770</v>
      </c>
      <c r="B698" s="302" t="s">
        <v>1080</v>
      </c>
      <c r="C698" s="305" t="s">
        <v>1777</v>
      </c>
      <c r="D698" s="144" t="s">
        <v>31</v>
      </c>
      <c r="E698" s="300">
        <v>36</v>
      </c>
      <c r="F698" s="304"/>
      <c r="G698" s="374"/>
      <c r="H698" s="749"/>
      <c r="I698" s="304"/>
      <c r="J698" s="1046"/>
    </row>
    <row r="699" spans="1:10">
      <c r="A699" s="332"/>
      <c r="B699" s="341"/>
      <c r="C699" s="385"/>
      <c r="D699" s="335"/>
      <c r="E699" s="358"/>
      <c r="F699" s="329"/>
      <c r="G699" s="378"/>
      <c r="H699" s="87"/>
      <c r="I699" s="373" t="s">
        <v>1773</v>
      </c>
      <c r="J699" s="747"/>
    </row>
    <row r="700" spans="1:10">
      <c r="A700" s="330" t="s">
        <v>1774</v>
      </c>
      <c r="B700" s="181" t="s">
        <v>1081</v>
      </c>
      <c r="C700" s="322"/>
      <c r="D700" s="333"/>
      <c r="E700" s="357"/>
      <c r="F700" s="320"/>
      <c r="G700" s="375"/>
      <c r="H700" s="1049"/>
      <c r="I700" s="320"/>
      <c r="J700" s="1045"/>
    </row>
    <row r="701" spans="1:10" ht="25.5">
      <c r="A701" s="331" t="s">
        <v>1775</v>
      </c>
      <c r="B701" s="148" t="s">
        <v>1082</v>
      </c>
      <c r="C701" s="192" t="s">
        <v>1776</v>
      </c>
      <c r="D701" s="156" t="s">
        <v>87</v>
      </c>
      <c r="E701" s="291">
        <v>72</v>
      </c>
      <c r="F701" s="409"/>
      <c r="G701" s="304"/>
      <c r="H701" s="1046"/>
      <c r="I701" s="409"/>
      <c r="J701" s="1081"/>
    </row>
    <row r="702" spans="1:10">
      <c r="A702" s="332"/>
      <c r="B702" s="341"/>
      <c r="C702" s="385"/>
      <c r="D702" s="335"/>
      <c r="E702" s="358"/>
      <c r="F702" s="404"/>
      <c r="G702" s="378"/>
      <c r="H702" s="1071"/>
      <c r="I702" s="406" t="s">
        <v>1778</v>
      </c>
      <c r="J702" s="769"/>
    </row>
    <row r="703" spans="1:10">
      <c r="A703" s="330" t="s">
        <v>1781</v>
      </c>
      <c r="B703" s="278" t="s">
        <v>1084</v>
      </c>
      <c r="C703" s="322"/>
      <c r="D703" s="333"/>
      <c r="E703" s="357"/>
      <c r="F703" s="320"/>
      <c r="G703" s="375"/>
      <c r="H703" s="1049"/>
      <c r="I703" s="320"/>
      <c r="J703" s="1045"/>
    </row>
    <row r="704" spans="1:10">
      <c r="A704" s="331" t="s">
        <v>1782</v>
      </c>
      <c r="B704" s="302" t="s">
        <v>1085</v>
      </c>
      <c r="C704" s="305" t="s">
        <v>1086</v>
      </c>
      <c r="D704" s="141" t="s">
        <v>31</v>
      </c>
      <c r="E704" s="299">
        <v>24</v>
      </c>
      <c r="F704" s="304"/>
      <c r="G704" s="374"/>
      <c r="H704" s="748"/>
      <c r="I704" s="318"/>
      <c r="J704" s="1046"/>
    </row>
    <row r="705" spans="1:10">
      <c r="A705" s="331" t="s">
        <v>1783</v>
      </c>
      <c r="B705" s="302" t="s">
        <v>1085</v>
      </c>
      <c r="C705" s="305" t="s">
        <v>1780</v>
      </c>
      <c r="D705" s="141" t="s">
        <v>31</v>
      </c>
      <c r="E705" s="299">
        <v>12</v>
      </c>
      <c r="F705" s="136"/>
      <c r="G705" s="304"/>
      <c r="H705" s="1046"/>
      <c r="I705" s="409"/>
      <c r="J705" s="1081"/>
    </row>
    <row r="706" spans="1:10">
      <c r="A706" s="332"/>
      <c r="B706" s="341"/>
      <c r="C706" s="385"/>
      <c r="D706" s="335"/>
      <c r="E706" s="358"/>
      <c r="F706" s="329"/>
      <c r="G706" s="327"/>
      <c r="H706" s="1071"/>
      <c r="I706" s="406" t="s">
        <v>1779</v>
      </c>
      <c r="J706" s="769"/>
    </row>
    <row r="707" spans="1:10">
      <c r="A707" s="330" t="s">
        <v>1784</v>
      </c>
      <c r="B707" s="135" t="s">
        <v>1087</v>
      </c>
      <c r="C707" s="322"/>
      <c r="D707" s="333"/>
      <c r="E707" s="357"/>
      <c r="F707" s="249"/>
      <c r="G707" s="205"/>
      <c r="H707" s="1049"/>
      <c r="I707" s="250"/>
      <c r="J707" s="1045"/>
    </row>
    <row r="708" spans="1:10" ht="89.25">
      <c r="A708" s="381" t="s">
        <v>1785</v>
      </c>
      <c r="B708" s="297" t="s">
        <v>1089</v>
      </c>
      <c r="C708" s="305" t="s">
        <v>1090</v>
      </c>
      <c r="D708" s="334" t="s">
        <v>858</v>
      </c>
      <c r="E708" s="334">
        <v>10</v>
      </c>
      <c r="F708" s="225"/>
      <c r="G708" s="318"/>
      <c r="H708" s="748"/>
      <c r="I708" s="226"/>
      <c r="J708" s="1099"/>
    </row>
    <row r="709" spans="1:10" ht="76.5">
      <c r="A709" s="381" t="s">
        <v>1786</v>
      </c>
      <c r="B709" s="297" t="s">
        <v>1092</v>
      </c>
      <c r="C709" s="305" t="s">
        <v>1093</v>
      </c>
      <c r="D709" s="334" t="s">
        <v>858</v>
      </c>
      <c r="E709" s="334">
        <v>10</v>
      </c>
      <c r="F709" s="225"/>
      <c r="G709" s="318"/>
      <c r="H709" s="748"/>
      <c r="I709" s="226"/>
      <c r="J709" s="1099"/>
    </row>
    <row r="710" spans="1:10" ht="89.25">
      <c r="A710" s="381" t="s">
        <v>1787</v>
      </c>
      <c r="B710" s="297" t="s">
        <v>1095</v>
      </c>
      <c r="C710" s="305" t="s">
        <v>1096</v>
      </c>
      <c r="D710" s="334" t="s">
        <v>858</v>
      </c>
      <c r="E710" s="334">
        <v>10</v>
      </c>
      <c r="F710" s="225"/>
      <c r="G710" s="318"/>
      <c r="H710" s="748"/>
      <c r="I710" s="226"/>
      <c r="J710" s="1099"/>
    </row>
    <row r="711" spans="1:10" ht="76.5">
      <c r="A711" s="381" t="s">
        <v>1788</v>
      </c>
      <c r="B711" s="297" t="s">
        <v>1098</v>
      </c>
      <c r="C711" s="305" t="s">
        <v>1099</v>
      </c>
      <c r="D711" s="334" t="s">
        <v>858</v>
      </c>
      <c r="E711" s="334">
        <v>10</v>
      </c>
      <c r="F711" s="225"/>
      <c r="G711" s="318"/>
      <c r="H711" s="748"/>
      <c r="I711" s="226"/>
      <c r="J711" s="1099"/>
    </row>
    <row r="712" spans="1:10" ht="38.25">
      <c r="A712" s="381" t="s">
        <v>1789</v>
      </c>
      <c r="B712" s="297" t="s">
        <v>1101</v>
      </c>
      <c r="C712" s="305" t="s">
        <v>1102</v>
      </c>
      <c r="D712" s="334" t="s">
        <v>858</v>
      </c>
      <c r="E712" s="334">
        <v>9</v>
      </c>
      <c r="F712" s="225"/>
      <c r="G712" s="318"/>
      <c r="H712" s="748"/>
      <c r="I712" s="226"/>
      <c r="J712" s="1099"/>
    </row>
    <row r="713" spans="1:10" ht="51">
      <c r="A713" s="381" t="s">
        <v>1790</v>
      </c>
      <c r="B713" s="222" t="s">
        <v>1104</v>
      </c>
      <c r="C713" s="353" t="s">
        <v>1105</v>
      </c>
      <c r="D713" s="334" t="s">
        <v>858</v>
      </c>
      <c r="E713" s="334">
        <v>9</v>
      </c>
      <c r="F713" s="225"/>
      <c r="G713" s="318"/>
      <c r="H713" s="748"/>
      <c r="I713" s="226"/>
      <c r="J713" s="1099"/>
    </row>
    <row r="714" spans="1:10" ht="38.25">
      <c r="A714" s="381" t="s">
        <v>1791</v>
      </c>
      <c r="B714" s="380" t="s">
        <v>1107</v>
      </c>
      <c r="C714" s="353" t="s">
        <v>1108</v>
      </c>
      <c r="D714" s="334" t="s">
        <v>858</v>
      </c>
      <c r="E714" s="334">
        <v>9</v>
      </c>
      <c r="F714" s="225"/>
      <c r="G714" s="318"/>
      <c r="H714" s="748"/>
      <c r="I714" s="226"/>
      <c r="J714" s="1099"/>
    </row>
    <row r="715" spans="1:10" ht="76.5">
      <c r="A715" s="381" t="s">
        <v>1792</v>
      </c>
      <c r="B715" s="297" t="s">
        <v>1110</v>
      </c>
      <c r="C715" s="305" t="s">
        <v>1111</v>
      </c>
      <c r="D715" s="334" t="s">
        <v>858</v>
      </c>
      <c r="E715" s="334">
        <v>9</v>
      </c>
      <c r="F715" s="225"/>
      <c r="G715" s="318"/>
      <c r="H715" s="748"/>
      <c r="I715" s="226"/>
      <c r="J715" s="1099"/>
    </row>
    <row r="716" spans="1:10" ht="63.75">
      <c r="A716" s="381" t="s">
        <v>1793</v>
      </c>
      <c r="B716" s="380" t="s">
        <v>1112</v>
      </c>
      <c r="C716" s="168" t="s">
        <v>1113</v>
      </c>
      <c r="D716" s="334" t="s">
        <v>858</v>
      </c>
      <c r="E716" s="334">
        <v>9</v>
      </c>
      <c r="F716" s="225"/>
      <c r="G716" s="318"/>
      <c r="H716" s="748"/>
      <c r="I716" s="226"/>
      <c r="J716" s="1099"/>
    </row>
    <row r="717" spans="1:10" ht="76.5">
      <c r="A717" s="381" t="s">
        <v>1794</v>
      </c>
      <c r="B717" s="297" t="s">
        <v>1114</v>
      </c>
      <c r="C717" s="305" t="s">
        <v>1115</v>
      </c>
      <c r="D717" s="334" t="s">
        <v>858</v>
      </c>
      <c r="E717" s="334">
        <v>9</v>
      </c>
      <c r="F717" s="409"/>
      <c r="G717" s="409"/>
      <c r="H717" s="1081"/>
      <c r="I717" s="409"/>
      <c r="J717" s="1081"/>
    </row>
    <row r="718" spans="1:10" ht="25.5">
      <c r="A718" s="381" t="s">
        <v>1795</v>
      </c>
      <c r="B718" s="297" t="s">
        <v>1116</v>
      </c>
      <c r="C718" s="305" t="s">
        <v>2747</v>
      </c>
      <c r="D718" s="334" t="s">
        <v>858</v>
      </c>
      <c r="E718" s="334">
        <v>9</v>
      </c>
      <c r="F718" s="225"/>
      <c r="G718" s="318"/>
      <c r="H718" s="748"/>
      <c r="I718" s="226"/>
      <c r="J718" s="1099"/>
    </row>
    <row r="719" spans="1:10" ht="25.5">
      <c r="A719" s="381" t="s">
        <v>1796</v>
      </c>
      <c r="B719" s="297" t="s">
        <v>1117</v>
      </c>
      <c r="C719" s="305" t="s">
        <v>1118</v>
      </c>
      <c r="D719" s="334" t="s">
        <v>858</v>
      </c>
      <c r="E719" s="334">
        <v>9</v>
      </c>
      <c r="F719" s="409"/>
      <c r="G719" s="304"/>
      <c r="H719" s="1046"/>
      <c r="I719" s="409"/>
      <c r="J719" s="1081"/>
    </row>
    <row r="720" spans="1:10">
      <c r="A720" s="332"/>
      <c r="B720" s="378"/>
      <c r="C720" s="385"/>
      <c r="D720" s="335"/>
      <c r="E720" s="358"/>
      <c r="F720" s="404"/>
      <c r="G720" s="327"/>
      <c r="H720" s="1071"/>
      <c r="I720" s="406" t="s">
        <v>1797</v>
      </c>
      <c r="J720" s="769"/>
    </row>
    <row r="721" spans="1:10">
      <c r="A721" s="476" t="s">
        <v>1798</v>
      </c>
      <c r="B721" s="477" t="s">
        <v>1119</v>
      </c>
      <c r="C721" s="478"/>
      <c r="D721" s="479"/>
      <c r="E721" s="480"/>
      <c r="F721" s="482"/>
      <c r="G721" s="205"/>
      <c r="H721" s="1088"/>
      <c r="I721" s="483"/>
      <c r="J721" s="1089"/>
    </row>
    <row r="722" spans="1:10" ht="25.5">
      <c r="A722" s="269" t="s">
        <v>1801</v>
      </c>
      <c r="B722" s="288" t="s">
        <v>1120</v>
      </c>
      <c r="C722" s="289" t="s">
        <v>1121</v>
      </c>
      <c r="D722" s="290" t="s">
        <v>858</v>
      </c>
      <c r="E722" s="290">
        <v>6</v>
      </c>
      <c r="F722" s="225"/>
      <c r="G722" s="318"/>
      <c r="H722" s="748"/>
      <c r="I722" s="226"/>
      <c r="J722" s="1099"/>
    </row>
    <row r="723" spans="1:10">
      <c r="A723" s="332"/>
      <c r="B723" s="341"/>
      <c r="C723" s="385"/>
      <c r="D723" s="335"/>
      <c r="E723" s="358"/>
      <c r="F723" s="329"/>
      <c r="G723" s="378"/>
      <c r="H723" s="87"/>
      <c r="I723" s="373" t="s">
        <v>1809</v>
      </c>
      <c r="J723" s="747"/>
    </row>
    <row r="724" spans="1:10">
      <c r="A724" s="330" t="s">
        <v>1799</v>
      </c>
      <c r="B724" s="324" t="s">
        <v>1122</v>
      </c>
      <c r="C724" s="484"/>
      <c r="D724" s="457"/>
      <c r="E724" s="457"/>
      <c r="F724" s="460"/>
      <c r="G724" s="65"/>
      <c r="H724" s="1044"/>
      <c r="I724" s="461"/>
      <c r="J724" s="1104"/>
    </row>
    <row r="725" spans="1:10" ht="25.5">
      <c r="A725" s="271" t="s">
        <v>1800</v>
      </c>
      <c r="B725" s="272" t="s">
        <v>1123</v>
      </c>
      <c r="C725" s="273" t="s">
        <v>2746</v>
      </c>
      <c r="D725" s="274" t="s">
        <v>858</v>
      </c>
      <c r="E725" s="274">
        <v>9</v>
      </c>
      <c r="F725" s="252"/>
      <c r="G725" s="254"/>
      <c r="H725" s="662"/>
      <c r="I725" s="253"/>
      <c r="J725" s="1087"/>
    </row>
    <row r="726" spans="1:10">
      <c r="A726" s="332"/>
      <c r="B726" s="341"/>
      <c r="C726" s="385"/>
      <c r="D726" s="335"/>
      <c r="E726" s="358"/>
      <c r="F726" s="329"/>
      <c r="G726" s="378"/>
      <c r="H726" s="87"/>
      <c r="I726" s="373" t="s">
        <v>1810</v>
      </c>
      <c r="J726" s="747"/>
    </row>
    <row r="727" spans="1:10">
      <c r="A727" s="330" t="s">
        <v>1802</v>
      </c>
      <c r="B727" s="343" t="s">
        <v>1339</v>
      </c>
      <c r="C727" s="322"/>
      <c r="D727" s="333"/>
      <c r="E727" s="357"/>
      <c r="F727" s="320"/>
      <c r="G727" s="375"/>
      <c r="H727" s="1049"/>
      <c r="I727" s="320"/>
      <c r="J727" s="1045"/>
    </row>
    <row r="728" spans="1:10" ht="25.5">
      <c r="A728" s="331" t="s">
        <v>1803</v>
      </c>
      <c r="B728" s="297" t="s">
        <v>1137</v>
      </c>
      <c r="C728" s="387" t="s">
        <v>1138</v>
      </c>
      <c r="D728" s="334" t="s">
        <v>31</v>
      </c>
      <c r="E728" s="303">
        <v>30</v>
      </c>
      <c r="F728" s="304"/>
      <c r="G728" s="374"/>
      <c r="H728" s="749"/>
      <c r="I728" s="304"/>
      <c r="J728" s="1046"/>
    </row>
    <row r="729" spans="1:10">
      <c r="A729" s="331" t="s">
        <v>1804</v>
      </c>
      <c r="B729" s="297" t="s">
        <v>1140</v>
      </c>
      <c r="C729" s="387" t="s">
        <v>1141</v>
      </c>
      <c r="D729" s="334" t="s">
        <v>31</v>
      </c>
      <c r="E729" s="303">
        <v>6</v>
      </c>
      <c r="F729" s="304"/>
      <c r="G729" s="374"/>
      <c r="H729" s="749"/>
      <c r="I729" s="304"/>
      <c r="J729" s="1046"/>
    </row>
    <row r="730" spans="1:10">
      <c r="A730" s="331" t="s">
        <v>1805</v>
      </c>
      <c r="B730" s="297" t="s">
        <v>1142</v>
      </c>
      <c r="C730" s="387" t="s">
        <v>1143</v>
      </c>
      <c r="D730" s="334" t="s">
        <v>31</v>
      </c>
      <c r="E730" s="303">
        <v>18</v>
      </c>
      <c r="F730" s="304"/>
      <c r="G730" s="374"/>
      <c r="H730" s="749"/>
      <c r="I730" s="304"/>
      <c r="J730" s="1046"/>
    </row>
    <row r="731" spans="1:10">
      <c r="A731" s="332"/>
      <c r="B731" s="341"/>
      <c r="C731" s="385"/>
      <c r="D731" s="335"/>
      <c r="E731" s="358"/>
      <c r="F731" s="329"/>
      <c r="G731" s="378"/>
      <c r="H731" s="87"/>
      <c r="I731" s="373" t="s">
        <v>1811</v>
      </c>
      <c r="J731" s="747"/>
    </row>
    <row r="732" spans="1:10">
      <c r="A732" s="330" t="s">
        <v>1806</v>
      </c>
      <c r="B732" s="343" t="s">
        <v>1340</v>
      </c>
      <c r="C732" s="322"/>
      <c r="D732" s="333"/>
      <c r="E732" s="357"/>
      <c r="F732" s="320"/>
      <c r="G732" s="375"/>
      <c r="H732" s="1049"/>
      <c r="I732" s="320"/>
      <c r="J732" s="1045"/>
    </row>
    <row r="733" spans="1:10">
      <c r="A733" s="331" t="s">
        <v>1807</v>
      </c>
      <c r="B733" s="297" t="s">
        <v>1144</v>
      </c>
      <c r="C733" s="387" t="s">
        <v>2628</v>
      </c>
      <c r="D733" s="334" t="s">
        <v>31</v>
      </c>
      <c r="E733" s="303">
        <v>6</v>
      </c>
      <c r="F733" s="304"/>
      <c r="G733" s="374"/>
      <c r="H733" s="749"/>
      <c r="I733" s="304"/>
      <c r="J733" s="1046"/>
    </row>
    <row r="734" spans="1:10">
      <c r="A734" s="331" t="s">
        <v>1808</v>
      </c>
      <c r="B734" s="297" t="s">
        <v>1145</v>
      </c>
      <c r="C734" s="387" t="s">
        <v>2629</v>
      </c>
      <c r="D734" s="334" t="s">
        <v>31</v>
      </c>
      <c r="E734" s="303">
        <v>6</v>
      </c>
      <c r="F734" s="304"/>
      <c r="G734" s="374"/>
      <c r="H734" s="749"/>
      <c r="I734" s="304"/>
      <c r="J734" s="1046"/>
    </row>
    <row r="735" spans="1:10">
      <c r="A735" s="332"/>
      <c r="B735" s="341"/>
      <c r="C735" s="385"/>
      <c r="D735" s="335"/>
      <c r="E735" s="358"/>
      <c r="F735" s="329"/>
      <c r="G735" s="378"/>
      <c r="H735" s="87"/>
      <c r="I735" s="373" t="s">
        <v>1812</v>
      </c>
      <c r="J735" s="747"/>
    </row>
    <row r="736" spans="1:10">
      <c r="A736" s="330" t="s">
        <v>1813</v>
      </c>
      <c r="B736" s="343" t="s">
        <v>1341</v>
      </c>
      <c r="C736" s="388"/>
      <c r="D736" s="336"/>
      <c r="E736" s="357"/>
      <c r="F736" s="324"/>
      <c r="G736" s="376"/>
      <c r="H736" s="1063"/>
      <c r="I736" s="324"/>
      <c r="J736" s="1064"/>
    </row>
    <row r="737" spans="1:10">
      <c r="A737" s="331" t="s">
        <v>1814</v>
      </c>
      <c r="B737" s="297" t="s">
        <v>1149</v>
      </c>
      <c r="C737" s="387" t="s">
        <v>1150</v>
      </c>
      <c r="D737" s="334" t="s">
        <v>31</v>
      </c>
      <c r="E737" s="360">
        <v>3</v>
      </c>
      <c r="F737" s="304"/>
      <c r="G737" s="374"/>
      <c r="H737" s="749"/>
      <c r="I737" s="304"/>
      <c r="J737" s="1046"/>
    </row>
    <row r="738" spans="1:10">
      <c r="A738" s="332"/>
      <c r="B738" s="341"/>
      <c r="C738" s="385"/>
      <c r="D738" s="335"/>
      <c r="E738" s="358"/>
      <c r="F738" s="329"/>
      <c r="G738" s="378"/>
      <c r="H738" s="87"/>
      <c r="I738" s="373" t="s">
        <v>1819</v>
      </c>
      <c r="J738" s="747"/>
    </row>
    <row r="739" spans="1:10">
      <c r="A739" s="330" t="s">
        <v>1815</v>
      </c>
      <c r="B739" s="343" t="s">
        <v>1152</v>
      </c>
      <c r="C739" s="388"/>
      <c r="D739" s="336"/>
      <c r="E739" s="357"/>
      <c r="F739" s="324"/>
      <c r="G739" s="376"/>
      <c r="H739" s="1063"/>
      <c r="I739" s="324"/>
      <c r="J739" s="1064"/>
    </row>
    <row r="740" spans="1:10" ht="38.25">
      <c r="A740" s="331" t="s">
        <v>1816</v>
      </c>
      <c r="B740" s="297" t="s">
        <v>1152</v>
      </c>
      <c r="C740" s="387" t="s">
        <v>1153</v>
      </c>
      <c r="D740" s="334" t="s">
        <v>31</v>
      </c>
      <c r="E740" s="360">
        <v>6</v>
      </c>
      <c r="F740" s="304"/>
      <c r="G740" s="374"/>
      <c r="H740" s="749"/>
      <c r="I740" s="304"/>
      <c r="J740" s="1046"/>
    </row>
    <row r="741" spans="1:10">
      <c r="A741" s="331" t="s">
        <v>1817</v>
      </c>
      <c r="B741" s="293" t="s">
        <v>1078</v>
      </c>
      <c r="C741" s="293" t="s">
        <v>1307</v>
      </c>
      <c r="D741" s="294" t="s">
        <v>31</v>
      </c>
      <c r="E741" s="361" t="s">
        <v>558</v>
      </c>
      <c r="F741" s="304"/>
      <c r="G741" s="374"/>
      <c r="H741" s="749"/>
      <c r="I741" s="304"/>
      <c r="J741" s="1046"/>
    </row>
    <row r="742" spans="1:10" ht="51.75">
      <c r="A742" s="331" t="s">
        <v>1818</v>
      </c>
      <c r="B742" s="419" t="s">
        <v>1308</v>
      </c>
      <c r="C742" s="485" t="s">
        <v>1309</v>
      </c>
      <c r="D742" s="384" t="s">
        <v>31</v>
      </c>
      <c r="E742" s="384">
        <v>24</v>
      </c>
      <c r="F742" s="304"/>
      <c r="G742" s="374"/>
      <c r="H742" s="749"/>
      <c r="I742" s="304"/>
      <c r="J742" s="1046"/>
    </row>
    <row r="743" spans="1:10">
      <c r="A743" s="332"/>
      <c r="B743" s="341"/>
      <c r="C743" s="385"/>
      <c r="D743" s="335"/>
      <c r="E743" s="358"/>
      <c r="F743" s="329"/>
      <c r="G743" s="378"/>
      <c r="H743" s="87"/>
      <c r="I743" s="373" t="s">
        <v>1822</v>
      </c>
      <c r="J743" s="747"/>
    </row>
    <row r="744" spans="1:10">
      <c r="A744" s="330" t="s">
        <v>1820</v>
      </c>
      <c r="B744" s="343" t="s">
        <v>1342</v>
      </c>
      <c r="C744" s="388"/>
      <c r="D744" s="336"/>
      <c r="E744" s="357"/>
      <c r="F744" s="324"/>
      <c r="G744" s="376"/>
      <c r="H744" s="1063"/>
      <c r="I744" s="324"/>
      <c r="J744" s="1064"/>
    </row>
    <row r="745" spans="1:10">
      <c r="A745" s="331" t="s">
        <v>1821</v>
      </c>
      <c r="B745" s="297" t="s">
        <v>1155</v>
      </c>
      <c r="C745" s="380" t="s">
        <v>1156</v>
      </c>
      <c r="D745" s="334" t="s">
        <v>31</v>
      </c>
      <c r="E745" s="360">
        <v>3</v>
      </c>
      <c r="F745" s="304"/>
      <c r="G745" s="374"/>
      <c r="H745" s="749"/>
      <c r="I745" s="304"/>
      <c r="J745" s="1046"/>
    </row>
    <row r="746" spans="1:10">
      <c r="A746" s="332"/>
      <c r="B746" s="341"/>
      <c r="C746" s="385"/>
      <c r="D746" s="335"/>
      <c r="E746" s="358"/>
      <c r="F746" s="329"/>
      <c r="G746" s="378"/>
      <c r="H746" s="87"/>
      <c r="I746" s="373" t="s">
        <v>1823</v>
      </c>
      <c r="J746" s="747"/>
    </row>
    <row r="747" spans="1:10">
      <c r="A747" s="330" t="s">
        <v>1827</v>
      </c>
      <c r="B747" s="343" t="s">
        <v>1343</v>
      </c>
      <c r="C747" s="388"/>
      <c r="D747" s="336"/>
      <c r="E747" s="357"/>
      <c r="F747" s="324"/>
      <c r="G747" s="376"/>
      <c r="H747" s="1063"/>
      <c r="I747" s="324"/>
      <c r="J747" s="1064"/>
    </row>
    <row r="748" spans="1:10">
      <c r="A748" s="331" t="s">
        <v>1828</v>
      </c>
      <c r="B748" s="354" t="s">
        <v>1161</v>
      </c>
      <c r="C748" s="379" t="s">
        <v>1162</v>
      </c>
      <c r="D748" s="334" t="s">
        <v>31</v>
      </c>
      <c r="E748" s="363">
        <v>120000</v>
      </c>
      <c r="F748" s="304"/>
      <c r="G748" s="374"/>
      <c r="H748" s="749"/>
      <c r="I748" s="304"/>
      <c r="J748" s="1046"/>
    </row>
    <row r="749" spans="1:10">
      <c r="A749" s="331" t="s">
        <v>1829</v>
      </c>
      <c r="B749" s="354" t="s">
        <v>1164</v>
      </c>
      <c r="C749" s="389" t="s">
        <v>1165</v>
      </c>
      <c r="D749" s="334" t="s">
        <v>31</v>
      </c>
      <c r="E749" s="364">
        <v>6000</v>
      </c>
      <c r="F749" s="304"/>
      <c r="G749" s="374"/>
      <c r="H749" s="749"/>
      <c r="I749" s="304"/>
      <c r="J749" s="1046"/>
    </row>
    <row r="750" spans="1:10">
      <c r="A750" s="331" t="s">
        <v>1830</v>
      </c>
      <c r="B750" s="354" t="s">
        <v>1164</v>
      </c>
      <c r="C750" s="389" t="s">
        <v>1167</v>
      </c>
      <c r="D750" s="334" t="s">
        <v>31</v>
      </c>
      <c r="E750" s="364">
        <v>6000</v>
      </c>
      <c r="F750" s="304"/>
      <c r="G750" s="374"/>
      <c r="H750" s="749"/>
      <c r="I750" s="304"/>
      <c r="J750" s="1046"/>
    </row>
    <row r="751" spans="1:10">
      <c r="A751" s="331" t="s">
        <v>1831</v>
      </c>
      <c r="B751" s="354" t="s">
        <v>1169</v>
      </c>
      <c r="C751" s="379" t="s">
        <v>1170</v>
      </c>
      <c r="D751" s="334" t="s">
        <v>31</v>
      </c>
      <c r="E751" s="363">
        <v>18</v>
      </c>
      <c r="F751" s="304"/>
      <c r="G751" s="374"/>
      <c r="H751" s="749"/>
      <c r="I751" s="304"/>
      <c r="J751" s="1046"/>
    </row>
    <row r="752" spans="1:10">
      <c r="A752" s="332"/>
      <c r="B752" s="341"/>
      <c r="C752" s="385"/>
      <c r="D752" s="335"/>
      <c r="E752" s="358"/>
      <c r="F752" s="329"/>
      <c r="G752" s="378"/>
      <c r="H752" s="87"/>
      <c r="I752" s="373" t="s">
        <v>1824</v>
      </c>
      <c r="J752" s="747"/>
    </row>
    <row r="753" spans="1:10">
      <c r="A753" s="330" t="s">
        <v>1832</v>
      </c>
      <c r="B753" s="343" t="s">
        <v>1344</v>
      </c>
      <c r="C753" s="388"/>
      <c r="D753" s="336"/>
      <c r="E753" s="357"/>
      <c r="F753" s="324"/>
      <c r="G753" s="376"/>
      <c r="H753" s="1063"/>
      <c r="I753" s="324"/>
      <c r="J753" s="1064"/>
    </row>
    <row r="754" spans="1:10" ht="38.25">
      <c r="A754" s="331" t="s">
        <v>1833</v>
      </c>
      <c r="B754" s="354" t="s">
        <v>1172</v>
      </c>
      <c r="C754" s="379" t="s">
        <v>1170</v>
      </c>
      <c r="D754" s="334" t="s">
        <v>31</v>
      </c>
      <c r="E754" s="363">
        <v>3</v>
      </c>
      <c r="F754" s="304"/>
      <c r="G754" s="374"/>
      <c r="H754" s="749"/>
      <c r="I754" s="304"/>
      <c r="J754" s="1046"/>
    </row>
    <row r="755" spans="1:10">
      <c r="A755" s="332"/>
      <c r="B755" s="341"/>
      <c r="C755" s="385"/>
      <c r="D755" s="335"/>
      <c r="E755" s="358"/>
      <c r="F755" s="329"/>
      <c r="G755" s="378"/>
      <c r="H755" s="87"/>
      <c r="I755" s="373" t="s">
        <v>1825</v>
      </c>
      <c r="J755" s="747"/>
    </row>
    <row r="756" spans="1:10">
      <c r="A756" s="330" t="s">
        <v>1834</v>
      </c>
      <c r="B756" s="343" t="s">
        <v>1345</v>
      </c>
      <c r="C756" s="388"/>
      <c r="D756" s="336"/>
      <c r="E756" s="357"/>
      <c r="F756" s="324"/>
      <c r="G756" s="376"/>
      <c r="H756" s="1063"/>
      <c r="I756" s="324"/>
      <c r="J756" s="1064"/>
    </row>
    <row r="757" spans="1:10" ht="38.25">
      <c r="A757" s="331" t="s">
        <v>1835</v>
      </c>
      <c r="B757" s="297" t="s">
        <v>1174</v>
      </c>
      <c r="C757" s="387" t="s">
        <v>1175</v>
      </c>
      <c r="D757" s="334" t="s">
        <v>31</v>
      </c>
      <c r="E757" s="360">
        <v>3</v>
      </c>
      <c r="F757" s="304"/>
      <c r="G757" s="374"/>
      <c r="H757" s="748"/>
      <c r="I757" s="318"/>
      <c r="J757" s="1046"/>
    </row>
    <row r="758" spans="1:10">
      <c r="A758" s="332"/>
      <c r="B758" s="341"/>
      <c r="C758" s="385"/>
      <c r="D758" s="335"/>
      <c r="E758" s="358"/>
      <c r="F758" s="329"/>
      <c r="G758" s="378"/>
      <c r="H758" s="87"/>
      <c r="I758" s="373" t="s">
        <v>1826</v>
      </c>
      <c r="J758" s="747"/>
    </row>
    <row r="759" spans="1:10">
      <c r="A759" s="330" t="s">
        <v>1836</v>
      </c>
      <c r="B759" s="355" t="s">
        <v>1346</v>
      </c>
      <c r="C759" s="390"/>
      <c r="D759" s="336"/>
      <c r="E759" s="357"/>
      <c r="F759" s="324"/>
      <c r="G759" s="376"/>
      <c r="H759" s="1063"/>
      <c r="I759" s="324"/>
      <c r="J759" s="1064"/>
    </row>
    <row r="760" spans="1:10">
      <c r="A760" s="642" t="s">
        <v>3428</v>
      </c>
      <c r="B760" s="642"/>
      <c r="C760" s="642"/>
      <c r="D760" s="642"/>
      <c r="E760" s="642"/>
      <c r="F760" s="642"/>
      <c r="G760" s="642"/>
      <c r="H760" s="642"/>
      <c r="I760" s="642"/>
      <c r="J760" s="642"/>
    </row>
    <row r="761" spans="1:10" ht="51.75">
      <c r="A761" s="331" t="s">
        <v>1837</v>
      </c>
      <c r="B761" s="337" t="s">
        <v>995</v>
      </c>
      <c r="C761" s="391" t="s">
        <v>1347</v>
      </c>
      <c r="D761" s="334" t="s">
        <v>31</v>
      </c>
      <c r="E761" s="360">
        <v>950000</v>
      </c>
      <c r="F761" s="750">
        <v>100</v>
      </c>
      <c r="G761" s="750">
        <v>5.7000000000000002E-2</v>
      </c>
      <c r="H761" s="1887">
        <f>F761*G761</f>
        <v>5.7</v>
      </c>
      <c r="I761" s="3507">
        <v>0.12</v>
      </c>
      <c r="J761" s="1887">
        <v>60648</v>
      </c>
    </row>
    <row r="762" spans="1:10" ht="90">
      <c r="A762" s="331" t="s">
        <v>1838</v>
      </c>
      <c r="B762" s="337" t="s">
        <v>995</v>
      </c>
      <c r="C762" s="391" t="s">
        <v>1348</v>
      </c>
      <c r="D762" s="334" t="s">
        <v>31</v>
      </c>
      <c r="E762" s="360">
        <v>60000</v>
      </c>
      <c r="F762" s="750">
        <v>100</v>
      </c>
      <c r="G762" s="750">
        <v>8.2000000000000003E-2</v>
      </c>
      <c r="H762" s="1887">
        <f>G762*F762</f>
        <v>8.2000000000000011</v>
      </c>
      <c r="I762" s="3507">
        <v>0.12</v>
      </c>
      <c r="J762" s="1887">
        <v>5510.4</v>
      </c>
    </row>
    <row r="763" spans="1:10" ht="90">
      <c r="A763" s="331" t="s">
        <v>1839</v>
      </c>
      <c r="B763" s="337" t="s">
        <v>995</v>
      </c>
      <c r="C763" s="392" t="s">
        <v>1349</v>
      </c>
      <c r="D763" s="334" t="s">
        <v>31</v>
      </c>
      <c r="E763" s="360">
        <v>10000</v>
      </c>
      <c r="F763" s="750">
        <v>100</v>
      </c>
      <c r="G763" s="750">
        <v>8.2000000000000003E-2</v>
      </c>
      <c r="H763" s="1887">
        <f>G763*F763</f>
        <v>8.2000000000000011</v>
      </c>
      <c r="I763" s="3507">
        <v>0.12</v>
      </c>
      <c r="J763" s="1887">
        <v>918.4</v>
      </c>
    </row>
    <row r="764" spans="1:10" ht="41.25">
      <c r="A764" s="634" t="s">
        <v>1840</v>
      </c>
      <c r="B764" s="635" t="s">
        <v>995</v>
      </c>
      <c r="C764" s="636" t="s">
        <v>3429</v>
      </c>
      <c r="D764" s="637" t="s">
        <v>31</v>
      </c>
      <c r="E764" s="638">
        <v>60000</v>
      </c>
      <c r="F764" s="750"/>
      <c r="G764" s="750"/>
      <c r="H764" s="1887"/>
      <c r="I764" s="3507"/>
      <c r="J764" s="1887"/>
    </row>
    <row r="765" spans="1:10" ht="38.25">
      <c r="A765" s="331" t="s">
        <v>1841</v>
      </c>
      <c r="B765" s="337" t="s">
        <v>995</v>
      </c>
      <c r="C765" s="344" t="s">
        <v>1350</v>
      </c>
      <c r="D765" s="334" t="s">
        <v>31</v>
      </c>
      <c r="E765" s="360">
        <v>1000000</v>
      </c>
      <c r="F765" s="750">
        <v>100</v>
      </c>
      <c r="G765" s="750">
        <v>5.5E-2</v>
      </c>
      <c r="H765" s="1887">
        <f t="shared" ref="H765:H771" si="1">G765*F765</f>
        <v>5.5</v>
      </c>
      <c r="I765" s="3507">
        <v>0.12</v>
      </c>
      <c r="J765" s="1887">
        <v>61600</v>
      </c>
    </row>
    <row r="766" spans="1:10" ht="66.75">
      <c r="A766" s="331" t="s">
        <v>1842</v>
      </c>
      <c r="B766" s="337" t="s">
        <v>995</v>
      </c>
      <c r="C766" s="391" t="s">
        <v>2752</v>
      </c>
      <c r="D766" s="334" t="s">
        <v>31</v>
      </c>
      <c r="E766" s="360">
        <v>520000</v>
      </c>
      <c r="F766" s="750">
        <v>100</v>
      </c>
      <c r="G766" s="750">
        <v>6.8000000000000005E-2</v>
      </c>
      <c r="H766" s="1887">
        <f t="shared" si="1"/>
        <v>6.8000000000000007</v>
      </c>
      <c r="I766" s="3507">
        <v>0.12</v>
      </c>
      <c r="J766" s="1887">
        <v>39603.199999999997</v>
      </c>
    </row>
    <row r="767" spans="1:10" ht="64.5">
      <c r="A767" s="331" t="s">
        <v>1843</v>
      </c>
      <c r="B767" s="337" t="s">
        <v>995</v>
      </c>
      <c r="C767" s="391" t="s">
        <v>2748</v>
      </c>
      <c r="D767" s="334" t="s">
        <v>31</v>
      </c>
      <c r="E767" s="360">
        <v>5000</v>
      </c>
      <c r="F767" s="750">
        <v>100</v>
      </c>
      <c r="G767" s="750">
        <v>7.6999999999999999E-2</v>
      </c>
      <c r="H767" s="1887">
        <f t="shared" si="1"/>
        <v>7.7</v>
      </c>
      <c r="I767" s="3507">
        <v>0.12</v>
      </c>
      <c r="J767" s="1887">
        <v>431.2</v>
      </c>
    </row>
    <row r="768" spans="1:10" ht="39">
      <c r="A768" s="331" t="s">
        <v>1844</v>
      </c>
      <c r="B768" s="337" t="s">
        <v>995</v>
      </c>
      <c r="C768" s="391" t="s">
        <v>1351</v>
      </c>
      <c r="D768" s="334" t="s">
        <v>31</v>
      </c>
      <c r="E768" s="360">
        <v>20000</v>
      </c>
      <c r="F768" s="750">
        <v>100</v>
      </c>
      <c r="G768" s="750">
        <v>6.3E-2</v>
      </c>
      <c r="H768" s="1887">
        <f t="shared" si="1"/>
        <v>6.3</v>
      </c>
      <c r="I768" s="3507">
        <v>0.12</v>
      </c>
      <c r="J768" s="1887">
        <v>1411.2</v>
      </c>
    </row>
    <row r="769" spans="1:10" ht="15.75">
      <c r="A769" s="331" t="s">
        <v>1845</v>
      </c>
      <c r="B769" s="337" t="s">
        <v>995</v>
      </c>
      <c r="C769" s="391" t="s">
        <v>2751</v>
      </c>
      <c r="D769" s="334" t="s">
        <v>31</v>
      </c>
      <c r="E769" s="360">
        <v>9000</v>
      </c>
      <c r="F769" s="750">
        <v>100</v>
      </c>
      <c r="G769" s="750">
        <v>5.5E-2</v>
      </c>
      <c r="H769" s="1887">
        <f t="shared" si="1"/>
        <v>5.5</v>
      </c>
      <c r="I769" s="3507">
        <v>0.12</v>
      </c>
      <c r="J769" s="1887">
        <v>554.4</v>
      </c>
    </row>
    <row r="770" spans="1:10" ht="28.5">
      <c r="A770" s="331" t="s">
        <v>1846</v>
      </c>
      <c r="B770" s="337" t="s">
        <v>995</v>
      </c>
      <c r="C770" s="391" t="s">
        <v>2749</v>
      </c>
      <c r="D770" s="334" t="s">
        <v>31</v>
      </c>
      <c r="E770" s="360">
        <v>30000</v>
      </c>
      <c r="F770" s="750">
        <v>100</v>
      </c>
      <c r="G770" s="750">
        <v>6.7000000000000004E-2</v>
      </c>
      <c r="H770" s="1887">
        <f t="shared" si="1"/>
        <v>6.7</v>
      </c>
      <c r="I770" s="3507">
        <v>0.12</v>
      </c>
      <c r="J770" s="1887">
        <v>2251.1999999999998</v>
      </c>
    </row>
    <row r="771" spans="1:10" ht="105">
      <c r="A771" s="331" t="s">
        <v>1847</v>
      </c>
      <c r="B771" s="337" t="s">
        <v>995</v>
      </c>
      <c r="C771" s="391" t="s">
        <v>2750</v>
      </c>
      <c r="D771" s="334" t="s">
        <v>31</v>
      </c>
      <c r="E771" s="360">
        <v>3000</v>
      </c>
      <c r="F771" s="750">
        <v>100</v>
      </c>
      <c r="G771" s="750">
        <v>0.11</v>
      </c>
      <c r="H771" s="1887">
        <f t="shared" si="1"/>
        <v>11</v>
      </c>
      <c r="I771" s="3507">
        <v>0.12</v>
      </c>
      <c r="J771" s="1887">
        <v>369.6</v>
      </c>
    </row>
    <row r="772" spans="1:10">
      <c r="A772" s="643" t="s">
        <v>3430</v>
      </c>
      <c r="B772" s="644"/>
      <c r="C772" s="644"/>
      <c r="D772" s="644"/>
      <c r="E772" s="644"/>
      <c r="F772" s="644"/>
      <c r="G772" s="644"/>
      <c r="H772" s="644"/>
      <c r="I772" s="644"/>
      <c r="J772" s="644"/>
    </row>
    <row r="773" spans="1:10" ht="102.75">
      <c r="A773" s="331" t="s">
        <v>1848</v>
      </c>
      <c r="B773" s="339" t="s">
        <v>1190</v>
      </c>
      <c r="C773" s="391" t="s">
        <v>1352</v>
      </c>
      <c r="D773" s="334" t="s">
        <v>31</v>
      </c>
      <c r="E773" s="360">
        <v>500000</v>
      </c>
      <c r="F773" s="334">
        <v>25</v>
      </c>
      <c r="G773" s="334">
        <v>0.14499999999999999</v>
      </c>
      <c r="H773" s="749">
        <f t="shared" ref="H773:H778" si="2">F773*G773</f>
        <v>3.6249999999999996</v>
      </c>
      <c r="I773" s="1145">
        <v>0.12</v>
      </c>
      <c r="J773" s="749">
        <v>81200</v>
      </c>
    </row>
    <row r="774" spans="1:10" ht="102.75">
      <c r="A774" s="331" t="s">
        <v>1849</v>
      </c>
      <c r="B774" s="339" t="s">
        <v>1190</v>
      </c>
      <c r="C774" s="391" t="s">
        <v>1353</v>
      </c>
      <c r="D774" s="334" t="s">
        <v>31</v>
      </c>
      <c r="E774" s="360">
        <v>250000</v>
      </c>
      <c r="F774" s="334">
        <v>25</v>
      </c>
      <c r="G774" s="334">
        <v>0.13500000000000001</v>
      </c>
      <c r="H774" s="749">
        <f t="shared" si="2"/>
        <v>3.375</v>
      </c>
      <c r="I774" s="1145">
        <v>0.12</v>
      </c>
      <c r="J774" s="749">
        <v>37800</v>
      </c>
    </row>
    <row r="775" spans="1:10" ht="51.75">
      <c r="A775" s="331" t="s">
        <v>1850</v>
      </c>
      <c r="B775" s="339" t="s">
        <v>1190</v>
      </c>
      <c r="C775" s="391" t="s">
        <v>1354</v>
      </c>
      <c r="D775" s="334" t="s">
        <v>31</v>
      </c>
      <c r="E775" s="360">
        <v>15000</v>
      </c>
      <c r="F775" s="334">
        <v>50</v>
      </c>
      <c r="G775" s="748">
        <v>0.3</v>
      </c>
      <c r="H775" s="749">
        <f t="shared" si="2"/>
        <v>15</v>
      </c>
      <c r="I775" s="1145">
        <v>0.12</v>
      </c>
      <c r="J775" s="749">
        <v>5040</v>
      </c>
    </row>
    <row r="776" spans="1:10" ht="51.75">
      <c r="A776" s="331" t="s">
        <v>1851</v>
      </c>
      <c r="B776" s="339" t="s">
        <v>1190</v>
      </c>
      <c r="C776" s="391" t="s">
        <v>1355</v>
      </c>
      <c r="D776" s="334" t="s">
        <v>31</v>
      </c>
      <c r="E776" s="360">
        <v>15000</v>
      </c>
      <c r="F776" s="334">
        <v>50</v>
      </c>
      <c r="G776" s="748">
        <v>0.3</v>
      </c>
      <c r="H776" s="749">
        <f t="shared" si="2"/>
        <v>15</v>
      </c>
      <c r="I776" s="1145">
        <v>0.12</v>
      </c>
      <c r="J776" s="749">
        <v>5040</v>
      </c>
    </row>
    <row r="777" spans="1:10">
      <c r="A777" s="331" t="s">
        <v>1852</v>
      </c>
      <c r="B777" s="338" t="s">
        <v>1195</v>
      </c>
      <c r="C777" s="391" t="s">
        <v>1196</v>
      </c>
      <c r="D777" s="334" t="s">
        <v>31</v>
      </c>
      <c r="E777" s="360">
        <v>30000</v>
      </c>
      <c r="F777" s="334">
        <v>100</v>
      </c>
      <c r="G777" s="334">
        <v>7.1999999999999995E-2</v>
      </c>
      <c r="H777" s="749">
        <f t="shared" si="2"/>
        <v>7.1999999999999993</v>
      </c>
      <c r="I777" s="1145">
        <v>0.12</v>
      </c>
      <c r="J777" s="749">
        <v>2419.1999999999998</v>
      </c>
    </row>
    <row r="778" spans="1:10">
      <c r="A778" s="331" t="s">
        <v>1853</v>
      </c>
      <c r="B778" s="344" t="s">
        <v>1198</v>
      </c>
      <c r="C778" s="391" t="s">
        <v>1356</v>
      </c>
      <c r="D778" s="334" t="s">
        <v>31</v>
      </c>
      <c r="E778" s="360">
        <v>750000</v>
      </c>
      <c r="F778" s="334">
        <v>100</v>
      </c>
      <c r="G778" s="334">
        <v>1.7999999999999999E-2</v>
      </c>
      <c r="H778" s="748">
        <f t="shared" si="2"/>
        <v>1.7999999999999998</v>
      </c>
      <c r="I778" s="1145">
        <v>0.12</v>
      </c>
      <c r="J778" s="749">
        <v>15120</v>
      </c>
    </row>
    <row r="779" spans="1:10">
      <c r="A779" s="332"/>
      <c r="B779" s="341"/>
      <c r="C779" s="385"/>
      <c r="D779" s="335"/>
      <c r="E779" s="358"/>
      <c r="F779" s="329"/>
      <c r="G779" s="378"/>
      <c r="H779" s="87"/>
      <c r="I779" s="373" t="s">
        <v>1854</v>
      </c>
      <c r="J779" s="1864">
        <v>226570</v>
      </c>
    </row>
    <row r="780" spans="1:10">
      <c r="A780" s="330" t="s">
        <v>1856</v>
      </c>
      <c r="B780" s="343" t="s">
        <v>1201</v>
      </c>
      <c r="C780" s="322"/>
      <c r="D780" s="333"/>
      <c r="E780" s="357"/>
      <c r="F780" s="320"/>
      <c r="G780" s="375"/>
      <c r="H780" s="1049"/>
      <c r="I780" s="320"/>
      <c r="J780" s="1045"/>
    </row>
    <row r="781" spans="1:10">
      <c r="A781" s="331" t="s">
        <v>1857</v>
      </c>
      <c r="B781" s="309" t="s">
        <v>1203</v>
      </c>
      <c r="C781" s="298" t="s">
        <v>1204</v>
      </c>
      <c r="D781" s="334" t="s">
        <v>31</v>
      </c>
      <c r="E781" s="360">
        <v>150000</v>
      </c>
      <c r="F781" s="304"/>
      <c r="G781" s="374"/>
      <c r="H781" s="748"/>
      <c r="I781" s="318"/>
      <c r="J781" s="1046"/>
    </row>
    <row r="782" spans="1:10">
      <c r="A782" s="332"/>
      <c r="B782" s="341"/>
      <c r="C782" s="385"/>
      <c r="D782" s="335"/>
      <c r="E782" s="358"/>
      <c r="F782" s="329"/>
      <c r="G782" s="378"/>
      <c r="H782" s="87"/>
      <c r="I782" s="373" t="s">
        <v>1855</v>
      </c>
      <c r="J782" s="747"/>
    </row>
    <row r="783" spans="1:10">
      <c r="A783" s="330" t="s">
        <v>1858</v>
      </c>
      <c r="B783" s="343" t="s">
        <v>1358</v>
      </c>
      <c r="C783" s="393"/>
      <c r="D783" s="333"/>
      <c r="E783" s="357"/>
      <c r="F783" s="320"/>
      <c r="G783" s="375"/>
      <c r="H783" s="1049"/>
      <c r="I783" s="320"/>
      <c r="J783" s="1045"/>
    </row>
    <row r="784" spans="1:10">
      <c r="A784" s="331" t="s">
        <v>1859</v>
      </c>
      <c r="B784" s="339" t="s">
        <v>1208</v>
      </c>
      <c r="C784" s="298" t="s">
        <v>2630</v>
      </c>
      <c r="D784" s="334" t="s">
        <v>31</v>
      </c>
      <c r="E784" s="303">
        <v>15000</v>
      </c>
      <c r="F784" s="360">
        <v>25</v>
      </c>
      <c r="G784" s="749">
        <v>0.13</v>
      </c>
      <c r="H784" s="749">
        <f>F784*G784</f>
        <v>3.25</v>
      </c>
      <c r="I784" s="1145">
        <v>0.12</v>
      </c>
      <c r="J784" s="749">
        <v>2184</v>
      </c>
    </row>
    <row r="785" spans="1:10">
      <c r="A785" s="331" t="s">
        <v>1860</v>
      </c>
      <c r="B785" s="339" t="s">
        <v>1208</v>
      </c>
      <c r="C785" s="298" t="s">
        <v>2631</v>
      </c>
      <c r="D785" s="334" t="s">
        <v>31</v>
      </c>
      <c r="E785" s="303">
        <v>1500</v>
      </c>
      <c r="F785" s="360">
        <v>25</v>
      </c>
      <c r="G785" s="749">
        <v>0.13</v>
      </c>
      <c r="H785" s="749">
        <f>F785*G785</f>
        <v>3.25</v>
      </c>
      <c r="I785" s="1145">
        <v>0.12</v>
      </c>
      <c r="J785" s="749">
        <v>218.4</v>
      </c>
    </row>
    <row r="786" spans="1:10">
      <c r="A786" s="331" t="s">
        <v>1861</v>
      </c>
      <c r="B786" s="339" t="s">
        <v>1208</v>
      </c>
      <c r="C786" s="298" t="s">
        <v>2632</v>
      </c>
      <c r="D786" s="334" t="s">
        <v>31</v>
      </c>
      <c r="E786" s="303">
        <v>1200</v>
      </c>
      <c r="F786" s="360">
        <v>50</v>
      </c>
      <c r="G786" s="749">
        <v>0.13</v>
      </c>
      <c r="H786" s="749">
        <f>F786*G786</f>
        <v>6.5</v>
      </c>
      <c r="I786" s="1145">
        <v>0.12</v>
      </c>
      <c r="J786" s="749">
        <v>174.72</v>
      </c>
    </row>
    <row r="787" spans="1:10">
      <c r="A787" s="332"/>
      <c r="B787" s="341"/>
      <c r="C787" s="385"/>
      <c r="D787" s="335"/>
      <c r="E787" s="358"/>
      <c r="F787" s="329"/>
      <c r="G787" s="378"/>
      <c r="H787" s="87"/>
      <c r="I787" s="373" t="s">
        <v>1862</v>
      </c>
      <c r="J787" s="1864">
        <v>2301</v>
      </c>
    </row>
    <row r="788" spans="1:10">
      <c r="A788" s="330" t="s">
        <v>1863</v>
      </c>
      <c r="B788" s="343" t="s">
        <v>1357</v>
      </c>
      <c r="C788" s="322"/>
      <c r="D788" s="333"/>
      <c r="E788" s="357"/>
      <c r="F788" s="320"/>
      <c r="G788" s="375"/>
      <c r="H788" s="1049"/>
      <c r="I788" s="320"/>
      <c r="J788" s="1045"/>
    </row>
    <row r="789" spans="1:10">
      <c r="A789" s="331" t="s">
        <v>1864</v>
      </c>
      <c r="B789" s="339" t="s">
        <v>1212</v>
      </c>
      <c r="C789" s="394" t="s">
        <v>1213</v>
      </c>
      <c r="D789" s="334" t="s">
        <v>31</v>
      </c>
      <c r="E789" s="360">
        <v>40000</v>
      </c>
      <c r="F789" s="334">
        <v>400</v>
      </c>
      <c r="G789" s="2697">
        <v>0.155</v>
      </c>
      <c r="H789" s="749">
        <f t="shared" ref="H789:H795" si="3">G789*F789</f>
        <v>62</v>
      </c>
      <c r="I789" s="1145">
        <v>0.12</v>
      </c>
      <c r="J789" s="749">
        <v>6944</v>
      </c>
    </row>
    <row r="790" spans="1:10">
      <c r="A790" s="331" t="s">
        <v>1865</v>
      </c>
      <c r="B790" s="339" t="s">
        <v>1212</v>
      </c>
      <c r="C790" s="395" t="s">
        <v>1214</v>
      </c>
      <c r="D790" s="334" t="s">
        <v>31</v>
      </c>
      <c r="E790" s="360">
        <v>200000</v>
      </c>
      <c r="F790" s="334">
        <v>500</v>
      </c>
      <c r="G790" s="771">
        <v>4.4999999999999998E-2</v>
      </c>
      <c r="H790" s="749">
        <f t="shared" si="3"/>
        <v>22.5</v>
      </c>
      <c r="I790" s="1145">
        <v>0.12</v>
      </c>
      <c r="J790" s="749">
        <v>10080</v>
      </c>
    </row>
    <row r="791" spans="1:10">
      <c r="A791" s="331" t="s">
        <v>1866</v>
      </c>
      <c r="B791" s="339" t="s">
        <v>1212</v>
      </c>
      <c r="C791" s="395" t="s">
        <v>1215</v>
      </c>
      <c r="D791" s="334" t="s">
        <v>31</v>
      </c>
      <c r="E791" s="360">
        <v>13000</v>
      </c>
      <c r="F791" s="334">
        <v>500</v>
      </c>
      <c r="G791" s="771">
        <v>5.1999999999999998E-2</v>
      </c>
      <c r="H791" s="749">
        <f t="shared" si="3"/>
        <v>26</v>
      </c>
      <c r="I791" s="1145">
        <v>0.12</v>
      </c>
      <c r="J791" s="749">
        <v>757.12</v>
      </c>
    </row>
    <row r="792" spans="1:10">
      <c r="A792" s="331" t="s">
        <v>1867</v>
      </c>
      <c r="B792" s="339" t="s">
        <v>1212</v>
      </c>
      <c r="C792" s="396" t="s">
        <v>2617</v>
      </c>
      <c r="D792" s="334" t="s">
        <v>31</v>
      </c>
      <c r="E792" s="360">
        <v>20000</v>
      </c>
      <c r="F792" s="334">
        <v>100</v>
      </c>
      <c r="G792" s="771">
        <v>0.1</v>
      </c>
      <c r="H792" s="749">
        <f t="shared" si="3"/>
        <v>10</v>
      </c>
      <c r="I792" s="1145">
        <v>0.12</v>
      </c>
      <c r="J792" s="749">
        <v>2240</v>
      </c>
    </row>
    <row r="793" spans="1:10">
      <c r="A793" s="331" t="s">
        <v>1868</v>
      </c>
      <c r="B793" s="339" t="s">
        <v>1212</v>
      </c>
      <c r="C793" s="397" t="s">
        <v>1359</v>
      </c>
      <c r="D793" s="334" t="s">
        <v>31</v>
      </c>
      <c r="E793" s="360">
        <v>13000</v>
      </c>
      <c r="F793" s="334">
        <v>1</v>
      </c>
      <c r="G793" s="771">
        <v>0.18</v>
      </c>
      <c r="H793" s="749">
        <f t="shared" si="3"/>
        <v>0.18</v>
      </c>
      <c r="I793" s="1145">
        <v>0.12</v>
      </c>
      <c r="J793" s="749">
        <v>2620.8000000000002</v>
      </c>
    </row>
    <row r="794" spans="1:10" ht="25.5">
      <c r="A794" s="331" t="s">
        <v>1869</v>
      </c>
      <c r="B794" s="339" t="s">
        <v>1212</v>
      </c>
      <c r="C794" s="395" t="s">
        <v>2753</v>
      </c>
      <c r="D794" s="334" t="s">
        <v>31</v>
      </c>
      <c r="E794" s="360">
        <v>20000</v>
      </c>
      <c r="F794" s="371">
        <v>100</v>
      </c>
      <c r="G794" s="2697">
        <v>9.8000000000000004E-2</v>
      </c>
      <c r="H794" s="748">
        <f t="shared" si="3"/>
        <v>9.8000000000000007</v>
      </c>
      <c r="I794" s="1939">
        <v>0.12</v>
      </c>
      <c r="J794" s="748">
        <v>2195.1999999999998</v>
      </c>
    </row>
    <row r="795" spans="1:10" ht="25.5">
      <c r="A795" s="331" t="s">
        <v>1870</v>
      </c>
      <c r="B795" s="339" t="s">
        <v>1212</v>
      </c>
      <c r="C795" s="395" t="s">
        <v>2754</v>
      </c>
      <c r="D795" s="334" t="s">
        <v>31</v>
      </c>
      <c r="E795" s="360">
        <v>20000</v>
      </c>
      <c r="F795" s="334">
        <v>100</v>
      </c>
      <c r="G795" s="771">
        <v>7.8E-2</v>
      </c>
      <c r="H795" s="749">
        <f t="shared" si="3"/>
        <v>7.8</v>
      </c>
      <c r="I795" s="1145">
        <v>0.12</v>
      </c>
      <c r="J795" s="749">
        <v>1747.2</v>
      </c>
    </row>
    <row r="796" spans="1:10" ht="25.5">
      <c r="A796" s="331" t="s">
        <v>1871</v>
      </c>
      <c r="B796" s="339" t="s">
        <v>1212</v>
      </c>
      <c r="C796" s="395" t="s">
        <v>1360</v>
      </c>
      <c r="D796" s="334" t="s">
        <v>31</v>
      </c>
      <c r="E796" s="360">
        <v>150</v>
      </c>
      <c r="F796" s="334">
        <v>1</v>
      </c>
      <c r="G796" s="771">
        <v>1.05</v>
      </c>
      <c r="H796" s="748">
        <f>F796*G796</f>
        <v>1.05</v>
      </c>
      <c r="I796" s="1145">
        <v>0.12</v>
      </c>
      <c r="J796" s="749">
        <v>176.4</v>
      </c>
    </row>
    <row r="797" spans="1:10">
      <c r="A797" s="332"/>
      <c r="B797" s="341"/>
      <c r="C797" s="385"/>
      <c r="D797" s="335"/>
      <c r="E797" s="358"/>
      <c r="F797" s="329"/>
      <c r="G797" s="378"/>
      <c r="H797" s="87"/>
      <c r="I797" s="373" t="s">
        <v>1872</v>
      </c>
      <c r="J797" s="1864">
        <v>23893.5</v>
      </c>
    </row>
    <row r="798" spans="1:10">
      <c r="A798" s="330" t="s">
        <v>1873</v>
      </c>
      <c r="B798" s="343" t="s">
        <v>1218</v>
      </c>
      <c r="C798" s="322"/>
      <c r="D798" s="333"/>
      <c r="E798" s="357"/>
      <c r="F798" s="320"/>
      <c r="G798" s="375"/>
      <c r="H798" s="1049"/>
      <c r="I798" s="320"/>
      <c r="J798" s="1045"/>
    </row>
    <row r="799" spans="1:10" ht="25.5">
      <c r="A799" s="331" t="s">
        <v>1874</v>
      </c>
      <c r="B799" s="298" t="s">
        <v>1220</v>
      </c>
      <c r="C799" s="298" t="s">
        <v>1221</v>
      </c>
      <c r="D799" s="334" t="s">
        <v>31</v>
      </c>
      <c r="E799" s="360">
        <v>40000</v>
      </c>
      <c r="F799" s="304"/>
      <c r="G799" s="374"/>
      <c r="H799" s="749"/>
      <c r="I799" s="304"/>
      <c r="J799" s="1046"/>
    </row>
    <row r="800" spans="1:10" ht="25.5">
      <c r="A800" s="331" t="s">
        <v>1875</v>
      </c>
      <c r="B800" s="298" t="s">
        <v>1220</v>
      </c>
      <c r="C800" s="298" t="s">
        <v>1222</v>
      </c>
      <c r="D800" s="334" t="s">
        <v>31</v>
      </c>
      <c r="E800" s="360">
        <v>10000</v>
      </c>
      <c r="F800" s="304"/>
      <c r="G800" s="374"/>
      <c r="H800" s="748"/>
      <c r="I800" s="318"/>
      <c r="J800" s="1046"/>
    </row>
    <row r="801" spans="1:10">
      <c r="A801" s="332"/>
      <c r="B801" s="341"/>
      <c r="C801" s="385"/>
      <c r="D801" s="335"/>
      <c r="E801" s="358"/>
      <c r="F801" s="329"/>
      <c r="G801" s="378"/>
      <c r="H801" s="87"/>
      <c r="I801" s="373" t="s">
        <v>1876</v>
      </c>
      <c r="J801" s="747"/>
    </row>
    <row r="802" spans="1:10">
      <c r="A802" s="330" t="s">
        <v>1877</v>
      </c>
      <c r="B802" s="345" t="s">
        <v>1361</v>
      </c>
      <c r="C802" s="323"/>
      <c r="D802" s="333"/>
      <c r="E802" s="357"/>
      <c r="F802" s="320"/>
      <c r="G802" s="375"/>
      <c r="H802" s="1049"/>
      <c r="I802" s="320"/>
      <c r="J802" s="1045"/>
    </row>
    <row r="803" spans="1:10">
      <c r="A803" s="331" t="s">
        <v>1878</v>
      </c>
      <c r="B803" s="298" t="s">
        <v>1226</v>
      </c>
      <c r="C803" s="298" t="s">
        <v>1227</v>
      </c>
      <c r="D803" s="334" t="s">
        <v>31</v>
      </c>
      <c r="E803" s="303">
        <v>10000</v>
      </c>
      <c r="F803" s="304"/>
      <c r="G803" s="374"/>
      <c r="H803" s="749"/>
      <c r="I803" s="304"/>
      <c r="J803" s="1046"/>
    </row>
    <row r="804" spans="1:10">
      <c r="A804" s="331" t="s">
        <v>1879</v>
      </c>
      <c r="B804" s="298" t="s">
        <v>1226</v>
      </c>
      <c r="C804" s="298" t="s">
        <v>1228</v>
      </c>
      <c r="D804" s="334" t="s">
        <v>31</v>
      </c>
      <c r="E804" s="303">
        <v>180000</v>
      </c>
      <c r="F804" s="304"/>
      <c r="G804" s="374"/>
      <c r="H804" s="749"/>
      <c r="I804" s="304"/>
      <c r="J804" s="1046"/>
    </row>
    <row r="805" spans="1:10">
      <c r="A805" s="331" t="s">
        <v>1880</v>
      </c>
      <c r="B805" s="346" t="s">
        <v>1063</v>
      </c>
      <c r="C805" s="346" t="s">
        <v>1229</v>
      </c>
      <c r="D805" s="334" t="s">
        <v>31</v>
      </c>
      <c r="E805" s="365">
        <v>30</v>
      </c>
      <c r="F805" s="304"/>
      <c r="G805" s="374"/>
      <c r="H805" s="749"/>
      <c r="I805" s="304"/>
      <c r="J805" s="1046"/>
    </row>
    <row r="806" spans="1:10" ht="25.5">
      <c r="A806" s="331" t="s">
        <v>1881</v>
      </c>
      <c r="B806" s="346" t="s">
        <v>1230</v>
      </c>
      <c r="C806" s="346" t="s">
        <v>1231</v>
      </c>
      <c r="D806" s="334" t="s">
        <v>49</v>
      </c>
      <c r="E806" s="303">
        <v>18</v>
      </c>
      <c r="F806" s="304"/>
      <c r="G806" s="374"/>
      <c r="H806" s="749"/>
      <c r="I806" s="304"/>
      <c r="J806" s="1046"/>
    </row>
    <row r="807" spans="1:10" ht="38.25">
      <c r="A807" s="331" t="s">
        <v>1882</v>
      </c>
      <c r="B807" s="298" t="s">
        <v>1232</v>
      </c>
      <c r="C807" s="298" t="s">
        <v>1233</v>
      </c>
      <c r="D807" s="334" t="s">
        <v>31</v>
      </c>
      <c r="E807" s="303">
        <v>2000</v>
      </c>
      <c r="F807" s="304"/>
      <c r="G807" s="374"/>
      <c r="H807" s="749"/>
      <c r="I807" s="304"/>
      <c r="J807" s="1046"/>
    </row>
    <row r="808" spans="1:10">
      <c r="A808" s="331" t="s">
        <v>1883</v>
      </c>
      <c r="B808" s="298" t="s">
        <v>1235</v>
      </c>
      <c r="C808" s="298" t="s">
        <v>1236</v>
      </c>
      <c r="D808" s="334" t="s">
        <v>49</v>
      </c>
      <c r="E808" s="303">
        <v>100</v>
      </c>
      <c r="F808" s="304"/>
      <c r="G808" s="374"/>
      <c r="H808" s="748"/>
      <c r="I808" s="318"/>
      <c r="J808" s="1046"/>
    </row>
    <row r="809" spans="1:10" ht="25.5">
      <c r="A809" s="331" t="s">
        <v>1884</v>
      </c>
      <c r="B809" s="349" t="s">
        <v>1264</v>
      </c>
      <c r="C809" s="349" t="s">
        <v>1265</v>
      </c>
      <c r="D809" s="334" t="s">
        <v>31</v>
      </c>
      <c r="E809" s="367">
        <v>1700</v>
      </c>
      <c r="F809" s="304"/>
      <c r="G809" s="374"/>
      <c r="H809" s="749"/>
      <c r="I809" s="304"/>
      <c r="J809" s="1046"/>
    </row>
    <row r="810" spans="1:10" ht="25.5">
      <c r="A810" s="331" t="s">
        <v>1885</v>
      </c>
      <c r="B810" s="350" t="s">
        <v>1266</v>
      </c>
      <c r="C810" s="350" t="s">
        <v>1267</v>
      </c>
      <c r="D810" s="334" t="s">
        <v>31</v>
      </c>
      <c r="E810" s="303">
        <v>24</v>
      </c>
      <c r="F810" s="304"/>
      <c r="G810" s="374"/>
      <c r="H810" s="749"/>
      <c r="I810" s="304"/>
      <c r="J810" s="1046"/>
    </row>
    <row r="811" spans="1:10">
      <c r="A811" s="332"/>
      <c r="B811" s="341"/>
      <c r="C811" s="385"/>
      <c r="D811" s="335"/>
      <c r="E811" s="358"/>
      <c r="F811" s="329"/>
      <c r="G811" s="378"/>
      <c r="H811" s="87"/>
      <c r="I811" s="373" t="s">
        <v>1886</v>
      </c>
      <c r="J811" s="747"/>
    </row>
    <row r="812" spans="1:10">
      <c r="A812" s="330" t="s">
        <v>1887</v>
      </c>
      <c r="B812" s="345" t="s">
        <v>1362</v>
      </c>
      <c r="C812" s="323"/>
      <c r="D812" s="333"/>
      <c r="E812" s="357"/>
      <c r="F812" s="320"/>
      <c r="G812" s="375"/>
      <c r="H812" s="1049"/>
      <c r="I812" s="320"/>
      <c r="J812" s="1045"/>
    </row>
    <row r="813" spans="1:10" ht="25.5">
      <c r="A813" s="331" t="s">
        <v>1888</v>
      </c>
      <c r="B813" s="298" t="s">
        <v>1234</v>
      </c>
      <c r="C813" s="298" t="s">
        <v>1363</v>
      </c>
      <c r="D813" s="334" t="s">
        <v>31</v>
      </c>
      <c r="E813" s="303">
        <v>45000</v>
      </c>
      <c r="F813" s="304"/>
      <c r="G813" s="374"/>
      <c r="H813" s="749"/>
      <c r="I813" s="304"/>
      <c r="J813" s="1046"/>
    </row>
    <row r="814" spans="1:10">
      <c r="A814" s="332"/>
      <c r="B814" s="341"/>
      <c r="C814" s="385"/>
      <c r="D814" s="335"/>
      <c r="E814" s="358"/>
      <c r="F814" s="329"/>
      <c r="G814" s="378"/>
      <c r="H814" s="87"/>
      <c r="I814" s="373" t="s">
        <v>1889</v>
      </c>
      <c r="J814" s="747"/>
    </row>
    <row r="815" spans="1:10">
      <c r="A815" s="330" t="s">
        <v>1890</v>
      </c>
      <c r="B815" s="347" t="s">
        <v>1239</v>
      </c>
      <c r="C815" s="356"/>
      <c r="D815" s="333"/>
      <c r="E815" s="357"/>
      <c r="F815" s="320"/>
      <c r="G815" s="375"/>
      <c r="H815" s="1049"/>
      <c r="I815" s="320"/>
      <c r="J815" s="1045"/>
    </row>
    <row r="816" spans="1:10" ht="25.5">
      <c r="A816" s="331" t="s">
        <v>1891</v>
      </c>
      <c r="B816" s="298" t="s">
        <v>1009</v>
      </c>
      <c r="C816" s="298" t="s">
        <v>1364</v>
      </c>
      <c r="D816" s="334" t="s">
        <v>49</v>
      </c>
      <c r="E816" s="303">
        <v>24</v>
      </c>
      <c r="F816" s="304"/>
      <c r="G816" s="374"/>
      <c r="H816" s="749"/>
      <c r="I816" s="304"/>
      <c r="J816" s="1046"/>
    </row>
    <row r="817" spans="1:10">
      <c r="A817" s="331" t="s">
        <v>1892</v>
      </c>
      <c r="B817" s="298" t="s">
        <v>1241</v>
      </c>
      <c r="C817" s="298" t="s">
        <v>1365</v>
      </c>
      <c r="D817" s="334" t="s">
        <v>49</v>
      </c>
      <c r="E817" s="303">
        <v>25</v>
      </c>
      <c r="F817" s="304"/>
      <c r="G817" s="374"/>
      <c r="H817" s="749"/>
      <c r="I817" s="304"/>
      <c r="J817" s="1046"/>
    </row>
    <row r="818" spans="1:10" ht="25.5">
      <c r="A818" s="331" t="s">
        <v>1893</v>
      </c>
      <c r="B818" s="298" t="s">
        <v>1242</v>
      </c>
      <c r="C818" s="298" t="s">
        <v>1366</v>
      </c>
      <c r="D818" s="334" t="s">
        <v>49</v>
      </c>
      <c r="E818" s="303">
        <v>2844</v>
      </c>
      <c r="F818" s="304"/>
      <c r="G818" s="374"/>
      <c r="H818" s="749"/>
      <c r="I818" s="304"/>
      <c r="J818" s="1046"/>
    </row>
    <row r="819" spans="1:10">
      <c r="A819" s="331" t="s">
        <v>1894</v>
      </c>
      <c r="B819" s="298" t="s">
        <v>1241</v>
      </c>
      <c r="C819" s="298" t="s">
        <v>1367</v>
      </c>
      <c r="D819" s="334" t="s">
        <v>49</v>
      </c>
      <c r="E819" s="303">
        <v>15</v>
      </c>
      <c r="F819" s="304"/>
      <c r="G819" s="374"/>
      <c r="H819" s="749"/>
      <c r="I819" s="304"/>
      <c r="J819" s="1046"/>
    </row>
    <row r="820" spans="1:10">
      <c r="A820" s="331" t="s">
        <v>1895</v>
      </c>
      <c r="B820" s="298" t="s">
        <v>1243</v>
      </c>
      <c r="C820" s="298" t="s">
        <v>1368</v>
      </c>
      <c r="D820" s="334" t="s">
        <v>49</v>
      </c>
      <c r="E820" s="303">
        <v>150</v>
      </c>
      <c r="F820" s="304"/>
      <c r="G820" s="374"/>
      <c r="H820" s="749"/>
      <c r="I820" s="304"/>
      <c r="J820" s="1046"/>
    </row>
    <row r="821" spans="1:10" ht="38.25">
      <c r="A821" s="331" t="s">
        <v>1896</v>
      </c>
      <c r="B821" s="298" t="s">
        <v>1244</v>
      </c>
      <c r="C821" s="298" t="s">
        <v>1245</v>
      </c>
      <c r="D821" s="334" t="s">
        <v>49</v>
      </c>
      <c r="E821" s="303">
        <v>2100</v>
      </c>
      <c r="F821" s="304"/>
      <c r="G821" s="374"/>
      <c r="H821" s="749"/>
      <c r="I821" s="304"/>
      <c r="J821" s="1046"/>
    </row>
    <row r="822" spans="1:10" ht="38.25">
      <c r="A822" s="331" t="s">
        <v>1897</v>
      </c>
      <c r="B822" s="298" t="s">
        <v>1244</v>
      </c>
      <c r="C822" s="298" t="s">
        <v>1246</v>
      </c>
      <c r="D822" s="334" t="s">
        <v>49</v>
      </c>
      <c r="E822" s="303">
        <v>1800</v>
      </c>
      <c r="F822" s="304"/>
      <c r="G822" s="374"/>
      <c r="H822" s="749"/>
      <c r="I822" s="304"/>
      <c r="J822" s="1046"/>
    </row>
    <row r="823" spans="1:10" ht="63.75">
      <c r="A823" s="331" t="s">
        <v>1898</v>
      </c>
      <c r="B823" s="298" t="s">
        <v>1247</v>
      </c>
      <c r="C823" s="298" t="s">
        <v>1248</v>
      </c>
      <c r="D823" s="334" t="s">
        <v>49</v>
      </c>
      <c r="E823" s="303">
        <v>500</v>
      </c>
      <c r="F823" s="304"/>
      <c r="G823" s="374"/>
      <c r="H823" s="749"/>
      <c r="I823" s="304"/>
      <c r="J823" s="1046"/>
    </row>
    <row r="824" spans="1:10">
      <c r="A824" s="331" t="s">
        <v>1899</v>
      </c>
      <c r="B824" s="298" t="s">
        <v>1249</v>
      </c>
      <c r="C824" s="298" t="s">
        <v>1369</v>
      </c>
      <c r="D824" s="334" t="s">
        <v>49</v>
      </c>
      <c r="E824" s="303">
        <v>1</v>
      </c>
      <c r="F824" s="304"/>
      <c r="G824" s="374"/>
      <c r="H824" s="748"/>
      <c r="I824" s="318"/>
      <c r="J824" s="1046"/>
    </row>
    <row r="825" spans="1:10">
      <c r="A825" s="332"/>
      <c r="B825" s="341"/>
      <c r="C825" s="385"/>
      <c r="D825" s="335"/>
      <c r="E825" s="358"/>
      <c r="F825" s="329"/>
      <c r="G825" s="378"/>
      <c r="H825" s="87"/>
      <c r="I825" s="373" t="s">
        <v>1900</v>
      </c>
      <c r="J825" s="747"/>
    </row>
    <row r="826" spans="1:10">
      <c r="A826" s="330" t="s">
        <v>1901</v>
      </c>
      <c r="B826" s="326" t="s">
        <v>2758</v>
      </c>
      <c r="C826" s="322"/>
      <c r="D826" s="333"/>
      <c r="E826" s="357"/>
      <c r="F826" s="320"/>
      <c r="G826" s="375"/>
      <c r="H826" s="1049"/>
      <c r="I826" s="320"/>
      <c r="J826" s="1045"/>
    </row>
    <row r="827" spans="1:10" ht="25.5">
      <c r="A827" s="331" t="s">
        <v>1902</v>
      </c>
      <c r="B827" s="340" t="s">
        <v>1056</v>
      </c>
      <c r="C827" s="395" t="s">
        <v>3431</v>
      </c>
      <c r="D827" s="334" t="s">
        <v>49</v>
      </c>
      <c r="E827" s="366">
        <v>1000</v>
      </c>
      <c r="F827" s="304"/>
      <c r="G827" s="374"/>
      <c r="H827" s="749"/>
      <c r="I827" s="304"/>
      <c r="J827" s="1046"/>
    </row>
    <row r="828" spans="1:10" ht="38.25">
      <c r="A828" s="331" t="s">
        <v>1903</v>
      </c>
      <c r="B828" s="340" t="s">
        <v>1056</v>
      </c>
      <c r="C828" s="395" t="s">
        <v>2619</v>
      </c>
      <c r="D828" s="334" t="s">
        <v>49</v>
      </c>
      <c r="E828" s="366">
        <v>6</v>
      </c>
      <c r="F828" s="304"/>
      <c r="G828" s="374"/>
      <c r="H828" s="749"/>
      <c r="I828" s="304"/>
      <c r="J828" s="1046"/>
    </row>
    <row r="829" spans="1:10" ht="38.25">
      <c r="A829" s="331" t="s">
        <v>1904</v>
      </c>
      <c r="B829" s="340" t="s">
        <v>1056</v>
      </c>
      <c r="C829" s="395" t="s">
        <v>2620</v>
      </c>
      <c r="D829" s="334" t="s">
        <v>49</v>
      </c>
      <c r="E829" s="366">
        <v>36</v>
      </c>
      <c r="F829" s="304"/>
      <c r="G829" s="374"/>
      <c r="H829" s="749"/>
      <c r="I829" s="304"/>
      <c r="J829" s="1046"/>
    </row>
    <row r="830" spans="1:10" ht="38.25">
      <c r="A830" s="331" t="s">
        <v>1905</v>
      </c>
      <c r="B830" s="340" t="s">
        <v>1056</v>
      </c>
      <c r="C830" s="395" t="s">
        <v>2621</v>
      </c>
      <c r="D830" s="334" t="s">
        <v>49</v>
      </c>
      <c r="E830" s="366">
        <v>450</v>
      </c>
      <c r="F830" s="304"/>
      <c r="G830" s="374"/>
      <c r="H830" s="749"/>
      <c r="I830" s="304"/>
      <c r="J830" s="1046"/>
    </row>
    <row r="831" spans="1:10" ht="25.5">
      <c r="A831" s="331" t="s">
        <v>1906</v>
      </c>
      <c r="B831" s="340" t="s">
        <v>1056</v>
      </c>
      <c r="C831" s="395" t="s">
        <v>2622</v>
      </c>
      <c r="D831" s="334" t="s">
        <v>49</v>
      </c>
      <c r="E831" s="366">
        <v>30</v>
      </c>
      <c r="F831" s="304"/>
      <c r="G831" s="374"/>
      <c r="H831" s="749"/>
      <c r="I831" s="304"/>
      <c r="J831" s="1046"/>
    </row>
    <row r="832" spans="1:10" ht="25.5">
      <c r="A832" s="331" t="s">
        <v>1907</v>
      </c>
      <c r="B832" s="340" t="s">
        <v>1254</v>
      </c>
      <c r="C832" s="395" t="s">
        <v>1255</v>
      </c>
      <c r="D832" s="334" t="s">
        <v>31</v>
      </c>
      <c r="E832" s="366">
        <v>180</v>
      </c>
      <c r="F832" s="304"/>
      <c r="G832" s="374"/>
      <c r="H832" s="749"/>
      <c r="I832" s="304"/>
      <c r="J832" s="1046"/>
    </row>
    <row r="833" spans="1:10" ht="25.5">
      <c r="A833" s="331" t="s">
        <v>1908</v>
      </c>
      <c r="B833" s="340" t="s">
        <v>1254</v>
      </c>
      <c r="C833" s="395" t="s">
        <v>1256</v>
      </c>
      <c r="D833" s="334" t="s">
        <v>31</v>
      </c>
      <c r="E833" s="366">
        <v>150</v>
      </c>
      <c r="F833" s="304"/>
      <c r="G833" s="374"/>
      <c r="H833" s="749"/>
      <c r="I833" s="304"/>
      <c r="J833" s="1046"/>
    </row>
    <row r="834" spans="1:10" ht="25.5">
      <c r="A834" s="331" t="s">
        <v>1909</v>
      </c>
      <c r="B834" s="340" t="s">
        <v>1254</v>
      </c>
      <c r="C834" s="395" t="s">
        <v>1257</v>
      </c>
      <c r="D834" s="334" t="s">
        <v>31</v>
      </c>
      <c r="E834" s="366">
        <v>3600</v>
      </c>
      <c r="F834" s="304"/>
      <c r="G834" s="374"/>
      <c r="H834" s="749"/>
      <c r="I834" s="304"/>
      <c r="J834" s="1046"/>
    </row>
    <row r="835" spans="1:10">
      <c r="A835" s="331" t="s">
        <v>1910</v>
      </c>
      <c r="B835" s="340" t="s">
        <v>1254</v>
      </c>
      <c r="C835" s="395" t="s">
        <v>1258</v>
      </c>
      <c r="D835" s="334" t="s">
        <v>31</v>
      </c>
      <c r="E835" s="366">
        <v>180</v>
      </c>
      <c r="F835" s="304"/>
      <c r="G835" s="374"/>
      <c r="H835" s="748"/>
      <c r="I835" s="318"/>
      <c r="J835" s="1046"/>
    </row>
    <row r="836" spans="1:10">
      <c r="A836" s="332"/>
      <c r="B836" s="341"/>
      <c r="C836" s="385"/>
      <c r="D836" s="335"/>
      <c r="E836" s="358"/>
      <c r="F836" s="329"/>
      <c r="G836" s="378"/>
      <c r="H836" s="87"/>
      <c r="I836" s="373" t="s">
        <v>1911</v>
      </c>
      <c r="J836" s="747"/>
    </row>
    <row r="837" spans="1:10">
      <c r="A837" s="330" t="s">
        <v>1912</v>
      </c>
      <c r="B837" s="347" t="s">
        <v>1370</v>
      </c>
      <c r="C837" s="323"/>
      <c r="D837" s="333"/>
      <c r="E837" s="357"/>
      <c r="F837" s="320"/>
      <c r="G837" s="375"/>
      <c r="H837" s="1049"/>
      <c r="I837" s="320"/>
      <c r="J837" s="1045"/>
    </row>
    <row r="838" spans="1:10">
      <c r="A838" s="331" t="s">
        <v>1913</v>
      </c>
      <c r="B838" s="348" t="s">
        <v>1262</v>
      </c>
      <c r="C838" s="348" t="s">
        <v>1263</v>
      </c>
      <c r="D838" s="334" t="s">
        <v>31</v>
      </c>
      <c r="E838" s="299">
        <v>5000</v>
      </c>
      <c r="F838" s="304"/>
      <c r="G838" s="374"/>
      <c r="H838" s="749"/>
      <c r="I838" s="304"/>
      <c r="J838" s="1046"/>
    </row>
    <row r="839" spans="1:10">
      <c r="A839" s="332"/>
      <c r="B839" s="341"/>
      <c r="C839" s="385"/>
      <c r="D839" s="335"/>
      <c r="E839" s="358"/>
      <c r="F839" s="329"/>
      <c r="G839" s="378"/>
      <c r="H839" s="87"/>
      <c r="I839" s="373" t="s">
        <v>1914</v>
      </c>
      <c r="J839" s="747"/>
    </row>
    <row r="840" spans="1:10">
      <c r="A840" s="330" t="s">
        <v>1917</v>
      </c>
      <c r="B840" s="347" t="s">
        <v>1371</v>
      </c>
      <c r="C840" s="323"/>
      <c r="D840" s="333"/>
      <c r="E840" s="357"/>
      <c r="F840" s="320"/>
      <c r="G840" s="375"/>
      <c r="H840" s="1049"/>
      <c r="I840" s="320"/>
      <c r="J840" s="1045"/>
    </row>
    <row r="841" spans="1:10" ht="25.5">
      <c r="A841" s="331" t="s">
        <v>1921</v>
      </c>
      <c r="B841" s="351" t="s">
        <v>1268</v>
      </c>
      <c r="C841" s="351" t="s">
        <v>1269</v>
      </c>
      <c r="D841" s="334" t="s">
        <v>31</v>
      </c>
      <c r="E841" s="368">
        <v>15000</v>
      </c>
      <c r="F841" s="304"/>
      <c r="G841" s="374"/>
      <c r="H841" s="749"/>
      <c r="I841" s="304"/>
      <c r="J841" s="1046"/>
    </row>
    <row r="842" spans="1:10">
      <c r="A842" s="332"/>
      <c r="B842" s="341"/>
      <c r="C842" s="385"/>
      <c r="D842" s="335"/>
      <c r="E842" s="358"/>
      <c r="F842" s="329"/>
      <c r="G842" s="378"/>
      <c r="H842" s="87"/>
      <c r="I842" s="373" t="s">
        <v>1915</v>
      </c>
      <c r="J842" s="747"/>
    </row>
    <row r="843" spans="1:10">
      <c r="A843" s="330" t="s">
        <v>1918</v>
      </c>
      <c r="B843" s="347" t="s">
        <v>1372</v>
      </c>
      <c r="C843" s="323"/>
      <c r="D843" s="333"/>
      <c r="E843" s="357"/>
      <c r="F843" s="320"/>
      <c r="G843" s="375"/>
      <c r="H843" s="1049"/>
      <c r="I843" s="320"/>
      <c r="J843" s="1045"/>
    </row>
    <row r="844" spans="1:10" ht="25.5">
      <c r="A844" s="331" t="s">
        <v>1922</v>
      </c>
      <c r="B844" s="350" t="s">
        <v>1270</v>
      </c>
      <c r="C844" s="350" t="s">
        <v>1270</v>
      </c>
      <c r="D844" s="334" t="s">
        <v>31</v>
      </c>
      <c r="E844" s="360">
        <v>200</v>
      </c>
      <c r="F844" s="304"/>
      <c r="G844" s="374"/>
      <c r="H844" s="748"/>
      <c r="I844" s="318"/>
      <c r="J844" s="1046"/>
    </row>
    <row r="845" spans="1:10">
      <c r="A845" s="332"/>
      <c r="B845" s="341"/>
      <c r="C845" s="385"/>
      <c r="D845" s="335"/>
      <c r="E845" s="358"/>
      <c r="F845" s="329"/>
      <c r="G845" s="378"/>
      <c r="H845" s="87"/>
      <c r="I845" s="373" t="s">
        <v>1916</v>
      </c>
      <c r="J845" s="747"/>
    </row>
    <row r="846" spans="1:10">
      <c r="A846" s="330" t="s">
        <v>1919</v>
      </c>
      <c r="B846" s="347" t="s">
        <v>1373</v>
      </c>
      <c r="C846" s="323"/>
      <c r="D846" s="333"/>
      <c r="E846" s="357"/>
      <c r="F846" s="320"/>
      <c r="G846" s="375"/>
      <c r="H846" s="1049"/>
      <c r="I846" s="320"/>
      <c r="J846" s="1045"/>
    </row>
    <row r="847" spans="1:10" ht="51">
      <c r="A847" s="331" t="s">
        <v>1920</v>
      </c>
      <c r="B847" s="302" t="s">
        <v>1271</v>
      </c>
      <c r="C847" s="305" t="s">
        <v>1272</v>
      </c>
      <c r="D847" s="141" t="s">
        <v>31</v>
      </c>
      <c r="E847" s="299">
        <v>15000</v>
      </c>
      <c r="F847" s="304"/>
      <c r="G847" s="374"/>
      <c r="H847" s="748"/>
      <c r="I847" s="318"/>
      <c r="J847" s="1046"/>
    </row>
    <row r="848" spans="1:10" ht="38.25">
      <c r="A848" s="331" t="s">
        <v>1923</v>
      </c>
      <c r="B848" s="302" t="s">
        <v>1271</v>
      </c>
      <c r="C848" s="305" t="s">
        <v>1273</v>
      </c>
      <c r="D848" s="141" t="s">
        <v>49</v>
      </c>
      <c r="E848" s="299">
        <v>1500</v>
      </c>
      <c r="F848" s="304"/>
      <c r="G848" s="374"/>
      <c r="H848" s="748"/>
      <c r="I848" s="318"/>
      <c r="J848" s="1046"/>
    </row>
    <row r="849" spans="1:10" ht="25.5">
      <c r="A849" s="331" t="s">
        <v>1924</v>
      </c>
      <c r="B849" s="346" t="s">
        <v>1159</v>
      </c>
      <c r="C849" s="298" t="s">
        <v>1274</v>
      </c>
      <c r="D849" s="334" t="s">
        <v>31</v>
      </c>
      <c r="E849" s="360">
        <v>100000</v>
      </c>
      <c r="F849" s="304"/>
      <c r="G849" s="374"/>
      <c r="H849" s="748"/>
      <c r="I849" s="318"/>
      <c r="J849" s="1046"/>
    </row>
    <row r="850" spans="1:10" ht="25.5">
      <c r="A850" s="331" t="s">
        <v>1925</v>
      </c>
      <c r="B850" s="346" t="s">
        <v>1159</v>
      </c>
      <c r="C850" s="298" t="s">
        <v>1275</v>
      </c>
      <c r="D850" s="334" t="s">
        <v>31</v>
      </c>
      <c r="E850" s="360">
        <v>100000</v>
      </c>
      <c r="F850" s="304"/>
      <c r="G850" s="374"/>
      <c r="H850" s="748"/>
      <c r="I850" s="318"/>
      <c r="J850" s="1046"/>
    </row>
    <row r="851" spans="1:10">
      <c r="A851" s="332"/>
      <c r="B851" s="341"/>
      <c r="C851" s="385"/>
      <c r="D851" s="335"/>
      <c r="E851" s="358"/>
      <c r="F851" s="329"/>
      <c r="G851" s="378"/>
      <c r="H851" s="87"/>
      <c r="I851" s="373" t="s">
        <v>1926</v>
      </c>
      <c r="J851" s="747"/>
    </row>
    <row r="852" spans="1:10">
      <c r="A852" s="330" t="s">
        <v>1927</v>
      </c>
      <c r="B852" s="323" t="s">
        <v>1375</v>
      </c>
      <c r="C852" s="323"/>
      <c r="D852" s="333"/>
      <c r="E852" s="357"/>
      <c r="F852" s="320"/>
      <c r="G852" s="375"/>
      <c r="H852" s="1049"/>
      <c r="I852" s="320"/>
      <c r="J852" s="1045"/>
    </row>
    <row r="853" spans="1:10" ht="25.5">
      <c r="A853" s="331" t="s">
        <v>1929</v>
      </c>
      <c r="B853" s="346" t="s">
        <v>1279</v>
      </c>
      <c r="C853" s="346" t="s">
        <v>1280</v>
      </c>
      <c r="D853" s="334" t="s">
        <v>49</v>
      </c>
      <c r="E853" s="303">
        <v>20</v>
      </c>
      <c r="F853" s="304"/>
      <c r="G853" s="374"/>
      <c r="H853" s="749"/>
      <c r="I853" s="304"/>
      <c r="J853" s="1046"/>
    </row>
    <row r="854" spans="1:10" ht="25.5">
      <c r="A854" s="331" t="s">
        <v>1930</v>
      </c>
      <c r="B854" s="352" t="s">
        <v>1279</v>
      </c>
      <c r="C854" s="346" t="s">
        <v>1374</v>
      </c>
      <c r="D854" s="334" t="s">
        <v>49</v>
      </c>
      <c r="E854" s="303">
        <v>12000</v>
      </c>
      <c r="F854" s="304"/>
      <c r="G854" s="374"/>
      <c r="H854" s="749"/>
      <c r="I854" s="304"/>
      <c r="J854" s="1046"/>
    </row>
    <row r="855" spans="1:10">
      <c r="A855" s="332"/>
      <c r="B855" s="341"/>
      <c r="C855" s="385"/>
      <c r="D855" s="335"/>
      <c r="E855" s="358"/>
      <c r="F855" s="329"/>
      <c r="G855" s="378"/>
      <c r="H855" s="87"/>
      <c r="I855" s="373" t="s">
        <v>1931</v>
      </c>
      <c r="J855" s="747"/>
    </row>
    <row r="856" spans="1:10">
      <c r="A856" s="330" t="s">
        <v>1928</v>
      </c>
      <c r="B856" s="323" t="s">
        <v>1235</v>
      </c>
      <c r="C856" s="323"/>
      <c r="D856" s="333"/>
      <c r="E856" s="357"/>
      <c r="F856" s="320"/>
      <c r="G856" s="375"/>
      <c r="H856" s="1049"/>
      <c r="I856" s="320"/>
      <c r="J856" s="1045"/>
    </row>
    <row r="857" spans="1:10">
      <c r="A857" s="331" t="s">
        <v>1932</v>
      </c>
      <c r="B857" s="352" t="s">
        <v>1279</v>
      </c>
      <c r="C857" s="298" t="s">
        <v>1281</v>
      </c>
      <c r="D857" s="334" t="s">
        <v>31</v>
      </c>
      <c r="E857" s="303">
        <v>2000</v>
      </c>
      <c r="F857" s="304"/>
      <c r="G857" s="374"/>
      <c r="H857" s="749"/>
      <c r="I857" s="304"/>
      <c r="J857" s="1046"/>
    </row>
    <row r="858" spans="1:10">
      <c r="A858" s="331" t="s">
        <v>1933</v>
      </c>
      <c r="B858" s="352" t="s">
        <v>1279</v>
      </c>
      <c r="C858" s="346" t="s">
        <v>1282</v>
      </c>
      <c r="D858" s="334" t="s">
        <v>31</v>
      </c>
      <c r="E858" s="365">
        <v>66000</v>
      </c>
      <c r="F858" s="304"/>
      <c r="G858" s="374"/>
      <c r="H858" s="749"/>
      <c r="I858" s="304"/>
      <c r="J858" s="1046"/>
    </row>
    <row r="859" spans="1:10">
      <c r="A859" s="331" t="s">
        <v>1934</v>
      </c>
      <c r="B859" s="352" t="s">
        <v>1279</v>
      </c>
      <c r="C859" s="346" t="s">
        <v>1283</v>
      </c>
      <c r="D859" s="334" t="s">
        <v>31</v>
      </c>
      <c r="E859" s="303">
        <v>6000</v>
      </c>
      <c r="F859" s="304"/>
      <c r="G859" s="374"/>
      <c r="H859" s="749"/>
      <c r="I859" s="304"/>
      <c r="J859" s="1046"/>
    </row>
    <row r="860" spans="1:10">
      <c r="A860" s="331" t="s">
        <v>1935</v>
      </c>
      <c r="B860" s="352" t="s">
        <v>1279</v>
      </c>
      <c r="C860" s="346" t="s">
        <v>1284</v>
      </c>
      <c r="D860" s="334" t="s">
        <v>31</v>
      </c>
      <c r="E860" s="365">
        <v>45000</v>
      </c>
      <c r="F860" s="304"/>
      <c r="G860" s="374"/>
      <c r="H860" s="749"/>
      <c r="I860" s="304"/>
      <c r="J860" s="1046"/>
    </row>
    <row r="861" spans="1:10">
      <c r="A861" s="331" t="s">
        <v>1936</v>
      </c>
      <c r="B861" s="352" t="s">
        <v>1279</v>
      </c>
      <c r="C861" s="398" t="s">
        <v>1285</v>
      </c>
      <c r="D861" s="334" t="s">
        <v>31</v>
      </c>
      <c r="E861" s="303">
        <v>48000</v>
      </c>
      <c r="F861" s="304"/>
      <c r="G861" s="374"/>
      <c r="H861" s="749"/>
      <c r="I861" s="304"/>
      <c r="J861" s="1046"/>
    </row>
    <row r="862" spans="1:10">
      <c r="A862" s="331" t="s">
        <v>1937</v>
      </c>
      <c r="B862" s="352" t="s">
        <v>1279</v>
      </c>
      <c r="C862" s="398" t="s">
        <v>1376</v>
      </c>
      <c r="D862" s="334" t="s">
        <v>31</v>
      </c>
      <c r="E862" s="303">
        <v>30000</v>
      </c>
      <c r="F862" s="304"/>
      <c r="G862" s="374"/>
      <c r="H862" s="749"/>
      <c r="I862" s="304"/>
      <c r="J862" s="1046"/>
    </row>
    <row r="863" spans="1:10" ht="25.5">
      <c r="A863" s="331" t="s">
        <v>1938</v>
      </c>
      <c r="B863" s="352" t="s">
        <v>1279</v>
      </c>
      <c r="C863" s="298" t="s">
        <v>1286</v>
      </c>
      <c r="D863" s="334" t="s">
        <v>31</v>
      </c>
      <c r="E863" s="365">
        <v>3000</v>
      </c>
      <c r="F863" s="304"/>
      <c r="G863" s="374"/>
      <c r="H863" s="749"/>
      <c r="I863" s="304"/>
      <c r="J863" s="1046"/>
    </row>
    <row r="864" spans="1:10">
      <c r="A864" s="331" t="s">
        <v>1939</v>
      </c>
      <c r="B864" s="352" t="s">
        <v>1279</v>
      </c>
      <c r="C864" s="298" t="s">
        <v>1287</v>
      </c>
      <c r="D864" s="334" t="s">
        <v>31</v>
      </c>
      <c r="E864" s="365">
        <v>2000</v>
      </c>
      <c r="F864" s="304"/>
      <c r="G864" s="374"/>
      <c r="H864" s="749"/>
      <c r="I864" s="304"/>
      <c r="J864" s="1046"/>
    </row>
    <row r="865" spans="1:10">
      <c r="A865" s="332"/>
      <c r="B865" s="341"/>
      <c r="C865" s="385"/>
      <c r="D865" s="335"/>
      <c r="E865" s="358"/>
      <c r="F865" s="329"/>
      <c r="G865" s="378"/>
      <c r="H865" s="87"/>
      <c r="I865" s="373" t="s">
        <v>1940</v>
      </c>
      <c r="J865" s="747"/>
    </row>
    <row r="866" spans="1:10">
      <c r="A866" s="330" t="s">
        <v>1941</v>
      </c>
      <c r="B866" s="323" t="s">
        <v>1377</v>
      </c>
      <c r="C866" s="323"/>
      <c r="D866" s="333"/>
      <c r="E866" s="357"/>
      <c r="F866" s="320"/>
      <c r="G866" s="375"/>
      <c r="H866" s="1049"/>
      <c r="I866" s="320"/>
      <c r="J866" s="1045"/>
    </row>
    <row r="867" spans="1:10" ht="51">
      <c r="A867" s="331" t="s">
        <v>1942</v>
      </c>
      <c r="B867" s="352" t="s">
        <v>1279</v>
      </c>
      <c r="C867" s="298" t="s">
        <v>1288</v>
      </c>
      <c r="D867" s="334" t="s">
        <v>31</v>
      </c>
      <c r="E867" s="303">
        <v>16000</v>
      </c>
      <c r="F867" s="304"/>
      <c r="G867" s="374"/>
      <c r="H867" s="749"/>
      <c r="I867" s="304"/>
      <c r="J867" s="1046"/>
    </row>
    <row r="868" spans="1:10" ht="51">
      <c r="A868" s="331" t="s">
        <v>1943</v>
      </c>
      <c r="B868" s="352" t="s">
        <v>1279</v>
      </c>
      <c r="C868" s="298" t="s">
        <v>1289</v>
      </c>
      <c r="D868" s="334" t="s">
        <v>31</v>
      </c>
      <c r="E868" s="303">
        <v>13000</v>
      </c>
      <c r="F868" s="304"/>
      <c r="G868" s="374"/>
      <c r="H868" s="749"/>
      <c r="I868" s="304"/>
      <c r="J868" s="1046"/>
    </row>
    <row r="869" spans="1:10" ht="69.75">
      <c r="A869" s="331" t="s">
        <v>1944</v>
      </c>
      <c r="B869" s="352" t="s">
        <v>1279</v>
      </c>
      <c r="C869" s="350" t="s">
        <v>1378</v>
      </c>
      <c r="D869" s="334" t="s">
        <v>49</v>
      </c>
      <c r="E869" s="303">
        <v>240</v>
      </c>
      <c r="F869" s="304"/>
      <c r="G869" s="374"/>
      <c r="H869" s="748"/>
      <c r="I869" s="318"/>
      <c r="J869" s="1046"/>
    </row>
    <row r="870" spans="1:10">
      <c r="A870" s="332"/>
      <c r="B870" s="341"/>
      <c r="C870" s="385"/>
      <c r="D870" s="335"/>
      <c r="E870" s="358"/>
      <c r="F870" s="329"/>
      <c r="G870" s="378"/>
      <c r="H870" s="87"/>
      <c r="I870" s="373" t="s">
        <v>1945</v>
      </c>
      <c r="J870" s="747"/>
    </row>
    <row r="871" spans="1:10">
      <c r="A871" s="330" t="s">
        <v>1946</v>
      </c>
      <c r="B871" s="326" t="s">
        <v>1292</v>
      </c>
      <c r="C871" s="399"/>
      <c r="D871" s="333"/>
      <c r="E871" s="357"/>
      <c r="F871" s="320"/>
      <c r="G871" s="375"/>
      <c r="H871" s="1049"/>
      <c r="I871" s="320"/>
      <c r="J871" s="1045"/>
    </row>
    <row r="872" spans="1:10" ht="63.75">
      <c r="A872" s="331" t="s">
        <v>1947</v>
      </c>
      <c r="B872" s="340" t="s">
        <v>1294</v>
      </c>
      <c r="C872" s="395" t="s">
        <v>1294</v>
      </c>
      <c r="D872" s="334" t="s">
        <v>31</v>
      </c>
      <c r="E872" s="366">
        <v>2</v>
      </c>
      <c r="F872" s="304"/>
      <c r="G872" s="374"/>
      <c r="H872" s="749"/>
      <c r="I872" s="304"/>
      <c r="J872" s="1046"/>
    </row>
    <row r="873" spans="1:10" ht="63.75">
      <c r="A873" s="331" t="s">
        <v>1948</v>
      </c>
      <c r="B873" s="340" t="s">
        <v>1295</v>
      </c>
      <c r="C873" s="395" t="s">
        <v>1295</v>
      </c>
      <c r="D873" s="334" t="s">
        <v>31</v>
      </c>
      <c r="E873" s="366">
        <v>1</v>
      </c>
      <c r="F873" s="304"/>
      <c r="G873" s="374"/>
      <c r="H873" s="749"/>
      <c r="I873" s="304"/>
      <c r="J873" s="1046"/>
    </row>
    <row r="874" spans="1:10" ht="89.25">
      <c r="A874" s="331" t="s">
        <v>1949</v>
      </c>
      <c r="B874" s="353" t="s">
        <v>1296</v>
      </c>
      <c r="C874" s="400" t="s">
        <v>1296</v>
      </c>
      <c r="D874" s="334" t="s">
        <v>31</v>
      </c>
      <c r="E874" s="369">
        <v>3</v>
      </c>
      <c r="F874" s="304"/>
      <c r="G874" s="374"/>
      <c r="H874" s="749"/>
      <c r="I874" s="304"/>
      <c r="J874" s="1046"/>
    </row>
    <row r="875" spans="1:10" ht="63.75">
      <c r="A875" s="331" t="s">
        <v>1950</v>
      </c>
      <c r="B875" s="340" t="s">
        <v>1297</v>
      </c>
      <c r="C875" s="395" t="s">
        <v>1297</v>
      </c>
      <c r="D875" s="334" t="s">
        <v>31</v>
      </c>
      <c r="E875" s="369">
        <v>1</v>
      </c>
      <c r="F875" s="339"/>
      <c r="G875" s="374"/>
      <c r="H875" s="749"/>
      <c r="I875" s="339"/>
      <c r="J875" s="1106"/>
    </row>
    <row r="876" spans="1:10" ht="153">
      <c r="A876" s="331" t="s">
        <v>1951</v>
      </c>
      <c r="B876" s="340" t="s">
        <v>1298</v>
      </c>
      <c r="C876" s="395" t="s">
        <v>1298</v>
      </c>
      <c r="D876" s="334" t="s">
        <v>31</v>
      </c>
      <c r="E876" s="369">
        <v>1</v>
      </c>
      <c r="F876" s="339"/>
      <c r="G876" s="374"/>
      <c r="H876" s="749"/>
      <c r="I876" s="339"/>
      <c r="J876" s="1106"/>
    </row>
    <row r="877" spans="1:10" ht="63.75">
      <c r="A877" s="331" t="s">
        <v>1952</v>
      </c>
      <c r="B877" s="340" t="s">
        <v>1299</v>
      </c>
      <c r="C877" s="395" t="s">
        <v>1299</v>
      </c>
      <c r="D877" s="334" t="s">
        <v>31</v>
      </c>
      <c r="E877" s="369">
        <v>1</v>
      </c>
      <c r="F877" s="339"/>
      <c r="G877" s="374"/>
      <c r="H877" s="749"/>
      <c r="I877" s="339"/>
      <c r="J877" s="1106"/>
    </row>
    <row r="878" spans="1:10" ht="63.75">
      <c r="A878" s="331" t="s">
        <v>1953</v>
      </c>
      <c r="B878" s="340" t="s">
        <v>1300</v>
      </c>
      <c r="C878" s="395" t="s">
        <v>1300</v>
      </c>
      <c r="D878" s="334" t="s">
        <v>31</v>
      </c>
      <c r="E878" s="369">
        <v>1</v>
      </c>
      <c r="F878" s="339"/>
      <c r="G878" s="374"/>
      <c r="H878" s="749"/>
      <c r="I878" s="339"/>
      <c r="J878" s="1106"/>
    </row>
    <row r="879" spans="1:10" ht="76.5">
      <c r="A879" s="331" t="s">
        <v>1954</v>
      </c>
      <c r="B879" s="340" t="s">
        <v>1301</v>
      </c>
      <c r="C879" s="395" t="s">
        <v>1301</v>
      </c>
      <c r="D879" s="334" t="s">
        <v>31</v>
      </c>
      <c r="E879" s="369">
        <v>1</v>
      </c>
      <c r="F879" s="339"/>
      <c r="G879" s="374"/>
      <c r="H879" s="749"/>
      <c r="I879" s="339"/>
      <c r="J879" s="1106"/>
    </row>
    <row r="880" spans="1:10" ht="140.25">
      <c r="A880" s="331" t="s">
        <v>1955</v>
      </c>
      <c r="B880" s="340" t="s">
        <v>1302</v>
      </c>
      <c r="C880" s="395" t="s">
        <v>1302</v>
      </c>
      <c r="D880" s="334" t="s">
        <v>31</v>
      </c>
      <c r="E880" s="369">
        <v>1</v>
      </c>
      <c r="F880" s="339"/>
      <c r="G880" s="374"/>
      <c r="H880" s="1107"/>
      <c r="I880" s="588"/>
      <c r="J880" s="1106"/>
    </row>
    <row r="881" spans="1:10">
      <c r="A881" s="332"/>
      <c r="B881" s="341"/>
      <c r="C881" s="341"/>
      <c r="D881" s="335"/>
      <c r="E881" s="358"/>
      <c r="F881" s="373"/>
      <c r="G881" s="260"/>
      <c r="H881" s="87"/>
      <c r="I881" s="373" t="s">
        <v>1956</v>
      </c>
      <c r="J881" s="1091"/>
    </row>
    <row r="882" spans="1:10">
      <c r="A882" s="330" t="s">
        <v>1957</v>
      </c>
      <c r="B882" s="342" t="s">
        <v>1305</v>
      </c>
      <c r="C882" s="386"/>
      <c r="D882" s="333"/>
      <c r="E882" s="357"/>
      <c r="F882" s="248"/>
      <c r="G882" s="375"/>
      <c r="H882" s="1049"/>
      <c r="I882" s="248"/>
      <c r="J882" s="1108"/>
    </row>
    <row r="883" spans="1:10">
      <c r="A883" s="331" t="s">
        <v>1958</v>
      </c>
      <c r="B883" s="293" t="s">
        <v>1310</v>
      </c>
      <c r="C883" s="293" t="s">
        <v>1311</v>
      </c>
      <c r="D883" s="294" t="s">
        <v>31</v>
      </c>
      <c r="E883" s="370">
        <v>3</v>
      </c>
      <c r="F883" s="339"/>
      <c r="G883" s="374"/>
      <c r="H883" s="749"/>
      <c r="I883" s="339"/>
      <c r="J883" s="1106"/>
    </row>
    <row r="884" spans="1:10">
      <c r="A884" s="331" t="s">
        <v>1959</v>
      </c>
      <c r="B884" s="293" t="s">
        <v>1312</v>
      </c>
      <c r="C884" s="293" t="s">
        <v>1313</v>
      </c>
      <c r="D884" s="294" t="s">
        <v>31</v>
      </c>
      <c r="E884" s="361">
        <v>18</v>
      </c>
      <c r="F884" s="339"/>
      <c r="G884" s="374"/>
      <c r="H884" s="749"/>
      <c r="I884" s="339"/>
      <c r="J884" s="1106"/>
    </row>
    <row r="885" spans="1:10">
      <c r="A885" s="331" t="s">
        <v>1960</v>
      </c>
      <c r="B885" s="293" t="s">
        <v>1314</v>
      </c>
      <c r="C885" s="293" t="s">
        <v>1315</v>
      </c>
      <c r="D885" s="294" t="s">
        <v>31</v>
      </c>
      <c r="E885" s="361">
        <v>300</v>
      </c>
      <c r="F885" s="339"/>
      <c r="G885" s="374"/>
      <c r="H885" s="749"/>
      <c r="I885" s="339"/>
      <c r="J885" s="1106"/>
    </row>
    <row r="886" spans="1:10">
      <c r="A886" s="331" t="s">
        <v>1961</v>
      </c>
      <c r="B886" s="293" t="s">
        <v>1316</v>
      </c>
      <c r="C886" s="293" t="s">
        <v>1317</v>
      </c>
      <c r="D886" s="294" t="s">
        <v>31</v>
      </c>
      <c r="E886" s="361">
        <v>300</v>
      </c>
      <c r="F886" s="339"/>
      <c r="G886" s="374"/>
      <c r="H886" s="749"/>
      <c r="I886" s="339"/>
      <c r="J886" s="1106"/>
    </row>
    <row r="887" spans="1:10">
      <c r="A887" s="331" t="s">
        <v>1962</v>
      </c>
      <c r="B887" s="589" t="s">
        <v>1318</v>
      </c>
      <c r="C887" s="293" t="s">
        <v>1319</v>
      </c>
      <c r="D887" s="294" t="s">
        <v>31</v>
      </c>
      <c r="E887" s="294">
        <v>300</v>
      </c>
      <c r="F887" s="339"/>
      <c r="G887" s="374"/>
      <c r="H887" s="749"/>
      <c r="I887" s="339"/>
      <c r="J887" s="1106"/>
    </row>
    <row r="888" spans="1:10">
      <c r="A888" s="331" t="s">
        <v>1963</v>
      </c>
      <c r="B888" s="293" t="s">
        <v>1320</v>
      </c>
      <c r="C888" s="293" t="s">
        <v>1321</v>
      </c>
      <c r="D888" s="294" t="s">
        <v>31</v>
      </c>
      <c r="E888" s="361" t="s">
        <v>241</v>
      </c>
      <c r="F888" s="339"/>
      <c r="G888" s="374"/>
      <c r="H888" s="749"/>
      <c r="I888" s="339"/>
      <c r="J888" s="1106"/>
    </row>
    <row r="889" spans="1:10">
      <c r="A889" s="331" t="s">
        <v>1964</v>
      </c>
      <c r="B889" s="293" t="s">
        <v>1322</v>
      </c>
      <c r="C889" s="293" t="s">
        <v>1323</v>
      </c>
      <c r="D889" s="294" t="s">
        <v>31</v>
      </c>
      <c r="E889" s="361">
        <v>3</v>
      </c>
      <c r="F889" s="339"/>
      <c r="G889" s="374"/>
      <c r="H889" s="749"/>
      <c r="I889" s="339"/>
      <c r="J889" s="1106"/>
    </row>
    <row r="890" spans="1:10">
      <c r="A890" s="331" t="s">
        <v>1965</v>
      </c>
      <c r="B890" s="293" t="s">
        <v>840</v>
      </c>
      <c r="C890" s="293" t="s">
        <v>1324</v>
      </c>
      <c r="D890" s="294" t="s">
        <v>31</v>
      </c>
      <c r="E890" s="361">
        <v>2</v>
      </c>
      <c r="F890" s="339"/>
      <c r="G890" s="374"/>
      <c r="H890" s="748"/>
      <c r="I890" s="590"/>
      <c r="J890" s="1106"/>
    </row>
    <row r="891" spans="1:10">
      <c r="A891" s="331" t="s">
        <v>1966</v>
      </c>
      <c r="B891" s="55" t="s">
        <v>1325</v>
      </c>
      <c r="C891" s="494" t="s">
        <v>1326</v>
      </c>
      <c r="D891" s="384" t="s">
        <v>31</v>
      </c>
      <c r="E891" s="384">
        <v>2</v>
      </c>
      <c r="F891" s="339"/>
      <c r="G891" s="374"/>
      <c r="H891" s="748"/>
      <c r="I891" s="590"/>
      <c r="J891" s="1106"/>
    </row>
    <row r="892" spans="1:10">
      <c r="A892" s="332"/>
      <c r="B892" s="341"/>
      <c r="C892" s="341"/>
      <c r="D892" s="335"/>
      <c r="E892" s="358"/>
      <c r="F892" s="373"/>
      <c r="G892" s="260"/>
      <c r="H892" s="87"/>
      <c r="I892" s="373" t="s">
        <v>2755</v>
      </c>
      <c r="J892" s="1091"/>
    </row>
    <row r="893" spans="1:10">
      <c r="A893" s="330" t="s">
        <v>1967</v>
      </c>
      <c r="B893" s="343" t="s">
        <v>1329</v>
      </c>
      <c r="C893" s="343"/>
      <c r="D893" s="336"/>
      <c r="E893" s="357"/>
      <c r="F893" s="343"/>
      <c r="G893" s="376"/>
      <c r="H893" s="1063"/>
      <c r="I893" s="343"/>
      <c r="J893" s="1109"/>
    </row>
    <row r="894" spans="1:10" ht="25.5">
      <c r="A894" s="381" t="s">
        <v>1968</v>
      </c>
      <c r="B894" s="382" t="s">
        <v>1331</v>
      </c>
      <c r="C894" s="590" t="s">
        <v>1332</v>
      </c>
      <c r="D894" s="371" t="s">
        <v>31</v>
      </c>
      <c r="E894" s="383">
        <v>60000</v>
      </c>
      <c r="F894" s="590"/>
      <c r="G894" s="377"/>
      <c r="H894" s="748"/>
      <c r="I894" s="590"/>
      <c r="J894" s="1110"/>
    </row>
    <row r="895" spans="1:10" ht="25.5">
      <c r="A895" s="381" t="s">
        <v>1969</v>
      </c>
      <c r="B895" s="382" t="s">
        <v>1331</v>
      </c>
      <c r="C895" s="590" t="s">
        <v>1334</v>
      </c>
      <c r="D895" s="371" t="s">
        <v>31</v>
      </c>
      <c r="E895" s="383">
        <v>15000</v>
      </c>
      <c r="F895" s="590"/>
      <c r="G895" s="377"/>
      <c r="H895" s="748"/>
      <c r="I895" s="590"/>
      <c r="J895" s="1110"/>
    </row>
    <row r="896" spans="1:10" ht="25.5">
      <c r="A896" s="381" t="s">
        <v>1970</v>
      </c>
      <c r="B896" s="382" t="s">
        <v>1335</v>
      </c>
      <c r="C896" s="590" t="s">
        <v>1336</v>
      </c>
      <c r="D896" s="371" t="s">
        <v>31</v>
      </c>
      <c r="E896" s="383">
        <v>3000</v>
      </c>
      <c r="F896" s="590"/>
      <c r="G896" s="377"/>
      <c r="H896" s="748"/>
      <c r="I896" s="590"/>
      <c r="J896" s="1110"/>
    </row>
    <row r="897" spans="1:10" ht="25.5">
      <c r="A897" s="381" t="s">
        <v>1971</v>
      </c>
      <c r="B897" s="382" t="s">
        <v>1337</v>
      </c>
      <c r="C897" s="382" t="s">
        <v>1338</v>
      </c>
      <c r="D897" s="371" t="s">
        <v>31</v>
      </c>
      <c r="E897" s="383">
        <v>15000</v>
      </c>
      <c r="F897" s="590"/>
      <c r="G897" s="377"/>
      <c r="H897" s="748"/>
      <c r="I897" s="590"/>
      <c r="J897" s="1110"/>
    </row>
    <row r="898" spans="1:10">
      <c r="A898" s="332"/>
      <c r="B898" s="341"/>
      <c r="C898" s="341"/>
      <c r="D898" s="335"/>
      <c r="E898" s="358"/>
      <c r="F898" s="373"/>
      <c r="G898" s="341"/>
      <c r="H898" s="87"/>
      <c r="I898" s="373" t="s">
        <v>1972</v>
      </c>
      <c r="J898" s="1091"/>
    </row>
    <row r="899" spans="1:10">
      <c r="A899" s="330">
        <v>134</v>
      </c>
      <c r="B899" s="591" t="s">
        <v>1379</v>
      </c>
      <c r="C899" s="592"/>
      <c r="D899" s="593"/>
      <c r="E899" s="594"/>
      <c r="F899" s="595"/>
      <c r="G899" s="595"/>
      <c r="H899" s="1112"/>
      <c r="I899" s="595"/>
      <c r="J899" s="1112"/>
    </row>
    <row r="900" spans="1:10" ht="51">
      <c r="A900" s="381" t="s">
        <v>1973</v>
      </c>
      <c r="B900" s="486" t="s">
        <v>1988</v>
      </c>
      <c r="C900" s="487" t="s">
        <v>1380</v>
      </c>
      <c r="D900" s="402" t="s">
        <v>249</v>
      </c>
      <c r="E900" s="498">
        <v>36</v>
      </c>
      <c r="F900" s="783" t="s">
        <v>3487</v>
      </c>
      <c r="G900" s="3508">
        <v>235.5</v>
      </c>
      <c r="H900" s="3508">
        <v>235.5</v>
      </c>
      <c r="I900" s="3509">
        <v>21</v>
      </c>
      <c r="J900" s="3508">
        <f>H900*36*1.21</f>
        <v>10258.379999999999</v>
      </c>
    </row>
    <row r="901" spans="1:10" ht="51">
      <c r="A901" s="381" t="s">
        <v>1974</v>
      </c>
      <c r="B901" s="486" t="s">
        <v>1989</v>
      </c>
      <c r="C901" s="487" t="s">
        <v>1381</v>
      </c>
      <c r="D901" s="402" t="s">
        <v>249</v>
      </c>
      <c r="E901" s="499">
        <v>36</v>
      </c>
      <c r="F901" s="783" t="s">
        <v>3487</v>
      </c>
      <c r="G901" s="3508">
        <v>289.75</v>
      </c>
      <c r="H901" s="3508">
        <v>289.75</v>
      </c>
      <c r="I901" s="3509">
        <v>12</v>
      </c>
      <c r="J901" s="3508">
        <f>H901*E901*1.12</f>
        <v>11682.720000000001</v>
      </c>
    </row>
    <row r="902" spans="1:10" ht="60">
      <c r="A902" s="381" t="s">
        <v>1975</v>
      </c>
      <c r="B902" s="491" t="s">
        <v>1382</v>
      </c>
      <c r="C902" s="487" t="s">
        <v>1383</v>
      </c>
      <c r="D902" s="402" t="s">
        <v>249</v>
      </c>
      <c r="E902" s="499">
        <v>180</v>
      </c>
      <c r="F902" s="783" t="s">
        <v>3488</v>
      </c>
      <c r="G902" s="3508">
        <v>387.6</v>
      </c>
      <c r="H902" s="3508">
        <v>387.6</v>
      </c>
      <c r="I902" s="3509">
        <v>21</v>
      </c>
      <c r="J902" s="3508">
        <f>H902*E902*1.21</f>
        <v>84419.28</v>
      </c>
    </row>
    <row r="903" spans="1:10" ht="60">
      <c r="A903" s="381" t="s">
        <v>1976</v>
      </c>
      <c r="B903" s="491" t="s">
        <v>1384</v>
      </c>
      <c r="C903" s="487" t="s">
        <v>1385</v>
      </c>
      <c r="D903" s="402" t="s">
        <v>49</v>
      </c>
      <c r="E903" s="498">
        <v>90</v>
      </c>
      <c r="F903" s="783" t="s">
        <v>3488</v>
      </c>
      <c r="G903" s="3508">
        <v>498.75</v>
      </c>
      <c r="H903" s="3508">
        <v>498.75</v>
      </c>
      <c r="I903" s="3509">
        <v>12</v>
      </c>
      <c r="J903" s="3508">
        <f>H903*90*1.12</f>
        <v>50274.000000000007</v>
      </c>
    </row>
    <row r="904" spans="1:10" ht="38.25">
      <c r="A904" s="381" t="s">
        <v>1977</v>
      </c>
      <c r="B904" s="491" t="s">
        <v>1386</v>
      </c>
      <c r="C904" s="487" t="s">
        <v>1387</v>
      </c>
      <c r="D904" s="488" t="s">
        <v>49</v>
      </c>
      <c r="E904" s="498">
        <v>72</v>
      </c>
      <c r="F904" s="777"/>
      <c r="G904" s="3508"/>
      <c r="H904" s="3508"/>
      <c r="I904" s="3509"/>
      <c r="J904" s="3508">
        <v>0</v>
      </c>
    </row>
    <row r="905" spans="1:10" ht="38.25">
      <c r="A905" s="381" t="s">
        <v>1978</v>
      </c>
      <c r="B905" s="492" t="s">
        <v>1388</v>
      </c>
      <c r="C905" s="402" t="s">
        <v>1389</v>
      </c>
      <c r="D905" s="488" t="s">
        <v>31</v>
      </c>
      <c r="E905" s="500">
        <v>8</v>
      </c>
      <c r="F905" s="777" t="s">
        <v>1321</v>
      </c>
      <c r="G905" s="3508">
        <v>68</v>
      </c>
      <c r="H905" s="3508">
        <v>68</v>
      </c>
      <c r="I905" s="3509">
        <v>21</v>
      </c>
      <c r="J905" s="3508">
        <f>H905*8*1.21</f>
        <v>658.24</v>
      </c>
    </row>
    <row r="906" spans="1:10" ht="38.25">
      <c r="A906" s="381" t="s">
        <v>1979</v>
      </c>
      <c r="B906" s="402" t="s">
        <v>1390</v>
      </c>
      <c r="C906" s="402" t="s">
        <v>1391</v>
      </c>
      <c r="D906" s="488" t="s">
        <v>31</v>
      </c>
      <c r="E906" s="500">
        <v>8</v>
      </c>
      <c r="F906" s="777" t="s">
        <v>3489</v>
      </c>
      <c r="G906" s="3508">
        <v>78</v>
      </c>
      <c r="H906" s="3508">
        <v>78</v>
      </c>
      <c r="I906" s="3509">
        <v>21</v>
      </c>
      <c r="J906" s="3508">
        <f>H906*E906*1.21</f>
        <v>755.04</v>
      </c>
    </row>
    <row r="907" spans="1:10" ht="25.5">
      <c r="A907" s="381" t="s">
        <v>1980</v>
      </c>
      <c r="B907" s="402" t="s">
        <v>1392</v>
      </c>
      <c r="C907" s="402" t="s">
        <v>1393</v>
      </c>
      <c r="D907" s="488" t="s">
        <v>31</v>
      </c>
      <c r="E907" s="500">
        <v>5</v>
      </c>
      <c r="F907" s="777" t="s">
        <v>3199</v>
      </c>
      <c r="G907" s="3508">
        <v>68</v>
      </c>
      <c r="H907" s="3508">
        <v>68</v>
      </c>
      <c r="I907" s="3509">
        <v>21</v>
      </c>
      <c r="J907" s="3508">
        <f>H907*E907*1.21</f>
        <v>411.4</v>
      </c>
    </row>
    <row r="908" spans="1:10" ht="38.25">
      <c r="A908" s="381" t="s">
        <v>1981</v>
      </c>
      <c r="B908" s="402" t="s">
        <v>1394</v>
      </c>
      <c r="C908" s="493" t="s">
        <v>1395</v>
      </c>
      <c r="D908" s="488" t="s">
        <v>31</v>
      </c>
      <c r="E908" s="500">
        <v>36</v>
      </c>
      <c r="F908" s="777" t="s">
        <v>3490</v>
      </c>
      <c r="G908" s="3508">
        <v>75</v>
      </c>
      <c r="H908" s="3508">
        <v>75</v>
      </c>
      <c r="I908" s="3509">
        <v>21</v>
      </c>
      <c r="J908" s="3508">
        <f>H908*E908*1.21</f>
        <v>3267</v>
      </c>
    </row>
    <row r="909" spans="1:10" ht="25.5">
      <c r="A909" s="381" t="s">
        <v>1982</v>
      </c>
      <c r="B909" s="402" t="s">
        <v>1396</v>
      </c>
      <c r="C909" s="402" t="s">
        <v>1397</v>
      </c>
      <c r="D909" s="488" t="s">
        <v>31</v>
      </c>
      <c r="E909" s="500">
        <v>10</v>
      </c>
      <c r="F909" s="777" t="s">
        <v>3199</v>
      </c>
      <c r="G909" s="3508">
        <v>35</v>
      </c>
      <c r="H909" s="3508">
        <v>35</v>
      </c>
      <c r="I909" s="3509">
        <v>21</v>
      </c>
      <c r="J909" s="3508">
        <f>H909*E909*1.21</f>
        <v>423.5</v>
      </c>
    </row>
    <row r="910" spans="1:10" ht="45">
      <c r="A910" s="381" t="s">
        <v>1983</v>
      </c>
      <c r="B910" s="488" t="s">
        <v>1398</v>
      </c>
      <c r="C910" s="493" t="s">
        <v>1399</v>
      </c>
      <c r="D910" s="488" t="s">
        <v>49</v>
      </c>
      <c r="E910" s="501">
        <v>144</v>
      </c>
      <c r="F910" s="783" t="s">
        <v>3487</v>
      </c>
      <c r="G910" s="3508">
        <v>289.75</v>
      </c>
      <c r="H910" s="3508">
        <v>289.75</v>
      </c>
      <c r="I910" s="3509">
        <v>12</v>
      </c>
      <c r="J910" s="3508">
        <f>H910*E910*1.12</f>
        <v>46730.880000000005</v>
      </c>
    </row>
    <row r="911" spans="1:10" ht="45">
      <c r="A911" s="381" t="s">
        <v>1984</v>
      </c>
      <c r="B911" s="488" t="s">
        <v>1400</v>
      </c>
      <c r="C911" s="493" t="s">
        <v>1401</v>
      </c>
      <c r="D911" s="488" t="s">
        <v>49</v>
      </c>
      <c r="E911" s="501">
        <v>108</v>
      </c>
      <c r="F911" s="783" t="s">
        <v>3487</v>
      </c>
      <c r="G911" s="3508">
        <v>235.5</v>
      </c>
      <c r="H911" s="3508">
        <v>235.5</v>
      </c>
      <c r="I911" s="3509">
        <v>21</v>
      </c>
      <c r="J911" s="3508">
        <f>H911*E911*1.21</f>
        <v>30775.14</v>
      </c>
    </row>
    <row r="912" spans="1:10" ht="30">
      <c r="A912" s="381" t="s">
        <v>1985</v>
      </c>
      <c r="B912" s="402" t="s">
        <v>1402</v>
      </c>
      <c r="C912" s="402" t="s">
        <v>1403</v>
      </c>
      <c r="D912" s="402" t="s">
        <v>249</v>
      </c>
      <c r="E912" s="500">
        <v>60</v>
      </c>
      <c r="F912" s="783" t="s">
        <v>3491</v>
      </c>
      <c r="G912" s="3508">
        <v>2.6</v>
      </c>
      <c r="H912" s="3508">
        <v>2.6</v>
      </c>
      <c r="I912" s="3509">
        <v>21</v>
      </c>
      <c r="J912" s="3508">
        <f>H912*E912*1.21</f>
        <v>188.76</v>
      </c>
    </row>
    <row r="913" spans="1:10" ht="51">
      <c r="A913" s="381" t="s">
        <v>1986</v>
      </c>
      <c r="B913" s="488" t="s">
        <v>274</v>
      </c>
      <c r="C913" s="402" t="s">
        <v>1404</v>
      </c>
      <c r="D913" s="402" t="s">
        <v>249</v>
      </c>
      <c r="E913" s="500">
        <v>4000</v>
      </c>
      <c r="F913" s="777" t="s">
        <v>3492</v>
      </c>
      <c r="G913" s="3508">
        <v>18.5</v>
      </c>
      <c r="H913" s="3508">
        <v>18.5</v>
      </c>
      <c r="I913" s="3509">
        <v>12</v>
      </c>
      <c r="J913" s="3508">
        <f>H913*E913*1.12</f>
        <v>82880.000000000015</v>
      </c>
    </row>
    <row r="914" spans="1:10" ht="38.25">
      <c r="A914" s="381" t="s">
        <v>1987</v>
      </c>
      <c r="B914" s="491" t="s">
        <v>1405</v>
      </c>
      <c r="C914" s="402" t="s">
        <v>1406</v>
      </c>
      <c r="D914" s="402" t="s">
        <v>858</v>
      </c>
      <c r="E914" s="500">
        <v>800</v>
      </c>
      <c r="F914" s="777" t="s">
        <v>3232</v>
      </c>
      <c r="G914" s="3508">
        <v>352</v>
      </c>
      <c r="H914" s="3508">
        <v>352</v>
      </c>
      <c r="I914" s="3509">
        <v>21</v>
      </c>
      <c r="J914" s="3508">
        <f>H914*E914*1.21</f>
        <v>340736</v>
      </c>
    </row>
    <row r="915" spans="1:10">
      <c r="A915" s="332"/>
      <c r="B915" s="341"/>
      <c r="C915" s="341"/>
      <c r="D915" s="335"/>
      <c r="E915" s="358"/>
      <c r="F915" s="373"/>
      <c r="G915" s="341"/>
      <c r="H915" s="87"/>
      <c r="I915" s="373" t="s">
        <v>1990</v>
      </c>
      <c r="J915" s="3510">
        <v>561036.5</v>
      </c>
    </row>
    <row r="916" spans="1:10">
      <c r="A916" s="607" t="s">
        <v>2183</v>
      </c>
      <c r="B916" s="503" t="s">
        <v>1991</v>
      </c>
      <c r="C916" s="503"/>
      <c r="D916" s="504"/>
      <c r="E916" s="505"/>
      <c r="F916" s="507"/>
      <c r="G916" s="508"/>
      <c r="H916" s="1115"/>
      <c r="I916" s="584"/>
      <c r="J916" s="1115"/>
    </row>
    <row r="917" spans="1:10" ht="25.5">
      <c r="A917" s="608" t="s">
        <v>2340</v>
      </c>
      <c r="B917" s="528" t="s">
        <v>838</v>
      </c>
      <c r="C917" s="528" t="s">
        <v>1992</v>
      </c>
      <c r="D917" s="529" t="s">
        <v>31</v>
      </c>
      <c r="E917" s="513">
        <v>220</v>
      </c>
      <c r="F917" s="511"/>
      <c r="G917" s="512"/>
      <c r="H917" s="781"/>
      <c r="I917" s="586"/>
      <c r="J917" s="1116"/>
    </row>
    <row r="918" spans="1:10" ht="25.5">
      <c r="A918" s="608" t="s">
        <v>2341</v>
      </c>
      <c r="B918" s="528" t="s">
        <v>2633</v>
      </c>
      <c r="C918" s="528" t="s">
        <v>2572</v>
      </c>
      <c r="D918" s="529" t="s">
        <v>31</v>
      </c>
      <c r="E918" s="513">
        <v>150</v>
      </c>
      <c r="F918" s="511"/>
      <c r="G918" s="512"/>
      <c r="H918" s="781"/>
      <c r="I918" s="586"/>
      <c r="J918" s="1116"/>
    </row>
    <row r="919" spans="1:10" ht="25.5">
      <c r="A919" s="608" t="s">
        <v>2342</v>
      </c>
      <c r="B919" s="528" t="s">
        <v>1993</v>
      </c>
      <c r="C919" s="528" t="s">
        <v>1994</v>
      </c>
      <c r="D919" s="529" t="s">
        <v>31</v>
      </c>
      <c r="E919" s="513">
        <v>120</v>
      </c>
      <c r="F919" s="511"/>
      <c r="G919" s="512"/>
      <c r="H919" s="781"/>
      <c r="I919" s="586"/>
      <c r="J919" s="1116"/>
    </row>
    <row r="920" spans="1:10">
      <c r="A920" s="608" t="s">
        <v>2343</v>
      </c>
      <c r="B920" s="528" t="s">
        <v>1995</v>
      </c>
      <c r="C920" s="528" t="s">
        <v>1996</v>
      </c>
      <c r="D920" s="529" t="s">
        <v>31</v>
      </c>
      <c r="E920" s="513">
        <v>1</v>
      </c>
      <c r="F920" s="511"/>
      <c r="G920" s="512"/>
      <c r="H920" s="781"/>
      <c r="I920" s="586"/>
      <c r="J920" s="1116"/>
    </row>
    <row r="921" spans="1:10" ht="38.25">
      <c r="A921" s="608" t="s">
        <v>2344</v>
      </c>
      <c r="B921" s="528" t="s">
        <v>1997</v>
      </c>
      <c r="C921" s="528" t="s">
        <v>1998</v>
      </c>
      <c r="D921" s="529" t="s">
        <v>31</v>
      </c>
      <c r="E921" s="513">
        <v>2</v>
      </c>
      <c r="F921" s="511"/>
      <c r="G921" s="512"/>
      <c r="H921" s="781"/>
      <c r="I921" s="586"/>
      <c r="J921" s="1116"/>
    </row>
    <row r="922" spans="1:10">
      <c r="A922" s="608" t="s">
        <v>2345</v>
      </c>
      <c r="B922" s="528" t="s">
        <v>1999</v>
      </c>
      <c r="C922" s="528" t="s">
        <v>2000</v>
      </c>
      <c r="D922" s="529" t="s">
        <v>2001</v>
      </c>
      <c r="E922" s="513">
        <v>60</v>
      </c>
      <c r="F922" s="511"/>
      <c r="G922" s="512"/>
      <c r="H922" s="781"/>
      <c r="I922" s="586"/>
      <c r="J922" s="1116"/>
    </row>
    <row r="923" spans="1:10">
      <c r="A923" s="608" t="s">
        <v>2346</v>
      </c>
      <c r="B923" s="528" t="s">
        <v>2002</v>
      </c>
      <c r="C923" s="528" t="s">
        <v>2003</v>
      </c>
      <c r="D923" s="529" t="s">
        <v>31</v>
      </c>
      <c r="E923" s="513">
        <v>15</v>
      </c>
      <c r="F923" s="511"/>
      <c r="G923" s="512"/>
      <c r="H923" s="781"/>
      <c r="I923" s="586"/>
      <c r="J923" s="1116"/>
    </row>
    <row r="924" spans="1:10" ht="25.5">
      <c r="A924" s="608" t="s">
        <v>2347</v>
      </c>
      <c r="B924" s="528" t="s">
        <v>2634</v>
      </c>
      <c r="C924" s="528" t="s">
        <v>2004</v>
      </c>
      <c r="D924" s="529" t="s">
        <v>31</v>
      </c>
      <c r="E924" s="513">
        <f>4*1.3</f>
        <v>5.2</v>
      </c>
      <c r="F924" s="511"/>
      <c r="G924" s="512"/>
      <c r="H924" s="781"/>
      <c r="I924" s="586"/>
      <c r="J924" s="1116"/>
    </row>
    <row r="925" spans="1:10">
      <c r="A925" s="608" t="s">
        <v>2348</v>
      </c>
      <c r="B925" s="528" t="s">
        <v>2005</v>
      </c>
      <c r="C925" s="528" t="s">
        <v>2000</v>
      </c>
      <c r="D925" s="529" t="s">
        <v>2001</v>
      </c>
      <c r="E925" s="513">
        <v>60</v>
      </c>
      <c r="F925" s="511"/>
      <c r="G925" s="512"/>
      <c r="H925" s="781"/>
      <c r="I925" s="586"/>
      <c r="J925" s="1116"/>
    </row>
    <row r="926" spans="1:10">
      <c r="A926" s="608" t="s">
        <v>2349</v>
      </c>
      <c r="B926" s="528" t="s">
        <v>2635</v>
      </c>
      <c r="C926" s="528" t="s">
        <v>2006</v>
      </c>
      <c r="D926" s="529" t="s">
        <v>31</v>
      </c>
      <c r="E926" s="513">
        <v>75</v>
      </c>
      <c r="F926" s="511"/>
      <c r="G926" s="512"/>
      <c r="H926" s="781"/>
      <c r="I926" s="586"/>
      <c r="J926" s="1116"/>
    </row>
    <row r="927" spans="1:10" ht="25.5">
      <c r="A927" s="608" t="s">
        <v>2350</v>
      </c>
      <c r="B927" s="528" t="s">
        <v>2007</v>
      </c>
      <c r="C927" s="528" t="s">
        <v>2008</v>
      </c>
      <c r="D927" s="529" t="s">
        <v>31</v>
      </c>
      <c r="E927" s="513">
        <f>120*1.3</f>
        <v>156</v>
      </c>
      <c r="F927" s="511"/>
      <c r="G927" s="512"/>
      <c r="H927" s="781"/>
      <c r="I927" s="586"/>
      <c r="J927" s="1116"/>
    </row>
    <row r="928" spans="1:10">
      <c r="A928" s="608" t="s">
        <v>2351</v>
      </c>
      <c r="B928" s="528" t="s">
        <v>2009</v>
      </c>
      <c r="C928" s="528" t="s">
        <v>2010</v>
      </c>
      <c r="D928" s="529" t="s">
        <v>31</v>
      </c>
      <c r="E928" s="530">
        <v>5</v>
      </c>
      <c r="F928" s="511"/>
      <c r="G928" s="512"/>
      <c r="H928" s="781"/>
      <c r="I928" s="586"/>
      <c r="J928" s="1116"/>
    </row>
    <row r="929" spans="1:10">
      <c r="A929" s="608" t="s">
        <v>2352</v>
      </c>
      <c r="B929" s="528" t="s">
        <v>2011</v>
      </c>
      <c r="C929" s="528" t="s">
        <v>2010</v>
      </c>
      <c r="D929" s="529" t="s">
        <v>31</v>
      </c>
      <c r="E929" s="530">
        <v>5</v>
      </c>
      <c r="F929" s="511"/>
      <c r="G929" s="512"/>
      <c r="H929" s="781"/>
      <c r="I929" s="586"/>
      <c r="J929" s="1116"/>
    </row>
    <row r="930" spans="1:10">
      <c r="A930" s="608" t="s">
        <v>2353</v>
      </c>
      <c r="B930" s="528" t="s">
        <v>2012</v>
      </c>
      <c r="C930" s="528" t="s">
        <v>2013</v>
      </c>
      <c r="D930" s="529" t="s">
        <v>2001</v>
      </c>
      <c r="E930" s="513">
        <v>30</v>
      </c>
      <c r="F930" s="511"/>
      <c r="G930" s="512"/>
      <c r="H930" s="781"/>
      <c r="I930" s="586"/>
      <c r="J930" s="1116"/>
    </row>
    <row r="931" spans="1:10">
      <c r="A931" s="608" t="s">
        <v>2354</v>
      </c>
      <c r="B931" s="528" t="s">
        <v>2014</v>
      </c>
      <c r="C931" s="528" t="s">
        <v>2013</v>
      </c>
      <c r="D931" s="529" t="s">
        <v>2001</v>
      </c>
      <c r="E931" s="513">
        <v>30</v>
      </c>
      <c r="F931" s="511"/>
      <c r="G931" s="512"/>
      <c r="H931" s="781"/>
      <c r="I931" s="586"/>
      <c r="J931" s="1116"/>
    </row>
    <row r="932" spans="1:10">
      <c r="A932" s="514"/>
      <c r="B932" s="515"/>
      <c r="C932" s="515"/>
      <c r="D932" s="517"/>
      <c r="E932" s="518"/>
      <c r="F932" s="515"/>
      <c r="G932" s="517"/>
      <c r="H932" s="1118"/>
      <c r="I932" s="521" t="s">
        <v>2355</v>
      </c>
      <c r="J932" s="788"/>
    </row>
    <row r="933" spans="1:10">
      <c r="A933" s="574"/>
      <c r="B933" s="596" t="s">
        <v>2015</v>
      </c>
      <c r="C933" s="577"/>
      <c r="D933" s="559"/>
      <c r="E933" s="575"/>
      <c r="F933" s="577"/>
      <c r="G933" s="559"/>
      <c r="H933" s="1120"/>
      <c r="I933" s="577"/>
      <c r="J933" s="1121"/>
    </row>
    <row r="934" spans="1:10">
      <c r="A934" s="609" t="s">
        <v>2186</v>
      </c>
      <c r="B934" s="528" t="s">
        <v>2016</v>
      </c>
      <c r="C934" s="528" t="s">
        <v>2017</v>
      </c>
      <c r="D934" s="510" t="s">
        <v>31</v>
      </c>
      <c r="E934" s="513">
        <v>70</v>
      </c>
      <c r="F934" s="511"/>
      <c r="G934" s="512"/>
      <c r="H934" s="781"/>
      <c r="I934" s="586"/>
      <c r="J934" s="1116"/>
    </row>
    <row r="935" spans="1:10">
      <c r="A935" s="514"/>
      <c r="B935" s="515"/>
      <c r="C935" s="515"/>
      <c r="D935" s="517"/>
      <c r="E935" s="518"/>
      <c r="F935" s="515"/>
      <c r="G935" s="517"/>
      <c r="H935" s="1118"/>
      <c r="I935" s="521" t="s">
        <v>2356</v>
      </c>
      <c r="J935" s="788"/>
    </row>
    <row r="936" spans="1:10" ht="25.5">
      <c r="A936" s="609" t="s">
        <v>2189</v>
      </c>
      <c r="B936" s="528" t="s">
        <v>2018</v>
      </c>
      <c r="C936" s="528" t="s">
        <v>2573</v>
      </c>
      <c r="D936" s="510" t="s">
        <v>31</v>
      </c>
      <c r="E936" s="513">
        <v>150</v>
      </c>
      <c r="F936" s="511"/>
      <c r="G936" s="512"/>
      <c r="H936" s="781"/>
      <c r="I936" s="586"/>
      <c r="J936" s="1116"/>
    </row>
    <row r="937" spans="1:10">
      <c r="A937" s="514"/>
      <c r="B937" s="515"/>
      <c r="C937" s="515"/>
      <c r="D937" s="517"/>
      <c r="E937" s="518"/>
      <c r="F937" s="515"/>
      <c r="G937" s="517"/>
      <c r="H937" s="1118"/>
      <c r="I937" s="521" t="s">
        <v>2357</v>
      </c>
      <c r="J937" s="788"/>
    </row>
    <row r="938" spans="1:10">
      <c r="A938" s="609" t="s">
        <v>2192</v>
      </c>
      <c r="B938" s="528" t="s">
        <v>2019</v>
      </c>
      <c r="C938" s="528" t="s">
        <v>2020</v>
      </c>
      <c r="D938" s="529" t="s">
        <v>49</v>
      </c>
      <c r="E938" s="530">
        <v>600</v>
      </c>
      <c r="F938" s="511"/>
      <c r="G938" s="512"/>
      <c r="H938" s="781"/>
      <c r="I938" s="586"/>
      <c r="J938" s="1116"/>
    </row>
    <row r="939" spans="1:10">
      <c r="A939" s="514"/>
      <c r="B939" s="515"/>
      <c r="C939" s="515"/>
      <c r="D939" s="517"/>
      <c r="E939" s="518"/>
      <c r="F939" s="515"/>
      <c r="G939" s="517"/>
      <c r="H939" s="1118"/>
      <c r="I939" s="521" t="s">
        <v>2358</v>
      </c>
      <c r="J939" s="788"/>
    </row>
    <row r="940" spans="1:10" ht="25.5">
      <c r="A940" s="609" t="s">
        <v>2195</v>
      </c>
      <c r="B940" s="597" t="s">
        <v>2021</v>
      </c>
      <c r="C940" s="528" t="s">
        <v>2022</v>
      </c>
      <c r="D940" s="529" t="s">
        <v>49</v>
      </c>
      <c r="E940" s="530">
        <f>25*1.3</f>
        <v>32.5</v>
      </c>
      <c r="F940" s="511"/>
      <c r="G940" s="512"/>
      <c r="H940" s="781"/>
      <c r="I940" s="586"/>
      <c r="J940" s="1116"/>
    </row>
    <row r="941" spans="1:10">
      <c r="A941" s="514"/>
      <c r="B941" s="515"/>
      <c r="C941" s="515"/>
      <c r="D941" s="517"/>
      <c r="E941" s="518"/>
      <c r="F941" s="515"/>
      <c r="G941" s="517"/>
      <c r="H941" s="1118"/>
      <c r="I941" s="521" t="s">
        <v>2359</v>
      </c>
      <c r="J941" s="788"/>
    </row>
    <row r="942" spans="1:10">
      <c r="A942" s="609" t="s">
        <v>2198</v>
      </c>
      <c r="B942" s="528" t="s">
        <v>2023</v>
      </c>
      <c r="C942" s="528" t="s">
        <v>2024</v>
      </c>
      <c r="D942" s="529" t="s">
        <v>49</v>
      </c>
      <c r="E942" s="530">
        <f>4*1.3</f>
        <v>5.2</v>
      </c>
      <c r="F942" s="511"/>
      <c r="G942" s="512"/>
      <c r="H942" s="781"/>
      <c r="I942" s="586"/>
      <c r="J942" s="1116"/>
    </row>
    <row r="943" spans="1:10">
      <c r="A943" s="514"/>
      <c r="B943" s="515"/>
      <c r="C943" s="515"/>
      <c r="D943" s="517"/>
      <c r="E943" s="518"/>
      <c r="F943" s="515"/>
      <c r="G943" s="517"/>
      <c r="H943" s="1118"/>
      <c r="I943" s="521" t="s">
        <v>2360</v>
      </c>
      <c r="J943" s="788"/>
    </row>
    <row r="944" spans="1:10" ht="25.5">
      <c r="A944" s="609" t="s">
        <v>2201</v>
      </c>
      <c r="B944" s="528" t="s">
        <v>2025</v>
      </c>
      <c r="C944" s="528" t="s">
        <v>2574</v>
      </c>
      <c r="D944" s="529" t="s">
        <v>49</v>
      </c>
      <c r="E944" s="530">
        <v>22</v>
      </c>
      <c r="F944" s="511"/>
      <c r="G944" s="512"/>
      <c r="H944" s="781"/>
      <c r="I944" s="586"/>
      <c r="J944" s="1116"/>
    </row>
    <row r="945" spans="1:10">
      <c r="A945" s="514"/>
      <c r="B945" s="515"/>
      <c r="C945" s="515"/>
      <c r="D945" s="517"/>
      <c r="E945" s="518"/>
      <c r="F945" s="515"/>
      <c r="G945" s="517"/>
      <c r="H945" s="1118"/>
      <c r="I945" s="521" t="s">
        <v>2361</v>
      </c>
      <c r="J945" s="788"/>
    </row>
    <row r="946" spans="1:10">
      <c r="A946" s="610" t="s">
        <v>2204</v>
      </c>
      <c r="B946" s="598" t="s">
        <v>2026</v>
      </c>
      <c r="C946" s="531"/>
      <c r="D946" s="532"/>
      <c r="E946" s="533"/>
      <c r="F946" s="534"/>
      <c r="G946" s="535"/>
      <c r="H946" s="1123"/>
      <c r="I946" s="599"/>
      <c r="J946" s="1124"/>
    </row>
    <row r="947" spans="1:10" ht="25.5">
      <c r="A947" s="611" t="s">
        <v>2362</v>
      </c>
      <c r="B947" s="536" t="s">
        <v>2027</v>
      </c>
      <c r="C947" s="536" t="s">
        <v>2363</v>
      </c>
      <c r="D947" s="529" t="s">
        <v>2028</v>
      </c>
      <c r="E947" s="530">
        <v>100</v>
      </c>
      <c r="F947" s="537"/>
      <c r="G947" s="512"/>
      <c r="H947" s="781"/>
      <c r="I947" s="586"/>
      <c r="J947" s="1116"/>
    </row>
    <row r="948" spans="1:10" ht="25.5">
      <c r="A948" s="611" t="s">
        <v>2366</v>
      </c>
      <c r="B948" s="536" t="s">
        <v>2029</v>
      </c>
      <c r="C948" s="536" t="s">
        <v>2363</v>
      </c>
      <c r="D948" s="529" t="s">
        <v>2028</v>
      </c>
      <c r="E948" s="530">
        <v>80</v>
      </c>
      <c r="F948" s="537"/>
      <c r="G948" s="512"/>
      <c r="H948" s="781"/>
      <c r="I948" s="586"/>
      <c r="J948" s="1116"/>
    </row>
    <row r="949" spans="1:10" ht="51">
      <c r="A949" s="611" t="s">
        <v>2367</v>
      </c>
      <c r="B949" s="536" t="s">
        <v>2030</v>
      </c>
      <c r="C949" s="536" t="s">
        <v>2364</v>
      </c>
      <c r="D949" s="538" t="s">
        <v>87</v>
      </c>
      <c r="E949" s="530">
        <v>13</v>
      </c>
      <c r="F949" s="537"/>
      <c r="G949" s="512"/>
      <c r="H949" s="781"/>
      <c r="I949" s="586"/>
      <c r="J949" s="1116"/>
    </row>
    <row r="950" spans="1:10" ht="102">
      <c r="A950" s="611" t="s">
        <v>2368</v>
      </c>
      <c r="B950" s="536" t="s">
        <v>2031</v>
      </c>
      <c r="C950" s="536" t="s">
        <v>2365</v>
      </c>
      <c r="D950" s="538" t="s">
        <v>87</v>
      </c>
      <c r="E950" s="530">
        <f>4*1.3</f>
        <v>5.2</v>
      </c>
      <c r="F950" s="537"/>
      <c r="G950" s="512"/>
      <c r="H950" s="781"/>
      <c r="I950" s="586"/>
      <c r="J950" s="1116"/>
    </row>
    <row r="951" spans="1:10" ht="76.5">
      <c r="A951" s="611" t="s">
        <v>2369</v>
      </c>
      <c r="B951" s="536" t="s">
        <v>2032</v>
      </c>
      <c r="C951" s="536" t="s">
        <v>2033</v>
      </c>
      <c r="D951" s="538" t="s">
        <v>87</v>
      </c>
      <c r="E951" s="530">
        <v>10</v>
      </c>
      <c r="F951" s="537"/>
      <c r="G951" s="512"/>
      <c r="H951" s="781"/>
      <c r="I951" s="586"/>
      <c r="J951" s="1116"/>
    </row>
    <row r="952" spans="1:10" ht="63.75">
      <c r="A952" s="611" t="s">
        <v>2370</v>
      </c>
      <c r="B952" s="536" t="s">
        <v>2034</v>
      </c>
      <c r="C952" s="536" t="s">
        <v>2035</v>
      </c>
      <c r="D952" s="538" t="s">
        <v>87</v>
      </c>
      <c r="E952" s="530">
        <v>3</v>
      </c>
      <c r="F952" s="539"/>
      <c r="G952" s="512"/>
      <c r="H952" s="781"/>
      <c r="I952" s="586"/>
      <c r="J952" s="1116"/>
    </row>
    <row r="953" spans="1:10" ht="38.25">
      <c r="A953" s="611" t="s">
        <v>2371</v>
      </c>
      <c r="B953" s="536" t="s">
        <v>2036</v>
      </c>
      <c r="C953" s="536" t="s">
        <v>2037</v>
      </c>
      <c r="D953" s="538" t="s">
        <v>49</v>
      </c>
      <c r="E953" s="530">
        <v>3</v>
      </c>
      <c r="F953" s="539"/>
      <c r="G953" s="512"/>
      <c r="H953" s="781"/>
      <c r="I953" s="586"/>
      <c r="J953" s="1116"/>
    </row>
    <row r="954" spans="1:10" ht="102">
      <c r="A954" s="611" t="s">
        <v>2372</v>
      </c>
      <c r="B954" s="536" t="s">
        <v>2038</v>
      </c>
      <c r="C954" s="536" t="s">
        <v>2039</v>
      </c>
      <c r="D954" s="538" t="s">
        <v>87</v>
      </c>
      <c r="E954" s="530">
        <v>3</v>
      </c>
      <c r="F954" s="539"/>
      <c r="G954" s="512"/>
      <c r="H954" s="781"/>
      <c r="I954" s="586"/>
      <c r="J954" s="1116"/>
    </row>
    <row r="955" spans="1:10" ht="76.5">
      <c r="A955" s="611" t="s">
        <v>2373</v>
      </c>
      <c r="B955" s="536" t="s">
        <v>2040</v>
      </c>
      <c r="C955" s="536" t="s">
        <v>2041</v>
      </c>
      <c r="D955" s="538" t="s">
        <v>87</v>
      </c>
      <c r="E955" s="540">
        <f>1*1.3</f>
        <v>1.3</v>
      </c>
      <c r="F955" s="539"/>
      <c r="G955" s="512"/>
      <c r="H955" s="781"/>
      <c r="I955" s="586"/>
      <c r="J955" s="1116"/>
    </row>
    <row r="956" spans="1:10" ht="89.25">
      <c r="A956" s="611" t="s">
        <v>2374</v>
      </c>
      <c r="B956" s="536" t="s">
        <v>2042</v>
      </c>
      <c r="C956" s="536" t="s">
        <v>2043</v>
      </c>
      <c r="D956" s="538" t="s">
        <v>87</v>
      </c>
      <c r="E956" s="540">
        <f>1*1.3</f>
        <v>1.3</v>
      </c>
      <c r="F956" s="539"/>
      <c r="G956" s="512"/>
      <c r="H956" s="781"/>
      <c r="I956" s="586"/>
      <c r="J956" s="1116"/>
    </row>
    <row r="957" spans="1:10" ht="76.5">
      <c r="A957" s="611" t="s">
        <v>2375</v>
      </c>
      <c r="B957" s="536" t="s">
        <v>2044</v>
      </c>
      <c r="C957" s="536" t="s">
        <v>2045</v>
      </c>
      <c r="D957" s="538" t="s">
        <v>87</v>
      </c>
      <c r="E957" s="530">
        <v>3</v>
      </c>
      <c r="F957" s="539"/>
      <c r="G957" s="512"/>
      <c r="H957" s="781"/>
      <c r="I957" s="586"/>
      <c r="J957" s="1116"/>
    </row>
    <row r="958" spans="1:10" ht="63.75">
      <c r="A958" s="611" t="s">
        <v>2376</v>
      </c>
      <c r="B958" s="536" t="s">
        <v>2046</v>
      </c>
      <c r="C958" s="536" t="s">
        <v>2047</v>
      </c>
      <c r="D958" s="538" t="s">
        <v>87</v>
      </c>
      <c r="E958" s="540">
        <f>1*1.3</f>
        <v>1.3</v>
      </c>
      <c r="F958" s="539"/>
      <c r="G958" s="512"/>
      <c r="H958" s="781"/>
      <c r="I958" s="586"/>
      <c r="J958" s="1116"/>
    </row>
    <row r="959" spans="1:10" ht="38.25">
      <c r="A959" s="611" t="s">
        <v>2377</v>
      </c>
      <c r="B959" s="536" t="s">
        <v>2048</v>
      </c>
      <c r="C959" s="536" t="s">
        <v>2049</v>
      </c>
      <c r="D959" s="538" t="s">
        <v>2028</v>
      </c>
      <c r="E959" s="530">
        <v>6</v>
      </c>
      <c r="F959" s="539"/>
      <c r="G959" s="512"/>
      <c r="H959" s="781"/>
      <c r="I959" s="586"/>
      <c r="J959" s="1116"/>
    </row>
    <row r="960" spans="1:10" ht="63.75">
      <c r="A960" s="611" t="s">
        <v>2378</v>
      </c>
      <c r="B960" s="536" t="s">
        <v>2050</v>
      </c>
      <c r="C960" s="536" t="s">
        <v>2051</v>
      </c>
      <c r="D960" s="538" t="s">
        <v>49</v>
      </c>
      <c r="E960" s="540">
        <f>7*1.3</f>
        <v>9.1</v>
      </c>
      <c r="F960" s="539"/>
      <c r="G960" s="512"/>
      <c r="H960" s="781"/>
      <c r="I960" s="586"/>
      <c r="J960" s="1116"/>
    </row>
    <row r="961" spans="1:10">
      <c r="A961" s="514"/>
      <c r="B961" s="515"/>
      <c r="C961" s="515"/>
      <c r="D961" s="517"/>
      <c r="E961" s="518"/>
      <c r="F961" s="515"/>
      <c r="G961" s="517"/>
      <c r="H961" s="1118"/>
      <c r="I961" s="521" t="s">
        <v>2379</v>
      </c>
      <c r="J961" s="788"/>
    </row>
    <row r="962" spans="1:10">
      <c r="A962" s="612" t="s">
        <v>2207</v>
      </c>
      <c r="B962" s="598" t="s">
        <v>2052</v>
      </c>
      <c r="C962" s="541"/>
      <c r="D962" s="542"/>
      <c r="E962" s="533"/>
      <c r="F962" s="543"/>
      <c r="G962" s="535"/>
      <c r="H962" s="1123"/>
      <c r="I962" s="599"/>
      <c r="J962" s="1124"/>
    </row>
    <row r="963" spans="1:10" ht="25.5">
      <c r="A963" s="613" t="s">
        <v>2381</v>
      </c>
      <c r="B963" s="544" t="s">
        <v>2053</v>
      </c>
      <c r="C963" s="544" t="s">
        <v>2054</v>
      </c>
      <c r="D963" s="545" t="s">
        <v>31</v>
      </c>
      <c r="E963" s="530">
        <f>600*1.3</f>
        <v>780</v>
      </c>
      <c r="F963" s="511"/>
      <c r="G963" s="512"/>
      <c r="H963" s="781"/>
      <c r="I963" s="586"/>
      <c r="J963" s="1116"/>
    </row>
    <row r="964" spans="1:10" ht="25.5">
      <c r="A964" s="613" t="s">
        <v>2382</v>
      </c>
      <c r="B964" s="544" t="s">
        <v>2055</v>
      </c>
      <c r="C964" s="544" t="s">
        <v>2054</v>
      </c>
      <c r="D964" s="545" t="s">
        <v>31</v>
      </c>
      <c r="E964" s="530">
        <f>600*1.3</f>
        <v>780</v>
      </c>
      <c r="F964" s="511"/>
      <c r="G964" s="512"/>
      <c r="H964" s="781"/>
      <c r="I964" s="586"/>
      <c r="J964" s="1116"/>
    </row>
    <row r="965" spans="1:10">
      <c r="A965" s="514"/>
      <c r="B965" s="515"/>
      <c r="C965" s="515"/>
      <c r="D965" s="517"/>
      <c r="E965" s="518"/>
      <c r="F965" s="515"/>
      <c r="G965" s="517"/>
      <c r="H965" s="1118"/>
      <c r="I965" s="521" t="s">
        <v>2380</v>
      </c>
      <c r="J965" s="788"/>
    </row>
    <row r="966" spans="1:10">
      <c r="A966" s="612" t="s">
        <v>2210</v>
      </c>
      <c r="B966" s="602" t="s">
        <v>1239</v>
      </c>
      <c r="C966" s="531"/>
      <c r="D966" s="542"/>
      <c r="E966" s="533"/>
      <c r="F966" s="543"/>
      <c r="G966" s="535"/>
      <c r="H966" s="1123"/>
      <c r="I966" s="599"/>
      <c r="J966" s="1124"/>
    </row>
    <row r="967" spans="1:10" ht="38.25">
      <c r="A967" s="613" t="s">
        <v>2383</v>
      </c>
      <c r="B967" s="509" t="s">
        <v>1009</v>
      </c>
      <c r="C967" s="528" t="s">
        <v>2575</v>
      </c>
      <c r="D967" s="529" t="s">
        <v>49</v>
      </c>
      <c r="E967" s="530">
        <v>3000</v>
      </c>
      <c r="F967" s="511"/>
      <c r="G967" s="512"/>
      <c r="H967" s="781"/>
      <c r="I967" s="586"/>
      <c r="J967" s="1116"/>
    </row>
    <row r="968" spans="1:10" ht="38.25">
      <c r="A968" s="613" t="s">
        <v>2384</v>
      </c>
      <c r="B968" s="509" t="s">
        <v>2056</v>
      </c>
      <c r="C968" s="528" t="s">
        <v>2057</v>
      </c>
      <c r="D968" s="529" t="s">
        <v>49</v>
      </c>
      <c r="E968" s="530">
        <v>3900</v>
      </c>
      <c r="F968" s="511"/>
      <c r="G968" s="512"/>
      <c r="H968" s="781"/>
      <c r="I968" s="586"/>
      <c r="J968" s="1116"/>
    </row>
    <row r="969" spans="1:10" ht="63.75">
      <c r="A969" s="613" t="s">
        <v>2385</v>
      </c>
      <c r="B969" s="509" t="s">
        <v>2058</v>
      </c>
      <c r="C969" s="528" t="s">
        <v>2059</v>
      </c>
      <c r="D969" s="529" t="s">
        <v>49</v>
      </c>
      <c r="E969" s="530">
        <v>150</v>
      </c>
      <c r="F969" s="511"/>
      <c r="G969" s="512"/>
      <c r="H969" s="781"/>
      <c r="I969" s="586"/>
      <c r="J969" s="1116"/>
    </row>
    <row r="970" spans="1:10">
      <c r="A970" s="514"/>
      <c r="B970" s="515"/>
      <c r="C970" s="515"/>
      <c r="D970" s="517"/>
      <c r="E970" s="518"/>
      <c r="F970" s="515"/>
      <c r="G970" s="517"/>
      <c r="H970" s="1118"/>
      <c r="I970" s="521" t="s">
        <v>2386</v>
      </c>
      <c r="J970" s="788"/>
    </row>
    <row r="971" spans="1:10">
      <c r="A971" s="612" t="s">
        <v>2213</v>
      </c>
      <c r="B971" s="602" t="s">
        <v>2060</v>
      </c>
      <c r="C971" s="541"/>
      <c r="D971" s="542"/>
      <c r="E971" s="533"/>
      <c r="F971" s="543"/>
      <c r="G971" s="535"/>
      <c r="H971" s="1123"/>
      <c r="I971" s="599"/>
      <c r="J971" s="1124"/>
    </row>
    <row r="972" spans="1:10" ht="25.5">
      <c r="A972" s="614" t="s">
        <v>2387</v>
      </c>
      <c r="B972" s="536" t="s">
        <v>2061</v>
      </c>
      <c r="C972" s="536" t="s">
        <v>2062</v>
      </c>
      <c r="D972" s="538" t="s">
        <v>49</v>
      </c>
      <c r="E972" s="530">
        <v>120</v>
      </c>
      <c r="F972" s="539"/>
      <c r="G972" s="546"/>
      <c r="H972" s="781"/>
      <c r="I972" s="586"/>
      <c r="J972" s="1116"/>
    </row>
    <row r="973" spans="1:10" ht="51">
      <c r="A973" s="614" t="s">
        <v>2388</v>
      </c>
      <c r="B973" s="509" t="s">
        <v>2067</v>
      </c>
      <c r="C973" s="528" t="s">
        <v>2576</v>
      </c>
      <c r="D973" s="510" t="s">
        <v>31</v>
      </c>
      <c r="E973" s="530">
        <f>35*1.3</f>
        <v>45.5</v>
      </c>
      <c r="F973" s="403"/>
      <c r="G973" s="403"/>
      <c r="H973" s="1127"/>
      <c r="I973" s="403"/>
      <c r="J973" s="1127"/>
    </row>
    <row r="974" spans="1:10">
      <c r="A974" s="514"/>
      <c r="B974" s="515"/>
      <c r="C974" s="515"/>
      <c r="D974" s="517"/>
      <c r="E974" s="518"/>
      <c r="F974" s="515"/>
      <c r="G974" s="517"/>
      <c r="H974" s="1118"/>
      <c r="I974" s="521" t="s">
        <v>2389</v>
      </c>
      <c r="J974" s="788"/>
    </row>
    <row r="975" spans="1:10">
      <c r="A975" s="621"/>
      <c r="B975" s="622" t="s">
        <v>2068</v>
      </c>
      <c r="C975" s="623"/>
      <c r="D975" s="624"/>
      <c r="E975" s="625"/>
      <c r="F975" s="626"/>
      <c r="G975" s="624"/>
      <c r="H975" s="1129"/>
      <c r="I975" s="623"/>
      <c r="J975" s="1129"/>
    </row>
    <row r="976" spans="1:10" ht="51">
      <c r="A976" s="605" t="s">
        <v>2216</v>
      </c>
      <c r="B976" s="581" t="s">
        <v>2069</v>
      </c>
      <c r="C976" s="550" t="s">
        <v>2070</v>
      </c>
      <c r="D976" s="551" t="s">
        <v>31</v>
      </c>
      <c r="E976" s="552">
        <f>2*1.3</f>
        <v>2.6</v>
      </c>
      <c r="F976" s="553"/>
      <c r="G976" s="554"/>
      <c r="H976" s="781"/>
      <c r="I976" s="586"/>
      <c r="J976" s="1116"/>
    </row>
    <row r="977" spans="1:10">
      <c r="A977" s="514"/>
      <c r="B977" s="515"/>
      <c r="C977" s="515"/>
      <c r="D977" s="517"/>
      <c r="E977" s="518"/>
      <c r="F977" s="515"/>
      <c r="G977" s="517"/>
      <c r="H977" s="1118"/>
      <c r="I977" s="521" t="s">
        <v>2455</v>
      </c>
      <c r="J977" s="788"/>
    </row>
    <row r="978" spans="1:10" ht="51">
      <c r="A978" s="605" t="s">
        <v>2219</v>
      </c>
      <c r="B978" s="550" t="s">
        <v>2071</v>
      </c>
      <c r="C978" s="550" t="s">
        <v>2072</v>
      </c>
      <c r="D978" s="551" t="s">
        <v>31</v>
      </c>
      <c r="E978" s="552">
        <f>2*1.3</f>
        <v>2.6</v>
      </c>
      <c r="F978" s="553"/>
      <c r="G978" s="554"/>
      <c r="H978" s="781"/>
      <c r="I978" s="586"/>
      <c r="J978" s="1116"/>
    </row>
    <row r="979" spans="1:10">
      <c r="A979" s="514"/>
      <c r="B979" s="515"/>
      <c r="C979" s="515"/>
      <c r="D979" s="517"/>
      <c r="E979" s="518"/>
      <c r="F979" s="515"/>
      <c r="G979" s="517"/>
      <c r="H979" s="1118"/>
      <c r="I979" s="521" t="s">
        <v>2456</v>
      </c>
      <c r="J979" s="788"/>
    </row>
    <row r="980" spans="1:10" ht="51">
      <c r="A980" s="605" t="s">
        <v>2222</v>
      </c>
      <c r="B980" s="581" t="s">
        <v>2073</v>
      </c>
      <c r="C980" s="550" t="s">
        <v>2074</v>
      </c>
      <c r="D980" s="551" t="s">
        <v>31</v>
      </c>
      <c r="E980" s="552">
        <f>2*1.3</f>
        <v>2.6</v>
      </c>
      <c r="F980" s="553"/>
      <c r="G980" s="554"/>
      <c r="H980" s="781"/>
      <c r="I980" s="586"/>
      <c r="J980" s="1116"/>
    </row>
    <row r="981" spans="1:10">
      <c r="A981" s="514"/>
      <c r="B981" s="515"/>
      <c r="C981" s="515"/>
      <c r="D981" s="517"/>
      <c r="E981" s="518"/>
      <c r="F981" s="515"/>
      <c r="G981" s="517"/>
      <c r="H981" s="1118"/>
      <c r="I981" s="521" t="s">
        <v>2457</v>
      </c>
      <c r="J981" s="788"/>
    </row>
    <row r="982" spans="1:10" ht="51">
      <c r="A982" s="605" t="s">
        <v>2225</v>
      </c>
      <c r="B982" s="581" t="s">
        <v>2075</v>
      </c>
      <c r="C982" s="550" t="s">
        <v>2076</v>
      </c>
      <c r="D982" s="551" t="s">
        <v>31</v>
      </c>
      <c r="E982" s="552">
        <f>1*1.3</f>
        <v>1.3</v>
      </c>
      <c r="F982" s="553"/>
      <c r="G982" s="554"/>
      <c r="H982" s="781"/>
      <c r="I982" s="586"/>
      <c r="J982" s="1116"/>
    </row>
    <row r="983" spans="1:10">
      <c r="A983" s="514"/>
      <c r="B983" s="515"/>
      <c r="C983" s="515"/>
      <c r="D983" s="517"/>
      <c r="E983" s="518"/>
      <c r="F983" s="515"/>
      <c r="G983" s="517"/>
      <c r="H983" s="1118"/>
      <c r="I983" s="521" t="s">
        <v>2458</v>
      </c>
      <c r="J983" s="788"/>
    </row>
    <row r="984" spans="1:10" ht="51">
      <c r="A984" s="605" t="s">
        <v>2228</v>
      </c>
      <c r="B984" s="581" t="s">
        <v>2077</v>
      </c>
      <c r="C984" s="550" t="s">
        <v>2078</v>
      </c>
      <c r="D984" s="551" t="s">
        <v>31</v>
      </c>
      <c r="E984" s="552">
        <f>1*1.3</f>
        <v>1.3</v>
      </c>
      <c r="F984" s="553"/>
      <c r="G984" s="554"/>
      <c r="H984" s="781"/>
      <c r="I984" s="586"/>
      <c r="J984" s="1116"/>
    </row>
    <row r="985" spans="1:10">
      <c r="A985" s="514"/>
      <c r="B985" s="515"/>
      <c r="C985" s="515"/>
      <c r="D985" s="517"/>
      <c r="E985" s="518"/>
      <c r="F985" s="515"/>
      <c r="G985" s="517"/>
      <c r="H985" s="1118"/>
      <c r="I985" s="521" t="s">
        <v>2459</v>
      </c>
      <c r="J985" s="788"/>
    </row>
    <row r="986" spans="1:10" ht="51">
      <c r="A986" s="605" t="s">
        <v>2231</v>
      </c>
      <c r="B986" s="581" t="s">
        <v>2079</v>
      </c>
      <c r="C986" s="550" t="s">
        <v>2078</v>
      </c>
      <c r="D986" s="551" t="s">
        <v>31</v>
      </c>
      <c r="E986" s="552">
        <f>1*1.3</f>
        <v>1.3</v>
      </c>
      <c r="F986" s="553"/>
      <c r="G986" s="554"/>
      <c r="H986" s="781"/>
      <c r="I986" s="586"/>
      <c r="J986" s="1116"/>
    </row>
    <row r="987" spans="1:10">
      <c r="A987" s="514"/>
      <c r="B987" s="515"/>
      <c r="C987" s="515"/>
      <c r="D987" s="517"/>
      <c r="E987" s="518"/>
      <c r="F987" s="515"/>
      <c r="G987" s="517"/>
      <c r="H987" s="1118"/>
      <c r="I987" s="521" t="s">
        <v>2460</v>
      </c>
      <c r="J987" s="788"/>
    </row>
    <row r="988" spans="1:10" ht="51">
      <c r="A988" s="605" t="s">
        <v>2234</v>
      </c>
      <c r="B988" s="581" t="s">
        <v>2080</v>
      </c>
      <c r="C988" s="550" t="s">
        <v>2081</v>
      </c>
      <c r="D988" s="551" t="s">
        <v>31</v>
      </c>
      <c r="E988" s="552">
        <f>1*1.3</f>
        <v>1.3</v>
      </c>
      <c r="F988" s="553"/>
      <c r="G988" s="554"/>
      <c r="H988" s="781"/>
      <c r="I988" s="586"/>
      <c r="J988" s="1116"/>
    </row>
    <row r="989" spans="1:10">
      <c r="A989" s="514"/>
      <c r="B989" s="515"/>
      <c r="C989" s="515"/>
      <c r="D989" s="517"/>
      <c r="E989" s="518"/>
      <c r="F989" s="515"/>
      <c r="G989" s="517"/>
      <c r="H989" s="1118"/>
      <c r="I989" s="521" t="s">
        <v>2461</v>
      </c>
      <c r="J989" s="788"/>
    </row>
    <row r="990" spans="1:10" ht="63.75">
      <c r="A990" s="605" t="s">
        <v>2237</v>
      </c>
      <c r="B990" s="581" t="s">
        <v>2082</v>
      </c>
      <c r="C990" s="550" t="s">
        <v>2083</v>
      </c>
      <c r="D990" s="551" t="s">
        <v>31</v>
      </c>
      <c r="E990" s="552">
        <f>2*1.3</f>
        <v>2.6</v>
      </c>
      <c r="F990" s="553"/>
      <c r="G990" s="554"/>
      <c r="H990" s="781"/>
      <c r="I990" s="586"/>
      <c r="J990" s="1116"/>
    </row>
    <row r="991" spans="1:10">
      <c r="A991" s="514"/>
      <c r="B991" s="515"/>
      <c r="C991" s="515"/>
      <c r="D991" s="517"/>
      <c r="E991" s="518"/>
      <c r="F991" s="515"/>
      <c r="G991" s="517"/>
      <c r="H991" s="1118"/>
      <c r="I991" s="521" t="s">
        <v>2462</v>
      </c>
      <c r="J991" s="788"/>
    </row>
    <row r="992" spans="1:10" ht="63.75">
      <c r="A992" s="605" t="s">
        <v>2240</v>
      </c>
      <c r="B992" s="581" t="s">
        <v>2084</v>
      </c>
      <c r="C992" s="550" t="s">
        <v>2085</v>
      </c>
      <c r="D992" s="551" t="s">
        <v>31</v>
      </c>
      <c r="E992" s="552">
        <f>1*1.3</f>
        <v>1.3</v>
      </c>
      <c r="F992" s="555"/>
      <c r="G992" s="554"/>
      <c r="H992" s="781"/>
      <c r="I992" s="586"/>
      <c r="J992" s="1116"/>
    </row>
    <row r="993" spans="1:10">
      <c r="A993" s="514"/>
      <c r="B993" s="515"/>
      <c r="C993" s="515"/>
      <c r="D993" s="517"/>
      <c r="E993" s="518"/>
      <c r="F993" s="515"/>
      <c r="G993" s="517"/>
      <c r="H993" s="1118"/>
      <c r="I993" s="521" t="s">
        <v>2463</v>
      </c>
      <c r="J993" s="788"/>
    </row>
    <row r="994" spans="1:10" ht="63.75">
      <c r="A994" s="605" t="s">
        <v>2243</v>
      </c>
      <c r="B994" s="550" t="s">
        <v>2086</v>
      </c>
      <c r="C994" s="550" t="s">
        <v>2087</v>
      </c>
      <c r="D994" s="551" t="s">
        <v>31</v>
      </c>
      <c r="E994" s="552">
        <f>3*1.3</f>
        <v>3.9000000000000004</v>
      </c>
      <c r="F994" s="553"/>
      <c r="G994" s="554"/>
      <c r="H994" s="781"/>
      <c r="I994" s="586"/>
      <c r="J994" s="1116"/>
    </row>
    <row r="995" spans="1:10">
      <c r="A995" s="514"/>
      <c r="B995" s="515"/>
      <c r="C995" s="515"/>
      <c r="D995" s="517"/>
      <c r="E995" s="518"/>
      <c r="F995" s="515"/>
      <c r="G995" s="517"/>
      <c r="H995" s="1118"/>
      <c r="I995" s="521" t="s">
        <v>2464</v>
      </c>
      <c r="J995" s="788"/>
    </row>
    <row r="996" spans="1:10" ht="63.75">
      <c r="A996" s="605" t="s">
        <v>2246</v>
      </c>
      <c r="B996" s="581" t="s">
        <v>2088</v>
      </c>
      <c r="C996" s="550" t="s">
        <v>2089</v>
      </c>
      <c r="D996" s="551" t="s">
        <v>31</v>
      </c>
      <c r="E996" s="552">
        <f>3*1.3</f>
        <v>3.9000000000000004</v>
      </c>
      <c r="F996" s="553"/>
      <c r="G996" s="554"/>
      <c r="H996" s="781"/>
      <c r="I996" s="586"/>
      <c r="J996" s="1116"/>
    </row>
    <row r="997" spans="1:10">
      <c r="A997" s="514"/>
      <c r="B997" s="515"/>
      <c r="C997" s="515"/>
      <c r="D997" s="517"/>
      <c r="E997" s="518"/>
      <c r="F997" s="515"/>
      <c r="G997" s="517"/>
      <c r="H997" s="1118"/>
      <c r="I997" s="521" t="s">
        <v>2465</v>
      </c>
      <c r="J997" s="788"/>
    </row>
    <row r="998" spans="1:10" ht="51">
      <c r="A998" s="605" t="s">
        <v>2249</v>
      </c>
      <c r="B998" s="550" t="s">
        <v>2090</v>
      </c>
      <c r="C998" s="550" t="s">
        <v>2091</v>
      </c>
      <c r="D998" s="551" t="s">
        <v>31</v>
      </c>
      <c r="E998" s="552">
        <f>5*1.3</f>
        <v>6.5</v>
      </c>
      <c r="F998" s="553"/>
      <c r="G998" s="554"/>
      <c r="H998" s="781"/>
      <c r="I998" s="586"/>
      <c r="J998" s="1116"/>
    </row>
    <row r="999" spans="1:10">
      <c r="A999" s="514"/>
      <c r="B999" s="515"/>
      <c r="C999" s="515"/>
      <c r="D999" s="517"/>
      <c r="E999" s="518"/>
      <c r="F999" s="515"/>
      <c r="G999" s="517"/>
      <c r="H999" s="1118"/>
      <c r="I999" s="521" t="s">
        <v>2466</v>
      </c>
      <c r="J999" s="788"/>
    </row>
    <row r="1000" spans="1:10" ht="51">
      <c r="A1000" s="605" t="s">
        <v>2252</v>
      </c>
      <c r="B1000" s="550" t="s">
        <v>2092</v>
      </c>
      <c r="C1000" s="550" t="s">
        <v>2093</v>
      </c>
      <c r="D1000" s="551" t="s">
        <v>31</v>
      </c>
      <c r="E1000" s="552">
        <f>3*1.3</f>
        <v>3.9000000000000004</v>
      </c>
      <c r="F1000" s="553"/>
      <c r="G1000" s="554"/>
      <c r="H1000" s="781"/>
      <c r="I1000" s="586"/>
      <c r="J1000" s="1116"/>
    </row>
    <row r="1001" spans="1:10">
      <c r="A1001" s="514"/>
      <c r="B1001" s="515"/>
      <c r="C1001" s="515"/>
      <c r="D1001" s="517"/>
      <c r="E1001" s="518"/>
      <c r="F1001" s="515"/>
      <c r="G1001" s="517"/>
      <c r="H1001" s="1118"/>
      <c r="I1001" s="521" t="s">
        <v>2467</v>
      </c>
      <c r="J1001" s="788"/>
    </row>
    <row r="1002" spans="1:10" ht="63.75">
      <c r="A1002" s="605" t="s">
        <v>2255</v>
      </c>
      <c r="B1002" s="581" t="s">
        <v>2094</v>
      </c>
      <c r="C1002" s="550" t="s">
        <v>2095</v>
      </c>
      <c r="D1002" s="551" t="s">
        <v>31</v>
      </c>
      <c r="E1002" s="552">
        <f>3*1.3</f>
        <v>3.9000000000000004</v>
      </c>
      <c r="F1002" s="553"/>
      <c r="G1002" s="554"/>
      <c r="H1002" s="781"/>
      <c r="I1002" s="586"/>
      <c r="J1002" s="1116"/>
    </row>
    <row r="1003" spans="1:10">
      <c r="A1003" s="514"/>
      <c r="B1003" s="515"/>
      <c r="C1003" s="515"/>
      <c r="D1003" s="517"/>
      <c r="E1003" s="518"/>
      <c r="F1003" s="515"/>
      <c r="G1003" s="517"/>
      <c r="H1003" s="1118"/>
      <c r="I1003" s="521" t="s">
        <v>2468</v>
      </c>
      <c r="J1003" s="788"/>
    </row>
    <row r="1004" spans="1:10" ht="51">
      <c r="A1004" s="605" t="s">
        <v>2258</v>
      </c>
      <c r="B1004" s="581" t="s">
        <v>2096</v>
      </c>
      <c r="C1004" s="550" t="s">
        <v>2097</v>
      </c>
      <c r="D1004" s="551"/>
      <c r="E1004" s="556">
        <f>2*1.3</f>
        <v>2.6</v>
      </c>
      <c r="F1004" s="553"/>
      <c r="G1004" s="554"/>
      <c r="H1004" s="781"/>
      <c r="I1004" s="586"/>
      <c r="J1004" s="1116"/>
    </row>
    <row r="1005" spans="1:10">
      <c r="A1005" s="514"/>
      <c r="B1005" s="515"/>
      <c r="C1005" s="515"/>
      <c r="D1005" s="517"/>
      <c r="E1005" s="518"/>
      <c r="F1005" s="515"/>
      <c r="G1005" s="517"/>
      <c r="H1005" s="1118"/>
      <c r="I1005" s="521" t="s">
        <v>2469</v>
      </c>
      <c r="J1005" s="788"/>
    </row>
    <row r="1006" spans="1:10" ht="63.75">
      <c r="A1006" s="605" t="s">
        <v>2261</v>
      </c>
      <c r="B1006" s="581" t="s">
        <v>2098</v>
      </c>
      <c r="C1006" s="550" t="s">
        <v>2099</v>
      </c>
      <c r="D1006" s="551" t="s">
        <v>31</v>
      </c>
      <c r="E1006" s="552">
        <f>4*1.3</f>
        <v>5.2</v>
      </c>
      <c r="F1006" s="553"/>
      <c r="G1006" s="554"/>
      <c r="H1006" s="781"/>
      <c r="I1006" s="586"/>
      <c r="J1006" s="1116"/>
    </row>
    <row r="1007" spans="1:10">
      <c r="A1007" s="514"/>
      <c r="B1007" s="515"/>
      <c r="C1007" s="515"/>
      <c r="D1007" s="517"/>
      <c r="E1007" s="518"/>
      <c r="F1007" s="515"/>
      <c r="G1007" s="517"/>
      <c r="H1007" s="1118"/>
      <c r="I1007" s="521" t="s">
        <v>2470</v>
      </c>
      <c r="J1007" s="788"/>
    </row>
    <row r="1008" spans="1:10" ht="63.75">
      <c r="A1008" s="605" t="s">
        <v>2264</v>
      </c>
      <c r="B1008" s="581" t="s">
        <v>2100</v>
      </c>
      <c r="C1008" s="550" t="s">
        <v>2101</v>
      </c>
      <c r="D1008" s="551" t="s">
        <v>31</v>
      </c>
      <c r="E1008" s="552">
        <f>2*1.3</f>
        <v>2.6</v>
      </c>
      <c r="F1008" s="553"/>
      <c r="G1008" s="554"/>
      <c r="H1008" s="781"/>
      <c r="I1008" s="586"/>
      <c r="J1008" s="1116"/>
    </row>
    <row r="1009" spans="1:10">
      <c r="A1009" s="514"/>
      <c r="B1009" s="515"/>
      <c r="C1009" s="515"/>
      <c r="D1009" s="517"/>
      <c r="E1009" s="518"/>
      <c r="F1009" s="515"/>
      <c r="G1009" s="517"/>
      <c r="H1009" s="1118"/>
      <c r="I1009" s="521" t="s">
        <v>2471</v>
      </c>
      <c r="J1009" s="788"/>
    </row>
    <row r="1010" spans="1:10" ht="63.75">
      <c r="A1010" s="605" t="s">
        <v>2267</v>
      </c>
      <c r="B1010" s="581" t="s">
        <v>2102</v>
      </c>
      <c r="C1010" s="550" t="s">
        <v>2103</v>
      </c>
      <c r="D1010" s="551" t="s">
        <v>31</v>
      </c>
      <c r="E1010" s="552">
        <f>3*1.3</f>
        <v>3.9000000000000004</v>
      </c>
      <c r="F1010" s="553"/>
      <c r="G1010" s="554"/>
      <c r="H1010" s="781"/>
      <c r="I1010" s="586"/>
      <c r="J1010" s="1116"/>
    </row>
    <row r="1011" spans="1:10">
      <c r="A1011" s="514"/>
      <c r="B1011" s="515"/>
      <c r="C1011" s="515"/>
      <c r="D1011" s="517"/>
      <c r="E1011" s="518"/>
      <c r="F1011" s="515"/>
      <c r="G1011" s="517"/>
      <c r="H1011" s="1118"/>
      <c r="I1011" s="521" t="s">
        <v>2472</v>
      </c>
      <c r="J1011" s="788"/>
    </row>
    <row r="1012" spans="1:10" ht="51">
      <c r="A1012" s="605" t="s">
        <v>2270</v>
      </c>
      <c r="B1012" s="550" t="s">
        <v>2104</v>
      </c>
      <c r="C1012" s="550" t="s">
        <v>2105</v>
      </c>
      <c r="D1012" s="551" t="s">
        <v>31</v>
      </c>
      <c r="E1012" s="552">
        <f>4*1.3</f>
        <v>5.2</v>
      </c>
      <c r="F1012" s="553"/>
      <c r="G1012" s="554"/>
      <c r="H1012" s="781"/>
      <c r="I1012" s="586"/>
      <c r="J1012" s="1116"/>
    </row>
    <row r="1013" spans="1:10">
      <c r="A1013" s="514"/>
      <c r="B1013" s="515"/>
      <c r="C1013" s="515"/>
      <c r="D1013" s="517"/>
      <c r="E1013" s="518"/>
      <c r="F1013" s="515"/>
      <c r="G1013" s="517"/>
      <c r="H1013" s="1118"/>
      <c r="I1013" s="521" t="s">
        <v>2473</v>
      </c>
      <c r="J1013" s="788"/>
    </row>
    <row r="1014" spans="1:10" ht="51">
      <c r="A1014" s="605" t="s">
        <v>2273</v>
      </c>
      <c r="B1014" s="550" t="s">
        <v>2106</v>
      </c>
      <c r="C1014" s="550" t="s">
        <v>2107</v>
      </c>
      <c r="D1014" s="551" t="s">
        <v>31</v>
      </c>
      <c r="E1014" s="552">
        <f>4*1.3</f>
        <v>5.2</v>
      </c>
      <c r="F1014" s="553"/>
      <c r="G1014" s="554"/>
      <c r="H1014" s="781"/>
      <c r="I1014" s="586"/>
      <c r="J1014" s="1116"/>
    </row>
    <row r="1015" spans="1:10">
      <c r="A1015" s="514"/>
      <c r="B1015" s="515"/>
      <c r="C1015" s="515"/>
      <c r="D1015" s="517"/>
      <c r="E1015" s="518"/>
      <c r="F1015" s="515"/>
      <c r="G1015" s="517"/>
      <c r="H1015" s="1118"/>
      <c r="I1015" s="521" t="s">
        <v>2474</v>
      </c>
      <c r="J1015" s="788"/>
    </row>
    <row r="1016" spans="1:10" ht="51">
      <c r="A1016" s="605" t="s">
        <v>2276</v>
      </c>
      <c r="B1016" s="550" t="s">
        <v>2108</v>
      </c>
      <c r="C1016" s="550" t="s">
        <v>2109</v>
      </c>
      <c r="D1016" s="551" t="s">
        <v>31</v>
      </c>
      <c r="E1016" s="552">
        <f>3*1.3</f>
        <v>3.9000000000000004</v>
      </c>
      <c r="F1016" s="557"/>
      <c r="G1016" s="554"/>
      <c r="H1016" s="781"/>
      <c r="I1016" s="586"/>
      <c r="J1016" s="1116"/>
    </row>
    <row r="1017" spans="1:10">
      <c r="A1017" s="514"/>
      <c r="B1017" s="515"/>
      <c r="C1017" s="515"/>
      <c r="D1017" s="517"/>
      <c r="E1017" s="518"/>
      <c r="F1017" s="515"/>
      <c r="G1017" s="517"/>
      <c r="H1017" s="1118"/>
      <c r="I1017" s="521" t="s">
        <v>2475</v>
      </c>
      <c r="J1017" s="788"/>
    </row>
    <row r="1018" spans="1:10" ht="51">
      <c r="A1018" s="605" t="s">
        <v>2279</v>
      </c>
      <c r="B1018" s="550" t="s">
        <v>2110</v>
      </c>
      <c r="C1018" s="550" t="s">
        <v>2111</v>
      </c>
      <c r="D1018" s="551" t="s">
        <v>31</v>
      </c>
      <c r="E1018" s="552">
        <f>2*1.3</f>
        <v>2.6</v>
      </c>
      <c r="F1018" s="553"/>
      <c r="G1018" s="554"/>
      <c r="H1018" s="781"/>
      <c r="I1018" s="586"/>
      <c r="J1018" s="1116"/>
    </row>
    <row r="1019" spans="1:10">
      <c r="A1019" s="514"/>
      <c r="B1019" s="515"/>
      <c r="C1019" s="515"/>
      <c r="D1019" s="517"/>
      <c r="E1019" s="518"/>
      <c r="F1019" s="515"/>
      <c r="G1019" s="517"/>
      <c r="H1019" s="1118"/>
      <c r="I1019" s="521" t="s">
        <v>2476</v>
      </c>
      <c r="J1019" s="788"/>
    </row>
    <row r="1020" spans="1:10" ht="63.75">
      <c r="A1020" s="605" t="s">
        <v>2282</v>
      </c>
      <c r="B1020" s="550" t="s">
        <v>2112</v>
      </c>
      <c r="C1020" s="550" t="s">
        <v>2113</v>
      </c>
      <c r="D1020" s="551" t="s">
        <v>31</v>
      </c>
      <c r="E1020" s="552">
        <f>3*1.3</f>
        <v>3.9000000000000004</v>
      </c>
      <c r="F1020" s="553"/>
      <c r="G1020" s="554"/>
      <c r="H1020" s="781"/>
      <c r="I1020" s="586"/>
      <c r="J1020" s="1116"/>
    </row>
    <row r="1021" spans="1:10">
      <c r="A1021" s="514"/>
      <c r="B1021" s="515"/>
      <c r="C1021" s="515"/>
      <c r="D1021" s="517"/>
      <c r="E1021" s="518"/>
      <c r="F1021" s="515"/>
      <c r="G1021" s="517"/>
      <c r="H1021" s="1118"/>
      <c r="I1021" s="521" t="s">
        <v>2477</v>
      </c>
      <c r="J1021" s="788"/>
    </row>
    <row r="1022" spans="1:10" ht="51">
      <c r="A1022" s="605" t="s">
        <v>2285</v>
      </c>
      <c r="B1022" s="550" t="s">
        <v>2114</v>
      </c>
      <c r="C1022" s="550" t="s">
        <v>2115</v>
      </c>
      <c r="D1022" s="551" t="s">
        <v>31</v>
      </c>
      <c r="E1022" s="552">
        <f>2*1.3</f>
        <v>2.6</v>
      </c>
      <c r="F1022" s="553"/>
      <c r="G1022" s="554"/>
      <c r="H1022" s="781"/>
      <c r="I1022" s="586"/>
      <c r="J1022" s="1116"/>
    </row>
    <row r="1023" spans="1:10">
      <c r="A1023" s="514"/>
      <c r="B1023" s="515"/>
      <c r="C1023" s="515"/>
      <c r="D1023" s="517"/>
      <c r="E1023" s="518"/>
      <c r="F1023" s="515"/>
      <c r="G1023" s="517"/>
      <c r="H1023" s="1118"/>
      <c r="I1023" s="521" t="s">
        <v>2478</v>
      </c>
      <c r="J1023" s="788"/>
    </row>
    <row r="1024" spans="1:10" ht="63.75">
      <c r="A1024" s="605" t="s">
        <v>2288</v>
      </c>
      <c r="B1024" s="581" t="s">
        <v>2116</v>
      </c>
      <c r="C1024" s="550" t="s">
        <v>2117</v>
      </c>
      <c r="D1024" s="551" t="s">
        <v>31</v>
      </c>
      <c r="E1024" s="552">
        <f>3*1.3</f>
        <v>3.9000000000000004</v>
      </c>
      <c r="F1024" s="553"/>
      <c r="G1024" s="554"/>
      <c r="H1024" s="781"/>
      <c r="I1024" s="586"/>
      <c r="J1024" s="1116"/>
    </row>
    <row r="1025" spans="1:10">
      <c r="A1025" s="514"/>
      <c r="B1025" s="515"/>
      <c r="C1025" s="515"/>
      <c r="D1025" s="517"/>
      <c r="E1025" s="518"/>
      <c r="F1025" s="515"/>
      <c r="G1025" s="517"/>
      <c r="H1025" s="1118"/>
      <c r="I1025" s="521" t="s">
        <v>2479</v>
      </c>
      <c r="J1025" s="788"/>
    </row>
    <row r="1026" spans="1:10" ht="51">
      <c r="A1026" s="605" t="s">
        <v>2291</v>
      </c>
      <c r="B1026" s="581" t="s">
        <v>2118</v>
      </c>
      <c r="C1026" s="550" t="s">
        <v>2119</v>
      </c>
      <c r="D1026" s="551" t="s">
        <v>31</v>
      </c>
      <c r="E1026" s="552" t="s">
        <v>241</v>
      </c>
      <c r="F1026" s="553"/>
      <c r="G1026" s="554"/>
      <c r="H1026" s="781"/>
      <c r="I1026" s="586"/>
      <c r="J1026" s="1116"/>
    </row>
    <row r="1027" spans="1:10">
      <c r="A1027" s="514"/>
      <c r="B1027" s="515"/>
      <c r="C1027" s="515"/>
      <c r="D1027" s="517"/>
      <c r="E1027" s="518"/>
      <c r="F1027" s="515"/>
      <c r="G1027" s="517"/>
      <c r="H1027" s="1118"/>
      <c r="I1027" s="521" t="s">
        <v>2480</v>
      </c>
      <c r="J1027" s="788"/>
    </row>
    <row r="1028" spans="1:10" ht="51">
      <c r="A1028" s="605" t="s">
        <v>2294</v>
      </c>
      <c r="B1028" s="550" t="s">
        <v>2120</v>
      </c>
      <c r="C1028" s="550" t="s">
        <v>2121</v>
      </c>
      <c r="D1028" s="551" t="s">
        <v>31</v>
      </c>
      <c r="E1028" s="552">
        <f>2*1.3</f>
        <v>2.6</v>
      </c>
      <c r="F1028" s="557"/>
      <c r="G1028" s="554"/>
      <c r="H1028" s="781"/>
      <c r="I1028" s="586"/>
      <c r="J1028" s="1116"/>
    </row>
    <row r="1029" spans="1:10">
      <c r="A1029" s="514"/>
      <c r="B1029" s="515"/>
      <c r="C1029" s="515"/>
      <c r="D1029" s="517"/>
      <c r="E1029" s="518"/>
      <c r="F1029" s="515"/>
      <c r="G1029" s="517"/>
      <c r="H1029" s="1118"/>
      <c r="I1029" s="521" t="s">
        <v>2481</v>
      </c>
      <c r="J1029" s="788"/>
    </row>
    <row r="1030" spans="1:10" ht="51">
      <c r="A1030" s="605" t="s">
        <v>2297</v>
      </c>
      <c r="B1030" s="550" t="s">
        <v>2122</v>
      </c>
      <c r="C1030" s="550" t="s">
        <v>2123</v>
      </c>
      <c r="D1030" s="551" t="s">
        <v>31</v>
      </c>
      <c r="E1030" s="552" t="s">
        <v>11</v>
      </c>
      <c r="F1030" s="553"/>
      <c r="G1030" s="554"/>
      <c r="H1030" s="781"/>
      <c r="I1030" s="586"/>
      <c r="J1030" s="1116"/>
    </row>
    <row r="1031" spans="1:10">
      <c r="A1031" s="514"/>
      <c r="B1031" s="515"/>
      <c r="C1031" s="515"/>
      <c r="D1031" s="517"/>
      <c r="E1031" s="518"/>
      <c r="F1031" s="515"/>
      <c r="G1031" s="517"/>
      <c r="H1031" s="1118"/>
      <c r="I1031" s="521" t="s">
        <v>2482</v>
      </c>
      <c r="J1031" s="788"/>
    </row>
    <row r="1032" spans="1:10" ht="51">
      <c r="A1032" s="605" t="s">
        <v>2300</v>
      </c>
      <c r="B1032" s="550" t="s">
        <v>2124</v>
      </c>
      <c r="C1032" s="550" t="s">
        <v>2125</v>
      </c>
      <c r="D1032" s="551" t="s">
        <v>31</v>
      </c>
      <c r="E1032" s="552">
        <f>2*1.3</f>
        <v>2.6</v>
      </c>
      <c r="F1032" s="557"/>
      <c r="G1032" s="554"/>
      <c r="H1032" s="781"/>
      <c r="I1032" s="586"/>
      <c r="J1032" s="1116"/>
    </row>
    <row r="1033" spans="1:10">
      <c r="A1033" s="514"/>
      <c r="B1033" s="515"/>
      <c r="C1033" s="515"/>
      <c r="D1033" s="517"/>
      <c r="E1033" s="518"/>
      <c r="F1033" s="515"/>
      <c r="G1033" s="517"/>
      <c r="H1033" s="1118"/>
      <c r="I1033" s="521" t="s">
        <v>2483</v>
      </c>
      <c r="J1033" s="788"/>
    </row>
    <row r="1034" spans="1:10" ht="51">
      <c r="A1034" s="605" t="s">
        <v>2303</v>
      </c>
      <c r="B1034" s="550" t="s">
        <v>2126</v>
      </c>
      <c r="C1034" s="550" t="s">
        <v>2127</v>
      </c>
      <c r="D1034" s="551" t="s">
        <v>31</v>
      </c>
      <c r="E1034" s="552">
        <f>1*1.3</f>
        <v>1.3</v>
      </c>
      <c r="F1034" s="553"/>
      <c r="G1034" s="554"/>
      <c r="H1034" s="781"/>
      <c r="I1034" s="586"/>
      <c r="J1034" s="1116"/>
    </row>
    <row r="1035" spans="1:10">
      <c r="A1035" s="514"/>
      <c r="B1035" s="515"/>
      <c r="C1035" s="515"/>
      <c r="D1035" s="517"/>
      <c r="E1035" s="518"/>
      <c r="F1035" s="515"/>
      <c r="G1035" s="517"/>
      <c r="H1035" s="1118"/>
      <c r="I1035" s="521" t="s">
        <v>2484</v>
      </c>
      <c r="J1035" s="788"/>
    </row>
    <row r="1036" spans="1:10" ht="38.25">
      <c r="A1036" s="605" t="s">
        <v>2306</v>
      </c>
      <c r="B1036" s="550" t="s">
        <v>2128</v>
      </c>
      <c r="C1036" s="550" t="s">
        <v>2129</v>
      </c>
      <c r="D1036" s="551" t="s">
        <v>31</v>
      </c>
      <c r="E1036" s="552">
        <f>1*1.3</f>
        <v>1.3</v>
      </c>
      <c r="F1036" s="553"/>
      <c r="G1036" s="554"/>
      <c r="H1036" s="781"/>
      <c r="I1036" s="586"/>
      <c r="J1036" s="1116"/>
    </row>
    <row r="1037" spans="1:10">
      <c r="A1037" s="514"/>
      <c r="B1037" s="515"/>
      <c r="C1037" s="515"/>
      <c r="D1037" s="517"/>
      <c r="E1037" s="518"/>
      <c r="F1037" s="515"/>
      <c r="G1037" s="517"/>
      <c r="H1037" s="1118"/>
      <c r="I1037" s="521" t="s">
        <v>2485</v>
      </c>
      <c r="J1037" s="788"/>
    </row>
    <row r="1038" spans="1:10" ht="63.75">
      <c r="A1038" s="605" t="s">
        <v>2309</v>
      </c>
      <c r="B1038" s="550" t="s">
        <v>2130</v>
      </c>
      <c r="C1038" s="550" t="s">
        <v>2131</v>
      </c>
      <c r="D1038" s="551" t="s">
        <v>31</v>
      </c>
      <c r="E1038" s="552">
        <f>1*1.3</f>
        <v>1.3</v>
      </c>
      <c r="F1038" s="553"/>
      <c r="G1038" s="554"/>
      <c r="H1038" s="781"/>
      <c r="I1038" s="586"/>
      <c r="J1038" s="1116"/>
    </row>
    <row r="1039" spans="1:10">
      <c r="A1039" s="514"/>
      <c r="B1039" s="515"/>
      <c r="C1039" s="515"/>
      <c r="D1039" s="517"/>
      <c r="E1039" s="518"/>
      <c r="F1039" s="515"/>
      <c r="G1039" s="517"/>
      <c r="H1039" s="1118"/>
      <c r="I1039" s="521" t="s">
        <v>2486</v>
      </c>
      <c r="J1039" s="788"/>
    </row>
    <row r="1040" spans="1:10" ht="63.75">
      <c r="A1040" s="605" t="s">
        <v>2312</v>
      </c>
      <c r="B1040" s="550" t="s">
        <v>2132</v>
      </c>
      <c r="C1040" s="550" t="s">
        <v>2133</v>
      </c>
      <c r="D1040" s="551" t="s">
        <v>31</v>
      </c>
      <c r="E1040" s="552">
        <f>1*1.3</f>
        <v>1.3</v>
      </c>
      <c r="F1040" s="553"/>
      <c r="G1040" s="554"/>
      <c r="H1040" s="781"/>
      <c r="I1040" s="586"/>
      <c r="J1040" s="1116"/>
    </row>
    <row r="1041" spans="1:10">
      <c r="A1041" s="514"/>
      <c r="B1041" s="515"/>
      <c r="C1041" s="515"/>
      <c r="D1041" s="517"/>
      <c r="E1041" s="518"/>
      <c r="F1041" s="515"/>
      <c r="G1041" s="517"/>
      <c r="H1041" s="1118"/>
      <c r="I1041" s="521" t="s">
        <v>2487</v>
      </c>
      <c r="J1041" s="788"/>
    </row>
    <row r="1042" spans="1:10" ht="63.75">
      <c r="A1042" s="605" t="s">
        <v>2315</v>
      </c>
      <c r="B1042" s="550" t="s">
        <v>2134</v>
      </c>
      <c r="C1042" s="550" t="s">
        <v>2135</v>
      </c>
      <c r="D1042" s="551" t="s">
        <v>31</v>
      </c>
      <c r="E1042" s="552">
        <f>1*1.3</f>
        <v>1.3</v>
      </c>
      <c r="F1042" s="553"/>
      <c r="G1042" s="554"/>
      <c r="H1042" s="781"/>
      <c r="I1042" s="586"/>
      <c r="J1042" s="1116"/>
    </row>
    <row r="1043" spans="1:10">
      <c r="A1043" s="514"/>
      <c r="B1043" s="515"/>
      <c r="C1043" s="515"/>
      <c r="D1043" s="517"/>
      <c r="E1043" s="518"/>
      <c r="F1043" s="515"/>
      <c r="G1043" s="517"/>
      <c r="H1043" s="1118"/>
      <c r="I1043" s="521" t="s">
        <v>2488</v>
      </c>
      <c r="J1043" s="788"/>
    </row>
    <row r="1044" spans="1:10" ht="63.75">
      <c r="A1044" s="605" t="s">
        <v>2334</v>
      </c>
      <c r="B1044" s="550" t="s">
        <v>2136</v>
      </c>
      <c r="C1044" s="550" t="s">
        <v>2137</v>
      </c>
      <c r="D1044" s="551" t="s">
        <v>31</v>
      </c>
      <c r="E1044" s="552" t="s">
        <v>162</v>
      </c>
      <c r="F1044" s="553"/>
      <c r="G1044" s="554"/>
      <c r="H1044" s="781"/>
      <c r="I1044" s="586"/>
      <c r="J1044" s="1116"/>
    </row>
    <row r="1045" spans="1:10">
      <c r="A1045" s="514"/>
      <c r="B1045" s="515"/>
      <c r="C1045" s="515"/>
      <c r="D1045" s="517"/>
      <c r="E1045" s="518"/>
      <c r="F1045" s="515"/>
      <c r="G1045" s="517"/>
      <c r="H1045" s="1118"/>
      <c r="I1045" s="521" t="s">
        <v>2489</v>
      </c>
      <c r="J1045" s="788"/>
    </row>
    <row r="1046" spans="1:10" ht="63.75">
      <c r="A1046" s="605" t="s">
        <v>2390</v>
      </c>
      <c r="B1046" s="550" t="s">
        <v>2138</v>
      </c>
      <c r="C1046" s="550" t="s">
        <v>2139</v>
      </c>
      <c r="D1046" s="551" t="s">
        <v>31</v>
      </c>
      <c r="E1046" s="552">
        <f>1*1.3</f>
        <v>1.3</v>
      </c>
      <c r="F1046" s="553"/>
      <c r="G1046" s="554"/>
      <c r="H1046" s="781"/>
      <c r="I1046" s="586"/>
      <c r="J1046" s="1116"/>
    </row>
    <row r="1047" spans="1:10">
      <c r="A1047" s="514"/>
      <c r="B1047" s="515"/>
      <c r="C1047" s="515"/>
      <c r="D1047" s="517"/>
      <c r="E1047" s="518"/>
      <c r="F1047" s="515"/>
      <c r="G1047" s="517"/>
      <c r="H1047" s="1118"/>
      <c r="I1047" s="521" t="s">
        <v>2490</v>
      </c>
      <c r="J1047" s="788"/>
    </row>
    <row r="1048" spans="1:10" ht="51">
      <c r="A1048" s="605" t="s">
        <v>2391</v>
      </c>
      <c r="B1048" s="550" t="s">
        <v>2140</v>
      </c>
      <c r="C1048" s="550" t="s">
        <v>2141</v>
      </c>
      <c r="D1048" s="551" t="s">
        <v>31</v>
      </c>
      <c r="E1048" s="552">
        <f>3*1.3</f>
        <v>3.9000000000000004</v>
      </c>
      <c r="F1048" s="557"/>
      <c r="G1048" s="554"/>
      <c r="H1048" s="781"/>
      <c r="I1048" s="586"/>
      <c r="J1048" s="1116"/>
    </row>
    <row r="1049" spans="1:10">
      <c r="A1049" s="514"/>
      <c r="B1049" s="515"/>
      <c r="C1049" s="515"/>
      <c r="D1049" s="517"/>
      <c r="E1049" s="518"/>
      <c r="F1049" s="515"/>
      <c r="G1049" s="517"/>
      <c r="H1049" s="1118"/>
      <c r="I1049" s="521" t="s">
        <v>2491</v>
      </c>
      <c r="J1049" s="788"/>
    </row>
    <row r="1050" spans="1:10" ht="63.75">
      <c r="A1050" s="605" t="s">
        <v>2392</v>
      </c>
      <c r="B1050" s="550" t="s">
        <v>2142</v>
      </c>
      <c r="C1050" s="550" t="s">
        <v>2143</v>
      </c>
      <c r="D1050" s="551" t="s">
        <v>31</v>
      </c>
      <c r="E1050" s="552">
        <f>1*1.3</f>
        <v>1.3</v>
      </c>
      <c r="F1050" s="553"/>
      <c r="G1050" s="554"/>
      <c r="H1050" s="781"/>
      <c r="I1050" s="586"/>
      <c r="J1050" s="1116"/>
    </row>
    <row r="1051" spans="1:10">
      <c r="A1051" s="514"/>
      <c r="B1051" s="515"/>
      <c r="C1051" s="515"/>
      <c r="D1051" s="517"/>
      <c r="E1051" s="518"/>
      <c r="F1051" s="515"/>
      <c r="G1051" s="517"/>
      <c r="H1051" s="1118"/>
      <c r="I1051" s="521" t="s">
        <v>2492</v>
      </c>
      <c r="J1051" s="788"/>
    </row>
    <row r="1052" spans="1:10" ht="51">
      <c r="A1052" s="605" t="s">
        <v>2393</v>
      </c>
      <c r="B1052" s="550" t="s">
        <v>2144</v>
      </c>
      <c r="C1052" s="550" t="s">
        <v>2145</v>
      </c>
      <c r="D1052" s="551" t="s">
        <v>31</v>
      </c>
      <c r="E1052" s="552">
        <f>2*1.3</f>
        <v>2.6</v>
      </c>
      <c r="F1052" s="553"/>
      <c r="G1052" s="554"/>
      <c r="H1052" s="781"/>
      <c r="I1052" s="586"/>
      <c r="J1052" s="1116"/>
    </row>
    <row r="1053" spans="1:10">
      <c r="A1053" s="514"/>
      <c r="B1053" s="515"/>
      <c r="C1053" s="515"/>
      <c r="D1053" s="517"/>
      <c r="E1053" s="518"/>
      <c r="F1053" s="515"/>
      <c r="G1053" s="517"/>
      <c r="H1053" s="1118"/>
      <c r="I1053" s="521" t="s">
        <v>2493</v>
      </c>
      <c r="J1053" s="788"/>
    </row>
    <row r="1054" spans="1:10" ht="38.25">
      <c r="A1054" s="605" t="s">
        <v>2394</v>
      </c>
      <c r="B1054" s="550" t="s">
        <v>2146</v>
      </c>
      <c r="C1054" s="550" t="s">
        <v>2147</v>
      </c>
      <c r="D1054" s="551" t="s">
        <v>31</v>
      </c>
      <c r="E1054" s="552">
        <f>3*1.3</f>
        <v>3.9000000000000004</v>
      </c>
      <c r="F1054" s="553"/>
      <c r="G1054" s="554"/>
      <c r="H1054" s="781"/>
      <c r="I1054" s="586"/>
      <c r="J1054" s="1116"/>
    </row>
    <row r="1055" spans="1:10">
      <c r="A1055" s="514"/>
      <c r="B1055" s="515"/>
      <c r="C1055" s="515"/>
      <c r="D1055" s="517"/>
      <c r="E1055" s="518"/>
      <c r="F1055" s="515"/>
      <c r="G1055" s="517"/>
      <c r="H1055" s="1118"/>
      <c r="I1055" s="521" t="s">
        <v>2494</v>
      </c>
      <c r="J1055" s="788"/>
    </row>
    <row r="1056" spans="1:10" ht="51">
      <c r="A1056" s="605" t="s">
        <v>2395</v>
      </c>
      <c r="B1056" s="550" t="s">
        <v>2148</v>
      </c>
      <c r="C1056" s="550" t="s">
        <v>2149</v>
      </c>
      <c r="D1056" s="551" t="s">
        <v>2150</v>
      </c>
      <c r="E1056" s="552">
        <f>2*1.3</f>
        <v>2.6</v>
      </c>
      <c r="F1056" s="553"/>
      <c r="G1056" s="554"/>
      <c r="H1056" s="781"/>
      <c r="I1056" s="586"/>
      <c r="J1056" s="1116"/>
    </row>
    <row r="1057" spans="1:10">
      <c r="A1057" s="514"/>
      <c r="B1057" s="515"/>
      <c r="C1057" s="515"/>
      <c r="D1057" s="517"/>
      <c r="E1057" s="518"/>
      <c r="F1057" s="515"/>
      <c r="G1057" s="517"/>
      <c r="H1057" s="1118"/>
      <c r="I1057" s="521" t="s">
        <v>2495</v>
      </c>
      <c r="J1057" s="788"/>
    </row>
    <row r="1058" spans="1:10" ht="63.75">
      <c r="A1058" s="605" t="s">
        <v>2396</v>
      </c>
      <c r="B1058" s="550" t="s">
        <v>2151</v>
      </c>
      <c r="C1058" s="550" t="s">
        <v>2152</v>
      </c>
      <c r="D1058" s="551" t="s">
        <v>31</v>
      </c>
      <c r="E1058" s="552">
        <f>2*1.3</f>
        <v>2.6</v>
      </c>
      <c r="F1058" s="553"/>
      <c r="G1058" s="554"/>
      <c r="H1058" s="781"/>
      <c r="I1058" s="586"/>
      <c r="J1058" s="1116"/>
    </row>
    <row r="1059" spans="1:10">
      <c r="A1059" s="514"/>
      <c r="B1059" s="515"/>
      <c r="C1059" s="515"/>
      <c r="D1059" s="517"/>
      <c r="E1059" s="518"/>
      <c r="F1059" s="515"/>
      <c r="G1059" s="517"/>
      <c r="H1059" s="1118"/>
      <c r="I1059" s="521" t="s">
        <v>2496</v>
      </c>
      <c r="J1059" s="788"/>
    </row>
    <row r="1060" spans="1:10" ht="51">
      <c r="A1060" s="605" t="s">
        <v>2397</v>
      </c>
      <c r="B1060" s="550" t="s">
        <v>2153</v>
      </c>
      <c r="C1060" s="550" t="s">
        <v>2154</v>
      </c>
      <c r="D1060" s="551" t="s">
        <v>31</v>
      </c>
      <c r="E1060" s="552">
        <f>1*1.3</f>
        <v>1.3</v>
      </c>
      <c r="F1060" s="553"/>
      <c r="G1060" s="554"/>
      <c r="H1060" s="781"/>
      <c r="I1060" s="586"/>
      <c r="J1060" s="1116"/>
    </row>
    <row r="1061" spans="1:10">
      <c r="A1061" s="514"/>
      <c r="B1061" s="515"/>
      <c r="C1061" s="515"/>
      <c r="D1061" s="517"/>
      <c r="E1061" s="518"/>
      <c r="F1061" s="515"/>
      <c r="G1061" s="517"/>
      <c r="H1061" s="1118"/>
      <c r="I1061" s="521" t="s">
        <v>2497</v>
      </c>
      <c r="J1061" s="788"/>
    </row>
    <row r="1062" spans="1:10" ht="51">
      <c r="A1062" s="605" t="s">
        <v>2398</v>
      </c>
      <c r="B1062" s="550" t="s">
        <v>2155</v>
      </c>
      <c r="C1062" s="550" t="s">
        <v>2156</v>
      </c>
      <c r="D1062" s="551" t="s">
        <v>31</v>
      </c>
      <c r="E1062" s="552">
        <f>1*1.3</f>
        <v>1.3</v>
      </c>
      <c r="F1062" s="553"/>
      <c r="G1062" s="554"/>
      <c r="H1062" s="781"/>
      <c r="I1062" s="586"/>
      <c r="J1062" s="1116"/>
    </row>
    <row r="1063" spans="1:10">
      <c r="A1063" s="514"/>
      <c r="B1063" s="515"/>
      <c r="C1063" s="515"/>
      <c r="D1063" s="517"/>
      <c r="E1063" s="518"/>
      <c r="F1063" s="515"/>
      <c r="G1063" s="517"/>
      <c r="H1063" s="1118"/>
      <c r="I1063" s="521" t="s">
        <v>2498</v>
      </c>
      <c r="J1063" s="788"/>
    </row>
    <row r="1064" spans="1:10" ht="51">
      <c r="A1064" s="605" t="s">
        <v>2399</v>
      </c>
      <c r="B1064" s="550" t="s">
        <v>2157</v>
      </c>
      <c r="C1064" s="550" t="s">
        <v>2158</v>
      </c>
      <c r="D1064" s="551" t="s">
        <v>31</v>
      </c>
      <c r="E1064" s="552">
        <f>5*1.3</f>
        <v>6.5</v>
      </c>
      <c r="F1064" s="553"/>
      <c r="G1064" s="554"/>
      <c r="H1064" s="781"/>
      <c r="I1064" s="586"/>
      <c r="J1064" s="1116"/>
    </row>
    <row r="1065" spans="1:10">
      <c r="A1065" s="514"/>
      <c r="B1065" s="515"/>
      <c r="C1065" s="515"/>
      <c r="D1065" s="517"/>
      <c r="E1065" s="518"/>
      <c r="F1065" s="515"/>
      <c r="G1065" s="517"/>
      <c r="H1065" s="1118"/>
      <c r="I1065" s="521" t="s">
        <v>2499</v>
      </c>
      <c r="J1065" s="788"/>
    </row>
    <row r="1066" spans="1:10" ht="51">
      <c r="A1066" s="605" t="s">
        <v>2400</v>
      </c>
      <c r="B1066" s="550" t="s">
        <v>2159</v>
      </c>
      <c r="C1066" s="550" t="s">
        <v>2160</v>
      </c>
      <c r="D1066" s="551" t="s">
        <v>31</v>
      </c>
      <c r="E1066" s="552">
        <f>2*1.3</f>
        <v>2.6</v>
      </c>
      <c r="F1066" s="553"/>
      <c r="G1066" s="554"/>
      <c r="H1066" s="781"/>
      <c r="I1066" s="586"/>
      <c r="J1066" s="1116"/>
    </row>
    <row r="1067" spans="1:10">
      <c r="A1067" s="514"/>
      <c r="B1067" s="515"/>
      <c r="C1067" s="515"/>
      <c r="D1067" s="517"/>
      <c r="E1067" s="518"/>
      <c r="F1067" s="515"/>
      <c r="G1067" s="517"/>
      <c r="H1067" s="1118"/>
      <c r="I1067" s="521" t="s">
        <v>2500</v>
      </c>
      <c r="J1067" s="788"/>
    </row>
    <row r="1068" spans="1:10" ht="51">
      <c r="A1068" s="605" t="s">
        <v>2401</v>
      </c>
      <c r="B1068" s="550" t="s">
        <v>2161</v>
      </c>
      <c r="C1068" s="550" t="s">
        <v>2162</v>
      </c>
      <c r="D1068" s="551" t="s">
        <v>31</v>
      </c>
      <c r="E1068" s="552">
        <f>1*1.3</f>
        <v>1.3</v>
      </c>
      <c r="F1068" s="553"/>
      <c r="G1068" s="554"/>
      <c r="H1068" s="781"/>
      <c r="I1068" s="586"/>
      <c r="J1068" s="1116"/>
    </row>
    <row r="1069" spans="1:10">
      <c r="A1069" s="514"/>
      <c r="B1069" s="515"/>
      <c r="C1069" s="515"/>
      <c r="D1069" s="517"/>
      <c r="E1069" s="518"/>
      <c r="F1069" s="515"/>
      <c r="G1069" s="517"/>
      <c r="H1069" s="1118"/>
      <c r="I1069" s="521" t="s">
        <v>2501</v>
      </c>
      <c r="J1069" s="788"/>
    </row>
    <row r="1070" spans="1:10" ht="51">
      <c r="A1070" s="605" t="s">
        <v>2402</v>
      </c>
      <c r="B1070" s="550" t="s">
        <v>2163</v>
      </c>
      <c r="C1070" s="550" t="s">
        <v>2164</v>
      </c>
      <c r="D1070" s="551" t="s">
        <v>31</v>
      </c>
      <c r="E1070" s="552">
        <f>2*1.3</f>
        <v>2.6</v>
      </c>
      <c r="F1070" s="553"/>
      <c r="G1070" s="554"/>
      <c r="H1070" s="781"/>
      <c r="I1070" s="586"/>
      <c r="J1070" s="1116"/>
    </row>
    <row r="1071" spans="1:10">
      <c r="A1071" s="514"/>
      <c r="B1071" s="515"/>
      <c r="C1071" s="515"/>
      <c r="D1071" s="517"/>
      <c r="E1071" s="518"/>
      <c r="F1071" s="515"/>
      <c r="G1071" s="517"/>
      <c r="H1071" s="1118"/>
      <c r="I1071" s="521" t="s">
        <v>2502</v>
      </c>
      <c r="J1071" s="788"/>
    </row>
    <row r="1072" spans="1:10" ht="38.25">
      <c r="A1072" s="605" t="s">
        <v>2403</v>
      </c>
      <c r="B1072" s="581" t="s">
        <v>2165</v>
      </c>
      <c r="C1072" s="550" t="s">
        <v>2166</v>
      </c>
      <c r="D1072" s="551" t="s">
        <v>31</v>
      </c>
      <c r="E1072" s="552">
        <f>2*1.3</f>
        <v>2.6</v>
      </c>
      <c r="F1072" s="553"/>
      <c r="G1072" s="554"/>
      <c r="H1072" s="781"/>
      <c r="I1072" s="586"/>
      <c r="J1072" s="1116"/>
    </row>
    <row r="1073" spans="1:10">
      <c r="A1073" s="514"/>
      <c r="B1073" s="515"/>
      <c r="C1073" s="515"/>
      <c r="D1073" s="517"/>
      <c r="E1073" s="518"/>
      <c r="F1073" s="515"/>
      <c r="G1073" s="517"/>
      <c r="H1073" s="1118"/>
      <c r="I1073" s="521" t="s">
        <v>2503</v>
      </c>
      <c r="J1073" s="788"/>
    </row>
    <row r="1074" spans="1:10" ht="51">
      <c r="A1074" s="605" t="s">
        <v>2404</v>
      </c>
      <c r="B1074" s="581" t="s">
        <v>2167</v>
      </c>
      <c r="C1074" s="550" t="s">
        <v>2168</v>
      </c>
      <c r="D1074" s="551" t="s">
        <v>31</v>
      </c>
      <c r="E1074" s="552">
        <f>3*1.3</f>
        <v>3.9000000000000004</v>
      </c>
      <c r="F1074" s="553"/>
      <c r="G1074" s="554"/>
      <c r="H1074" s="781"/>
      <c r="I1074" s="586"/>
      <c r="J1074" s="1116"/>
    </row>
    <row r="1075" spans="1:10">
      <c r="A1075" s="514"/>
      <c r="B1075" s="515"/>
      <c r="C1075" s="515"/>
      <c r="D1075" s="517"/>
      <c r="E1075" s="518"/>
      <c r="F1075" s="515"/>
      <c r="G1075" s="517"/>
      <c r="H1075" s="1118"/>
      <c r="I1075" s="521" t="s">
        <v>2504</v>
      </c>
      <c r="J1075" s="788"/>
    </row>
    <row r="1076" spans="1:10" ht="51">
      <c r="A1076" s="605" t="s">
        <v>2405</v>
      </c>
      <c r="B1076" s="581" t="s">
        <v>2169</v>
      </c>
      <c r="C1076" s="550" t="s">
        <v>2170</v>
      </c>
      <c r="D1076" s="551" t="s">
        <v>31</v>
      </c>
      <c r="E1076" s="552">
        <f>2*1.3</f>
        <v>2.6</v>
      </c>
      <c r="F1076" s="553"/>
      <c r="G1076" s="554"/>
      <c r="H1076" s="781"/>
      <c r="I1076" s="586"/>
      <c r="J1076" s="1116"/>
    </row>
    <row r="1077" spans="1:10">
      <c r="A1077" s="514"/>
      <c r="B1077" s="515"/>
      <c r="C1077" s="515"/>
      <c r="D1077" s="517"/>
      <c r="E1077" s="518"/>
      <c r="F1077" s="515"/>
      <c r="G1077" s="517"/>
      <c r="H1077" s="1118"/>
      <c r="I1077" s="521" t="s">
        <v>2505</v>
      </c>
      <c r="J1077" s="788"/>
    </row>
    <row r="1078" spans="1:10" ht="51">
      <c r="A1078" s="605" t="s">
        <v>2406</v>
      </c>
      <c r="B1078" s="603" t="s">
        <v>2171</v>
      </c>
      <c r="C1078" s="550" t="s">
        <v>2172</v>
      </c>
      <c r="D1078" s="551"/>
      <c r="E1078" s="552">
        <f>2*1.3</f>
        <v>2.6</v>
      </c>
      <c r="F1078" s="553"/>
      <c r="G1078" s="554"/>
      <c r="H1078" s="781"/>
      <c r="I1078" s="586"/>
      <c r="J1078" s="1116"/>
    </row>
    <row r="1079" spans="1:10">
      <c r="A1079" s="514"/>
      <c r="B1079" s="515"/>
      <c r="C1079" s="515"/>
      <c r="D1079" s="517"/>
      <c r="E1079" s="518"/>
      <c r="F1079" s="515"/>
      <c r="G1079" s="517"/>
      <c r="H1079" s="1118"/>
      <c r="I1079" s="521" t="s">
        <v>2506</v>
      </c>
      <c r="J1079" s="788"/>
    </row>
    <row r="1080" spans="1:10" ht="51">
      <c r="A1080" s="605" t="s">
        <v>2407</v>
      </c>
      <c r="B1080" s="581" t="s">
        <v>2173</v>
      </c>
      <c r="C1080" s="550" t="s">
        <v>2174</v>
      </c>
      <c r="D1080" s="551" t="s">
        <v>31</v>
      </c>
      <c r="E1080" s="552">
        <f>2*1.3</f>
        <v>2.6</v>
      </c>
      <c r="F1080" s="553"/>
      <c r="G1080" s="554"/>
      <c r="H1080" s="781"/>
      <c r="I1080" s="586"/>
      <c r="J1080" s="1116"/>
    </row>
    <row r="1081" spans="1:10">
      <c r="A1081" s="514"/>
      <c r="B1081" s="515"/>
      <c r="C1081" s="515"/>
      <c r="D1081" s="517"/>
      <c r="E1081" s="518"/>
      <c r="F1081" s="515"/>
      <c r="G1081" s="517"/>
      <c r="H1081" s="1118"/>
      <c r="I1081" s="521" t="s">
        <v>2507</v>
      </c>
      <c r="J1081" s="788"/>
    </row>
    <row r="1082" spans="1:10" ht="63.75">
      <c r="A1082" s="605" t="s">
        <v>2408</v>
      </c>
      <c r="B1082" s="581" t="s">
        <v>2175</v>
      </c>
      <c r="C1082" s="550" t="s">
        <v>2176</v>
      </c>
      <c r="D1082" s="551" t="s">
        <v>31</v>
      </c>
      <c r="E1082" s="552">
        <f>3*1.3</f>
        <v>3.9000000000000004</v>
      </c>
      <c r="F1082" s="553"/>
      <c r="G1082" s="554"/>
      <c r="H1082" s="781"/>
      <c r="I1082" s="586"/>
      <c r="J1082" s="1116"/>
    </row>
    <row r="1083" spans="1:10">
      <c r="A1083" s="514"/>
      <c r="B1083" s="515"/>
      <c r="C1083" s="515"/>
      <c r="D1083" s="517"/>
      <c r="E1083" s="518"/>
      <c r="F1083" s="515"/>
      <c r="G1083" s="517"/>
      <c r="H1083" s="1118"/>
      <c r="I1083" s="521" t="s">
        <v>2508</v>
      </c>
      <c r="J1083" s="788"/>
    </row>
    <row r="1084" spans="1:10" ht="76.5">
      <c r="A1084" s="605" t="s">
        <v>50</v>
      </c>
      <c r="B1084" s="581" t="s">
        <v>2177</v>
      </c>
      <c r="C1084" s="550" t="s">
        <v>2178</v>
      </c>
      <c r="D1084" s="551" t="s">
        <v>31</v>
      </c>
      <c r="E1084" s="552">
        <f>2*1.3</f>
        <v>2.6</v>
      </c>
      <c r="F1084" s="553"/>
      <c r="G1084" s="554"/>
      <c r="H1084" s="781"/>
      <c r="I1084" s="586"/>
      <c r="J1084" s="1116"/>
    </row>
    <row r="1085" spans="1:10">
      <c r="A1085" s="514"/>
      <c r="B1085" s="515"/>
      <c r="C1085" s="515"/>
      <c r="D1085" s="517"/>
      <c r="E1085" s="518"/>
      <c r="F1085" s="515"/>
      <c r="G1085" s="517"/>
      <c r="H1085" s="1118"/>
      <c r="I1085" s="521" t="s">
        <v>2509</v>
      </c>
      <c r="J1085" s="788"/>
    </row>
    <row r="1086" spans="1:10" ht="63.75">
      <c r="A1086" s="605" t="s">
        <v>2409</v>
      </c>
      <c r="B1086" s="581" t="s">
        <v>2179</v>
      </c>
      <c r="C1086" s="550" t="s">
        <v>2180</v>
      </c>
      <c r="D1086" s="551" t="s">
        <v>31</v>
      </c>
      <c r="E1086" s="552">
        <f>2*1.3</f>
        <v>2.6</v>
      </c>
      <c r="F1086" s="553"/>
      <c r="G1086" s="554"/>
      <c r="H1086" s="781"/>
      <c r="I1086" s="586"/>
      <c r="J1086" s="1116"/>
    </row>
    <row r="1087" spans="1:10">
      <c r="A1087" s="514"/>
      <c r="B1087" s="515"/>
      <c r="C1087" s="515"/>
      <c r="D1087" s="517"/>
      <c r="E1087" s="518"/>
      <c r="F1087" s="515"/>
      <c r="G1087" s="517"/>
      <c r="H1087" s="1118"/>
      <c r="I1087" s="521" t="s">
        <v>2510</v>
      </c>
      <c r="J1087" s="788"/>
    </row>
    <row r="1088" spans="1:10" ht="63.75">
      <c r="A1088" s="605" t="s">
        <v>2410</v>
      </c>
      <c r="B1088" s="581" t="s">
        <v>2181</v>
      </c>
      <c r="C1088" s="550" t="s">
        <v>2182</v>
      </c>
      <c r="D1088" s="551" t="s">
        <v>31</v>
      </c>
      <c r="E1088" s="552">
        <f>2*1.3</f>
        <v>2.6</v>
      </c>
      <c r="F1088" s="553"/>
      <c r="G1088" s="554"/>
      <c r="H1088" s="781"/>
      <c r="I1088" s="586"/>
      <c r="J1088" s="1116"/>
    </row>
    <row r="1089" spans="1:10">
      <c r="A1089" s="514"/>
      <c r="B1089" s="515"/>
      <c r="C1089" s="515"/>
      <c r="D1089" s="517"/>
      <c r="E1089" s="518"/>
      <c r="F1089" s="515"/>
      <c r="G1089" s="517"/>
      <c r="H1089" s="1118"/>
      <c r="I1089" s="521" t="s">
        <v>2511</v>
      </c>
      <c r="J1089" s="788"/>
    </row>
    <row r="1090" spans="1:10" ht="51">
      <c r="A1090" s="605" t="s">
        <v>2411</v>
      </c>
      <c r="B1090" s="581" t="s">
        <v>2184</v>
      </c>
      <c r="C1090" s="550" t="s">
        <v>2185</v>
      </c>
      <c r="D1090" s="551" t="s">
        <v>31</v>
      </c>
      <c r="E1090" s="552">
        <f>3*1.3</f>
        <v>3.9000000000000004</v>
      </c>
      <c r="F1090" s="553"/>
      <c r="G1090" s="554"/>
      <c r="H1090" s="781"/>
      <c r="I1090" s="586"/>
      <c r="J1090" s="1116"/>
    </row>
    <row r="1091" spans="1:10">
      <c r="A1091" s="514"/>
      <c r="B1091" s="515"/>
      <c r="C1091" s="515"/>
      <c r="D1091" s="517"/>
      <c r="E1091" s="518"/>
      <c r="F1091" s="515"/>
      <c r="G1091" s="517"/>
      <c r="H1091" s="1118"/>
      <c r="I1091" s="521" t="s">
        <v>2512</v>
      </c>
      <c r="J1091" s="788"/>
    </row>
    <row r="1092" spans="1:10" ht="63.75">
      <c r="A1092" s="605" t="s">
        <v>2412</v>
      </c>
      <c r="B1092" s="581" t="s">
        <v>2187</v>
      </c>
      <c r="C1092" s="550" t="s">
        <v>2188</v>
      </c>
      <c r="D1092" s="551" t="s">
        <v>31</v>
      </c>
      <c r="E1092" s="552">
        <f>4*1.3</f>
        <v>5.2</v>
      </c>
      <c r="F1092" s="553"/>
      <c r="G1092" s="554"/>
      <c r="H1092" s="781"/>
      <c r="I1092" s="586"/>
      <c r="J1092" s="1116"/>
    </row>
    <row r="1093" spans="1:10">
      <c r="A1093" s="514"/>
      <c r="B1093" s="515"/>
      <c r="C1093" s="515"/>
      <c r="D1093" s="517"/>
      <c r="E1093" s="518"/>
      <c r="F1093" s="515"/>
      <c r="G1093" s="517"/>
      <c r="H1093" s="1118"/>
      <c r="I1093" s="521" t="s">
        <v>2513</v>
      </c>
      <c r="J1093" s="788"/>
    </row>
    <row r="1094" spans="1:10" ht="51">
      <c r="A1094" s="605" t="s">
        <v>2413</v>
      </c>
      <c r="B1094" s="581" t="s">
        <v>2190</v>
      </c>
      <c r="C1094" s="550" t="s">
        <v>2191</v>
      </c>
      <c r="D1094" s="551" t="s">
        <v>31</v>
      </c>
      <c r="E1094" s="552">
        <f>1*1.3</f>
        <v>1.3</v>
      </c>
      <c r="F1094" s="553"/>
      <c r="G1094" s="554"/>
      <c r="H1094" s="781"/>
      <c r="I1094" s="586"/>
      <c r="J1094" s="1116"/>
    </row>
    <row r="1095" spans="1:10">
      <c r="A1095" s="514"/>
      <c r="B1095" s="515"/>
      <c r="C1095" s="515"/>
      <c r="D1095" s="517"/>
      <c r="E1095" s="518"/>
      <c r="F1095" s="515"/>
      <c r="G1095" s="517"/>
      <c r="H1095" s="1118"/>
      <c r="I1095" s="521" t="s">
        <v>2514</v>
      </c>
      <c r="J1095" s="788"/>
    </row>
    <row r="1096" spans="1:10" ht="63.75">
      <c r="A1096" s="605" t="s">
        <v>2414</v>
      </c>
      <c r="B1096" s="581" t="s">
        <v>2193</v>
      </c>
      <c r="C1096" s="550" t="s">
        <v>2194</v>
      </c>
      <c r="D1096" s="551" t="s">
        <v>31</v>
      </c>
      <c r="E1096" s="552">
        <f>3*1.3</f>
        <v>3.9000000000000004</v>
      </c>
      <c r="F1096" s="553"/>
      <c r="G1096" s="554"/>
      <c r="H1096" s="781"/>
      <c r="I1096" s="586"/>
      <c r="J1096" s="1116"/>
    </row>
    <row r="1097" spans="1:10">
      <c r="A1097" s="514"/>
      <c r="B1097" s="515"/>
      <c r="C1097" s="515"/>
      <c r="D1097" s="517"/>
      <c r="E1097" s="518"/>
      <c r="F1097" s="515"/>
      <c r="G1097" s="517"/>
      <c r="H1097" s="1118"/>
      <c r="I1097" s="521" t="s">
        <v>2515</v>
      </c>
      <c r="J1097" s="788"/>
    </row>
    <row r="1098" spans="1:10" ht="63.75">
      <c r="A1098" s="605" t="s">
        <v>2415</v>
      </c>
      <c r="B1098" s="581" t="s">
        <v>2196</v>
      </c>
      <c r="C1098" s="550" t="s">
        <v>2197</v>
      </c>
      <c r="D1098" s="551" t="s">
        <v>31</v>
      </c>
      <c r="E1098" s="552">
        <f>2*1.3</f>
        <v>2.6</v>
      </c>
      <c r="F1098" s="553"/>
      <c r="G1098" s="554"/>
      <c r="H1098" s="781"/>
      <c r="I1098" s="586"/>
      <c r="J1098" s="1116"/>
    </row>
    <row r="1099" spans="1:10">
      <c r="A1099" s="514"/>
      <c r="B1099" s="515"/>
      <c r="C1099" s="515"/>
      <c r="D1099" s="517"/>
      <c r="E1099" s="518"/>
      <c r="F1099" s="515"/>
      <c r="G1099" s="517"/>
      <c r="H1099" s="1118"/>
      <c r="I1099" s="521" t="s">
        <v>2516</v>
      </c>
      <c r="J1099" s="788"/>
    </row>
    <row r="1100" spans="1:10" ht="63.75">
      <c r="A1100" s="605" t="s">
        <v>2416</v>
      </c>
      <c r="B1100" s="581" t="s">
        <v>2199</v>
      </c>
      <c r="C1100" s="550" t="s">
        <v>2200</v>
      </c>
      <c r="D1100" s="551" t="s">
        <v>2150</v>
      </c>
      <c r="E1100" s="552">
        <f>2*1.3</f>
        <v>2.6</v>
      </c>
      <c r="F1100" s="553"/>
      <c r="G1100" s="554"/>
      <c r="H1100" s="781"/>
      <c r="I1100" s="586"/>
      <c r="J1100" s="1116"/>
    </row>
    <row r="1101" spans="1:10">
      <c r="A1101" s="514"/>
      <c r="B1101" s="515"/>
      <c r="C1101" s="515"/>
      <c r="D1101" s="517"/>
      <c r="E1101" s="518"/>
      <c r="F1101" s="515"/>
      <c r="G1101" s="517"/>
      <c r="H1101" s="1118"/>
      <c r="I1101" s="521" t="s">
        <v>2517</v>
      </c>
      <c r="J1101" s="788"/>
    </row>
    <row r="1102" spans="1:10" ht="51">
      <c r="A1102" s="605" t="s">
        <v>2417</v>
      </c>
      <c r="B1102" s="581" t="s">
        <v>2202</v>
      </c>
      <c r="C1102" s="550" t="s">
        <v>2203</v>
      </c>
      <c r="D1102" s="551" t="s">
        <v>2150</v>
      </c>
      <c r="E1102" s="552">
        <f>3*1.3</f>
        <v>3.9000000000000004</v>
      </c>
      <c r="F1102" s="553"/>
      <c r="G1102" s="554"/>
      <c r="H1102" s="781"/>
      <c r="I1102" s="586"/>
      <c r="J1102" s="1116"/>
    </row>
    <row r="1103" spans="1:10">
      <c r="A1103" s="514"/>
      <c r="B1103" s="515"/>
      <c r="C1103" s="515"/>
      <c r="D1103" s="517"/>
      <c r="E1103" s="518"/>
      <c r="F1103" s="515"/>
      <c r="G1103" s="517"/>
      <c r="H1103" s="1118"/>
      <c r="I1103" s="521" t="s">
        <v>2518</v>
      </c>
      <c r="J1103" s="788"/>
    </row>
    <row r="1104" spans="1:10" ht="51">
      <c r="A1104" s="605" t="s">
        <v>2418</v>
      </c>
      <c r="B1104" s="581" t="s">
        <v>2205</v>
      </c>
      <c r="C1104" s="550" t="s">
        <v>2206</v>
      </c>
      <c r="D1104" s="551" t="s">
        <v>31</v>
      </c>
      <c r="E1104" s="552">
        <f>1*1.3</f>
        <v>1.3</v>
      </c>
      <c r="F1104" s="553"/>
      <c r="G1104" s="554"/>
      <c r="H1104" s="781"/>
      <c r="I1104" s="586"/>
      <c r="J1104" s="1116"/>
    </row>
    <row r="1105" spans="1:10">
      <c r="A1105" s="514"/>
      <c r="B1105" s="515"/>
      <c r="C1105" s="515"/>
      <c r="D1105" s="517"/>
      <c r="E1105" s="518"/>
      <c r="F1105" s="515"/>
      <c r="G1105" s="517"/>
      <c r="H1105" s="1118"/>
      <c r="I1105" s="521" t="s">
        <v>2519</v>
      </c>
      <c r="J1105" s="788"/>
    </row>
    <row r="1106" spans="1:10" ht="63.75">
      <c r="A1106" s="605" t="s">
        <v>2419</v>
      </c>
      <c r="B1106" s="581" t="s">
        <v>2208</v>
      </c>
      <c r="C1106" s="550" t="s">
        <v>2209</v>
      </c>
      <c r="D1106" s="551" t="s">
        <v>31</v>
      </c>
      <c r="E1106" s="552">
        <f>2*1.3</f>
        <v>2.6</v>
      </c>
      <c r="F1106" s="553"/>
      <c r="G1106" s="554"/>
      <c r="H1106" s="781"/>
      <c r="I1106" s="586"/>
      <c r="J1106" s="1116"/>
    </row>
    <row r="1107" spans="1:10">
      <c r="A1107" s="514"/>
      <c r="B1107" s="515"/>
      <c r="C1107" s="515"/>
      <c r="D1107" s="517"/>
      <c r="E1107" s="518"/>
      <c r="F1107" s="515"/>
      <c r="G1107" s="517"/>
      <c r="H1107" s="1118"/>
      <c r="I1107" s="521" t="s">
        <v>2520</v>
      </c>
      <c r="J1107" s="788"/>
    </row>
    <row r="1108" spans="1:10" ht="63.75">
      <c r="A1108" s="605" t="s">
        <v>2420</v>
      </c>
      <c r="B1108" s="581" t="s">
        <v>2211</v>
      </c>
      <c r="C1108" s="550" t="s">
        <v>2212</v>
      </c>
      <c r="D1108" s="551" t="s">
        <v>31</v>
      </c>
      <c r="E1108" s="552">
        <f>4*1.3</f>
        <v>5.2</v>
      </c>
      <c r="F1108" s="553"/>
      <c r="G1108" s="554"/>
      <c r="H1108" s="781"/>
      <c r="I1108" s="586"/>
      <c r="J1108" s="1116"/>
    </row>
    <row r="1109" spans="1:10">
      <c r="A1109" s="514"/>
      <c r="B1109" s="515"/>
      <c r="C1109" s="515"/>
      <c r="D1109" s="517"/>
      <c r="E1109" s="518"/>
      <c r="F1109" s="515"/>
      <c r="G1109" s="517"/>
      <c r="H1109" s="1118"/>
      <c r="I1109" s="521" t="s">
        <v>2521</v>
      </c>
      <c r="J1109" s="788"/>
    </row>
    <row r="1110" spans="1:10" ht="63.75">
      <c r="A1110" s="605" t="s">
        <v>2421</v>
      </c>
      <c r="B1110" s="550" t="s">
        <v>2214</v>
      </c>
      <c r="C1110" s="550" t="s">
        <v>2215</v>
      </c>
      <c r="D1110" s="551" t="s">
        <v>31</v>
      </c>
      <c r="E1110" s="552">
        <f>2*1.3</f>
        <v>2.6</v>
      </c>
      <c r="F1110" s="553"/>
      <c r="G1110" s="554"/>
      <c r="H1110" s="781"/>
      <c r="I1110" s="586"/>
      <c r="J1110" s="1116"/>
    </row>
    <row r="1111" spans="1:10">
      <c r="A1111" s="514"/>
      <c r="B1111" s="515"/>
      <c r="C1111" s="515"/>
      <c r="D1111" s="517"/>
      <c r="E1111" s="518"/>
      <c r="F1111" s="515"/>
      <c r="G1111" s="517"/>
      <c r="H1111" s="1118"/>
      <c r="I1111" s="521" t="s">
        <v>2522</v>
      </c>
      <c r="J1111" s="788"/>
    </row>
    <row r="1112" spans="1:10" ht="63.75">
      <c r="A1112" s="605" t="s">
        <v>2422</v>
      </c>
      <c r="B1112" s="550" t="s">
        <v>2217</v>
      </c>
      <c r="C1112" s="550" t="s">
        <v>2218</v>
      </c>
      <c r="D1112" s="551" t="s">
        <v>31</v>
      </c>
      <c r="E1112" s="552">
        <f>3*1.3</f>
        <v>3.9000000000000004</v>
      </c>
      <c r="F1112" s="553"/>
      <c r="G1112" s="554"/>
      <c r="H1112" s="781"/>
      <c r="I1112" s="586"/>
      <c r="J1112" s="1116"/>
    </row>
    <row r="1113" spans="1:10">
      <c r="A1113" s="514"/>
      <c r="B1113" s="515"/>
      <c r="C1113" s="515"/>
      <c r="D1113" s="517"/>
      <c r="E1113" s="518"/>
      <c r="F1113" s="515"/>
      <c r="G1113" s="517"/>
      <c r="H1113" s="1118"/>
      <c r="I1113" s="521" t="s">
        <v>2523</v>
      </c>
      <c r="J1113" s="788"/>
    </row>
    <row r="1114" spans="1:10" ht="63.75">
      <c r="A1114" s="605" t="s">
        <v>2423</v>
      </c>
      <c r="B1114" s="550" t="s">
        <v>2220</v>
      </c>
      <c r="C1114" s="550" t="s">
        <v>2221</v>
      </c>
      <c r="D1114" s="551" t="s">
        <v>31</v>
      </c>
      <c r="E1114" s="552">
        <f>1*1.3</f>
        <v>1.3</v>
      </c>
      <c r="F1114" s="553"/>
      <c r="G1114" s="554"/>
      <c r="H1114" s="781"/>
      <c r="I1114" s="586"/>
      <c r="J1114" s="1116"/>
    </row>
    <row r="1115" spans="1:10">
      <c r="A1115" s="514"/>
      <c r="B1115" s="515"/>
      <c r="C1115" s="515"/>
      <c r="D1115" s="517"/>
      <c r="E1115" s="518"/>
      <c r="F1115" s="515"/>
      <c r="G1115" s="517"/>
      <c r="H1115" s="1118"/>
      <c r="I1115" s="521" t="s">
        <v>2524</v>
      </c>
      <c r="J1115" s="788"/>
    </row>
    <row r="1116" spans="1:10" ht="38.25">
      <c r="A1116" s="605" t="s">
        <v>2424</v>
      </c>
      <c r="B1116" s="550" t="s">
        <v>2223</v>
      </c>
      <c r="C1116" s="550" t="s">
        <v>2224</v>
      </c>
      <c r="D1116" s="551" t="s">
        <v>31</v>
      </c>
      <c r="E1116" s="552">
        <f>2*1.3</f>
        <v>2.6</v>
      </c>
      <c r="F1116" s="553"/>
      <c r="G1116" s="554"/>
      <c r="H1116" s="781"/>
      <c r="I1116" s="586"/>
      <c r="J1116" s="1116"/>
    </row>
    <row r="1117" spans="1:10">
      <c r="A1117" s="514"/>
      <c r="B1117" s="515"/>
      <c r="C1117" s="515"/>
      <c r="D1117" s="517"/>
      <c r="E1117" s="518"/>
      <c r="F1117" s="515"/>
      <c r="G1117" s="517"/>
      <c r="H1117" s="1118"/>
      <c r="I1117" s="521" t="s">
        <v>2525</v>
      </c>
      <c r="J1117" s="788"/>
    </row>
    <row r="1118" spans="1:10" ht="51">
      <c r="A1118" s="605" t="s">
        <v>2425</v>
      </c>
      <c r="B1118" s="550" t="s">
        <v>2226</v>
      </c>
      <c r="C1118" s="550" t="s">
        <v>2227</v>
      </c>
      <c r="D1118" s="551" t="s">
        <v>31</v>
      </c>
      <c r="E1118" s="552">
        <f>2*1.3</f>
        <v>2.6</v>
      </c>
      <c r="F1118" s="553"/>
      <c r="G1118" s="554"/>
      <c r="H1118" s="781"/>
      <c r="I1118" s="586"/>
      <c r="J1118" s="1116"/>
    </row>
    <row r="1119" spans="1:10">
      <c r="A1119" s="514"/>
      <c r="B1119" s="515"/>
      <c r="C1119" s="515"/>
      <c r="D1119" s="517"/>
      <c r="E1119" s="518"/>
      <c r="F1119" s="515"/>
      <c r="G1119" s="517"/>
      <c r="H1119" s="1118"/>
      <c r="I1119" s="521" t="s">
        <v>2526</v>
      </c>
      <c r="J1119" s="788"/>
    </row>
    <row r="1120" spans="1:10" ht="51">
      <c r="A1120" s="605" t="s">
        <v>2426</v>
      </c>
      <c r="B1120" s="550" t="s">
        <v>2229</v>
      </c>
      <c r="C1120" s="550" t="s">
        <v>2230</v>
      </c>
      <c r="D1120" s="551" t="s">
        <v>31</v>
      </c>
      <c r="E1120" s="552">
        <f>1*1.3</f>
        <v>1.3</v>
      </c>
      <c r="F1120" s="553"/>
      <c r="G1120" s="554"/>
      <c r="H1120" s="781"/>
      <c r="I1120" s="586"/>
      <c r="J1120" s="1116"/>
    </row>
    <row r="1121" spans="1:10">
      <c r="A1121" s="514"/>
      <c r="B1121" s="515"/>
      <c r="C1121" s="515"/>
      <c r="D1121" s="517"/>
      <c r="E1121" s="518"/>
      <c r="F1121" s="515"/>
      <c r="G1121" s="517"/>
      <c r="H1121" s="1118"/>
      <c r="I1121" s="521" t="s">
        <v>2527</v>
      </c>
      <c r="J1121" s="788"/>
    </row>
    <row r="1122" spans="1:10" ht="51">
      <c r="A1122" s="605" t="s">
        <v>2427</v>
      </c>
      <c r="B1122" s="550" t="s">
        <v>2232</v>
      </c>
      <c r="C1122" s="550" t="s">
        <v>2233</v>
      </c>
      <c r="D1122" s="551" t="s">
        <v>31</v>
      </c>
      <c r="E1122" s="552">
        <f>1*1.3</f>
        <v>1.3</v>
      </c>
      <c r="F1122" s="553"/>
      <c r="G1122" s="554"/>
      <c r="H1122" s="781"/>
      <c r="I1122" s="586"/>
      <c r="J1122" s="1116"/>
    </row>
    <row r="1123" spans="1:10">
      <c r="A1123" s="514"/>
      <c r="B1123" s="515"/>
      <c r="C1123" s="515"/>
      <c r="D1123" s="517"/>
      <c r="E1123" s="518"/>
      <c r="F1123" s="515"/>
      <c r="G1123" s="517"/>
      <c r="H1123" s="1118"/>
      <c r="I1123" s="521" t="s">
        <v>2528</v>
      </c>
      <c r="J1123" s="788"/>
    </row>
    <row r="1124" spans="1:10" ht="51">
      <c r="A1124" s="605" t="s">
        <v>2428</v>
      </c>
      <c r="B1124" s="550" t="s">
        <v>2235</v>
      </c>
      <c r="C1124" s="550" t="s">
        <v>2236</v>
      </c>
      <c r="D1124" s="551" t="s">
        <v>31</v>
      </c>
      <c r="E1124" s="552">
        <f>2*1.3</f>
        <v>2.6</v>
      </c>
      <c r="F1124" s="553"/>
      <c r="G1124" s="554"/>
      <c r="H1124" s="781"/>
      <c r="I1124" s="586"/>
      <c r="J1124" s="1116"/>
    </row>
    <row r="1125" spans="1:10">
      <c r="A1125" s="514"/>
      <c r="B1125" s="515"/>
      <c r="C1125" s="515"/>
      <c r="D1125" s="517"/>
      <c r="E1125" s="518"/>
      <c r="F1125" s="515"/>
      <c r="G1125" s="517"/>
      <c r="H1125" s="1118"/>
      <c r="I1125" s="521" t="s">
        <v>2529</v>
      </c>
      <c r="J1125" s="788"/>
    </row>
    <row r="1126" spans="1:10" ht="51">
      <c r="A1126" s="605" t="s">
        <v>2429</v>
      </c>
      <c r="B1126" s="550" t="s">
        <v>2238</v>
      </c>
      <c r="C1126" s="550" t="s">
        <v>2239</v>
      </c>
      <c r="D1126" s="551" t="s">
        <v>31</v>
      </c>
      <c r="E1126" s="552">
        <f>2*1.3</f>
        <v>2.6</v>
      </c>
      <c r="F1126" s="553"/>
      <c r="G1126" s="554"/>
      <c r="H1126" s="781"/>
      <c r="I1126" s="586"/>
      <c r="J1126" s="1116"/>
    </row>
    <row r="1127" spans="1:10">
      <c r="A1127" s="514"/>
      <c r="B1127" s="515"/>
      <c r="C1127" s="515"/>
      <c r="D1127" s="517"/>
      <c r="E1127" s="518"/>
      <c r="F1127" s="515"/>
      <c r="G1127" s="517"/>
      <c r="H1127" s="1118"/>
      <c r="I1127" s="521" t="s">
        <v>2530</v>
      </c>
      <c r="J1127" s="788"/>
    </row>
    <row r="1128" spans="1:10" ht="63.75">
      <c r="A1128" s="605" t="s">
        <v>2430</v>
      </c>
      <c r="B1128" s="550" t="s">
        <v>2241</v>
      </c>
      <c r="C1128" s="550" t="s">
        <v>2242</v>
      </c>
      <c r="D1128" s="551" t="s">
        <v>31</v>
      </c>
      <c r="E1128" s="552">
        <f>2*1.3</f>
        <v>2.6</v>
      </c>
      <c r="F1128" s="553"/>
      <c r="G1128" s="554"/>
      <c r="H1128" s="781"/>
      <c r="I1128" s="586"/>
      <c r="J1128" s="1116"/>
    </row>
    <row r="1129" spans="1:10">
      <c r="A1129" s="514"/>
      <c r="B1129" s="515"/>
      <c r="C1129" s="515"/>
      <c r="D1129" s="517"/>
      <c r="E1129" s="518"/>
      <c r="F1129" s="515"/>
      <c r="G1129" s="517"/>
      <c r="H1129" s="1118"/>
      <c r="I1129" s="521" t="s">
        <v>2531</v>
      </c>
      <c r="J1129" s="788"/>
    </row>
    <row r="1130" spans="1:10" ht="51">
      <c r="A1130" s="605" t="s">
        <v>2431</v>
      </c>
      <c r="B1130" s="550" t="s">
        <v>2244</v>
      </c>
      <c r="C1130" s="550" t="s">
        <v>2245</v>
      </c>
      <c r="D1130" s="551" t="s">
        <v>31</v>
      </c>
      <c r="E1130" s="552">
        <f>4*1.3</f>
        <v>5.2</v>
      </c>
      <c r="F1130" s="553"/>
      <c r="G1130" s="554"/>
      <c r="H1130" s="781"/>
      <c r="I1130" s="586"/>
      <c r="J1130" s="1116"/>
    </row>
    <row r="1131" spans="1:10">
      <c r="A1131" s="514"/>
      <c r="B1131" s="515"/>
      <c r="C1131" s="515"/>
      <c r="D1131" s="517"/>
      <c r="E1131" s="518"/>
      <c r="F1131" s="515"/>
      <c r="G1131" s="517"/>
      <c r="H1131" s="1118"/>
      <c r="I1131" s="521" t="s">
        <v>2532</v>
      </c>
      <c r="J1131" s="788"/>
    </row>
    <row r="1132" spans="1:10" ht="51">
      <c r="A1132" s="605" t="s">
        <v>2432</v>
      </c>
      <c r="B1132" s="550" t="s">
        <v>2247</v>
      </c>
      <c r="C1132" s="550" t="s">
        <v>2248</v>
      </c>
      <c r="D1132" s="551" t="s">
        <v>31</v>
      </c>
      <c r="E1132" s="552">
        <f>4*1.3</f>
        <v>5.2</v>
      </c>
      <c r="F1132" s="553"/>
      <c r="G1132" s="554"/>
      <c r="H1132" s="781"/>
      <c r="I1132" s="586"/>
      <c r="J1132" s="1116"/>
    </row>
    <row r="1133" spans="1:10">
      <c r="A1133" s="514"/>
      <c r="B1133" s="515"/>
      <c r="C1133" s="515"/>
      <c r="D1133" s="517"/>
      <c r="E1133" s="518"/>
      <c r="F1133" s="515"/>
      <c r="G1133" s="517"/>
      <c r="H1133" s="1118"/>
      <c r="I1133" s="521" t="s">
        <v>2533</v>
      </c>
      <c r="J1133" s="788"/>
    </row>
    <row r="1134" spans="1:10" ht="51">
      <c r="A1134" s="605" t="s">
        <v>2433</v>
      </c>
      <c r="B1134" s="550" t="s">
        <v>2250</v>
      </c>
      <c r="C1134" s="550" t="s">
        <v>2251</v>
      </c>
      <c r="D1134" s="551" t="s">
        <v>31</v>
      </c>
      <c r="E1134" s="552">
        <f>2*1.3</f>
        <v>2.6</v>
      </c>
      <c r="F1134" s="553"/>
      <c r="G1134" s="554"/>
      <c r="H1134" s="781"/>
      <c r="I1134" s="586"/>
      <c r="J1134" s="1116"/>
    </row>
    <row r="1135" spans="1:10">
      <c r="A1135" s="514"/>
      <c r="B1135" s="515"/>
      <c r="C1135" s="515"/>
      <c r="D1135" s="517"/>
      <c r="E1135" s="518"/>
      <c r="F1135" s="515"/>
      <c r="G1135" s="517"/>
      <c r="H1135" s="1118"/>
      <c r="I1135" s="521" t="s">
        <v>2534</v>
      </c>
      <c r="J1135" s="788"/>
    </row>
    <row r="1136" spans="1:10" ht="51">
      <c r="A1136" s="605" t="s">
        <v>2434</v>
      </c>
      <c r="B1136" s="550" t="s">
        <v>2253</v>
      </c>
      <c r="C1136" s="550" t="s">
        <v>2254</v>
      </c>
      <c r="D1136" s="551" t="s">
        <v>31</v>
      </c>
      <c r="E1136" s="552">
        <f>4*1.3</f>
        <v>5.2</v>
      </c>
      <c r="F1136" s="553"/>
      <c r="G1136" s="554"/>
      <c r="H1136" s="781"/>
      <c r="I1136" s="586"/>
      <c r="J1136" s="1116"/>
    </row>
    <row r="1137" spans="1:10">
      <c r="A1137" s="514"/>
      <c r="B1137" s="515"/>
      <c r="C1137" s="515"/>
      <c r="D1137" s="517"/>
      <c r="E1137" s="518"/>
      <c r="F1137" s="515"/>
      <c r="G1137" s="517"/>
      <c r="H1137" s="1118"/>
      <c r="I1137" s="521" t="s">
        <v>2535</v>
      </c>
      <c r="J1137" s="788"/>
    </row>
    <row r="1138" spans="1:10" ht="51">
      <c r="A1138" s="605" t="s">
        <v>2435</v>
      </c>
      <c r="B1138" s="550" t="s">
        <v>2256</v>
      </c>
      <c r="C1138" s="550" t="s">
        <v>2257</v>
      </c>
      <c r="D1138" s="551" t="s">
        <v>31</v>
      </c>
      <c r="E1138" s="552">
        <f>3*1.3</f>
        <v>3.9000000000000004</v>
      </c>
      <c r="F1138" s="553"/>
      <c r="G1138" s="554"/>
      <c r="H1138" s="781"/>
      <c r="I1138" s="586"/>
      <c r="J1138" s="1116"/>
    </row>
    <row r="1139" spans="1:10">
      <c r="A1139" s="514"/>
      <c r="B1139" s="515"/>
      <c r="C1139" s="515"/>
      <c r="D1139" s="517"/>
      <c r="E1139" s="518"/>
      <c r="F1139" s="515"/>
      <c r="G1139" s="517"/>
      <c r="H1139" s="1118"/>
      <c r="I1139" s="521" t="s">
        <v>2536</v>
      </c>
      <c r="J1139" s="788"/>
    </row>
    <row r="1140" spans="1:10" ht="51">
      <c r="A1140" s="605" t="s">
        <v>2436</v>
      </c>
      <c r="B1140" s="550" t="s">
        <v>2259</v>
      </c>
      <c r="C1140" s="550" t="s">
        <v>2260</v>
      </c>
      <c r="D1140" s="551" t="s">
        <v>31</v>
      </c>
      <c r="E1140" s="552">
        <f>3*1.3</f>
        <v>3.9000000000000004</v>
      </c>
      <c r="F1140" s="553"/>
      <c r="G1140" s="554"/>
      <c r="H1140" s="781"/>
      <c r="I1140" s="586"/>
      <c r="J1140" s="1116"/>
    </row>
    <row r="1141" spans="1:10">
      <c r="A1141" s="514"/>
      <c r="B1141" s="515"/>
      <c r="C1141" s="515"/>
      <c r="D1141" s="517"/>
      <c r="E1141" s="518"/>
      <c r="F1141" s="515"/>
      <c r="G1141" s="517"/>
      <c r="H1141" s="1118"/>
      <c r="I1141" s="521" t="s">
        <v>2537</v>
      </c>
      <c r="J1141" s="788"/>
    </row>
    <row r="1142" spans="1:10" ht="51">
      <c r="A1142" s="605" t="s">
        <v>2437</v>
      </c>
      <c r="B1142" s="550" t="s">
        <v>2262</v>
      </c>
      <c r="C1142" s="550" t="s">
        <v>2263</v>
      </c>
      <c r="D1142" s="551" t="s">
        <v>31</v>
      </c>
      <c r="E1142" s="552">
        <f>2*1.3</f>
        <v>2.6</v>
      </c>
      <c r="F1142" s="553"/>
      <c r="G1142" s="554"/>
      <c r="H1142" s="781"/>
      <c r="I1142" s="586"/>
      <c r="J1142" s="1116"/>
    </row>
    <row r="1143" spans="1:10">
      <c r="A1143" s="514"/>
      <c r="B1143" s="515"/>
      <c r="C1143" s="515"/>
      <c r="D1143" s="517"/>
      <c r="E1143" s="518"/>
      <c r="F1143" s="515"/>
      <c r="G1143" s="517"/>
      <c r="H1143" s="1118"/>
      <c r="I1143" s="521" t="s">
        <v>2538</v>
      </c>
      <c r="J1143" s="788"/>
    </row>
    <row r="1144" spans="1:10" ht="51">
      <c r="A1144" s="605" t="s">
        <v>2438</v>
      </c>
      <c r="B1144" s="550" t="s">
        <v>2265</v>
      </c>
      <c r="C1144" s="550" t="s">
        <v>2266</v>
      </c>
      <c r="D1144" s="551" t="s">
        <v>31</v>
      </c>
      <c r="E1144" s="552">
        <f>4*1.3</f>
        <v>5.2</v>
      </c>
      <c r="F1144" s="553"/>
      <c r="G1144" s="554"/>
      <c r="H1144" s="781"/>
      <c r="I1144" s="586"/>
      <c r="J1144" s="1116"/>
    </row>
    <row r="1145" spans="1:10">
      <c r="A1145" s="514"/>
      <c r="B1145" s="515"/>
      <c r="C1145" s="515"/>
      <c r="D1145" s="517"/>
      <c r="E1145" s="518"/>
      <c r="F1145" s="515"/>
      <c r="G1145" s="517"/>
      <c r="H1145" s="1118"/>
      <c r="I1145" s="521" t="s">
        <v>2539</v>
      </c>
      <c r="J1145" s="788"/>
    </row>
    <row r="1146" spans="1:10" ht="51">
      <c r="A1146" s="605" t="s">
        <v>2439</v>
      </c>
      <c r="B1146" s="550" t="s">
        <v>2268</v>
      </c>
      <c r="C1146" s="550" t="s">
        <v>2269</v>
      </c>
      <c r="D1146" s="551" t="s">
        <v>31</v>
      </c>
      <c r="E1146" s="552">
        <f>5*1.3</f>
        <v>6.5</v>
      </c>
      <c r="F1146" s="553"/>
      <c r="G1146" s="554"/>
      <c r="H1146" s="781"/>
      <c r="I1146" s="586"/>
      <c r="J1146" s="1116"/>
    </row>
    <row r="1147" spans="1:10">
      <c r="A1147" s="514"/>
      <c r="B1147" s="515"/>
      <c r="C1147" s="515"/>
      <c r="D1147" s="517"/>
      <c r="E1147" s="518"/>
      <c r="F1147" s="515"/>
      <c r="G1147" s="517"/>
      <c r="H1147" s="1118"/>
      <c r="I1147" s="521" t="s">
        <v>2540</v>
      </c>
      <c r="J1147" s="788"/>
    </row>
    <row r="1148" spans="1:10" ht="51">
      <c r="A1148" s="605" t="s">
        <v>2440</v>
      </c>
      <c r="B1148" s="550" t="s">
        <v>2271</v>
      </c>
      <c r="C1148" s="550" t="s">
        <v>2272</v>
      </c>
      <c r="D1148" s="551" t="s">
        <v>31</v>
      </c>
      <c r="E1148" s="552">
        <f>5*1.3</f>
        <v>6.5</v>
      </c>
      <c r="F1148" s="553"/>
      <c r="G1148" s="554"/>
      <c r="H1148" s="781"/>
      <c r="I1148" s="586"/>
      <c r="J1148" s="1116"/>
    </row>
    <row r="1149" spans="1:10">
      <c r="A1149" s="514"/>
      <c r="B1149" s="515"/>
      <c r="C1149" s="515"/>
      <c r="D1149" s="517"/>
      <c r="E1149" s="518"/>
      <c r="F1149" s="515"/>
      <c r="G1149" s="517"/>
      <c r="H1149" s="1118"/>
      <c r="I1149" s="521" t="s">
        <v>2541</v>
      </c>
      <c r="J1149" s="788"/>
    </row>
    <row r="1150" spans="1:10" ht="51">
      <c r="A1150" s="605" t="s">
        <v>2441</v>
      </c>
      <c r="B1150" s="550" t="s">
        <v>2274</v>
      </c>
      <c r="C1150" s="550" t="s">
        <v>2275</v>
      </c>
      <c r="D1150" s="551" t="s">
        <v>31</v>
      </c>
      <c r="E1150" s="552">
        <f>5*1.3</f>
        <v>6.5</v>
      </c>
      <c r="F1150" s="553"/>
      <c r="G1150" s="554"/>
      <c r="H1150" s="781"/>
      <c r="I1150" s="586"/>
      <c r="J1150" s="1116"/>
    </row>
    <row r="1151" spans="1:10">
      <c r="A1151" s="514"/>
      <c r="B1151" s="515"/>
      <c r="C1151" s="515"/>
      <c r="D1151" s="517"/>
      <c r="E1151" s="518"/>
      <c r="F1151" s="515"/>
      <c r="G1151" s="517"/>
      <c r="H1151" s="1118"/>
      <c r="I1151" s="521" t="s">
        <v>2542</v>
      </c>
      <c r="J1151" s="788"/>
    </row>
    <row r="1152" spans="1:10" ht="63.75">
      <c r="A1152" s="605" t="s">
        <v>2442</v>
      </c>
      <c r="B1152" s="550" t="s">
        <v>2277</v>
      </c>
      <c r="C1152" s="550" t="s">
        <v>2278</v>
      </c>
      <c r="D1152" s="551" t="s">
        <v>31</v>
      </c>
      <c r="E1152" s="552">
        <f>3*1.3</f>
        <v>3.9000000000000004</v>
      </c>
      <c r="F1152" s="553"/>
      <c r="G1152" s="554"/>
      <c r="H1152" s="781"/>
      <c r="I1152" s="586"/>
      <c r="J1152" s="1116"/>
    </row>
    <row r="1153" spans="1:10">
      <c r="A1153" s="514"/>
      <c r="B1153" s="515"/>
      <c r="C1153" s="515"/>
      <c r="D1153" s="517"/>
      <c r="E1153" s="518"/>
      <c r="F1153" s="515"/>
      <c r="G1153" s="517"/>
      <c r="H1153" s="1118"/>
      <c r="I1153" s="521" t="s">
        <v>2543</v>
      </c>
      <c r="J1153" s="788"/>
    </row>
    <row r="1154" spans="1:10" ht="63.75">
      <c r="A1154" s="605" t="s">
        <v>2443</v>
      </c>
      <c r="B1154" s="550" t="s">
        <v>2280</v>
      </c>
      <c r="C1154" s="550" t="s">
        <v>2281</v>
      </c>
      <c r="D1154" s="551" t="s">
        <v>31</v>
      </c>
      <c r="E1154" s="552">
        <f>3*1.3</f>
        <v>3.9000000000000004</v>
      </c>
      <c r="F1154" s="553"/>
      <c r="G1154" s="554"/>
      <c r="H1154" s="781"/>
      <c r="I1154" s="586"/>
      <c r="J1154" s="1116"/>
    </row>
    <row r="1155" spans="1:10">
      <c r="A1155" s="514"/>
      <c r="B1155" s="515"/>
      <c r="C1155" s="515"/>
      <c r="D1155" s="517"/>
      <c r="E1155" s="518"/>
      <c r="F1155" s="515"/>
      <c r="G1155" s="517"/>
      <c r="H1155" s="1118"/>
      <c r="I1155" s="521" t="s">
        <v>2544</v>
      </c>
      <c r="J1155" s="788"/>
    </row>
    <row r="1156" spans="1:10" ht="63.75">
      <c r="A1156" s="605" t="s">
        <v>2444</v>
      </c>
      <c r="B1156" s="550" t="s">
        <v>2283</v>
      </c>
      <c r="C1156" s="550" t="s">
        <v>2284</v>
      </c>
      <c r="D1156" s="551" t="s">
        <v>31</v>
      </c>
      <c r="E1156" s="552">
        <f>1*1.3</f>
        <v>1.3</v>
      </c>
      <c r="F1156" s="553"/>
      <c r="G1156" s="554"/>
      <c r="H1156" s="781"/>
      <c r="I1156" s="586"/>
      <c r="J1156" s="1116"/>
    </row>
    <row r="1157" spans="1:10">
      <c r="A1157" s="514"/>
      <c r="B1157" s="515"/>
      <c r="C1157" s="515"/>
      <c r="D1157" s="517"/>
      <c r="E1157" s="518"/>
      <c r="F1157" s="515"/>
      <c r="G1157" s="517"/>
      <c r="H1157" s="1118"/>
      <c r="I1157" s="521" t="s">
        <v>2545</v>
      </c>
      <c r="J1157" s="788"/>
    </row>
    <row r="1158" spans="1:10" ht="63.75">
      <c r="A1158" s="605" t="s">
        <v>2445</v>
      </c>
      <c r="B1158" s="550" t="s">
        <v>2286</v>
      </c>
      <c r="C1158" s="550" t="s">
        <v>2287</v>
      </c>
      <c r="D1158" s="551" t="s">
        <v>31</v>
      </c>
      <c r="E1158" s="552">
        <f>3*1.3</f>
        <v>3.9000000000000004</v>
      </c>
      <c r="F1158" s="553"/>
      <c r="G1158" s="554"/>
      <c r="H1158" s="781"/>
      <c r="I1158" s="586"/>
      <c r="J1158" s="1116"/>
    </row>
    <row r="1159" spans="1:10">
      <c r="A1159" s="514"/>
      <c r="B1159" s="515"/>
      <c r="C1159" s="515"/>
      <c r="D1159" s="517"/>
      <c r="E1159" s="518"/>
      <c r="F1159" s="515"/>
      <c r="G1159" s="517"/>
      <c r="H1159" s="1118"/>
      <c r="I1159" s="521" t="s">
        <v>2546</v>
      </c>
      <c r="J1159" s="788"/>
    </row>
    <row r="1160" spans="1:10" ht="63.75">
      <c r="A1160" s="605" t="s">
        <v>2446</v>
      </c>
      <c r="B1160" s="550" t="s">
        <v>2289</v>
      </c>
      <c r="C1160" s="550" t="s">
        <v>2290</v>
      </c>
      <c r="D1160" s="551" t="s">
        <v>31</v>
      </c>
      <c r="E1160" s="552">
        <f>4*1.3</f>
        <v>5.2</v>
      </c>
      <c r="F1160" s="553"/>
      <c r="G1160" s="554"/>
      <c r="H1160" s="781"/>
      <c r="I1160" s="586"/>
      <c r="J1160" s="1116"/>
    </row>
    <row r="1161" spans="1:10">
      <c r="A1161" s="514"/>
      <c r="B1161" s="515"/>
      <c r="C1161" s="515"/>
      <c r="D1161" s="517"/>
      <c r="E1161" s="518"/>
      <c r="F1161" s="515"/>
      <c r="G1161" s="517"/>
      <c r="H1161" s="1118"/>
      <c r="I1161" s="521" t="s">
        <v>2547</v>
      </c>
      <c r="J1161" s="788"/>
    </row>
    <row r="1162" spans="1:10" ht="38.25">
      <c r="A1162" s="605" t="s">
        <v>2447</v>
      </c>
      <c r="B1162" s="550" t="s">
        <v>2292</v>
      </c>
      <c r="C1162" s="550" t="s">
        <v>2293</v>
      </c>
      <c r="D1162" s="551" t="s">
        <v>31</v>
      </c>
      <c r="E1162" s="552">
        <f>3*1.3</f>
        <v>3.9000000000000004</v>
      </c>
      <c r="F1162" s="553"/>
      <c r="G1162" s="554"/>
      <c r="H1162" s="781"/>
      <c r="I1162" s="586"/>
      <c r="J1162" s="1116"/>
    </row>
    <row r="1163" spans="1:10">
      <c r="A1163" s="514"/>
      <c r="B1163" s="515"/>
      <c r="C1163" s="515"/>
      <c r="D1163" s="517"/>
      <c r="E1163" s="518"/>
      <c r="F1163" s="515"/>
      <c r="G1163" s="517"/>
      <c r="H1163" s="1118"/>
      <c r="I1163" s="521" t="s">
        <v>2548</v>
      </c>
      <c r="J1163" s="788"/>
    </row>
    <row r="1164" spans="1:10" ht="51">
      <c r="A1164" s="605" t="s">
        <v>2448</v>
      </c>
      <c r="B1164" s="550" t="s">
        <v>2295</v>
      </c>
      <c r="C1164" s="550" t="s">
        <v>2296</v>
      </c>
      <c r="D1164" s="551" t="s">
        <v>31</v>
      </c>
      <c r="E1164" s="552">
        <f>5*1.3</f>
        <v>6.5</v>
      </c>
      <c r="F1164" s="553"/>
      <c r="G1164" s="554"/>
      <c r="H1164" s="781"/>
      <c r="I1164" s="586"/>
      <c r="J1164" s="1116"/>
    </row>
    <row r="1165" spans="1:10">
      <c r="A1165" s="514"/>
      <c r="B1165" s="515"/>
      <c r="C1165" s="515"/>
      <c r="D1165" s="517"/>
      <c r="E1165" s="518"/>
      <c r="F1165" s="515"/>
      <c r="G1165" s="517"/>
      <c r="H1165" s="1118"/>
      <c r="I1165" s="521" t="s">
        <v>2549</v>
      </c>
      <c r="J1165" s="788"/>
    </row>
    <row r="1166" spans="1:10" ht="51">
      <c r="A1166" s="605" t="s">
        <v>2449</v>
      </c>
      <c r="B1166" s="550" t="s">
        <v>2298</v>
      </c>
      <c r="C1166" s="550" t="s">
        <v>2299</v>
      </c>
      <c r="D1166" s="551" t="s">
        <v>31</v>
      </c>
      <c r="E1166" s="552">
        <f>5*1.3</f>
        <v>6.5</v>
      </c>
      <c r="F1166" s="553"/>
      <c r="G1166" s="554"/>
      <c r="H1166" s="781"/>
      <c r="I1166" s="586"/>
      <c r="J1166" s="1116"/>
    </row>
    <row r="1167" spans="1:10">
      <c r="A1167" s="514"/>
      <c r="B1167" s="515"/>
      <c r="C1167" s="515"/>
      <c r="D1167" s="517"/>
      <c r="E1167" s="518"/>
      <c r="F1167" s="515"/>
      <c r="G1167" s="517"/>
      <c r="H1167" s="1118"/>
      <c r="I1167" s="521" t="s">
        <v>2550</v>
      </c>
      <c r="J1167" s="788"/>
    </row>
    <row r="1168" spans="1:10" ht="63.75">
      <c r="A1168" s="605" t="s">
        <v>2450</v>
      </c>
      <c r="B1168" s="550" t="s">
        <v>2301</v>
      </c>
      <c r="C1168" s="550" t="s">
        <v>2302</v>
      </c>
      <c r="D1168" s="551" t="s">
        <v>31</v>
      </c>
      <c r="E1168" s="552">
        <f>5*1.3</f>
        <v>6.5</v>
      </c>
      <c r="F1168" s="553"/>
      <c r="G1168" s="554"/>
      <c r="H1168" s="781"/>
      <c r="I1168" s="586"/>
      <c r="J1168" s="1116"/>
    </row>
    <row r="1169" spans="1:10">
      <c r="A1169" s="514"/>
      <c r="B1169" s="515"/>
      <c r="C1169" s="515"/>
      <c r="D1169" s="517"/>
      <c r="E1169" s="518"/>
      <c r="F1169" s="515"/>
      <c r="G1169" s="517"/>
      <c r="H1169" s="1118"/>
      <c r="I1169" s="521" t="s">
        <v>2551</v>
      </c>
      <c r="J1169" s="788"/>
    </row>
    <row r="1170" spans="1:10" ht="51">
      <c r="A1170" s="605" t="s">
        <v>2451</v>
      </c>
      <c r="B1170" s="550" t="s">
        <v>2304</v>
      </c>
      <c r="C1170" s="550" t="s">
        <v>2305</v>
      </c>
      <c r="D1170" s="551" t="s">
        <v>31</v>
      </c>
      <c r="E1170" s="552">
        <f>5*1.3</f>
        <v>6.5</v>
      </c>
      <c r="F1170" s="553"/>
      <c r="G1170" s="554"/>
      <c r="H1170" s="781"/>
      <c r="I1170" s="586"/>
      <c r="J1170" s="1116"/>
    </row>
    <row r="1171" spans="1:10">
      <c r="A1171" s="514"/>
      <c r="B1171" s="515"/>
      <c r="C1171" s="515"/>
      <c r="D1171" s="517"/>
      <c r="E1171" s="518"/>
      <c r="F1171" s="515"/>
      <c r="G1171" s="517"/>
      <c r="H1171" s="1118"/>
      <c r="I1171" s="521" t="s">
        <v>2552</v>
      </c>
      <c r="J1171" s="788"/>
    </row>
    <row r="1172" spans="1:10" ht="51">
      <c r="A1172" s="605" t="s">
        <v>2452</v>
      </c>
      <c r="B1172" s="550" t="s">
        <v>2307</v>
      </c>
      <c r="C1172" s="550" t="s">
        <v>2308</v>
      </c>
      <c r="D1172" s="551" t="s">
        <v>31</v>
      </c>
      <c r="E1172" s="552">
        <f>5*1.3</f>
        <v>6.5</v>
      </c>
      <c r="F1172" s="553"/>
      <c r="G1172" s="554"/>
      <c r="H1172" s="781"/>
      <c r="I1172" s="586"/>
      <c r="J1172" s="1116"/>
    </row>
    <row r="1173" spans="1:10">
      <c r="A1173" s="514"/>
      <c r="B1173" s="515"/>
      <c r="C1173" s="515"/>
      <c r="D1173" s="517"/>
      <c r="E1173" s="518"/>
      <c r="F1173" s="515"/>
      <c r="G1173" s="517"/>
      <c r="H1173" s="1118"/>
      <c r="I1173" s="521" t="s">
        <v>2553</v>
      </c>
      <c r="J1173" s="788"/>
    </row>
    <row r="1174" spans="1:10">
      <c r="A1174" s="574" t="s">
        <v>2453</v>
      </c>
      <c r="B1174" s="550" t="s">
        <v>2310</v>
      </c>
      <c r="C1174" s="550" t="s">
        <v>2311</v>
      </c>
      <c r="D1174" s="551" t="s">
        <v>31</v>
      </c>
      <c r="E1174" s="552">
        <f>30*1.3</f>
        <v>39</v>
      </c>
      <c r="F1174" s="553"/>
      <c r="G1174" s="559"/>
      <c r="H1174" s="1130"/>
      <c r="I1174" s="577"/>
      <c r="J1174" s="1121"/>
    </row>
    <row r="1175" spans="1:10">
      <c r="A1175" s="514"/>
      <c r="B1175" s="515"/>
      <c r="C1175" s="515"/>
      <c r="D1175" s="517"/>
      <c r="E1175" s="518"/>
      <c r="F1175" s="515"/>
      <c r="G1175" s="517"/>
      <c r="H1175" s="1118"/>
      <c r="I1175" s="521" t="s">
        <v>2554</v>
      </c>
      <c r="J1175" s="788"/>
    </row>
    <row r="1176" spans="1:10" ht="63.75">
      <c r="A1176" s="574" t="s">
        <v>2454</v>
      </c>
      <c r="B1176" s="581" t="s">
        <v>2313</v>
      </c>
      <c r="C1176" s="550" t="s">
        <v>2314</v>
      </c>
      <c r="D1176" s="551" t="s">
        <v>31</v>
      </c>
      <c r="E1176" s="552">
        <f>12*1.3</f>
        <v>15.600000000000001</v>
      </c>
      <c r="F1176" s="553"/>
      <c r="G1176" s="554"/>
      <c r="H1176" s="781"/>
      <c r="I1176" s="586"/>
      <c r="J1176" s="1116"/>
    </row>
    <row r="1177" spans="1:10">
      <c r="A1177" s="514"/>
      <c r="B1177" s="515"/>
      <c r="C1177" s="516"/>
      <c r="D1177" s="517"/>
      <c r="E1177" s="518"/>
      <c r="F1177" s="520"/>
      <c r="G1177" s="517"/>
      <c r="H1177" s="1132"/>
      <c r="I1177" s="521" t="s">
        <v>2555</v>
      </c>
      <c r="J1177" s="1133"/>
    </row>
    <row r="1178" spans="1:10">
      <c r="A1178" s="522" t="s">
        <v>2558</v>
      </c>
      <c r="B1178" s="560" t="s">
        <v>2316</v>
      </c>
      <c r="C1178" s="523"/>
      <c r="D1178" s="524"/>
      <c r="E1178" s="525"/>
      <c r="F1178" s="506"/>
      <c r="G1178" s="524"/>
      <c r="H1178" s="1136"/>
      <c r="I1178" s="526"/>
      <c r="J1178" s="1137"/>
    </row>
    <row r="1179" spans="1:10">
      <c r="A1179" s="558" t="s">
        <v>2559</v>
      </c>
      <c r="B1179" s="550" t="s">
        <v>2317</v>
      </c>
      <c r="C1179" s="550" t="s">
        <v>2318</v>
      </c>
      <c r="D1179" s="551" t="s">
        <v>31</v>
      </c>
      <c r="E1179" s="552">
        <f>30*1.3</f>
        <v>39</v>
      </c>
      <c r="F1179" s="553"/>
      <c r="G1179" s="559"/>
      <c r="H1179" s="1130"/>
      <c r="I1179" s="577"/>
      <c r="J1179" s="1121"/>
    </row>
    <row r="1180" spans="1:10" ht="38.25">
      <c r="A1180" s="558" t="s">
        <v>2560</v>
      </c>
      <c r="B1180" s="581" t="s">
        <v>2310</v>
      </c>
      <c r="C1180" s="550" t="s">
        <v>2319</v>
      </c>
      <c r="D1180" s="551" t="s">
        <v>31</v>
      </c>
      <c r="E1180" s="552">
        <f>15*1.3</f>
        <v>19.5</v>
      </c>
      <c r="F1180" s="553"/>
      <c r="G1180" s="559"/>
      <c r="H1180" s="1130"/>
      <c r="I1180" s="577"/>
      <c r="J1180" s="1121"/>
    </row>
    <row r="1181" spans="1:10" ht="38.25">
      <c r="A1181" s="558" t="s">
        <v>2561</v>
      </c>
      <c r="B1181" s="581" t="s">
        <v>2320</v>
      </c>
      <c r="C1181" s="550" t="s">
        <v>2321</v>
      </c>
      <c r="D1181" s="551" t="s">
        <v>31</v>
      </c>
      <c r="E1181" s="552">
        <f>7*1.3</f>
        <v>9.1</v>
      </c>
      <c r="F1181" s="553"/>
      <c r="G1181" s="559"/>
      <c r="H1181" s="1130"/>
      <c r="I1181" s="577"/>
      <c r="J1181" s="1121"/>
    </row>
    <row r="1182" spans="1:10" ht="25.5">
      <c r="A1182" s="558" t="s">
        <v>2562</v>
      </c>
      <c r="B1182" s="581" t="s">
        <v>2322</v>
      </c>
      <c r="C1182" s="550" t="s">
        <v>2323</v>
      </c>
      <c r="D1182" s="551" t="s">
        <v>31</v>
      </c>
      <c r="E1182" s="552">
        <f>30*1.3</f>
        <v>39</v>
      </c>
      <c r="F1182" s="553"/>
      <c r="G1182" s="559"/>
      <c r="H1182" s="1130"/>
      <c r="I1182" s="577"/>
      <c r="J1182" s="1121"/>
    </row>
    <row r="1183" spans="1:10" ht="38.25">
      <c r="A1183" s="558" t="s">
        <v>2563</v>
      </c>
      <c r="B1183" s="581" t="s">
        <v>2324</v>
      </c>
      <c r="C1183" s="550" t="s">
        <v>2325</v>
      </c>
      <c r="D1183" s="551" t="s">
        <v>31</v>
      </c>
      <c r="E1183" s="552">
        <f>20*1.3</f>
        <v>26</v>
      </c>
      <c r="F1183" s="553"/>
      <c r="G1183" s="559"/>
      <c r="H1183" s="1130"/>
      <c r="I1183" s="577"/>
      <c r="J1183" s="1121"/>
    </row>
    <row r="1184" spans="1:10" ht="25.5">
      <c r="A1184" s="558" t="s">
        <v>2564</v>
      </c>
      <c r="B1184" s="581" t="s">
        <v>2326</v>
      </c>
      <c r="C1184" s="550" t="s">
        <v>2327</v>
      </c>
      <c r="D1184" s="551" t="s">
        <v>31</v>
      </c>
      <c r="E1184" s="552">
        <f>18*1.3</f>
        <v>23.400000000000002</v>
      </c>
      <c r="F1184" s="553"/>
      <c r="G1184" s="559"/>
      <c r="H1184" s="1130"/>
      <c r="I1184" s="577"/>
      <c r="J1184" s="1121"/>
    </row>
    <row r="1185" spans="1:10" ht="38.25">
      <c r="A1185" s="558" t="s">
        <v>2565</v>
      </c>
      <c r="B1185" s="581" t="s">
        <v>2328</v>
      </c>
      <c r="C1185" s="550" t="s">
        <v>2329</v>
      </c>
      <c r="D1185" s="551" t="s">
        <v>31</v>
      </c>
      <c r="E1185" s="552">
        <f>27*1.3</f>
        <v>35.1</v>
      </c>
      <c r="F1185" s="553"/>
      <c r="G1185" s="559"/>
      <c r="H1185" s="1130"/>
      <c r="I1185" s="577"/>
      <c r="J1185" s="1121"/>
    </row>
    <row r="1186" spans="1:10" ht="38.25">
      <c r="A1186" s="558" t="s">
        <v>2566</v>
      </c>
      <c r="B1186" s="581" t="s">
        <v>2330</v>
      </c>
      <c r="C1186" s="550" t="s">
        <v>2331</v>
      </c>
      <c r="D1186" s="551" t="s">
        <v>31</v>
      </c>
      <c r="E1186" s="552">
        <f>6*1.3</f>
        <v>7.8000000000000007</v>
      </c>
      <c r="F1186" s="553"/>
      <c r="G1186" s="559"/>
      <c r="H1186" s="1130"/>
      <c r="I1186" s="577"/>
      <c r="J1186" s="1121"/>
    </row>
    <row r="1187" spans="1:10" ht="25.5">
      <c r="A1187" s="558" t="s">
        <v>2567</v>
      </c>
      <c r="B1187" s="581" t="s">
        <v>2332</v>
      </c>
      <c r="C1187" s="550" t="s">
        <v>2333</v>
      </c>
      <c r="D1187" s="551" t="s">
        <v>31</v>
      </c>
      <c r="E1187" s="552">
        <f>40*1.3</f>
        <v>52</v>
      </c>
      <c r="F1187" s="553"/>
      <c r="G1187" s="559"/>
      <c r="H1187" s="1130"/>
      <c r="I1187" s="577"/>
      <c r="J1187" s="1121"/>
    </row>
    <row r="1188" spans="1:10">
      <c r="A1188" s="514"/>
      <c r="B1188" s="515"/>
      <c r="C1188" s="515"/>
      <c r="D1188" s="517"/>
      <c r="E1188" s="518"/>
      <c r="F1188" s="515"/>
      <c r="G1188" s="517"/>
      <c r="H1188" s="1118"/>
      <c r="I1188" s="521" t="s">
        <v>2556</v>
      </c>
      <c r="J1188" s="788"/>
    </row>
    <row r="1189" spans="1:10">
      <c r="A1189" s="547" t="s">
        <v>2568</v>
      </c>
      <c r="B1189" s="583" t="s">
        <v>2335</v>
      </c>
      <c r="C1189" s="562"/>
      <c r="D1189" s="563"/>
      <c r="E1189" s="564"/>
      <c r="F1189" s="565"/>
      <c r="G1189" s="548"/>
      <c r="H1189" s="1115"/>
      <c r="I1189" s="584"/>
      <c r="J1189" s="1115"/>
    </row>
    <row r="1190" spans="1:10" ht="25.5">
      <c r="A1190" s="549" t="s">
        <v>2569</v>
      </c>
      <c r="B1190" s="550" t="s">
        <v>2624</v>
      </c>
      <c r="C1190" s="550" t="s">
        <v>2336</v>
      </c>
      <c r="D1190" s="551" t="s">
        <v>2337</v>
      </c>
      <c r="E1190" s="552">
        <f>3*1.3</f>
        <v>3.9000000000000004</v>
      </c>
      <c r="F1190" s="569"/>
      <c r="G1190" s="554"/>
      <c r="H1190" s="781"/>
      <c r="I1190" s="586"/>
      <c r="J1190" s="1116"/>
    </row>
    <row r="1191" spans="1:10" ht="51">
      <c r="A1191" s="549" t="s">
        <v>2570</v>
      </c>
      <c r="B1191" s="550" t="s">
        <v>2625</v>
      </c>
      <c r="C1191" s="550" t="s">
        <v>2338</v>
      </c>
      <c r="D1191" s="551" t="s">
        <v>2337</v>
      </c>
      <c r="E1191" s="552">
        <f>3*1.3</f>
        <v>3.9000000000000004</v>
      </c>
      <c r="F1191" s="569"/>
      <c r="G1191" s="554"/>
      <c r="H1191" s="781"/>
      <c r="I1191" s="586"/>
      <c r="J1191" s="1116"/>
    </row>
    <row r="1192" spans="1:10" ht="38.25">
      <c r="A1192" s="549" t="s">
        <v>2571</v>
      </c>
      <c r="B1192" s="550" t="s">
        <v>2626</v>
      </c>
      <c r="C1192" s="550" t="s">
        <v>2339</v>
      </c>
      <c r="D1192" s="551" t="s">
        <v>2337</v>
      </c>
      <c r="E1192" s="570">
        <f>4*1.3</f>
        <v>5.2</v>
      </c>
      <c r="F1192" s="571"/>
      <c r="G1192" s="554"/>
      <c r="H1192" s="781"/>
      <c r="I1192" s="586"/>
      <c r="J1192" s="1116"/>
    </row>
    <row r="1193" spans="1:10">
      <c r="A1193" s="514"/>
      <c r="B1193" s="515"/>
      <c r="C1193" s="515"/>
      <c r="D1193" s="517"/>
      <c r="E1193" s="518"/>
      <c r="F1193" s="515"/>
      <c r="G1193" s="517"/>
      <c r="H1193" s="1118"/>
      <c r="I1193" s="521" t="s">
        <v>2557</v>
      </c>
      <c r="J1193" s="788"/>
    </row>
    <row r="1194" spans="1:10">
      <c r="A1194" s="612" t="s">
        <v>2609</v>
      </c>
      <c r="B1194" s="602" t="s">
        <v>2639</v>
      </c>
      <c r="C1194" s="541"/>
      <c r="D1194" s="542"/>
      <c r="E1194" s="533"/>
      <c r="F1194" s="543"/>
      <c r="G1194" s="535"/>
      <c r="H1194" s="1123"/>
      <c r="I1194" s="599"/>
      <c r="J1194" s="1124"/>
    </row>
    <row r="1195" spans="1:10" ht="38.25">
      <c r="A1195" s="614" t="s">
        <v>2640</v>
      </c>
      <c r="B1195" s="528" t="s">
        <v>2649</v>
      </c>
      <c r="C1195" s="528" t="s">
        <v>2063</v>
      </c>
      <c r="D1195" s="529" t="s">
        <v>31</v>
      </c>
      <c r="E1195" s="530">
        <f>240000*1.3</f>
        <v>312000</v>
      </c>
      <c r="F1195" s="511"/>
      <c r="G1195" s="546"/>
      <c r="H1195" s="781"/>
      <c r="I1195" s="586"/>
      <c r="J1195" s="1116"/>
    </row>
    <row r="1196" spans="1:10" ht="38.25">
      <c r="A1196" s="614" t="s">
        <v>2641</v>
      </c>
      <c r="B1196" s="528" t="s">
        <v>2650</v>
      </c>
      <c r="C1196" s="528" t="s">
        <v>2064</v>
      </c>
      <c r="D1196" s="529" t="s">
        <v>31</v>
      </c>
      <c r="E1196" s="530">
        <f>35000*1.3</f>
        <v>45500</v>
      </c>
      <c r="F1196" s="511"/>
      <c r="G1196" s="546"/>
      <c r="H1196" s="781"/>
      <c r="I1196" s="586"/>
      <c r="J1196" s="1116"/>
    </row>
    <row r="1197" spans="1:10">
      <c r="A1197" s="514"/>
      <c r="B1197" s="515"/>
      <c r="C1197" s="515"/>
      <c r="D1197" s="517"/>
      <c r="E1197" s="518"/>
      <c r="F1197" s="515"/>
      <c r="G1197" s="517"/>
      <c r="H1197" s="1118"/>
      <c r="I1197" s="521" t="s">
        <v>2642</v>
      </c>
      <c r="J1197" s="788"/>
    </row>
    <row r="1198" spans="1:10">
      <c r="A1198" s="612" t="s">
        <v>2643</v>
      </c>
      <c r="B1198" s="602" t="s">
        <v>2645</v>
      </c>
      <c r="C1198" s="541"/>
      <c r="D1198" s="542"/>
      <c r="E1198" s="533"/>
      <c r="F1198" s="543"/>
      <c r="G1198" s="535"/>
      <c r="H1198" s="1123"/>
      <c r="I1198" s="599"/>
      <c r="J1198" s="1124"/>
    </row>
    <row r="1199" spans="1:10" ht="51">
      <c r="A1199" s="614" t="s">
        <v>2644</v>
      </c>
      <c r="B1199" s="509" t="s">
        <v>2065</v>
      </c>
      <c r="C1199" s="509" t="s">
        <v>2066</v>
      </c>
      <c r="D1199" s="510" t="s">
        <v>31</v>
      </c>
      <c r="E1199" s="530">
        <f>80000*1.3</f>
        <v>104000</v>
      </c>
      <c r="F1199" s="511"/>
      <c r="G1199" s="546"/>
      <c r="H1199" s="781"/>
      <c r="I1199" s="586"/>
      <c r="J1199" s="1116"/>
    </row>
    <row r="1200" spans="1:10">
      <c r="A1200" s="514"/>
      <c r="B1200" s="515"/>
      <c r="C1200" s="515"/>
      <c r="D1200" s="517"/>
      <c r="E1200" s="518"/>
      <c r="F1200" s="515"/>
      <c r="G1200" s="517"/>
      <c r="H1200" s="1118"/>
      <c r="I1200" s="521" t="s">
        <v>2646</v>
      </c>
      <c r="J1200" s="788"/>
    </row>
    <row r="1201" spans="1:10">
      <c r="A1201" s="330" t="s">
        <v>2647</v>
      </c>
      <c r="B1201" s="355" t="s">
        <v>2756</v>
      </c>
      <c r="C1201" s="390"/>
      <c r="D1201" s="336"/>
      <c r="E1201" s="357"/>
      <c r="F1201" s="324"/>
      <c r="G1201" s="376"/>
      <c r="H1201" s="1063"/>
      <c r="I1201" s="324"/>
      <c r="J1201" s="1064"/>
    </row>
    <row r="1202" spans="1:10">
      <c r="A1202" s="642" t="s">
        <v>3432</v>
      </c>
      <c r="B1202" s="642"/>
      <c r="C1202" s="642"/>
      <c r="D1202" s="642"/>
      <c r="E1202" s="642"/>
      <c r="F1202" s="642"/>
      <c r="G1202" s="642"/>
      <c r="H1202" s="642"/>
      <c r="I1202" s="642"/>
      <c r="J1202" s="642"/>
    </row>
    <row r="1203" spans="1:10" ht="115.5">
      <c r="A1203" s="549" t="s">
        <v>2648</v>
      </c>
      <c r="B1203" s="618" t="s">
        <v>2610</v>
      </c>
      <c r="C1203" s="619" t="s">
        <v>2618</v>
      </c>
      <c r="D1203" s="554" t="s">
        <v>31</v>
      </c>
      <c r="E1203" s="620">
        <v>60000</v>
      </c>
      <c r="F1203" s="549" t="s">
        <v>234</v>
      </c>
      <c r="G1203" s="549" t="s">
        <v>3493</v>
      </c>
      <c r="H1203" s="785" t="e">
        <f>F1203*G1203</f>
        <v>#VALUE!</v>
      </c>
      <c r="I1203" s="549" t="s">
        <v>3247</v>
      </c>
      <c r="J1203" s="785">
        <v>9744</v>
      </c>
    </row>
    <row r="1204" spans="1:10">
      <c r="A1204" s="514"/>
      <c r="B1204" s="515"/>
      <c r="C1204" s="515"/>
      <c r="D1204" s="517"/>
      <c r="E1204" s="518"/>
      <c r="F1204" s="515"/>
      <c r="G1204" s="517"/>
      <c r="H1204" s="1118"/>
      <c r="I1204" s="521" t="s">
        <v>2651</v>
      </c>
      <c r="J1204" s="1184">
        <v>8700</v>
      </c>
    </row>
    <row r="1207" spans="1:10">
      <c r="B1207" s="401" t="s">
        <v>3494</v>
      </c>
    </row>
    <row r="1208" spans="1:10">
      <c r="B1208" s="401" t="s">
        <v>3495</v>
      </c>
      <c r="C1208" s="502" t="s">
        <v>3496</v>
      </c>
    </row>
    <row r="1209" spans="1:10">
      <c r="B1209" s="401" t="s">
        <v>3497</v>
      </c>
    </row>
  </sheetData>
  <mergeCells count="12">
    <mergeCell ref="B12:H12"/>
    <mergeCell ref="B13:H13"/>
    <mergeCell ref="B14:H14"/>
    <mergeCell ref="A760:J760"/>
    <mergeCell ref="A772:J772"/>
    <mergeCell ref="A1202:J1202"/>
    <mergeCell ref="A2:J2"/>
    <mergeCell ref="A4:J4"/>
    <mergeCell ref="B8:H8"/>
    <mergeCell ref="B9:H9"/>
    <mergeCell ref="B10:H10"/>
    <mergeCell ref="B11:H11"/>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30"/>
  <sheetViews>
    <sheetView workbookViewId="0">
      <selection activeCell="N9" sqref="N9"/>
    </sheetView>
  </sheetViews>
  <sheetFormatPr defaultRowHeight="15"/>
  <cols>
    <col min="1" max="1" width="8.7109375" style="401" customWidth="1"/>
    <col min="2" max="3" width="11.5703125" style="401"/>
    <col min="4" max="4" width="8.7109375" style="401" customWidth="1"/>
    <col min="5" max="5" width="12.5703125" style="401" customWidth="1"/>
    <col min="6" max="6" width="7.5703125" style="401" customWidth="1"/>
    <col min="7" max="7" width="9.85546875" style="401" customWidth="1"/>
    <col min="8" max="8" width="8.7109375" style="401" customWidth="1"/>
    <col min="9" max="9" width="7.5703125" style="401" customWidth="1"/>
    <col min="10" max="10" width="11" style="401" customWidth="1"/>
  </cols>
  <sheetData>
    <row r="1" spans="1:10" ht="76.5">
      <c r="A1" s="687" t="s">
        <v>14</v>
      </c>
      <c r="B1" s="688" t="s">
        <v>15</v>
      </c>
      <c r="C1" s="688" t="s">
        <v>16</v>
      </c>
      <c r="D1" s="688" t="s">
        <v>17</v>
      </c>
      <c r="E1" s="689" t="s">
        <v>18</v>
      </c>
      <c r="F1" s="691" t="s">
        <v>20</v>
      </c>
      <c r="G1" s="692" t="s">
        <v>21</v>
      </c>
      <c r="H1" s="693" t="s">
        <v>22</v>
      </c>
      <c r="I1" s="690" t="s">
        <v>23</v>
      </c>
      <c r="J1" s="690" t="s">
        <v>24</v>
      </c>
    </row>
    <row r="2" spans="1:10">
      <c r="A2" s="687" t="s">
        <v>26</v>
      </c>
      <c r="B2" s="688">
        <v>2</v>
      </c>
      <c r="C2" s="688">
        <v>3</v>
      </c>
      <c r="D2" s="688">
        <v>4</v>
      </c>
      <c r="E2" s="689">
        <v>5</v>
      </c>
      <c r="F2" s="694">
        <v>7</v>
      </c>
      <c r="G2" s="695">
        <v>8</v>
      </c>
      <c r="H2" s="696">
        <v>9</v>
      </c>
      <c r="I2" s="690">
        <v>10</v>
      </c>
      <c r="J2" s="690">
        <v>11</v>
      </c>
    </row>
    <row r="3" spans="1:10">
      <c r="A3" s="697" t="s">
        <v>411</v>
      </c>
      <c r="B3" s="698" t="s">
        <v>2581</v>
      </c>
      <c r="C3" s="699"/>
      <c r="D3" s="700"/>
      <c r="E3" s="701"/>
      <c r="F3" s="702"/>
      <c r="G3" s="703"/>
      <c r="H3" s="700"/>
      <c r="I3" s="702"/>
      <c r="J3" s="702"/>
    </row>
    <row r="4" spans="1:10" ht="102">
      <c r="A4" s="704" t="s">
        <v>2583</v>
      </c>
      <c r="B4" s="705" t="s">
        <v>232</v>
      </c>
      <c r="C4" s="705" t="s">
        <v>233</v>
      </c>
      <c r="D4" s="706" t="s">
        <v>31</v>
      </c>
      <c r="E4" s="707" t="s">
        <v>234</v>
      </c>
      <c r="F4" s="709">
        <v>1</v>
      </c>
      <c r="G4" s="710">
        <v>12</v>
      </c>
      <c r="H4" s="711">
        <v>12</v>
      </c>
      <c r="I4" s="712">
        <v>0.12</v>
      </c>
      <c r="J4" s="709">
        <v>1344</v>
      </c>
    </row>
    <row r="5" spans="1:10" ht="63.75">
      <c r="A5" s="704" t="s">
        <v>2582</v>
      </c>
      <c r="B5" s="705" t="s">
        <v>235</v>
      </c>
      <c r="C5" s="705" t="s">
        <v>236</v>
      </c>
      <c r="D5" s="706" t="s">
        <v>31</v>
      </c>
      <c r="E5" s="707" t="s">
        <v>88</v>
      </c>
      <c r="F5" s="709">
        <v>1</v>
      </c>
      <c r="G5" s="710">
        <v>8</v>
      </c>
      <c r="H5" s="711">
        <v>8</v>
      </c>
      <c r="I5" s="712">
        <v>0.12</v>
      </c>
      <c r="J5" s="709">
        <v>53.76</v>
      </c>
    </row>
    <row r="6" spans="1:10" ht="127.5">
      <c r="A6" s="704" t="s">
        <v>2584</v>
      </c>
      <c r="B6" s="705" t="s">
        <v>237</v>
      </c>
      <c r="C6" s="705" t="s">
        <v>238</v>
      </c>
      <c r="D6" s="708" t="s">
        <v>87</v>
      </c>
      <c r="E6" s="707" t="s">
        <v>88</v>
      </c>
      <c r="F6" s="709" t="s">
        <v>2815</v>
      </c>
      <c r="G6" s="710">
        <v>42</v>
      </c>
      <c r="H6" s="711">
        <v>42</v>
      </c>
      <c r="I6" s="712">
        <v>0.12</v>
      </c>
      <c r="J6" s="709">
        <v>282.24</v>
      </c>
    </row>
    <row r="7" spans="1:10" ht="102">
      <c r="A7" s="704" t="s">
        <v>2585</v>
      </c>
      <c r="B7" s="713" t="s">
        <v>239</v>
      </c>
      <c r="C7" s="713" t="s">
        <v>240</v>
      </c>
      <c r="D7" s="706" t="s">
        <v>31</v>
      </c>
      <c r="E7" s="714" t="s">
        <v>241</v>
      </c>
      <c r="F7" s="709">
        <v>1</v>
      </c>
      <c r="G7" s="710">
        <v>12</v>
      </c>
      <c r="H7" s="711">
        <v>12</v>
      </c>
      <c r="I7" s="712">
        <v>0.12</v>
      </c>
      <c r="J7" s="709">
        <v>40.32</v>
      </c>
    </row>
    <row r="8" spans="1:10">
      <c r="A8" s="697"/>
      <c r="B8" s="715"/>
      <c r="C8" s="716"/>
      <c r="D8" s="700"/>
      <c r="E8" s="701"/>
      <c r="F8" s="717"/>
      <c r="G8" s="718"/>
      <c r="H8" s="700"/>
      <c r="I8" s="719" t="s">
        <v>1429</v>
      </c>
      <c r="J8" s="702">
        <v>1536</v>
      </c>
    </row>
    <row r="9" spans="1:10">
      <c r="A9" s="697"/>
      <c r="B9" s="715"/>
      <c r="C9" s="716"/>
      <c r="D9" s="700"/>
      <c r="E9" s="701"/>
      <c r="F9" s="717"/>
      <c r="G9" s="718"/>
      <c r="H9" s="700"/>
      <c r="I9" s="719"/>
      <c r="J9" s="702"/>
    </row>
    <row r="10" spans="1:10">
      <c r="A10" s="697" t="s">
        <v>1626</v>
      </c>
      <c r="B10" s="720" t="s">
        <v>854</v>
      </c>
      <c r="C10" s="721"/>
      <c r="D10" s="722"/>
      <c r="E10" s="723"/>
      <c r="F10" s="702"/>
      <c r="G10" s="703"/>
      <c r="H10" s="700"/>
      <c r="I10" s="702"/>
      <c r="J10" s="702"/>
    </row>
    <row r="11" spans="1:10" ht="280.5">
      <c r="A11" s="704" t="s">
        <v>855</v>
      </c>
      <c r="B11" s="724" t="s">
        <v>856</v>
      </c>
      <c r="C11" s="721" t="s">
        <v>857</v>
      </c>
      <c r="D11" s="722" t="s">
        <v>858</v>
      </c>
      <c r="E11" s="723">
        <v>36</v>
      </c>
      <c r="F11" s="725" t="s">
        <v>2816</v>
      </c>
      <c r="G11" s="709">
        <v>18</v>
      </c>
      <c r="H11" s="709">
        <v>18</v>
      </c>
      <c r="I11" s="726">
        <v>0.12</v>
      </c>
      <c r="J11" s="725" t="s">
        <v>2817</v>
      </c>
    </row>
    <row r="12" spans="1:10">
      <c r="A12" s="697"/>
      <c r="B12" s="715"/>
      <c r="C12" s="716"/>
      <c r="D12" s="700"/>
      <c r="E12" s="701"/>
      <c r="F12" s="727"/>
      <c r="G12" s="718"/>
      <c r="H12" s="728"/>
      <c r="I12" s="729" t="s">
        <v>1627</v>
      </c>
      <c r="J12" s="730">
        <v>648</v>
      </c>
    </row>
    <row r="13" spans="1:10">
      <c r="A13" s="704"/>
      <c r="B13" s="721"/>
      <c r="C13" s="721"/>
      <c r="D13" s="711"/>
      <c r="E13" s="723"/>
      <c r="F13" s="709"/>
      <c r="G13" s="710"/>
      <c r="H13" s="711"/>
      <c r="I13" s="712"/>
      <c r="J13" s="709"/>
    </row>
    <row r="14" spans="1:10">
      <c r="A14" s="697" t="s">
        <v>1653</v>
      </c>
      <c r="B14" s="731" t="s">
        <v>2766</v>
      </c>
      <c r="C14" s="732"/>
      <c r="D14" s="733"/>
      <c r="E14" s="701"/>
      <c r="F14" s="734"/>
      <c r="G14" s="735"/>
      <c r="H14" s="733"/>
      <c r="I14" s="734"/>
      <c r="J14" s="734"/>
    </row>
    <row r="15" spans="1:10" ht="114.75">
      <c r="A15" s="704" t="s">
        <v>1654</v>
      </c>
      <c r="B15" s="721" t="s">
        <v>904</v>
      </c>
      <c r="C15" s="736" t="s">
        <v>905</v>
      </c>
      <c r="D15" s="711" t="s">
        <v>31</v>
      </c>
      <c r="E15" s="723">
        <v>12</v>
      </c>
      <c r="F15" s="709" t="s">
        <v>2818</v>
      </c>
      <c r="G15" s="710">
        <v>20</v>
      </c>
      <c r="H15" s="711">
        <v>20</v>
      </c>
      <c r="I15" s="712">
        <v>0.12</v>
      </c>
      <c r="J15" s="709">
        <v>268.8</v>
      </c>
    </row>
    <row r="16" spans="1:10" ht="63.75">
      <c r="A16" s="704" t="s">
        <v>1655</v>
      </c>
      <c r="B16" s="724" t="s">
        <v>907</v>
      </c>
      <c r="C16" s="721" t="s">
        <v>908</v>
      </c>
      <c r="D16" s="711" t="s">
        <v>31</v>
      </c>
      <c r="E16" s="723">
        <v>16</v>
      </c>
      <c r="F16" s="709" t="s">
        <v>2819</v>
      </c>
      <c r="G16" s="710">
        <v>20</v>
      </c>
      <c r="H16" s="711">
        <v>20</v>
      </c>
      <c r="I16" s="712">
        <v>0.12</v>
      </c>
      <c r="J16" s="709">
        <v>358.4</v>
      </c>
    </row>
    <row r="17" spans="1:10" ht="63.75">
      <c r="A17" s="704" t="s">
        <v>1656</v>
      </c>
      <c r="B17" s="721" t="s">
        <v>909</v>
      </c>
      <c r="C17" s="721" t="s">
        <v>910</v>
      </c>
      <c r="D17" s="711" t="s">
        <v>31</v>
      </c>
      <c r="E17" s="723">
        <v>16</v>
      </c>
      <c r="F17" s="709" t="s">
        <v>2819</v>
      </c>
      <c r="G17" s="710">
        <v>20</v>
      </c>
      <c r="H17" s="711">
        <v>20</v>
      </c>
      <c r="I17" s="712">
        <v>0.12</v>
      </c>
      <c r="J17" s="709">
        <v>358.4</v>
      </c>
    </row>
    <row r="18" spans="1:10" ht="63.75">
      <c r="A18" s="704" t="s">
        <v>1657</v>
      </c>
      <c r="B18" s="721" t="s">
        <v>911</v>
      </c>
      <c r="C18" s="721" t="s">
        <v>910</v>
      </c>
      <c r="D18" s="711" t="s">
        <v>31</v>
      </c>
      <c r="E18" s="723">
        <v>16</v>
      </c>
      <c r="F18" s="709" t="s">
        <v>2819</v>
      </c>
      <c r="G18" s="710">
        <v>20</v>
      </c>
      <c r="H18" s="711">
        <v>20</v>
      </c>
      <c r="I18" s="712">
        <v>0.12</v>
      </c>
      <c r="J18" s="709">
        <v>358.4</v>
      </c>
    </row>
    <row r="19" spans="1:10" ht="63.75">
      <c r="A19" s="704" t="s">
        <v>1658</v>
      </c>
      <c r="B19" s="721" t="s">
        <v>912</v>
      </c>
      <c r="C19" s="721" t="s">
        <v>910</v>
      </c>
      <c r="D19" s="711" t="s">
        <v>31</v>
      </c>
      <c r="E19" s="723">
        <v>16</v>
      </c>
      <c r="F19" s="709" t="s">
        <v>2819</v>
      </c>
      <c r="G19" s="710">
        <v>20</v>
      </c>
      <c r="H19" s="711">
        <v>20</v>
      </c>
      <c r="I19" s="712">
        <v>0.12</v>
      </c>
      <c r="J19" s="709">
        <v>358.4</v>
      </c>
    </row>
    <row r="20" spans="1:10">
      <c r="A20" s="697"/>
      <c r="B20" s="715"/>
      <c r="C20" s="716"/>
      <c r="D20" s="700"/>
      <c r="E20" s="701"/>
      <c r="F20" s="717"/>
      <c r="G20" s="718"/>
      <c r="H20" s="700"/>
      <c r="I20" s="719" t="s">
        <v>1661</v>
      </c>
      <c r="J20" s="702">
        <v>1520</v>
      </c>
    </row>
    <row r="21" spans="1:10">
      <c r="A21" s="704"/>
      <c r="B21" s="737"/>
      <c r="C21" s="738"/>
      <c r="D21" s="711"/>
      <c r="E21" s="739"/>
      <c r="F21" s="709"/>
      <c r="G21" s="710"/>
      <c r="H21" s="711"/>
      <c r="I21" s="712"/>
      <c r="J21" s="709"/>
    </row>
    <row r="22" spans="1:10">
      <c r="A22" s="697" t="s">
        <v>1802</v>
      </c>
      <c r="B22" s="740" t="s">
        <v>1339</v>
      </c>
      <c r="C22" s="716"/>
      <c r="D22" s="700"/>
      <c r="E22" s="701"/>
      <c r="F22" s="702"/>
      <c r="G22" s="703"/>
      <c r="H22" s="700"/>
      <c r="I22" s="702"/>
      <c r="J22" s="702"/>
    </row>
    <row r="23" spans="1:10" ht="127.5">
      <c r="A23" s="704" t="s">
        <v>1803</v>
      </c>
      <c r="B23" s="737" t="s">
        <v>1137</v>
      </c>
      <c r="C23" s="738" t="s">
        <v>1138</v>
      </c>
      <c r="D23" s="711" t="s">
        <v>31</v>
      </c>
      <c r="E23" s="739">
        <v>30</v>
      </c>
      <c r="F23" s="709">
        <v>1</v>
      </c>
      <c r="G23" s="710">
        <v>8</v>
      </c>
      <c r="H23" s="711">
        <v>8</v>
      </c>
      <c r="I23" s="712">
        <v>0.12</v>
      </c>
      <c r="J23" s="709">
        <v>268.8</v>
      </c>
    </row>
    <row r="24" spans="1:10" ht="76.5">
      <c r="A24" s="704" t="s">
        <v>1804</v>
      </c>
      <c r="B24" s="737" t="s">
        <v>1140</v>
      </c>
      <c r="C24" s="738" t="s">
        <v>1141</v>
      </c>
      <c r="D24" s="711" t="s">
        <v>31</v>
      </c>
      <c r="E24" s="739">
        <v>6</v>
      </c>
      <c r="F24" s="709">
        <v>1</v>
      </c>
      <c r="G24" s="710">
        <v>8</v>
      </c>
      <c r="H24" s="711">
        <v>8</v>
      </c>
      <c r="I24" s="712">
        <v>0.12</v>
      </c>
      <c r="J24" s="709">
        <v>53.76</v>
      </c>
    </row>
    <row r="25" spans="1:10" ht="76.5">
      <c r="A25" s="704" t="s">
        <v>1805</v>
      </c>
      <c r="B25" s="737" t="s">
        <v>1142</v>
      </c>
      <c r="C25" s="738" t="s">
        <v>1143</v>
      </c>
      <c r="D25" s="711" t="s">
        <v>31</v>
      </c>
      <c r="E25" s="739">
        <v>18</v>
      </c>
      <c r="F25" s="709">
        <v>1</v>
      </c>
      <c r="G25" s="710">
        <v>8</v>
      </c>
      <c r="H25" s="711">
        <v>8</v>
      </c>
      <c r="I25" s="712">
        <v>0.12</v>
      </c>
      <c r="J25" s="709" t="s">
        <v>2820</v>
      </c>
    </row>
    <row r="26" spans="1:10">
      <c r="A26" s="697"/>
      <c r="B26" s="715"/>
      <c r="C26" s="716"/>
      <c r="D26" s="700"/>
      <c r="E26" s="701"/>
      <c r="F26" s="717"/>
      <c r="G26" s="718"/>
      <c r="H26" s="700"/>
      <c r="I26" s="719" t="s">
        <v>1811</v>
      </c>
      <c r="J26" s="702">
        <v>432</v>
      </c>
    </row>
    <row r="28" spans="1:10">
      <c r="A28" s="697" t="s">
        <v>1813</v>
      </c>
      <c r="B28" s="740" t="s">
        <v>1341</v>
      </c>
      <c r="C28" s="741"/>
      <c r="D28" s="733"/>
      <c r="E28" s="701"/>
      <c r="F28" s="734"/>
      <c r="G28" s="735"/>
      <c r="H28" s="733"/>
      <c r="I28" s="734"/>
      <c r="J28" s="734"/>
    </row>
    <row r="29" spans="1:10" ht="38.25">
      <c r="A29" s="704" t="s">
        <v>1814</v>
      </c>
      <c r="B29" s="737" t="s">
        <v>1149</v>
      </c>
      <c r="C29" s="738" t="s">
        <v>1150</v>
      </c>
      <c r="D29" s="711" t="s">
        <v>31</v>
      </c>
      <c r="E29" s="742">
        <v>3</v>
      </c>
      <c r="F29" s="709">
        <v>1</v>
      </c>
      <c r="G29" s="710">
        <v>8</v>
      </c>
      <c r="H29" s="711">
        <v>8</v>
      </c>
      <c r="I29" s="712">
        <v>0.12</v>
      </c>
      <c r="J29" s="709">
        <v>26.88</v>
      </c>
    </row>
    <row r="30" spans="1:10">
      <c r="A30" s="697"/>
      <c r="B30" s="715"/>
      <c r="C30" s="716"/>
      <c r="D30" s="700"/>
      <c r="E30" s="701"/>
      <c r="F30" s="717"/>
      <c r="G30" s="718"/>
      <c r="H30" s="700"/>
      <c r="I30" s="719" t="s">
        <v>1819</v>
      </c>
      <c r="J30" s="702">
        <v>24</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J1212"/>
  <sheetViews>
    <sheetView workbookViewId="0">
      <selection activeCell="N28" sqref="N28"/>
    </sheetView>
  </sheetViews>
  <sheetFormatPr defaultRowHeight="15"/>
  <cols>
    <col min="1" max="1" width="9.140625" style="502"/>
    <col min="2" max="2" width="27.85546875" style="401" customWidth="1"/>
    <col min="3" max="3" width="71.28515625" style="401" customWidth="1"/>
    <col min="4" max="4" width="9.85546875" style="401" customWidth="1"/>
    <col min="5" max="5" width="9.140625" style="502"/>
    <col min="6" max="6" width="11.5703125" style="401" customWidth="1"/>
    <col min="7" max="9" width="9.140625" style="401"/>
    <col min="10" max="10" width="12.7109375" style="401" customWidth="1"/>
  </cols>
  <sheetData>
    <row r="1" spans="1:10">
      <c r="A1" s="743"/>
      <c r="B1" s="743"/>
      <c r="C1" s="743"/>
      <c r="D1" s="743"/>
      <c r="E1" s="743"/>
      <c r="F1" s="743"/>
      <c r="G1" s="136"/>
      <c r="H1" s="136"/>
      <c r="I1" s="136"/>
      <c r="J1" s="136"/>
    </row>
    <row r="2" spans="1:10" ht="15.75">
      <c r="A2" s="649" t="s">
        <v>0</v>
      </c>
      <c r="B2" s="649"/>
      <c r="C2" s="649"/>
      <c r="D2" s="649"/>
      <c r="E2" s="649"/>
      <c r="F2" s="649"/>
      <c r="G2" s="649"/>
      <c r="H2" s="649"/>
      <c r="I2" s="649"/>
      <c r="J2" s="649"/>
    </row>
    <row r="3" spans="1:10">
      <c r="A3" s="606"/>
      <c r="B3" s="136"/>
      <c r="C3" s="136"/>
      <c r="D3" s="136"/>
      <c r="E3" s="495"/>
      <c r="F3" s="136"/>
      <c r="G3" s="136"/>
      <c r="H3" s="136"/>
      <c r="I3" s="136"/>
      <c r="J3" s="136"/>
    </row>
    <row r="4" spans="1:10" ht="15.75">
      <c r="A4" s="650" t="s">
        <v>1</v>
      </c>
      <c r="B4" s="650"/>
      <c r="C4" s="650"/>
      <c r="D4" s="650"/>
      <c r="E4" s="650"/>
      <c r="F4" s="650"/>
      <c r="G4" s="650"/>
      <c r="H4" s="650"/>
      <c r="I4" s="650"/>
      <c r="J4" s="650"/>
    </row>
    <row r="5" spans="1:10" ht="15.75">
      <c r="A5" s="640"/>
      <c r="B5" s="640"/>
      <c r="C5" s="64"/>
      <c r="D5" s="640"/>
      <c r="E5" s="96"/>
      <c r="F5" s="640"/>
      <c r="G5" s="82"/>
      <c r="H5" s="640"/>
      <c r="I5" s="640"/>
      <c r="J5" s="640"/>
    </row>
    <row r="6" spans="1:10" ht="15.75">
      <c r="A6" s="640"/>
      <c r="B6" s="114" t="s">
        <v>2</v>
      </c>
      <c r="C6" s="115"/>
      <c r="D6" s="640"/>
      <c r="E6" s="96"/>
      <c r="F6" s="640"/>
      <c r="G6" s="82"/>
      <c r="H6" s="640"/>
      <c r="I6" s="640"/>
      <c r="J6" s="640"/>
    </row>
    <row r="7" spans="1:10" ht="15.75">
      <c r="A7" s="640"/>
      <c r="B7" s="640"/>
      <c r="C7" s="64"/>
      <c r="D7" s="640"/>
      <c r="E7" s="96"/>
      <c r="F7" s="640"/>
      <c r="G7" s="82"/>
      <c r="H7" s="640"/>
      <c r="I7" s="640"/>
      <c r="J7" s="640"/>
    </row>
    <row r="8" spans="1:10">
      <c r="A8" s="630" t="s">
        <v>3</v>
      </c>
      <c r="B8" s="646" t="s">
        <v>4</v>
      </c>
      <c r="C8" s="646"/>
      <c r="D8" s="646"/>
      <c r="E8" s="646"/>
      <c r="F8" s="646"/>
      <c r="G8" s="646"/>
      <c r="H8" s="646"/>
      <c r="I8" s="75"/>
      <c r="J8" s="75"/>
    </row>
    <row r="9" spans="1:10">
      <c r="A9" s="630" t="s">
        <v>5</v>
      </c>
      <c r="B9" s="647" t="s">
        <v>6</v>
      </c>
      <c r="C9" s="648"/>
      <c r="D9" s="648"/>
      <c r="E9" s="648"/>
      <c r="F9" s="648"/>
      <c r="G9" s="648"/>
      <c r="H9" s="648"/>
      <c r="I9" s="632"/>
      <c r="J9" s="632"/>
    </row>
    <row r="10" spans="1:10">
      <c r="A10" s="630" t="s">
        <v>7</v>
      </c>
      <c r="B10" s="653" t="s">
        <v>8</v>
      </c>
      <c r="C10" s="646"/>
      <c r="D10" s="646"/>
      <c r="E10" s="646"/>
      <c r="F10" s="646"/>
      <c r="G10" s="646"/>
      <c r="H10" s="646"/>
      <c r="I10" s="75"/>
      <c r="J10" s="75"/>
    </row>
    <row r="11" spans="1:10">
      <c r="A11" s="630" t="s">
        <v>9</v>
      </c>
      <c r="B11" s="654" t="s">
        <v>10</v>
      </c>
      <c r="C11" s="655"/>
      <c r="D11" s="655"/>
      <c r="E11" s="655"/>
      <c r="F11" s="655"/>
      <c r="G11" s="655"/>
      <c r="H11" s="655"/>
      <c r="I11" s="75"/>
      <c r="J11" s="75"/>
    </row>
    <row r="12" spans="1:10">
      <c r="A12" s="630" t="s">
        <v>11</v>
      </c>
      <c r="B12" s="656" t="s">
        <v>12</v>
      </c>
      <c r="C12" s="657"/>
      <c r="D12" s="657"/>
      <c r="E12" s="657"/>
      <c r="F12" s="657"/>
      <c r="G12" s="657"/>
      <c r="H12" s="657"/>
      <c r="I12" s="75"/>
      <c r="J12" s="75"/>
    </row>
    <row r="13" spans="1:10">
      <c r="A13" s="630" t="s">
        <v>13</v>
      </c>
      <c r="B13" s="658" t="s">
        <v>2797</v>
      </c>
      <c r="C13" s="657"/>
      <c r="D13" s="657"/>
      <c r="E13" s="657"/>
      <c r="F13" s="657"/>
      <c r="G13" s="657"/>
      <c r="H13" s="657"/>
      <c r="I13" s="75"/>
      <c r="J13" s="75"/>
    </row>
    <row r="14" spans="1:10" ht="15.75">
      <c r="A14" s="630" t="s">
        <v>1410</v>
      </c>
      <c r="B14" s="651" t="s">
        <v>2652</v>
      </c>
      <c r="C14" s="652"/>
      <c r="D14" s="652"/>
      <c r="E14" s="652"/>
      <c r="F14" s="652"/>
      <c r="G14" s="652"/>
      <c r="H14" s="652"/>
      <c r="I14" s="640"/>
      <c r="J14" s="640"/>
    </row>
    <row r="15" spans="1:10" ht="15.75">
      <c r="A15" s="640"/>
      <c r="B15" s="640"/>
      <c r="C15" s="64"/>
      <c r="D15" s="640"/>
      <c r="E15" s="96"/>
      <c r="F15" s="640"/>
      <c r="G15" s="82"/>
      <c r="H15" s="640"/>
      <c r="I15" s="640"/>
      <c r="J15" s="640"/>
    </row>
    <row r="17" spans="1:10" ht="63.75">
      <c r="A17" s="46" t="s">
        <v>14</v>
      </c>
      <c r="B17" s="14" t="s">
        <v>15</v>
      </c>
      <c r="C17" s="14" t="s">
        <v>16</v>
      </c>
      <c r="D17" s="14" t="s">
        <v>17</v>
      </c>
      <c r="E17" s="67" t="s">
        <v>18</v>
      </c>
      <c r="F17" s="90" t="s">
        <v>20</v>
      </c>
      <c r="G17" s="91" t="s">
        <v>21</v>
      </c>
      <c r="H17" s="92" t="s">
        <v>22</v>
      </c>
      <c r="I17" s="13" t="s">
        <v>23</v>
      </c>
      <c r="J17" s="13" t="s">
        <v>24</v>
      </c>
    </row>
    <row r="18" spans="1:10">
      <c r="A18" s="46" t="s">
        <v>26</v>
      </c>
      <c r="B18" s="14">
        <v>2</v>
      </c>
      <c r="C18" s="14">
        <v>3</v>
      </c>
      <c r="D18" s="14">
        <v>4</v>
      </c>
      <c r="E18" s="67">
        <v>5</v>
      </c>
      <c r="F18" s="93">
        <v>7</v>
      </c>
      <c r="G18" s="94">
        <v>8</v>
      </c>
      <c r="H18" s="95">
        <v>9</v>
      </c>
      <c r="I18" s="13">
        <v>10</v>
      </c>
      <c r="J18" s="13">
        <v>11</v>
      </c>
    </row>
    <row r="19" spans="1:10">
      <c r="A19" s="330">
        <v>1</v>
      </c>
      <c r="B19" s="51" t="s">
        <v>27</v>
      </c>
      <c r="C19" s="99"/>
      <c r="D19" s="333"/>
      <c r="E19" s="357"/>
      <c r="F19" s="65"/>
      <c r="G19" s="83"/>
      <c r="H19" s="76"/>
      <c r="I19" s="320"/>
      <c r="J19" s="320"/>
    </row>
    <row r="20" spans="1:10">
      <c r="A20" s="331" t="s">
        <v>28</v>
      </c>
      <c r="B20" s="339" t="s">
        <v>29</v>
      </c>
      <c r="C20" s="100" t="s">
        <v>30</v>
      </c>
      <c r="D20" s="16" t="s">
        <v>31</v>
      </c>
      <c r="E20" s="68" t="s">
        <v>32</v>
      </c>
      <c r="F20" s="304"/>
      <c r="G20" s="374"/>
      <c r="H20" s="334"/>
      <c r="I20" s="304"/>
      <c r="J20" s="304"/>
    </row>
    <row r="21" spans="1:10">
      <c r="A21" s="331" t="s">
        <v>33</v>
      </c>
      <c r="B21" s="339" t="s">
        <v>34</v>
      </c>
      <c r="C21" s="100" t="s">
        <v>30</v>
      </c>
      <c r="D21" s="16" t="s">
        <v>31</v>
      </c>
      <c r="E21" s="68" t="s">
        <v>32</v>
      </c>
      <c r="F21" s="304"/>
      <c r="G21" s="374"/>
      <c r="H21" s="334"/>
      <c r="I21" s="304"/>
      <c r="J21" s="304"/>
    </row>
    <row r="22" spans="1:10">
      <c r="A22" s="331" t="s">
        <v>35</v>
      </c>
      <c r="B22" s="339" t="s">
        <v>36</v>
      </c>
      <c r="C22" s="100" t="s">
        <v>37</v>
      </c>
      <c r="D22" s="16" t="s">
        <v>31</v>
      </c>
      <c r="E22" s="69" t="s">
        <v>38</v>
      </c>
      <c r="F22" s="304"/>
      <c r="G22" s="374"/>
      <c r="H22" s="334"/>
      <c r="I22" s="304"/>
      <c r="J22" s="304"/>
    </row>
    <row r="23" spans="1:10">
      <c r="A23" s="331" t="s">
        <v>39</v>
      </c>
      <c r="B23" s="339" t="s">
        <v>40</v>
      </c>
      <c r="C23" s="100" t="s">
        <v>37</v>
      </c>
      <c r="D23" s="16" t="s">
        <v>31</v>
      </c>
      <c r="E23" s="69" t="s">
        <v>38</v>
      </c>
      <c r="F23" s="304"/>
      <c r="G23" s="374"/>
      <c r="H23" s="334"/>
      <c r="I23" s="304"/>
      <c r="J23" s="304"/>
    </row>
    <row r="24" spans="1:10" ht="25.5">
      <c r="A24" s="331" t="s">
        <v>41</v>
      </c>
      <c r="B24" s="52" t="s">
        <v>42</v>
      </c>
      <c r="C24" s="52" t="s">
        <v>43</v>
      </c>
      <c r="D24" s="19" t="s">
        <v>31</v>
      </c>
      <c r="E24" s="70" t="s">
        <v>44</v>
      </c>
      <c r="F24" s="304"/>
      <c r="G24" s="374"/>
      <c r="H24" s="371"/>
      <c r="I24" s="318"/>
      <c r="J24" s="304"/>
    </row>
    <row r="25" spans="1:10">
      <c r="A25" s="332"/>
      <c r="B25" s="53"/>
      <c r="C25" s="101"/>
      <c r="D25" s="36"/>
      <c r="E25" s="71"/>
      <c r="F25" s="329"/>
      <c r="G25" s="378"/>
      <c r="H25" s="87"/>
      <c r="I25" s="373" t="s">
        <v>45</v>
      </c>
      <c r="J25" s="319"/>
    </row>
    <row r="26" spans="1:10">
      <c r="A26" s="330">
        <v>2</v>
      </c>
      <c r="B26" s="54" t="s">
        <v>46</v>
      </c>
      <c r="C26" s="102"/>
      <c r="D26" s="27"/>
      <c r="E26" s="97"/>
      <c r="F26" s="320"/>
      <c r="G26" s="375"/>
      <c r="H26" s="333"/>
      <c r="I26" s="320"/>
      <c r="J26" s="320"/>
    </row>
    <row r="27" spans="1:10" ht="26.25">
      <c r="A27" s="331" t="s">
        <v>47</v>
      </c>
      <c r="B27" s="52" t="s">
        <v>48</v>
      </c>
      <c r="C27" s="103" t="s">
        <v>2654</v>
      </c>
      <c r="D27" s="19" t="s">
        <v>49</v>
      </c>
      <c r="E27" s="70" t="s">
        <v>50</v>
      </c>
      <c r="F27" s="304"/>
      <c r="G27" s="374"/>
      <c r="H27" s="304"/>
      <c r="I27" s="304"/>
      <c r="J27" s="304"/>
    </row>
    <row r="28" spans="1:10" ht="25.5">
      <c r="A28" s="331" t="s">
        <v>51</v>
      </c>
      <c r="B28" s="55" t="s">
        <v>52</v>
      </c>
      <c r="C28" s="104" t="s">
        <v>2653</v>
      </c>
      <c r="D28" s="19" t="s">
        <v>49</v>
      </c>
      <c r="E28" s="70" t="s">
        <v>50</v>
      </c>
      <c r="F28" s="304"/>
      <c r="G28" s="374"/>
      <c r="H28" s="304"/>
      <c r="I28" s="318"/>
      <c r="J28" s="304"/>
    </row>
    <row r="29" spans="1:10">
      <c r="A29" s="332"/>
      <c r="B29" s="53"/>
      <c r="C29" s="101"/>
      <c r="D29" s="36"/>
      <c r="E29" s="98"/>
      <c r="F29" s="329"/>
      <c r="G29" s="373"/>
      <c r="H29" s="87"/>
      <c r="I29" s="373" t="s">
        <v>53</v>
      </c>
      <c r="J29" s="319"/>
    </row>
    <row r="30" spans="1:10">
      <c r="A30" s="330">
        <v>3</v>
      </c>
      <c r="B30" s="31" t="s">
        <v>54</v>
      </c>
      <c r="C30" s="105"/>
      <c r="D30" s="30"/>
      <c r="E30" s="357"/>
      <c r="F30" s="322"/>
      <c r="G30" s="375"/>
      <c r="H30" s="333"/>
      <c r="I30" s="322"/>
      <c r="J30" s="322"/>
    </row>
    <row r="31" spans="1:10" ht="38.25">
      <c r="A31" s="331" t="s">
        <v>55</v>
      </c>
      <c r="B31" s="56" t="s">
        <v>56</v>
      </c>
      <c r="C31" s="106" t="s">
        <v>57</v>
      </c>
      <c r="D31" s="16" t="s">
        <v>31</v>
      </c>
      <c r="E31" s="72" t="s">
        <v>58</v>
      </c>
      <c r="F31" s="304"/>
      <c r="G31" s="374"/>
      <c r="H31" s="78"/>
      <c r="I31" s="22"/>
      <c r="J31" s="22"/>
    </row>
    <row r="32" spans="1:10" ht="38.25">
      <c r="A32" s="331" t="s">
        <v>59</v>
      </c>
      <c r="B32" s="57" t="s">
        <v>60</v>
      </c>
      <c r="C32" s="56" t="s">
        <v>61</v>
      </c>
      <c r="D32" s="16" t="s">
        <v>31</v>
      </c>
      <c r="E32" s="72" t="s">
        <v>62</v>
      </c>
      <c r="F32" s="304"/>
      <c r="G32" s="374"/>
      <c r="H32" s="79"/>
      <c r="I32" s="24"/>
      <c r="J32" s="22"/>
    </row>
    <row r="33" spans="1:10" ht="25.5">
      <c r="A33" s="331" t="s">
        <v>63</v>
      </c>
      <c r="B33" s="56" t="s">
        <v>64</v>
      </c>
      <c r="C33" s="106" t="s">
        <v>65</v>
      </c>
      <c r="D33" s="16" t="s">
        <v>31</v>
      </c>
      <c r="E33" s="72" t="s">
        <v>66</v>
      </c>
      <c r="F33" s="304"/>
      <c r="G33" s="374"/>
      <c r="H33" s="78"/>
      <c r="I33" s="22"/>
      <c r="J33" s="22"/>
    </row>
    <row r="34" spans="1:10" ht="38.25">
      <c r="A34" s="331" t="s">
        <v>67</v>
      </c>
      <c r="B34" s="56" t="s">
        <v>68</v>
      </c>
      <c r="C34" s="106" t="s">
        <v>69</v>
      </c>
      <c r="D34" s="16" t="s">
        <v>31</v>
      </c>
      <c r="E34" s="72" t="s">
        <v>50</v>
      </c>
      <c r="F34" s="304"/>
      <c r="G34" s="374"/>
      <c r="H34" s="78"/>
      <c r="I34" s="22"/>
      <c r="J34" s="22"/>
    </row>
    <row r="35" spans="1:10">
      <c r="A35" s="331" t="s">
        <v>70</v>
      </c>
      <c r="B35" s="56" t="s">
        <v>71</v>
      </c>
      <c r="C35" s="106" t="s">
        <v>2655</v>
      </c>
      <c r="D35" s="16" t="s">
        <v>31</v>
      </c>
      <c r="E35" s="72" t="s">
        <v>72</v>
      </c>
      <c r="F35" s="304"/>
      <c r="G35" s="374"/>
      <c r="H35" s="78"/>
      <c r="I35" s="22"/>
      <c r="J35" s="22"/>
    </row>
    <row r="36" spans="1:10" ht="25.5">
      <c r="A36" s="331" t="s">
        <v>73</v>
      </c>
      <c r="B36" s="56" t="s">
        <v>74</v>
      </c>
      <c r="C36" s="106" t="s">
        <v>2656</v>
      </c>
      <c r="D36" s="16" t="s">
        <v>31</v>
      </c>
      <c r="E36" s="72" t="s">
        <v>75</v>
      </c>
      <c r="F36" s="304"/>
      <c r="G36" s="374"/>
      <c r="H36" s="78"/>
      <c r="I36" s="22"/>
      <c r="J36" s="22"/>
    </row>
    <row r="37" spans="1:10" ht="51">
      <c r="A37" s="331" t="s">
        <v>76</v>
      </c>
      <c r="B37" s="56" t="s">
        <v>77</v>
      </c>
      <c r="C37" s="106" t="s">
        <v>2657</v>
      </c>
      <c r="D37" s="16" t="s">
        <v>31</v>
      </c>
      <c r="E37" s="72" t="s">
        <v>38</v>
      </c>
      <c r="F37" s="304"/>
      <c r="G37" s="374"/>
      <c r="H37" s="78"/>
      <c r="I37" s="22"/>
      <c r="J37" s="22"/>
    </row>
    <row r="38" spans="1:10" ht="25.5">
      <c r="A38" s="331" t="s">
        <v>78</v>
      </c>
      <c r="B38" s="56" t="s">
        <v>79</v>
      </c>
      <c r="C38" s="106" t="s">
        <v>80</v>
      </c>
      <c r="D38" s="334" t="s">
        <v>31</v>
      </c>
      <c r="E38" s="72" t="s">
        <v>81</v>
      </c>
      <c r="F38" s="304"/>
      <c r="G38" s="374"/>
      <c r="H38" s="78"/>
      <c r="I38" s="22"/>
      <c r="J38" s="22"/>
    </row>
    <row r="39" spans="1:10" ht="38.25">
      <c r="A39" s="331" t="s">
        <v>82</v>
      </c>
      <c r="B39" s="56" t="s">
        <v>83</v>
      </c>
      <c r="C39" s="106" t="s">
        <v>2658</v>
      </c>
      <c r="D39" s="334" t="s">
        <v>49</v>
      </c>
      <c r="E39" s="72" t="s">
        <v>84</v>
      </c>
      <c r="F39" s="304"/>
      <c r="G39" s="374"/>
      <c r="H39" s="78"/>
      <c r="I39" s="22"/>
      <c r="J39" s="22"/>
    </row>
    <row r="40" spans="1:10" ht="51">
      <c r="A40" s="331" t="s">
        <v>85</v>
      </c>
      <c r="B40" s="56" t="s">
        <v>86</v>
      </c>
      <c r="C40" s="106" t="s">
        <v>2659</v>
      </c>
      <c r="D40" s="334" t="s">
        <v>87</v>
      </c>
      <c r="E40" s="72" t="s">
        <v>88</v>
      </c>
      <c r="F40" s="304"/>
      <c r="G40" s="374"/>
      <c r="H40" s="80"/>
      <c r="I40" s="44"/>
      <c r="J40" s="22"/>
    </row>
    <row r="41" spans="1:10">
      <c r="A41" s="332"/>
      <c r="B41" s="341"/>
      <c r="C41" s="385"/>
      <c r="D41" s="335"/>
      <c r="E41" s="358"/>
      <c r="F41" s="329"/>
      <c r="G41" s="88"/>
      <c r="H41" s="87"/>
      <c r="I41" s="373" t="s">
        <v>89</v>
      </c>
      <c r="J41" s="319"/>
    </row>
    <row r="42" spans="1:10">
      <c r="A42" s="330" t="s">
        <v>38</v>
      </c>
      <c r="B42" s="410" t="s">
        <v>90</v>
      </c>
      <c r="C42" s="108"/>
      <c r="D42" s="333"/>
      <c r="E42" s="357"/>
      <c r="F42" s="320"/>
      <c r="G42" s="375"/>
      <c r="H42" s="333"/>
      <c r="I42" s="320"/>
      <c r="J42" s="320"/>
    </row>
    <row r="43" spans="1:10" ht="38.25">
      <c r="A43" s="331" t="s">
        <v>91</v>
      </c>
      <c r="B43" s="293" t="s">
        <v>2636</v>
      </c>
      <c r="C43" s="293" t="s">
        <v>2660</v>
      </c>
      <c r="D43" s="334" t="s">
        <v>31</v>
      </c>
      <c r="E43" s="360">
        <v>300</v>
      </c>
      <c r="F43" s="304"/>
      <c r="G43" s="374"/>
      <c r="H43" s="334"/>
      <c r="I43" s="304"/>
      <c r="J43" s="304"/>
    </row>
    <row r="44" spans="1:10" ht="38.25">
      <c r="A44" s="331" t="s">
        <v>92</v>
      </c>
      <c r="B44" s="293" t="s">
        <v>2637</v>
      </c>
      <c r="C44" s="293" t="s">
        <v>2661</v>
      </c>
      <c r="D44" s="334" t="s">
        <v>31</v>
      </c>
      <c r="E44" s="360">
        <v>300</v>
      </c>
      <c r="F44" s="304"/>
      <c r="G44" s="374"/>
      <c r="H44" s="371"/>
      <c r="I44" s="318"/>
      <c r="J44" s="304"/>
    </row>
    <row r="45" spans="1:10">
      <c r="A45" s="332"/>
      <c r="B45" s="341"/>
      <c r="C45" s="385"/>
      <c r="D45" s="335"/>
      <c r="E45" s="358"/>
      <c r="F45" s="329"/>
      <c r="G45" s="88"/>
      <c r="H45" s="87"/>
      <c r="I45" s="373" t="s">
        <v>93</v>
      </c>
      <c r="J45" s="319"/>
    </row>
    <row r="46" spans="1:10">
      <c r="A46" s="330" t="s">
        <v>11</v>
      </c>
      <c r="B46" s="410" t="s">
        <v>94</v>
      </c>
      <c r="C46" s="108"/>
      <c r="D46" s="333"/>
      <c r="E46" s="357"/>
      <c r="F46" s="320"/>
      <c r="G46" s="375"/>
      <c r="H46" s="333"/>
      <c r="I46" s="320"/>
      <c r="J46" s="320"/>
    </row>
    <row r="47" spans="1:10" ht="25.5">
      <c r="A47" s="331" t="s">
        <v>95</v>
      </c>
      <c r="B47" s="293" t="s">
        <v>96</v>
      </c>
      <c r="C47" s="298" t="s">
        <v>97</v>
      </c>
      <c r="D47" s="334" t="s">
        <v>31</v>
      </c>
      <c r="E47" s="360">
        <v>4000</v>
      </c>
      <c r="F47" s="304"/>
      <c r="G47" s="374"/>
      <c r="H47" s="334"/>
      <c r="I47" s="304"/>
      <c r="J47" s="304"/>
    </row>
    <row r="48" spans="1:10" ht="25.5">
      <c r="A48" s="331" t="s">
        <v>98</v>
      </c>
      <c r="B48" s="293" t="s">
        <v>96</v>
      </c>
      <c r="C48" s="293" t="s">
        <v>99</v>
      </c>
      <c r="D48" s="334" t="s">
        <v>31</v>
      </c>
      <c r="E48" s="360">
        <v>500</v>
      </c>
      <c r="F48" s="304"/>
      <c r="G48" s="374"/>
      <c r="H48" s="371"/>
      <c r="I48" s="318"/>
      <c r="J48" s="304"/>
    </row>
    <row r="49" spans="1:10">
      <c r="A49" s="332"/>
      <c r="B49" s="341"/>
      <c r="C49" s="385"/>
      <c r="D49" s="335"/>
      <c r="E49" s="358"/>
      <c r="F49" s="329"/>
      <c r="G49" s="373"/>
      <c r="H49" s="87"/>
      <c r="I49" s="373" t="s">
        <v>100</v>
      </c>
      <c r="J49" s="319"/>
    </row>
    <row r="50" spans="1:10">
      <c r="A50" s="330" t="s">
        <v>88</v>
      </c>
      <c r="B50" s="342" t="s">
        <v>101</v>
      </c>
      <c r="C50" s="109"/>
      <c r="D50" s="333"/>
      <c r="E50" s="357"/>
      <c r="F50" s="320"/>
      <c r="G50" s="375"/>
      <c r="H50" s="333"/>
      <c r="I50" s="320"/>
      <c r="J50" s="320"/>
    </row>
    <row r="51" spans="1:10" ht="25.5">
      <c r="A51" s="331" t="s">
        <v>102</v>
      </c>
      <c r="B51" s="293" t="s">
        <v>103</v>
      </c>
      <c r="C51" s="293" t="s">
        <v>2577</v>
      </c>
      <c r="D51" s="334" t="s">
        <v>31</v>
      </c>
      <c r="E51" s="73">
        <v>240</v>
      </c>
      <c r="F51" s="304"/>
      <c r="G51" s="374"/>
      <c r="H51" s="334"/>
      <c r="I51" s="304"/>
      <c r="J51" s="304"/>
    </row>
    <row r="52" spans="1:10" ht="25.5">
      <c r="A52" s="331" t="s">
        <v>104</v>
      </c>
      <c r="B52" s="298" t="s">
        <v>105</v>
      </c>
      <c r="C52" s="298" t="s">
        <v>106</v>
      </c>
      <c r="D52" s="334" t="s">
        <v>31</v>
      </c>
      <c r="E52" s="73">
        <v>90</v>
      </c>
      <c r="F52" s="304"/>
      <c r="G52" s="374"/>
      <c r="H52" s="334"/>
      <c r="I52" s="304"/>
      <c r="J52" s="304"/>
    </row>
    <row r="53" spans="1:10">
      <c r="A53" s="331" t="s">
        <v>107</v>
      </c>
      <c r="B53" s="60" t="s">
        <v>108</v>
      </c>
      <c r="C53" s="293" t="s">
        <v>109</v>
      </c>
      <c r="D53" s="334" t="s">
        <v>31</v>
      </c>
      <c r="E53" s="73">
        <v>90</v>
      </c>
      <c r="F53" s="304"/>
      <c r="G53" s="374"/>
      <c r="H53" s="334"/>
      <c r="I53" s="304"/>
      <c r="J53" s="304"/>
    </row>
    <row r="54" spans="1:10" ht="25.5">
      <c r="A54" s="331" t="s">
        <v>110</v>
      </c>
      <c r="B54" s="60" t="s">
        <v>111</v>
      </c>
      <c r="C54" s="293" t="s">
        <v>112</v>
      </c>
      <c r="D54" s="334" t="s">
        <v>31</v>
      </c>
      <c r="E54" s="73">
        <v>90</v>
      </c>
      <c r="F54" s="304"/>
      <c r="G54" s="374"/>
      <c r="H54" s="371"/>
      <c r="I54" s="318"/>
      <c r="J54" s="304"/>
    </row>
    <row r="55" spans="1:10">
      <c r="A55" s="332"/>
      <c r="B55" s="341"/>
      <c r="C55" s="385"/>
      <c r="D55" s="335"/>
      <c r="E55" s="358"/>
      <c r="F55" s="329"/>
      <c r="G55" s="373"/>
      <c r="H55" s="87"/>
      <c r="I55" s="373" t="s">
        <v>113</v>
      </c>
      <c r="J55" s="89"/>
    </row>
    <row r="56" spans="1:10">
      <c r="A56" s="330" t="s">
        <v>114</v>
      </c>
      <c r="B56" s="411" t="s">
        <v>115</v>
      </c>
      <c r="C56" s="110"/>
      <c r="D56" s="333"/>
      <c r="E56" s="357"/>
      <c r="F56" s="320"/>
      <c r="G56" s="375"/>
      <c r="H56" s="333"/>
      <c r="I56" s="320"/>
      <c r="J56" s="320"/>
    </row>
    <row r="57" spans="1:10" ht="25.5">
      <c r="A57" s="331" t="s">
        <v>116</v>
      </c>
      <c r="B57" s="3" t="s">
        <v>117</v>
      </c>
      <c r="C57" s="3" t="s">
        <v>118</v>
      </c>
      <c r="D57" s="334" t="s">
        <v>87</v>
      </c>
      <c r="E57" s="360">
        <v>9</v>
      </c>
      <c r="F57" s="304"/>
      <c r="G57" s="374"/>
      <c r="H57" s="334"/>
      <c r="I57" s="304"/>
      <c r="J57" s="304"/>
    </row>
    <row r="58" spans="1:10" ht="25.5">
      <c r="A58" s="331" t="s">
        <v>119</v>
      </c>
      <c r="B58" s="3" t="s">
        <v>120</v>
      </c>
      <c r="C58" s="3" t="s">
        <v>121</v>
      </c>
      <c r="D58" s="334" t="s">
        <v>87</v>
      </c>
      <c r="E58" s="360">
        <v>6</v>
      </c>
      <c r="F58" s="304"/>
      <c r="G58" s="374"/>
      <c r="H58" s="371"/>
      <c r="I58" s="318"/>
      <c r="J58" s="304"/>
    </row>
    <row r="59" spans="1:10">
      <c r="A59" s="332"/>
      <c r="B59" s="341"/>
      <c r="C59" s="385"/>
      <c r="D59" s="335"/>
      <c r="E59" s="358"/>
      <c r="F59" s="329"/>
      <c r="G59" s="88"/>
      <c r="H59" s="87"/>
      <c r="I59" s="373" t="s">
        <v>122</v>
      </c>
      <c r="J59" s="319"/>
    </row>
    <row r="60" spans="1:10">
      <c r="A60" s="330" t="s">
        <v>123</v>
      </c>
      <c r="B60" s="342" t="s">
        <v>1411</v>
      </c>
      <c r="C60" s="109"/>
      <c r="D60" s="333"/>
      <c r="E60" s="357"/>
      <c r="F60" s="320"/>
      <c r="G60" s="375"/>
      <c r="H60" s="333"/>
      <c r="I60" s="320"/>
      <c r="J60" s="320"/>
    </row>
    <row r="61" spans="1:10" ht="25.5">
      <c r="A61" s="331" t="s">
        <v>124</v>
      </c>
      <c r="B61" s="61" t="s">
        <v>125</v>
      </c>
      <c r="C61" s="3" t="s">
        <v>126</v>
      </c>
      <c r="D61" s="294" t="s">
        <v>87</v>
      </c>
      <c r="E61" s="359">
        <v>16</v>
      </c>
      <c r="F61" s="304"/>
      <c r="G61" s="374"/>
      <c r="H61" s="334"/>
      <c r="I61" s="304"/>
      <c r="J61" s="304"/>
    </row>
    <row r="62" spans="1:10" ht="25.5">
      <c r="A62" s="331" t="s">
        <v>127</v>
      </c>
      <c r="B62" s="3" t="s">
        <v>128</v>
      </c>
      <c r="C62" s="3" t="s">
        <v>129</v>
      </c>
      <c r="D62" s="294" t="s">
        <v>87</v>
      </c>
      <c r="E62" s="359">
        <v>8</v>
      </c>
      <c r="F62" s="304"/>
      <c r="G62" s="374"/>
      <c r="H62" s="334"/>
      <c r="I62" s="304"/>
      <c r="J62" s="304"/>
    </row>
    <row r="63" spans="1:10" ht="25.5">
      <c r="A63" s="331" t="s">
        <v>130</v>
      </c>
      <c r="B63" s="3" t="s">
        <v>131</v>
      </c>
      <c r="C63" s="3" t="s">
        <v>132</v>
      </c>
      <c r="D63" s="294" t="s">
        <v>87</v>
      </c>
      <c r="E63" s="359">
        <v>6</v>
      </c>
      <c r="F63" s="304"/>
      <c r="G63" s="374"/>
      <c r="H63" s="334"/>
      <c r="I63" s="304"/>
      <c r="J63" s="304"/>
    </row>
    <row r="64" spans="1:10" ht="25.5">
      <c r="A64" s="331" t="s">
        <v>133</v>
      </c>
      <c r="B64" s="61" t="s">
        <v>131</v>
      </c>
      <c r="C64" s="61" t="s">
        <v>134</v>
      </c>
      <c r="D64" s="412" t="s">
        <v>87</v>
      </c>
      <c r="E64" s="413">
        <v>6</v>
      </c>
      <c r="F64" s="304"/>
      <c r="G64" s="374"/>
      <c r="H64" s="334"/>
      <c r="I64" s="304"/>
      <c r="J64" s="304"/>
    </row>
    <row r="65" spans="1:10">
      <c r="A65" s="331" t="s">
        <v>135</v>
      </c>
      <c r="B65" s="3" t="s">
        <v>136</v>
      </c>
      <c r="C65" s="3" t="s">
        <v>137</v>
      </c>
      <c r="D65" s="294" t="s">
        <v>31</v>
      </c>
      <c r="E65" s="359">
        <v>6</v>
      </c>
      <c r="F65" s="304"/>
      <c r="G65" s="374"/>
      <c r="H65" s="334"/>
      <c r="I65" s="304"/>
      <c r="J65" s="304"/>
    </row>
    <row r="66" spans="1:10" ht="25.5">
      <c r="A66" s="331" t="s">
        <v>138</v>
      </c>
      <c r="B66" s="3" t="s">
        <v>139</v>
      </c>
      <c r="C66" s="3" t="s">
        <v>140</v>
      </c>
      <c r="D66" s="294" t="s">
        <v>31</v>
      </c>
      <c r="E66" s="359">
        <v>30</v>
      </c>
      <c r="F66" s="304"/>
      <c r="G66" s="374"/>
      <c r="H66" s="334"/>
      <c r="I66" s="304"/>
      <c r="J66" s="304"/>
    </row>
    <row r="67" spans="1:10">
      <c r="A67" s="331" t="s">
        <v>141</v>
      </c>
      <c r="B67" s="61" t="s">
        <v>142</v>
      </c>
      <c r="C67" s="3" t="s">
        <v>143</v>
      </c>
      <c r="D67" s="294" t="s">
        <v>87</v>
      </c>
      <c r="E67" s="359">
        <v>14</v>
      </c>
      <c r="F67" s="304"/>
      <c r="G67" s="374"/>
      <c r="H67" s="334"/>
      <c r="I67" s="304"/>
      <c r="J67" s="304"/>
    </row>
    <row r="68" spans="1:10" ht="25.5">
      <c r="A68" s="331" t="s">
        <v>144</v>
      </c>
      <c r="B68" s="414" t="s">
        <v>145</v>
      </c>
      <c r="C68" s="415" t="s">
        <v>2578</v>
      </c>
      <c r="D68" s="416" t="s">
        <v>31</v>
      </c>
      <c r="E68" s="417" t="s">
        <v>88</v>
      </c>
      <c r="F68" s="304"/>
      <c r="G68" s="374"/>
      <c r="H68" s="334"/>
      <c r="I68" s="304"/>
      <c r="J68" s="304"/>
    </row>
    <row r="69" spans="1:10" ht="25.5">
      <c r="A69" s="331" t="s">
        <v>146</v>
      </c>
      <c r="B69" s="3" t="s">
        <v>147</v>
      </c>
      <c r="C69" s="3" t="s">
        <v>148</v>
      </c>
      <c r="D69" s="294" t="s">
        <v>31</v>
      </c>
      <c r="E69" s="359">
        <v>8</v>
      </c>
      <c r="F69" s="304"/>
      <c r="G69" s="374"/>
      <c r="H69" s="334"/>
      <c r="I69" s="304"/>
      <c r="J69" s="304"/>
    </row>
    <row r="70" spans="1:10" ht="25.5">
      <c r="A70" s="331" t="s">
        <v>149</v>
      </c>
      <c r="B70" s="3" t="s">
        <v>150</v>
      </c>
      <c r="C70" s="3" t="s">
        <v>151</v>
      </c>
      <c r="D70" s="294" t="s">
        <v>31</v>
      </c>
      <c r="E70" s="359">
        <v>20</v>
      </c>
      <c r="F70" s="304"/>
      <c r="G70" s="374"/>
      <c r="H70" s="371"/>
      <c r="I70" s="318"/>
      <c r="J70" s="304"/>
    </row>
    <row r="71" spans="1:10">
      <c r="A71" s="332"/>
      <c r="B71" s="341"/>
      <c r="C71" s="385"/>
      <c r="D71" s="335"/>
      <c r="E71" s="358"/>
      <c r="F71" s="329"/>
      <c r="G71" s="88"/>
      <c r="H71" s="87"/>
      <c r="I71" s="373" t="s">
        <v>152</v>
      </c>
      <c r="J71" s="319"/>
    </row>
    <row r="72" spans="1:10">
      <c r="A72" s="330" t="s">
        <v>153</v>
      </c>
      <c r="B72" s="342" t="s">
        <v>154</v>
      </c>
      <c r="C72" s="109"/>
      <c r="D72" s="333"/>
      <c r="E72" s="357"/>
      <c r="F72" s="320"/>
      <c r="G72" s="375"/>
      <c r="H72" s="333"/>
      <c r="I72" s="320"/>
      <c r="J72" s="320"/>
    </row>
    <row r="73" spans="1:10" ht="38.25">
      <c r="A73" s="331" t="s">
        <v>155</v>
      </c>
      <c r="B73" s="61" t="s">
        <v>156</v>
      </c>
      <c r="C73" s="3" t="s">
        <v>2662</v>
      </c>
      <c r="D73" s="294" t="s">
        <v>31</v>
      </c>
      <c r="E73" s="359">
        <v>4</v>
      </c>
      <c r="F73" s="304"/>
      <c r="G73" s="374"/>
      <c r="H73" s="334"/>
      <c r="I73" s="304"/>
      <c r="J73" s="304"/>
    </row>
    <row r="74" spans="1:10" ht="25.5">
      <c r="A74" s="331" t="s">
        <v>160</v>
      </c>
      <c r="B74" s="61" t="s">
        <v>161</v>
      </c>
      <c r="C74" s="3" t="s">
        <v>2663</v>
      </c>
      <c r="D74" s="294" t="s">
        <v>87</v>
      </c>
      <c r="E74" s="359" t="s">
        <v>162</v>
      </c>
      <c r="F74" s="304"/>
      <c r="G74" s="374"/>
      <c r="H74" s="334"/>
      <c r="I74" s="304"/>
      <c r="J74" s="304"/>
    </row>
    <row r="75" spans="1:10" ht="25.5">
      <c r="A75" s="331" t="s">
        <v>165</v>
      </c>
      <c r="B75" s="61" t="s">
        <v>166</v>
      </c>
      <c r="C75" s="3" t="s">
        <v>2664</v>
      </c>
      <c r="D75" s="294" t="s">
        <v>87</v>
      </c>
      <c r="E75" s="359" t="s">
        <v>162</v>
      </c>
      <c r="F75" s="304"/>
      <c r="G75" s="374"/>
      <c r="H75" s="334"/>
      <c r="I75" s="304"/>
      <c r="J75" s="304"/>
    </row>
    <row r="76" spans="1:10" ht="25.5">
      <c r="A76" s="331" t="s">
        <v>176</v>
      </c>
      <c r="B76" s="61" t="s">
        <v>177</v>
      </c>
      <c r="C76" s="3" t="s">
        <v>178</v>
      </c>
      <c r="D76" s="294" t="s">
        <v>174</v>
      </c>
      <c r="E76" s="359">
        <v>3</v>
      </c>
      <c r="F76" s="304"/>
      <c r="G76" s="374"/>
      <c r="H76" s="334"/>
      <c r="I76" s="304"/>
      <c r="J76" s="304"/>
    </row>
    <row r="77" spans="1:10" ht="51">
      <c r="A77" s="331" t="s">
        <v>179</v>
      </c>
      <c r="B77" s="61" t="s">
        <v>180</v>
      </c>
      <c r="C77" s="3" t="s">
        <v>2665</v>
      </c>
      <c r="D77" s="294" t="s">
        <v>31</v>
      </c>
      <c r="E77" s="359">
        <v>10</v>
      </c>
      <c r="F77" s="304"/>
      <c r="G77" s="374"/>
      <c r="H77" s="371"/>
      <c r="I77" s="318"/>
      <c r="J77" s="304"/>
    </row>
    <row r="78" spans="1:10">
      <c r="A78" s="332"/>
      <c r="B78" s="341"/>
      <c r="C78" s="385"/>
      <c r="D78" s="335"/>
      <c r="E78" s="358"/>
      <c r="F78" s="329"/>
      <c r="G78" s="88"/>
      <c r="H78" s="335"/>
      <c r="I78" s="373" t="s">
        <v>181</v>
      </c>
      <c r="J78" s="319"/>
    </row>
    <row r="79" spans="1:10">
      <c r="A79" s="330" t="s">
        <v>182</v>
      </c>
      <c r="B79" s="342" t="s">
        <v>1124</v>
      </c>
      <c r="C79" s="129"/>
      <c r="D79" s="130"/>
      <c r="E79" s="187"/>
      <c r="F79" s="320"/>
      <c r="G79" s="375"/>
      <c r="H79" s="333"/>
      <c r="I79" s="320"/>
      <c r="J79" s="320"/>
    </row>
    <row r="80" spans="1:10" ht="38.25">
      <c r="A80" s="331" t="s">
        <v>183</v>
      </c>
      <c r="B80" s="61" t="s">
        <v>157</v>
      </c>
      <c r="C80" s="3" t="s">
        <v>158</v>
      </c>
      <c r="D80" s="294" t="s">
        <v>87</v>
      </c>
      <c r="E80" s="359">
        <v>4</v>
      </c>
      <c r="F80" s="304"/>
      <c r="G80" s="374"/>
      <c r="H80" s="334"/>
      <c r="I80" s="304"/>
      <c r="J80" s="304"/>
    </row>
    <row r="81" spans="1:10" ht="38.25">
      <c r="A81" s="331" t="s">
        <v>186</v>
      </c>
      <c r="B81" s="61" t="s">
        <v>157</v>
      </c>
      <c r="C81" s="3" t="s">
        <v>159</v>
      </c>
      <c r="D81" s="294" t="s">
        <v>87</v>
      </c>
      <c r="E81" s="359">
        <v>3</v>
      </c>
      <c r="F81" s="304"/>
      <c r="G81" s="374"/>
      <c r="H81" s="334"/>
      <c r="I81" s="304"/>
      <c r="J81" s="304"/>
    </row>
    <row r="82" spans="1:10">
      <c r="A82" s="332"/>
      <c r="B82" s="341"/>
      <c r="C82" s="385"/>
      <c r="D82" s="335"/>
      <c r="E82" s="358"/>
      <c r="F82" s="329"/>
      <c r="G82" s="88"/>
      <c r="H82" s="335"/>
      <c r="I82" s="373" t="s">
        <v>230</v>
      </c>
      <c r="J82" s="319"/>
    </row>
    <row r="83" spans="1:10">
      <c r="A83" s="330">
        <v>11</v>
      </c>
      <c r="B83" s="342" t="s">
        <v>1125</v>
      </c>
      <c r="C83" s="131"/>
      <c r="D83" s="131"/>
      <c r="E83" s="496"/>
      <c r="F83" s="131"/>
      <c r="G83" s="131"/>
      <c r="H83" s="131"/>
      <c r="I83" s="131"/>
      <c r="J83" s="131"/>
    </row>
    <row r="84" spans="1:10" ht="25.5">
      <c r="A84" s="331" t="s">
        <v>231</v>
      </c>
      <c r="B84" s="61" t="s">
        <v>163</v>
      </c>
      <c r="C84" s="3" t="s">
        <v>164</v>
      </c>
      <c r="D84" s="294" t="s">
        <v>87</v>
      </c>
      <c r="E84" s="359" t="s">
        <v>162</v>
      </c>
      <c r="F84" s="304"/>
      <c r="G84" s="374"/>
      <c r="H84" s="334"/>
      <c r="I84" s="304"/>
      <c r="J84" s="304"/>
    </row>
    <row r="85" spans="1:10">
      <c r="A85" s="332"/>
      <c r="B85" s="341"/>
      <c r="C85" s="385"/>
      <c r="D85" s="335"/>
      <c r="E85" s="358"/>
      <c r="F85" s="329"/>
      <c r="G85" s="88"/>
      <c r="H85" s="335"/>
      <c r="I85" s="373" t="s">
        <v>245</v>
      </c>
      <c r="J85" s="319"/>
    </row>
    <row r="86" spans="1:10">
      <c r="A86" s="330" t="s">
        <v>246</v>
      </c>
      <c r="B86" s="342" t="s">
        <v>1412</v>
      </c>
      <c r="C86" s="131"/>
      <c r="D86" s="131"/>
      <c r="E86" s="496"/>
      <c r="F86" s="131"/>
      <c r="G86" s="131"/>
      <c r="H86" s="131"/>
      <c r="I86" s="131"/>
      <c r="J86" s="131"/>
    </row>
    <row r="87" spans="1:10" ht="25.5">
      <c r="A87" s="331" t="s">
        <v>247</v>
      </c>
      <c r="B87" s="61" t="s">
        <v>167</v>
      </c>
      <c r="C87" s="3" t="s">
        <v>168</v>
      </c>
      <c r="D87" s="294" t="s">
        <v>87</v>
      </c>
      <c r="E87" s="359">
        <v>6</v>
      </c>
      <c r="F87" s="304"/>
      <c r="G87" s="374"/>
      <c r="H87" s="334"/>
      <c r="I87" s="304"/>
      <c r="J87" s="304"/>
    </row>
    <row r="88" spans="1:10">
      <c r="A88" s="332"/>
      <c r="B88" s="341"/>
      <c r="C88" s="385"/>
      <c r="D88" s="335"/>
      <c r="E88" s="358"/>
      <c r="F88" s="329"/>
      <c r="G88" s="88"/>
      <c r="H88" s="335"/>
      <c r="I88" s="373" t="s">
        <v>266</v>
      </c>
      <c r="J88" s="319"/>
    </row>
    <row r="89" spans="1:10">
      <c r="A89" s="330" t="s">
        <v>267</v>
      </c>
      <c r="B89" s="342" t="s">
        <v>1413</v>
      </c>
      <c r="C89" s="131"/>
      <c r="D89" s="131"/>
      <c r="E89" s="496"/>
      <c r="F89" s="131"/>
      <c r="G89" s="131"/>
      <c r="H89" s="131"/>
      <c r="I89" s="131"/>
      <c r="J89" s="131"/>
    </row>
    <row r="90" spans="1:10" ht="25.5">
      <c r="A90" s="331" t="s">
        <v>268</v>
      </c>
      <c r="B90" s="61" t="s">
        <v>169</v>
      </c>
      <c r="C90" s="3" t="s">
        <v>170</v>
      </c>
      <c r="D90" s="294" t="s">
        <v>87</v>
      </c>
      <c r="E90" s="359">
        <v>4</v>
      </c>
      <c r="F90" s="304"/>
      <c r="G90" s="374"/>
      <c r="H90" s="334"/>
      <c r="I90" s="304"/>
      <c r="J90" s="304"/>
    </row>
    <row r="91" spans="1:10">
      <c r="A91" s="332"/>
      <c r="B91" s="341"/>
      <c r="C91" s="385"/>
      <c r="D91" s="335"/>
      <c r="E91" s="358"/>
      <c r="F91" s="329"/>
      <c r="G91" s="88"/>
      <c r="H91" s="335"/>
      <c r="I91" s="373" t="s">
        <v>271</v>
      </c>
      <c r="J91" s="319"/>
    </row>
    <row r="92" spans="1:10">
      <c r="A92" s="330" t="s">
        <v>272</v>
      </c>
      <c r="B92" s="342" t="s">
        <v>1414</v>
      </c>
      <c r="C92" s="131"/>
      <c r="D92" s="131"/>
      <c r="E92" s="496"/>
      <c r="F92" s="131"/>
      <c r="G92" s="131"/>
      <c r="H92" s="131"/>
      <c r="I92" s="131"/>
      <c r="J92" s="131"/>
    </row>
    <row r="93" spans="1:10" ht="25.5">
      <c r="A93" s="331" t="s">
        <v>273</v>
      </c>
      <c r="B93" s="61" t="s">
        <v>171</v>
      </c>
      <c r="C93" s="3" t="s">
        <v>172</v>
      </c>
      <c r="D93" s="294" t="s">
        <v>87</v>
      </c>
      <c r="E93" s="359">
        <v>10</v>
      </c>
      <c r="F93" s="304"/>
      <c r="G93" s="374"/>
      <c r="H93" s="334"/>
      <c r="I93" s="304"/>
      <c r="J93" s="304"/>
    </row>
    <row r="94" spans="1:10">
      <c r="A94" s="332"/>
      <c r="B94" s="341"/>
      <c r="C94" s="385"/>
      <c r="D94" s="335"/>
      <c r="E94" s="358"/>
      <c r="F94" s="329"/>
      <c r="G94" s="88"/>
      <c r="H94" s="335"/>
      <c r="I94" s="373" t="s">
        <v>283</v>
      </c>
      <c r="J94" s="319"/>
    </row>
    <row r="95" spans="1:10">
      <c r="A95" s="330" t="s">
        <v>284</v>
      </c>
      <c r="B95" s="342" t="s">
        <v>1415</v>
      </c>
      <c r="C95" s="131"/>
      <c r="D95" s="131"/>
      <c r="E95" s="496"/>
      <c r="F95" s="131"/>
      <c r="G95" s="131"/>
      <c r="H95" s="131"/>
      <c r="I95" s="131"/>
      <c r="J95" s="131"/>
    </row>
    <row r="96" spans="1:10" ht="25.5">
      <c r="A96" s="331" t="s">
        <v>285</v>
      </c>
      <c r="B96" s="61" t="s">
        <v>173</v>
      </c>
      <c r="C96" s="3" t="s">
        <v>2666</v>
      </c>
      <c r="D96" s="294" t="s">
        <v>174</v>
      </c>
      <c r="E96" s="359">
        <v>3</v>
      </c>
      <c r="F96" s="304"/>
      <c r="G96" s="374"/>
      <c r="H96" s="334"/>
      <c r="I96" s="304"/>
      <c r="J96" s="304"/>
    </row>
    <row r="97" spans="1:10">
      <c r="A97" s="332"/>
      <c r="B97" s="341"/>
      <c r="C97" s="385"/>
      <c r="D97" s="335"/>
      <c r="E97" s="358"/>
      <c r="F97" s="329"/>
      <c r="G97" s="88"/>
      <c r="H97" s="335"/>
      <c r="I97" s="373" t="s">
        <v>308</v>
      </c>
      <c r="J97" s="319"/>
    </row>
    <row r="98" spans="1:10">
      <c r="A98" s="330" t="s">
        <v>309</v>
      </c>
      <c r="B98" s="342" t="s">
        <v>1416</v>
      </c>
      <c r="C98" s="131"/>
      <c r="D98" s="131"/>
      <c r="E98" s="496"/>
      <c r="F98" s="131"/>
      <c r="G98" s="131"/>
      <c r="H98" s="131"/>
      <c r="I98" s="131"/>
      <c r="J98" s="131"/>
    </row>
    <row r="99" spans="1:10" ht="25.5">
      <c r="A99" s="331" t="s">
        <v>310</v>
      </c>
      <c r="B99" s="61" t="s">
        <v>175</v>
      </c>
      <c r="C99" s="3" t="s">
        <v>2667</v>
      </c>
      <c r="D99" s="294" t="s">
        <v>174</v>
      </c>
      <c r="E99" s="359">
        <v>3</v>
      </c>
      <c r="F99" s="304"/>
      <c r="G99" s="374"/>
      <c r="H99" s="334"/>
      <c r="I99" s="304"/>
      <c r="J99" s="304"/>
    </row>
    <row r="100" spans="1:10">
      <c r="A100" s="332"/>
      <c r="B100" s="39"/>
      <c r="C100" s="39"/>
      <c r="D100" s="40"/>
      <c r="E100" s="176"/>
      <c r="F100" s="329"/>
      <c r="G100" s="88"/>
      <c r="H100" s="335"/>
      <c r="I100" s="373" t="s">
        <v>319</v>
      </c>
      <c r="J100" s="319"/>
    </row>
    <row r="101" spans="1:10">
      <c r="A101" s="330" t="s">
        <v>320</v>
      </c>
      <c r="B101" s="62" t="s">
        <v>2579</v>
      </c>
      <c r="C101" s="111"/>
      <c r="D101" s="32"/>
      <c r="E101" s="74"/>
      <c r="F101" s="320"/>
      <c r="G101" s="375"/>
      <c r="H101" s="333"/>
      <c r="I101" s="320"/>
      <c r="J101" s="320"/>
    </row>
    <row r="102" spans="1:10" ht="25.5">
      <c r="A102" s="331" t="s">
        <v>321</v>
      </c>
      <c r="B102" s="418" t="s">
        <v>184</v>
      </c>
      <c r="C102" s="419" t="s">
        <v>185</v>
      </c>
      <c r="D102" s="134" t="s">
        <v>31</v>
      </c>
      <c r="E102" s="420">
        <v>150</v>
      </c>
      <c r="F102" s="304"/>
      <c r="G102" s="374"/>
      <c r="H102" s="334"/>
      <c r="I102" s="304"/>
      <c r="J102" s="304"/>
    </row>
    <row r="103" spans="1:10" ht="38.25">
      <c r="A103" s="331" t="s">
        <v>324</v>
      </c>
      <c r="B103" s="418" t="s">
        <v>187</v>
      </c>
      <c r="C103" s="419" t="s">
        <v>185</v>
      </c>
      <c r="D103" s="134" t="s">
        <v>31</v>
      </c>
      <c r="E103" s="420">
        <v>150</v>
      </c>
      <c r="F103" s="304"/>
      <c r="G103" s="374"/>
      <c r="H103" s="334"/>
      <c r="I103" s="304"/>
      <c r="J103" s="304"/>
    </row>
    <row r="104" spans="1:10" ht="38.25">
      <c r="A104" s="331" t="s">
        <v>326</v>
      </c>
      <c r="B104" s="418" t="s">
        <v>188</v>
      </c>
      <c r="C104" s="419" t="s">
        <v>185</v>
      </c>
      <c r="D104" s="134" t="s">
        <v>31</v>
      </c>
      <c r="E104" s="420">
        <v>150</v>
      </c>
      <c r="F104" s="304"/>
      <c r="G104" s="374"/>
      <c r="H104" s="334"/>
      <c r="I104" s="304"/>
      <c r="J104" s="304"/>
    </row>
    <row r="105" spans="1:10">
      <c r="A105" s="332"/>
      <c r="B105" s="39"/>
      <c r="C105" s="39"/>
      <c r="D105" s="40"/>
      <c r="E105" s="176"/>
      <c r="F105" s="329"/>
      <c r="G105" s="88"/>
      <c r="H105" s="335"/>
      <c r="I105" s="373" t="s">
        <v>1417</v>
      </c>
      <c r="J105" s="319"/>
    </row>
    <row r="106" spans="1:10">
      <c r="A106" s="330" t="s">
        <v>335</v>
      </c>
      <c r="B106" s="62" t="s">
        <v>1418</v>
      </c>
      <c r="C106" s="111"/>
      <c r="D106" s="32"/>
      <c r="E106" s="74"/>
      <c r="F106" s="320"/>
      <c r="G106" s="375"/>
      <c r="H106" s="333"/>
      <c r="I106" s="320"/>
      <c r="J106" s="320"/>
    </row>
    <row r="107" spans="1:10" ht="25.5">
      <c r="A107" s="331" t="s">
        <v>336</v>
      </c>
      <c r="B107" s="297" t="s">
        <v>189</v>
      </c>
      <c r="C107" s="419" t="s">
        <v>190</v>
      </c>
      <c r="D107" s="134" t="s">
        <v>31</v>
      </c>
      <c r="E107" s="139">
        <v>330</v>
      </c>
      <c r="F107" s="304"/>
      <c r="G107" s="374"/>
      <c r="H107" s="334"/>
      <c r="I107" s="304"/>
      <c r="J107" s="304"/>
    </row>
    <row r="108" spans="1:10" ht="25.5">
      <c r="A108" s="331" t="s">
        <v>338</v>
      </c>
      <c r="B108" s="297" t="s">
        <v>191</v>
      </c>
      <c r="C108" s="419" t="s">
        <v>190</v>
      </c>
      <c r="D108" s="134" t="s">
        <v>31</v>
      </c>
      <c r="E108" s="139">
        <v>150</v>
      </c>
      <c r="F108" s="304"/>
      <c r="G108" s="374"/>
      <c r="H108" s="334"/>
      <c r="I108" s="304"/>
      <c r="J108" s="304"/>
    </row>
    <row r="109" spans="1:10" ht="25.5">
      <c r="A109" s="331" t="s">
        <v>340</v>
      </c>
      <c r="B109" s="132" t="s">
        <v>222</v>
      </c>
      <c r="C109" s="421" t="s">
        <v>223</v>
      </c>
      <c r="D109" s="134" t="s">
        <v>87</v>
      </c>
      <c r="E109" s="422" t="s">
        <v>162</v>
      </c>
      <c r="F109" s="304"/>
      <c r="G109" s="374"/>
      <c r="H109" s="334"/>
      <c r="I109" s="304"/>
      <c r="J109" s="304"/>
    </row>
    <row r="110" spans="1:10" ht="25.5">
      <c r="A110" s="331" t="s">
        <v>342</v>
      </c>
      <c r="B110" s="132" t="s">
        <v>224</v>
      </c>
      <c r="C110" s="421" t="s">
        <v>225</v>
      </c>
      <c r="D110" s="134" t="s">
        <v>87</v>
      </c>
      <c r="E110" s="422" t="s">
        <v>162</v>
      </c>
      <c r="F110" s="304"/>
      <c r="G110" s="374"/>
      <c r="H110" s="334"/>
      <c r="I110" s="304"/>
      <c r="J110" s="304"/>
    </row>
    <row r="111" spans="1:10" ht="25.5">
      <c r="A111" s="331" t="s">
        <v>345</v>
      </c>
      <c r="B111" s="132" t="s">
        <v>192</v>
      </c>
      <c r="C111" s="133" t="s">
        <v>193</v>
      </c>
      <c r="D111" s="134" t="s">
        <v>87</v>
      </c>
      <c r="E111" s="11">
        <v>12</v>
      </c>
      <c r="F111" s="304"/>
      <c r="G111" s="374"/>
      <c r="H111" s="334"/>
      <c r="I111" s="304"/>
      <c r="J111" s="304"/>
    </row>
    <row r="112" spans="1:10" ht="25.5">
      <c r="A112" s="331" t="s">
        <v>348</v>
      </c>
      <c r="B112" s="132" t="s">
        <v>194</v>
      </c>
      <c r="C112" s="133" t="s">
        <v>195</v>
      </c>
      <c r="D112" s="134" t="s">
        <v>87</v>
      </c>
      <c r="E112" s="11">
        <v>2</v>
      </c>
      <c r="F112" s="304"/>
      <c r="G112" s="374"/>
      <c r="H112" s="334"/>
      <c r="I112" s="304"/>
      <c r="J112" s="304"/>
    </row>
    <row r="113" spans="1:10" ht="25.5">
      <c r="A113" s="331" t="s">
        <v>350</v>
      </c>
      <c r="B113" s="132" t="s">
        <v>196</v>
      </c>
      <c r="C113" s="133" t="s">
        <v>197</v>
      </c>
      <c r="D113" s="134" t="s">
        <v>87</v>
      </c>
      <c r="E113" s="11">
        <v>2</v>
      </c>
      <c r="F113" s="304"/>
      <c r="G113" s="374"/>
      <c r="H113" s="334"/>
      <c r="I113" s="304"/>
      <c r="J113" s="304"/>
    </row>
    <row r="114" spans="1:10" ht="38.25">
      <c r="A114" s="331" t="s">
        <v>1419</v>
      </c>
      <c r="B114" s="132" t="s">
        <v>226</v>
      </c>
      <c r="C114" s="133" t="s">
        <v>227</v>
      </c>
      <c r="D114" s="134" t="s">
        <v>87</v>
      </c>
      <c r="E114" s="139">
        <v>2</v>
      </c>
      <c r="F114" s="304"/>
      <c r="G114" s="374"/>
      <c r="H114" s="334"/>
      <c r="I114" s="304"/>
      <c r="J114" s="304"/>
    </row>
    <row r="115" spans="1:10" ht="38.25">
      <c r="A115" s="331" t="s">
        <v>1420</v>
      </c>
      <c r="B115" s="132" t="s">
        <v>228</v>
      </c>
      <c r="C115" s="133" t="s">
        <v>229</v>
      </c>
      <c r="D115" s="134" t="s">
        <v>87</v>
      </c>
      <c r="E115" s="139">
        <v>2</v>
      </c>
      <c r="F115" s="304"/>
      <c r="G115" s="374"/>
      <c r="H115" s="334"/>
      <c r="I115" s="304"/>
      <c r="J115" s="304"/>
    </row>
    <row r="116" spans="1:10">
      <c r="A116" s="332"/>
      <c r="B116" s="39"/>
      <c r="C116" s="39"/>
      <c r="D116" s="40"/>
      <c r="E116" s="176"/>
      <c r="F116" s="329"/>
      <c r="G116" s="88"/>
      <c r="H116" s="335"/>
      <c r="I116" s="373" t="s">
        <v>352</v>
      </c>
      <c r="J116" s="319"/>
    </row>
    <row r="117" spans="1:10">
      <c r="A117" s="330" t="s">
        <v>353</v>
      </c>
      <c r="B117" s="62" t="s">
        <v>1421</v>
      </c>
      <c r="C117" s="111"/>
      <c r="D117" s="32"/>
      <c r="E117" s="74"/>
      <c r="F117" s="320"/>
      <c r="G117" s="375"/>
      <c r="H117" s="333"/>
      <c r="I117" s="320"/>
      <c r="J117" s="320"/>
    </row>
    <row r="118" spans="1:10" ht="25.5">
      <c r="A118" s="267" t="s">
        <v>354</v>
      </c>
      <c r="B118" s="132" t="s">
        <v>202</v>
      </c>
      <c r="C118" s="133" t="s">
        <v>203</v>
      </c>
      <c r="D118" s="134" t="s">
        <v>87</v>
      </c>
      <c r="E118" s="11">
        <v>3</v>
      </c>
      <c r="F118" s="304"/>
      <c r="G118" s="374"/>
      <c r="H118" s="334"/>
      <c r="I118" s="304"/>
      <c r="J118" s="304"/>
    </row>
    <row r="119" spans="1:10" ht="25.5">
      <c r="A119" s="267" t="s">
        <v>357</v>
      </c>
      <c r="B119" s="132" t="s">
        <v>208</v>
      </c>
      <c r="C119" s="133" t="s">
        <v>209</v>
      </c>
      <c r="D119" s="134" t="s">
        <v>87</v>
      </c>
      <c r="E119" s="11">
        <v>3</v>
      </c>
      <c r="F119" s="304"/>
      <c r="G119" s="374"/>
      <c r="H119" s="334"/>
      <c r="I119" s="304"/>
      <c r="J119" s="304"/>
    </row>
    <row r="120" spans="1:10" ht="25.5">
      <c r="A120" s="267" t="s">
        <v>397</v>
      </c>
      <c r="B120" s="132" t="s">
        <v>212</v>
      </c>
      <c r="C120" s="133" t="s">
        <v>213</v>
      </c>
      <c r="D120" s="134" t="s">
        <v>87</v>
      </c>
      <c r="E120" s="11">
        <v>3</v>
      </c>
      <c r="F120" s="304"/>
      <c r="G120" s="374"/>
      <c r="H120" s="334"/>
      <c r="I120" s="304"/>
      <c r="J120" s="304"/>
    </row>
    <row r="121" spans="1:10" ht="25.5">
      <c r="A121" s="267" t="s">
        <v>1422</v>
      </c>
      <c r="B121" s="132" t="s">
        <v>214</v>
      </c>
      <c r="C121" s="133" t="s">
        <v>215</v>
      </c>
      <c r="D121" s="134" t="s">
        <v>87</v>
      </c>
      <c r="E121" s="11">
        <v>12</v>
      </c>
      <c r="F121" s="304"/>
      <c r="G121" s="374"/>
      <c r="H121" s="334"/>
      <c r="I121" s="304"/>
      <c r="J121" s="304"/>
    </row>
    <row r="122" spans="1:10" ht="25.5">
      <c r="A122" s="267" t="s">
        <v>1423</v>
      </c>
      <c r="B122" s="132" t="s">
        <v>216</v>
      </c>
      <c r="C122" s="421" t="s">
        <v>217</v>
      </c>
      <c r="D122" s="134" t="s">
        <v>87</v>
      </c>
      <c r="E122" s="422">
        <v>20</v>
      </c>
      <c r="F122" s="304"/>
      <c r="G122" s="374"/>
      <c r="H122" s="334"/>
      <c r="I122" s="304"/>
      <c r="J122" s="304"/>
    </row>
    <row r="123" spans="1:10">
      <c r="A123" s="332"/>
      <c r="B123" s="39"/>
      <c r="C123" s="39"/>
      <c r="D123" s="40"/>
      <c r="E123" s="176"/>
      <c r="F123" s="329"/>
      <c r="G123" s="88"/>
      <c r="H123" s="335"/>
      <c r="I123" s="373" t="s">
        <v>359</v>
      </c>
      <c r="J123" s="319"/>
    </row>
    <row r="124" spans="1:10">
      <c r="A124" s="330" t="s">
        <v>360</v>
      </c>
      <c r="B124" s="62" t="s">
        <v>1424</v>
      </c>
      <c r="C124" s="111"/>
      <c r="D124" s="32"/>
      <c r="E124" s="74"/>
      <c r="F124" s="320"/>
      <c r="G124" s="375"/>
      <c r="H124" s="333"/>
      <c r="I124" s="320"/>
      <c r="J124" s="320"/>
    </row>
    <row r="125" spans="1:10" ht="25.5">
      <c r="A125" s="331" t="s">
        <v>362</v>
      </c>
      <c r="B125" s="132" t="s">
        <v>218</v>
      </c>
      <c r="C125" s="421" t="s">
        <v>219</v>
      </c>
      <c r="D125" s="134" t="s">
        <v>87</v>
      </c>
      <c r="E125" s="422" t="s">
        <v>162</v>
      </c>
      <c r="F125" s="304"/>
      <c r="G125" s="374"/>
      <c r="H125" s="334"/>
      <c r="I125" s="304"/>
      <c r="J125" s="304"/>
    </row>
    <row r="126" spans="1:10" ht="38.25">
      <c r="A126" s="331" t="s">
        <v>365</v>
      </c>
      <c r="B126" s="132" t="s">
        <v>220</v>
      </c>
      <c r="C126" s="421" t="s">
        <v>221</v>
      </c>
      <c r="D126" s="134" t="s">
        <v>87</v>
      </c>
      <c r="E126" s="422" t="s">
        <v>162</v>
      </c>
      <c r="F126" s="304"/>
      <c r="G126" s="374"/>
      <c r="H126" s="334"/>
      <c r="I126" s="304"/>
      <c r="J126" s="304"/>
    </row>
    <row r="127" spans="1:10">
      <c r="A127" s="332"/>
      <c r="B127" s="39"/>
      <c r="C127" s="39"/>
      <c r="D127" s="40"/>
      <c r="E127" s="176"/>
      <c r="F127" s="329"/>
      <c r="G127" s="88"/>
      <c r="H127" s="335"/>
      <c r="I127" s="373" t="s">
        <v>370</v>
      </c>
      <c r="J127" s="319"/>
    </row>
    <row r="128" spans="1:10">
      <c r="A128" s="330" t="s">
        <v>371</v>
      </c>
      <c r="B128" s="62" t="s">
        <v>1428</v>
      </c>
      <c r="C128" s="111"/>
      <c r="D128" s="32"/>
      <c r="E128" s="74"/>
      <c r="F128" s="320"/>
      <c r="G128" s="375"/>
      <c r="H128" s="333"/>
      <c r="I128" s="320"/>
      <c r="J128" s="320"/>
    </row>
    <row r="129" spans="1:10" ht="38.25">
      <c r="A129" s="331" t="s">
        <v>1425</v>
      </c>
      <c r="B129" s="132" t="s">
        <v>198</v>
      </c>
      <c r="C129" s="133" t="s">
        <v>199</v>
      </c>
      <c r="D129" s="134" t="s">
        <v>87</v>
      </c>
      <c r="E129" s="11">
        <v>3</v>
      </c>
      <c r="F129" s="304"/>
      <c r="G129" s="374"/>
      <c r="H129" s="334"/>
      <c r="I129" s="304"/>
      <c r="J129" s="304"/>
    </row>
    <row r="130" spans="1:10" ht="38.25">
      <c r="A130" s="331" t="s">
        <v>1426</v>
      </c>
      <c r="B130" s="132" t="s">
        <v>200</v>
      </c>
      <c r="C130" s="133" t="s">
        <v>201</v>
      </c>
      <c r="D130" s="134" t="s">
        <v>87</v>
      </c>
      <c r="E130" s="11" t="s">
        <v>162</v>
      </c>
      <c r="F130" s="304"/>
      <c r="G130" s="374"/>
      <c r="H130" s="334"/>
      <c r="I130" s="304"/>
      <c r="J130" s="304"/>
    </row>
    <row r="131" spans="1:10">
      <c r="A131" s="332"/>
      <c r="B131" s="39"/>
      <c r="C131" s="39"/>
      <c r="D131" s="40"/>
      <c r="E131" s="176"/>
      <c r="F131" s="329"/>
      <c r="G131" s="88"/>
      <c r="H131" s="335"/>
      <c r="I131" s="373" t="s">
        <v>378</v>
      </c>
      <c r="J131" s="319"/>
    </row>
    <row r="132" spans="1:10">
      <c r="A132" s="330" t="s">
        <v>379</v>
      </c>
      <c r="B132" s="62" t="s">
        <v>1427</v>
      </c>
      <c r="C132" s="111"/>
      <c r="D132" s="32"/>
      <c r="E132" s="74"/>
      <c r="F132" s="320"/>
      <c r="G132" s="375"/>
      <c r="H132" s="333"/>
      <c r="I132" s="320"/>
      <c r="J132" s="320"/>
    </row>
    <row r="133" spans="1:10" ht="25.5">
      <c r="A133" s="331" t="s">
        <v>372</v>
      </c>
      <c r="B133" s="132" t="s">
        <v>204</v>
      </c>
      <c r="C133" s="133" t="s">
        <v>205</v>
      </c>
      <c r="D133" s="134" t="s">
        <v>87</v>
      </c>
      <c r="E133" s="11">
        <v>3</v>
      </c>
      <c r="F133" s="304"/>
      <c r="G133" s="374"/>
      <c r="H133" s="334"/>
      <c r="I133" s="304"/>
      <c r="J133" s="304"/>
    </row>
    <row r="134" spans="1:10" ht="25.5">
      <c r="A134" s="331" t="s">
        <v>375</v>
      </c>
      <c r="B134" s="132" t="s">
        <v>206</v>
      </c>
      <c r="C134" s="133" t="s">
        <v>207</v>
      </c>
      <c r="D134" s="134" t="s">
        <v>87</v>
      </c>
      <c r="E134" s="11">
        <v>3</v>
      </c>
      <c r="F134" s="304"/>
      <c r="G134" s="374"/>
      <c r="H134" s="334"/>
      <c r="I134" s="304"/>
      <c r="J134" s="304"/>
    </row>
    <row r="135" spans="1:10">
      <c r="A135" s="332"/>
      <c r="B135" s="39"/>
      <c r="C135" s="39"/>
      <c r="D135" s="40"/>
      <c r="E135" s="176"/>
      <c r="F135" s="329"/>
      <c r="G135" s="88"/>
      <c r="H135" s="335"/>
      <c r="I135" s="373" t="s">
        <v>400</v>
      </c>
      <c r="J135" s="319"/>
    </row>
    <row r="136" spans="1:10">
      <c r="A136" s="330" t="s">
        <v>404</v>
      </c>
      <c r="B136" s="62" t="s">
        <v>2580</v>
      </c>
      <c r="C136" s="111"/>
      <c r="D136" s="32"/>
      <c r="E136" s="74"/>
      <c r="F136" s="320"/>
      <c r="G136" s="375"/>
      <c r="H136" s="333"/>
      <c r="I136" s="320"/>
      <c r="J136" s="320"/>
    </row>
    <row r="137" spans="1:10" ht="25.5">
      <c r="A137" s="331" t="s">
        <v>405</v>
      </c>
      <c r="B137" s="132" t="s">
        <v>210</v>
      </c>
      <c r="C137" s="133" t="s">
        <v>211</v>
      </c>
      <c r="D137" s="134" t="s">
        <v>87</v>
      </c>
      <c r="E137" s="11">
        <v>8</v>
      </c>
      <c r="F137" s="304"/>
      <c r="G137" s="374"/>
      <c r="H137" s="334"/>
      <c r="I137" s="304"/>
      <c r="J137" s="304"/>
    </row>
    <row r="138" spans="1:10">
      <c r="A138" s="332"/>
      <c r="B138" s="42"/>
      <c r="C138" s="112"/>
      <c r="D138" s="34"/>
      <c r="E138" s="176"/>
      <c r="F138" s="329"/>
      <c r="G138" s="373"/>
      <c r="H138" s="335"/>
      <c r="I138" s="373" t="s">
        <v>410</v>
      </c>
      <c r="J138" s="319"/>
    </row>
    <row r="139" spans="1:10">
      <c r="A139" s="330" t="s">
        <v>411</v>
      </c>
      <c r="B139" s="342" t="s">
        <v>2581</v>
      </c>
      <c r="C139" s="386"/>
      <c r="D139" s="333"/>
      <c r="E139" s="357"/>
      <c r="F139" s="320"/>
      <c r="G139" s="375"/>
      <c r="H139" s="333"/>
      <c r="I139" s="320"/>
      <c r="J139" s="320"/>
    </row>
    <row r="140" spans="1:10">
      <c r="A140" s="331" t="s">
        <v>2583</v>
      </c>
      <c r="B140" s="293" t="s">
        <v>232</v>
      </c>
      <c r="C140" s="293" t="s">
        <v>233</v>
      </c>
      <c r="D140" s="296" t="s">
        <v>31</v>
      </c>
      <c r="E140" s="361" t="s">
        <v>234</v>
      </c>
      <c r="F140" s="317" t="s">
        <v>2821</v>
      </c>
      <c r="G140" s="745">
        <v>16</v>
      </c>
      <c r="H140" s="745">
        <f>G140*2.5</f>
        <v>40</v>
      </c>
      <c r="I140" s="317">
        <v>21</v>
      </c>
      <c r="J140" s="745">
        <f>(G140*E140)*1.21</f>
        <v>1936</v>
      </c>
    </row>
    <row r="141" spans="1:10">
      <c r="A141" s="331" t="s">
        <v>2582</v>
      </c>
      <c r="B141" s="293" t="s">
        <v>235</v>
      </c>
      <c r="C141" s="293" t="s">
        <v>236</v>
      </c>
      <c r="D141" s="296" t="s">
        <v>31</v>
      </c>
      <c r="E141" s="361" t="s">
        <v>88</v>
      </c>
      <c r="F141" s="317" t="s">
        <v>2822</v>
      </c>
      <c r="G141" s="745">
        <v>21.7</v>
      </c>
      <c r="H141" s="745">
        <v>21.7</v>
      </c>
      <c r="I141" s="317">
        <v>21</v>
      </c>
      <c r="J141" s="745">
        <f>(G141*E141)*1.21</f>
        <v>157.54199999999997</v>
      </c>
    </row>
    <row r="142" spans="1:10" ht="25.5">
      <c r="A142" s="331" t="s">
        <v>2584</v>
      </c>
      <c r="B142" s="293" t="s">
        <v>237</v>
      </c>
      <c r="C142" s="293" t="s">
        <v>238</v>
      </c>
      <c r="D142" s="294" t="s">
        <v>87</v>
      </c>
      <c r="E142" s="361" t="s">
        <v>88</v>
      </c>
      <c r="F142" s="317" t="s">
        <v>2823</v>
      </c>
      <c r="G142" s="745">
        <v>180</v>
      </c>
      <c r="H142" s="745">
        <v>90</v>
      </c>
      <c r="I142" s="317">
        <v>21</v>
      </c>
      <c r="J142" s="745">
        <f>(G142*E142)*1.21</f>
        <v>1306.8</v>
      </c>
    </row>
    <row r="143" spans="1:10">
      <c r="A143" s="331" t="s">
        <v>2585</v>
      </c>
      <c r="B143" s="7" t="s">
        <v>239</v>
      </c>
      <c r="C143" s="7" t="s">
        <v>240</v>
      </c>
      <c r="D143" s="296" t="s">
        <v>31</v>
      </c>
      <c r="E143" s="362" t="s">
        <v>241</v>
      </c>
      <c r="F143" s="317" t="s">
        <v>2824</v>
      </c>
      <c r="G143" s="745">
        <v>60</v>
      </c>
      <c r="H143" s="745">
        <v>30</v>
      </c>
      <c r="I143" s="317">
        <v>21</v>
      </c>
      <c r="J143" s="745">
        <f>(G143*E143)*1.21</f>
        <v>217.79999999999998</v>
      </c>
    </row>
    <row r="144" spans="1:10">
      <c r="A144" s="331" t="s">
        <v>2586</v>
      </c>
      <c r="B144" s="7" t="s">
        <v>242</v>
      </c>
      <c r="C144" s="7" t="s">
        <v>243</v>
      </c>
      <c r="D144" s="296" t="s">
        <v>31</v>
      </c>
      <c r="E144" s="362" t="s">
        <v>234</v>
      </c>
      <c r="F144" s="224" t="s">
        <v>2825</v>
      </c>
      <c r="G144" s="746">
        <v>55</v>
      </c>
      <c r="H144" s="746">
        <v>55</v>
      </c>
      <c r="I144" s="224">
        <v>21</v>
      </c>
      <c r="J144" s="745">
        <f>(G144*E144)*1.21</f>
        <v>6655</v>
      </c>
    </row>
    <row r="145" spans="1:10">
      <c r="A145" s="331" t="s">
        <v>2587</v>
      </c>
      <c r="B145" s="7" t="s">
        <v>244</v>
      </c>
      <c r="C145" s="7" t="s">
        <v>243</v>
      </c>
      <c r="D145" s="296" t="s">
        <v>31</v>
      </c>
      <c r="E145" s="362" t="s">
        <v>234</v>
      </c>
      <c r="F145" s="317" t="s">
        <v>2826</v>
      </c>
      <c r="G145" s="745">
        <v>45</v>
      </c>
      <c r="H145" s="746">
        <v>45</v>
      </c>
      <c r="I145" s="224">
        <v>21</v>
      </c>
      <c r="J145" s="745">
        <f>(G145*E145)*1.21</f>
        <v>5445</v>
      </c>
    </row>
    <row r="146" spans="1:10">
      <c r="A146" s="332"/>
      <c r="B146" s="341"/>
      <c r="C146" s="385"/>
      <c r="D146" s="335"/>
      <c r="E146" s="358"/>
      <c r="F146" s="329"/>
      <c r="G146" s="378"/>
      <c r="H146" s="335"/>
      <c r="I146" s="373" t="s">
        <v>1429</v>
      </c>
      <c r="J146" s="747">
        <v>12990.2</v>
      </c>
    </row>
    <row r="147" spans="1:10">
      <c r="A147" s="330" t="s">
        <v>434</v>
      </c>
      <c r="B147" s="217" t="s">
        <v>1126</v>
      </c>
      <c r="C147" s="230"/>
      <c r="D147" s="202"/>
      <c r="E147" s="227"/>
      <c r="F147" s="320"/>
      <c r="G147" s="375"/>
      <c r="H147" s="333"/>
      <c r="I147" s="320"/>
      <c r="J147" s="320"/>
    </row>
    <row r="148" spans="1:10" ht="102">
      <c r="A148" s="331" t="s">
        <v>435</v>
      </c>
      <c r="B148" s="162" t="s">
        <v>248</v>
      </c>
      <c r="C148" s="305" t="s">
        <v>2668</v>
      </c>
      <c r="D148" s="141" t="s">
        <v>31</v>
      </c>
      <c r="E148" s="299">
        <v>6</v>
      </c>
      <c r="F148" s="371" t="s">
        <v>2827</v>
      </c>
      <c r="G148" s="748">
        <v>56</v>
      </c>
      <c r="H148" s="748">
        <v>56</v>
      </c>
      <c r="I148" s="371">
        <v>21</v>
      </c>
      <c r="J148" s="748">
        <f>(G148*E148)*1.21</f>
        <v>406.56</v>
      </c>
    </row>
    <row r="149" spans="1:10" ht="89.25">
      <c r="A149" s="331" t="s">
        <v>438</v>
      </c>
      <c r="B149" s="302" t="s">
        <v>250</v>
      </c>
      <c r="C149" s="305" t="s">
        <v>2669</v>
      </c>
      <c r="D149" s="141" t="s">
        <v>31</v>
      </c>
      <c r="E149" s="299">
        <v>3</v>
      </c>
      <c r="F149" s="334" t="s">
        <v>2827</v>
      </c>
      <c r="G149" s="749">
        <v>55</v>
      </c>
      <c r="H149" s="749">
        <v>55</v>
      </c>
      <c r="I149" s="334">
        <v>21</v>
      </c>
      <c r="J149" s="748">
        <f>(G149*E149)*1.21</f>
        <v>199.65</v>
      </c>
    </row>
    <row r="150" spans="1:10" ht="140.25">
      <c r="A150" s="331" t="s">
        <v>441</v>
      </c>
      <c r="B150" s="302" t="s">
        <v>251</v>
      </c>
      <c r="C150" s="305" t="s">
        <v>2670</v>
      </c>
      <c r="D150" s="141" t="s">
        <v>31</v>
      </c>
      <c r="E150" s="300">
        <v>9</v>
      </c>
      <c r="F150" s="371" t="s">
        <v>2827</v>
      </c>
      <c r="G150" s="748">
        <v>38.4</v>
      </c>
      <c r="H150" s="748">
        <v>38.4</v>
      </c>
      <c r="I150" s="371">
        <v>21</v>
      </c>
      <c r="J150" s="748">
        <f>(G150*E150)*1.21</f>
        <v>418.17599999999993</v>
      </c>
    </row>
    <row r="151" spans="1:10" ht="76.5">
      <c r="A151" s="331" t="s">
        <v>443</v>
      </c>
      <c r="B151" s="302" t="s">
        <v>252</v>
      </c>
      <c r="C151" s="305" t="s">
        <v>2671</v>
      </c>
      <c r="D151" s="141" t="s">
        <v>31</v>
      </c>
      <c r="E151" s="300">
        <v>6</v>
      </c>
      <c r="F151" s="334" t="s">
        <v>2827</v>
      </c>
      <c r="G151" s="749">
        <v>28.5</v>
      </c>
      <c r="H151" s="749">
        <v>28.5</v>
      </c>
      <c r="I151" s="334">
        <v>21</v>
      </c>
      <c r="J151" s="748">
        <f>(G151*E151)*1.21</f>
        <v>206.91</v>
      </c>
    </row>
    <row r="152" spans="1:10" ht="89.25">
      <c r="A152" s="331" t="s">
        <v>446</v>
      </c>
      <c r="B152" s="302" t="s">
        <v>253</v>
      </c>
      <c r="C152" s="305" t="s">
        <v>254</v>
      </c>
      <c r="D152" s="141" t="s">
        <v>31</v>
      </c>
      <c r="E152" s="300">
        <v>12</v>
      </c>
      <c r="F152" s="334" t="s">
        <v>2827</v>
      </c>
      <c r="G152" s="749">
        <v>37</v>
      </c>
      <c r="H152" s="749">
        <v>37</v>
      </c>
      <c r="I152" s="334">
        <v>21</v>
      </c>
      <c r="J152" s="748">
        <f>(G152*E152)*1.21</f>
        <v>537.24</v>
      </c>
    </row>
    <row r="153" spans="1:10" ht="102">
      <c r="A153" s="331" t="s">
        <v>1430</v>
      </c>
      <c r="B153" s="302" t="s">
        <v>255</v>
      </c>
      <c r="C153" s="305" t="s">
        <v>2675</v>
      </c>
      <c r="D153" s="141" t="s">
        <v>31</v>
      </c>
      <c r="E153" s="299">
        <v>6</v>
      </c>
      <c r="F153" s="334" t="s">
        <v>2827</v>
      </c>
      <c r="G153" s="749">
        <v>58.2</v>
      </c>
      <c r="H153" s="749">
        <v>58.2</v>
      </c>
      <c r="I153" s="334">
        <v>21</v>
      </c>
      <c r="J153" s="748">
        <f>(G153*E153)*1.21</f>
        <v>422.53200000000004</v>
      </c>
    </row>
    <row r="154" spans="1:10" ht="114.75">
      <c r="A154" s="331" t="s">
        <v>1431</v>
      </c>
      <c r="B154" s="302" t="s">
        <v>256</v>
      </c>
      <c r="C154" s="305" t="s">
        <v>2672</v>
      </c>
      <c r="D154" s="141" t="s">
        <v>31</v>
      </c>
      <c r="E154" s="300">
        <v>120</v>
      </c>
      <c r="F154" s="334" t="s">
        <v>2827</v>
      </c>
      <c r="G154" s="749">
        <v>39</v>
      </c>
      <c r="H154" s="749">
        <v>39</v>
      </c>
      <c r="I154" s="334">
        <v>21</v>
      </c>
      <c r="J154" s="748">
        <f>(G154*E154)*1.21</f>
        <v>5662.8</v>
      </c>
    </row>
    <row r="155" spans="1:10" ht="25.5">
      <c r="A155" s="331" t="s">
        <v>1432</v>
      </c>
      <c r="B155" s="302" t="s">
        <v>257</v>
      </c>
      <c r="C155" s="305" t="s">
        <v>2673</v>
      </c>
      <c r="D155" s="141" t="s">
        <v>31</v>
      </c>
      <c r="E155" s="300">
        <v>3</v>
      </c>
      <c r="F155" s="334" t="s">
        <v>2827</v>
      </c>
      <c r="G155" s="749">
        <v>265</v>
      </c>
      <c r="H155" s="749">
        <v>265</v>
      </c>
      <c r="I155" s="334">
        <v>21</v>
      </c>
      <c r="J155" s="748">
        <f>(G155*E155)*1.21</f>
        <v>961.94999999999993</v>
      </c>
    </row>
    <row r="156" spans="1:10" ht="102">
      <c r="A156" s="331" t="s">
        <v>1433</v>
      </c>
      <c r="B156" s="302" t="s">
        <v>258</v>
      </c>
      <c r="C156" s="305" t="s">
        <v>2674</v>
      </c>
      <c r="D156" s="141" t="s">
        <v>31</v>
      </c>
      <c r="E156" s="300">
        <v>3</v>
      </c>
      <c r="F156" s="334" t="s">
        <v>2827</v>
      </c>
      <c r="G156" s="749">
        <v>161</v>
      </c>
      <c r="H156" s="749">
        <v>161</v>
      </c>
      <c r="I156" s="334">
        <v>21</v>
      </c>
      <c r="J156" s="748">
        <f>(G156*E156)*1.21</f>
        <v>584.42999999999995</v>
      </c>
    </row>
    <row r="157" spans="1:10" ht="51">
      <c r="A157" s="331" t="s">
        <v>1434</v>
      </c>
      <c r="B157" s="302" t="s">
        <v>259</v>
      </c>
      <c r="C157" s="305" t="s">
        <v>2676</v>
      </c>
      <c r="D157" s="141" t="s">
        <v>31</v>
      </c>
      <c r="E157" s="300">
        <v>12</v>
      </c>
      <c r="F157" s="334" t="s">
        <v>2827</v>
      </c>
      <c r="G157" s="749">
        <v>44.1</v>
      </c>
      <c r="H157" s="749">
        <v>44.1</v>
      </c>
      <c r="I157" s="334">
        <v>21</v>
      </c>
      <c r="J157" s="748">
        <f>(G157*E157)*1.21</f>
        <v>640.33199999999999</v>
      </c>
    </row>
    <row r="158" spans="1:10">
      <c r="A158" s="331" t="s">
        <v>1435</v>
      </c>
      <c r="B158" s="302" t="s">
        <v>260</v>
      </c>
      <c r="C158" s="305" t="s">
        <v>261</v>
      </c>
      <c r="D158" s="141" t="s">
        <v>249</v>
      </c>
      <c r="E158" s="300">
        <v>12</v>
      </c>
      <c r="F158" s="334" t="s">
        <v>2828</v>
      </c>
      <c r="G158" s="749">
        <v>28.2</v>
      </c>
      <c r="H158" s="749">
        <v>28.2</v>
      </c>
      <c r="I158" s="334">
        <v>21</v>
      </c>
      <c r="J158" s="748">
        <f>(G158*E158)*1.21</f>
        <v>409.46399999999994</v>
      </c>
    </row>
    <row r="159" spans="1:10" ht="25.5">
      <c r="A159" s="331" t="s">
        <v>1436</v>
      </c>
      <c r="B159" s="302" t="s">
        <v>262</v>
      </c>
      <c r="C159" s="305" t="s">
        <v>263</v>
      </c>
      <c r="D159" s="141" t="s">
        <v>249</v>
      </c>
      <c r="E159" s="299">
        <v>24</v>
      </c>
      <c r="F159" s="334" t="s">
        <v>2828</v>
      </c>
      <c r="G159" s="749">
        <v>74.5</v>
      </c>
      <c r="H159" s="749">
        <v>42.5</v>
      </c>
      <c r="I159" s="334">
        <v>21</v>
      </c>
      <c r="J159" s="748">
        <f>(G159*E159)*1.21</f>
        <v>2163.48</v>
      </c>
    </row>
    <row r="160" spans="1:10" ht="51">
      <c r="A160" s="331" t="s">
        <v>1437</v>
      </c>
      <c r="B160" s="302" t="s">
        <v>264</v>
      </c>
      <c r="C160" s="305" t="s">
        <v>2677</v>
      </c>
      <c r="D160" s="141" t="s">
        <v>31</v>
      </c>
      <c r="E160" s="300">
        <v>30</v>
      </c>
      <c r="F160" s="334" t="s">
        <v>2827</v>
      </c>
      <c r="G160" s="749">
        <v>42.6</v>
      </c>
      <c r="H160" s="749">
        <v>42.6</v>
      </c>
      <c r="I160" s="334">
        <v>21</v>
      </c>
      <c r="J160" s="748">
        <f>(G160*E160)*1.21</f>
        <v>1546.3799999999999</v>
      </c>
    </row>
    <row r="161" spans="1:10" ht="38.25">
      <c r="A161" s="331" t="s">
        <v>1438</v>
      </c>
      <c r="B161" s="302" t="s">
        <v>265</v>
      </c>
      <c r="C161" s="305" t="s">
        <v>2678</v>
      </c>
      <c r="D161" s="141" t="s">
        <v>31</v>
      </c>
      <c r="E161" s="300">
        <v>6</v>
      </c>
      <c r="F161" s="334" t="s">
        <v>2827</v>
      </c>
      <c r="G161" s="749">
        <v>36.9</v>
      </c>
      <c r="H161" s="749">
        <v>36.9</v>
      </c>
      <c r="I161" s="334">
        <v>21</v>
      </c>
      <c r="J161" s="748">
        <f>(G161*E161)*1.21</f>
        <v>267.89399999999995</v>
      </c>
    </row>
    <row r="162" spans="1:10">
      <c r="A162" s="332"/>
      <c r="B162" s="341"/>
      <c r="C162" s="385"/>
      <c r="D162" s="335"/>
      <c r="E162" s="358"/>
      <c r="F162" s="329"/>
      <c r="G162" s="378"/>
      <c r="H162" s="378"/>
      <c r="I162" s="373" t="s">
        <v>448</v>
      </c>
      <c r="J162" s="751">
        <v>11155.8</v>
      </c>
    </row>
    <row r="163" spans="1:10">
      <c r="A163" s="330" t="s">
        <v>449</v>
      </c>
      <c r="B163" s="177" t="s">
        <v>2796</v>
      </c>
      <c r="C163" s="231"/>
      <c r="D163" s="333"/>
      <c r="E163" s="357"/>
      <c r="F163" s="320"/>
      <c r="G163" s="375"/>
      <c r="H163" s="333"/>
      <c r="I163" s="320"/>
      <c r="J163" s="320"/>
    </row>
    <row r="164" spans="1:10" ht="38.25">
      <c r="A164" s="331" t="s">
        <v>450</v>
      </c>
      <c r="B164" s="148" t="s">
        <v>269</v>
      </c>
      <c r="C164" s="305" t="s">
        <v>1127</v>
      </c>
      <c r="D164" s="141" t="s">
        <v>31</v>
      </c>
      <c r="E164" s="360">
        <v>3</v>
      </c>
      <c r="F164" s="334" t="s">
        <v>2827</v>
      </c>
      <c r="G164" s="749">
        <v>102.05</v>
      </c>
      <c r="H164" s="749">
        <v>102.05</v>
      </c>
      <c r="I164" s="334">
        <v>21</v>
      </c>
      <c r="J164" s="749">
        <f>(G164*E164)*1.21</f>
        <v>370.44149999999996</v>
      </c>
    </row>
    <row r="165" spans="1:10" ht="25.5">
      <c r="A165" s="331" t="s">
        <v>452</v>
      </c>
      <c r="B165" s="148" t="s">
        <v>270</v>
      </c>
      <c r="C165" s="305" t="s">
        <v>1128</v>
      </c>
      <c r="D165" s="141" t="s">
        <v>1129</v>
      </c>
      <c r="E165" s="360">
        <v>3</v>
      </c>
      <c r="F165" s="334" t="s">
        <v>2828</v>
      </c>
      <c r="G165" s="749">
        <v>45</v>
      </c>
      <c r="H165" s="749">
        <v>45</v>
      </c>
      <c r="I165" s="334">
        <v>21</v>
      </c>
      <c r="J165" s="749">
        <f>(G165*E165)*1.21</f>
        <v>163.35</v>
      </c>
    </row>
    <row r="166" spans="1:10">
      <c r="A166" s="332"/>
      <c r="B166" s="341"/>
      <c r="C166" s="385"/>
      <c r="D166" s="335"/>
      <c r="E166" s="358"/>
      <c r="F166" s="329"/>
      <c r="G166" s="378"/>
      <c r="H166" s="335"/>
      <c r="I166" s="373" t="s">
        <v>1439</v>
      </c>
      <c r="J166" s="751">
        <v>441.15</v>
      </c>
    </row>
    <row r="167" spans="1:10">
      <c r="A167" s="330" t="s">
        <v>454</v>
      </c>
      <c r="B167" s="177" t="s">
        <v>2795</v>
      </c>
      <c r="C167" s="232"/>
      <c r="D167" s="333"/>
      <c r="E167" s="357"/>
      <c r="F167" s="320"/>
      <c r="G167" s="375"/>
      <c r="H167" s="333"/>
      <c r="I167" s="320"/>
      <c r="J167" s="320"/>
    </row>
    <row r="168" spans="1:10" ht="25.5">
      <c r="A168" s="331" t="s">
        <v>456</v>
      </c>
      <c r="B168" s="148" t="s">
        <v>274</v>
      </c>
      <c r="C168" s="305" t="s">
        <v>2679</v>
      </c>
      <c r="D168" s="334" t="s">
        <v>31</v>
      </c>
      <c r="E168" s="300">
        <v>12</v>
      </c>
      <c r="F168" s="334" t="s">
        <v>2827</v>
      </c>
      <c r="G168" s="749">
        <v>24</v>
      </c>
      <c r="H168" s="749">
        <v>24</v>
      </c>
      <c r="I168" s="334">
        <v>21</v>
      </c>
      <c r="J168" s="749">
        <f>(G168*E168)*1.21</f>
        <v>348.48</v>
      </c>
    </row>
    <row r="169" spans="1:10" ht="38.25">
      <c r="A169" s="331" t="s">
        <v>459</v>
      </c>
      <c r="B169" s="148" t="s">
        <v>275</v>
      </c>
      <c r="C169" s="305" t="s">
        <v>276</v>
      </c>
      <c r="D169" s="334" t="s">
        <v>31</v>
      </c>
      <c r="E169" s="300">
        <v>18</v>
      </c>
      <c r="F169" s="334" t="s">
        <v>2827</v>
      </c>
      <c r="G169" s="749">
        <v>28</v>
      </c>
      <c r="H169" s="749">
        <v>28</v>
      </c>
      <c r="I169" s="334">
        <v>21</v>
      </c>
      <c r="J169" s="749">
        <f>(G169*E169)*1.21</f>
        <v>609.84</v>
      </c>
    </row>
    <row r="170" spans="1:10">
      <c r="A170" s="331" t="s">
        <v>461</v>
      </c>
      <c r="B170" s="302" t="s">
        <v>277</v>
      </c>
      <c r="C170" s="305" t="s">
        <v>2680</v>
      </c>
      <c r="D170" s="334" t="s">
        <v>31</v>
      </c>
      <c r="E170" s="144">
        <v>18</v>
      </c>
      <c r="F170" s="334" t="s">
        <v>2827</v>
      </c>
      <c r="G170" s="749">
        <v>67</v>
      </c>
      <c r="H170" s="749">
        <v>67</v>
      </c>
      <c r="I170" s="334">
        <v>21</v>
      </c>
      <c r="J170" s="749">
        <f>(G170*E170)*1.21</f>
        <v>1459.26</v>
      </c>
    </row>
    <row r="171" spans="1:10" ht="25.5">
      <c r="A171" s="331" t="s">
        <v>1440</v>
      </c>
      <c r="B171" s="302" t="s">
        <v>278</v>
      </c>
      <c r="C171" s="305" t="s">
        <v>2681</v>
      </c>
      <c r="D171" s="384" t="s">
        <v>31</v>
      </c>
      <c r="E171" s="144">
        <v>12</v>
      </c>
      <c r="F171" s="334" t="s">
        <v>2827</v>
      </c>
      <c r="G171" s="749">
        <v>26</v>
      </c>
      <c r="H171" s="749">
        <v>26</v>
      </c>
      <c r="I171" s="334">
        <v>21</v>
      </c>
      <c r="J171" s="749">
        <f>(G171*E171)*1.21</f>
        <v>377.52</v>
      </c>
    </row>
    <row r="172" spans="1:10" ht="25.5">
      <c r="A172" s="331" t="s">
        <v>1441</v>
      </c>
      <c r="B172" s="148" t="s">
        <v>279</v>
      </c>
      <c r="C172" s="305" t="s">
        <v>280</v>
      </c>
      <c r="D172" s="334" t="s">
        <v>249</v>
      </c>
      <c r="E172" s="300">
        <v>30</v>
      </c>
      <c r="F172" s="334" t="s">
        <v>2829</v>
      </c>
      <c r="G172" s="749">
        <v>26</v>
      </c>
      <c r="H172" s="749">
        <v>26</v>
      </c>
      <c r="I172" s="334">
        <v>21</v>
      </c>
      <c r="J172" s="749">
        <f>(G172*E172)*1.21</f>
        <v>943.8</v>
      </c>
    </row>
    <row r="173" spans="1:10" ht="25.5">
      <c r="A173" s="331" t="s">
        <v>1442</v>
      </c>
      <c r="B173" s="148" t="s">
        <v>281</v>
      </c>
      <c r="C173" s="305" t="s">
        <v>282</v>
      </c>
      <c r="D173" s="334" t="s">
        <v>249</v>
      </c>
      <c r="E173" s="300">
        <v>30</v>
      </c>
      <c r="F173" s="334" t="s">
        <v>2829</v>
      </c>
      <c r="G173" s="749">
        <v>50</v>
      </c>
      <c r="H173" s="749">
        <v>50</v>
      </c>
      <c r="I173" s="334">
        <v>21</v>
      </c>
      <c r="J173" s="749">
        <f>(G173*E173)*1.21</f>
        <v>1815</v>
      </c>
    </row>
    <row r="174" spans="1:10">
      <c r="A174" s="332"/>
      <c r="B174" s="341"/>
      <c r="C174" s="385"/>
      <c r="D174" s="335"/>
      <c r="E174" s="358"/>
      <c r="F174" s="329"/>
      <c r="G174" s="378"/>
      <c r="H174" s="335"/>
      <c r="I174" s="373" t="s">
        <v>463</v>
      </c>
      <c r="J174" s="747">
        <v>4590</v>
      </c>
    </row>
    <row r="175" spans="1:10">
      <c r="A175" s="330" t="s">
        <v>464</v>
      </c>
      <c r="B175" s="177" t="s">
        <v>1130</v>
      </c>
      <c r="C175" s="233"/>
      <c r="D175" s="333"/>
      <c r="E175" s="357"/>
      <c r="F175" s="320"/>
      <c r="G175" s="375"/>
      <c r="H175" s="333"/>
      <c r="I175" s="320"/>
      <c r="J175" s="320"/>
    </row>
    <row r="176" spans="1:10" ht="38.25">
      <c r="A176" s="331" t="s">
        <v>465</v>
      </c>
      <c r="B176" s="148" t="s">
        <v>286</v>
      </c>
      <c r="C176" s="305" t="s">
        <v>2682</v>
      </c>
      <c r="D176" s="334" t="s">
        <v>31</v>
      </c>
      <c r="E176" s="300">
        <v>9</v>
      </c>
      <c r="F176" s="334" t="s">
        <v>2827</v>
      </c>
      <c r="G176" s="752">
        <v>48</v>
      </c>
      <c r="H176" s="749">
        <f t="shared" ref="H176:H187" si="0">G176</f>
        <v>48</v>
      </c>
      <c r="I176" s="334">
        <v>21</v>
      </c>
      <c r="J176" s="749">
        <f>(G176*E176)*1.21</f>
        <v>522.72</v>
      </c>
    </row>
    <row r="177" spans="1:10" ht="76.5">
      <c r="A177" s="331" t="s">
        <v>1443</v>
      </c>
      <c r="B177" s="148" t="s">
        <v>287</v>
      </c>
      <c r="C177" s="305" t="s">
        <v>2683</v>
      </c>
      <c r="D177" s="334" t="s">
        <v>31</v>
      </c>
      <c r="E177" s="300">
        <v>3</v>
      </c>
      <c r="F177" s="334" t="s">
        <v>2827</v>
      </c>
      <c r="G177" s="752">
        <v>36</v>
      </c>
      <c r="H177" s="749">
        <f t="shared" si="0"/>
        <v>36</v>
      </c>
      <c r="I177" s="334">
        <v>21</v>
      </c>
      <c r="J177" s="749">
        <f>(G177*E177)*1.21</f>
        <v>130.68</v>
      </c>
    </row>
    <row r="178" spans="1:10" ht="114.75">
      <c r="A178" s="331" t="s">
        <v>468</v>
      </c>
      <c r="B178" s="148" t="s">
        <v>288</v>
      </c>
      <c r="C178" s="305" t="s">
        <v>289</v>
      </c>
      <c r="D178" s="334" t="s">
        <v>31</v>
      </c>
      <c r="E178" s="299">
        <v>3</v>
      </c>
      <c r="F178" s="334" t="s">
        <v>2827</v>
      </c>
      <c r="G178" s="752">
        <v>124</v>
      </c>
      <c r="H178" s="749">
        <f t="shared" si="0"/>
        <v>124</v>
      </c>
      <c r="I178" s="334">
        <v>21</v>
      </c>
      <c r="J178" s="749">
        <f>(G178*E178)*1.21</f>
        <v>450.12</v>
      </c>
    </row>
    <row r="179" spans="1:10" ht="51">
      <c r="A179" s="331" t="s">
        <v>471</v>
      </c>
      <c r="B179" s="148" t="s">
        <v>290</v>
      </c>
      <c r="C179" s="305" t="s">
        <v>291</v>
      </c>
      <c r="D179" s="334" t="s">
        <v>31</v>
      </c>
      <c r="E179" s="300">
        <v>36</v>
      </c>
      <c r="F179" s="334" t="s">
        <v>2827</v>
      </c>
      <c r="G179" s="752">
        <v>33.4</v>
      </c>
      <c r="H179" s="749">
        <f t="shared" si="0"/>
        <v>33.4</v>
      </c>
      <c r="I179" s="334">
        <v>21</v>
      </c>
      <c r="J179" s="749">
        <f>(G179*E179)*1.21</f>
        <v>1454.9039999999998</v>
      </c>
    </row>
    <row r="180" spans="1:10" ht="102">
      <c r="A180" s="331" t="s">
        <v>474</v>
      </c>
      <c r="B180" s="148" t="s">
        <v>292</v>
      </c>
      <c r="C180" s="305" t="s">
        <v>293</v>
      </c>
      <c r="D180" s="334" t="s">
        <v>31</v>
      </c>
      <c r="E180" s="300">
        <v>24</v>
      </c>
      <c r="F180" s="334" t="s">
        <v>2827</v>
      </c>
      <c r="G180" s="752">
        <v>36.9</v>
      </c>
      <c r="H180" s="749">
        <f t="shared" si="0"/>
        <v>36.9</v>
      </c>
      <c r="I180" s="334">
        <v>21</v>
      </c>
      <c r="J180" s="749">
        <f>(G180*E180)*1.21</f>
        <v>1071.5759999999998</v>
      </c>
    </row>
    <row r="181" spans="1:10" ht="89.25">
      <c r="A181" s="331" t="s">
        <v>477</v>
      </c>
      <c r="B181" s="148" t="s">
        <v>294</v>
      </c>
      <c r="C181" s="305" t="s">
        <v>295</v>
      </c>
      <c r="D181" s="334" t="s">
        <v>31</v>
      </c>
      <c r="E181" s="299">
        <v>3</v>
      </c>
      <c r="F181" s="334" t="s">
        <v>2827</v>
      </c>
      <c r="G181" s="752">
        <v>67.5</v>
      </c>
      <c r="H181" s="749">
        <f t="shared" si="0"/>
        <v>67.5</v>
      </c>
      <c r="I181" s="334">
        <v>21</v>
      </c>
      <c r="J181" s="749">
        <f>(G181*E181)*1.21</f>
        <v>245.02500000000001</v>
      </c>
    </row>
    <row r="182" spans="1:10" ht="38.25">
      <c r="A182" s="331" t="s">
        <v>480</v>
      </c>
      <c r="B182" s="148" t="s">
        <v>296</v>
      </c>
      <c r="C182" s="305" t="s">
        <v>297</v>
      </c>
      <c r="D182" s="334" t="s">
        <v>31</v>
      </c>
      <c r="E182" s="299">
        <v>15</v>
      </c>
      <c r="F182" s="334" t="s">
        <v>2827</v>
      </c>
      <c r="G182" s="752">
        <v>39.5</v>
      </c>
      <c r="H182" s="749">
        <f t="shared" si="0"/>
        <v>39.5</v>
      </c>
      <c r="I182" s="334">
        <v>21</v>
      </c>
      <c r="J182" s="749">
        <f>(G182*E182)*1.21</f>
        <v>716.92499999999995</v>
      </c>
    </row>
    <row r="183" spans="1:10" ht="38.25">
      <c r="A183" s="331" t="s">
        <v>482</v>
      </c>
      <c r="B183" s="148" t="s">
        <v>298</v>
      </c>
      <c r="C183" s="305" t="s">
        <v>299</v>
      </c>
      <c r="D183" s="334" t="s">
        <v>31</v>
      </c>
      <c r="E183" s="299">
        <v>24</v>
      </c>
      <c r="F183" s="334" t="s">
        <v>2827</v>
      </c>
      <c r="G183" s="752">
        <v>32.6</v>
      </c>
      <c r="H183" s="749">
        <f t="shared" si="0"/>
        <v>32.6</v>
      </c>
      <c r="I183" s="334">
        <v>21</v>
      </c>
      <c r="J183" s="749">
        <f>(G183*E183)*1.21</f>
        <v>946.70400000000006</v>
      </c>
    </row>
    <row r="184" spans="1:10" ht="102">
      <c r="A184" s="331" t="s">
        <v>485</v>
      </c>
      <c r="B184" s="148" t="s">
        <v>300</v>
      </c>
      <c r="C184" s="305" t="s">
        <v>301</v>
      </c>
      <c r="D184" s="334" t="s">
        <v>31</v>
      </c>
      <c r="E184" s="300">
        <v>18</v>
      </c>
      <c r="F184" s="334" t="s">
        <v>2827</v>
      </c>
      <c r="G184" s="752">
        <v>55.1</v>
      </c>
      <c r="H184" s="749">
        <f t="shared" si="0"/>
        <v>55.1</v>
      </c>
      <c r="I184" s="334">
        <v>21</v>
      </c>
      <c r="J184" s="749">
        <f>(G184*E184)*1.21</f>
        <v>1200.078</v>
      </c>
    </row>
    <row r="185" spans="1:10" ht="51">
      <c r="A185" s="331" t="s">
        <v>488</v>
      </c>
      <c r="B185" s="148" t="s">
        <v>302</v>
      </c>
      <c r="C185" s="305" t="s">
        <v>1131</v>
      </c>
      <c r="D185" s="334" t="s">
        <v>31</v>
      </c>
      <c r="E185" s="299">
        <v>9</v>
      </c>
      <c r="F185" s="334" t="s">
        <v>2827</v>
      </c>
      <c r="G185" s="752">
        <v>56.9</v>
      </c>
      <c r="H185" s="749">
        <f t="shared" si="0"/>
        <v>56.9</v>
      </c>
      <c r="I185" s="334">
        <v>21</v>
      </c>
      <c r="J185" s="749">
        <f>(G185*E185)*1.21</f>
        <v>619.64099999999996</v>
      </c>
    </row>
    <row r="186" spans="1:10" ht="38.25">
      <c r="A186" s="331" t="s">
        <v>491</v>
      </c>
      <c r="B186" s="148" t="s">
        <v>303</v>
      </c>
      <c r="C186" s="305" t="s">
        <v>304</v>
      </c>
      <c r="D186" s="334" t="s">
        <v>31</v>
      </c>
      <c r="E186" s="299">
        <v>9</v>
      </c>
      <c r="F186" s="334" t="s">
        <v>2827</v>
      </c>
      <c r="G186" s="752">
        <v>42</v>
      </c>
      <c r="H186" s="749">
        <f t="shared" si="0"/>
        <v>42</v>
      </c>
      <c r="I186" s="334">
        <v>21</v>
      </c>
      <c r="J186" s="749">
        <f>(G186*E186)*1.21</f>
        <v>457.38</v>
      </c>
    </row>
    <row r="187" spans="1:10" ht="102">
      <c r="A187" s="331" t="s">
        <v>494</v>
      </c>
      <c r="B187" s="148" t="s">
        <v>305</v>
      </c>
      <c r="C187" s="305" t="s">
        <v>1132</v>
      </c>
      <c r="D187" s="334" t="s">
        <v>31</v>
      </c>
      <c r="E187" s="299">
        <v>9</v>
      </c>
      <c r="F187" s="334" t="s">
        <v>2827</v>
      </c>
      <c r="G187" s="752">
        <v>55.6</v>
      </c>
      <c r="H187" s="749">
        <f t="shared" si="0"/>
        <v>55.6</v>
      </c>
      <c r="I187" s="334">
        <v>21</v>
      </c>
      <c r="J187" s="749">
        <f>(G187*E187)*1.21</f>
        <v>605.48400000000004</v>
      </c>
    </row>
    <row r="188" spans="1:10" ht="89.25">
      <c r="A188" s="331" t="s">
        <v>496</v>
      </c>
      <c r="B188" s="148" t="s">
        <v>306</v>
      </c>
      <c r="C188" s="305" t="s">
        <v>307</v>
      </c>
      <c r="D188" s="334" t="s">
        <v>31</v>
      </c>
      <c r="E188" s="299">
        <v>24</v>
      </c>
      <c r="F188" s="334" t="s">
        <v>2827</v>
      </c>
      <c r="G188" s="752">
        <v>32</v>
      </c>
      <c r="H188" s="749">
        <f>G188</f>
        <v>32</v>
      </c>
      <c r="I188" s="334">
        <v>21</v>
      </c>
      <c r="J188" s="749">
        <f>(G188*E188)*1.21</f>
        <v>929.28</v>
      </c>
    </row>
    <row r="189" spans="1:10">
      <c r="A189" s="332"/>
      <c r="B189" s="341"/>
      <c r="C189" s="385"/>
      <c r="D189" s="335"/>
      <c r="E189" s="358"/>
      <c r="F189" s="329"/>
      <c r="G189" s="378"/>
      <c r="H189" s="335"/>
      <c r="I189" s="373" t="s">
        <v>519</v>
      </c>
      <c r="J189" s="747">
        <v>7727.7</v>
      </c>
    </row>
    <row r="190" spans="1:10">
      <c r="A190" s="330" t="s">
        <v>520</v>
      </c>
      <c r="B190" s="177" t="s">
        <v>1444</v>
      </c>
      <c r="C190" s="234"/>
      <c r="D190" s="336"/>
      <c r="E190" s="357"/>
      <c r="F190" s="324"/>
      <c r="G190" s="376"/>
      <c r="H190" s="336"/>
      <c r="I190" s="324"/>
      <c r="J190" s="324"/>
    </row>
    <row r="191" spans="1:10" ht="63.75">
      <c r="A191" s="331" t="s">
        <v>521</v>
      </c>
      <c r="B191" s="148" t="s">
        <v>311</v>
      </c>
      <c r="C191" s="305" t="s">
        <v>312</v>
      </c>
      <c r="D191" s="334" t="s">
        <v>31</v>
      </c>
      <c r="E191" s="299">
        <v>12</v>
      </c>
      <c r="F191" s="334" t="s">
        <v>31</v>
      </c>
      <c r="G191" s="749">
        <v>39.5</v>
      </c>
      <c r="H191" s="749">
        <f>G191</f>
        <v>39.5</v>
      </c>
      <c r="I191" s="334">
        <v>21</v>
      </c>
      <c r="J191" s="749">
        <f>(G191*E191)*1.21</f>
        <v>573.54</v>
      </c>
    </row>
    <row r="192" spans="1:10" ht="51">
      <c r="A192" s="331" t="s">
        <v>524</v>
      </c>
      <c r="B192" s="148" t="s">
        <v>313</v>
      </c>
      <c r="C192" s="305" t="s">
        <v>314</v>
      </c>
      <c r="D192" s="334" t="s">
        <v>87</v>
      </c>
      <c r="E192" s="299">
        <v>12</v>
      </c>
      <c r="F192" s="334" t="s">
        <v>87</v>
      </c>
      <c r="G192" s="749">
        <v>38</v>
      </c>
      <c r="H192" s="749">
        <f t="shared" ref="H192:H194" si="1">G192</f>
        <v>38</v>
      </c>
      <c r="I192" s="334">
        <v>21</v>
      </c>
      <c r="J192" s="749">
        <f>(G192*E192)*1.21</f>
        <v>551.76</v>
      </c>
    </row>
    <row r="193" spans="1:10" ht="38.25">
      <c r="A193" s="331" t="s">
        <v>527</v>
      </c>
      <c r="B193" s="148" t="s">
        <v>315</v>
      </c>
      <c r="C193" s="305" t="s">
        <v>316</v>
      </c>
      <c r="D193" s="334" t="s">
        <v>87</v>
      </c>
      <c r="E193" s="299">
        <v>36</v>
      </c>
      <c r="F193" s="334" t="s">
        <v>87</v>
      </c>
      <c r="G193" s="749">
        <v>34.200000000000003</v>
      </c>
      <c r="H193" s="749">
        <f t="shared" si="1"/>
        <v>34.200000000000003</v>
      </c>
      <c r="I193" s="334">
        <v>21</v>
      </c>
      <c r="J193" s="749">
        <f>(G193*E193)*1.21</f>
        <v>1489.752</v>
      </c>
    </row>
    <row r="194" spans="1:10">
      <c r="A194" s="331" t="s">
        <v>530</v>
      </c>
      <c r="B194" s="148" t="s">
        <v>317</v>
      </c>
      <c r="C194" s="305" t="s">
        <v>318</v>
      </c>
      <c r="D194" s="334" t="s">
        <v>87</v>
      </c>
      <c r="E194" s="299">
        <v>12</v>
      </c>
      <c r="F194" s="334" t="s">
        <v>87</v>
      </c>
      <c r="G194" s="749">
        <v>67.099999999999994</v>
      </c>
      <c r="H194" s="749">
        <f t="shared" si="1"/>
        <v>67.099999999999994</v>
      </c>
      <c r="I194" s="334">
        <v>21</v>
      </c>
      <c r="J194" s="749">
        <f>(G194*E194)*1.21</f>
        <v>974.29199999999992</v>
      </c>
    </row>
    <row r="195" spans="1:10">
      <c r="A195" s="332"/>
      <c r="B195" s="341"/>
      <c r="C195" s="385"/>
      <c r="D195" s="335"/>
      <c r="E195" s="358"/>
      <c r="F195" s="329"/>
      <c r="G195" s="378"/>
      <c r="H195" s="335"/>
      <c r="I195" s="373" t="s">
        <v>557</v>
      </c>
      <c r="J195" s="751">
        <v>2966.4</v>
      </c>
    </row>
    <row r="196" spans="1:10">
      <c r="A196" s="330" t="s">
        <v>558</v>
      </c>
      <c r="B196" s="177" t="s">
        <v>1446</v>
      </c>
      <c r="C196" s="235"/>
      <c r="D196" s="333"/>
      <c r="E196" s="357"/>
      <c r="F196" s="320"/>
      <c r="G196" s="375"/>
      <c r="H196" s="333"/>
      <c r="I196" s="320"/>
      <c r="J196" s="320"/>
    </row>
    <row r="197" spans="1:10" ht="25.5">
      <c r="A197" s="331" t="s">
        <v>559</v>
      </c>
      <c r="B197" s="148" t="s">
        <v>322</v>
      </c>
      <c r="C197" s="305" t="s">
        <v>323</v>
      </c>
      <c r="D197" s="141" t="s">
        <v>31</v>
      </c>
      <c r="E197" s="300">
        <v>3</v>
      </c>
      <c r="F197" s="304"/>
      <c r="G197" s="374"/>
      <c r="H197" s="334"/>
      <c r="I197" s="304"/>
      <c r="J197" s="304"/>
    </row>
    <row r="198" spans="1:10">
      <c r="A198" s="332"/>
      <c r="B198" s="341"/>
      <c r="C198" s="385"/>
      <c r="D198" s="335"/>
      <c r="E198" s="358"/>
      <c r="F198" s="329"/>
      <c r="G198" s="378"/>
      <c r="H198" s="335"/>
      <c r="I198" s="373" t="s">
        <v>565</v>
      </c>
      <c r="J198" s="319"/>
    </row>
    <row r="199" spans="1:10">
      <c r="A199" s="330" t="s">
        <v>566</v>
      </c>
      <c r="B199" s="177" t="s">
        <v>1447</v>
      </c>
      <c r="C199" s="235"/>
      <c r="D199" s="333"/>
      <c r="E199" s="357"/>
      <c r="F199" s="320"/>
      <c r="G199" s="375"/>
      <c r="H199" s="333"/>
      <c r="I199" s="320"/>
      <c r="J199" s="320"/>
    </row>
    <row r="200" spans="1:10">
      <c r="A200" s="331" t="s">
        <v>567</v>
      </c>
      <c r="B200" s="423" t="s">
        <v>1445</v>
      </c>
      <c r="C200" s="305" t="s">
        <v>325</v>
      </c>
      <c r="D200" s="141" t="s">
        <v>49</v>
      </c>
      <c r="E200" s="300">
        <v>12</v>
      </c>
      <c r="F200" s="304" t="s">
        <v>2828</v>
      </c>
      <c r="G200" s="752">
        <v>10</v>
      </c>
      <c r="H200" s="749">
        <v>25</v>
      </c>
      <c r="I200" s="334">
        <v>21</v>
      </c>
      <c r="J200" s="749">
        <f>(G200*E200)*1.21</f>
        <v>145.19999999999999</v>
      </c>
    </row>
    <row r="201" spans="1:10">
      <c r="A201" s="332"/>
      <c r="B201" s="341"/>
      <c r="C201" s="385"/>
      <c r="D201" s="335"/>
      <c r="E201" s="358"/>
      <c r="F201" s="329"/>
      <c r="G201" s="378"/>
      <c r="H201" s="335"/>
      <c r="I201" s="373" t="s">
        <v>571</v>
      </c>
      <c r="J201" s="751">
        <f>G200*E200</f>
        <v>120</v>
      </c>
    </row>
    <row r="202" spans="1:10">
      <c r="A202" s="330" t="s">
        <v>572</v>
      </c>
      <c r="B202" s="177" t="s">
        <v>1448</v>
      </c>
      <c r="C202" s="235"/>
      <c r="D202" s="333"/>
      <c r="E202" s="357"/>
      <c r="F202" s="320"/>
      <c r="G202" s="375"/>
      <c r="H202" s="333"/>
      <c r="I202" s="320"/>
      <c r="J202" s="320"/>
    </row>
    <row r="203" spans="1:10" ht="25.5">
      <c r="A203" s="331" t="s">
        <v>573</v>
      </c>
      <c r="B203" s="148" t="s">
        <v>327</v>
      </c>
      <c r="C203" s="305" t="s">
        <v>2684</v>
      </c>
      <c r="D203" s="141" t="s">
        <v>31</v>
      </c>
      <c r="E203" s="300">
        <v>6</v>
      </c>
      <c r="F203" s="304"/>
      <c r="G203" s="374"/>
      <c r="H203" s="334"/>
      <c r="I203" s="304"/>
      <c r="J203" s="304"/>
    </row>
    <row r="204" spans="1:10">
      <c r="A204" s="332"/>
      <c r="B204" s="341"/>
      <c r="C204" s="385"/>
      <c r="D204" s="335"/>
      <c r="E204" s="358"/>
      <c r="F204" s="329"/>
      <c r="G204" s="378"/>
      <c r="H204" s="335"/>
      <c r="I204" s="373" t="s">
        <v>582</v>
      </c>
      <c r="J204" s="319"/>
    </row>
    <row r="205" spans="1:10">
      <c r="A205" s="262" t="s">
        <v>583</v>
      </c>
      <c r="B205" s="424" t="s">
        <v>2792</v>
      </c>
      <c r="C205" s="322"/>
      <c r="D205" s="333"/>
      <c r="E205" s="357"/>
      <c r="F205" s="249"/>
      <c r="G205" s="205"/>
      <c r="H205" s="333"/>
      <c r="I205" s="250"/>
      <c r="J205" s="320"/>
    </row>
    <row r="206" spans="1:10" ht="25.5">
      <c r="A206" s="331" t="s">
        <v>584</v>
      </c>
      <c r="B206" s="148" t="s">
        <v>328</v>
      </c>
      <c r="C206" s="305" t="s">
        <v>2685</v>
      </c>
      <c r="D206" s="141" t="s">
        <v>31</v>
      </c>
      <c r="E206" s="300">
        <v>3</v>
      </c>
      <c r="F206" s="304"/>
      <c r="G206" s="374"/>
      <c r="H206" s="334"/>
      <c r="I206" s="304"/>
      <c r="J206" s="304"/>
    </row>
    <row r="207" spans="1:10">
      <c r="A207" s="331" t="s">
        <v>586</v>
      </c>
      <c r="B207" s="148" t="s">
        <v>329</v>
      </c>
      <c r="C207" s="305" t="s">
        <v>330</v>
      </c>
      <c r="D207" s="141" t="s">
        <v>249</v>
      </c>
      <c r="E207" s="300">
        <v>3</v>
      </c>
      <c r="F207" s="304"/>
      <c r="G207" s="374"/>
      <c r="H207" s="334"/>
      <c r="I207" s="304"/>
      <c r="J207" s="304"/>
    </row>
    <row r="208" spans="1:10">
      <c r="A208" s="332"/>
      <c r="B208" s="341"/>
      <c r="C208" s="385"/>
      <c r="D208" s="335"/>
      <c r="E208" s="358"/>
      <c r="F208" s="329"/>
      <c r="G208" s="378"/>
      <c r="H208" s="335"/>
      <c r="I208" s="373" t="s">
        <v>620</v>
      </c>
      <c r="J208" s="319"/>
    </row>
    <row r="209" spans="1:10">
      <c r="A209" s="262" t="s">
        <v>621</v>
      </c>
      <c r="B209" s="424" t="s">
        <v>2793</v>
      </c>
      <c r="C209" s="322"/>
      <c r="D209" s="333"/>
      <c r="E209" s="357"/>
      <c r="F209" s="249"/>
      <c r="G209" s="205"/>
      <c r="H209" s="333"/>
      <c r="I209" s="250"/>
      <c r="J209" s="320"/>
    </row>
    <row r="210" spans="1:10">
      <c r="A210" s="331" t="s">
        <v>622</v>
      </c>
      <c r="B210" s="148" t="s">
        <v>331</v>
      </c>
      <c r="C210" s="236" t="s">
        <v>332</v>
      </c>
      <c r="D210" s="141" t="s">
        <v>87</v>
      </c>
      <c r="E210" s="300">
        <v>6</v>
      </c>
      <c r="F210" s="304"/>
      <c r="G210" s="374"/>
      <c r="H210" s="334"/>
      <c r="I210" s="304"/>
      <c r="J210" s="304"/>
    </row>
    <row r="211" spans="1:10">
      <c r="A211" s="332"/>
      <c r="B211" s="341"/>
      <c r="C211" s="385"/>
      <c r="D211" s="335"/>
      <c r="E211" s="358"/>
      <c r="F211" s="329"/>
      <c r="G211" s="378"/>
      <c r="H211" s="335"/>
      <c r="I211" s="373" t="s">
        <v>726</v>
      </c>
      <c r="J211" s="319"/>
    </row>
    <row r="212" spans="1:10">
      <c r="A212" s="262" t="s">
        <v>727</v>
      </c>
      <c r="B212" s="424" t="s">
        <v>2794</v>
      </c>
      <c r="C212" s="322"/>
      <c r="D212" s="333"/>
      <c r="E212" s="357"/>
      <c r="F212" s="249"/>
      <c r="G212" s="205"/>
      <c r="H212" s="333"/>
      <c r="I212" s="250"/>
      <c r="J212" s="320"/>
    </row>
    <row r="213" spans="1:10">
      <c r="A213" s="331" t="s">
        <v>728</v>
      </c>
      <c r="B213" s="148" t="s">
        <v>333</v>
      </c>
      <c r="C213" s="305" t="s">
        <v>334</v>
      </c>
      <c r="D213" s="141" t="s">
        <v>31</v>
      </c>
      <c r="E213" s="299">
        <v>3</v>
      </c>
      <c r="F213" s="304"/>
      <c r="G213" s="374"/>
      <c r="H213" s="334"/>
      <c r="I213" s="304"/>
      <c r="J213" s="304"/>
    </row>
    <row r="214" spans="1:10">
      <c r="A214" s="332"/>
      <c r="B214" s="341"/>
      <c r="C214" s="385"/>
      <c r="D214" s="335"/>
      <c r="E214" s="358"/>
      <c r="F214" s="329"/>
      <c r="G214" s="378"/>
      <c r="H214" s="335"/>
      <c r="I214" s="373" t="s">
        <v>731</v>
      </c>
      <c r="J214" s="319"/>
    </row>
    <row r="215" spans="1:10">
      <c r="A215" s="330" t="s">
        <v>736</v>
      </c>
      <c r="B215" s="177" t="s">
        <v>2791</v>
      </c>
      <c r="C215" s="233"/>
      <c r="D215" s="333"/>
      <c r="E215" s="357"/>
      <c r="F215" s="320"/>
      <c r="G215" s="375"/>
      <c r="H215" s="333"/>
      <c r="I215" s="320"/>
      <c r="J215" s="320"/>
    </row>
    <row r="216" spans="1:10" ht="38.25">
      <c r="A216" s="331" t="s">
        <v>738</v>
      </c>
      <c r="B216" s="148" t="s">
        <v>337</v>
      </c>
      <c r="C216" s="305" t="s">
        <v>2686</v>
      </c>
      <c r="D216" s="334" t="s">
        <v>31</v>
      </c>
      <c r="E216" s="300">
        <v>6</v>
      </c>
      <c r="F216" s="334" t="s">
        <v>31</v>
      </c>
      <c r="G216" s="752">
        <v>42</v>
      </c>
      <c r="H216" s="749">
        <f>G216</f>
        <v>42</v>
      </c>
      <c r="I216" s="334">
        <v>21</v>
      </c>
      <c r="J216" s="749">
        <f>(G216*E216)*1.21</f>
        <v>304.92</v>
      </c>
    </row>
    <row r="217" spans="1:10" ht="38.25">
      <c r="A217" s="331" t="s">
        <v>742</v>
      </c>
      <c r="B217" s="148" t="s">
        <v>339</v>
      </c>
      <c r="C217" s="305" t="s">
        <v>2688</v>
      </c>
      <c r="D217" s="334" t="s">
        <v>249</v>
      </c>
      <c r="E217" s="299">
        <v>3</v>
      </c>
      <c r="F217" s="334" t="s">
        <v>249</v>
      </c>
      <c r="G217" s="752">
        <v>69.5</v>
      </c>
      <c r="H217" s="749">
        <f t="shared" ref="H217:H221" si="2">G217</f>
        <v>69.5</v>
      </c>
      <c r="I217" s="334">
        <v>21</v>
      </c>
      <c r="J217" s="749">
        <f>(G217*E217)*1.21</f>
        <v>252.285</v>
      </c>
    </row>
    <row r="218" spans="1:10" ht="38.25">
      <c r="A218" s="331" t="s">
        <v>745</v>
      </c>
      <c r="B218" s="148" t="s">
        <v>341</v>
      </c>
      <c r="C218" s="305" t="s">
        <v>2687</v>
      </c>
      <c r="D218" s="334" t="s">
        <v>249</v>
      </c>
      <c r="E218" s="300">
        <v>6</v>
      </c>
      <c r="F218" s="334" t="s">
        <v>249</v>
      </c>
      <c r="G218" s="752">
        <v>69.5</v>
      </c>
      <c r="H218" s="749">
        <f t="shared" si="2"/>
        <v>69.5</v>
      </c>
      <c r="I218" s="334">
        <v>21</v>
      </c>
      <c r="J218" s="749">
        <f>(G218*E218)*1.21</f>
        <v>504.57</v>
      </c>
    </row>
    <row r="219" spans="1:10" ht="38.25">
      <c r="A219" s="331" t="s">
        <v>747</v>
      </c>
      <c r="B219" s="148" t="s">
        <v>343</v>
      </c>
      <c r="C219" s="305" t="s">
        <v>344</v>
      </c>
      <c r="D219" s="334" t="s">
        <v>249</v>
      </c>
      <c r="E219" s="300">
        <v>3</v>
      </c>
      <c r="F219" s="334" t="s">
        <v>249</v>
      </c>
      <c r="G219" s="752">
        <v>69.5</v>
      </c>
      <c r="H219" s="749">
        <f t="shared" si="2"/>
        <v>69.5</v>
      </c>
      <c r="I219" s="334">
        <v>21</v>
      </c>
      <c r="J219" s="749">
        <f>(G219*E219)*1.21</f>
        <v>252.285</v>
      </c>
    </row>
    <row r="220" spans="1:10" ht="51">
      <c r="A220" s="331" t="s">
        <v>751</v>
      </c>
      <c r="B220" s="148" t="s">
        <v>346</v>
      </c>
      <c r="C220" s="305" t="s">
        <v>347</v>
      </c>
      <c r="D220" s="334" t="s">
        <v>249</v>
      </c>
      <c r="E220" s="300">
        <v>3</v>
      </c>
      <c r="F220" s="334" t="s">
        <v>249</v>
      </c>
      <c r="G220" s="752">
        <v>59.1</v>
      </c>
      <c r="H220" s="749">
        <f t="shared" si="2"/>
        <v>59.1</v>
      </c>
      <c r="I220" s="334">
        <v>21</v>
      </c>
      <c r="J220" s="749">
        <f>(G220*E220)*1.21</f>
        <v>214.53300000000002</v>
      </c>
    </row>
    <row r="221" spans="1:10" ht="38.25">
      <c r="A221" s="331" t="s">
        <v>755</v>
      </c>
      <c r="B221" s="148" t="s">
        <v>349</v>
      </c>
      <c r="C221" s="380" t="s">
        <v>2689</v>
      </c>
      <c r="D221" s="334" t="s">
        <v>31</v>
      </c>
      <c r="E221" s="300">
        <v>3</v>
      </c>
      <c r="F221" s="334" t="s">
        <v>31</v>
      </c>
      <c r="G221" s="752">
        <v>170</v>
      </c>
      <c r="H221" s="749">
        <f t="shared" si="2"/>
        <v>170</v>
      </c>
      <c r="I221" s="334">
        <v>21</v>
      </c>
      <c r="J221" s="749">
        <f>(G221*E221)*1.21</f>
        <v>617.1</v>
      </c>
    </row>
    <row r="222" spans="1:10">
      <c r="A222" s="332"/>
      <c r="B222" s="341"/>
      <c r="C222" s="385"/>
      <c r="D222" s="335"/>
      <c r="E222" s="358"/>
      <c r="F222" s="329"/>
      <c r="G222" s="378"/>
      <c r="H222" s="335"/>
      <c r="I222" s="373" t="s">
        <v>802</v>
      </c>
      <c r="J222" s="751">
        <v>1773.3</v>
      </c>
    </row>
    <row r="223" spans="1:10">
      <c r="A223" s="330" t="s">
        <v>803</v>
      </c>
      <c r="B223" s="343" t="s">
        <v>1133</v>
      </c>
      <c r="C223" s="322"/>
      <c r="D223" s="333"/>
      <c r="E223" s="357"/>
      <c r="F223" s="249"/>
      <c r="G223" s="205"/>
      <c r="H223" s="333"/>
      <c r="I223" s="250"/>
      <c r="J223" s="320"/>
    </row>
    <row r="224" spans="1:10" ht="39">
      <c r="A224" s="331" t="s">
        <v>805</v>
      </c>
      <c r="B224" s="192" t="s">
        <v>351</v>
      </c>
      <c r="C224" s="237" t="s">
        <v>1134</v>
      </c>
      <c r="D224" s="334" t="s">
        <v>31</v>
      </c>
      <c r="E224" s="300">
        <v>9</v>
      </c>
      <c r="F224" s="334" t="s">
        <v>31</v>
      </c>
      <c r="G224" s="749">
        <v>42.4</v>
      </c>
      <c r="H224" s="749">
        <f>G224</f>
        <v>42.4</v>
      </c>
      <c r="I224" s="334">
        <v>21</v>
      </c>
      <c r="J224" s="749">
        <f>(G224*E224)*1.21</f>
        <v>461.73599999999993</v>
      </c>
    </row>
    <row r="225" spans="1:10">
      <c r="A225" s="332"/>
      <c r="B225" s="341"/>
      <c r="C225" s="385"/>
      <c r="D225" s="335"/>
      <c r="E225" s="358"/>
      <c r="F225" s="329"/>
      <c r="G225" s="378"/>
      <c r="H225" s="335"/>
      <c r="I225" s="373" t="s">
        <v>749</v>
      </c>
      <c r="J225" s="751">
        <v>381.6</v>
      </c>
    </row>
    <row r="226" spans="1:10">
      <c r="A226" s="330" t="s">
        <v>859</v>
      </c>
      <c r="B226" s="180" t="s">
        <v>2790</v>
      </c>
      <c r="C226" s="189"/>
      <c r="D226" s="336"/>
      <c r="E226" s="185"/>
      <c r="F226" s="324"/>
      <c r="G226" s="376"/>
      <c r="H226" s="336"/>
      <c r="I226" s="324"/>
      <c r="J226" s="324"/>
    </row>
    <row r="227" spans="1:10">
      <c r="A227" s="331" t="s">
        <v>860</v>
      </c>
      <c r="B227" s="192" t="s">
        <v>355</v>
      </c>
      <c r="C227" s="237" t="s">
        <v>356</v>
      </c>
      <c r="D227" s="334" t="s">
        <v>31</v>
      </c>
      <c r="E227" s="300">
        <v>9</v>
      </c>
      <c r="F227" s="304"/>
      <c r="G227" s="374"/>
      <c r="H227" s="334"/>
      <c r="I227" s="304"/>
      <c r="J227" s="304"/>
    </row>
    <row r="228" spans="1:10">
      <c r="A228" s="331" t="s">
        <v>863</v>
      </c>
      <c r="B228" s="148" t="s">
        <v>358</v>
      </c>
      <c r="C228" s="305" t="s">
        <v>2690</v>
      </c>
      <c r="D228" s="334" t="s">
        <v>249</v>
      </c>
      <c r="E228" s="300">
        <v>9</v>
      </c>
      <c r="F228" s="304"/>
      <c r="G228" s="374"/>
      <c r="H228" s="334"/>
      <c r="I228" s="304"/>
      <c r="J228" s="304"/>
    </row>
    <row r="229" spans="1:10">
      <c r="A229" s="332"/>
      <c r="B229" s="341"/>
      <c r="C229" s="385"/>
      <c r="D229" s="335"/>
      <c r="E229" s="358"/>
      <c r="F229" s="329"/>
      <c r="G229" s="219"/>
      <c r="H229" s="220"/>
      <c r="I229" s="210" t="s">
        <v>870</v>
      </c>
      <c r="J229" s="319"/>
    </row>
    <row r="230" spans="1:10">
      <c r="A230" s="330" t="s">
        <v>871</v>
      </c>
      <c r="B230" s="180" t="s">
        <v>361</v>
      </c>
      <c r="C230" s="235"/>
      <c r="D230" s="333"/>
      <c r="E230" s="357"/>
      <c r="F230" s="320"/>
      <c r="G230" s="375"/>
      <c r="H230" s="333"/>
      <c r="I230" s="320"/>
      <c r="J230" s="320"/>
    </row>
    <row r="231" spans="1:10" ht="114.75">
      <c r="A231" s="331" t="s">
        <v>873</v>
      </c>
      <c r="B231" s="148" t="s">
        <v>363</v>
      </c>
      <c r="C231" s="305" t="s">
        <v>364</v>
      </c>
      <c r="D231" s="334" t="s">
        <v>31</v>
      </c>
      <c r="E231" s="300">
        <v>6</v>
      </c>
      <c r="F231" s="334" t="s">
        <v>31</v>
      </c>
      <c r="G231" s="749">
        <v>22</v>
      </c>
      <c r="H231" s="749">
        <f>G231</f>
        <v>22</v>
      </c>
      <c r="I231" s="334">
        <v>21</v>
      </c>
      <c r="J231" s="749">
        <f>(G231*E231)*1.21</f>
        <v>159.72</v>
      </c>
    </row>
    <row r="232" spans="1:10" ht="38.25">
      <c r="A232" s="331" t="s">
        <v>876</v>
      </c>
      <c r="B232" s="148" t="s">
        <v>366</v>
      </c>
      <c r="C232" s="305" t="s">
        <v>2691</v>
      </c>
      <c r="D232" s="334" t="s">
        <v>31</v>
      </c>
      <c r="E232" s="300">
        <v>9</v>
      </c>
      <c r="F232" s="334" t="s">
        <v>31</v>
      </c>
      <c r="G232" s="749">
        <v>49.1</v>
      </c>
      <c r="H232" s="749">
        <f t="shared" ref="H232:H234" si="3">G232</f>
        <v>49.1</v>
      </c>
      <c r="I232" s="334">
        <v>21</v>
      </c>
      <c r="J232" s="749">
        <f>(G232*E232)*1.21</f>
        <v>534.69900000000007</v>
      </c>
    </row>
    <row r="233" spans="1:10">
      <c r="A233" s="331" t="s">
        <v>878</v>
      </c>
      <c r="B233" s="148" t="s">
        <v>367</v>
      </c>
      <c r="C233" s="305" t="s">
        <v>368</v>
      </c>
      <c r="D233" s="334" t="s">
        <v>31</v>
      </c>
      <c r="E233" s="300">
        <v>12</v>
      </c>
      <c r="F233" s="334" t="s">
        <v>31</v>
      </c>
      <c r="G233" s="749">
        <v>151</v>
      </c>
      <c r="H233" s="749">
        <f t="shared" si="3"/>
        <v>151</v>
      </c>
      <c r="I233" s="334">
        <v>21</v>
      </c>
      <c r="J233" s="749">
        <f>(G233*E233)*1.21</f>
        <v>2192.52</v>
      </c>
    </row>
    <row r="234" spans="1:10" ht="51">
      <c r="A234" s="331" t="s">
        <v>880</v>
      </c>
      <c r="B234" s="148" t="s">
        <v>369</v>
      </c>
      <c r="C234" s="348" t="s">
        <v>2692</v>
      </c>
      <c r="D234" s="334" t="s">
        <v>31</v>
      </c>
      <c r="E234" s="300">
        <v>12</v>
      </c>
      <c r="F234" s="334" t="s">
        <v>31</v>
      </c>
      <c r="G234" s="749">
        <v>110.1</v>
      </c>
      <c r="H234" s="749">
        <f t="shared" si="3"/>
        <v>110.1</v>
      </c>
      <c r="I234" s="334">
        <v>21</v>
      </c>
      <c r="J234" s="749">
        <f>(G234*E234)*1.21</f>
        <v>1598.6519999999998</v>
      </c>
    </row>
    <row r="235" spans="1:10">
      <c r="A235" s="332"/>
      <c r="B235" s="341"/>
      <c r="C235" s="385"/>
      <c r="D235" s="335"/>
      <c r="E235" s="358"/>
      <c r="F235" s="329"/>
      <c r="G235" s="378"/>
      <c r="H235" s="335"/>
      <c r="I235" s="373" t="s">
        <v>901</v>
      </c>
      <c r="J235" s="747">
        <v>3707.1</v>
      </c>
    </row>
    <row r="236" spans="1:10">
      <c r="A236" s="330" t="s">
        <v>902</v>
      </c>
      <c r="B236" s="180" t="s">
        <v>2789</v>
      </c>
      <c r="C236" s="189"/>
      <c r="D236" s="336"/>
      <c r="E236" s="357"/>
      <c r="F236" s="324"/>
      <c r="G236" s="376"/>
      <c r="H236" s="336"/>
      <c r="I236" s="324"/>
      <c r="J236" s="324"/>
    </row>
    <row r="237" spans="1:10">
      <c r="A237" s="331" t="s">
        <v>903</v>
      </c>
      <c r="B237" s="302" t="s">
        <v>373</v>
      </c>
      <c r="C237" s="236" t="s">
        <v>374</v>
      </c>
      <c r="D237" s="334" t="s">
        <v>249</v>
      </c>
      <c r="E237" s="360">
        <v>12</v>
      </c>
      <c r="F237" s="304"/>
      <c r="G237" s="374"/>
      <c r="H237" s="334"/>
      <c r="I237" s="304"/>
      <c r="J237" s="304"/>
    </row>
    <row r="238" spans="1:10" ht="25.5">
      <c r="A238" s="331" t="s">
        <v>906</v>
      </c>
      <c r="B238" s="302" t="s">
        <v>376</v>
      </c>
      <c r="C238" s="305" t="s">
        <v>377</v>
      </c>
      <c r="D238" s="334" t="s">
        <v>249</v>
      </c>
      <c r="E238" s="360">
        <v>12</v>
      </c>
      <c r="F238" s="304"/>
      <c r="G238" s="374"/>
      <c r="H238" s="334"/>
      <c r="I238" s="304"/>
      <c r="J238" s="304"/>
    </row>
    <row r="239" spans="1:10">
      <c r="A239" s="332"/>
      <c r="B239" s="341"/>
      <c r="C239" s="385"/>
      <c r="D239" s="335"/>
      <c r="E239" s="358"/>
      <c r="F239" s="329"/>
      <c r="G239" s="378"/>
      <c r="H239" s="335"/>
      <c r="I239" s="373" t="s">
        <v>913</v>
      </c>
      <c r="J239" s="319"/>
    </row>
    <row r="240" spans="1:10">
      <c r="A240" s="330" t="s">
        <v>914</v>
      </c>
      <c r="B240" s="181" t="s">
        <v>2788</v>
      </c>
      <c r="C240" s="189"/>
      <c r="D240" s="336"/>
      <c r="E240" s="357"/>
      <c r="F240" s="324"/>
      <c r="G240" s="376"/>
      <c r="H240" s="336"/>
      <c r="I240" s="324"/>
      <c r="J240" s="324"/>
    </row>
    <row r="241" spans="1:10" ht="38.25">
      <c r="A241" s="331" t="s">
        <v>915</v>
      </c>
      <c r="B241" s="302" t="s">
        <v>380</v>
      </c>
      <c r="C241" s="305" t="s">
        <v>381</v>
      </c>
      <c r="D241" s="144" t="s">
        <v>31</v>
      </c>
      <c r="E241" s="299">
        <v>1080</v>
      </c>
      <c r="F241" s="304"/>
      <c r="G241" s="374"/>
      <c r="H241" s="334"/>
      <c r="I241" s="304"/>
      <c r="J241" s="304"/>
    </row>
    <row r="242" spans="1:10" ht="127.5">
      <c r="A242" s="331" t="s">
        <v>917</v>
      </c>
      <c r="B242" s="302" t="s">
        <v>382</v>
      </c>
      <c r="C242" s="305" t="s">
        <v>383</v>
      </c>
      <c r="D242" s="144" t="s">
        <v>31</v>
      </c>
      <c r="E242" s="299">
        <v>1440</v>
      </c>
      <c r="F242" s="304"/>
      <c r="G242" s="374"/>
      <c r="H242" s="334"/>
      <c r="I242" s="304"/>
      <c r="J242" s="304"/>
    </row>
    <row r="243" spans="1:10" ht="38.25">
      <c r="A243" s="331" t="s">
        <v>918</v>
      </c>
      <c r="B243" s="302" t="s">
        <v>384</v>
      </c>
      <c r="C243" s="305" t="s">
        <v>385</v>
      </c>
      <c r="D243" s="144" t="s">
        <v>31</v>
      </c>
      <c r="E243" s="299">
        <v>720</v>
      </c>
      <c r="F243" s="304"/>
      <c r="G243" s="374"/>
      <c r="H243" s="334"/>
      <c r="I243" s="304"/>
      <c r="J243" s="304"/>
    </row>
    <row r="244" spans="1:10" ht="51">
      <c r="A244" s="331" t="s">
        <v>919</v>
      </c>
      <c r="B244" s="302" t="s">
        <v>386</v>
      </c>
      <c r="C244" s="305" t="s">
        <v>387</v>
      </c>
      <c r="D244" s="144" t="s">
        <v>31</v>
      </c>
      <c r="E244" s="299">
        <v>1800</v>
      </c>
      <c r="F244" s="304"/>
      <c r="G244" s="374"/>
      <c r="H244" s="334"/>
      <c r="I244" s="304"/>
      <c r="J244" s="304"/>
    </row>
    <row r="245" spans="1:10" ht="38.25">
      <c r="A245" s="331" t="s">
        <v>921</v>
      </c>
      <c r="B245" s="302" t="s">
        <v>388</v>
      </c>
      <c r="C245" s="305" t="s">
        <v>389</v>
      </c>
      <c r="D245" s="144" t="s">
        <v>31</v>
      </c>
      <c r="E245" s="299">
        <v>1080</v>
      </c>
      <c r="F245" s="304"/>
      <c r="G245" s="374"/>
      <c r="H245" s="334"/>
      <c r="I245" s="304"/>
      <c r="J245" s="304"/>
    </row>
    <row r="246" spans="1:10" ht="38.25">
      <c r="A246" s="331" t="s">
        <v>924</v>
      </c>
      <c r="B246" s="302" t="s">
        <v>390</v>
      </c>
      <c r="C246" s="305" t="s">
        <v>391</v>
      </c>
      <c r="D246" s="144" t="s">
        <v>31</v>
      </c>
      <c r="E246" s="299">
        <v>1080</v>
      </c>
      <c r="F246" s="304"/>
      <c r="G246" s="374"/>
      <c r="H246" s="334"/>
      <c r="I246" s="304"/>
      <c r="J246" s="304"/>
    </row>
    <row r="247" spans="1:10">
      <c r="A247" s="332"/>
      <c r="B247" s="341"/>
      <c r="C247" s="385"/>
      <c r="D247" s="335"/>
      <c r="E247" s="358"/>
      <c r="F247" s="404"/>
      <c r="G247" s="327"/>
      <c r="H247" s="405"/>
      <c r="I247" s="406" t="s">
        <v>920</v>
      </c>
      <c r="J247" s="407"/>
    </row>
    <row r="248" spans="1:10">
      <c r="A248" s="430">
        <v>42</v>
      </c>
      <c r="B248" s="343" t="s">
        <v>2787</v>
      </c>
      <c r="C248" s="322"/>
      <c r="D248" s="333"/>
      <c r="E248" s="445"/>
      <c r="F248" s="320"/>
      <c r="G248" s="426"/>
      <c r="H248" s="333"/>
      <c r="I248" s="320"/>
      <c r="J248" s="320"/>
    </row>
    <row r="249" spans="1:10" ht="25.5">
      <c r="A249" s="331" t="s">
        <v>956</v>
      </c>
      <c r="B249" s="302" t="s">
        <v>392</v>
      </c>
      <c r="C249" s="305" t="s">
        <v>2693</v>
      </c>
      <c r="D249" s="144" t="s">
        <v>49</v>
      </c>
      <c r="E249" s="299">
        <v>36</v>
      </c>
      <c r="F249" s="304"/>
      <c r="G249" s="374"/>
      <c r="H249" s="334"/>
      <c r="I249" s="304"/>
      <c r="J249" s="304"/>
    </row>
    <row r="250" spans="1:10" ht="25.5">
      <c r="A250" s="331" t="s">
        <v>959</v>
      </c>
      <c r="B250" s="302" t="s">
        <v>393</v>
      </c>
      <c r="C250" s="305" t="s">
        <v>2694</v>
      </c>
      <c r="D250" s="144" t="s">
        <v>49</v>
      </c>
      <c r="E250" s="299">
        <v>15</v>
      </c>
      <c r="F250" s="304"/>
      <c r="G250" s="374"/>
      <c r="H250" s="334"/>
      <c r="I250" s="304"/>
      <c r="J250" s="304"/>
    </row>
    <row r="251" spans="1:10" ht="25.5">
      <c r="A251" s="331" t="s">
        <v>962</v>
      </c>
      <c r="B251" s="302" t="s">
        <v>394</v>
      </c>
      <c r="C251" s="305" t="s">
        <v>2695</v>
      </c>
      <c r="D251" s="144" t="s">
        <v>49</v>
      </c>
      <c r="E251" s="299">
        <v>12</v>
      </c>
      <c r="F251" s="304"/>
      <c r="G251" s="374"/>
      <c r="H251" s="334"/>
      <c r="I251" s="304"/>
      <c r="J251" s="304"/>
    </row>
    <row r="252" spans="1:10" ht="38.25">
      <c r="A252" s="331" t="s">
        <v>965</v>
      </c>
      <c r="B252" s="302" t="s">
        <v>395</v>
      </c>
      <c r="C252" s="305" t="s">
        <v>2696</v>
      </c>
      <c r="D252" s="144" t="s">
        <v>49</v>
      </c>
      <c r="E252" s="299">
        <v>12</v>
      </c>
      <c r="F252" s="304"/>
      <c r="G252" s="374"/>
      <c r="H252" s="334"/>
      <c r="I252" s="304"/>
      <c r="J252" s="304"/>
    </row>
    <row r="253" spans="1:10" ht="25.5">
      <c r="A253" s="331" t="s">
        <v>968</v>
      </c>
      <c r="B253" s="302" t="s">
        <v>396</v>
      </c>
      <c r="C253" s="305" t="s">
        <v>2697</v>
      </c>
      <c r="D253" s="144" t="s">
        <v>49</v>
      </c>
      <c r="E253" s="299">
        <v>12</v>
      </c>
      <c r="F253" s="304"/>
      <c r="G253" s="374"/>
      <c r="H253" s="334"/>
      <c r="I253" s="304"/>
      <c r="J253" s="304"/>
    </row>
    <row r="254" spans="1:10" ht="25.5">
      <c r="A254" s="331" t="s">
        <v>971</v>
      </c>
      <c r="B254" s="279" t="s">
        <v>398</v>
      </c>
      <c r="C254" s="279" t="s">
        <v>2698</v>
      </c>
      <c r="D254" s="384" t="s">
        <v>31</v>
      </c>
      <c r="E254" s="300">
        <v>9</v>
      </c>
      <c r="F254" s="268"/>
      <c r="G254" s="276"/>
      <c r="H254" s="384"/>
      <c r="I254" s="268"/>
      <c r="J254" s="268"/>
    </row>
    <row r="255" spans="1:10" ht="38.25">
      <c r="A255" s="331" t="s">
        <v>974</v>
      </c>
      <c r="B255" s="302" t="s">
        <v>399</v>
      </c>
      <c r="C255" s="305" t="s">
        <v>2699</v>
      </c>
      <c r="D255" s="144" t="s">
        <v>49</v>
      </c>
      <c r="E255" s="299">
        <v>36</v>
      </c>
      <c r="F255" s="304"/>
      <c r="G255" s="374"/>
      <c r="H255" s="334"/>
      <c r="I255" s="304"/>
      <c r="J255" s="304"/>
    </row>
    <row r="256" spans="1:10">
      <c r="A256" s="335"/>
      <c r="B256" s="341"/>
      <c r="C256" s="385"/>
      <c r="D256" s="335"/>
      <c r="E256" s="358"/>
      <c r="F256" s="329"/>
      <c r="G256" s="327"/>
      <c r="H256" s="327"/>
      <c r="I256" s="373" t="s">
        <v>981</v>
      </c>
      <c r="J256" s="208"/>
    </row>
    <row r="257" spans="1:10">
      <c r="A257" s="336">
        <v>43</v>
      </c>
      <c r="B257" s="429" t="s">
        <v>401</v>
      </c>
      <c r="C257" s="247"/>
      <c r="D257" s="431"/>
      <c r="E257" s="497"/>
      <c r="F257" s="431"/>
      <c r="G257" s="431"/>
      <c r="H257" s="431"/>
      <c r="I257" s="431"/>
      <c r="J257" s="431"/>
    </row>
    <row r="258" spans="1:10" ht="38.25">
      <c r="A258" s="331" t="s">
        <v>1449</v>
      </c>
      <c r="B258" s="302" t="s">
        <v>402</v>
      </c>
      <c r="C258" s="305" t="s">
        <v>403</v>
      </c>
      <c r="D258" s="144" t="s">
        <v>31</v>
      </c>
      <c r="E258" s="299">
        <v>720</v>
      </c>
      <c r="F258" s="304"/>
      <c r="G258" s="374"/>
      <c r="H258" s="334"/>
      <c r="I258" s="304"/>
      <c r="J258" s="304"/>
    </row>
    <row r="259" spans="1:10">
      <c r="A259" s="332"/>
      <c r="B259" s="341"/>
      <c r="C259" s="385"/>
      <c r="D259" s="335"/>
      <c r="E259" s="358"/>
      <c r="F259" s="329"/>
      <c r="G259" s="378"/>
      <c r="H259" s="378"/>
      <c r="I259" s="373" t="s">
        <v>987</v>
      </c>
      <c r="J259" s="208"/>
    </row>
    <row r="260" spans="1:10" ht="15.75">
      <c r="A260" s="330" t="s">
        <v>988</v>
      </c>
      <c r="B260" s="181" t="s">
        <v>2786</v>
      </c>
      <c r="C260" s="233"/>
      <c r="D260" s="182"/>
      <c r="E260" s="357"/>
      <c r="F260" s="320"/>
      <c r="G260" s="375"/>
      <c r="H260" s="333"/>
      <c r="I260" s="320"/>
      <c r="J260" s="320"/>
    </row>
    <row r="261" spans="1:10" ht="51">
      <c r="A261" s="331" t="s">
        <v>982</v>
      </c>
      <c r="B261" s="302" t="s">
        <v>406</v>
      </c>
      <c r="C261" s="305" t="s">
        <v>407</v>
      </c>
      <c r="D261" s="334" t="s">
        <v>49</v>
      </c>
      <c r="E261" s="360">
        <v>36</v>
      </c>
      <c r="F261" s="334" t="s">
        <v>2828</v>
      </c>
      <c r="G261" s="749">
        <v>12.5</v>
      </c>
      <c r="H261" s="749">
        <f>G261</f>
        <v>12.5</v>
      </c>
      <c r="I261" s="334">
        <v>21</v>
      </c>
      <c r="J261" s="749">
        <f>(G261*E261)*1.21</f>
        <v>544.5</v>
      </c>
    </row>
    <row r="262" spans="1:10" ht="51">
      <c r="A262" s="331" t="s">
        <v>985</v>
      </c>
      <c r="B262" s="302" t="s">
        <v>408</v>
      </c>
      <c r="C262" s="305" t="s">
        <v>409</v>
      </c>
      <c r="D262" s="334" t="s">
        <v>49</v>
      </c>
      <c r="E262" s="360">
        <v>36</v>
      </c>
      <c r="F262" s="334" t="s">
        <v>2828</v>
      </c>
      <c r="G262" s="749">
        <v>12.5</v>
      </c>
      <c r="H262" s="749">
        <f t="shared" ref="H262" si="4">G262</f>
        <v>12.5</v>
      </c>
      <c r="I262" s="334">
        <v>21</v>
      </c>
      <c r="J262" s="749">
        <f>(G262*E262)*1.21</f>
        <v>544.5</v>
      </c>
    </row>
    <row r="263" spans="1:10">
      <c r="A263" s="332"/>
      <c r="B263" s="341"/>
      <c r="C263" s="385"/>
      <c r="D263" s="335"/>
      <c r="E263" s="358"/>
      <c r="F263" s="329"/>
      <c r="G263" s="378"/>
      <c r="H263" s="335"/>
      <c r="I263" s="373" t="s">
        <v>991</v>
      </c>
      <c r="J263" s="751">
        <v>900</v>
      </c>
    </row>
    <row r="264" spans="1:10">
      <c r="A264" s="330" t="s">
        <v>992</v>
      </c>
      <c r="B264" s="181" t="s">
        <v>2785</v>
      </c>
      <c r="C264" s="233"/>
      <c r="D264" s="333"/>
      <c r="E264" s="357"/>
      <c r="F264" s="320"/>
      <c r="G264" s="375"/>
      <c r="H264" s="333"/>
      <c r="I264" s="320"/>
      <c r="J264" s="320"/>
    </row>
    <row r="265" spans="1:10">
      <c r="A265" s="331" t="s">
        <v>994</v>
      </c>
      <c r="B265" s="302" t="s">
        <v>298</v>
      </c>
      <c r="C265" s="305" t="s">
        <v>412</v>
      </c>
      <c r="D265" s="144" t="s">
        <v>49</v>
      </c>
      <c r="E265" s="299">
        <v>3000</v>
      </c>
      <c r="F265" s="304"/>
      <c r="G265" s="374"/>
      <c r="H265" s="334"/>
      <c r="I265" s="304"/>
      <c r="J265" s="304"/>
    </row>
    <row r="266" spans="1:10" ht="127.5">
      <c r="A266" s="331" t="s">
        <v>997</v>
      </c>
      <c r="B266" s="302" t="s">
        <v>413</v>
      </c>
      <c r="C266" s="305" t="s">
        <v>2700</v>
      </c>
      <c r="D266" s="144" t="s">
        <v>31</v>
      </c>
      <c r="E266" s="300">
        <v>720</v>
      </c>
      <c r="F266" s="304"/>
      <c r="G266" s="374"/>
      <c r="H266" s="334"/>
      <c r="I266" s="304"/>
      <c r="J266" s="304"/>
    </row>
    <row r="267" spans="1:10" ht="25.5">
      <c r="A267" s="331" t="s">
        <v>1000</v>
      </c>
      <c r="B267" s="302" t="s">
        <v>414</v>
      </c>
      <c r="C267" s="305" t="s">
        <v>415</v>
      </c>
      <c r="D267" s="144" t="s">
        <v>31</v>
      </c>
      <c r="E267" s="300">
        <v>720</v>
      </c>
      <c r="F267" s="304"/>
      <c r="G267" s="374"/>
      <c r="H267" s="334"/>
      <c r="I267" s="304"/>
      <c r="J267" s="304"/>
    </row>
    <row r="268" spans="1:10" ht="114.75">
      <c r="A268" s="331" t="s">
        <v>1002</v>
      </c>
      <c r="B268" s="302" t="s">
        <v>416</v>
      </c>
      <c r="C268" s="305" t="s">
        <v>417</v>
      </c>
      <c r="D268" s="144" t="s">
        <v>31</v>
      </c>
      <c r="E268" s="300">
        <v>720</v>
      </c>
      <c r="F268" s="304"/>
      <c r="G268" s="374"/>
      <c r="H268" s="334"/>
      <c r="I268" s="304"/>
      <c r="J268" s="304"/>
    </row>
    <row r="269" spans="1:10" ht="127.5">
      <c r="A269" s="331" t="s">
        <v>1450</v>
      </c>
      <c r="B269" s="302" t="s">
        <v>418</v>
      </c>
      <c r="C269" s="305" t="s">
        <v>419</v>
      </c>
      <c r="D269" s="144" t="s">
        <v>31</v>
      </c>
      <c r="E269" s="300">
        <v>720</v>
      </c>
      <c r="F269" s="304"/>
      <c r="G269" s="374"/>
      <c r="H269" s="334"/>
      <c r="I269" s="304"/>
      <c r="J269" s="304"/>
    </row>
    <row r="270" spans="1:10" ht="165.75">
      <c r="A270" s="331" t="s">
        <v>1451</v>
      </c>
      <c r="B270" s="302" t="s">
        <v>420</v>
      </c>
      <c r="C270" s="305" t="s">
        <v>421</v>
      </c>
      <c r="D270" s="144" t="s">
        <v>31</v>
      </c>
      <c r="E270" s="300">
        <v>1440</v>
      </c>
      <c r="F270" s="304"/>
      <c r="G270" s="374"/>
      <c r="H270" s="334"/>
      <c r="I270" s="304"/>
      <c r="J270" s="304"/>
    </row>
    <row r="271" spans="1:10" ht="153">
      <c r="A271" s="331" t="s">
        <v>1452</v>
      </c>
      <c r="B271" s="302" t="s">
        <v>422</v>
      </c>
      <c r="C271" s="380" t="s">
        <v>2784</v>
      </c>
      <c r="D271" s="144" t="s">
        <v>31</v>
      </c>
      <c r="E271" s="299">
        <v>180</v>
      </c>
      <c r="F271" s="304"/>
      <c r="G271" s="374"/>
      <c r="H271" s="334"/>
      <c r="I271" s="304"/>
      <c r="J271" s="304"/>
    </row>
    <row r="272" spans="1:10" ht="165.75">
      <c r="A272" s="331" t="s">
        <v>1453</v>
      </c>
      <c r="B272" s="302" t="s">
        <v>423</v>
      </c>
      <c r="C272" s="305" t="s">
        <v>424</v>
      </c>
      <c r="D272" s="144" t="s">
        <v>31</v>
      </c>
      <c r="E272" s="300">
        <v>1440</v>
      </c>
      <c r="F272" s="304"/>
      <c r="G272" s="374"/>
      <c r="H272" s="334"/>
      <c r="I272" s="304"/>
      <c r="J272" s="304"/>
    </row>
    <row r="273" spans="1:10" ht="25.5">
      <c r="A273" s="331" t="s">
        <v>1454</v>
      </c>
      <c r="B273" s="302" t="s">
        <v>425</v>
      </c>
      <c r="C273" s="305" t="s">
        <v>426</v>
      </c>
      <c r="D273" s="144" t="s">
        <v>31</v>
      </c>
      <c r="E273" s="300">
        <v>720</v>
      </c>
      <c r="F273" s="304"/>
      <c r="G273" s="374"/>
      <c r="H273" s="334"/>
      <c r="I273" s="304"/>
      <c r="J273" s="304"/>
    </row>
    <row r="274" spans="1:10" ht="165.75">
      <c r="A274" s="331" t="s">
        <v>1455</v>
      </c>
      <c r="B274" s="302" t="s">
        <v>427</v>
      </c>
      <c r="C274" s="305" t="s">
        <v>428</v>
      </c>
      <c r="D274" s="144" t="s">
        <v>31</v>
      </c>
      <c r="E274" s="300">
        <v>1600</v>
      </c>
      <c r="F274" s="304"/>
      <c r="G274" s="374"/>
      <c r="H274" s="334"/>
      <c r="I274" s="304"/>
      <c r="J274" s="304"/>
    </row>
    <row r="275" spans="1:10" ht="25.5">
      <c r="A275" s="331" t="s">
        <v>1456</v>
      </c>
      <c r="B275" s="302" t="s">
        <v>429</v>
      </c>
      <c r="C275" s="305" t="s">
        <v>430</v>
      </c>
      <c r="D275" s="141" t="s">
        <v>49</v>
      </c>
      <c r="E275" s="299">
        <v>36</v>
      </c>
      <c r="F275" s="304"/>
      <c r="G275" s="374"/>
      <c r="H275" s="334"/>
      <c r="I275" s="304"/>
      <c r="J275" s="304"/>
    </row>
    <row r="276" spans="1:10" ht="38.25">
      <c r="A276" s="331" t="s">
        <v>1457</v>
      </c>
      <c r="B276" s="302" t="s">
        <v>431</v>
      </c>
      <c r="C276" s="305" t="s">
        <v>2701</v>
      </c>
      <c r="D276" s="144" t="s">
        <v>31</v>
      </c>
      <c r="E276" s="300">
        <v>240</v>
      </c>
      <c r="F276" s="304"/>
      <c r="G276" s="374"/>
      <c r="H276" s="334"/>
      <c r="I276" s="304"/>
      <c r="J276" s="304"/>
    </row>
    <row r="277" spans="1:10" ht="25.5">
      <c r="A277" s="331" t="s">
        <v>1458</v>
      </c>
      <c r="B277" s="302" t="s">
        <v>432</v>
      </c>
      <c r="C277" s="305" t="s">
        <v>433</v>
      </c>
      <c r="D277" s="141" t="s">
        <v>49</v>
      </c>
      <c r="E277" s="299">
        <v>360</v>
      </c>
      <c r="F277" s="304"/>
      <c r="G277" s="374"/>
      <c r="H277" s="334"/>
      <c r="I277" s="304"/>
      <c r="J277" s="304"/>
    </row>
    <row r="278" spans="1:10">
      <c r="A278" s="332"/>
      <c r="B278" s="341"/>
      <c r="C278" s="385"/>
      <c r="D278" s="335"/>
      <c r="E278" s="358"/>
      <c r="F278" s="329"/>
      <c r="G278" s="378"/>
      <c r="H278" s="335"/>
      <c r="I278" s="373" t="s">
        <v>1005</v>
      </c>
      <c r="J278" s="319"/>
    </row>
    <row r="279" spans="1:10">
      <c r="A279" s="330" t="s">
        <v>1006</v>
      </c>
      <c r="B279" s="181" t="s">
        <v>2783</v>
      </c>
      <c r="C279" s="189"/>
      <c r="D279" s="336"/>
      <c r="E279" s="357"/>
      <c r="F279" s="324"/>
      <c r="G279" s="376"/>
      <c r="H279" s="336"/>
      <c r="I279" s="324"/>
      <c r="J279" s="324"/>
    </row>
    <row r="280" spans="1:10" ht="25.5">
      <c r="A280" s="331" t="s">
        <v>1008</v>
      </c>
      <c r="B280" s="302" t="s">
        <v>436</v>
      </c>
      <c r="C280" s="305" t="s">
        <v>437</v>
      </c>
      <c r="D280" s="334" t="s">
        <v>49</v>
      </c>
      <c r="E280" s="299">
        <v>120</v>
      </c>
      <c r="F280" s="304"/>
      <c r="G280" s="374"/>
      <c r="H280" s="334"/>
      <c r="I280" s="304"/>
      <c r="J280" s="304"/>
    </row>
    <row r="281" spans="1:10" ht="25.5">
      <c r="A281" s="331" t="s">
        <v>1011</v>
      </c>
      <c r="B281" s="302" t="s">
        <v>439</v>
      </c>
      <c r="C281" s="305" t="s">
        <v>440</v>
      </c>
      <c r="D281" s="334" t="s">
        <v>49</v>
      </c>
      <c r="E281" s="299">
        <v>18</v>
      </c>
      <c r="F281" s="304"/>
      <c r="G281" s="374"/>
      <c r="H281" s="334"/>
      <c r="I281" s="304"/>
      <c r="J281" s="304"/>
    </row>
    <row r="282" spans="1:10">
      <c r="A282" s="331" t="s">
        <v>1014</v>
      </c>
      <c r="B282" s="302" t="s">
        <v>442</v>
      </c>
      <c r="C282" s="305" t="s">
        <v>2702</v>
      </c>
      <c r="D282" s="334" t="s">
        <v>49</v>
      </c>
      <c r="E282" s="299">
        <v>90</v>
      </c>
      <c r="F282" s="304"/>
      <c r="G282" s="374"/>
      <c r="H282" s="334"/>
      <c r="I282" s="304"/>
      <c r="J282" s="304"/>
    </row>
    <row r="283" spans="1:10" ht="25.5">
      <c r="A283" s="331" t="s">
        <v>1017</v>
      </c>
      <c r="B283" s="302" t="s">
        <v>444</v>
      </c>
      <c r="C283" s="305" t="s">
        <v>445</v>
      </c>
      <c r="D283" s="334" t="s">
        <v>49</v>
      </c>
      <c r="E283" s="299">
        <v>18</v>
      </c>
      <c r="F283" s="304"/>
      <c r="G283" s="374"/>
      <c r="H283" s="334"/>
      <c r="I283" s="304"/>
      <c r="J283" s="304"/>
    </row>
    <row r="284" spans="1:10" ht="38.25">
      <c r="A284" s="331" t="s">
        <v>1020</v>
      </c>
      <c r="B284" s="302" t="s">
        <v>447</v>
      </c>
      <c r="C284" s="305" t="s">
        <v>2703</v>
      </c>
      <c r="D284" s="334" t="s">
        <v>49</v>
      </c>
      <c r="E284" s="299">
        <v>18</v>
      </c>
      <c r="F284" s="304"/>
      <c r="G284" s="374"/>
      <c r="H284" s="334"/>
      <c r="I284" s="304"/>
      <c r="J284" s="304"/>
    </row>
    <row r="285" spans="1:10">
      <c r="A285" s="332"/>
      <c r="B285" s="341"/>
      <c r="C285" s="385"/>
      <c r="D285" s="335"/>
      <c r="E285" s="358"/>
      <c r="F285" s="329"/>
      <c r="G285" s="378"/>
      <c r="H285" s="335"/>
      <c r="I285" s="373" t="s">
        <v>1022</v>
      </c>
      <c r="J285" s="319"/>
    </row>
    <row r="286" spans="1:10">
      <c r="A286" s="330" t="s">
        <v>1023</v>
      </c>
      <c r="B286" s="181" t="s">
        <v>2782</v>
      </c>
      <c r="C286" s="189"/>
      <c r="D286" s="336"/>
      <c r="E286" s="357"/>
      <c r="F286" s="324"/>
      <c r="G286" s="376"/>
      <c r="H286" s="336"/>
      <c r="I286" s="324"/>
      <c r="J286" s="324"/>
    </row>
    <row r="287" spans="1:10" ht="51">
      <c r="A287" s="331" t="s">
        <v>1024</v>
      </c>
      <c r="B287" s="302" t="s">
        <v>451</v>
      </c>
      <c r="C287" s="305" t="s">
        <v>2704</v>
      </c>
      <c r="D287" s="334" t="s">
        <v>31</v>
      </c>
      <c r="E287" s="299">
        <v>3</v>
      </c>
      <c r="F287" s="334" t="s">
        <v>2830</v>
      </c>
      <c r="G287" s="749">
        <v>40</v>
      </c>
      <c r="H287" s="749">
        <f>G287</f>
        <v>40</v>
      </c>
      <c r="I287" s="334">
        <v>21</v>
      </c>
      <c r="J287" s="749">
        <f>(G287*E287)*1.21</f>
        <v>145.19999999999999</v>
      </c>
    </row>
    <row r="288" spans="1:10" ht="63.75">
      <c r="A288" s="331" t="s">
        <v>1026</v>
      </c>
      <c r="B288" s="302" t="s">
        <v>420</v>
      </c>
      <c r="C288" s="305" t="s">
        <v>2705</v>
      </c>
      <c r="D288" s="334" t="s">
        <v>31</v>
      </c>
      <c r="E288" s="300">
        <v>150</v>
      </c>
      <c r="F288" s="334" t="s">
        <v>2830</v>
      </c>
      <c r="G288" s="749">
        <v>63</v>
      </c>
      <c r="H288" s="749">
        <f t="shared" ref="H288" si="5">G288</f>
        <v>63</v>
      </c>
      <c r="I288" s="334">
        <v>21</v>
      </c>
      <c r="J288" s="749">
        <f>(G288*E288)*1.21</f>
        <v>11434.5</v>
      </c>
    </row>
    <row r="289" spans="1:10" ht="38.25">
      <c r="A289" s="331" t="s">
        <v>1027</v>
      </c>
      <c r="B289" s="302" t="s">
        <v>453</v>
      </c>
      <c r="C289" s="305" t="s">
        <v>2706</v>
      </c>
      <c r="D289" s="384" t="s">
        <v>49</v>
      </c>
      <c r="E289" s="300">
        <v>9000</v>
      </c>
      <c r="F289" s="334" t="s">
        <v>2831</v>
      </c>
      <c r="G289" s="749">
        <v>25.2</v>
      </c>
      <c r="H289" s="749">
        <v>12.6</v>
      </c>
      <c r="I289" s="334">
        <v>21</v>
      </c>
      <c r="J289" s="749">
        <f>(G289*E289)*1.21</f>
        <v>274428</v>
      </c>
    </row>
    <row r="290" spans="1:10">
      <c r="A290" s="335"/>
      <c r="B290" s="341"/>
      <c r="C290" s="341"/>
      <c r="D290" s="341"/>
      <c r="E290" s="335"/>
      <c r="F290" s="341"/>
      <c r="G290" s="341"/>
      <c r="H290" s="341"/>
      <c r="I290" s="373" t="s">
        <v>1029</v>
      </c>
      <c r="J290" s="754">
        <v>236370</v>
      </c>
    </row>
    <row r="291" spans="1:10">
      <c r="A291" s="330" t="s">
        <v>1030</v>
      </c>
      <c r="B291" s="181" t="s">
        <v>455</v>
      </c>
      <c r="C291" s="189"/>
      <c r="D291" s="336"/>
      <c r="E291" s="187"/>
      <c r="F291" s="324"/>
      <c r="G291" s="376"/>
      <c r="H291" s="336"/>
      <c r="I291" s="324"/>
      <c r="J291" s="324"/>
    </row>
    <row r="292" spans="1:10">
      <c r="A292" s="331" t="s">
        <v>1031</v>
      </c>
      <c r="B292" s="302" t="s">
        <v>457</v>
      </c>
      <c r="C292" s="305" t="s">
        <v>458</v>
      </c>
      <c r="D292" s="334" t="s">
        <v>49</v>
      </c>
      <c r="E292" s="300">
        <v>6</v>
      </c>
      <c r="F292" s="304"/>
      <c r="G292" s="374"/>
      <c r="H292" s="334"/>
      <c r="I292" s="304"/>
      <c r="J292" s="304"/>
    </row>
    <row r="293" spans="1:10">
      <c r="A293" s="331" t="s">
        <v>1033</v>
      </c>
      <c r="B293" s="302" t="s">
        <v>460</v>
      </c>
      <c r="C293" s="305" t="s">
        <v>458</v>
      </c>
      <c r="D293" s="334" t="s">
        <v>49</v>
      </c>
      <c r="E293" s="300">
        <v>6</v>
      </c>
      <c r="F293" s="304"/>
      <c r="G293" s="374"/>
      <c r="H293" s="334"/>
      <c r="I293" s="304"/>
      <c r="J293" s="304"/>
    </row>
    <row r="294" spans="1:10">
      <c r="A294" s="331" t="s">
        <v>1036</v>
      </c>
      <c r="B294" s="302" t="s">
        <v>462</v>
      </c>
      <c r="C294" s="305" t="s">
        <v>458</v>
      </c>
      <c r="D294" s="334" t="s">
        <v>49</v>
      </c>
      <c r="E294" s="299">
        <v>6</v>
      </c>
      <c r="F294" s="304"/>
      <c r="G294" s="374"/>
      <c r="H294" s="334"/>
      <c r="I294" s="304"/>
      <c r="J294" s="304"/>
    </row>
    <row r="295" spans="1:10">
      <c r="A295" s="332"/>
      <c r="B295" s="341"/>
      <c r="C295" s="385"/>
      <c r="D295" s="335"/>
      <c r="E295" s="358"/>
      <c r="F295" s="329"/>
      <c r="G295" s="378"/>
      <c r="H295" s="335"/>
      <c r="I295" s="373" t="s">
        <v>1046</v>
      </c>
      <c r="J295" s="319"/>
    </row>
    <row r="296" spans="1:10">
      <c r="A296" s="330" t="s">
        <v>1047</v>
      </c>
      <c r="B296" s="181" t="s">
        <v>2781</v>
      </c>
      <c r="C296" s="233"/>
      <c r="D296" s="333"/>
      <c r="E296" s="357"/>
      <c r="F296" s="320"/>
      <c r="G296" s="375"/>
      <c r="H296" s="333"/>
      <c r="I296" s="320"/>
      <c r="J296" s="320"/>
    </row>
    <row r="297" spans="1:10" ht="25.5">
      <c r="A297" s="331" t="s">
        <v>1049</v>
      </c>
      <c r="B297" s="639" t="s">
        <v>466</v>
      </c>
      <c r="C297" s="168" t="s">
        <v>467</v>
      </c>
      <c r="D297" s="144" t="s">
        <v>49</v>
      </c>
      <c r="E297" s="146">
        <v>36</v>
      </c>
      <c r="F297" s="304"/>
      <c r="G297" s="374"/>
      <c r="H297" s="334"/>
      <c r="I297" s="304"/>
      <c r="J297" s="304"/>
    </row>
    <row r="298" spans="1:10" ht="25.5">
      <c r="A298" s="331" t="s">
        <v>1459</v>
      </c>
      <c r="B298" s="639" t="s">
        <v>469</v>
      </c>
      <c r="C298" s="168" t="s">
        <v>470</v>
      </c>
      <c r="D298" s="144" t="s">
        <v>49</v>
      </c>
      <c r="E298" s="146">
        <v>36</v>
      </c>
      <c r="F298" s="304"/>
      <c r="G298" s="374"/>
      <c r="H298" s="334"/>
      <c r="I298" s="304"/>
      <c r="J298" s="304"/>
    </row>
    <row r="299" spans="1:10" ht="25.5">
      <c r="A299" s="331" t="s">
        <v>1460</v>
      </c>
      <c r="B299" s="639" t="s">
        <v>472</v>
      </c>
      <c r="C299" s="168" t="s">
        <v>473</v>
      </c>
      <c r="D299" s="141" t="s">
        <v>49</v>
      </c>
      <c r="E299" s="146">
        <v>45</v>
      </c>
      <c r="F299" s="304"/>
      <c r="G299" s="374"/>
      <c r="H299" s="334"/>
      <c r="I299" s="304"/>
      <c r="J299" s="304"/>
    </row>
    <row r="300" spans="1:10">
      <c r="A300" s="331" t="s">
        <v>1461</v>
      </c>
      <c r="B300" s="639" t="s">
        <v>475</v>
      </c>
      <c r="C300" s="168" t="s">
        <v>476</v>
      </c>
      <c r="D300" s="141" t="s">
        <v>49</v>
      </c>
      <c r="E300" s="146">
        <v>36</v>
      </c>
      <c r="F300" s="304"/>
      <c r="G300" s="374"/>
      <c r="H300" s="334"/>
      <c r="I300" s="304"/>
      <c r="J300" s="304"/>
    </row>
    <row r="301" spans="1:10" ht="25.5">
      <c r="A301" s="331" t="s">
        <v>1462</v>
      </c>
      <c r="B301" s="639" t="s">
        <v>478</v>
      </c>
      <c r="C301" s="168" t="s">
        <v>479</v>
      </c>
      <c r="D301" s="141" t="s">
        <v>49</v>
      </c>
      <c r="E301" s="146">
        <v>36</v>
      </c>
      <c r="F301" s="304"/>
      <c r="G301" s="374"/>
      <c r="H301" s="334"/>
      <c r="I301" s="304"/>
      <c r="J301" s="304"/>
    </row>
    <row r="302" spans="1:10" ht="25.5">
      <c r="A302" s="331" t="s">
        <v>1463</v>
      </c>
      <c r="B302" s="639" t="s">
        <v>481</v>
      </c>
      <c r="C302" s="168" t="s">
        <v>467</v>
      </c>
      <c r="D302" s="141" t="s">
        <v>49</v>
      </c>
      <c r="E302" s="146">
        <v>36</v>
      </c>
      <c r="F302" s="304"/>
      <c r="G302" s="374"/>
      <c r="H302" s="334"/>
      <c r="I302" s="304"/>
      <c r="J302" s="304"/>
    </row>
    <row r="303" spans="1:10" ht="25.5">
      <c r="A303" s="331" t="s">
        <v>1464</v>
      </c>
      <c r="B303" s="639" t="s">
        <v>483</v>
      </c>
      <c r="C303" s="168" t="s">
        <v>484</v>
      </c>
      <c r="D303" s="141" t="s">
        <v>49</v>
      </c>
      <c r="E303" s="146">
        <v>36</v>
      </c>
      <c r="F303" s="304"/>
      <c r="G303" s="374"/>
      <c r="H303" s="334"/>
      <c r="I303" s="304"/>
      <c r="J303" s="304"/>
    </row>
    <row r="304" spans="1:10" ht="25.5">
      <c r="A304" s="331" t="s">
        <v>1465</v>
      </c>
      <c r="B304" s="639" t="s">
        <v>486</v>
      </c>
      <c r="C304" s="168" t="s">
        <v>487</v>
      </c>
      <c r="D304" s="141" t="s">
        <v>49</v>
      </c>
      <c r="E304" s="146">
        <v>36</v>
      </c>
      <c r="F304" s="304"/>
      <c r="G304" s="374"/>
      <c r="H304" s="334"/>
      <c r="I304" s="304"/>
      <c r="J304" s="304"/>
    </row>
    <row r="305" spans="1:10">
      <c r="A305" s="331" t="s">
        <v>1466</v>
      </c>
      <c r="B305" s="639" t="s">
        <v>489</v>
      </c>
      <c r="C305" s="305" t="s">
        <v>490</v>
      </c>
      <c r="D305" s="141" t="s">
        <v>49</v>
      </c>
      <c r="E305" s="299">
        <v>6</v>
      </c>
      <c r="F305" s="304"/>
      <c r="G305" s="374"/>
      <c r="H305" s="334"/>
      <c r="I305" s="304"/>
      <c r="J305" s="304"/>
    </row>
    <row r="306" spans="1:10">
      <c r="A306" s="331" t="s">
        <v>1467</v>
      </c>
      <c r="B306" s="302" t="s">
        <v>492</v>
      </c>
      <c r="C306" s="305" t="s">
        <v>493</v>
      </c>
      <c r="D306" s="141" t="s">
        <v>49</v>
      </c>
      <c r="E306" s="299">
        <v>24</v>
      </c>
      <c r="F306" s="304"/>
      <c r="G306" s="374"/>
      <c r="H306" s="334"/>
      <c r="I306" s="304"/>
      <c r="J306" s="304"/>
    </row>
    <row r="307" spans="1:10">
      <c r="A307" s="331" t="s">
        <v>1468</v>
      </c>
      <c r="B307" s="302" t="s">
        <v>495</v>
      </c>
      <c r="C307" s="305" t="s">
        <v>493</v>
      </c>
      <c r="D307" s="141" t="s">
        <v>49</v>
      </c>
      <c r="E307" s="146">
        <v>24</v>
      </c>
      <c r="F307" s="304"/>
      <c r="G307" s="374"/>
      <c r="H307" s="334"/>
      <c r="I307" s="304"/>
      <c r="J307" s="304"/>
    </row>
    <row r="308" spans="1:10">
      <c r="A308" s="331" t="s">
        <v>1469</v>
      </c>
      <c r="B308" s="639" t="s">
        <v>497</v>
      </c>
      <c r="C308" s="305" t="s">
        <v>493</v>
      </c>
      <c r="D308" s="141" t="s">
        <v>49</v>
      </c>
      <c r="E308" s="146">
        <v>24</v>
      </c>
      <c r="F308" s="304"/>
      <c r="G308" s="374"/>
      <c r="H308" s="334"/>
      <c r="I308" s="304"/>
      <c r="J308" s="304"/>
    </row>
    <row r="309" spans="1:10">
      <c r="A309" s="331" t="s">
        <v>1470</v>
      </c>
      <c r="B309" s="639" t="s">
        <v>498</v>
      </c>
      <c r="C309" s="305" t="s">
        <v>499</v>
      </c>
      <c r="D309" s="141" t="s">
        <v>49</v>
      </c>
      <c r="E309" s="146">
        <v>24</v>
      </c>
      <c r="F309" s="304"/>
      <c r="G309" s="374"/>
      <c r="H309" s="334"/>
      <c r="I309" s="304"/>
      <c r="J309" s="304"/>
    </row>
    <row r="310" spans="1:10">
      <c r="A310" s="331" t="s">
        <v>1471</v>
      </c>
      <c r="B310" s="639" t="s">
        <v>500</v>
      </c>
      <c r="C310" s="305" t="s">
        <v>493</v>
      </c>
      <c r="D310" s="141" t="s">
        <v>49</v>
      </c>
      <c r="E310" s="146">
        <v>24</v>
      </c>
      <c r="F310" s="304"/>
      <c r="G310" s="374"/>
      <c r="H310" s="334"/>
      <c r="I310" s="304"/>
      <c r="J310" s="304"/>
    </row>
    <row r="311" spans="1:10">
      <c r="A311" s="331" t="s">
        <v>1472</v>
      </c>
      <c r="B311" s="639" t="s">
        <v>501</v>
      </c>
      <c r="C311" s="305" t="s">
        <v>493</v>
      </c>
      <c r="D311" s="141" t="s">
        <v>49</v>
      </c>
      <c r="E311" s="146">
        <v>24</v>
      </c>
      <c r="F311" s="304"/>
      <c r="G311" s="374"/>
      <c r="H311" s="334"/>
      <c r="I311" s="304"/>
      <c r="J311" s="304"/>
    </row>
    <row r="312" spans="1:10">
      <c r="A312" s="331" t="s">
        <v>1473</v>
      </c>
      <c r="B312" s="639" t="s">
        <v>502</v>
      </c>
      <c r="C312" s="305" t="s">
        <v>493</v>
      </c>
      <c r="D312" s="141" t="s">
        <v>49</v>
      </c>
      <c r="E312" s="146">
        <v>60</v>
      </c>
      <c r="F312" s="304"/>
      <c r="G312" s="374"/>
      <c r="H312" s="334"/>
      <c r="I312" s="304"/>
      <c r="J312" s="304"/>
    </row>
    <row r="313" spans="1:10">
      <c r="A313" s="331" t="s">
        <v>1474</v>
      </c>
      <c r="B313" s="302" t="s">
        <v>503</v>
      </c>
      <c r="C313" s="305" t="s">
        <v>493</v>
      </c>
      <c r="D313" s="141" t="s">
        <v>49</v>
      </c>
      <c r="E313" s="146">
        <v>60</v>
      </c>
      <c r="F313" s="304"/>
      <c r="G313" s="374"/>
      <c r="H313" s="334"/>
      <c r="I313" s="304"/>
      <c r="J313" s="304"/>
    </row>
    <row r="314" spans="1:10">
      <c r="A314" s="331" t="s">
        <v>1475</v>
      </c>
      <c r="B314" s="639" t="s">
        <v>504</v>
      </c>
      <c r="C314" s="305" t="s">
        <v>493</v>
      </c>
      <c r="D314" s="141" t="s">
        <v>49</v>
      </c>
      <c r="E314" s="146">
        <v>60</v>
      </c>
      <c r="F314" s="304"/>
      <c r="G314" s="374"/>
      <c r="H314" s="334"/>
      <c r="I314" s="304"/>
      <c r="J314" s="304"/>
    </row>
    <row r="315" spans="1:10">
      <c r="A315" s="331" t="s">
        <v>1476</v>
      </c>
      <c r="B315" s="302" t="s">
        <v>505</v>
      </c>
      <c r="C315" s="305" t="s">
        <v>493</v>
      </c>
      <c r="D315" s="141" t="s">
        <v>49</v>
      </c>
      <c r="E315" s="146">
        <v>60</v>
      </c>
      <c r="F315" s="304"/>
      <c r="G315" s="374"/>
      <c r="H315" s="334"/>
      <c r="I315" s="304"/>
      <c r="J315" s="304"/>
    </row>
    <row r="316" spans="1:10">
      <c r="A316" s="331" t="s">
        <v>1477</v>
      </c>
      <c r="B316" s="302" t="s">
        <v>506</v>
      </c>
      <c r="C316" s="305" t="s">
        <v>493</v>
      </c>
      <c r="D316" s="141" t="s">
        <v>49</v>
      </c>
      <c r="E316" s="146">
        <v>60</v>
      </c>
      <c r="F316" s="304"/>
      <c r="G316" s="374"/>
      <c r="H316" s="334"/>
      <c r="I316" s="304"/>
      <c r="J316" s="304"/>
    </row>
    <row r="317" spans="1:10">
      <c r="A317" s="331" t="s">
        <v>1478</v>
      </c>
      <c r="B317" s="302" t="s">
        <v>507</v>
      </c>
      <c r="C317" s="305" t="s">
        <v>493</v>
      </c>
      <c r="D317" s="141" t="s">
        <v>49</v>
      </c>
      <c r="E317" s="146">
        <v>60</v>
      </c>
      <c r="F317" s="304"/>
      <c r="G317" s="374"/>
      <c r="H317" s="334"/>
      <c r="I317" s="304"/>
      <c r="J317" s="304"/>
    </row>
    <row r="318" spans="1:10">
      <c r="A318" s="331" t="s">
        <v>1479</v>
      </c>
      <c r="B318" s="302" t="s">
        <v>508</v>
      </c>
      <c r="C318" s="305" t="s">
        <v>493</v>
      </c>
      <c r="D318" s="141" t="s">
        <v>49</v>
      </c>
      <c r="E318" s="146">
        <v>60</v>
      </c>
      <c r="F318" s="304"/>
      <c r="G318" s="374"/>
      <c r="H318" s="334"/>
      <c r="I318" s="304"/>
      <c r="J318" s="304"/>
    </row>
    <row r="319" spans="1:10">
      <c r="A319" s="331" t="s">
        <v>1480</v>
      </c>
      <c r="B319" s="302" t="s">
        <v>509</v>
      </c>
      <c r="C319" s="305" t="s">
        <v>493</v>
      </c>
      <c r="D319" s="141" t="s">
        <v>49</v>
      </c>
      <c r="E319" s="146">
        <v>60</v>
      </c>
      <c r="F319" s="304"/>
      <c r="G319" s="374"/>
      <c r="H319" s="334"/>
      <c r="I319" s="304"/>
      <c r="J319" s="304"/>
    </row>
    <row r="320" spans="1:10">
      <c r="A320" s="331" t="s">
        <v>1481</v>
      </c>
      <c r="B320" s="302" t="s">
        <v>510</v>
      </c>
      <c r="C320" s="305" t="s">
        <v>493</v>
      </c>
      <c r="D320" s="141" t="s">
        <v>49</v>
      </c>
      <c r="E320" s="146">
        <v>60</v>
      </c>
      <c r="F320" s="304"/>
      <c r="G320" s="374"/>
      <c r="H320" s="334"/>
      <c r="I320" s="304"/>
      <c r="J320" s="304"/>
    </row>
    <row r="321" spans="1:10">
      <c r="A321" s="331" t="s">
        <v>1482</v>
      </c>
      <c r="B321" s="302" t="s">
        <v>469</v>
      </c>
      <c r="C321" s="305" t="s">
        <v>493</v>
      </c>
      <c r="D321" s="141" t="s">
        <v>49</v>
      </c>
      <c r="E321" s="146">
        <v>60</v>
      </c>
      <c r="F321" s="304"/>
      <c r="G321" s="374"/>
      <c r="H321" s="334"/>
      <c r="I321" s="304"/>
      <c r="J321" s="304"/>
    </row>
    <row r="322" spans="1:10" ht="25.5">
      <c r="A322" s="331" t="s">
        <v>1483</v>
      </c>
      <c r="B322" s="302" t="s">
        <v>511</v>
      </c>
      <c r="C322" s="305" t="s">
        <v>493</v>
      </c>
      <c r="D322" s="141" t="s">
        <v>49</v>
      </c>
      <c r="E322" s="299">
        <v>45</v>
      </c>
      <c r="F322" s="304"/>
      <c r="G322" s="374"/>
      <c r="H322" s="334"/>
      <c r="I322" s="304"/>
      <c r="J322" s="304"/>
    </row>
    <row r="323" spans="1:10">
      <c r="A323" s="331" t="s">
        <v>1484</v>
      </c>
      <c r="B323" s="302" t="s">
        <v>512</v>
      </c>
      <c r="C323" s="305" t="s">
        <v>493</v>
      </c>
      <c r="D323" s="141" t="s">
        <v>49</v>
      </c>
      <c r="E323" s="299">
        <v>45</v>
      </c>
      <c r="F323" s="304"/>
      <c r="G323" s="374"/>
      <c r="H323" s="334"/>
      <c r="I323" s="304"/>
      <c r="J323" s="304"/>
    </row>
    <row r="324" spans="1:10">
      <c r="A324" s="331" t="s">
        <v>1485</v>
      </c>
      <c r="B324" s="302" t="s">
        <v>513</v>
      </c>
      <c r="C324" s="305" t="s">
        <v>493</v>
      </c>
      <c r="D324" s="141" t="s">
        <v>49</v>
      </c>
      <c r="E324" s="299">
        <v>45</v>
      </c>
      <c r="F324" s="304"/>
      <c r="G324" s="374"/>
      <c r="H324" s="334"/>
      <c r="I324" s="304"/>
      <c r="J324" s="304"/>
    </row>
    <row r="325" spans="1:10">
      <c r="A325" s="331" t="s">
        <v>1486</v>
      </c>
      <c r="B325" s="302" t="s">
        <v>514</v>
      </c>
      <c r="C325" s="305" t="s">
        <v>515</v>
      </c>
      <c r="D325" s="334" t="s">
        <v>87</v>
      </c>
      <c r="E325" s="299">
        <v>36</v>
      </c>
      <c r="F325" s="304"/>
      <c r="G325" s="374"/>
      <c r="H325" s="334"/>
      <c r="I325" s="304"/>
      <c r="J325" s="304"/>
    </row>
    <row r="326" spans="1:10" ht="25.5">
      <c r="A326" s="331" t="s">
        <v>1487</v>
      </c>
      <c r="B326" s="302" t="s">
        <v>516</v>
      </c>
      <c r="C326" s="305" t="s">
        <v>517</v>
      </c>
      <c r="D326" s="334" t="s">
        <v>87</v>
      </c>
      <c r="E326" s="299">
        <v>30</v>
      </c>
      <c r="F326" s="304"/>
      <c r="G326" s="374"/>
      <c r="H326" s="334"/>
      <c r="I326" s="304"/>
      <c r="J326" s="304"/>
    </row>
    <row r="327" spans="1:10" ht="25.5">
      <c r="A327" s="331" t="s">
        <v>1488</v>
      </c>
      <c r="B327" s="302" t="s">
        <v>518</v>
      </c>
      <c r="C327" s="305" t="s">
        <v>517</v>
      </c>
      <c r="D327" s="334" t="s">
        <v>49</v>
      </c>
      <c r="E327" s="163">
        <v>30</v>
      </c>
      <c r="F327" s="167"/>
      <c r="G327" s="409"/>
      <c r="H327" s="409"/>
      <c r="I327" s="409"/>
      <c r="J327" s="409"/>
    </row>
    <row r="328" spans="1:10">
      <c r="A328" s="332"/>
      <c r="B328" s="385"/>
      <c r="C328" s="385"/>
      <c r="D328" s="335"/>
      <c r="E328" s="358"/>
      <c r="F328" s="329"/>
      <c r="G328" s="378"/>
      <c r="H328" s="405"/>
      <c r="I328" s="406" t="s">
        <v>1052</v>
      </c>
      <c r="J328" s="407"/>
    </row>
    <row r="329" spans="1:10">
      <c r="A329" s="330" t="s">
        <v>1053</v>
      </c>
      <c r="B329" s="181" t="s">
        <v>2780</v>
      </c>
      <c r="C329" s="233"/>
      <c r="D329" s="333"/>
      <c r="E329" s="357"/>
      <c r="F329" s="320"/>
      <c r="G329" s="375"/>
      <c r="H329" s="333"/>
      <c r="I329" s="320"/>
      <c r="J329" s="320"/>
    </row>
    <row r="330" spans="1:10" ht="25.5">
      <c r="A330" s="331" t="s">
        <v>1055</v>
      </c>
      <c r="B330" s="302" t="s">
        <v>522</v>
      </c>
      <c r="C330" s="305" t="s">
        <v>523</v>
      </c>
      <c r="D330" s="144" t="s">
        <v>49</v>
      </c>
      <c r="E330" s="299">
        <v>12</v>
      </c>
      <c r="F330" s="334">
        <v>100</v>
      </c>
      <c r="G330" s="749">
        <v>225</v>
      </c>
      <c r="H330" s="749">
        <f t="shared" ref="H330:H334" si="6">G330</f>
        <v>225</v>
      </c>
      <c r="I330" s="334">
        <v>21</v>
      </c>
      <c r="J330" s="749">
        <f>(G330*E330)*1.21</f>
        <v>3267</v>
      </c>
    </row>
    <row r="331" spans="1:10" ht="25.5">
      <c r="A331" s="331" t="s">
        <v>1057</v>
      </c>
      <c r="B331" s="302" t="s">
        <v>525</v>
      </c>
      <c r="C331" s="305" t="s">
        <v>526</v>
      </c>
      <c r="D331" s="144" t="s">
        <v>49</v>
      </c>
      <c r="E331" s="299">
        <v>9</v>
      </c>
      <c r="F331" s="334">
        <v>100</v>
      </c>
      <c r="G331" s="749">
        <v>225</v>
      </c>
      <c r="H331" s="749">
        <f t="shared" si="6"/>
        <v>225</v>
      </c>
      <c r="I331" s="334">
        <v>21</v>
      </c>
      <c r="J331" s="749">
        <f>(G331*E331)*1.21</f>
        <v>2450.25</v>
      </c>
    </row>
    <row r="332" spans="1:10" ht="25.5">
      <c r="A332" s="331" t="s">
        <v>1058</v>
      </c>
      <c r="B332" s="302" t="s">
        <v>528</v>
      </c>
      <c r="C332" s="305" t="s">
        <v>529</v>
      </c>
      <c r="D332" s="144" t="s">
        <v>49</v>
      </c>
      <c r="E332" s="299">
        <v>12</v>
      </c>
      <c r="F332" s="334">
        <v>100</v>
      </c>
      <c r="G332" s="749">
        <v>225</v>
      </c>
      <c r="H332" s="749">
        <f t="shared" si="6"/>
        <v>225</v>
      </c>
      <c r="I332" s="334">
        <v>21</v>
      </c>
      <c r="J332" s="749">
        <f>(G332*E332)*1.21</f>
        <v>3267</v>
      </c>
    </row>
    <row r="333" spans="1:10" ht="25.5">
      <c r="A333" s="331" t="s">
        <v>1489</v>
      </c>
      <c r="B333" s="302" t="s">
        <v>531</v>
      </c>
      <c r="C333" s="305" t="s">
        <v>532</v>
      </c>
      <c r="D333" s="144" t="s">
        <v>49</v>
      </c>
      <c r="E333" s="299">
        <v>6</v>
      </c>
      <c r="F333" s="334">
        <v>100</v>
      </c>
      <c r="G333" s="749">
        <v>225</v>
      </c>
      <c r="H333" s="749">
        <f t="shared" si="6"/>
        <v>225</v>
      </c>
      <c r="I333" s="334">
        <v>21</v>
      </c>
      <c r="J333" s="749">
        <f>(G333*E333)*1.21</f>
        <v>1633.5</v>
      </c>
    </row>
    <row r="334" spans="1:10" ht="25.5">
      <c r="A334" s="331" t="s">
        <v>1490</v>
      </c>
      <c r="B334" s="302" t="s">
        <v>533</v>
      </c>
      <c r="C334" s="305" t="s">
        <v>534</v>
      </c>
      <c r="D334" s="144" t="s">
        <v>49</v>
      </c>
      <c r="E334" s="299">
        <v>9</v>
      </c>
      <c r="F334" s="334">
        <v>100</v>
      </c>
      <c r="G334" s="749">
        <v>225</v>
      </c>
      <c r="H334" s="749">
        <f t="shared" si="6"/>
        <v>225</v>
      </c>
      <c r="I334" s="334">
        <v>21</v>
      </c>
      <c r="J334" s="749">
        <f>(G334*E334)*1.21</f>
        <v>2450.25</v>
      </c>
    </row>
    <row r="335" spans="1:10" ht="25.5">
      <c r="A335" s="331" t="s">
        <v>1491</v>
      </c>
      <c r="B335" s="302" t="s">
        <v>535</v>
      </c>
      <c r="C335" s="305" t="s">
        <v>536</v>
      </c>
      <c r="D335" s="144" t="s">
        <v>49</v>
      </c>
      <c r="E335" s="299">
        <v>6</v>
      </c>
      <c r="F335" s="334">
        <v>100</v>
      </c>
      <c r="G335" s="749">
        <v>225</v>
      </c>
      <c r="H335" s="749">
        <f>G335</f>
        <v>225</v>
      </c>
      <c r="I335" s="334">
        <v>21</v>
      </c>
      <c r="J335" s="749">
        <f>(G335*E335)*1.21</f>
        <v>1633.5</v>
      </c>
    </row>
    <row r="336" spans="1:10" ht="25.5">
      <c r="A336" s="331" t="s">
        <v>1492</v>
      </c>
      <c r="B336" s="302" t="s">
        <v>537</v>
      </c>
      <c r="C336" s="305" t="s">
        <v>538</v>
      </c>
      <c r="D336" s="144" t="s">
        <v>49</v>
      </c>
      <c r="E336" s="299">
        <v>12</v>
      </c>
      <c r="F336" s="334">
        <v>100</v>
      </c>
      <c r="G336" s="749">
        <v>225</v>
      </c>
      <c r="H336" s="749">
        <f t="shared" ref="H336:H345" si="7">G336</f>
        <v>225</v>
      </c>
      <c r="I336" s="334">
        <v>21</v>
      </c>
      <c r="J336" s="749">
        <f>(G336*E336)*1.21</f>
        <v>3267</v>
      </c>
    </row>
    <row r="337" spans="1:10" ht="25.5">
      <c r="A337" s="331" t="s">
        <v>1493</v>
      </c>
      <c r="B337" s="302" t="s">
        <v>539</v>
      </c>
      <c r="C337" s="305" t="s">
        <v>540</v>
      </c>
      <c r="D337" s="144" t="s">
        <v>49</v>
      </c>
      <c r="E337" s="299">
        <v>12</v>
      </c>
      <c r="F337" s="334">
        <v>100</v>
      </c>
      <c r="G337" s="749">
        <v>225</v>
      </c>
      <c r="H337" s="749">
        <f t="shared" si="7"/>
        <v>225</v>
      </c>
      <c r="I337" s="334">
        <v>21</v>
      </c>
      <c r="J337" s="749">
        <f>(G337*E337)*1.21</f>
        <v>3267</v>
      </c>
    </row>
    <row r="338" spans="1:10" ht="25.5">
      <c r="A338" s="331" t="s">
        <v>1494</v>
      </c>
      <c r="B338" s="302" t="s">
        <v>541</v>
      </c>
      <c r="C338" s="305" t="s">
        <v>542</v>
      </c>
      <c r="D338" s="144" t="s">
        <v>49</v>
      </c>
      <c r="E338" s="299">
        <v>12</v>
      </c>
      <c r="F338" s="334">
        <v>100</v>
      </c>
      <c r="G338" s="749">
        <v>225</v>
      </c>
      <c r="H338" s="749">
        <f t="shared" si="7"/>
        <v>225</v>
      </c>
      <c r="I338" s="334">
        <v>21</v>
      </c>
      <c r="J338" s="749">
        <f>(G338*E338)*1.21</f>
        <v>3267</v>
      </c>
    </row>
    <row r="339" spans="1:10" ht="25.5">
      <c r="A339" s="331" t="s">
        <v>1495</v>
      </c>
      <c r="B339" s="302" t="s">
        <v>543</v>
      </c>
      <c r="C339" s="305" t="s">
        <v>544</v>
      </c>
      <c r="D339" s="144" t="s">
        <v>49</v>
      </c>
      <c r="E339" s="299">
        <v>36</v>
      </c>
      <c r="F339" s="334">
        <v>100</v>
      </c>
      <c r="G339" s="749">
        <v>225</v>
      </c>
      <c r="H339" s="749">
        <f t="shared" si="7"/>
        <v>225</v>
      </c>
      <c r="I339" s="334">
        <v>21</v>
      </c>
      <c r="J339" s="749">
        <f>(G339*E339)*1.21</f>
        <v>9801</v>
      </c>
    </row>
    <row r="340" spans="1:10" ht="25.5">
      <c r="A340" s="331" t="s">
        <v>1496</v>
      </c>
      <c r="B340" s="302" t="s">
        <v>545</v>
      </c>
      <c r="C340" s="305" t="s">
        <v>546</v>
      </c>
      <c r="D340" s="144" t="s">
        <v>49</v>
      </c>
      <c r="E340" s="299">
        <v>12</v>
      </c>
      <c r="F340" s="334">
        <v>100</v>
      </c>
      <c r="G340" s="749">
        <v>225</v>
      </c>
      <c r="H340" s="749">
        <f t="shared" si="7"/>
        <v>225</v>
      </c>
      <c r="I340" s="334">
        <v>21</v>
      </c>
      <c r="J340" s="749">
        <f>(G340*E340)*1.21</f>
        <v>3267</v>
      </c>
    </row>
    <row r="341" spans="1:10" ht="25.5">
      <c r="A341" s="331" t="s">
        <v>1497</v>
      </c>
      <c r="B341" s="302" t="s">
        <v>547</v>
      </c>
      <c r="C341" s="305" t="s">
        <v>548</v>
      </c>
      <c r="D341" s="144" t="s">
        <v>49</v>
      </c>
      <c r="E341" s="299">
        <v>12</v>
      </c>
      <c r="F341" s="334">
        <v>100</v>
      </c>
      <c r="G341" s="749">
        <v>225</v>
      </c>
      <c r="H341" s="749">
        <f t="shared" si="7"/>
        <v>225</v>
      </c>
      <c r="I341" s="334">
        <v>21</v>
      </c>
      <c r="J341" s="749">
        <f>(G341*E341)*1.21</f>
        <v>3267</v>
      </c>
    </row>
    <row r="342" spans="1:10" ht="25.5">
      <c r="A342" s="331" t="s">
        <v>1498</v>
      </c>
      <c r="B342" s="302" t="s">
        <v>549</v>
      </c>
      <c r="C342" s="305" t="s">
        <v>550</v>
      </c>
      <c r="D342" s="144" t="s">
        <v>49</v>
      </c>
      <c r="E342" s="299">
        <v>6</v>
      </c>
      <c r="F342" s="334">
        <v>100</v>
      </c>
      <c r="G342" s="749">
        <v>225</v>
      </c>
      <c r="H342" s="749">
        <f t="shared" si="7"/>
        <v>225</v>
      </c>
      <c r="I342" s="334">
        <v>21</v>
      </c>
      <c r="J342" s="749">
        <f>(G342*E342)*1.21</f>
        <v>1633.5</v>
      </c>
    </row>
    <row r="343" spans="1:10" ht="25.5">
      <c r="A343" s="331" t="s">
        <v>1499</v>
      </c>
      <c r="B343" s="302" t="s">
        <v>551</v>
      </c>
      <c r="C343" s="305" t="s">
        <v>552</v>
      </c>
      <c r="D343" s="144" t="s">
        <v>49</v>
      </c>
      <c r="E343" s="299">
        <v>12</v>
      </c>
      <c r="F343" s="334">
        <v>100</v>
      </c>
      <c r="G343" s="749">
        <v>225</v>
      </c>
      <c r="H343" s="749">
        <f t="shared" si="7"/>
        <v>225</v>
      </c>
      <c r="I343" s="334">
        <v>21</v>
      </c>
      <c r="J343" s="749">
        <f>(G343*E343)*1.21</f>
        <v>3267</v>
      </c>
    </row>
    <row r="344" spans="1:10" ht="25.5">
      <c r="A344" s="331" t="s">
        <v>1500</v>
      </c>
      <c r="B344" s="302" t="s">
        <v>553</v>
      </c>
      <c r="C344" s="305" t="s">
        <v>554</v>
      </c>
      <c r="D344" s="144" t="s">
        <v>49</v>
      </c>
      <c r="E344" s="299">
        <v>6</v>
      </c>
      <c r="F344" s="334">
        <v>100</v>
      </c>
      <c r="G344" s="749">
        <v>225</v>
      </c>
      <c r="H344" s="749">
        <f t="shared" si="7"/>
        <v>225</v>
      </c>
      <c r="I344" s="334">
        <v>21</v>
      </c>
      <c r="J344" s="749">
        <f>(G344*E344)*1.21</f>
        <v>1633.5</v>
      </c>
    </row>
    <row r="345" spans="1:10" ht="25.5">
      <c r="A345" s="331" t="s">
        <v>1501</v>
      </c>
      <c r="B345" s="302" t="s">
        <v>555</v>
      </c>
      <c r="C345" s="305" t="s">
        <v>556</v>
      </c>
      <c r="D345" s="144" t="s">
        <v>49</v>
      </c>
      <c r="E345" s="299">
        <v>6</v>
      </c>
      <c r="F345" s="334">
        <v>100</v>
      </c>
      <c r="G345" s="749">
        <v>225</v>
      </c>
      <c r="H345" s="749">
        <f t="shared" si="7"/>
        <v>225</v>
      </c>
      <c r="I345" s="334">
        <v>21</v>
      </c>
      <c r="J345" s="749">
        <f>(G345*E345)*1.21</f>
        <v>1633.5</v>
      </c>
    </row>
    <row r="346" spans="1:10">
      <c r="A346" s="332"/>
      <c r="B346" s="378"/>
      <c r="C346" s="385"/>
      <c r="D346" s="335"/>
      <c r="E346" s="358"/>
      <c r="F346" s="329"/>
      <c r="G346" s="378"/>
      <c r="H346" s="335"/>
      <c r="I346" s="373" t="s">
        <v>1059</v>
      </c>
      <c r="J346" s="747">
        <v>40500</v>
      </c>
    </row>
    <row r="347" spans="1:10">
      <c r="A347" s="330" t="s">
        <v>1060</v>
      </c>
      <c r="B347" s="181" t="s">
        <v>2779</v>
      </c>
      <c r="C347" s="233"/>
      <c r="D347" s="333"/>
      <c r="E347" s="357"/>
      <c r="F347" s="320"/>
      <c r="G347" s="375"/>
      <c r="H347" s="333"/>
      <c r="I347" s="320"/>
      <c r="J347" s="320"/>
    </row>
    <row r="348" spans="1:10">
      <c r="A348" s="331" t="s">
        <v>1062</v>
      </c>
      <c r="B348" s="302" t="s">
        <v>560</v>
      </c>
      <c r="C348" s="305" t="s">
        <v>561</v>
      </c>
      <c r="D348" s="144" t="s">
        <v>49</v>
      </c>
      <c r="E348" s="299">
        <v>60</v>
      </c>
      <c r="F348" s="304"/>
      <c r="G348" s="374"/>
      <c r="H348" s="334"/>
      <c r="I348" s="304"/>
      <c r="J348" s="304"/>
    </row>
    <row r="349" spans="1:10">
      <c r="A349" s="331" t="s">
        <v>1065</v>
      </c>
      <c r="B349" s="302" t="s">
        <v>562</v>
      </c>
      <c r="C349" s="305" t="s">
        <v>561</v>
      </c>
      <c r="D349" s="144" t="s">
        <v>49</v>
      </c>
      <c r="E349" s="299">
        <v>240</v>
      </c>
      <c r="F349" s="304"/>
      <c r="G349" s="374"/>
      <c r="H349" s="334"/>
      <c r="I349" s="304"/>
      <c r="J349" s="304"/>
    </row>
    <row r="350" spans="1:10">
      <c r="A350" s="331" t="s">
        <v>1067</v>
      </c>
      <c r="B350" s="302" t="s">
        <v>563</v>
      </c>
      <c r="C350" s="305" t="s">
        <v>561</v>
      </c>
      <c r="D350" s="144" t="s">
        <v>49</v>
      </c>
      <c r="E350" s="299">
        <v>12</v>
      </c>
      <c r="F350" s="304"/>
      <c r="G350" s="374"/>
      <c r="H350" s="334"/>
      <c r="I350" s="304"/>
      <c r="J350" s="304"/>
    </row>
    <row r="351" spans="1:10">
      <c r="A351" s="331" t="s">
        <v>1068</v>
      </c>
      <c r="B351" s="302" t="s">
        <v>564</v>
      </c>
      <c r="C351" s="305" t="s">
        <v>561</v>
      </c>
      <c r="D351" s="144" t="s">
        <v>49</v>
      </c>
      <c r="E351" s="299">
        <v>6</v>
      </c>
      <c r="F351" s="304"/>
      <c r="G351" s="374"/>
      <c r="H351" s="334"/>
      <c r="I351" s="304"/>
      <c r="J351" s="304"/>
    </row>
    <row r="352" spans="1:10">
      <c r="A352" s="332"/>
      <c r="B352" s="341"/>
      <c r="C352" s="385"/>
      <c r="D352" s="335"/>
      <c r="E352" s="358"/>
      <c r="F352" s="329"/>
      <c r="G352" s="378"/>
      <c r="H352" s="335"/>
      <c r="I352" s="373" t="s">
        <v>1083</v>
      </c>
      <c r="J352" s="319"/>
    </row>
    <row r="353" spans="1:10">
      <c r="A353" s="330" t="s">
        <v>1135</v>
      </c>
      <c r="B353" s="181" t="s">
        <v>2778</v>
      </c>
      <c r="C353" s="233"/>
      <c r="D353" s="184"/>
      <c r="E353" s="185"/>
      <c r="F353" s="320"/>
      <c r="G353" s="375"/>
      <c r="H353" s="333"/>
      <c r="I353" s="320"/>
      <c r="J353" s="320"/>
    </row>
    <row r="354" spans="1:10">
      <c r="A354" s="331" t="s">
        <v>1136</v>
      </c>
      <c r="B354" s="302" t="s">
        <v>568</v>
      </c>
      <c r="C354" s="305" t="s">
        <v>2707</v>
      </c>
      <c r="D354" s="144" t="s">
        <v>49</v>
      </c>
      <c r="E354" s="299">
        <v>150</v>
      </c>
      <c r="F354" s="371" t="s">
        <v>2832</v>
      </c>
      <c r="G354" s="748">
        <v>20</v>
      </c>
      <c r="H354" s="748">
        <v>16</v>
      </c>
      <c r="I354" s="371">
        <v>21</v>
      </c>
      <c r="J354" s="748">
        <f>(G354*E354)*1.21</f>
        <v>3630</v>
      </c>
    </row>
    <row r="355" spans="1:10" ht="38.25">
      <c r="A355" s="331" t="s">
        <v>1139</v>
      </c>
      <c r="B355" s="302" t="s">
        <v>569</v>
      </c>
      <c r="C355" s="757" t="s">
        <v>570</v>
      </c>
      <c r="D355" s="144" t="s">
        <v>49</v>
      </c>
      <c r="E355" s="299">
        <v>90</v>
      </c>
      <c r="F355" s="334">
        <v>20</v>
      </c>
      <c r="G355" s="749">
        <v>122.5</v>
      </c>
      <c r="H355" s="749">
        <v>98</v>
      </c>
      <c r="I355" s="334">
        <v>12</v>
      </c>
      <c r="J355" s="748">
        <f>(G355*E355)*1.21</f>
        <v>13340.25</v>
      </c>
    </row>
    <row r="356" spans="1:10">
      <c r="A356" s="332"/>
      <c r="B356" s="341"/>
      <c r="C356" s="385"/>
      <c r="D356" s="335"/>
      <c r="E356" s="358"/>
      <c r="F356" s="329"/>
      <c r="G356" s="378"/>
      <c r="H356" s="378"/>
      <c r="I356" s="373" t="s">
        <v>1146</v>
      </c>
      <c r="J356" s="758">
        <v>14025</v>
      </c>
    </row>
    <row r="357" spans="1:10">
      <c r="A357" s="330" t="s">
        <v>1147</v>
      </c>
      <c r="B357" s="181" t="s">
        <v>2777</v>
      </c>
      <c r="C357" s="235"/>
      <c r="D357" s="333"/>
      <c r="E357" s="357"/>
      <c r="F357" s="320"/>
      <c r="G357" s="375"/>
      <c r="H357" s="333"/>
      <c r="I357" s="320"/>
      <c r="J357" s="320"/>
    </row>
    <row r="358" spans="1:10">
      <c r="A358" s="331" t="s">
        <v>1148</v>
      </c>
      <c r="B358" s="302" t="s">
        <v>574</v>
      </c>
      <c r="C358" s="305" t="s">
        <v>574</v>
      </c>
      <c r="D358" s="141" t="s">
        <v>31</v>
      </c>
      <c r="E358" s="299">
        <v>3</v>
      </c>
      <c r="F358" s="317">
        <v>1</v>
      </c>
      <c r="G358" s="749">
        <v>171</v>
      </c>
      <c r="H358" s="749">
        <v>171</v>
      </c>
      <c r="I358" s="317">
        <v>21</v>
      </c>
      <c r="J358" s="745">
        <f>(G358*E358)*1.21</f>
        <v>620.73</v>
      </c>
    </row>
    <row r="359" spans="1:10">
      <c r="A359" s="331" t="s">
        <v>1151</v>
      </c>
      <c r="B359" s="302" t="s">
        <v>575</v>
      </c>
      <c r="C359" s="305" t="s">
        <v>576</v>
      </c>
      <c r="D359" s="141" t="s">
        <v>31</v>
      </c>
      <c r="E359" s="299">
        <v>3</v>
      </c>
      <c r="F359" s="317">
        <v>1</v>
      </c>
      <c r="G359" s="749">
        <v>171</v>
      </c>
      <c r="H359" s="749">
        <v>171</v>
      </c>
      <c r="I359" s="317">
        <v>21</v>
      </c>
      <c r="J359" s="745">
        <f>(G359*E359)*1.21</f>
        <v>620.73</v>
      </c>
    </row>
    <row r="360" spans="1:10" ht="25.5">
      <c r="A360" s="331" t="s">
        <v>1154</v>
      </c>
      <c r="B360" s="302" t="s">
        <v>577</v>
      </c>
      <c r="C360" s="305" t="s">
        <v>2708</v>
      </c>
      <c r="D360" s="141" t="s">
        <v>31</v>
      </c>
      <c r="E360" s="299">
        <v>9</v>
      </c>
      <c r="F360" s="317">
        <v>1</v>
      </c>
      <c r="G360" s="749">
        <v>121</v>
      </c>
      <c r="H360" s="749">
        <v>121</v>
      </c>
      <c r="I360" s="317">
        <v>21</v>
      </c>
      <c r="J360" s="745">
        <f>(G360*E360)*1.21</f>
        <v>1317.69</v>
      </c>
    </row>
    <row r="361" spans="1:10" ht="25.5">
      <c r="A361" s="331" t="s">
        <v>1502</v>
      </c>
      <c r="B361" s="302" t="s">
        <v>578</v>
      </c>
      <c r="C361" s="305" t="s">
        <v>2709</v>
      </c>
      <c r="D361" s="141" t="s">
        <v>31</v>
      </c>
      <c r="E361" s="299">
        <v>9</v>
      </c>
      <c r="F361" s="317">
        <v>1</v>
      </c>
      <c r="G361" s="749">
        <v>121</v>
      </c>
      <c r="H361" s="749">
        <v>121</v>
      </c>
      <c r="I361" s="317">
        <v>21</v>
      </c>
      <c r="J361" s="745">
        <f>(G361*E361)*1.21</f>
        <v>1317.69</v>
      </c>
    </row>
    <row r="362" spans="1:10" ht="25.5">
      <c r="A362" s="331" t="s">
        <v>1503</v>
      </c>
      <c r="B362" s="302" t="s">
        <v>579</v>
      </c>
      <c r="C362" s="305" t="s">
        <v>2710</v>
      </c>
      <c r="D362" s="141" t="s">
        <v>31</v>
      </c>
      <c r="E362" s="299">
        <v>9</v>
      </c>
      <c r="F362" s="317">
        <v>1</v>
      </c>
      <c r="G362" s="749">
        <v>121</v>
      </c>
      <c r="H362" s="749">
        <v>121</v>
      </c>
      <c r="I362" s="317">
        <v>21</v>
      </c>
      <c r="J362" s="745">
        <f>(G362*E362)*1.21</f>
        <v>1317.69</v>
      </c>
    </row>
    <row r="363" spans="1:10" ht="25.5">
      <c r="A363" s="331" t="s">
        <v>1504</v>
      </c>
      <c r="B363" s="302" t="s">
        <v>580</v>
      </c>
      <c r="C363" s="305" t="s">
        <v>2712</v>
      </c>
      <c r="D363" s="141" t="s">
        <v>31</v>
      </c>
      <c r="E363" s="299">
        <v>18</v>
      </c>
      <c r="F363" s="317">
        <v>1</v>
      </c>
      <c r="G363" s="749">
        <v>121</v>
      </c>
      <c r="H363" s="749">
        <v>121</v>
      </c>
      <c r="I363" s="317">
        <v>21</v>
      </c>
      <c r="J363" s="745">
        <f>(G363*E363)*1.21</f>
        <v>2635.38</v>
      </c>
    </row>
    <row r="364" spans="1:10" ht="38.25">
      <c r="A364" s="331" t="s">
        <v>1505</v>
      </c>
      <c r="B364" s="302" t="s">
        <v>581</v>
      </c>
      <c r="C364" s="305" t="s">
        <v>2711</v>
      </c>
      <c r="D364" s="141" t="s">
        <v>31</v>
      </c>
      <c r="E364" s="299">
        <v>30</v>
      </c>
      <c r="F364" s="317">
        <v>1</v>
      </c>
      <c r="G364" s="749">
        <v>325</v>
      </c>
      <c r="H364" s="749">
        <v>325</v>
      </c>
      <c r="I364" s="317">
        <v>21</v>
      </c>
      <c r="J364" s="745">
        <f>(G364*E364)*1.21</f>
        <v>11797.5</v>
      </c>
    </row>
    <row r="365" spans="1:10">
      <c r="A365" s="332"/>
      <c r="B365" s="341"/>
      <c r="C365" s="385"/>
      <c r="D365" s="335"/>
      <c r="E365" s="358"/>
      <c r="F365" s="759"/>
      <c r="G365" s="378"/>
      <c r="H365" s="335"/>
      <c r="I365" s="373" t="s">
        <v>1157</v>
      </c>
      <c r="J365" s="751">
        <v>16221</v>
      </c>
    </row>
    <row r="366" spans="1:10">
      <c r="A366" s="330" t="s">
        <v>1158</v>
      </c>
      <c r="B366" s="181" t="s">
        <v>2776</v>
      </c>
      <c r="C366" s="235"/>
      <c r="D366" s="333"/>
      <c r="E366" s="357"/>
      <c r="F366" s="321"/>
      <c r="G366" s="375"/>
      <c r="H366" s="333"/>
      <c r="I366" s="320"/>
      <c r="J366" s="320"/>
    </row>
    <row r="367" spans="1:10" ht="25.5">
      <c r="A367" s="267" t="s">
        <v>1506</v>
      </c>
      <c r="B367" s="302" t="s">
        <v>585</v>
      </c>
      <c r="C367" s="305" t="s">
        <v>2713</v>
      </c>
      <c r="D367" s="384" t="s">
        <v>31</v>
      </c>
      <c r="E367" s="287">
        <v>3</v>
      </c>
      <c r="F367" s="317">
        <v>1</v>
      </c>
      <c r="G367" s="749">
        <v>360</v>
      </c>
      <c r="H367" s="749">
        <v>360</v>
      </c>
      <c r="I367" s="317">
        <v>21</v>
      </c>
      <c r="J367" s="745">
        <f>(G367*E367)*1.21</f>
        <v>1306.8</v>
      </c>
    </row>
    <row r="368" spans="1:10" ht="25.5">
      <c r="A368" s="267" t="s">
        <v>1508</v>
      </c>
      <c r="B368" s="302" t="s">
        <v>587</v>
      </c>
      <c r="C368" s="305" t="s">
        <v>588</v>
      </c>
      <c r="D368" s="384" t="s">
        <v>31</v>
      </c>
      <c r="E368" s="287">
        <v>3</v>
      </c>
      <c r="F368" s="317">
        <v>1</v>
      </c>
      <c r="G368" s="749">
        <v>360</v>
      </c>
      <c r="H368" s="749">
        <v>360</v>
      </c>
      <c r="I368" s="317">
        <v>21</v>
      </c>
      <c r="J368" s="745">
        <f>(G368*E368)*1.21</f>
        <v>1306.8</v>
      </c>
    </row>
    <row r="369" spans="1:10" ht="25.5">
      <c r="A369" s="267" t="s">
        <v>1509</v>
      </c>
      <c r="B369" s="302" t="s">
        <v>589</v>
      </c>
      <c r="C369" s="305" t="s">
        <v>590</v>
      </c>
      <c r="D369" s="384" t="s">
        <v>31</v>
      </c>
      <c r="E369" s="287">
        <v>3</v>
      </c>
      <c r="F369" s="317">
        <v>1</v>
      </c>
      <c r="G369" s="749">
        <v>360</v>
      </c>
      <c r="H369" s="749">
        <v>360</v>
      </c>
      <c r="I369" s="317">
        <v>21</v>
      </c>
      <c r="J369" s="745">
        <f>(G369*E369)*1.21</f>
        <v>1306.8</v>
      </c>
    </row>
    <row r="370" spans="1:10" ht="25.5">
      <c r="A370" s="267" t="s">
        <v>1160</v>
      </c>
      <c r="B370" s="302" t="s">
        <v>591</v>
      </c>
      <c r="C370" s="305" t="s">
        <v>592</v>
      </c>
      <c r="D370" s="384" t="s">
        <v>31</v>
      </c>
      <c r="E370" s="287">
        <v>3</v>
      </c>
      <c r="F370" s="317">
        <v>1</v>
      </c>
      <c r="G370" s="749">
        <v>360</v>
      </c>
      <c r="H370" s="749">
        <v>360</v>
      </c>
      <c r="I370" s="317">
        <v>21</v>
      </c>
      <c r="J370" s="745">
        <f>(G370*E370)*1.21</f>
        <v>1306.8</v>
      </c>
    </row>
    <row r="371" spans="1:10" ht="25.5">
      <c r="A371" s="267" t="s">
        <v>1163</v>
      </c>
      <c r="B371" s="302" t="s">
        <v>1507</v>
      </c>
      <c r="C371" s="305" t="s">
        <v>593</v>
      </c>
      <c r="D371" s="384" t="s">
        <v>31</v>
      </c>
      <c r="E371" s="287">
        <v>3</v>
      </c>
      <c r="F371" s="317">
        <v>1</v>
      </c>
      <c r="G371" s="749">
        <v>249</v>
      </c>
      <c r="H371" s="749">
        <v>249</v>
      </c>
      <c r="I371" s="317">
        <v>21</v>
      </c>
      <c r="J371" s="745">
        <f>(G371*E371)*1.21</f>
        <v>903.87</v>
      </c>
    </row>
    <row r="372" spans="1:10" ht="25.5">
      <c r="A372" s="267" t="s">
        <v>1166</v>
      </c>
      <c r="B372" s="302" t="s">
        <v>594</v>
      </c>
      <c r="C372" s="305" t="s">
        <v>595</v>
      </c>
      <c r="D372" s="384" t="s">
        <v>31</v>
      </c>
      <c r="E372" s="287">
        <v>3</v>
      </c>
      <c r="F372" s="317">
        <v>1</v>
      </c>
      <c r="G372" s="749">
        <v>295</v>
      </c>
      <c r="H372" s="749">
        <v>295</v>
      </c>
      <c r="I372" s="317">
        <v>21</v>
      </c>
      <c r="J372" s="745">
        <f>(G372*E372)*1.21</f>
        <v>1070.8499999999999</v>
      </c>
    </row>
    <row r="373" spans="1:10" ht="25.5">
      <c r="A373" s="267" t="s">
        <v>1168</v>
      </c>
      <c r="B373" s="302" t="s">
        <v>596</v>
      </c>
      <c r="C373" s="305" t="s">
        <v>597</v>
      </c>
      <c r="D373" s="384" t="s">
        <v>31</v>
      </c>
      <c r="E373" s="287">
        <v>3</v>
      </c>
      <c r="F373" s="317">
        <v>1</v>
      </c>
      <c r="G373" s="749">
        <v>295</v>
      </c>
      <c r="H373" s="749">
        <v>295</v>
      </c>
      <c r="I373" s="317">
        <v>21</v>
      </c>
      <c r="J373" s="745">
        <f>(G373*E373)*1.21</f>
        <v>1070.8499999999999</v>
      </c>
    </row>
    <row r="374" spans="1:10" ht="25.5">
      <c r="A374" s="267" t="s">
        <v>1171</v>
      </c>
      <c r="B374" s="302" t="s">
        <v>598</v>
      </c>
      <c r="C374" s="305" t="s">
        <v>599</v>
      </c>
      <c r="D374" s="384" t="s">
        <v>31</v>
      </c>
      <c r="E374" s="287">
        <v>3</v>
      </c>
      <c r="F374" s="317">
        <v>1</v>
      </c>
      <c r="G374" s="749">
        <v>295</v>
      </c>
      <c r="H374" s="749">
        <v>295</v>
      </c>
      <c r="I374" s="317">
        <v>21</v>
      </c>
      <c r="J374" s="745">
        <f>(G374*E374)*1.21</f>
        <v>1070.8499999999999</v>
      </c>
    </row>
    <row r="375" spans="1:10" ht="25.5">
      <c r="A375" s="267" t="s">
        <v>1173</v>
      </c>
      <c r="B375" s="302" t="s">
        <v>600</v>
      </c>
      <c r="C375" s="434" t="s">
        <v>601</v>
      </c>
      <c r="D375" s="384" t="s">
        <v>31</v>
      </c>
      <c r="E375" s="287">
        <v>3</v>
      </c>
      <c r="F375" s="317">
        <v>1</v>
      </c>
      <c r="G375" s="749">
        <v>295</v>
      </c>
      <c r="H375" s="749">
        <v>295</v>
      </c>
      <c r="I375" s="317">
        <v>21</v>
      </c>
      <c r="J375" s="745">
        <f>(G375*E375)*1.21</f>
        <v>1070.8499999999999</v>
      </c>
    </row>
    <row r="376" spans="1:10" ht="25.5">
      <c r="A376" s="267" t="s">
        <v>1510</v>
      </c>
      <c r="B376" s="302" t="s">
        <v>602</v>
      </c>
      <c r="C376" s="305" t="s">
        <v>603</v>
      </c>
      <c r="D376" s="384" t="s">
        <v>31</v>
      </c>
      <c r="E376" s="287">
        <v>3</v>
      </c>
      <c r="F376" s="317">
        <v>1</v>
      </c>
      <c r="G376" s="749">
        <v>249</v>
      </c>
      <c r="H376" s="749">
        <v>249</v>
      </c>
      <c r="I376" s="317">
        <v>21</v>
      </c>
      <c r="J376" s="745">
        <f>(G376*E376)*1.21</f>
        <v>903.87</v>
      </c>
    </row>
    <row r="377" spans="1:10" ht="25.5">
      <c r="A377" s="267" t="s">
        <v>1511</v>
      </c>
      <c r="B377" s="302" t="s">
        <v>604</v>
      </c>
      <c r="C377" s="305" t="s">
        <v>605</v>
      </c>
      <c r="D377" s="384" t="s">
        <v>31</v>
      </c>
      <c r="E377" s="287">
        <v>3</v>
      </c>
      <c r="F377" s="317">
        <v>1</v>
      </c>
      <c r="G377" s="749">
        <v>249</v>
      </c>
      <c r="H377" s="749">
        <v>249</v>
      </c>
      <c r="I377" s="317">
        <v>21</v>
      </c>
      <c r="J377" s="745">
        <f>(G377*E377)*1.21</f>
        <v>903.87</v>
      </c>
    </row>
    <row r="378" spans="1:10" ht="25.5">
      <c r="A378" s="267" t="s">
        <v>1512</v>
      </c>
      <c r="B378" s="302" t="s">
        <v>606</v>
      </c>
      <c r="C378" s="305" t="s">
        <v>607</v>
      </c>
      <c r="D378" s="384" t="s">
        <v>31</v>
      </c>
      <c r="E378" s="287">
        <v>3</v>
      </c>
      <c r="F378" s="317">
        <v>1</v>
      </c>
      <c r="G378" s="749">
        <v>249</v>
      </c>
      <c r="H378" s="749">
        <v>249</v>
      </c>
      <c r="I378" s="317">
        <v>21</v>
      </c>
      <c r="J378" s="745">
        <f>(G378*E378)*1.21</f>
        <v>903.87</v>
      </c>
    </row>
    <row r="379" spans="1:10" ht="25.5">
      <c r="A379" s="267" t="s">
        <v>1513</v>
      </c>
      <c r="B379" s="302" t="s">
        <v>608</v>
      </c>
      <c r="C379" s="305" t="s">
        <v>609</v>
      </c>
      <c r="D379" s="384" t="s">
        <v>31</v>
      </c>
      <c r="E379" s="287">
        <v>3</v>
      </c>
      <c r="F379" s="317">
        <v>1</v>
      </c>
      <c r="G379" s="749">
        <v>249</v>
      </c>
      <c r="H379" s="749">
        <v>249</v>
      </c>
      <c r="I379" s="317">
        <v>21</v>
      </c>
      <c r="J379" s="745">
        <f>(G379*E379)*1.21</f>
        <v>903.87</v>
      </c>
    </row>
    <row r="380" spans="1:10" ht="25.5">
      <c r="A380" s="267" t="s">
        <v>1514</v>
      </c>
      <c r="B380" s="302" t="s">
        <v>610</v>
      </c>
      <c r="C380" s="305" t="s">
        <v>611</v>
      </c>
      <c r="D380" s="384" t="s">
        <v>31</v>
      </c>
      <c r="E380" s="287">
        <v>3</v>
      </c>
      <c r="F380" s="317">
        <v>1</v>
      </c>
      <c r="G380" s="749">
        <v>249</v>
      </c>
      <c r="H380" s="749">
        <v>249</v>
      </c>
      <c r="I380" s="317">
        <v>21</v>
      </c>
      <c r="J380" s="745">
        <f>(G380*E380)*1.21</f>
        <v>903.87</v>
      </c>
    </row>
    <row r="381" spans="1:10" ht="25.5">
      <c r="A381" s="267" t="s">
        <v>1515</v>
      </c>
      <c r="B381" s="302" t="s">
        <v>612</v>
      </c>
      <c r="C381" s="305" t="s">
        <v>613</v>
      </c>
      <c r="D381" s="384" t="s">
        <v>31</v>
      </c>
      <c r="E381" s="287">
        <v>3</v>
      </c>
      <c r="F381" s="317">
        <v>1</v>
      </c>
      <c r="G381" s="749">
        <v>249</v>
      </c>
      <c r="H381" s="749">
        <v>249</v>
      </c>
      <c r="I381" s="317">
        <v>21</v>
      </c>
      <c r="J381" s="745">
        <f>(G381*E381)*1.21</f>
        <v>903.87</v>
      </c>
    </row>
    <row r="382" spans="1:10" ht="25.5">
      <c r="A382" s="267" t="s">
        <v>1516</v>
      </c>
      <c r="B382" s="302" t="s">
        <v>614</v>
      </c>
      <c r="C382" s="305" t="s">
        <v>615</v>
      </c>
      <c r="D382" s="384" t="s">
        <v>31</v>
      </c>
      <c r="E382" s="287">
        <v>3</v>
      </c>
      <c r="F382" s="317">
        <v>1</v>
      </c>
      <c r="G382" s="749">
        <v>360</v>
      </c>
      <c r="H382" s="749">
        <v>360</v>
      </c>
      <c r="I382" s="317">
        <v>21</v>
      </c>
      <c r="J382" s="745">
        <f>(G382*E382)*1.21</f>
        <v>1306.8</v>
      </c>
    </row>
    <row r="383" spans="1:10" ht="25.5">
      <c r="A383" s="267" t="s">
        <v>1517</v>
      </c>
      <c r="B383" s="302" t="s">
        <v>616</v>
      </c>
      <c r="C383" s="305" t="s">
        <v>617</v>
      </c>
      <c r="D383" s="384" t="s">
        <v>31</v>
      </c>
      <c r="E383" s="287">
        <v>3</v>
      </c>
      <c r="F383" s="317">
        <v>1</v>
      </c>
      <c r="G383" s="749">
        <v>360</v>
      </c>
      <c r="H383" s="749">
        <v>360</v>
      </c>
      <c r="I383" s="317">
        <v>21</v>
      </c>
      <c r="J383" s="745">
        <f>(G383*E383)*1.21</f>
        <v>1306.8</v>
      </c>
    </row>
    <row r="384" spans="1:10" ht="25.5">
      <c r="A384" s="267" t="s">
        <v>1518</v>
      </c>
      <c r="B384" s="302" t="s">
        <v>618</v>
      </c>
      <c r="C384" s="305" t="s">
        <v>619</v>
      </c>
      <c r="D384" s="384" t="s">
        <v>31</v>
      </c>
      <c r="E384" s="287">
        <v>3</v>
      </c>
      <c r="F384" s="317">
        <v>1</v>
      </c>
      <c r="G384" s="749">
        <v>360</v>
      </c>
      <c r="H384" s="749">
        <v>360</v>
      </c>
      <c r="I384" s="317">
        <v>21</v>
      </c>
      <c r="J384" s="745">
        <f>(G384*E384)*1.21</f>
        <v>1306.8</v>
      </c>
    </row>
    <row r="385" spans="1:10">
      <c r="A385" s="332"/>
      <c r="B385" s="341"/>
      <c r="C385" s="385"/>
      <c r="D385" s="335"/>
      <c r="E385" s="358"/>
      <c r="F385" s="329"/>
      <c r="G385" s="378"/>
      <c r="H385" s="335"/>
      <c r="I385" s="373" t="s">
        <v>1176</v>
      </c>
      <c r="J385" s="751">
        <v>16329</v>
      </c>
    </row>
    <row r="386" spans="1:10">
      <c r="A386" s="330" t="s">
        <v>1177</v>
      </c>
      <c r="B386" s="181" t="s">
        <v>2775</v>
      </c>
      <c r="C386" s="233"/>
      <c r="D386" s="333"/>
      <c r="E386" s="357"/>
      <c r="F386" s="320"/>
      <c r="G386" s="375"/>
      <c r="H386" s="333"/>
      <c r="I386" s="320"/>
      <c r="J386" s="320"/>
    </row>
    <row r="387" spans="1:10">
      <c r="A387" s="331" t="s">
        <v>1178</v>
      </c>
      <c r="B387" s="148" t="s">
        <v>623</v>
      </c>
      <c r="C387" s="238" t="s">
        <v>624</v>
      </c>
      <c r="D387" s="334" t="s">
        <v>87</v>
      </c>
      <c r="E387" s="360">
        <v>3</v>
      </c>
      <c r="F387" s="304"/>
      <c r="G387" s="374"/>
      <c r="H387" s="334"/>
      <c r="I387" s="304"/>
      <c r="J387" s="304"/>
    </row>
    <row r="388" spans="1:10">
      <c r="A388" s="331" t="s">
        <v>1179</v>
      </c>
      <c r="B388" s="148" t="s">
        <v>625</v>
      </c>
      <c r="C388" s="305" t="s">
        <v>626</v>
      </c>
      <c r="D388" s="334" t="s">
        <v>87</v>
      </c>
      <c r="E388" s="360">
        <v>3</v>
      </c>
      <c r="F388" s="304"/>
      <c r="G388" s="374"/>
      <c r="H388" s="334"/>
      <c r="I388" s="304"/>
      <c r="J388" s="304"/>
    </row>
    <row r="389" spans="1:10" ht="25.5">
      <c r="A389" s="331" t="s">
        <v>1180</v>
      </c>
      <c r="B389" s="148" t="s">
        <v>627</v>
      </c>
      <c r="C389" s="305" t="s">
        <v>628</v>
      </c>
      <c r="D389" s="334" t="s">
        <v>87</v>
      </c>
      <c r="E389" s="360">
        <v>3</v>
      </c>
      <c r="F389" s="304"/>
      <c r="G389" s="374"/>
      <c r="H389" s="334"/>
      <c r="I389" s="304"/>
      <c r="J389" s="304"/>
    </row>
    <row r="390" spans="1:10" ht="25.5">
      <c r="A390" s="331" t="s">
        <v>1181</v>
      </c>
      <c r="B390" s="148" t="s">
        <v>629</v>
      </c>
      <c r="C390" s="305" t="s">
        <v>630</v>
      </c>
      <c r="D390" s="334" t="s">
        <v>87</v>
      </c>
      <c r="E390" s="360">
        <v>3</v>
      </c>
      <c r="F390" s="304"/>
      <c r="G390" s="374"/>
      <c r="H390" s="334"/>
      <c r="I390" s="304"/>
      <c r="J390" s="304"/>
    </row>
    <row r="391" spans="1:10" ht="25.5">
      <c r="A391" s="331" t="s">
        <v>1519</v>
      </c>
      <c r="B391" s="148" t="s">
        <v>631</v>
      </c>
      <c r="C391" s="305" t="s">
        <v>632</v>
      </c>
      <c r="D391" s="334" t="s">
        <v>87</v>
      </c>
      <c r="E391" s="360">
        <v>3</v>
      </c>
      <c r="F391" s="304"/>
      <c r="G391" s="374"/>
      <c r="H391" s="334"/>
      <c r="I391" s="304"/>
      <c r="J391" s="304"/>
    </row>
    <row r="392" spans="1:10">
      <c r="A392" s="331" t="s">
        <v>1182</v>
      </c>
      <c r="B392" s="148" t="s">
        <v>633</v>
      </c>
      <c r="C392" s="305" t="s">
        <v>634</v>
      </c>
      <c r="D392" s="334" t="s">
        <v>87</v>
      </c>
      <c r="E392" s="360">
        <v>3</v>
      </c>
      <c r="F392" s="304"/>
      <c r="G392" s="374"/>
      <c r="H392" s="334"/>
      <c r="I392" s="304"/>
      <c r="J392" s="304"/>
    </row>
    <row r="393" spans="1:10">
      <c r="A393" s="331" t="s">
        <v>1183</v>
      </c>
      <c r="B393" s="148" t="s">
        <v>635</v>
      </c>
      <c r="C393" s="305" t="s">
        <v>636</v>
      </c>
      <c r="D393" s="334" t="s">
        <v>87</v>
      </c>
      <c r="E393" s="360">
        <v>3</v>
      </c>
      <c r="F393" s="304"/>
      <c r="G393" s="374"/>
      <c r="H393" s="334"/>
      <c r="I393" s="304"/>
      <c r="J393" s="304"/>
    </row>
    <row r="394" spans="1:10">
      <c r="A394" s="331" t="s">
        <v>1184</v>
      </c>
      <c r="B394" s="148" t="s">
        <v>637</v>
      </c>
      <c r="C394" s="305" t="s">
        <v>638</v>
      </c>
      <c r="D394" s="334" t="s">
        <v>87</v>
      </c>
      <c r="E394" s="360">
        <v>3</v>
      </c>
      <c r="F394" s="304"/>
      <c r="G394" s="374"/>
      <c r="H394" s="334"/>
      <c r="I394" s="304"/>
      <c r="J394" s="304"/>
    </row>
    <row r="395" spans="1:10">
      <c r="A395" s="331" t="s">
        <v>1185</v>
      </c>
      <c r="B395" s="148" t="s">
        <v>639</v>
      </c>
      <c r="C395" s="305" t="s">
        <v>640</v>
      </c>
      <c r="D395" s="334" t="s">
        <v>87</v>
      </c>
      <c r="E395" s="360">
        <v>3</v>
      </c>
      <c r="F395" s="304"/>
      <c r="G395" s="374"/>
      <c r="H395" s="334"/>
      <c r="I395" s="304"/>
      <c r="J395" s="304"/>
    </row>
    <row r="396" spans="1:10" ht="25.5">
      <c r="A396" s="331" t="s">
        <v>1186</v>
      </c>
      <c r="B396" s="148" t="s">
        <v>641</v>
      </c>
      <c r="C396" s="305" t="s">
        <v>642</v>
      </c>
      <c r="D396" s="334" t="s">
        <v>87</v>
      </c>
      <c r="E396" s="360">
        <v>3</v>
      </c>
      <c r="F396" s="304"/>
      <c r="G396" s="374"/>
      <c r="H396" s="334"/>
      <c r="I396" s="304"/>
      <c r="J396" s="304"/>
    </row>
    <row r="397" spans="1:10" ht="25.5">
      <c r="A397" s="331" t="s">
        <v>1187</v>
      </c>
      <c r="B397" s="148" t="s">
        <v>643</v>
      </c>
      <c r="C397" s="305" t="s">
        <v>644</v>
      </c>
      <c r="D397" s="334" t="s">
        <v>87</v>
      </c>
      <c r="E397" s="360">
        <v>3</v>
      </c>
      <c r="F397" s="304"/>
      <c r="G397" s="374"/>
      <c r="H397" s="334"/>
      <c r="I397" s="304"/>
      <c r="J397" s="304"/>
    </row>
    <row r="398" spans="1:10" ht="25.5">
      <c r="A398" s="331" t="s">
        <v>1188</v>
      </c>
      <c r="B398" s="148" t="s">
        <v>645</v>
      </c>
      <c r="C398" s="305" t="s">
        <v>646</v>
      </c>
      <c r="D398" s="334" t="s">
        <v>87</v>
      </c>
      <c r="E398" s="360">
        <v>3</v>
      </c>
      <c r="F398" s="304"/>
      <c r="G398" s="374"/>
      <c r="H398" s="334"/>
      <c r="I398" s="304"/>
      <c r="J398" s="304"/>
    </row>
    <row r="399" spans="1:10">
      <c r="A399" s="331" t="s">
        <v>1189</v>
      </c>
      <c r="B399" s="148" t="s">
        <v>647</v>
      </c>
      <c r="C399" s="305" t="s">
        <v>648</v>
      </c>
      <c r="D399" s="334" t="s">
        <v>87</v>
      </c>
      <c r="E399" s="360">
        <v>3</v>
      </c>
      <c r="F399" s="304"/>
      <c r="G399" s="374"/>
      <c r="H399" s="334"/>
      <c r="I399" s="304"/>
      <c r="J399" s="304"/>
    </row>
    <row r="400" spans="1:10">
      <c r="A400" s="331" t="s">
        <v>1191</v>
      </c>
      <c r="B400" s="148" t="s">
        <v>649</v>
      </c>
      <c r="C400" s="305" t="s">
        <v>650</v>
      </c>
      <c r="D400" s="334" t="s">
        <v>87</v>
      </c>
      <c r="E400" s="360">
        <v>3</v>
      </c>
      <c r="F400" s="304"/>
      <c r="G400" s="374"/>
      <c r="H400" s="334"/>
      <c r="I400" s="304"/>
      <c r="J400" s="304"/>
    </row>
    <row r="401" spans="1:10" ht="25.5">
      <c r="A401" s="331" t="s">
        <v>1192</v>
      </c>
      <c r="B401" s="148" t="s">
        <v>651</v>
      </c>
      <c r="C401" s="305" t="s">
        <v>652</v>
      </c>
      <c r="D401" s="334" t="s">
        <v>87</v>
      </c>
      <c r="E401" s="360">
        <v>3</v>
      </c>
      <c r="F401" s="304"/>
      <c r="G401" s="374"/>
      <c r="H401" s="334"/>
      <c r="I401" s="304"/>
      <c r="J401" s="304"/>
    </row>
    <row r="402" spans="1:10" ht="25.5">
      <c r="A402" s="331" t="s">
        <v>1193</v>
      </c>
      <c r="B402" s="148" t="s">
        <v>653</v>
      </c>
      <c r="C402" s="305" t="s">
        <v>654</v>
      </c>
      <c r="D402" s="334" t="s">
        <v>87</v>
      </c>
      <c r="E402" s="360">
        <v>3</v>
      </c>
      <c r="F402" s="304"/>
      <c r="G402" s="374"/>
      <c r="H402" s="334"/>
      <c r="I402" s="304"/>
      <c r="J402" s="304"/>
    </row>
    <row r="403" spans="1:10" ht="25.5">
      <c r="A403" s="331" t="s">
        <v>1194</v>
      </c>
      <c r="B403" s="148" t="s">
        <v>655</v>
      </c>
      <c r="C403" s="305" t="s">
        <v>656</v>
      </c>
      <c r="D403" s="334" t="s">
        <v>87</v>
      </c>
      <c r="E403" s="360">
        <v>3</v>
      </c>
      <c r="F403" s="304"/>
      <c r="G403" s="374"/>
      <c r="H403" s="334"/>
      <c r="I403" s="304"/>
      <c r="J403" s="304"/>
    </row>
    <row r="404" spans="1:10" ht="25.5">
      <c r="A404" s="331" t="s">
        <v>1197</v>
      </c>
      <c r="B404" s="148" t="s">
        <v>657</v>
      </c>
      <c r="C404" s="305" t="s">
        <v>658</v>
      </c>
      <c r="D404" s="334" t="s">
        <v>87</v>
      </c>
      <c r="E404" s="360">
        <v>3</v>
      </c>
      <c r="F404" s="304"/>
      <c r="G404" s="374"/>
      <c r="H404" s="334"/>
      <c r="I404" s="304"/>
      <c r="J404" s="304"/>
    </row>
    <row r="405" spans="1:10">
      <c r="A405" s="331" t="s">
        <v>1520</v>
      </c>
      <c r="B405" s="148" t="s">
        <v>659</v>
      </c>
      <c r="C405" s="305" t="s">
        <v>660</v>
      </c>
      <c r="D405" s="334" t="s">
        <v>87</v>
      </c>
      <c r="E405" s="360">
        <v>3</v>
      </c>
      <c r="F405" s="304"/>
      <c r="G405" s="374"/>
      <c r="H405" s="334"/>
      <c r="I405" s="304"/>
      <c r="J405" s="304"/>
    </row>
    <row r="406" spans="1:10">
      <c r="A406" s="331" t="s">
        <v>1521</v>
      </c>
      <c r="B406" s="148" t="s">
        <v>661</v>
      </c>
      <c r="C406" s="305" t="s">
        <v>662</v>
      </c>
      <c r="D406" s="334" t="s">
        <v>87</v>
      </c>
      <c r="E406" s="360">
        <v>3</v>
      </c>
      <c r="F406" s="304"/>
      <c r="G406" s="374"/>
      <c r="H406" s="334"/>
      <c r="I406" s="304"/>
      <c r="J406" s="304"/>
    </row>
    <row r="407" spans="1:10" ht="25.5">
      <c r="A407" s="331" t="s">
        <v>1522</v>
      </c>
      <c r="B407" s="148" t="s">
        <v>663</v>
      </c>
      <c r="C407" s="305" t="s">
        <v>664</v>
      </c>
      <c r="D407" s="334" t="s">
        <v>87</v>
      </c>
      <c r="E407" s="360">
        <v>3</v>
      </c>
      <c r="F407" s="304"/>
      <c r="G407" s="374"/>
      <c r="H407" s="334"/>
      <c r="I407" s="304"/>
      <c r="J407" s="304"/>
    </row>
    <row r="408" spans="1:10" ht="25.5">
      <c r="A408" s="331" t="s">
        <v>1523</v>
      </c>
      <c r="B408" s="148" t="s">
        <v>665</v>
      </c>
      <c r="C408" s="305" t="s">
        <v>666</v>
      </c>
      <c r="D408" s="334" t="s">
        <v>87</v>
      </c>
      <c r="E408" s="360">
        <v>3</v>
      </c>
      <c r="F408" s="304"/>
      <c r="G408" s="374"/>
      <c r="H408" s="334"/>
      <c r="I408" s="304"/>
      <c r="J408" s="304"/>
    </row>
    <row r="409" spans="1:10">
      <c r="A409" s="331" t="s">
        <v>1524</v>
      </c>
      <c r="B409" s="148" t="s">
        <v>667</v>
      </c>
      <c r="C409" s="305" t="s">
        <v>668</v>
      </c>
      <c r="D409" s="334" t="s">
        <v>87</v>
      </c>
      <c r="E409" s="360">
        <v>3</v>
      </c>
      <c r="F409" s="304"/>
      <c r="G409" s="374"/>
      <c r="H409" s="334"/>
      <c r="I409" s="304"/>
      <c r="J409" s="304"/>
    </row>
    <row r="410" spans="1:10">
      <c r="A410" s="331" t="s">
        <v>1525</v>
      </c>
      <c r="B410" s="148" t="s">
        <v>669</v>
      </c>
      <c r="C410" s="305" t="s">
        <v>670</v>
      </c>
      <c r="D410" s="334" t="s">
        <v>87</v>
      </c>
      <c r="E410" s="360">
        <v>3</v>
      </c>
      <c r="F410" s="304"/>
      <c r="G410" s="374"/>
      <c r="H410" s="334"/>
      <c r="I410" s="304"/>
      <c r="J410" s="304"/>
    </row>
    <row r="411" spans="1:10">
      <c r="A411" s="331" t="s">
        <v>1526</v>
      </c>
      <c r="B411" s="148" t="s">
        <v>671</v>
      </c>
      <c r="C411" s="305" t="s">
        <v>672</v>
      </c>
      <c r="D411" s="334" t="s">
        <v>87</v>
      </c>
      <c r="E411" s="360">
        <v>3</v>
      </c>
      <c r="F411" s="304"/>
      <c r="G411" s="374"/>
      <c r="H411" s="334"/>
      <c r="I411" s="304"/>
      <c r="J411" s="304"/>
    </row>
    <row r="412" spans="1:10" ht="25.5">
      <c r="A412" s="331" t="s">
        <v>1527</v>
      </c>
      <c r="B412" s="148" t="s">
        <v>673</v>
      </c>
      <c r="C412" s="305" t="s">
        <v>674</v>
      </c>
      <c r="D412" s="334" t="s">
        <v>87</v>
      </c>
      <c r="E412" s="360">
        <v>3</v>
      </c>
      <c r="F412" s="304"/>
      <c r="G412" s="374"/>
      <c r="H412" s="334"/>
      <c r="I412" s="304"/>
      <c r="J412" s="304"/>
    </row>
    <row r="413" spans="1:10">
      <c r="A413" s="331" t="s">
        <v>1528</v>
      </c>
      <c r="B413" s="148" t="s">
        <v>675</v>
      </c>
      <c r="C413" s="305" t="s">
        <v>676</v>
      </c>
      <c r="D413" s="334" t="s">
        <v>87</v>
      </c>
      <c r="E413" s="360">
        <v>3</v>
      </c>
      <c r="F413" s="304"/>
      <c r="G413" s="374"/>
      <c r="H413" s="334"/>
      <c r="I413" s="304"/>
      <c r="J413" s="304"/>
    </row>
    <row r="414" spans="1:10" ht="25.5">
      <c r="A414" s="331" t="s">
        <v>1529</v>
      </c>
      <c r="B414" s="148" t="s">
        <v>677</v>
      </c>
      <c r="C414" s="305" t="s">
        <v>678</v>
      </c>
      <c r="D414" s="334" t="s">
        <v>87</v>
      </c>
      <c r="E414" s="360">
        <v>3</v>
      </c>
      <c r="F414" s="304"/>
      <c r="G414" s="374"/>
      <c r="H414" s="334"/>
      <c r="I414" s="304"/>
      <c r="J414" s="304"/>
    </row>
    <row r="415" spans="1:10" ht="25.5">
      <c r="A415" s="331" t="s">
        <v>1530</v>
      </c>
      <c r="B415" s="148" t="s">
        <v>679</v>
      </c>
      <c r="C415" s="305" t="s">
        <v>680</v>
      </c>
      <c r="D415" s="334" t="s">
        <v>87</v>
      </c>
      <c r="E415" s="360">
        <v>3</v>
      </c>
      <c r="F415" s="304"/>
      <c r="G415" s="374"/>
      <c r="H415" s="334"/>
      <c r="I415" s="304"/>
      <c r="J415" s="304"/>
    </row>
    <row r="416" spans="1:10" ht="25.5">
      <c r="A416" s="331" t="s">
        <v>1531</v>
      </c>
      <c r="B416" s="148" t="s">
        <v>681</v>
      </c>
      <c r="C416" s="305" t="s">
        <v>682</v>
      </c>
      <c r="D416" s="334" t="s">
        <v>87</v>
      </c>
      <c r="E416" s="360">
        <v>3</v>
      </c>
      <c r="F416" s="304"/>
      <c r="G416" s="374"/>
      <c r="H416" s="334"/>
      <c r="I416" s="304"/>
      <c r="J416" s="304"/>
    </row>
    <row r="417" spans="1:10" ht="25.5">
      <c r="A417" s="331" t="s">
        <v>1532</v>
      </c>
      <c r="B417" s="148" t="s">
        <v>683</v>
      </c>
      <c r="C417" s="305" t="s">
        <v>684</v>
      </c>
      <c r="D417" s="334" t="s">
        <v>87</v>
      </c>
      <c r="E417" s="360">
        <v>3</v>
      </c>
      <c r="F417" s="304"/>
      <c r="G417" s="374"/>
      <c r="H417" s="334"/>
      <c r="I417" s="304"/>
      <c r="J417" s="304"/>
    </row>
    <row r="418" spans="1:10" ht="25.5">
      <c r="A418" s="331" t="s">
        <v>1533</v>
      </c>
      <c r="B418" s="148" t="s">
        <v>685</v>
      </c>
      <c r="C418" s="305" t="s">
        <v>686</v>
      </c>
      <c r="D418" s="334" t="s">
        <v>87</v>
      </c>
      <c r="E418" s="360">
        <v>3</v>
      </c>
      <c r="F418" s="304"/>
      <c r="G418" s="374"/>
      <c r="H418" s="334"/>
      <c r="I418" s="304"/>
      <c r="J418" s="304"/>
    </row>
    <row r="419" spans="1:10" ht="25.5">
      <c r="A419" s="331" t="s">
        <v>1534</v>
      </c>
      <c r="B419" s="148" t="s">
        <v>687</v>
      </c>
      <c r="C419" s="305" t="s">
        <v>688</v>
      </c>
      <c r="D419" s="334" t="s">
        <v>87</v>
      </c>
      <c r="E419" s="360">
        <v>3</v>
      </c>
      <c r="F419" s="304"/>
      <c r="G419" s="374"/>
      <c r="H419" s="334"/>
      <c r="I419" s="304"/>
      <c r="J419" s="304"/>
    </row>
    <row r="420" spans="1:10">
      <c r="A420" s="331" t="s">
        <v>1535</v>
      </c>
      <c r="B420" s="148" t="s">
        <v>689</v>
      </c>
      <c r="C420" s="305" t="s">
        <v>690</v>
      </c>
      <c r="D420" s="334" t="s">
        <v>87</v>
      </c>
      <c r="E420" s="360">
        <v>3</v>
      </c>
      <c r="F420" s="304"/>
      <c r="G420" s="374"/>
      <c r="H420" s="334"/>
      <c r="I420" s="304"/>
      <c r="J420" s="304"/>
    </row>
    <row r="421" spans="1:10">
      <c r="A421" s="331" t="s">
        <v>1536</v>
      </c>
      <c r="B421" s="148" t="s">
        <v>691</v>
      </c>
      <c r="C421" s="305" t="s">
        <v>692</v>
      </c>
      <c r="D421" s="334" t="s">
        <v>87</v>
      </c>
      <c r="E421" s="360">
        <v>3</v>
      </c>
      <c r="F421" s="304"/>
      <c r="G421" s="374"/>
      <c r="H421" s="334"/>
      <c r="I421" s="304"/>
      <c r="J421" s="304"/>
    </row>
    <row r="422" spans="1:10" ht="25.5">
      <c r="A422" s="331" t="s">
        <v>1537</v>
      </c>
      <c r="B422" s="148" t="s">
        <v>693</v>
      </c>
      <c r="C422" s="305" t="s">
        <v>694</v>
      </c>
      <c r="D422" s="334" t="s">
        <v>87</v>
      </c>
      <c r="E422" s="360">
        <v>3</v>
      </c>
      <c r="F422" s="304"/>
      <c r="G422" s="374"/>
      <c r="H422" s="334"/>
      <c r="I422" s="304"/>
      <c r="J422" s="304"/>
    </row>
    <row r="423" spans="1:10" ht="25.5">
      <c r="A423" s="331" t="s">
        <v>1538</v>
      </c>
      <c r="B423" s="148" t="s">
        <v>695</v>
      </c>
      <c r="C423" s="305" t="s">
        <v>696</v>
      </c>
      <c r="D423" s="334" t="s">
        <v>87</v>
      </c>
      <c r="E423" s="360">
        <v>3</v>
      </c>
      <c r="F423" s="304"/>
      <c r="G423" s="374"/>
      <c r="H423" s="334"/>
      <c r="I423" s="304"/>
      <c r="J423" s="304"/>
    </row>
    <row r="424" spans="1:10">
      <c r="A424" s="331" t="s">
        <v>1539</v>
      </c>
      <c r="B424" s="148" t="s">
        <v>697</v>
      </c>
      <c r="C424" s="305" t="s">
        <v>698</v>
      </c>
      <c r="D424" s="334" t="s">
        <v>87</v>
      </c>
      <c r="E424" s="360">
        <v>3</v>
      </c>
      <c r="F424" s="304"/>
      <c r="G424" s="374"/>
      <c r="H424" s="334"/>
      <c r="I424" s="304"/>
      <c r="J424" s="304"/>
    </row>
    <row r="425" spans="1:10">
      <c r="A425" s="331" t="s">
        <v>1540</v>
      </c>
      <c r="B425" s="148" t="s">
        <v>699</v>
      </c>
      <c r="C425" s="305" t="s">
        <v>700</v>
      </c>
      <c r="D425" s="334" t="s">
        <v>87</v>
      </c>
      <c r="E425" s="360">
        <v>3</v>
      </c>
      <c r="F425" s="304"/>
      <c r="G425" s="374"/>
      <c r="H425" s="334"/>
      <c r="I425" s="304"/>
      <c r="J425" s="304"/>
    </row>
    <row r="426" spans="1:10" ht="25.5">
      <c r="A426" s="331" t="s">
        <v>1541</v>
      </c>
      <c r="B426" s="148" t="s">
        <v>701</v>
      </c>
      <c r="C426" s="305" t="s">
        <v>702</v>
      </c>
      <c r="D426" s="334" t="s">
        <v>87</v>
      </c>
      <c r="E426" s="360">
        <v>3</v>
      </c>
      <c r="F426" s="304"/>
      <c r="G426" s="374"/>
      <c r="H426" s="334"/>
      <c r="I426" s="304"/>
      <c r="J426" s="304"/>
    </row>
    <row r="427" spans="1:10" ht="25.5">
      <c r="A427" s="331" t="s">
        <v>1542</v>
      </c>
      <c r="B427" s="148" t="s">
        <v>703</v>
      </c>
      <c r="C427" s="305" t="s">
        <v>704</v>
      </c>
      <c r="D427" s="334" t="s">
        <v>87</v>
      </c>
      <c r="E427" s="360">
        <v>3</v>
      </c>
      <c r="F427" s="304"/>
      <c r="G427" s="374"/>
      <c r="H427" s="334"/>
      <c r="I427" s="304"/>
      <c r="J427" s="304"/>
    </row>
    <row r="428" spans="1:10">
      <c r="A428" s="331" t="s">
        <v>1543</v>
      </c>
      <c r="B428" s="148" t="s">
        <v>705</v>
      </c>
      <c r="C428" s="305" t="s">
        <v>706</v>
      </c>
      <c r="D428" s="334" t="s">
        <v>87</v>
      </c>
      <c r="E428" s="360">
        <v>3</v>
      </c>
      <c r="F428" s="304"/>
      <c r="G428" s="374"/>
      <c r="H428" s="334"/>
      <c r="I428" s="304"/>
      <c r="J428" s="304"/>
    </row>
    <row r="429" spans="1:10" ht="25.5">
      <c r="A429" s="331" t="s">
        <v>1544</v>
      </c>
      <c r="B429" s="148" t="s">
        <v>707</v>
      </c>
      <c r="C429" s="305" t="s">
        <v>708</v>
      </c>
      <c r="D429" s="334" t="s">
        <v>87</v>
      </c>
      <c r="E429" s="360">
        <v>3</v>
      </c>
      <c r="F429" s="304"/>
      <c r="G429" s="374"/>
      <c r="H429" s="334"/>
      <c r="I429" s="304"/>
      <c r="J429" s="304"/>
    </row>
    <row r="430" spans="1:10">
      <c r="A430" s="331" t="s">
        <v>1545</v>
      </c>
      <c r="B430" s="148" t="s">
        <v>709</v>
      </c>
      <c r="C430" s="305" t="s">
        <v>710</v>
      </c>
      <c r="D430" s="334" t="s">
        <v>87</v>
      </c>
      <c r="E430" s="360">
        <v>3</v>
      </c>
      <c r="F430" s="304"/>
      <c r="G430" s="374"/>
      <c r="H430" s="334"/>
      <c r="I430" s="304"/>
      <c r="J430" s="304"/>
    </row>
    <row r="431" spans="1:10" ht="25.5">
      <c r="A431" s="331" t="s">
        <v>1546</v>
      </c>
      <c r="B431" s="148" t="s">
        <v>711</v>
      </c>
      <c r="C431" s="305" t="s">
        <v>712</v>
      </c>
      <c r="D431" s="334" t="s">
        <v>87</v>
      </c>
      <c r="E431" s="360">
        <v>3</v>
      </c>
      <c r="F431" s="304"/>
      <c r="G431" s="374"/>
      <c r="H431" s="334"/>
      <c r="I431" s="304"/>
      <c r="J431" s="304"/>
    </row>
    <row r="432" spans="1:10" ht="25.5">
      <c r="A432" s="331" t="s">
        <v>1547</v>
      </c>
      <c r="B432" s="148" t="s">
        <v>713</v>
      </c>
      <c r="C432" s="305" t="s">
        <v>714</v>
      </c>
      <c r="D432" s="334" t="s">
        <v>87</v>
      </c>
      <c r="E432" s="360">
        <v>3</v>
      </c>
      <c r="F432" s="304"/>
      <c r="G432" s="374"/>
      <c r="H432" s="334"/>
      <c r="I432" s="304"/>
      <c r="J432" s="304"/>
    </row>
    <row r="433" spans="1:10" ht="25.5">
      <c r="A433" s="331" t="s">
        <v>1548</v>
      </c>
      <c r="B433" s="148" t="s">
        <v>715</v>
      </c>
      <c r="C433" s="305" t="s">
        <v>716</v>
      </c>
      <c r="D433" s="334" t="s">
        <v>87</v>
      </c>
      <c r="E433" s="360">
        <v>3</v>
      </c>
      <c r="F433" s="304"/>
      <c r="G433" s="374"/>
      <c r="H433" s="334"/>
      <c r="I433" s="304"/>
      <c r="J433" s="304"/>
    </row>
    <row r="434" spans="1:10" ht="25.5">
      <c r="A434" s="331" t="s">
        <v>1549</v>
      </c>
      <c r="B434" s="148" t="s">
        <v>717</v>
      </c>
      <c r="C434" s="305" t="s">
        <v>718</v>
      </c>
      <c r="D434" s="334" t="s">
        <v>87</v>
      </c>
      <c r="E434" s="360">
        <v>3</v>
      </c>
      <c r="F434" s="304"/>
      <c r="G434" s="374"/>
      <c r="H434" s="334"/>
      <c r="I434" s="304"/>
      <c r="J434" s="304"/>
    </row>
    <row r="435" spans="1:10" ht="25.5">
      <c r="A435" s="331" t="s">
        <v>1550</v>
      </c>
      <c r="B435" s="148" t="s">
        <v>719</v>
      </c>
      <c r="C435" s="305" t="s">
        <v>720</v>
      </c>
      <c r="D435" s="334" t="s">
        <v>87</v>
      </c>
      <c r="E435" s="360">
        <v>3</v>
      </c>
      <c r="F435" s="304"/>
      <c r="G435" s="374"/>
      <c r="H435" s="334"/>
      <c r="I435" s="304"/>
      <c r="J435" s="304"/>
    </row>
    <row r="436" spans="1:10" ht="25.5">
      <c r="A436" s="331" t="s">
        <v>1551</v>
      </c>
      <c r="B436" s="148" t="s">
        <v>721</v>
      </c>
      <c r="C436" s="305" t="s">
        <v>722</v>
      </c>
      <c r="D436" s="334" t="s">
        <v>87</v>
      </c>
      <c r="E436" s="360">
        <v>3</v>
      </c>
      <c r="F436" s="304"/>
      <c r="G436" s="374"/>
      <c r="H436" s="334"/>
      <c r="I436" s="304"/>
      <c r="J436" s="304"/>
    </row>
    <row r="437" spans="1:10" ht="25.5">
      <c r="A437" s="331" t="s">
        <v>1552</v>
      </c>
      <c r="B437" s="148" t="s">
        <v>723</v>
      </c>
      <c r="C437" s="305" t="s">
        <v>2714</v>
      </c>
      <c r="D437" s="334" t="s">
        <v>87</v>
      </c>
      <c r="E437" s="360">
        <v>3</v>
      </c>
      <c r="F437" s="304"/>
      <c r="G437" s="374"/>
      <c r="H437" s="334"/>
      <c r="I437" s="304"/>
      <c r="J437" s="304"/>
    </row>
    <row r="438" spans="1:10">
      <c r="A438" s="331" t="s">
        <v>1553</v>
      </c>
      <c r="B438" s="339" t="s">
        <v>724</v>
      </c>
      <c r="C438" s="100" t="s">
        <v>725</v>
      </c>
      <c r="D438" s="334" t="s">
        <v>87</v>
      </c>
      <c r="E438" s="360">
        <v>3</v>
      </c>
      <c r="F438" s="409"/>
      <c r="G438" s="409"/>
      <c r="H438" s="409"/>
      <c r="I438" s="409"/>
      <c r="J438" s="409"/>
    </row>
    <row r="439" spans="1:10">
      <c r="A439" s="332"/>
      <c r="B439" s="435"/>
      <c r="C439" s="436"/>
      <c r="D439" s="405"/>
      <c r="E439" s="437"/>
      <c r="F439" s="404"/>
      <c r="G439" s="378"/>
      <c r="H439" s="405"/>
      <c r="I439" s="406" t="s">
        <v>1199</v>
      </c>
      <c r="J439" s="407"/>
    </row>
    <row r="440" spans="1:10">
      <c r="A440" s="330" t="s">
        <v>1200</v>
      </c>
      <c r="B440" s="278" t="s">
        <v>2771</v>
      </c>
      <c r="C440" s="235"/>
      <c r="D440" s="333"/>
      <c r="E440" s="357"/>
      <c r="F440" s="320"/>
      <c r="G440" s="375"/>
      <c r="H440" s="333"/>
      <c r="I440" s="320"/>
      <c r="J440" s="320"/>
    </row>
    <row r="441" spans="1:10" ht="51">
      <c r="A441" s="331" t="s">
        <v>1202</v>
      </c>
      <c r="B441" s="302" t="s">
        <v>729</v>
      </c>
      <c r="C441" s="168" t="s">
        <v>2715</v>
      </c>
      <c r="D441" s="334" t="s">
        <v>31</v>
      </c>
      <c r="E441" s="300">
        <v>3000</v>
      </c>
      <c r="F441" s="334">
        <v>10</v>
      </c>
      <c r="G441" s="334">
        <v>2.5499999999999998</v>
      </c>
      <c r="H441" s="749">
        <f>G441*10</f>
        <v>25.5</v>
      </c>
      <c r="I441" s="334">
        <v>12</v>
      </c>
      <c r="J441" s="749">
        <f>(G441*E441)*1.21</f>
        <v>9256.4999999999982</v>
      </c>
    </row>
    <row r="442" spans="1:10">
      <c r="A442" s="332"/>
      <c r="B442" s="341"/>
      <c r="C442" s="385"/>
      <c r="D442" s="335"/>
      <c r="E442" s="358"/>
      <c r="F442" s="329"/>
      <c r="G442" s="327"/>
      <c r="H442" s="335"/>
      <c r="I442" s="373" t="s">
        <v>1205</v>
      </c>
      <c r="J442" s="751">
        <v>7650</v>
      </c>
    </row>
    <row r="443" spans="1:10">
      <c r="A443" s="330" t="s">
        <v>1206</v>
      </c>
      <c r="B443" s="278" t="s">
        <v>2772</v>
      </c>
      <c r="C443" s="255"/>
      <c r="D443" s="333"/>
      <c r="E443" s="185"/>
      <c r="F443" s="320"/>
      <c r="G443" s="426"/>
      <c r="H443" s="76"/>
      <c r="I443" s="320"/>
      <c r="J443" s="320"/>
    </row>
    <row r="444" spans="1:10" ht="25.5">
      <c r="A444" s="331" t="s">
        <v>1207</v>
      </c>
      <c r="B444" s="302" t="s">
        <v>730</v>
      </c>
      <c r="C444" s="168" t="s">
        <v>2716</v>
      </c>
      <c r="D444" s="334" t="s">
        <v>31</v>
      </c>
      <c r="E444" s="300">
        <v>30000</v>
      </c>
      <c r="F444" s="334">
        <v>20</v>
      </c>
      <c r="G444" s="749">
        <v>2.5</v>
      </c>
      <c r="H444" s="749">
        <f>G444*20</f>
        <v>50</v>
      </c>
      <c r="I444" s="334">
        <v>12</v>
      </c>
      <c r="J444" s="749">
        <f>(G444*E444)*1.21</f>
        <v>90750</v>
      </c>
    </row>
    <row r="445" spans="1:10">
      <c r="A445" s="332"/>
      <c r="B445" s="341"/>
      <c r="C445" s="385"/>
      <c r="D445" s="335"/>
      <c r="E445" s="358"/>
      <c r="F445" s="329"/>
      <c r="G445" s="378"/>
      <c r="H445" s="335"/>
      <c r="I445" s="373" t="s">
        <v>1209</v>
      </c>
      <c r="J445" s="751">
        <v>75000</v>
      </c>
    </row>
    <row r="446" spans="1:10">
      <c r="A446" s="330" t="s">
        <v>1210</v>
      </c>
      <c r="B446" s="278" t="s">
        <v>2773</v>
      </c>
      <c r="C446" s="255"/>
      <c r="D446" s="333"/>
      <c r="E446" s="185"/>
      <c r="F446" s="320"/>
      <c r="G446" s="426"/>
      <c r="H446" s="333"/>
      <c r="I446" s="320"/>
      <c r="J446" s="320"/>
    </row>
    <row r="447" spans="1:10" ht="38.25">
      <c r="A447" s="331" t="s">
        <v>1211</v>
      </c>
      <c r="B447" s="302" t="s">
        <v>732</v>
      </c>
      <c r="C447" s="239" t="s">
        <v>733</v>
      </c>
      <c r="D447" s="334" t="s">
        <v>31</v>
      </c>
      <c r="E447" s="300">
        <v>864</v>
      </c>
      <c r="F447" s="334">
        <v>20</v>
      </c>
      <c r="G447" s="749">
        <v>7.5</v>
      </c>
      <c r="H447" s="749">
        <f>G447*20</f>
        <v>150</v>
      </c>
      <c r="I447" s="334">
        <v>12</v>
      </c>
      <c r="J447" s="749">
        <f>(G447*E447)*1.21</f>
        <v>7840.8</v>
      </c>
    </row>
    <row r="448" spans="1:10">
      <c r="A448" s="332"/>
      <c r="B448" s="341"/>
      <c r="C448" s="385"/>
      <c r="D448" s="335"/>
      <c r="E448" s="358"/>
      <c r="F448" s="329"/>
      <c r="G448" s="327"/>
      <c r="H448" s="335"/>
      <c r="I448" s="373" t="s">
        <v>1216</v>
      </c>
      <c r="J448" s="751">
        <f>(G447*E447)</f>
        <v>6480</v>
      </c>
    </row>
    <row r="449" spans="1:10">
      <c r="A449" s="330" t="s">
        <v>1217</v>
      </c>
      <c r="B449" s="278" t="s">
        <v>2774</v>
      </c>
      <c r="C449" s="322"/>
      <c r="D449" s="333"/>
      <c r="E449" s="357"/>
      <c r="F449" s="249"/>
      <c r="G449" s="205"/>
      <c r="H449" s="333"/>
      <c r="I449" s="250"/>
      <c r="J449" s="320"/>
    </row>
    <row r="450" spans="1:10" ht="38.25">
      <c r="A450" s="331" t="s">
        <v>1219</v>
      </c>
      <c r="B450" s="302" t="s">
        <v>734</v>
      </c>
      <c r="C450" s="239" t="s">
        <v>735</v>
      </c>
      <c r="D450" s="334" t="s">
        <v>31</v>
      </c>
      <c r="E450" s="300">
        <v>40000</v>
      </c>
      <c r="F450" s="334">
        <v>10</v>
      </c>
      <c r="G450" s="749">
        <v>2.35</v>
      </c>
      <c r="H450" s="749">
        <f>G450*10</f>
        <v>23.5</v>
      </c>
      <c r="I450" s="334">
        <v>12</v>
      </c>
      <c r="J450" s="749">
        <f>(G450*E450)*1.21</f>
        <v>113740</v>
      </c>
    </row>
    <row r="451" spans="1:10">
      <c r="A451" s="332"/>
      <c r="B451" s="341"/>
      <c r="C451" s="385"/>
      <c r="D451" s="335"/>
      <c r="E451" s="358"/>
      <c r="F451" s="329"/>
      <c r="G451" s="378"/>
      <c r="H451" s="335"/>
      <c r="I451" s="373" t="s">
        <v>1223</v>
      </c>
      <c r="J451" s="747">
        <v>94000</v>
      </c>
    </row>
    <row r="452" spans="1:10">
      <c r="A452" s="330" t="s">
        <v>1224</v>
      </c>
      <c r="B452" s="277" t="s">
        <v>737</v>
      </c>
      <c r="C452" s="240"/>
      <c r="D452" s="336"/>
      <c r="E452" s="357"/>
      <c r="F452" s="324"/>
      <c r="G452" s="376"/>
      <c r="H452" s="336"/>
      <c r="I452" s="324"/>
      <c r="J452" s="324"/>
    </row>
    <row r="453" spans="1:10">
      <c r="A453" s="331" t="s">
        <v>1225</v>
      </c>
      <c r="B453" s="297" t="s">
        <v>739</v>
      </c>
      <c r="C453" s="380" t="s">
        <v>740</v>
      </c>
      <c r="D453" s="152" t="s">
        <v>49</v>
      </c>
      <c r="E453" s="150">
        <v>24</v>
      </c>
      <c r="F453" s="304"/>
      <c r="G453" s="374"/>
      <c r="H453" s="334"/>
      <c r="I453" s="304"/>
      <c r="J453" s="304"/>
    </row>
    <row r="454" spans="1:10">
      <c r="A454" s="332"/>
      <c r="B454" s="341"/>
      <c r="C454" s="385"/>
      <c r="D454" s="335"/>
      <c r="E454" s="358"/>
      <c r="F454" s="329"/>
      <c r="G454" s="378"/>
      <c r="H454" s="335"/>
      <c r="I454" s="373" t="s">
        <v>1237</v>
      </c>
      <c r="J454" s="319"/>
    </row>
    <row r="455" spans="1:10">
      <c r="A455" s="330" t="s">
        <v>1238</v>
      </c>
      <c r="B455" s="343" t="s">
        <v>741</v>
      </c>
      <c r="C455" s="235"/>
      <c r="D455" s="178"/>
      <c r="E455" s="185"/>
      <c r="F455" s="320"/>
      <c r="G455" s="375"/>
      <c r="H455" s="333"/>
      <c r="I455" s="320"/>
      <c r="J455" s="320"/>
    </row>
    <row r="456" spans="1:10" ht="38.25">
      <c r="A456" s="331" t="s">
        <v>1240</v>
      </c>
      <c r="B456" s="297" t="s">
        <v>743</v>
      </c>
      <c r="C456" s="380" t="s">
        <v>744</v>
      </c>
      <c r="D456" s="152" t="s">
        <v>87</v>
      </c>
      <c r="E456" s="150">
        <v>18</v>
      </c>
      <c r="F456" s="304"/>
      <c r="G456" s="374"/>
      <c r="H456" s="334"/>
      <c r="I456" s="304"/>
      <c r="J456" s="304"/>
    </row>
    <row r="457" spans="1:10">
      <c r="A457" s="332"/>
      <c r="B457" s="341"/>
      <c r="C457" s="385"/>
      <c r="D457" s="335"/>
      <c r="E457" s="358"/>
      <c r="F457" s="329"/>
      <c r="G457" s="378"/>
      <c r="H457" s="335"/>
      <c r="I457" s="373" t="s">
        <v>1250</v>
      </c>
      <c r="J457" s="319"/>
    </row>
    <row r="458" spans="1:10">
      <c r="A458" s="330" t="s">
        <v>1251</v>
      </c>
      <c r="B458" s="278" t="s">
        <v>2770</v>
      </c>
      <c r="C458" s="322"/>
      <c r="D458" s="333"/>
      <c r="E458" s="357"/>
      <c r="F458" s="249"/>
      <c r="G458" s="320"/>
      <c r="H458" s="333"/>
      <c r="I458" s="250"/>
      <c r="J458" s="320"/>
    </row>
    <row r="459" spans="1:10">
      <c r="A459" s="331" t="s">
        <v>1252</v>
      </c>
      <c r="B459" s="297" t="s">
        <v>746</v>
      </c>
      <c r="C459" s="380" t="s">
        <v>2717</v>
      </c>
      <c r="D459" s="152" t="s">
        <v>49</v>
      </c>
      <c r="E459" s="303">
        <v>18</v>
      </c>
      <c r="F459" s="334" t="s">
        <v>2833</v>
      </c>
      <c r="G459" s="749">
        <v>128</v>
      </c>
      <c r="H459" s="749">
        <v>64</v>
      </c>
      <c r="I459" s="334">
        <v>21</v>
      </c>
      <c r="J459" s="749">
        <f>(G459*E459)*1.21</f>
        <v>2787.84</v>
      </c>
    </row>
    <row r="460" spans="1:10" ht="25.5">
      <c r="A460" s="331" t="s">
        <v>1253</v>
      </c>
      <c r="B460" s="297" t="s">
        <v>748</v>
      </c>
      <c r="C460" s="380" t="s">
        <v>2718</v>
      </c>
      <c r="D460" s="152" t="s">
        <v>49</v>
      </c>
      <c r="E460" s="303">
        <v>18</v>
      </c>
      <c r="F460" s="334" t="s">
        <v>2834</v>
      </c>
      <c r="G460" s="749">
        <v>64</v>
      </c>
      <c r="H460" s="749">
        <v>64</v>
      </c>
      <c r="I460" s="334">
        <v>21</v>
      </c>
      <c r="J460" s="749">
        <f>(G460*E460)*1.21</f>
        <v>1393.92</v>
      </c>
    </row>
    <row r="461" spans="1:10">
      <c r="A461" s="332"/>
      <c r="B461" s="341"/>
      <c r="C461" s="385"/>
      <c r="D461" s="335"/>
      <c r="E461" s="358"/>
      <c r="F461" s="329"/>
      <c r="G461" s="378"/>
      <c r="H461" s="335"/>
      <c r="I461" s="373" t="s">
        <v>1259</v>
      </c>
      <c r="J461" s="751">
        <v>3456</v>
      </c>
    </row>
    <row r="462" spans="1:10">
      <c r="A462" s="330" t="s">
        <v>1260</v>
      </c>
      <c r="B462" s="438" t="s">
        <v>750</v>
      </c>
      <c r="C462" s="235"/>
      <c r="D462" s="178"/>
      <c r="E462" s="187"/>
      <c r="F462" s="320"/>
      <c r="G462" s="375"/>
      <c r="H462" s="333"/>
      <c r="I462" s="320"/>
      <c r="J462" s="320"/>
    </row>
    <row r="463" spans="1:10">
      <c r="A463" s="331" t="s">
        <v>1261</v>
      </c>
      <c r="B463" s="297" t="s">
        <v>752</v>
      </c>
      <c r="C463" s="380" t="s">
        <v>753</v>
      </c>
      <c r="D463" s="152" t="s">
        <v>49</v>
      </c>
      <c r="E463" s="303">
        <v>63</v>
      </c>
      <c r="F463" s="304" t="s">
        <v>2835</v>
      </c>
      <c r="G463" s="334">
        <v>5.24</v>
      </c>
      <c r="H463" s="334">
        <v>20.96</v>
      </c>
      <c r="I463" s="317">
        <v>21</v>
      </c>
      <c r="J463" s="745">
        <f>(G463*E463)*1.21</f>
        <v>399.4452</v>
      </c>
    </row>
    <row r="464" spans="1:10">
      <c r="A464" s="332"/>
      <c r="B464" s="341"/>
      <c r="C464" s="385"/>
      <c r="D464" s="335"/>
      <c r="E464" s="358"/>
      <c r="F464" s="329"/>
      <c r="G464" s="378"/>
      <c r="H464" s="335"/>
      <c r="I464" s="373" t="s">
        <v>1276</v>
      </c>
      <c r="J464" s="760">
        <v>330.12</v>
      </c>
    </row>
    <row r="465" spans="1:10">
      <c r="A465" s="330" t="s">
        <v>1277</v>
      </c>
      <c r="B465" s="181" t="s">
        <v>754</v>
      </c>
      <c r="C465" s="235"/>
      <c r="D465" s="178"/>
      <c r="E465" s="187"/>
      <c r="F465" s="320"/>
      <c r="G465" s="375"/>
      <c r="H465" s="333"/>
      <c r="I465" s="320"/>
      <c r="J465" s="320"/>
    </row>
    <row r="466" spans="1:10" ht="38.25">
      <c r="A466" s="331" t="s">
        <v>1278</v>
      </c>
      <c r="B466" s="379" t="s">
        <v>756</v>
      </c>
      <c r="C466" s="380" t="s">
        <v>2719</v>
      </c>
      <c r="D466" s="197" t="s">
        <v>249</v>
      </c>
      <c r="E466" s="303">
        <v>72</v>
      </c>
      <c r="F466" s="304"/>
      <c r="G466" s="374"/>
      <c r="H466" s="334"/>
      <c r="I466" s="304"/>
      <c r="J466" s="304"/>
    </row>
    <row r="467" spans="1:10">
      <c r="A467" s="332"/>
      <c r="B467" s="341"/>
      <c r="C467" s="385"/>
      <c r="D467" s="335"/>
      <c r="E467" s="358"/>
      <c r="F467" s="329"/>
      <c r="G467" s="378"/>
      <c r="H467" s="335"/>
      <c r="I467" s="373" t="s">
        <v>1290</v>
      </c>
      <c r="J467" s="319"/>
    </row>
    <row r="468" spans="1:10">
      <c r="A468" s="330" t="s">
        <v>1291</v>
      </c>
      <c r="B468" s="439" t="s">
        <v>2588</v>
      </c>
      <c r="C468" s="235"/>
      <c r="D468" s="440"/>
      <c r="E468" s="187"/>
      <c r="F468" s="320"/>
      <c r="G468" s="375"/>
      <c r="H468" s="333"/>
      <c r="I468" s="320"/>
      <c r="J468" s="320"/>
    </row>
    <row r="469" spans="1:10" ht="38.25">
      <c r="A469" s="331" t="s">
        <v>1293</v>
      </c>
      <c r="B469" s="149" t="s">
        <v>757</v>
      </c>
      <c r="C469" s="241" t="s">
        <v>758</v>
      </c>
      <c r="D469" s="152" t="s">
        <v>87</v>
      </c>
      <c r="E469" s="303">
        <v>12</v>
      </c>
      <c r="F469" s="304"/>
      <c r="G469" s="374"/>
      <c r="H469" s="334"/>
      <c r="I469" s="304"/>
      <c r="J469" s="304"/>
    </row>
    <row r="470" spans="1:10">
      <c r="A470" s="332"/>
      <c r="B470" s="341"/>
      <c r="C470" s="385"/>
      <c r="D470" s="335"/>
      <c r="E470" s="358"/>
      <c r="F470" s="329"/>
      <c r="G470" s="378"/>
      <c r="H470" s="335"/>
      <c r="I470" s="373" t="s">
        <v>1303</v>
      </c>
      <c r="J470" s="319"/>
    </row>
    <row r="471" spans="1:10">
      <c r="A471" s="330" t="s">
        <v>1304</v>
      </c>
      <c r="B471" s="441" t="s">
        <v>2589</v>
      </c>
      <c r="C471" s="255"/>
      <c r="D471" s="178"/>
      <c r="E471" s="187"/>
      <c r="F471" s="320"/>
      <c r="G471" s="375"/>
      <c r="H471" s="333"/>
      <c r="I471" s="320"/>
      <c r="J471" s="320"/>
    </row>
    <row r="472" spans="1:10" ht="38.25">
      <c r="A472" s="331" t="s">
        <v>1306</v>
      </c>
      <c r="B472" s="297" t="s">
        <v>759</v>
      </c>
      <c r="C472" s="380" t="s">
        <v>2720</v>
      </c>
      <c r="D472" s="152" t="s">
        <v>87</v>
      </c>
      <c r="E472" s="303">
        <v>30</v>
      </c>
      <c r="F472" s="304"/>
      <c r="G472" s="374"/>
      <c r="H472" s="334"/>
      <c r="I472" s="304"/>
      <c r="J472" s="304"/>
    </row>
    <row r="473" spans="1:10">
      <c r="A473" s="332"/>
      <c r="B473" s="341"/>
      <c r="C473" s="385"/>
      <c r="D473" s="335"/>
      <c r="E473" s="358"/>
      <c r="F473" s="329"/>
      <c r="G473" s="327"/>
      <c r="H473" s="335"/>
      <c r="I473" s="373" t="s">
        <v>1327</v>
      </c>
      <c r="J473" s="319"/>
    </row>
    <row r="474" spans="1:10">
      <c r="A474" s="330" t="s">
        <v>1328</v>
      </c>
      <c r="B474" s="429" t="s">
        <v>2769</v>
      </c>
      <c r="C474" s="247"/>
      <c r="D474" s="443"/>
      <c r="E474" s="444"/>
      <c r="F474" s="205"/>
      <c r="G474" s="446"/>
      <c r="H474" s="443"/>
      <c r="I474" s="205"/>
      <c r="J474" s="205"/>
    </row>
    <row r="475" spans="1:10" ht="25.5">
      <c r="A475" s="331" t="s">
        <v>1330</v>
      </c>
      <c r="B475" s="297" t="s">
        <v>760</v>
      </c>
      <c r="C475" s="380" t="s">
        <v>2721</v>
      </c>
      <c r="D475" s="152" t="s">
        <v>87</v>
      </c>
      <c r="E475" s="303">
        <v>18</v>
      </c>
      <c r="F475" s="304"/>
      <c r="G475" s="374"/>
      <c r="H475" s="334"/>
      <c r="I475" s="304"/>
      <c r="J475" s="304"/>
    </row>
    <row r="476" spans="1:10" ht="25.5">
      <c r="A476" s="331" t="s">
        <v>1333</v>
      </c>
      <c r="B476" s="297" t="s">
        <v>760</v>
      </c>
      <c r="C476" s="380" t="s">
        <v>761</v>
      </c>
      <c r="D476" s="152" t="s">
        <v>87</v>
      </c>
      <c r="E476" s="150">
        <v>18</v>
      </c>
      <c r="F476" s="304"/>
      <c r="G476" s="374"/>
      <c r="H476" s="334"/>
      <c r="I476" s="304"/>
      <c r="J476" s="304"/>
    </row>
    <row r="477" spans="1:10">
      <c r="A477" s="332"/>
      <c r="B477" s="341"/>
      <c r="C477" s="385"/>
      <c r="D477" s="335"/>
      <c r="E477" s="358"/>
      <c r="F477" s="329"/>
      <c r="G477" s="378"/>
      <c r="H477" s="335"/>
      <c r="I477" s="373" t="s">
        <v>1554</v>
      </c>
      <c r="J477" s="319"/>
    </row>
    <row r="478" spans="1:10">
      <c r="A478" s="330" t="s">
        <v>1555</v>
      </c>
      <c r="B478" s="438" t="s">
        <v>2768</v>
      </c>
      <c r="C478" s="235"/>
      <c r="D478" s="178"/>
      <c r="E478" s="185"/>
      <c r="F478" s="320"/>
      <c r="G478" s="375"/>
      <c r="H478" s="333"/>
      <c r="I478" s="320"/>
      <c r="J478" s="320"/>
    </row>
    <row r="479" spans="1:10" ht="25.5">
      <c r="A479" s="331" t="s">
        <v>1088</v>
      </c>
      <c r="B479" s="297" t="s">
        <v>762</v>
      </c>
      <c r="C479" s="380" t="s">
        <v>2722</v>
      </c>
      <c r="D479" s="152" t="s">
        <v>87</v>
      </c>
      <c r="E479" s="150">
        <v>24</v>
      </c>
      <c r="F479" s="304"/>
      <c r="G479" s="374"/>
      <c r="H479" s="334"/>
      <c r="I479" s="304"/>
      <c r="J479" s="304"/>
    </row>
    <row r="480" spans="1:10" ht="25.5">
      <c r="A480" s="331" t="s">
        <v>1091</v>
      </c>
      <c r="B480" s="297" t="s">
        <v>763</v>
      </c>
      <c r="C480" s="380" t="s">
        <v>764</v>
      </c>
      <c r="D480" s="152" t="s">
        <v>31</v>
      </c>
      <c r="E480" s="150">
        <v>12</v>
      </c>
      <c r="F480" s="304"/>
      <c r="G480" s="374"/>
      <c r="H480" s="334"/>
      <c r="I480" s="304"/>
      <c r="J480" s="304"/>
    </row>
    <row r="481" spans="1:10" ht="25.5">
      <c r="A481" s="331" t="s">
        <v>1094</v>
      </c>
      <c r="B481" s="297" t="s">
        <v>765</v>
      </c>
      <c r="C481" s="380" t="s">
        <v>766</v>
      </c>
      <c r="D481" s="152" t="s">
        <v>31</v>
      </c>
      <c r="E481" s="150">
        <v>24</v>
      </c>
      <c r="F481" s="304"/>
      <c r="G481" s="374"/>
      <c r="H481" s="334"/>
      <c r="I481" s="304"/>
      <c r="J481" s="304"/>
    </row>
    <row r="482" spans="1:10" ht="25.5">
      <c r="A482" s="331" t="s">
        <v>1097</v>
      </c>
      <c r="B482" s="297" t="s">
        <v>2724</v>
      </c>
      <c r="C482" s="380" t="s">
        <v>2723</v>
      </c>
      <c r="D482" s="152" t="s">
        <v>31</v>
      </c>
      <c r="E482" s="303">
        <v>12</v>
      </c>
      <c r="F482" s="304"/>
      <c r="G482" s="374"/>
      <c r="H482" s="334"/>
      <c r="I482" s="304"/>
      <c r="J482" s="304"/>
    </row>
    <row r="483" spans="1:10" ht="25.5">
      <c r="A483" s="331" t="s">
        <v>1100</v>
      </c>
      <c r="B483" s="297" t="s">
        <v>767</v>
      </c>
      <c r="C483" s="380" t="s">
        <v>768</v>
      </c>
      <c r="D483" s="152" t="s">
        <v>87</v>
      </c>
      <c r="E483" s="150">
        <v>12</v>
      </c>
      <c r="F483" s="304"/>
      <c r="G483" s="374"/>
      <c r="H483" s="334"/>
      <c r="I483" s="304"/>
      <c r="J483" s="304"/>
    </row>
    <row r="484" spans="1:10" ht="38.25">
      <c r="A484" s="331" t="s">
        <v>1103</v>
      </c>
      <c r="B484" s="297" t="s">
        <v>769</v>
      </c>
      <c r="C484" s="380" t="s">
        <v>770</v>
      </c>
      <c r="D484" s="152" t="s">
        <v>87</v>
      </c>
      <c r="E484" s="150">
        <v>12</v>
      </c>
      <c r="F484" s="304"/>
      <c r="G484" s="374"/>
      <c r="H484" s="334"/>
      <c r="I484" s="304"/>
      <c r="J484" s="304"/>
    </row>
    <row r="485" spans="1:10" ht="25.5">
      <c r="A485" s="331" t="s">
        <v>1106</v>
      </c>
      <c r="B485" s="447" t="s">
        <v>771</v>
      </c>
      <c r="C485" s="380" t="s">
        <v>772</v>
      </c>
      <c r="D485" s="152" t="s">
        <v>87</v>
      </c>
      <c r="E485" s="303">
        <v>144</v>
      </c>
      <c r="F485" s="304"/>
      <c r="G485" s="374"/>
      <c r="H485" s="334"/>
      <c r="I485" s="304"/>
      <c r="J485" s="304"/>
    </row>
    <row r="486" spans="1:10" ht="38.25">
      <c r="A486" s="331" t="s">
        <v>1109</v>
      </c>
      <c r="B486" s="297" t="s">
        <v>773</v>
      </c>
      <c r="C486" s="380" t="s">
        <v>774</v>
      </c>
      <c r="D486" s="152" t="s">
        <v>31</v>
      </c>
      <c r="E486" s="150">
        <v>12</v>
      </c>
      <c r="F486" s="304"/>
      <c r="G486" s="374"/>
      <c r="H486" s="334"/>
      <c r="I486" s="304"/>
      <c r="J486" s="304"/>
    </row>
    <row r="487" spans="1:10">
      <c r="A487" s="332"/>
      <c r="B487" s="341"/>
      <c r="C487" s="385"/>
      <c r="D487" s="335"/>
      <c r="E487" s="358"/>
      <c r="F487" s="329"/>
      <c r="G487" s="378"/>
      <c r="H487" s="335"/>
      <c r="I487" s="373" t="s">
        <v>1556</v>
      </c>
      <c r="J487" s="319"/>
    </row>
    <row r="488" spans="1:10">
      <c r="A488" s="330" t="s">
        <v>1557</v>
      </c>
      <c r="B488" s="438" t="s">
        <v>2590</v>
      </c>
      <c r="C488" s="235"/>
      <c r="D488" s="178"/>
      <c r="E488" s="185"/>
      <c r="F488" s="320"/>
      <c r="G488" s="375"/>
      <c r="H488" s="333"/>
      <c r="I488" s="320"/>
      <c r="J488" s="320"/>
    </row>
    <row r="489" spans="1:10" ht="25.5">
      <c r="A489" s="331" t="s">
        <v>1559</v>
      </c>
      <c r="B489" s="297" t="s">
        <v>775</v>
      </c>
      <c r="C489" s="380" t="s">
        <v>776</v>
      </c>
      <c r="D489" s="152" t="s">
        <v>87</v>
      </c>
      <c r="E489" s="303">
        <v>30</v>
      </c>
      <c r="F489" s="304"/>
      <c r="G489" s="374"/>
      <c r="H489" s="334"/>
      <c r="I489" s="304"/>
      <c r="J489" s="304"/>
    </row>
    <row r="490" spans="1:10">
      <c r="A490" s="332"/>
      <c r="B490" s="341"/>
      <c r="C490" s="385"/>
      <c r="D490" s="335"/>
      <c r="E490" s="358"/>
      <c r="F490" s="329"/>
      <c r="G490" s="378"/>
      <c r="H490" s="335"/>
      <c r="I490" s="373" t="s">
        <v>1558</v>
      </c>
      <c r="J490" s="319"/>
    </row>
    <row r="491" spans="1:10">
      <c r="A491" s="330">
        <v>70</v>
      </c>
      <c r="B491" s="277" t="s">
        <v>2591</v>
      </c>
      <c r="C491" s="205"/>
      <c r="D491" s="205"/>
      <c r="E491" s="445"/>
      <c r="F491" s="320"/>
      <c r="G491" s="375"/>
      <c r="H491" s="333"/>
      <c r="I491" s="320"/>
      <c r="J491" s="320"/>
    </row>
    <row r="492" spans="1:10">
      <c r="A492" s="331" t="s">
        <v>1563</v>
      </c>
      <c r="B492" s="297" t="s">
        <v>777</v>
      </c>
      <c r="C492" s="380" t="s">
        <v>778</v>
      </c>
      <c r="D492" s="152" t="s">
        <v>87</v>
      </c>
      <c r="E492" s="303">
        <v>3</v>
      </c>
      <c r="F492" s="304"/>
      <c r="G492" s="374"/>
      <c r="H492" s="334"/>
      <c r="I492" s="304"/>
      <c r="J492" s="304"/>
    </row>
    <row r="493" spans="1:10">
      <c r="A493" s="331" t="s">
        <v>1564</v>
      </c>
      <c r="B493" s="297" t="s">
        <v>779</v>
      </c>
      <c r="C493" s="380" t="s">
        <v>780</v>
      </c>
      <c r="D493" s="152" t="s">
        <v>49</v>
      </c>
      <c r="E493" s="303">
        <v>6</v>
      </c>
      <c r="F493" s="304"/>
      <c r="G493" s="374"/>
      <c r="H493" s="334"/>
      <c r="I493" s="304"/>
      <c r="J493" s="304"/>
    </row>
    <row r="494" spans="1:10">
      <c r="A494" s="331" t="s">
        <v>1565</v>
      </c>
      <c r="B494" s="297" t="s">
        <v>781</v>
      </c>
      <c r="C494" s="380" t="s">
        <v>2616</v>
      </c>
      <c r="D494" s="152" t="s">
        <v>49</v>
      </c>
      <c r="E494" s="303">
        <v>36</v>
      </c>
      <c r="F494" s="304"/>
      <c r="G494" s="374"/>
      <c r="H494" s="334"/>
      <c r="I494" s="304"/>
      <c r="J494" s="304"/>
    </row>
    <row r="495" spans="1:10">
      <c r="A495" s="332"/>
      <c r="B495" s="341"/>
      <c r="C495" s="385"/>
      <c r="D495" s="335"/>
      <c r="E495" s="358"/>
      <c r="F495" s="329"/>
      <c r="G495" s="378"/>
      <c r="H495" s="335"/>
      <c r="I495" s="373" t="s">
        <v>1560</v>
      </c>
      <c r="J495" s="319"/>
    </row>
    <row r="496" spans="1:10">
      <c r="A496" s="330" t="s">
        <v>1566</v>
      </c>
      <c r="B496" s="429" t="s">
        <v>782</v>
      </c>
      <c r="C496" s="448"/>
      <c r="D496" s="430"/>
      <c r="E496" s="449"/>
      <c r="F496" s="427"/>
      <c r="G496" s="450"/>
      <c r="H496" s="430"/>
      <c r="I496" s="427"/>
      <c r="J496" s="427"/>
    </row>
    <row r="497" spans="1:10" ht="25.5">
      <c r="A497" s="331" t="s">
        <v>1567</v>
      </c>
      <c r="B497" s="297" t="s">
        <v>783</v>
      </c>
      <c r="C497" s="380" t="s">
        <v>2726</v>
      </c>
      <c r="D497" s="152" t="s">
        <v>49</v>
      </c>
      <c r="E497" s="303">
        <v>90</v>
      </c>
      <c r="F497" s="334" t="s">
        <v>2836</v>
      </c>
      <c r="G497" s="749">
        <v>10.5</v>
      </c>
      <c r="H497" s="749">
        <v>21</v>
      </c>
      <c r="I497" s="334">
        <v>21</v>
      </c>
      <c r="J497" s="749">
        <f>(G497*E497)*1.21</f>
        <v>1143.45</v>
      </c>
    </row>
    <row r="498" spans="1:10">
      <c r="A498" s="332"/>
      <c r="B498" s="341"/>
      <c r="C498" s="385"/>
      <c r="D498" s="335"/>
      <c r="E498" s="358"/>
      <c r="F498" s="329"/>
      <c r="G498" s="378"/>
      <c r="H498" s="335"/>
      <c r="I498" s="373" t="s">
        <v>1561</v>
      </c>
      <c r="J498" s="751">
        <v>945</v>
      </c>
    </row>
    <row r="499" spans="1:10">
      <c r="A499" s="330" t="s">
        <v>1568</v>
      </c>
      <c r="B499" s="438" t="s">
        <v>2592</v>
      </c>
      <c r="C499" s="235"/>
      <c r="D499" s="178"/>
      <c r="E499" s="187"/>
      <c r="F499" s="320"/>
      <c r="G499" s="375"/>
      <c r="H499" s="333"/>
      <c r="I499" s="320"/>
      <c r="J499" s="320"/>
    </row>
    <row r="500" spans="1:10" ht="25.5">
      <c r="A500" s="331" t="s">
        <v>1569</v>
      </c>
      <c r="B500" s="297" t="s">
        <v>784</v>
      </c>
      <c r="C500" s="380" t="s">
        <v>2725</v>
      </c>
      <c r="D500" s="152" t="s">
        <v>49</v>
      </c>
      <c r="E500" s="303">
        <v>12</v>
      </c>
      <c r="F500" s="334" t="s">
        <v>2837</v>
      </c>
      <c r="G500" s="749">
        <v>106.66</v>
      </c>
      <c r="H500" s="749">
        <v>64</v>
      </c>
      <c r="I500" s="334">
        <v>21</v>
      </c>
      <c r="J500" s="749">
        <f>(G500*E500)*1.21</f>
        <v>1548.7032000000002</v>
      </c>
    </row>
    <row r="501" spans="1:10">
      <c r="A501" s="332"/>
      <c r="B501" s="341"/>
      <c r="C501" s="385"/>
      <c r="D501" s="335"/>
      <c r="E501" s="358"/>
      <c r="F501" s="329"/>
      <c r="G501" s="378"/>
      <c r="H501" s="335"/>
      <c r="I501" s="373" t="s">
        <v>1562</v>
      </c>
      <c r="J501" s="760">
        <v>1279.92</v>
      </c>
    </row>
    <row r="502" spans="1:10">
      <c r="A502" s="330" t="s">
        <v>1570</v>
      </c>
      <c r="B502" s="451" t="s">
        <v>785</v>
      </c>
      <c r="C502" s="235"/>
      <c r="D502" s="178"/>
      <c r="E502" s="187"/>
      <c r="F502" s="320"/>
      <c r="G502" s="375"/>
      <c r="H502" s="333"/>
      <c r="I502" s="320"/>
      <c r="J502" s="320"/>
    </row>
    <row r="503" spans="1:10">
      <c r="A503" s="331" t="s">
        <v>1571</v>
      </c>
      <c r="B503" s="297" t="s">
        <v>786</v>
      </c>
      <c r="C503" s="380" t="s">
        <v>787</v>
      </c>
      <c r="D503" s="152" t="s">
        <v>49</v>
      </c>
      <c r="E503" s="303">
        <v>6</v>
      </c>
      <c r="F503" s="334" t="s">
        <v>2836</v>
      </c>
      <c r="G503" s="749">
        <v>10.5</v>
      </c>
      <c r="H503" s="749">
        <v>21</v>
      </c>
      <c r="I503" s="334">
        <v>21</v>
      </c>
      <c r="J503" s="749">
        <f>(G503*E503)*1.21</f>
        <v>76.23</v>
      </c>
    </row>
    <row r="504" spans="1:10">
      <c r="A504" s="331" t="s">
        <v>1572</v>
      </c>
      <c r="B504" s="297" t="s">
        <v>788</v>
      </c>
      <c r="C504" s="380" t="s">
        <v>789</v>
      </c>
      <c r="D504" s="152" t="s">
        <v>49</v>
      </c>
      <c r="E504" s="303">
        <v>6</v>
      </c>
      <c r="F504" s="334" t="s">
        <v>2836</v>
      </c>
      <c r="G504" s="749">
        <v>10.5</v>
      </c>
      <c r="H504" s="749">
        <v>21</v>
      </c>
      <c r="I504" s="334">
        <v>21</v>
      </c>
      <c r="J504" s="749">
        <f>(G504*E504)*1.21</f>
        <v>76.23</v>
      </c>
    </row>
    <row r="505" spans="1:10">
      <c r="A505" s="331" t="s">
        <v>1573</v>
      </c>
      <c r="B505" s="297" t="s">
        <v>790</v>
      </c>
      <c r="C505" s="380" t="s">
        <v>791</v>
      </c>
      <c r="D505" s="152" t="s">
        <v>49</v>
      </c>
      <c r="E505" s="303">
        <v>6</v>
      </c>
      <c r="F505" s="334" t="s">
        <v>2836</v>
      </c>
      <c r="G505" s="749">
        <v>10.5</v>
      </c>
      <c r="H505" s="749">
        <v>21</v>
      </c>
      <c r="I505" s="334">
        <v>21</v>
      </c>
      <c r="J505" s="749">
        <f>(G505*E505)*1.21</f>
        <v>76.23</v>
      </c>
    </row>
    <row r="506" spans="1:10">
      <c r="A506" s="332"/>
      <c r="B506" s="341"/>
      <c r="C506" s="385"/>
      <c r="D506" s="335"/>
      <c r="E506" s="358"/>
      <c r="F506" s="329"/>
      <c r="G506" s="378"/>
      <c r="H506" s="335"/>
      <c r="I506" s="373" t="s">
        <v>1574</v>
      </c>
      <c r="J506" s="751">
        <v>189</v>
      </c>
    </row>
    <row r="507" spans="1:10">
      <c r="A507" s="330" t="s">
        <v>1575</v>
      </c>
      <c r="B507" s="427" t="s">
        <v>792</v>
      </c>
      <c r="C507" s="235"/>
      <c r="D507" s="178"/>
      <c r="E507" s="187"/>
      <c r="F507" s="320"/>
      <c r="G507" s="375"/>
      <c r="H507" s="333"/>
      <c r="I507" s="320"/>
      <c r="J507" s="320"/>
    </row>
    <row r="508" spans="1:10" ht="25.5">
      <c r="A508" s="267" t="s">
        <v>1576</v>
      </c>
      <c r="B508" s="297" t="s">
        <v>793</v>
      </c>
      <c r="C508" s="380" t="s">
        <v>794</v>
      </c>
      <c r="D508" s="152" t="s">
        <v>87</v>
      </c>
      <c r="E508" s="303">
        <v>24</v>
      </c>
      <c r="F508" s="334" t="s">
        <v>2838</v>
      </c>
      <c r="G508" s="749">
        <v>292.5</v>
      </c>
      <c r="H508" s="749">
        <v>39</v>
      </c>
      <c r="I508" s="334">
        <v>21</v>
      </c>
      <c r="J508" s="749">
        <f>(G508*E508)*1.21</f>
        <v>8494.1999999999989</v>
      </c>
    </row>
    <row r="509" spans="1:10">
      <c r="A509" s="256"/>
      <c r="B509" s="378"/>
      <c r="C509" s="257"/>
      <c r="D509" s="258"/>
      <c r="E509" s="176"/>
      <c r="F509" s="327"/>
      <c r="G509" s="259"/>
      <c r="H509" s="335"/>
      <c r="I509" s="373" t="s">
        <v>1579</v>
      </c>
      <c r="J509" s="751">
        <v>7020</v>
      </c>
    </row>
    <row r="510" spans="1:10">
      <c r="A510" s="330" t="s">
        <v>1577</v>
      </c>
      <c r="B510" s="181" t="s">
        <v>795</v>
      </c>
      <c r="C510" s="235"/>
      <c r="D510" s="178"/>
      <c r="E510" s="187"/>
      <c r="F510" s="320"/>
      <c r="G510" s="375"/>
      <c r="H510" s="333"/>
      <c r="I510" s="320"/>
      <c r="J510" s="320"/>
    </row>
    <row r="511" spans="1:10" ht="38.25">
      <c r="A511" s="267" t="s">
        <v>1578</v>
      </c>
      <c r="B511" s="297" t="s">
        <v>796</v>
      </c>
      <c r="C511" s="380" t="s">
        <v>2593</v>
      </c>
      <c r="D511" s="152" t="s">
        <v>87</v>
      </c>
      <c r="E511" s="150">
        <v>72</v>
      </c>
      <c r="F511" s="304"/>
      <c r="G511" s="374"/>
      <c r="H511" s="334"/>
      <c r="I511" s="304"/>
      <c r="J511" s="304"/>
    </row>
    <row r="512" spans="1:10">
      <c r="A512" s="332"/>
      <c r="B512" s="341"/>
      <c r="C512" s="385"/>
      <c r="D512" s="335"/>
      <c r="E512" s="358"/>
      <c r="F512" s="329"/>
      <c r="G512" s="378"/>
      <c r="H512" s="335"/>
      <c r="I512" s="373" t="s">
        <v>1580</v>
      </c>
      <c r="J512" s="319"/>
    </row>
    <row r="513" spans="1:10">
      <c r="A513" s="330" t="s">
        <v>1581</v>
      </c>
      <c r="B513" s="438" t="s">
        <v>2595</v>
      </c>
      <c r="C513" s="235"/>
      <c r="D513" s="178"/>
      <c r="E513" s="185"/>
      <c r="F513" s="320"/>
      <c r="G513" s="375"/>
      <c r="H513" s="333"/>
      <c r="I513" s="320"/>
      <c r="J513" s="320"/>
    </row>
    <row r="514" spans="1:10" ht="38.25">
      <c r="A514" s="331" t="s">
        <v>1582</v>
      </c>
      <c r="B514" s="297" t="s">
        <v>797</v>
      </c>
      <c r="C514" s="380" t="s">
        <v>798</v>
      </c>
      <c r="D514" s="152" t="s">
        <v>49</v>
      </c>
      <c r="E514" s="150">
        <v>600</v>
      </c>
      <c r="F514" s="334" t="s">
        <v>2839</v>
      </c>
      <c r="G514" s="749">
        <v>83.2</v>
      </c>
      <c r="H514" s="749">
        <f>G514</f>
        <v>83.2</v>
      </c>
      <c r="I514" s="334">
        <v>21</v>
      </c>
      <c r="J514" s="749">
        <f>(G514*E514)*1.21</f>
        <v>60403.199999999997</v>
      </c>
    </row>
    <row r="515" spans="1:10" ht="38.25">
      <c r="A515" s="331" t="s">
        <v>1583</v>
      </c>
      <c r="B515" s="297" t="s">
        <v>799</v>
      </c>
      <c r="C515" s="380" t="s">
        <v>2594</v>
      </c>
      <c r="D515" s="152" t="s">
        <v>49</v>
      </c>
      <c r="E515" s="150">
        <v>108</v>
      </c>
      <c r="F515" s="334" t="s">
        <v>2839</v>
      </c>
      <c r="G515" s="749">
        <v>73</v>
      </c>
      <c r="H515" s="749">
        <f t="shared" ref="H515:H517" si="8">G515</f>
        <v>73</v>
      </c>
      <c r="I515" s="334">
        <v>21</v>
      </c>
      <c r="J515" s="749">
        <f>(G515*E515)*1.21</f>
        <v>9539.64</v>
      </c>
    </row>
    <row r="516" spans="1:10" ht="38.25">
      <c r="A516" s="331" t="s">
        <v>1584</v>
      </c>
      <c r="B516" s="302" t="s">
        <v>800</v>
      </c>
      <c r="C516" s="380" t="s">
        <v>2594</v>
      </c>
      <c r="D516" s="152" t="s">
        <v>49</v>
      </c>
      <c r="E516" s="150">
        <v>15</v>
      </c>
      <c r="F516" s="334" t="s">
        <v>2839</v>
      </c>
      <c r="G516" s="749">
        <v>73.099999999999994</v>
      </c>
      <c r="H516" s="749">
        <f t="shared" si="8"/>
        <v>73.099999999999994</v>
      </c>
      <c r="I516" s="334">
        <v>21</v>
      </c>
      <c r="J516" s="749">
        <f>(G516*E516)*1.21</f>
        <v>1326.7649999999999</v>
      </c>
    </row>
    <row r="517" spans="1:10" ht="38.25">
      <c r="A517" s="331" t="s">
        <v>1585</v>
      </c>
      <c r="B517" s="297" t="s">
        <v>801</v>
      </c>
      <c r="C517" s="380" t="s">
        <v>2594</v>
      </c>
      <c r="D517" s="152" t="s">
        <v>49</v>
      </c>
      <c r="E517" s="150">
        <v>24</v>
      </c>
      <c r="F517" s="334" t="s">
        <v>2839</v>
      </c>
      <c r="G517" s="749">
        <v>52</v>
      </c>
      <c r="H517" s="749">
        <f t="shared" si="8"/>
        <v>52</v>
      </c>
      <c r="I517" s="334">
        <v>21</v>
      </c>
      <c r="J517" s="749">
        <f>(G517*E517)*1.21</f>
        <v>1510.08</v>
      </c>
    </row>
    <row r="518" spans="1:10">
      <c r="A518" s="332"/>
      <c r="B518" s="341"/>
      <c r="C518" s="385"/>
      <c r="D518" s="335"/>
      <c r="E518" s="358"/>
      <c r="F518" s="329"/>
      <c r="G518" s="378"/>
      <c r="H518" s="335"/>
      <c r="I518" s="373" t="s">
        <v>1586</v>
      </c>
      <c r="J518" s="747">
        <v>60148.5</v>
      </c>
    </row>
    <row r="519" spans="1:10">
      <c r="A519" s="330" t="s">
        <v>1587</v>
      </c>
      <c r="B519" s="189" t="s">
        <v>804</v>
      </c>
      <c r="C519" s="242"/>
      <c r="D519" s="333"/>
      <c r="E519" s="357"/>
      <c r="F519" s="320"/>
      <c r="G519" s="375"/>
      <c r="H519" s="333"/>
      <c r="I519" s="320"/>
      <c r="J519" s="320"/>
    </row>
    <row r="520" spans="1:10" ht="25.5">
      <c r="A520" s="331" t="s">
        <v>1588</v>
      </c>
      <c r="B520" s="302" t="s">
        <v>806</v>
      </c>
      <c r="C520" s="305" t="s">
        <v>807</v>
      </c>
      <c r="D520" s="144" t="s">
        <v>31</v>
      </c>
      <c r="E520" s="300">
        <v>24</v>
      </c>
      <c r="F520" s="304"/>
      <c r="G520" s="374"/>
      <c r="H520" s="334"/>
      <c r="I520" s="304"/>
      <c r="J520" s="304"/>
    </row>
    <row r="521" spans="1:10">
      <c r="A521" s="331" t="s">
        <v>1589</v>
      </c>
      <c r="B521" s="302" t="s">
        <v>808</v>
      </c>
      <c r="C521" s="305" t="s">
        <v>809</v>
      </c>
      <c r="D521" s="144" t="s">
        <v>31</v>
      </c>
      <c r="E521" s="300">
        <v>30</v>
      </c>
      <c r="F521" s="304"/>
      <c r="G521" s="374"/>
      <c r="H521" s="334"/>
      <c r="I521" s="304"/>
      <c r="J521" s="304"/>
    </row>
    <row r="522" spans="1:10">
      <c r="A522" s="331" t="s">
        <v>1590</v>
      </c>
      <c r="B522" s="302" t="s">
        <v>810</v>
      </c>
      <c r="C522" s="305" t="s">
        <v>811</v>
      </c>
      <c r="D522" s="144" t="s">
        <v>31</v>
      </c>
      <c r="E522" s="300">
        <v>3</v>
      </c>
      <c r="F522" s="304"/>
      <c r="G522" s="374"/>
      <c r="H522" s="334"/>
      <c r="I522" s="304"/>
      <c r="J522" s="304"/>
    </row>
    <row r="523" spans="1:10">
      <c r="A523" s="331" t="s">
        <v>1591</v>
      </c>
      <c r="B523" s="302" t="s">
        <v>812</v>
      </c>
      <c r="C523" s="305" t="s">
        <v>813</v>
      </c>
      <c r="D523" s="144" t="s">
        <v>31</v>
      </c>
      <c r="E523" s="300">
        <v>18</v>
      </c>
      <c r="F523" s="304"/>
      <c r="G523" s="374"/>
      <c r="H523" s="334"/>
      <c r="I523" s="304"/>
      <c r="J523" s="304"/>
    </row>
    <row r="524" spans="1:10">
      <c r="A524" s="331" t="s">
        <v>1592</v>
      </c>
      <c r="B524" s="302" t="s">
        <v>814</v>
      </c>
      <c r="C524" s="305" t="s">
        <v>815</v>
      </c>
      <c r="D524" s="144" t="s">
        <v>31</v>
      </c>
      <c r="E524" s="300">
        <v>36</v>
      </c>
      <c r="F524" s="304"/>
      <c r="G524" s="374"/>
      <c r="H524" s="334"/>
      <c r="I524" s="304"/>
      <c r="J524" s="304"/>
    </row>
    <row r="525" spans="1:10">
      <c r="A525" s="331" t="s">
        <v>1593</v>
      </c>
      <c r="B525" s="302" t="s">
        <v>816</v>
      </c>
      <c r="C525" s="305" t="s">
        <v>817</v>
      </c>
      <c r="D525" s="144" t="s">
        <v>31</v>
      </c>
      <c r="E525" s="300">
        <v>30</v>
      </c>
      <c r="F525" s="304"/>
      <c r="G525" s="374"/>
      <c r="H525" s="334"/>
      <c r="I525" s="304"/>
      <c r="J525" s="304"/>
    </row>
    <row r="526" spans="1:10">
      <c r="A526" s="331" t="s">
        <v>1594</v>
      </c>
      <c r="B526" s="302" t="s">
        <v>818</v>
      </c>
      <c r="C526" s="305" t="s">
        <v>819</v>
      </c>
      <c r="D526" s="144" t="s">
        <v>31</v>
      </c>
      <c r="E526" s="300">
        <v>6</v>
      </c>
      <c r="F526" s="304"/>
      <c r="G526" s="374"/>
      <c r="H526" s="334"/>
      <c r="I526" s="304"/>
      <c r="J526" s="304"/>
    </row>
    <row r="527" spans="1:10">
      <c r="A527" s="331" t="s">
        <v>1595</v>
      </c>
      <c r="B527" s="302" t="s">
        <v>820</v>
      </c>
      <c r="C527" s="305" t="s">
        <v>821</v>
      </c>
      <c r="D527" s="144" t="s">
        <v>49</v>
      </c>
      <c r="E527" s="300">
        <v>18</v>
      </c>
      <c r="F527" s="304"/>
      <c r="G527" s="374"/>
      <c r="H527" s="334"/>
      <c r="I527" s="304"/>
      <c r="J527" s="304"/>
    </row>
    <row r="528" spans="1:10">
      <c r="A528" s="331" t="s">
        <v>1596</v>
      </c>
      <c r="B528" s="302" t="s">
        <v>822</v>
      </c>
      <c r="C528" s="305" t="s">
        <v>823</v>
      </c>
      <c r="D528" s="144" t="s">
        <v>49</v>
      </c>
      <c r="E528" s="300">
        <v>18</v>
      </c>
      <c r="F528" s="304"/>
      <c r="G528" s="374"/>
      <c r="H528" s="334"/>
      <c r="I528" s="304"/>
      <c r="J528" s="304"/>
    </row>
    <row r="529" spans="1:10">
      <c r="A529" s="331" t="s">
        <v>1597</v>
      </c>
      <c r="B529" s="302" t="s">
        <v>824</v>
      </c>
      <c r="C529" s="305" t="s">
        <v>825</v>
      </c>
      <c r="D529" s="144" t="s">
        <v>49</v>
      </c>
      <c r="E529" s="300">
        <v>18</v>
      </c>
      <c r="F529" s="304"/>
      <c r="G529" s="374"/>
      <c r="H529" s="334"/>
      <c r="I529" s="304"/>
      <c r="J529" s="304"/>
    </row>
    <row r="530" spans="1:10">
      <c r="A530" s="331" t="s">
        <v>1598</v>
      </c>
      <c r="B530" s="302" t="s">
        <v>826</v>
      </c>
      <c r="C530" s="305" t="s">
        <v>827</v>
      </c>
      <c r="D530" s="144" t="s">
        <v>49</v>
      </c>
      <c r="E530" s="300">
        <v>6</v>
      </c>
      <c r="F530" s="304"/>
      <c r="G530" s="374"/>
      <c r="H530" s="334"/>
      <c r="I530" s="304"/>
      <c r="J530" s="304"/>
    </row>
    <row r="531" spans="1:10">
      <c r="A531" s="331" t="s">
        <v>1599</v>
      </c>
      <c r="B531" s="302" t="s">
        <v>828</v>
      </c>
      <c r="C531" s="305" t="s">
        <v>829</v>
      </c>
      <c r="D531" s="144" t="s">
        <v>49</v>
      </c>
      <c r="E531" s="299">
        <v>3</v>
      </c>
      <c r="F531" s="304"/>
      <c r="G531" s="374"/>
      <c r="H531" s="334"/>
      <c r="I531" s="304"/>
      <c r="J531" s="304"/>
    </row>
    <row r="532" spans="1:10">
      <c r="A532" s="331" t="s">
        <v>1600</v>
      </c>
      <c r="B532" s="302" t="s">
        <v>830</v>
      </c>
      <c r="C532" s="305" t="s">
        <v>831</v>
      </c>
      <c r="D532" s="144" t="s">
        <v>49</v>
      </c>
      <c r="E532" s="300">
        <v>3</v>
      </c>
      <c r="F532" s="304"/>
      <c r="G532" s="374"/>
      <c r="H532" s="334"/>
      <c r="I532" s="304"/>
      <c r="J532" s="304"/>
    </row>
    <row r="533" spans="1:10">
      <c r="A533" s="331" t="s">
        <v>1601</v>
      </c>
      <c r="B533" s="302" t="s">
        <v>832</v>
      </c>
      <c r="C533" s="305" t="s">
        <v>2596</v>
      </c>
      <c r="D533" s="144" t="s">
        <v>31</v>
      </c>
      <c r="E533" s="300">
        <v>3</v>
      </c>
      <c r="F533" s="304"/>
      <c r="G533" s="374"/>
      <c r="H533" s="334"/>
      <c r="I533" s="304"/>
      <c r="J533" s="304"/>
    </row>
    <row r="534" spans="1:10">
      <c r="A534" s="331" t="s">
        <v>1602</v>
      </c>
      <c r="B534" s="302" t="s">
        <v>833</v>
      </c>
      <c r="C534" s="305" t="s">
        <v>2596</v>
      </c>
      <c r="D534" s="144" t="s">
        <v>31</v>
      </c>
      <c r="E534" s="300">
        <v>15</v>
      </c>
      <c r="F534" s="304"/>
      <c r="G534" s="374"/>
      <c r="H534" s="334"/>
      <c r="I534" s="304"/>
      <c r="J534" s="304"/>
    </row>
    <row r="535" spans="1:10">
      <c r="A535" s="331" t="s">
        <v>1603</v>
      </c>
      <c r="B535" s="302" t="s">
        <v>834</v>
      </c>
      <c r="C535" s="305" t="s">
        <v>835</v>
      </c>
      <c r="D535" s="141" t="s">
        <v>31</v>
      </c>
      <c r="E535" s="299">
        <v>3</v>
      </c>
      <c r="F535" s="304"/>
      <c r="G535" s="374"/>
      <c r="H535" s="334"/>
      <c r="I535" s="304"/>
      <c r="J535" s="304"/>
    </row>
    <row r="536" spans="1:10">
      <c r="A536" s="331" t="s">
        <v>1604</v>
      </c>
      <c r="B536" s="302" t="s">
        <v>836</v>
      </c>
      <c r="C536" s="305" t="s">
        <v>837</v>
      </c>
      <c r="D536" s="141" t="s">
        <v>31</v>
      </c>
      <c r="E536" s="299">
        <v>3</v>
      </c>
      <c r="F536" s="304"/>
      <c r="G536" s="374"/>
      <c r="H536" s="334"/>
      <c r="I536" s="304"/>
      <c r="J536" s="304"/>
    </row>
    <row r="537" spans="1:10">
      <c r="A537" s="331" t="s">
        <v>1605</v>
      </c>
      <c r="B537" s="302" t="s">
        <v>838</v>
      </c>
      <c r="C537" s="305" t="s">
        <v>839</v>
      </c>
      <c r="D537" s="141" t="s">
        <v>31</v>
      </c>
      <c r="E537" s="299">
        <v>6</v>
      </c>
      <c r="F537" s="304"/>
      <c r="G537" s="374"/>
      <c r="H537" s="334"/>
      <c r="I537" s="304"/>
      <c r="J537" s="304"/>
    </row>
    <row r="538" spans="1:10">
      <c r="A538" s="331" t="s">
        <v>1606</v>
      </c>
      <c r="B538" s="302" t="s">
        <v>840</v>
      </c>
      <c r="C538" s="305" t="s">
        <v>841</v>
      </c>
      <c r="D538" s="141" t="s">
        <v>31</v>
      </c>
      <c r="E538" s="299">
        <v>3</v>
      </c>
      <c r="F538" s="304"/>
      <c r="G538" s="374"/>
      <c r="H538" s="334"/>
      <c r="I538" s="304"/>
      <c r="J538" s="304"/>
    </row>
    <row r="539" spans="1:10" ht="38.25">
      <c r="A539" s="331" t="s">
        <v>1607</v>
      </c>
      <c r="B539" s="302" t="s">
        <v>842</v>
      </c>
      <c r="C539" s="305" t="s">
        <v>2597</v>
      </c>
      <c r="D539" s="141" t="s">
        <v>31</v>
      </c>
      <c r="E539" s="299">
        <v>3</v>
      </c>
      <c r="F539" s="304"/>
      <c r="G539" s="374"/>
      <c r="H539" s="334"/>
      <c r="I539" s="304"/>
      <c r="J539" s="304"/>
    </row>
    <row r="540" spans="1:10" ht="25.5">
      <c r="A540" s="331" t="s">
        <v>1608</v>
      </c>
      <c r="B540" s="302" t="s">
        <v>1611</v>
      </c>
      <c r="C540" s="305" t="s">
        <v>2597</v>
      </c>
      <c r="D540" s="141" t="s">
        <v>31</v>
      </c>
      <c r="E540" s="299">
        <v>3</v>
      </c>
      <c r="F540" s="304"/>
      <c r="G540" s="374"/>
      <c r="H540" s="334"/>
      <c r="I540" s="304"/>
      <c r="J540" s="304"/>
    </row>
    <row r="541" spans="1:10" ht="25.5">
      <c r="A541" s="331" t="s">
        <v>1609</v>
      </c>
      <c r="B541" s="453" t="s">
        <v>843</v>
      </c>
      <c r="C541" s="305" t="s">
        <v>2598</v>
      </c>
      <c r="D541" s="283" t="s">
        <v>31</v>
      </c>
      <c r="E541" s="299">
        <v>3</v>
      </c>
      <c r="F541" s="304"/>
      <c r="G541" s="374"/>
      <c r="H541" s="334"/>
      <c r="I541" s="304"/>
      <c r="J541" s="304"/>
    </row>
    <row r="542" spans="1:10" ht="25.5">
      <c r="A542" s="331" t="s">
        <v>1610</v>
      </c>
      <c r="B542" s="302" t="s">
        <v>844</v>
      </c>
      <c r="C542" s="305" t="s">
        <v>2599</v>
      </c>
      <c r="D542" s="141" t="s">
        <v>31</v>
      </c>
      <c r="E542" s="299">
        <v>3</v>
      </c>
      <c r="F542" s="304"/>
      <c r="G542" s="374"/>
      <c r="H542" s="334"/>
      <c r="I542" s="304"/>
      <c r="J542" s="304"/>
    </row>
    <row r="543" spans="1:10">
      <c r="A543" s="332"/>
      <c r="B543" s="341"/>
      <c r="C543" s="385"/>
      <c r="D543" s="335"/>
      <c r="E543" s="358"/>
      <c r="F543" s="329"/>
      <c r="G543" s="378"/>
      <c r="H543" s="335"/>
      <c r="I543" s="373" t="s">
        <v>1614</v>
      </c>
      <c r="J543" s="319"/>
    </row>
    <row r="544" spans="1:10">
      <c r="A544" s="442" t="s">
        <v>1612</v>
      </c>
      <c r="B544" s="429" t="s">
        <v>845</v>
      </c>
      <c r="C544" s="247"/>
      <c r="D544" s="443"/>
      <c r="E544" s="444"/>
      <c r="F544" s="205"/>
      <c r="G544" s="446"/>
      <c r="H544" s="443"/>
      <c r="I544" s="205"/>
      <c r="J544" s="205"/>
    </row>
    <row r="545" spans="1:10" ht="38.25">
      <c r="A545" s="251" t="s">
        <v>1613</v>
      </c>
      <c r="B545" s="302" t="s">
        <v>846</v>
      </c>
      <c r="C545" s="302" t="s">
        <v>2728</v>
      </c>
      <c r="D545" s="141" t="s">
        <v>87</v>
      </c>
      <c r="E545" s="292">
        <v>16</v>
      </c>
      <c r="F545" s="254"/>
      <c r="G545" s="281"/>
      <c r="H545" s="251"/>
      <c r="I545" s="254"/>
      <c r="J545" s="254"/>
    </row>
    <row r="546" spans="1:10">
      <c r="A546" s="332"/>
      <c r="B546" s="341"/>
      <c r="C546" s="385"/>
      <c r="D546" s="335"/>
      <c r="E546" s="358"/>
      <c r="F546" s="329"/>
      <c r="G546" s="378"/>
      <c r="H546" s="335"/>
      <c r="I546" s="373" t="s">
        <v>1615</v>
      </c>
      <c r="J546" s="319"/>
    </row>
    <row r="547" spans="1:10" ht="15.75">
      <c r="A547" s="330" t="s">
        <v>1616</v>
      </c>
      <c r="B547" s="181" t="s">
        <v>847</v>
      </c>
      <c r="C547" s="235"/>
      <c r="D547" s="179"/>
      <c r="E547" s="455"/>
      <c r="F547" s="456"/>
      <c r="G547" s="426"/>
      <c r="H547" s="457"/>
      <c r="I547" s="458"/>
      <c r="J547" s="458"/>
    </row>
    <row r="548" spans="1:10" ht="38.25">
      <c r="A548" s="280" t="s">
        <v>1620</v>
      </c>
      <c r="B548" s="305" t="s">
        <v>849</v>
      </c>
      <c r="C548" s="302" t="s">
        <v>2727</v>
      </c>
      <c r="D548" s="141" t="s">
        <v>848</v>
      </c>
      <c r="E548" s="251">
        <v>10</v>
      </c>
      <c r="F548" s="254"/>
      <c r="G548" s="254"/>
      <c r="H548" s="254"/>
      <c r="I548" s="254"/>
      <c r="J548" s="254"/>
    </row>
    <row r="549" spans="1:10">
      <c r="A549" s="335"/>
      <c r="B549" s="341"/>
      <c r="C549" s="341"/>
      <c r="D549" s="341"/>
      <c r="E549" s="335"/>
      <c r="F549" s="341"/>
      <c r="G549" s="341"/>
      <c r="H549" s="341"/>
      <c r="I549" s="373" t="s">
        <v>1617</v>
      </c>
      <c r="J549" s="433"/>
    </row>
    <row r="550" spans="1:10">
      <c r="A550" s="330" t="s">
        <v>1618</v>
      </c>
      <c r="B550" s="189" t="s">
        <v>1619</v>
      </c>
      <c r="C550" s="235"/>
      <c r="D550" s="179"/>
      <c r="E550" s="185"/>
      <c r="F550" s="320"/>
      <c r="G550" s="375"/>
      <c r="H550" s="333"/>
      <c r="I550" s="320"/>
      <c r="J550" s="320"/>
    </row>
    <row r="551" spans="1:10" ht="25.5">
      <c r="A551" s="331" t="s">
        <v>1621</v>
      </c>
      <c r="B551" s="305" t="s">
        <v>850</v>
      </c>
      <c r="C551" s="305" t="s">
        <v>851</v>
      </c>
      <c r="D551" s="141" t="s">
        <v>848</v>
      </c>
      <c r="E551" s="300">
        <v>24</v>
      </c>
      <c r="F551" s="409"/>
      <c r="G551" s="304"/>
      <c r="H551" s="304"/>
      <c r="I551" s="409"/>
      <c r="J551" s="409"/>
    </row>
    <row r="552" spans="1:10">
      <c r="A552" s="332"/>
      <c r="B552" s="341"/>
      <c r="C552" s="385"/>
      <c r="D552" s="335"/>
      <c r="E552" s="358"/>
      <c r="F552" s="404"/>
      <c r="G552" s="378"/>
      <c r="H552" s="405"/>
      <c r="I552" s="406" t="s">
        <v>1622</v>
      </c>
      <c r="J552" s="407"/>
    </row>
    <row r="553" spans="1:10">
      <c r="A553" s="330" t="s">
        <v>1623</v>
      </c>
      <c r="B553" s="189" t="s">
        <v>852</v>
      </c>
      <c r="C553" s="234"/>
      <c r="D553" s="186"/>
      <c r="E553" s="190"/>
      <c r="F553" s="324"/>
      <c r="G553" s="376"/>
      <c r="H553" s="336"/>
      <c r="I553" s="324"/>
      <c r="J553" s="324"/>
    </row>
    <row r="554" spans="1:10" ht="38.25">
      <c r="A554" s="331" t="s">
        <v>1624</v>
      </c>
      <c r="B554" s="305" t="s">
        <v>853</v>
      </c>
      <c r="C554" s="305" t="s">
        <v>2729</v>
      </c>
      <c r="D554" s="141" t="s">
        <v>848</v>
      </c>
      <c r="E554" s="300">
        <v>60</v>
      </c>
      <c r="F554" s="409"/>
      <c r="G554" s="304"/>
      <c r="H554" s="304"/>
      <c r="I554" s="409"/>
      <c r="J554" s="409"/>
    </row>
    <row r="555" spans="1:10">
      <c r="A555" s="332"/>
      <c r="B555" s="341"/>
      <c r="C555" s="385"/>
      <c r="D555" s="335"/>
      <c r="E555" s="358"/>
      <c r="F555" s="404"/>
      <c r="G555" s="378"/>
      <c r="H555" s="405"/>
      <c r="I555" s="406" t="s">
        <v>1625</v>
      </c>
      <c r="J555" s="407"/>
    </row>
    <row r="556" spans="1:10">
      <c r="A556" s="330" t="s">
        <v>1626</v>
      </c>
      <c r="B556" s="189" t="s">
        <v>854</v>
      </c>
      <c r="C556" s="235"/>
      <c r="D556" s="179"/>
      <c r="E556" s="185"/>
      <c r="F556" s="320"/>
      <c r="G556" s="375"/>
      <c r="H556" s="333"/>
      <c r="I556" s="320"/>
      <c r="J556" s="320"/>
    </row>
    <row r="557" spans="1:10" ht="38.25">
      <c r="A557" s="331" t="s">
        <v>855</v>
      </c>
      <c r="B557" s="302" t="s">
        <v>856</v>
      </c>
      <c r="C557" s="305" t="s">
        <v>857</v>
      </c>
      <c r="D557" s="141" t="s">
        <v>858</v>
      </c>
      <c r="E557" s="300">
        <v>36</v>
      </c>
      <c r="F557" s="762" t="s">
        <v>2840</v>
      </c>
      <c r="G557" s="749">
        <v>26</v>
      </c>
      <c r="H557" s="749">
        <v>26</v>
      </c>
      <c r="I557" s="762">
        <v>21</v>
      </c>
      <c r="J557" s="763">
        <f>(G557*E557)*1.21</f>
        <v>1132.56</v>
      </c>
    </row>
    <row r="558" spans="1:10">
      <c r="A558" s="332"/>
      <c r="B558" s="341"/>
      <c r="C558" s="385"/>
      <c r="D558" s="335"/>
      <c r="E558" s="358"/>
      <c r="F558" s="404"/>
      <c r="G558" s="378"/>
      <c r="H558" s="405"/>
      <c r="I558" s="406" t="s">
        <v>1627</v>
      </c>
      <c r="J558" s="764">
        <v>936</v>
      </c>
    </row>
    <row r="559" spans="1:10">
      <c r="A559" s="262" t="s">
        <v>1628</v>
      </c>
      <c r="B559" s="181" t="s">
        <v>2767</v>
      </c>
      <c r="C559" s="235"/>
      <c r="D559" s="179"/>
      <c r="E559" s="185"/>
      <c r="F559" s="263"/>
      <c r="G559" s="264"/>
      <c r="H559" s="265"/>
      <c r="I559" s="263"/>
      <c r="J559" s="263"/>
    </row>
    <row r="560" spans="1:10" ht="102">
      <c r="A560" s="267" t="s">
        <v>1629</v>
      </c>
      <c r="B560" s="302" t="s">
        <v>861</v>
      </c>
      <c r="C560" s="261" t="s">
        <v>862</v>
      </c>
      <c r="D560" s="141" t="s">
        <v>87</v>
      </c>
      <c r="E560" s="299">
        <v>18</v>
      </c>
      <c r="F560" s="167"/>
      <c r="G560" s="214"/>
      <c r="H560" s="384"/>
      <c r="I560" s="268"/>
      <c r="J560" s="268"/>
    </row>
    <row r="561" spans="1:10" ht="76.5">
      <c r="A561" s="267" t="s">
        <v>1630</v>
      </c>
      <c r="B561" s="302" t="s">
        <v>864</v>
      </c>
      <c r="C561" s="261" t="s">
        <v>865</v>
      </c>
      <c r="D561" s="141" t="s">
        <v>87</v>
      </c>
      <c r="E561" s="299">
        <v>12</v>
      </c>
      <c r="F561" s="167"/>
      <c r="G561" s="214"/>
      <c r="H561" s="384"/>
      <c r="I561" s="268"/>
      <c r="J561" s="268"/>
    </row>
    <row r="562" spans="1:10" ht="63.75">
      <c r="A562" s="267" t="s">
        <v>1631</v>
      </c>
      <c r="B562" s="302" t="s">
        <v>866</v>
      </c>
      <c r="C562" s="305" t="s">
        <v>1634</v>
      </c>
      <c r="D562" s="141" t="s">
        <v>87</v>
      </c>
      <c r="E562" s="299">
        <v>30</v>
      </c>
      <c r="F562" s="167"/>
      <c r="G562" s="214"/>
      <c r="H562" s="384"/>
      <c r="I562" s="268"/>
      <c r="J562" s="268"/>
    </row>
    <row r="563" spans="1:10" ht="89.25">
      <c r="A563" s="267" t="s">
        <v>1632</v>
      </c>
      <c r="B563" s="302" t="s">
        <v>867</v>
      </c>
      <c r="C563" s="305" t="s">
        <v>868</v>
      </c>
      <c r="D563" s="141" t="s">
        <v>87</v>
      </c>
      <c r="E563" s="299">
        <v>39</v>
      </c>
      <c r="F563" s="167"/>
      <c r="G563" s="214"/>
      <c r="H563" s="384"/>
      <c r="I563" s="268"/>
      <c r="J563" s="268"/>
    </row>
    <row r="564" spans="1:10" ht="89.25">
      <c r="A564" s="267" t="s">
        <v>1633</v>
      </c>
      <c r="B564" s="302" t="s">
        <v>869</v>
      </c>
      <c r="C564" s="305" t="s">
        <v>2638</v>
      </c>
      <c r="D564" s="141" t="s">
        <v>87</v>
      </c>
      <c r="E564" s="299">
        <v>18</v>
      </c>
      <c r="F564" s="409"/>
      <c r="G564" s="304"/>
      <c r="H564" s="304"/>
      <c r="I564" s="409"/>
      <c r="J564" s="409"/>
    </row>
    <row r="565" spans="1:10">
      <c r="A565" s="332"/>
      <c r="B565" s="341"/>
      <c r="C565" s="385"/>
      <c r="D565" s="335"/>
      <c r="E565" s="358"/>
      <c r="F565" s="404"/>
      <c r="G565" s="378"/>
      <c r="H565" s="405"/>
      <c r="I565" s="406" t="s">
        <v>1635</v>
      </c>
      <c r="J565" s="407"/>
    </row>
    <row r="566" spans="1:10">
      <c r="A566" s="330" t="s">
        <v>1636</v>
      </c>
      <c r="B566" s="181" t="s">
        <v>872</v>
      </c>
      <c r="C566" s="233"/>
      <c r="D566" s="178"/>
      <c r="E566" s="185"/>
      <c r="F566" s="322"/>
      <c r="G566" s="375"/>
      <c r="H566" s="333"/>
      <c r="I566" s="322"/>
      <c r="J566" s="322"/>
    </row>
    <row r="567" spans="1:10" ht="25.5">
      <c r="A567" s="331" t="s">
        <v>1637</v>
      </c>
      <c r="B567" s="302" t="s">
        <v>874</v>
      </c>
      <c r="C567" s="305" t="s">
        <v>875</v>
      </c>
      <c r="D567" s="141" t="s">
        <v>87</v>
      </c>
      <c r="E567" s="299">
        <v>24</v>
      </c>
      <c r="F567" s="167"/>
      <c r="G567" s="214"/>
      <c r="H567" s="334"/>
      <c r="I567" s="304"/>
      <c r="J567" s="304"/>
    </row>
    <row r="568" spans="1:10" ht="165.75">
      <c r="A568" s="331" t="s">
        <v>1639</v>
      </c>
      <c r="B568" s="302" t="s">
        <v>877</v>
      </c>
      <c r="C568" s="305" t="s">
        <v>1638</v>
      </c>
      <c r="D568" s="141" t="s">
        <v>87</v>
      </c>
      <c r="E568" s="299">
        <v>24</v>
      </c>
      <c r="F568" s="167"/>
      <c r="G568" s="214"/>
      <c r="H568" s="334"/>
      <c r="I568" s="304"/>
      <c r="J568" s="304"/>
    </row>
    <row r="569" spans="1:10" ht="25.5">
      <c r="A569" s="331" t="s">
        <v>1640</v>
      </c>
      <c r="B569" s="302" t="s">
        <v>879</v>
      </c>
      <c r="C569" s="305" t="s">
        <v>1409</v>
      </c>
      <c r="D569" s="141" t="s">
        <v>49</v>
      </c>
      <c r="E569" s="299">
        <v>45</v>
      </c>
      <c r="F569" s="167"/>
      <c r="G569" s="214"/>
      <c r="H569" s="334"/>
      <c r="I569" s="304"/>
      <c r="J569" s="304"/>
    </row>
    <row r="570" spans="1:10" ht="38.25">
      <c r="A570" s="331" t="s">
        <v>1641</v>
      </c>
      <c r="B570" s="302" t="s">
        <v>881</v>
      </c>
      <c r="C570" s="305" t="s">
        <v>882</v>
      </c>
      <c r="D570" s="141" t="s">
        <v>87</v>
      </c>
      <c r="E570" s="299">
        <v>9</v>
      </c>
      <c r="F570" s="141"/>
      <c r="G570" s="215"/>
      <c r="H570" s="334"/>
      <c r="I570" s="304"/>
      <c r="J570" s="304"/>
    </row>
    <row r="571" spans="1:10" ht="38.25">
      <c r="A571" s="331" t="s">
        <v>1642</v>
      </c>
      <c r="B571" s="302" t="s">
        <v>883</v>
      </c>
      <c r="C571" s="305" t="s">
        <v>884</v>
      </c>
      <c r="D571" s="141" t="s">
        <v>87</v>
      </c>
      <c r="E571" s="299">
        <v>30</v>
      </c>
      <c r="F571" s="141"/>
      <c r="G571" s="215"/>
      <c r="H571" s="334"/>
      <c r="I571" s="304"/>
      <c r="J571" s="304"/>
    </row>
    <row r="572" spans="1:10" ht="51">
      <c r="A572" s="331" t="s">
        <v>1643</v>
      </c>
      <c r="B572" s="302" t="s">
        <v>885</v>
      </c>
      <c r="C572" s="305" t="s">
        <v>886</v>
      </c>
      <c r="D572" s="141" t="s">
        <v>87</v>
      </c>
      <c r="E572" s="299">
        <v>30</v>
      </c>
      <c r="F572" s="141"/>
      <c r="G572" s="215"/>
      <c r="H572" s="334"/>
      <c r="I572" s="304"/>
      <c r="J572" s="304"/>
    </row>
    <row r="573" spans="1:10" ht="38.25">
      <c r="A573" s="331" t="s">
        <v>1644</v>
      </c>
      <c r="B573" s="168" t="s">
        <v>887</v>
      </c>
      <c r="C573" s="168" t="s">
        <v>2627</v>
      </c>
      <c r="D573" s="141" t="s">
        <v>87</v>
      </c>
      <c r="E573" s="299">
        <v>180</v>
      </c>
      <c r="F573" s="167"/>
      <c r="G573" s="214"/>
      <c r="H573" s="334"/>
      <c r="I573" s="304"/>
      <c r="J573" s="304"/>
    </row>
    <row r="574" spans="1:10" ht="38.25">
      <c r="A574" s="331" t="s">
        <v>1645</v>
      </c>
      <c r="B574" s="302" t="s">
        <v>888</v>
      </c>
      <c r="C574" s="305" t="s">
        <v>889</v>
      </c>
      <c r="D574" s="141" t="s">
        <v>49</v>
      </c>
      <c r="E574" s="299">
        <v>24</v>
      </c>
      <c r="F574" s="141"/>
      <c r="G574" s="215"/>
      <c r="H574" s="334"/>
      <c r="I574" s="304"/>
      <c r="J574" s="304"/>
    </row>
    <row r="575" spans="1:10" ht="38.25">
      <c r="A575" s="331" t="s">
        <v>1646</v>
      </c>
      <c r="B575" s="302" t="s">
        <v>890</v>
      </c>
      <c r="C575" s="305" t="s">
        <v>891</v>
      </c>
      <c r="D575" s="141" t="s">
        <v>49</v>
      </c>
      <c r="E575" s="299">
        <v>9</v>
      </c>
      <c r="F575" s="141"/>
      <c r="G575" s="215"/>
      <c r="H575" s="334"/>
      <c r="I575" s="304"/>
      <c r="J575" s="304"/>
    </row>
    <row r="576" spans="1:10" ht="25.5">
      <c r="A576" s="331" t="s">
        <v>1647</v>
      </c>
      <c r="B576" s="302" t="s">
        <v>892</v>
      </c>
      <c r="C576" s="305" t="s">
        <v>1408</v>
      </c>
      <c r="D576" s="141" t="s">
        <v>49</v>
      </c>
      <c r="E576" s="299">
        <v>60</v>
      </c>
      <c r="F576" s="167"/>
      <c r="G576" s="214"/>
      <c r="H576" s="334"/>
      <c r="I576" s="304"/>
      <c r="J576" s="304"/>
    </row>
    <row r="577" spans="1:10" ht="38.25">
      <c r="A577" s="331" t="s">
        <v>1648</v>
      </c>
      <c r="B577" s="302" t="s">
        <v>893</v>
      </c>
      <c r="C577" s="305" t="s">
        <v>894</v>
      </c>
      <c r="D577" s="141" t="s">
        <v>49</v>
      </c>
      <c r="E577" s="299">
        <v>18</v>
      </c>
      <c r="F577" s="167"/>
      <c r="G577" s="214"/>
      <c r="H577" s="334"/>
      <c r="I577" s="304"/>
      <c r="J577" s="304"/>
    </row>
    <row r="578" spans="1:10" ht="25.5">
      <c r="A578" s="331" t="s">
        <v>1649</v>
      </c>
      <c r="B578" s="302" t="s">
        <v>895</v>
      </c>
      <c r="C578" s="305" t="s">
        <v>896</v>
      </c>
      <c r="D578" s="141" t="s">
        <v>49</v>
      </c>
      <c r="E578" s="299">
        <v>18</v>
      </c>
      <c r="F578" s="167"/>
      <c r="G578" s="214"/>
      <c r="H578" s="334"/>
      <c r="I578" s="304"/>
      <c r="J578" s="304"/>
    </row>
    <row r="579" spans="1:10" ht="15.75">
      <c r="A579" s="331" t="s">
        <v>1650</v>
      </c>
      <c r="B579" s="302" t="s">
        <v>2604</v>
      </c>
      <c r="C579" s="305" t="s">
        <v>2603</v>
      </c>
      <c r="D579" s="141" t="s">
        <v>31</v>
      </c>
      <c r="E579" s="299">
        <v>12</v>
      </c>
      <c r="F579" s="167"/>
      <c r="G579" s="214"/>
      <c r="H579" s="334"/>
      <c r="I579" s="304"/>
      <c r="J579" s="304"/>
    </row>
    <row r="580" spans="1:10" ht="15.75">
      <c r="A580" s="331" t="s">
        <v>1651</v>
      </c>
      <c r="B580" s="302" t="s">
        <v>897</v>
      </c>
      <c r="C580" s="305" t="s">
        <v>898</v>
      </c>
      <c r="D580" s="141" t="s">
        <v>31</v>
      </c>
      <c r="E580" s="299">
        <v>3</v>
      </c>
      <c r="F580" s="167"/>
      <c r="G580" s="214"/>
      <c r="H580" s="334"/>
      <c r="I580" s="304"/>
      <c r="J580" s="304"/>
    </row>
    <row r="581" spans="1:10">
      <c r="A581" s="331" t="s">
        <v>1652</v>
      </c>
      <c r="B581" s="302" t="s">
        <v>899</v>
      </c>
      <c r="C581" s="305" t="s">
        <v>900</v>
      </c>
      <c r="D581" s="141" t="s">
        <v>31</v>
      </c>
      <c r="E581" s="299">
        <v>6</v>
      </c>
      <c r="F581" s="409"/>
      <c r="G581" s="304"/>
      <c r="H581" s="304"/>
      <c r="I581" s="409"/>
      <c r="J581" s="409"/>
    </row>
    <row r="582" spans="1:10">
      <c r="A582" s="331" t="s">
        <v>2602</v>
      </c>
      <c r="B582" s="302" t="s">
        <v>2600</v>
      </c>
      <c r="C582" s="305" t="s">
        <v>2601</v>
      </c>
      <c r="D582" s="141" t="s">
        <v>31</v>
      </c>
      <c r="E582" s="299">
        <v>30</v>
      </c>
      <c r="F582" s="615"/>
      <c r="G582" s="616"/>
      <c r="H582" s="617"/>
      <c r="I582" s="615"/>
      <c r="J582" s="615"/>
    </row>
    <row r="583" spans="1:10">
      <c r="A583" s="332"/>
      <c r="B583" s="341"/>
      <c r="C583" s="385"/>
      <c r="D583" s="335"/>
      <c r="E583" s="358"/>
      <c r="F583" s="404"/>
      <c r="G583" s="378"/>
      <c r="H583" s="405"/>
      <c r="I583" s="406" t="s">
        <v>1660</v>
      </c>
      <c r="J583" s="407"/>
    </row>
    <row r="584" spans="1:10">
      <c r="A584" s="330" t="s">
        <v>1653</v>
      </c>
      <c r="B584" s="181" t="s">
        <v>2766</v>
      </c>
      <c r="C584" s="234"/>
      <c r="D584" s="336"/>
      <c r="E584" s="357"/>
      <c r="F584" s="324"/>
      <c r="G584" s="376"/>
      <c r="H584" s="336"/>
      <c r="I584" s="324"/>
      <c r="J584" s="324"/>
    </row>
    <row r="585" spans="1:10" ht="51">
      <c r="A585" s="331" t="s">
        <v>1654</v>
      </c>
      <c r="B585" s="305" t="s">
        <v>904</v>
      </c>
      <c r="C585" s="244" t="s">
        <v>905</v>
      </c>
      <c r="D585" s="334" t="s">
        <v>31</v>
      </c>
      <c r="E585" s="300">
        <v>12</v>
      </c>
      <c r="F585" s="334" t="s">
        <v>2841</v>
      </c>
      <c r="G585" s="749">
        <v>24</v>
      </c>
      <c r="H585" s="749">
        <v>24</v>
      </c>
      <c r="I585" s="334">
        <v>21</v>
      </c>
      <c r="J585" s="763">
        <f>(G585*E585)*1.21</f>
        <v>348.48</v>
      </c>
    </row>
    <row r="586" spans="1:10" ht="25.5">
      <c r="A586" s="331" t="s">
        <v>1655</v>
      </c>
      <c r="B586" s="302" t="s">
        <v>907</v>
      </c>
      <c r="C586" s="305" t="s">
        <v>908</v>
      </c>
      <c r="D586" s="334" t="s">
        <v>31</v>
      </c>
      <c r="E586" s="300">
        <v>16</v>
      </c>
      <c r="F586" s="334" t="s">
        <v>2842</v>
      </c>
      <c r="G586" s="749">
        <v>56</v>
      </c>
      <c r="H586" s="749">
        <v>7</v>
      </c>
      <c r="I586" s="334">
        <v>21</v>
      </c>
      <c r="J586" s="763">
        <f>(G586*E586)*1.21</f>
        <v>1084.1599999999999</v>
      </c>
    </row>
    <row r="587" spans="1:10">
      <c r="A587" s="331" t="s">
        <v>1656</v>
      </c>
      <c r="B587" s="305" t="s">
        <v>909</v>
      </c>
      <c r="C587" s="305" t="s">
        <v>910</v>
      </c>
      <c r="D587" s="334" t="s">
        <v>31</v>
      </c>
      <c r="E587" s="300">
        <v>16</v>
      </c>
      <c r="F587" s="334" t="s">
        <v>2842</v>
      </c>
      <c r="G587" s="749">
        <v>24</v>
      </c>
      <c r="H587" s="749">
        <v>6</v>
      </c>
      <c r="I587" s="334">
        <v>21</v>
      </c>
      <c r="J587" s="763">
        <f>(G587*E587)*1.21</f>
        <v>464.64</v>
      </c>
    </row>
    <row r="588" spans="1:10">
      <c r="A588" s="331" t="s">
        <v>1657</v>
      </c>
      <c r="B588" s="305" t="s">
        <v>911</v>
      </c>
      <c r="C588" s="305" t="s">
        <v>910</v>
      </c>
      <c r="D588" s="334" t="s">
        <v>31</v>
      </c>
      <c r="E588" s="300">
        <v>16</v>
      </c>
      <c r="F588" s="334" t="s">
        <v>2842</v>
      </c>
      <c r="G588" s="749">
        <v>32</v>
      </c>
      <c r="H588" s="749">
        <v>8</v>
      </c>
      <c r="I588" s="334">
        <v>21</v>
      </c>
      <c r="J588" s="763">
        <f>(G588*E588)*1.21</f>
        <v>619.52</v>
      </c>
    </row>
    <row r="589" spans="1:10">
      <c r="A589" s="331" t="s">
        <v>1658</v>
      </c>
      <c r="B589" s="305" t="s">
        <v>912</v>
      </c>
      <c r="C589" s="305" t="s">
        <v>910</v>
      </c>
      <c r="D589" s="334" t="s">
        <v>31</v>
      </c>
      <c r="E589" s="300">
        <v>16</v>
      </c>
      <c r="F589" s="334" t="s">
        <v>2842</v>
      </c>
      <c r="G589" s="749">
        <v>28</v>
      </c>
      <c r="H589" s="749">
        <v>7</v>
      </c>
      <c r="I589" s="334">
        <v>21</v>
      </c>
      <c r="J589" s="763">
        <f>(G589*E589)*1.21</f>
        <v>542.07999999999993</v>
      </c>
    </row>
    <row r="590" spans="1:10">
      <c r="A590" s="332"/>
      <c r="B590" s="341"/>
      <c r="C590" s="385"/>
      <c r="D590" s="335"/>
      <c r="E590" s="358"/>
      <c r="F590" s="329"/>
      <c r="G590" s="378"/>
      <c r="H590" s="335"/>
      <c r="I590" s="373" t="s">
        <v>1661</v>
      </c>
      <c r="J590" s="747">
        <v>2528</v>
      </c>
    </row>
    <row r="591" spans="1:10">
      <c r="A591" s="330" t="s">
        <v>1659</v>
      </c>
      <c r="B591" s="181" t="s">
        <v>2605</v>
      </c>
      <c r="C591" s="235"/>
      <c r="D591" s="333"/>
      <c r="E591" s="357"/>
      <c r="F591" s="320"/>
      <c r="G591" s="375"/>
      <c r="H591" s="333"/>
      <c r="I591" s="320"/>
      <c r="J591" s="320"/>
    </row>
    <row r="592" spans="1:10" ht="57">
      <c r="A592" s="331" t="s">
        <v>1662</v>
      </c>
      <c r="B592" s="302" t="s">
        <v>916</v>
      </c>
      <c r="C592" s="305" t="s">
        <v>2732</v>
      </c>
      <c r="D592" s="141" t="s">
        <v>848</v>
      </c>
      <c r="E592" s="299">
        <v>24</v>
      </c>
      <c r="F592" s="334">
        <v>1000</v>
      </c>
      <c r="G592" s="749">
        <v>7.9</v>
      </c>
      <c r="H592" s="749">
        <v>7.9</v>
      </c>
      <c r="I592" s="334">
        <v>21</v>
      </c>
      <c r="J592" s="763">
        <f>(G592*E592)*1.21</f>
        <v>229.41600000000003</v>
      </c>
    </row>
    <row r="593" spans="1:10" ht="51">
      <c r="A593" s="331" t="s">
        <v>1663</v>
      </c>
      <c r="B593" s="302" t="s">
        <v>916</v>
      </c>
      <c r="C593" s="305" t="s">
        <v>2731</v>
      </c>
      <c r="D593" s="141" t="s">
        <v>848</v>
      </c>
      <c r="E593" s="299">
        <v>40</v>
      </c>
      <c r="F593" s="334">
        <v>1000</v>
      </c>
      <c r="G593" s="749">
        <v>7.9</v>
      </c>
      <c r="H593" s="749">
        <v>7.9</v>
      </c>
      <c r="I593" s="334">
        <v>21</v>
      </c>
      <c r="J593" s="763">
        <f>(G593*E593)*1.21</f>
        <v>382.36</v>
      </c>
    </row>
    <row r="594" spans="1:10" ht="51">
      <c r="A594" s="331" t="s">
        <v>1664</v>
      </c>
      <c r="B594" s="302" t="s">
        <v>916</v>
      </c>
      <c r="C594" s="305" t="s">
        <v>2730</v>
      </c>
      <c r="D594" s="141" t="s">
        <v>848</v>
      </c>
      <c r="E594" s="300">
        <v>40</v>
      </c>
      <c r="F594" s="334">
        <v>1000</v>
      </c>
      <c r="G594" s="749">
        <v>7.9</v>
      </c>
      <c r="H594" s="749">
        <v>7.9</v>
      </c>
      <c r="I594" s="334">
        <v>21</v>
      </c>
      <c r="J594" s="763">
        <f>(G594*E594)*1.21</f>
        <v>382.36</v>
      </c>
    </row>
    <row r="595" spans="1:10" ht="51">
      <c r="A595" s="331" t="s">
        <v>1665</v>
      </c>
      <c r="B595" s="302" t="s">
        <v>916</v>
      </c>
      <c r="C595" s="305" t="s">
        <v>2733</v>
      </c>
      <c r="D595" s="141" t="s">
        <v>848</v>
      </c>
      <c r="E595" s="300">
        <v>40</v>
      </c>
      <c r="F595" s="334">
        <v>1000</v>
      </c>
      <c r="G595" s="749">
        <v>9.8000000000000007</v>
      </c>
      <c r="H595" s="749">
        <v>9.8000000000000007</v>
      </c>
      <c r="I595" s="334">
        <v>21</v>
      </c>
      <c r="J595" s="763">
        <f>(G595*E595)*1.21</f>
        <v>474.32</v>
      </c>
    </row>
    <row r="596" spans="1:10">
      <c r="A596" s="332"/>
      <c r="B596" s="341"/>
      <c r="C596" s="385"/>
      <c r="D596" s="335"/>
      <c r="E596" s="358"/>
      <c r="F596" s="329"/>
      <c r="G596" s="327"/>
      <c r="H596" s="335"/>
      <c r="I596" s="373" t="s">
        <v>1667</v>
      </c>
      <c r="J596" s="747">
        <v>1213.5999999999999</v>
      </c>
    </row>
    <row r="597" spans="1:10">
      <c r="A597" s="462" t="s">
        <v>1666</v>
      </c>
      <c r="B597" s="181" t="s">
        <v>2606</v>
      </c>
      <c r="C597" s="235"/>
      <c r="D597" s="333"/>
      <c r="E597" s="463"/>
      <c r="F597" s="464"/>
      <c r="G597" s="426"/>
      <c r="H597" s="465"/>
      <c r="I597" s="464"/>
      <c r="J597" s="464"/>
    </row>
    <row r="598" spans="1:10" ht="25.5">
      <c r="A598" s="331" t="s">
        <v>1668</v>
      </c>
      <c r="B598" s="302" t="s">
        <v>922</v>
      </c>
      <c r="C598" s="305" t="s">
        <v>923</v>
      </c>
      <c r="D598" s="141" t="s">
        <v>848</v>
      </c>
      <c r="E598" s="300">
        <v>6</v>
      </c>
      <c r="F598" s="334" t="s">
        <v>2843</v>
      </c>
      <c r="G598" s="749">
        <v>35.5</v>
      </c>
      <c r="H598" s="749">
        <v>35.5</v>
      </c>
      <c r="I598" s="334">
        <v>21</v>
      </c>
      <c r="J598" s="749">
        <f>(G598*E598)*1.21</f>
        <v>257.73</v>
      </c>
    </row>
    <row r="599" spans="1:10" ht="25.5">
      <c r="A599" s="331" t="s">
        <v>1669</v>
      </c>
      <c r="B599" s="302" t="s">
        <v>922</v>
      </c>
      <c r="C599" s="305" t="s">
        <v>925</v>
      </c>
      <c r="D599" s="141" t="s">
        <v>848</v>
      </c>
      <c r="E599" s="300">
        <v>6</v>
      </c>
      <c r="F599" s="334" t="s">
        <v>2843</v>
      </c>
      <c r="G599" s="749">
        <v>35.5</v>
      </c>
      <c r="H599" s="749">
        <v>35.5</v>
      </c>
      <c r="I599" s="334">
        <v>21</v>
      </c>
      <c r="J599" s="749">
        <f>(G599*E599)*1.21</f>
        <v>257.73</v>
      </c>
    </row>
    <row r="600" spans="1:10" ht="25.5">
      <c r="A600" s="331" t="s">
        <v>1670</v>
      </c>
      <c r="B600" s="302" t="s">
        <v>922</v>
      </c>
      <c r="C600" s="305" t="s">
        <v>926</v>
      </c>
      <c r="D600" s="141" t="s">
        <v>848</v>
      </c>
      <c r="E600" s="300">
        <v>6</v>
      </c>
      <c r="F600" s="334" t="s">
        <v>2843</v>
      </c>
      <c r="G600" s="749">
        <v>35.5</v>
      </c>
      <c r="H600" s="749">
        <v>35.5</v>
      </c>
      <c r="I600" s="334">
        <v>21</v>
      </c>
      <c r="J600" s="749">
        <f>(G600*E600)*1.21</f>
        <v>257.73</v>
      </c>
    </row>
    <row r="601" spans="1:10">
      <c r="A601" s="331" t="s">
        <v>1671</v>
      </c>
      <c r="B601" s="302" t="s">
        <v>927</v>
      </c>
      <c r="C601" s="305" t="s">
        <v>928</v>
      </c>
      <c r="D601" s="141" t="s">
        <v>848</v>
      </c>
      <c r="E601" s="300">
        <v>6</v>
      </c>
      <c r="F601" s="334" t="s">
        <v>2843</v>
      </c>
      <c r="G601" s="749">
        <v>44.62</v>
      </c>
      <c r="H601" s="749">
        <v>44.62</v>
      </c>
      <c r="I601" s="334">
        <v>21</v>
      </c>
      <c r="J601" s="749">
        <f>(G601*E601)*1.21</f>
        <v>323.94119999999998</v>
      </c>
    </row>
    <row r="602" spans="1:10">
      <c r="A602" s="331" t="s">
        <v>1672</v>
      </c>
      <c r="B602" s="297" t="s">
        <v>929</v>
      </c>
      <c r="C602" s="380" t="s">
        <v>930</v>
      </c>
      <c r="D602" s="139" t="s">
        <v>848</v>
      </c>
      <c r="E602" s="150">
        <v>6</v>
      </c>
      <c r="F602" s="334">
        <v>1000</v>
      </c>
      <c r="G602" s="749">
        <v>9.8000000000000007</v>
      </c>
      <c r="H602" s="749">
        <v>9.8000000000000007</v>
      </c>
      <c r="I602" s="334">
        <v>21</v>
      </c>
      <c r="J602" s="749">
        <f>(G602*E602)*1.21</f>
        <v>71.147999999999996</v>
      </c>
    </row>
    <row r="603" spans="1:10">
      <c r="A603" s="331" t="s">
        <v>1673</v>
      </c>
      <c r="B603" s="297" t="s">
        <v>931</v>
      </c>
      <c r="C603" s="380" t="s">
        <v>932</v>
      </c>
      <c r="D603" s="139" t="s">
        <v>848</v>
      </c>
      <c r="E603" s="150">
        <v>6</v>
      </c>
      <c r="F603" s="334" t="s">
        <v>2844</v>
      </c>
      <c r="G603" s="749">
        <v>60</v>
      </c>
      <c r="H603" s="749">
        <v>60</v>
      </c>
      <c r="I603" s="334">
        <v>21</v>
      </c>
      <c r="J603" s="749">
        <f>(G603*E603)*1.21</f>
        <v>435.59999999999997</v>
      </c>
    </row>
    <row r="604" spans="1:10">
      <c r="A604" s="331" t="s">
        <v>1674</v>
      </c>
      <c r="B604" s="297" t="s">
        <v>933</v>
      </c>
      <c r="C604" s="380" t="s">
        <v>934</v>
      </c>
      <c r="D604" s="139" t="s">
        <v>848</v>
      </c>
      <c r="E604" s="150">
        <v>6</v>
      </c>
      <c r="F604" s="334">
        <v>250</v>
      </c>
      <c r="G604" s="749">
        <v>6.15</v>
      </c>
      <c r="H604" s="749">
        <v>20.48</v>
      </c>
      <c r="I604" s="334">
        <v>21</v>
      </c>
      <c r="J604" s="749">
        <f>(G604*E604)*1.21</f>
        <v>44.649000000000008</v>
      </c>
    </row>
    <row r="605" spans="1:10">
      <c r="A605" s="331" t="s">
        <v>1675</v>
      </c>
      <c r="B605" s="297" t="s">
        <v>931</v>
      </c>
      <c r="C605" s="380" t="s">
        <v>935</v>
      </c>
      <c r="D605" s="139" t="s">
        <v>848</v>
      </c>
      <c r="E605" s="150">
        <v>6</v>
      </c>
      <c r="F605" s="334" t="s">
        <v>2845</v>
      </c>
      <c r="G605" s="749">
        <v>70.400000000000006</v>
      </c>
      <c r="H605" s="749">
        <v>140.80000000000001</v>
      </c>
      <c r="I605" s="334">
        <v>21</v>
      </c>
      <c r="J605" s="749">
        <f>(G605*E605)*1.21</f>
        <v>511.10400000000004</v>
      </c>
    </row>
    <row r="606" spans="1:10">
      <c r="A606" s="331" t="s">
        <v>1676</v>
      </c>
      <c r="B606" s="297" t="s">
        <v>933</v>
      </c>
      <c r="C606" s="380" t="s">
        <v>936</v>
      </c>
      <c r="D606" s="139" t="s">
        <v>848</v>
      </c>
      <c r="E606" s="150">
        <v>6</v>
      </c>
      <c r="F606" s="334">
        <v>200</v>
      </c>
      <c r="G606" s="749">
        <v>8.9600000000000009</v>
      </c>
      <c r="H606" s="749">
        <v>44.8</v>
      </c>
      <c r="I606" s="334">
        <v>21</v>
      </c>
      <c r="J606" s="749">
        <f>(G606*E606)*1.21</f>
        <v>65.049599999999998</v>
      </c>
    </row>
    <row r="607" spans="1:10">
      <c r="A607" s="331" t="s">
        <v>1677</v>
      </c>
      <c r="B607" s="302" t="s">
        <v>937</v>
      </c>
      <c r="C607" s="305" t="s">
        <v>938</v>
      </c>
      <c r="D607" s="141" t="s">
        <v>848</v>
      </c>
      <c r="E607" s="300">
        <v>6</v>
      </c>
      <c r="F607" s="334" t="s">
        <v>2843</v>
      </c>
      <c r="G607" s="749">
        <v>62.5</v>
      </c>
      <c r="H607" s="749">
        <v>62.5</v>
      </c>
      <c r="I607" s="334">
        <v>21</v>
      </c>
      <c r="J607" s="749">
        <f>(G607*E607)*1.21</f>
        <v>453.75</v>
      </c>
    </row>
    <row r="608" spans="1:10">
      <c r="A608" s="332"/>
      <c r="B608" s="341"/>
      <c r="C608" s="385"/>
      <c r="D608" s="335"/>
      <c r="E608" s="358"/>
      <c r="F608" s="329"/>
      <c r="G608" s="378"/>
      <c r="H608" s="335"/>
      <c r="I608" s="373" t="s">
        <v>1678</v>
      </c>
      <c r="J608" s="747">
        <v>2213.5</v>
      </c>
    </row>
    <row r="609" spans="1:10">
      <c r="A609" s="330" t="s">
        <v>1679</v>
      </c>
      <c r="B609" s="181" t="s">
        <v>2765</v>
      </c>
      <c r="C609" s="466"/>
      <c r="D609" s="467"/>
      <c r="E609" s="468"/>
      <c r="F609" s="320"/>
      <c r="G609" s="375"/>
      <c r="H609" s="333"/>
      <c r="I609" s="320"/>
      <c r="J609" s="320"/>
    </row>
    <row r="610" spans="1:10" ht="25.5">
      <c r="A610" s="331" t="s">
        <v>1680</v>
      </c>
      <c r="B610" s="302" t="s">
        <v>939</v>
      </c>
      <c r="C610" s="380" t="s">
        <v>940</v>
      </c>
      <c r="D610" s="141" t="s">
        <v>49</v>
      </c>
      <c r="E610" s="300">
        <v>90</v>
      </c>
      <c r="F610" s="304"/>
      <c r="G610" s="374"/>
      <c r="H610" s="334"/>
      <c r="I610" s="304"/>
      <c r="J610" s="304"/>
    </row>
    <row r="611" spans="1:10" ht="25.5">
      <c r="A611" s="331" t="s">
        <v>1681</v>
      </c>
      <c r="B611" s="302" t="s">
        <v>939</v>
      </c>
      <c r="C611" s="380" t="s">
        <v>941</v>
      </c>
      <c r="D611" s="141" t="s">
        <v>49</v>
      </c>
      <c r="E611" s="300">
        <v>300</v>
      </c>
      <c r="F611" s="304"/>
      <c r="G611" s="374"/>
      <c r="H611" s="334"/>
      <c r="I611" s="304"/>
      <c r="J611" s="304"/>
    </row>
    <row r="612" spans="1:10" ht="25.5">
      <c r="A612" s="331" t="s">
        <v>1682</v>
      </c>
      <c r="B612" s="302" t="s">
        <v>939</v>
      </c>
      <c r="C612" s="380" t="s">
        <v>942</v>
      </c>
      <c r="D612" s="141" t="s">
        <v>49</v>
      </c>
      <c r="E612" s="300">
        <v>300</v>
      </c>
      <c r="F612" s="409"/>
      <c r="G612" s="304"/>
      <c r="H612" s="304"/>
      <c r="I612" s="409"/>
      <c r="J612" s="409"/>
    </row>
    <row r="613" spans="1:10">
      <c r="A613" s="332"/>
      <c r="B613" s="341"/>
      <c r="C613" s="385"/>
      <c r="D613" s="335"/>
      <c r="E613" s="358"/>
      <c r="F613" s="404"/>
      <c r="G613" s="327"/>
      <c r="H613" s="405"/>
      <c r="I613" s="406" t="s">
        <v>1683</v>
      </c>
      <c r="J613" s="407"/>
    </row>
    <row r="614" spans="1:10">
      <c r="A614" s="330" t="s">
        <v>1684</v>
      </c>
      <c r="B614" s="343" t="s">
        <v>2764</v>
      </c>
      <c r="C614" s="322"/>
      <c r="D614" s="333"/>
      <c r="E614" s="357"/>
      <c r="F614" s="249"/>
      <c r="G614" s="205"/>
      <c r="H614" s="333"/>
      <c r="I614" s="250"/>
      <c r="J614" s="320"/>
    </row>
    <row r="615" spans="1:10" ht="25.5">
      <c r="A615" s="331" t="s">
        <v>1685</v>
      </c>
      <c r="B615" s="302" t="s">
        <v>943</v>
      </c>
      <c r="C615" s="305" t="s">
        <v>944</v>
      </c>
      <c r="D615" s="141" t="s">
        <v>49</v>
      </c>
      <c r="E615" s="300">
        <v>144</v>
      </c>
      <c r="F615" s="304"/>
      <c r="G615" s="374"/>
      <c r="H615" s="334"/>
      <c r="I615" s="304"/>
      <c r="J615" s="304"/>
    </row>
    <row r="616" spans="1:10" ht="44.25">
      <c r="A616" s="331" t="s">
        <v>1686</v>
      </c>
      <c r="B616" s="302" t="s">
        <v>945</v>
      </c>
      <c r="C616" s="305" t="s">
        <v>946</v>
      </c>
      <c r="D616" s="141" t="s">
        <v>49</v>
      </c>
      <c r="E616" s="141">
        <v>60</v>
      </c>
      <c r="F616" s="304"/>
      <c r="G616" s="374"/>
      <c r="H616" s="334"/>
      <c r="I616" s="304"/>
      <c r="J616" s="304"/>
    </row>
    <row r="617" spans="1:10" ht="60">
      <c r="A617" s="331" t="s">
        <v>1687</v>
      </c>
      <c r="B617" s="302" t="s">
        <v>947</v>
      </c>
      <c r="C617" s="305" t="s">
        <v>2734</v>
      </c>
      <c r="D617" s="141" t="s">
        <v>49</v>
      </c>
      <c r="E617" s="141">
        <v>9</v>
      </c>
      <c r="F617" s="304"/>
      <c r="G617" s="374"/>
      <c r="H617" s="334"/>
      <c r="I617" s="304"/>
      <c r="J617" s="304"/>
    </row>
    <row r="618" spans="1:10" ht="60">
      <c r="A618" s="331" t="s">
        <v>1688</v>
      </c>
      <c r="B618" s="302" t="s">
        <v>948</v>
      </c>
      <c r="C618" s="305" t="s">
        <v>2734</v>
      </c>
      <c r="D618" s="141" t="s">
        <v>49</v>
      </c>
      <c r="E618" s="141">
        <v>9</v>
      </c>
      <c r="F618" s="304"/>
      <c r="G618" s="374"/>
      <c r="H618" s="334"/>
      <c r="I618" s="304"/>
      <c r="J618" s="304"/>
    </row>
    <row r="619" spans="1:10" ht="44.25">
      <c r="A619" s="331" t="s">
        <v>1689</v>
      </c>
      <c r="B619" s="302" t="s">
        <v>949</v>
      </c>
      <c r="C619" s="305" t="s">
        <v>2735</v>
      </c>
      <c r="D619" s="141" t="s">
        <v>49</v>
      </c>
      <c r="E619" s="141">
        <v>30</v>
      </c>
      <c r="F619" s="304"/>
      <c r="G619" s="374"/>
      <c r="H619" s="334"/>
      <c r="I619" s="304"/>
      <c r="J619" s="304"/>
    </row>
    <row r="620" spans="1:10" ht="44.25">
      <c r="A620" s="331" t="s">
        <v>1690</v>
      </c>
      <c r="B620" s="302" t="s">
        <v>950</v>
      </c>
      <c r="C620" s="305" t="s">
        <v>951</v>
      </c>
      <c r="D620" s="141" t="s">
        <v>49</v>
      </c>
      <c r="E620" s="141">
        <v>30</v>
      </c>
      <c r="F620" s="304"/>
      <c r="G620" s="374"/>
      <c r="H620" s="334"/>
      <c r="I620" s="304"/>
      <c r="J620" s="304"/>
    </row>
    <row r="621" spans="1:10">
      <c r="A621" s="331" t="s">
        <v>1691</v>
      </c>
      <c r="B621" s="302" t="s">
        <v>2607</v>
      </c>
      <c r="C621" s="305" t="s">
        <v>2608</v>
      </c>
      <c r="D621" s="141" t="s">
        <v>49</v>
      </c>
      <c r="E621" s="141">
        <v>30</v>
      </c>
      <c r="F621" s="304"/>
      <c r="G621" s="374"/>
      <c r="H621" s="334"/>
      <c r="I621" s="304"/>
      <c r="J621" s="304"/>
    </row>
    <row r="622" spans="1:10" ht="25.5">
      <c r="A622" s="331" t="s">
        <v>1692</v>
      </c>
      <c r="B622" s="285" t="s">
        <v>952</v>
      </c>
      <c r="C622" s="168" t="s">
        <v>953</v>
      </c>
      <c r="D622" s="141" t="s">
        <v>49</v>
      </c>
      <c r="E622" s="141">
        <v>9</v>
      </c>
      <c r="F622" s="304"/>
      <c r="G622" s="374"/>
      <c r="H622" s="334"/>
      <c r="I622" s="304"/>
      <c r="J622" s="304"/>
    </row>
    <row r="623" spans="1:10" ht="25.5">
      <c r="A623" s="331" t="s">
        <v>1693</v>
      </c>
      <c r="B623" s="302" t="s">
        <v>954</v>
      </c>
      <c r="C623" s="305" t="s">
        <v>955</v>
      </c>
      <c r="D623" s="141" t="s">
        <v>31</v>
      </c>
      <c r="E623" s="141">
        <v>600</v>
      </c>
      <c r="F623" s="136"/>
      <c r="G623" s="304"/>
      <c r="H623" s="304"/>
      <c r="I623" s="409"/>
      <c r="J623" s="409"/>
    </row>
    <row r="624" spans="1:10">
      <c r="A624" s="332"/>
      <c r="B624" s="378"/>
      <c r="C624" s="385"/>
      <c r="D624" s="335"/>
      <c r="E624" s="358"/>
      <c r="F624" s="329"/>
      <c r="G624" s="378"/>
      <c r="H624" s="405"/>
      <c r="I624" s="406" t="s">
        <v>1694</v>
      </c>
      <c r="J624" s="407"/>
    </row>
    <row r="625" spans="1:10">
      <c r="A625" s="330" t="s">
        <v>1695</v>
      </c>
      <c r="B625" s="181" t="s">
        <v>2763</v>
      </c>
      <c r="C625" s="235"/>
      <c r="D625" s="333"/>
      <c r="E625" s="357"/>
      <c r="F625" s="320"/>
      <c r="G625" s="375"/>
      <c r="H625" s="333"/>
      <c r="I625" s="320"/>
      <c r="J625" s="320"/>
    </row>
    <row r="626" spans="1:10" ht="63.75">
      <c r="A626" s="331" t="s">
        <v>1696</v>
      </c>
      <c r="B626" s="302" t="s">
        <v>957</v>
      </c>
      <c r="C626" s="305" t="s">
        <v>958</v>
      </c>
      <c r="D626" s="141" t="s">
        <v>31</v>
      </c>
      <c r="E626" s="299">
        <v>3</v>
      </c>
      <c r="F626" s="334">
        <v>1</v>
      </c>
      <c r="G626" s="748">
        <v>145</v>
      </c>
      <c r="H626" s="749">
        <f>G626</f>
        <v>145</v>
      </c>
      <c r="I626" s="334">
        <v>21</v>
      </c>
      <c r="J626" s="749">
        <f>(G626*E626)*1.21</f>
        <v>526.35</v>
      </c>
    </row>
    <row r="627" spans="1:10" ht="51">
      <c r="A627" s="331" t="s">
        <v>1697</v>
      </c>
      <c r="B627" s="302" t="s">
        <v>960</v>
      </c>
      <c r="C627" s="305" t="s">
        <v>961</v>
      </c>
      <c r="D627" s="141" t="s">
        <v>31</v>
      </c>
      <c r="E627" s="299">
        <v>3</v>
      </c>
      <c r="F627" s="334">
        <v>1</v>
      </c>
      <c r="G627" s="748">
        <v>145</v>
      </c>
      <c r="H627" s="749">
        <f t="shared" ref="H627:H633" si="9">G627</f>
        <v>145</v>
      </c>
      <c r="I627" s="334">
        <v>21</v>
      </c>
      <c r="J627" s="749">
        <f>(G627*E627)*1.21</f>
        <v>526.35</v>
      </c>
    </row>
    <row r="628" spans="1:10" ht="51">
      <c r="A628" s="331" t="s">
        <v>1698</v>
      </c>
      <c r="B628" s="302" t="s">
        <v>963</v>
      </c>
      <c r="C628" s="305" t="s">
        <v>964</v>
      </c>
      <c r="D628" s="141" t="s">
        <v>31</v>
      </c>
      <c r="E628" s="299">
        <v>3</v>
      </c>
      <c r="F628" s="334">
        <v>1</v>
      </c>
      <c r="G628" s="748">
        <v>145</v>
      </c>
      <c r="H628" s="749">
        <f t="shared" si="9"/>
        <v>145</v>
      </c>
      <c r="I628" s="334">
        <v>21</v>
      </c>
      <c r="J628" s="749">
        <f>(G628*E628)*1.21</f>
        <v>526.35</v>
      </c>
    </row>
    <row r="629" spans="1:10" ht="51">
      <c r="A629" s="331" t="s">
        <v>1699</v>
      </c>
      <c r="B629" s="302" t="s">
        <v>966</v>
      </c>
      <c r="C629" s="305" t="s">
        <v>967</v>
      </c>
      <c r="D629" s="141" t="s">
        <v>31</v>
      </c>
      <c r="E629" s="299">
        <v>3</v>
      </c>
      <c r="F629" s="334">
        <v>1</v>
      </c>
      <c r="G629" s="748">
        <v>145</v>
      </c>
      <c r="H629" s="749">
        <f t="shared" si="9"/>
        <v>145</v>
      </c>
      <c r="I629" s="334">
        <v>21</v>
      </c>
      <c r="J629" s="749">
        <f>(G629*E629)*1.21</f>
        <v>526.35</v>
      </c>
    </row>
    <row r="630" spans="1:10" ht="51">
      <c r="A630" s="331" t="s">
        <v>1700</v>
      </c>
      <c r="B630" s="302" t="s">
        <v>969</v>
      </c>
      <c r="C630" s="305" t="s">
        <v>970</v>
      </c>
      <c r="D630" s="141" t="s">
        <v>31</v>
      </c>
      <c r="E630" s="299">
        <v>3</v>
      </c>
      <c r="F630" s="334">
        <v>1</v>
      </c>
      <c r="G630" s="748">
        <v>145</v>
      </c>
      <c r="H630" s="749">
        <f t="shared" si="9"/>
        <v>145</v>
      </c>
      <c r="I630" s="334">
        <v>21</v>
      </c>
      <c r="J630" s="749">
        <f>(G630*E630)*1.21</f>
        <v>526.35</v>
      </c>
    </row>
    <row r="631" spans="1:10" ht="51">
      <c r="A631" s="331" t="s">
        <v>1701</v>
      </c>
      <c r="B631" s="302" t="s">
        <v>972</v>
      </c>
      <c r="C631" s="305" t="s">
        <v>973</v>
      </c>
      <c r="D631" s="141" t="s">
        <v>31</v>
      </c>
      <c r="E631" s="299">
        <v>4</v>
      </c>
      <c r="F631" s="334">
        <v>1</v>
      </c>
      <c r="G631" s="748">
        <v>145</v>
      </c>
      <c r="H631" s="749">
        <f t="shared" si="9"/>
        <v>145</v>
      </c>
      <c r="I631" s="334">
        <v>21</v>
      </c>
      <c r="J631" s="749">
        <f>(G631*E631)*1.21</f>
        <v>701.8</v>
      </c>
    </row>
    <row r="632" spans="1:10" ht="25.5">
      <c r="A632" s="331" t="s">
        <v>1702</v>
      </c>
      <c r="B632" s="302" t="s">
        <v>975</v>
      </c>
      <c r="C632" s="305" t="s">
        <v>976</v>
      </c>
      <c r="D632" s="141" t="s">
        <v>31</v>
      </c>
      <c r="E632" s="299">
        <v>3</v>
      </c>
      <c r="F632" s="334">
        <v>1</v>
      </c>
      <c r="G632" s="748">
        <v>145</v>
      </c>
      <c r="H632" s="749">
        <f t="shared" si="9"/>
        <v>145</v>
      </c>
      <c r="I632" s="334">
        <v>21</v>
      </c>
      <c r="J632" s="749">
        <f>(G632*E632)*1.21</f>
        <v>526.35</v>
      </c>
    </row>
    <row r="633" spans="1:10" ht="38.25">
      <c r="A633" s="331" t="s">
        <v>1703</v>
      </c>
      <c r="B633" s="302" t="s">
        <v>977</v>
      </c>
      <c r="C633" s="305" t="s">
        <v>978</v>
      </c>
      <c r="D633" s="141" t="s">
        <v>31</v>
      </c>
      <c r="E633" s="299">
        <v>3</v>
      </c>
      <c r="F633" s="334">
        <v>1</v>
      </c>
      <c r="G633" s="749">
        <v>402</v>
      </c>
      <c r="H633" s="749">
        <f t="shared" si="9"/>
        <v>402</v>
      </c>
      <c r="I633" s="334">
        <v>21</v>
      </c>
      <c r="J633" s="749">
        <f>(G633*E633)*1.21</f>
        <v>1459.26</v>
      </c>
    </row>
    <row r="634" spans="1:10" ht="25.5">
      <c r="A634" s="331" t="s">
        <v>1704</v>
      </c>
      <c r="B634" s="302" t="s">
        <v>979</v>
      </c>
      <c r="C634" s="305" t="s">
        <v>980</v>
      </c>
      <c r="D634" s="141" t="s">
        <v>31</v>
      </c>
      <c r="E634" s="299">
        <v>3</v>
      </c>
      <c r="F634" s="334">
        <v>1</v>
      </c>
      <c r="G634" s="749">
        <v>20</v>
      </c>
      <c r="H634" s="749">
        <v>20</v>
      </c>
      <c r="I634" s="334">
        <v>21</v>
      </c>
      <c r="J634" s="749">
        <f>(G634*E634)*1.21</f>
        <v>72.599999999999994</v>
      </c>
    </row>
    <row r="635" spans="1:10">
      <c r="A635" s="332"/>
      <c r="B635" s="341"/>
      <c r="C635" s="385"/>
      <c r="D635" s="335"/>
      <c r="E635" s="358"/>
      <c r="F635" s="404"/>
      <c r="G635" s="378"/>
      <c r="H635" s="405"/>
      <c r="I635" s="406" t="s">
        <v>1705</v>
      </c>
      <c r="J635" s="764">
        <v>4456</v>
      </c>
    </row>
    <row r="636" spans="1:10">
      <c r="A636" s="330" t="s">
        <v>1706</v>
      </c>
      <c r="B636" s="181" t="s">
        <v>2762</v>
      </c>
      <c r="C636" s="234"/>
      <c r="D636" s="186"/>
      <c r="E636" s="187"/>
      <c r="F636" s="320"/>
      <c r="G636" s="375"/>
      <c r="H636" s="333"/>
      <c r="I636" s="320"/>
      <c r="J636" s="320"/>
    </row>
    <row r="637" spans="1:10" ht="25.5">
      <c r="A637" s="331" t="s">
        <v>1707</v>
      </c>
      <c r="B637" s="302" t="s">
        <v>983</v>
      </c>
      <c r="C637" s="305" t="s">
        <v>984</v>
      </c>
      <c r="D637" s="141" t="s">
        <v>49</v>
      </c>
      <c r="E637" s="299">
        <v>240</v>
      </c>
      <c r="F637" s="334" t="s">
        <v>2846</v>
      </c>
      <c r="G637" s="749">
        <v>308</v>
      </c>
      <c r="H637" s="749">
        <f>G637</f>
        <v>308</v>
      </c>
      <c r="I637" s="334">
        <v>21</v>
      </c>
      <c r="J637" s="749">
        <f>(G637*E637)*1.21</f>
        <v>89443.199999999997</v>
      </c>
    </row>
    <row r="638" spans="1:10" ht="25.5">
      <c r="A638" s="331" t="s">
        <v>1708</v>
      </c>
      <c r="B638" s="302" t="s">
        <v>983</v>
      </c>
      <c r="C638" s="305" t="s">
        <v>986</v>
      </c>
      <c r="D638" s="141" t="s">
        <v>49</v>
      </c>
      <c r="E638" s="299">
        <v>180</v>
      </c>
      <c r="F638" s="768" t="s">
        <v>2846</v>
      </c>
      <c r="G638" s="749">
        <v>308</v>
      </c>
      <c r="H638" s="749">
        <f>G638</f>
        <v>308</v>
      </c>
      <c r="I638" s="762">
        <v>21</v>
      </c>
      <c r="J638" s="749">
        <f>(G638*E638)*1.21</f>
        <v>67082.399999999994</v>
      </c>
    </row>
    <row r="639" spans="1:10">
      <c r="A639" s="332"/>
      <c r="B639" s="341"/>
      <c r="C639" s="385"/>
      <c r="D639" s="335"/>
      <c r="E639" s="358"/>
      <c r="F639" s="404"/>
      <c r="G639" s="327"/>
      <c r="H639" s="405"/>
      <c r="I639" s="406" t="s">
        <v>1709</v>
      </c>
      <c r="J639" s="764">
        <v>129360</v>
      </c>
    </row>
    <row r="640" spans="1:10">
      <c r="A640" s="330" t="s">
        <v>1710</v>
      </c>
      <c r="B640" s="181" t="s">
        <v>2761</v>
      </c>
      <c r="C640" s="235"/>
      <c r="D640" s="179"/>
      <c r="E640" s="187"/>
      <c r="F640" s="431"/>
      <c r="G640" s="205"/>
      <c r="H640" s="205"/>
      <c r="I640" s="431"/>
      <c r="J640" s="431"/>
    </row>
    <row r="641" spans="1:10" ht="38.25">
      <c r="A641" s="267" t="s">
        <v>1717</v>
      </c>
      <c r="B641" s="305" t="s">
        <v>989</v>
      </c>
      <c r="C641" s="305" t="s">
        <v>2738</v>
      </c>
      <c r="D641" s="198" t="s">
        <v>49</v>
      </c>
      <c r="E641" s="300">
        <v>600</v>
      </c>
      <c r="F641" s="750" t="s">
        <v>2847</v>
      </c>
      <c r="G641" s="749">
        <v>44.86</v>
      </c>
      <c r="H641" s="749">
        <v>43</v>
      </c>
      <c r="I641" s="334">
        <v>21</v>
      </c>
      <c r="J641" s="749">
        <f>(G641*E641)*1.21</f>
        <v>32568.36</v>
      </c>
    </row>
    <row r="642" spans="1:10" ht="25.5">
      <c r="A642" s="267" t="s">
        <v>1718</v>
      </c>
      <c r="B642" s="302" t="s">
        <v>990</v>
      </c>
      <c r="C642" s="305" t="s">
        <v>2737</v>
      </c>
      <c r="D642" s="141" t="s">
        <v>49</v>
      </c>
      <c r="E642" s="299">
        <v>450</v>
      </c>
      <c r="F642" s="750" t="s">
        <v>2847</v>
      </c>
      <c r="G642" s="749">
        <v>56.97</v>
      </c>
      <c r="H642" s="749">
        <v>54.6</v>
      </c>
      <c r="I642" s="334">
        <v>21</v>
      </c>
      <c r="J642" s="749">
        <f>(G642*E642)*1.21</f>
        <v>31020.165000000001</v>
      </c>
    </row>
    <row r="643" spans="1:10">
      <c r="A643" s="267" t="s">
        <v>1719</v>
      </c>
      <c r="B643" s="302" t="s">
        <v>990</v>
      </c>
      <c r="C643" s="305" t="s">
        <v>2736</v>
      </c>
      <c r="D643" s="141" t="s">
        <v>49</v>
      </c>
      <c r="E643" s="299">
        <v>108</v>
      </c>
      <c r="F643" s="334" t="s">
        <v>2848</v>
      </c>
      <c r="G643" s="749">
        <v>5.0999999999999996</v>
      </c>
      <c r="H643" s="749">
        <v>5.0999999999999996</v>
      </c>
      <c r="I643" s="334">
        <v>21</v>
      </c>
      <c r="J643" s="749">
        <f>(G643*E643)*1.21</f>
        <v>666.46799999999996</v>
      </c>
    </row>
    <row r="644" spans="1:10">
      <c r="A644" s="267" t="s">
        <v>1720</v>
      </c>
      <c r="B644" s="302" t="s">
        <v>990</v>
      </c>
      <c r="C644" s="305" t="s">
        <v>2739</v>
      </c>
      <c r="D644" s="141" t="s">
        <v>31</v>
      </c>
      <c r="E644" s="299">
        <v>150</v>
      </c>
      <c r="F644" s="762" t="s">
        <v>2832</v>
      </c>
      <c r="G644" s="749">
        <v>0.17</v>
      </c>
      <c r="H644" s="749">
        <v>3.4</v>
      </c>
      <c r="I644" s="762">
        <v>21</v>
      </c>
      <c r="J644" s="749">
        <f>(G644*E644)*1.21</f>
        <v>30.855000000000004</v>
      </c>
    </row>
    <row r="645" spans="1:10">
      <c r="A645" s="332"/>
      <c r="B645" s="378"/>
      <c r="C645" s="385"/>
      <c r="D645" s="335"/>
      <c r="E645" s="358"/>
      <c r="F645" s="404"/>
      <c r="G645" s="378"/>
      <c r="H645" s="405"/>
      <c r="I645" s="406" t="s">
        <v>1711</v>
      </c>
      <c r="J645" s="769">
        <v>53128</v>
      </c>
    </row>
    <row r="646" spans="1:10">
      <c r="A646" s="330" t="s">
        <v>1712</v>
      </c>
      <c r="B646" s="181" t="s">
        <v>993</v>
      </c>
      <c r="C646" s="235"/>
      <c r="D646" s="333"/>
      <c r="E646" s="357"/>
      <c r="F646" s="320"/>
      <c r="G646" s="375"/>
      <c r="H646" s="333"/>
      <c r="I646" s="320"/>
      <c r="J646" s="320"/>
    </row>
    <row r="647" spans="1:10" ht="25.5">
      <c r="A647" s="331" t="s">
        <v>1713</v>
      </c>
      <c r="B647" s="204" t="s">
        <v>995</v>
      </c>
      <c r="C647" s="243" t="s">
        <v>996</v>
      </c>
      <c r="D647" s="141" t="s">
        <v>49</v>
      </c>
      <c r="E647" s="299">
        <v>60</v>
      </c>
      <c r="F647" s="304"/>
      <c r="G647" s="374"/>
      <c r="H647" s="334"/>
      <c r="I647" s="304"/>
      <c r="J647" s="304"/>
    </row>
    <row r="648" spans="1:10">
      <c r="A648" s="331" t="s">
        <v>1714</v>
      </c>
      <c r="B648" s="302" t="s">
        <v>998</v>
      </c>
      <c r="C648" s="305" t="s">
        <v>999</v>
      </c>
      <c r="D648" s="141" t="s">
        <v>49</v>
      </c>
      <c r="E648" s="299">
        <v>120</v>
      </c>
      <c r="F648" s="304"/>
      <c r="G648" s="374"/>
      <c r="H648" s="334"/>
      <c r="I648" s="304"/>
      <c r="J648" s="304"/>
    </row>
    <row r="649" spans="1:10" ht="25.5">
      <c r="A649" s="331" t="s">
        <v>1715</v>
      </c>
      <c r="B649" s="302" t="s">
        <v>2849</v>
      </c>
      <c r="C649" s="305" t="s">
        <v>1001</v>
      </c>
      <c r="D649" s="141" t="s">
        <v>49</v>
      </c>
      <c r="E649" s="299">
        <v>60</v>
      </c>
      <c r="F649" s="304"/>
      <c r="G649" s="374"/>
      <c r="H649" s="334"/>
      <c r="I649" s="304"/>
      <c r="J649" s="304"/>
    </row>
    <row r="650" spans="1:10" ht="25.5">
      <c r="A650" s="331" t="s">
        <v>1716</v>
      </c>
      <c r="B650" s="302" t="s">
        <v>1003</v>
      </c>
      <c r="C650" s="305" t="s">
        <v>1004</v>
      </c>
      <c r="D650" s="141" t="s">
        <v>49</v>
      </c>
      <c r="E650" s="299">
        <v>60</v>
      </c>
      <c r="F650" s="409"/>
      <c r="G650" s="304"/>
      <c r="H650" s="304"/>
      <c r="I650" s="409"/>
      <c r="J650" s="409"/>
    </row>
    <row r="651" spans="1:10">
      <c r="A651" s="332"/>
      <c r="B651" s="341"/>
      <c r="C651" s="385"/>
      <c r="D651" s="335"/>
      <c r="E651" s="358"/>
      <c r="F651" s="404"/>
      <c r="G651" s="378"/>
      <c r="H651" s="405"/>
      <c r="I651" s="406" t="s">
        <v>1721</v>
      </c>
      <c r="J651" s="407"/>
    </row>
    <row r="652" spans="1:10">
      <c r="A652" s="330" t="s">
        <v>1722</v>
      </c>
      <c r="B652" s="181" t="s">
        <v>1007</v>
      </c>
      <c r="C652" s="235"/>
      <c r="D652" s="179"/>
      <c r="E652" s="187"/>
      <c r="F652" s="320"/>
      <c r="G652" s="375"/>
      <c r="H652" s="333"/>
      <c r="I652" s="320"/>
      <c r="J652" s="320"/>
    </row>
    <row r="653" spans="1:10" ht="25.5">
      <c r="A653" s="331" t="s">
        <v>1724</v>
      </c>
      <c r="B653" s="302" t="s">
        <v>1009</v>
      </c>
      <c r="C653" s="305" t="s">
        <v>1010</v>
      </c>
      <c r="D653" s="141" t="s">
        <v>49</v>
      </c>
      <c r="E653" s="299">
        <v>72</v>
      </c>
      <c r="F653" s="371" t="s">
        <v>2850</v>
      </c>
      <c r="G653" s="371">
        <v>1.92</v>
      </c>
      <c r="H653" s="334">
        <v>1.92</v>
      </c>
      <c r="I653" s="334">
        <v>21</v>
      </c>
      <c r="J653" s="749">
        <f>(G653*E653)*1.21</f>
        <v>167.2704</v>
      </c>
    </row>
    <row r="654" spans="1:10">
      <c r="A654" s="331" t="s">
        <v>1725</v>
      </c>
      <c r="B654" s="302" t="s">
        <v>1012</v>
      </c>
      <c r="C654" s="305" t="s">
        <v>1013</v>
      </c>
      <c r="D654" s="141" t="s">
        <v>31</v>
      </c>
      <c r="E654" s="299">
        <v>3000</v>
      </c>
      <c r="F654" s="371">
        <v>1</v>
      </c>
      <c r="G654" s="371">
        <v>6.5000000000000002E-2</v>
      </c>
      <c r="H654" s="334">
        <v>6.5000000000000002E-2</v>
      </c>
      <c r="I654" s="334">
        <v>21</v>
      </c>
      <c r="J654" s="749">
        <f>(G654*E654)*1.21</f>
        <v>235.95</v>
      </c>
    </row>
    <row r="655" spans="1:10" ht="25.5">
      <c r="A655" s="331" t="s">
        <v>1726</v>
      </c>
      <c r="B655" s="302" t="s">
        <v>1015</v>
      </c>
      <c r="C655" s="305" t="s">
        <v>1016</v>
      </c>
      <c r="D655" s="141" t="s">
        <v>31</v>
      </c>
      <c r="E655" s="299">
        <v>30</v>
      </c>
      <c r="F655" s="371">
        <v>1</v>
      </c>
      <c r="G655" s="371">
        <v>3.05</v>
      </c>
      <c r="H655" s="334">
        <v>3.05</v>
      </c>
      <c r="I655" s="334">
        <v>21</v>
      </c>
      <c r="J655" s="749">
        <f>(G655*E655)*1.21</f>
        <v>110.715</v>
      </c>
    </row>
    <row r="656" spans="1:10" ht="25.5">
      <c r="A656" s="331" t="s">
        <v>1727</v>
      </c>
      <c r="B656" s="302" t="s">
        <v>1018</v>
      </c>
      <c r="C656" s="305" t="s">
        <v>1019</v>
      </c>
      <c r="D656" s="141" t="s">
        <v>31</v>
      </c>
      <c r="E656" s="299">
        <v>60</v>
      </c>
      <c r="F656" s="371">
        <v>1</v>
      </c>
      <c r="G656" s="371">
        <v>4.4000000000000004</v>
      </c>
      <c r="H656" s="334">
        <v>4.4000000000000004</v>
      </c>
      <c r="I656" s="334">
        <v>21</v>
      </c>
      <c r="J656" s="749">
        <f>(G656*E656)*1.21</f>
        <v>319.44</v>
      </c>
    </row>
    <row r="657" spans="1:10">
      <c r="A657" s="331" t="s">
        <v>1728</v>
      </c>
      <c r="B657" s="302" t="s">
        <v>1021</v>
      </c>
      <c r="C657" s="305" t="s">
        <v>2740</v>
      </c>
      <c r="D657" s="141" t="s">
        <v>49</v>
      </c>
      <c r="E657" s="299">
        <v>75</v>
      </c>
      <c r="F657" s="762" t="s">
        <v>2851</v>
      </c>
      <c r="G657" s="334">
        <v>1.26</v>
      </c>
      <c r="H657" s="334">
        <v>1.26</v>
      </c>
      <c r="I657" s="762">
        <v>21</v>
      </c>
      <c r="J657" s="749">
        <f>(G657*E657)*1.21</f>
        <v>114.345</v>
      </c>
    </row>
    <row r="658" spans="1:10">
      <c r="A658" s="332"/>
      <c r="B658" s="341"/>
      <c r="C658" s="385"/>
      <c r="D658" s="335"/>
      <c r="E658" s="358"/>
      <c r="F658" s="404"/>
      <c r="G658" s="378"/>
      <c r="H658" s="405"/>
      <c r="I658" s="406" t="s">
        <v>1723</v>
      </c>
      <c r="J658" s="407">
        <v>783.24</v>
      </c>
    </row>
    <row r="659" spans="1:10">
      <c r="A659" s="330" t="s">
        <v>1729</v>
      </c>
      <c r="B659" s="181" t="s">
        <v>2759</v>
      </c>
      <c r="C659" s="235"/>
      <c r="D659" s="179"/>
      <c r="E659" s="187"/>
      <c r="F659" s="320"/>
      <c r="G659" s="375"/>
      <c r="H659" s="333"/>
      <c r="I659" s="320"/>
      <c r="J659" s="320"/>
    </row>
    <row r="660" spans="1:10" ht="25.5">
      <c r="A660" s="381" t="s">
        <v>1734</v>
      </c>
      <c r="B660" s="297" t="s">
        <v>1025</v>
      </c>
      <c r="C660" s="380" t="s">
        <v>1730</v>
      </c>
      <c r="D660" s="139" t="s">
        <v>31</v>
      </c>
      <c r="E660" s="150">
        <v>15</v>
      </c>
      <c r="F660" s="371">
        <v>1</v>
      </c>
      <c r="G660" s="748">
        <v>2.3199999999999998</v>
      </c>
      <c r="H660" s="748">
        <f>G660</f>
        <v>2.3199999999999998</v>
      </c>
      <c r="I660" s="371">
        <v>21</v>
      </c>
      <c r="J660" s="749">
        <f>(G660*E660)*1.21</f>
        <v>42.107999999999997</v>
      </c>
    </row>
    <row r="661" spans="1:10" ht="25.5">
      <c r="A661" s="381" t="s">
        <v>1735</v>
      </c>
      <c r="B661" s="297" t="s">
        <v>1025</v>
      </c>
      <c r="C661" s="380" t="s">
        <v>1731</v>
      </c>
      <c r="D661" s="139" t="s">
        <v>31</v>
      </c>
      <c r="E661" s="150">
        <v>30</v>
      </c>
      <c r="F661" s="371">
        <v>1</v>
      </c>
      <c r="G661" s="748">
        <v>2.7</v>
      </c>
      <c r="H661" s="748">
        <f t="shared" ref="H661:H663" si="10">G661</f>
        <v>2.7</v>
      </c>
      <c r="I661" s="371">
        <v>21</v>
      </c>
      <c r="J661" s="749">
        <f>(G661*E661)*1.21</f>
        <v>98.009999999999991</v>
      </c>
    </row>
    <row r="662" spans="1:10" ht="25.5">
      <c r="A662" s="381" t="s">
        <v>1736</v>
      </c>
      <c r="B662" s="297" t="s">
        <v>1025</v>
      </c>
      <c r="C662" s="380" t="s">
        <v>1732</v>
      </c>
      <c r="D662" s="139" t="s">
        <v>31</v>
      </c>
      <c r="E662" s="150">
        <v>30</v>
      </c>
      <c r="F662" s="371">
        <v>1</v>
      </c>
      <c r="G662" s="748">
        <v>3.3</v>
      </c>
      <c r="H662" s="748">
        <f t="shared" si="10"/>
        <v>3.3</v>
      </c>
      <c r="I662" s="371">
        <v>21</v>
      </c>
      <c r="J662" s="749">
        <f>(G662*E662)*1.21</f>
        <v>119.78999999999999</v>
      </c>
    </row>
    <row r="663" spans="1:10" ht="25.5">
      <c r="A663" s="381" t="s">
        <v>1737</v>
      </c>
      <c r="B663" s="297" t="s">
        <v>1028</v>
      </c>
      <c r="C663" s="380" t="s">
        <v>1733</v>
      </c>
      <c r="D663" s="139" t="s">
        <v>31</v>
      </c>
      <c r="E663" s="150">
        <v>60</v>
      </c>
      <c r="F663" s="762">
        <v>1</v>
      </c>
      <c r="G663" s="749">
        <v>10.8</v>
      </c>
      <c r="H663" s="748">
        <f t="shared" si="10"/>
        <v>10.8</v>
      </c>
      <c r="I663" s="762">
        <v>21</v>
      </c>
      <c r="J663" s="749">
        <f>(G663*E663)*1.21</f>
        <v>784.07999999999993</v>
      </c>
    </row>
    <row r="664" spans="1:10">
      <c r="A664" s="332"/>
      <c r="B664" s="341"/>
      <c r="C664" s="385"/>
      <c r="D664" s="335"/>
      <c r="E664" s="358"/>
      <c r="F664" s="404"/>
      <c r="G664" s="378"/>
      <c r="H664" s="405"/>
      <c r="I664" s="406" t="s">
        <v>1738</v>
      </c>
      <c r="J664" s="769">
        <v>862.8</v>
      </c>
    </row>
    <row r="665" spans="1:10">
      <c r="A665" s="330" t="s">
        <v>81</v>
      </c>
      <c r="B665" s="181" t="s">
        <v>2760</v>
      </c>
      <c r="C665" s="245"/>
      <c r="D665" s="188"/>
      <c r="E665" s="206"/>
      <c r="F665" s="320"/>
      <c r="G665" s="375"/>
      <c r="H665" s="333"/>
      <c r="I665" s="320"/>
      <c r="J665" s="320"/>
    </row>
    <row r="666" spans="1:10" ht="25.5">
      <c r="A666" s="331" t="s">
        <v>1739</v>
      </c>
      <c r="B666" s="302" t="s">
        <v>1032</v>
      </c>
      <c r="C666" s="305" t="s">
        <v>2744</v>
      </c>
      <c r="D666" s="141" t="s">
        <v>31</v>
      </c>
      <c r="E666" s="300">
        <v>105000</v>
      </c>
      <c r="F666" s="334">
        <v>1</v>
      </c>
      <c r="G666" s="749">
        <v>0.2</v>
      </c>
      <c r="H666" s="749">
        <f>G666</f>
        <v>0.2</v>
      </c>
      <c r="I666" s="334">
        <v>21</v>
      </c>
      <c r="J666" s="749">
        <f>(G666*E666)*1.21</f>
        <v>25410</v>
      </c>
    </row>
    <row r="667" spans="1:10" ht="25.5">
      <c r="A667" s="331" t="s">
        <v>1740</v>
      </c>
      <c r="B667" s="302" t="s">
        <v>1034</v>
      </c>
      <c r="C667" s="305" t="s">
        <v>1035</v>
      </c>
      <c r="D667" s="141" t="s">
        <v>31</v>
      </c>
      <c r="E667" s="300">
        <v>3000</v>
      </c>
      <c r="F667" s="334">
        <v>1</v>
      </c>
      <c r="G667" s="749">
        <v>0.36</v>
      </c>
      <c r="H667" s="749">
        <f t="shared" ref="H667:H673" si="11">G667</f>
        <v>0.36</v>
      </c>
      <c r="I667" s="334">
        <v>21</v>
      </c>
      <c r="J667" s="749">
        <f>(G667*E667)*1.21</f>
        <v>1306.8</v>
      </c>
    </row>
    <row r="668" spans="1:10">
      <c r="A668" s="331" t="s">
        <v>1741</v>
      </c>
      <c r="B668" s="302" t="s">
        <v>1037</v>
      </c>
      <c r="C668" s="305" t="s">
        <v>1038</v>
      </c>
      <c r="D668" s="141" t="s">
        <v>31</v>
      </c>
      <c r="E668" s="300">
        <v>600</v>
      </c>
      <c r="F668" s="334">
        <v>1</v>
      </c>
      <c r="G668" s="749">
        <v>0.2</v>
      </c>
      <c r="H668" s="749">
        <f t="shared" si="11"/>
        <v>0.2</v>
      </c>
      <c r="I668" s="334">
        <v>21</v>
      </c>
      <c r="J668" s="749">
        <f>(G668*E668)*1.21</f>
        <v>145.19999999999999</v>
      </c>
    </row>
    <row r="669" spans="1:10" ht="25.5">
      <c r="A669" s="331" t="s">
        <v>1742</v>
      </c>
      <c r="B669" s="302" t="s">
        <v>1039</v>
      </c>
      <c r="C669" s="305" t="s">
        <v>2743</v>
      </c>
      <c r="D669" s="141" t="s">
        <v>31</v>
      </c>
      <c r="E669" s="300">
        <v>1500</v>
      </c>
      <c r="F669" s="334">
        <v>1</v>
      </c>
      <c r="G669" s="749">
        <v>0.36</v>
      </c>
      <c r="H669" s="749">
        <f t="shared" si="11"/>
        <v>0.36</v>
      </c>
      <c r="I669" s="334">
        <v>21</v>
      </c>
      <c r="J669" s="749">
        <f>(G669*E669)*1.21</f>
        <v>653.4</v>
      </c>
    </row>
    <row r="670" spans="1:10" ht="25.5">
      <c r="A670" s="331" t="s">
        <v>1743</v>
      </c>
      <c r="B670" s="302" t="s">
        <v>1040</v>
      </c>
      <c r="C670" s="246" t="s">
        <v>2742</v>
      </c>
      <c r="D670" s="141" t="s">
        <v>31</v>
      </c>
      <c r="E670" s="300">
        <v>3000</v>
      </c>
      <c r="F670" s="334">
        <v>1</v>
      </c>
      <c r="G670" s="749">
        <v>0.2</v>
      </c>
      <c r="H670" s="749">
        <f t="shared" si="11"/>
        <v>0.2</v>
      </c>
      <c r="I670" s="334">
        <v>21</v>
      </c>
      <c r="J670" s="749">
        <f>(G670*E670)*1.21</f>
        <v>726</v>
      </c>
    </row>
    <row r="671" spans="1:10" ht="25.5">
      <c r="A671" s="331" t="s">
        <v>1744</v>
      </c>
      <c r="B671" s="302" t="s">
        <v>1041</v>
      </c>
      <c r="C671" s="246" t="s">
        <v>2741</v>
      </c>
      <c r="D671" s="141" t="s">
        <v>31</v>
      </c>
      <c r="E671" s="300">
        <v>15000</v>
      </c>
      <c r="F671" s="334">
        <v>1</v>
      </c>
      <c r="G671" s="749">
        <v>0.35</v>
      </c>
      <c r="H671" s="749">
        <f t="shared" si="11"/>
        <v>0.35</v>
      </c>
      <c r="I671" s="334">
        <v>21</v>
      </c>
      <c r="J671" s="749">
        <f>(G671*E671)*1.21</f>
        <v>6352.5</v>
      </c>
    </row>
    <row r="672" spans="1:10" ht="38.25">
      <c r="A672" s="331" t="s">
        <v>1745</v>
      </c>
      <c r="B672" s="302" t="s">
        <v>1042</v>
      </c>
      <c r="C672" s="305" t="s">
        <v>1043</v>
      </c>
      <c r="D672" s="141" t="s">
        <v>31</v>
      </c>
      <c r="E672" s="300">
        <v>900</v>
      </c>
      <c r="F672" s="334">
        <v>1</v>
      </c>
      <c r="G672" s="749">
        <v>0.21</v>
      </c>
      <c r="H672" s="749">
        <f t="shared" si="11"/>
        <v>0.21</v>
      </c>
      <c r="I672" s="334">
        <v>21</v>
      </c>
      <c r="J672" s="749">
        <f>(G672*E672)*1.21</f>
        <v>228.69</v>
      </c>
    </row>
    <row r="673" spans="1:10" ht="25.5">
      <c r="A673" s="331" t="s">
        <v>1746</v>
      </c>
      <c r="B673" s="302" t="s">
        <v>1044</v>
      </c>
      <c r="C673" s="305" t="s">
        <v>1045</v>
      </c>
      <c r="D673" s="141" t="s">
        <v>31</v>
      </c>
      <c r="E673" s="300">
        <v>900</v>
      </c>
      <c r="F673" s="334">
        <v>1</v>
      </c>
      <c r="G673" s="749">
        <v>0.35</v>
      </c>
      <c r="H673" s="749">
        <f t="shared" si="11"/>
        <v>0.35</v>
      </c>
      <c r="I673" s="334">
        <v>21</v>
      </c>
      <c r="J673" s="749">
        <f>(G673*E673)*1.21</f>
        <v>381.15</v>
      </c>
    </row>
    <row r="674" spans="1:10">
      <c r="A674" s="332"/>
      <c r="B674" s="341"/>
      <c r="C674" s="385"/>
      <c r="D674" s="335"/>
      <c r="E674" s="358"/>
      <c r="F674" s="329"/>
      <c r="G674" s="378"/>
      <c r="H674" s="335"/>
      <c r="I674" s="373" t="s">
        <v>1747</v>
      </c>
      <c r="J674" s="747">
        <v>29094</v>
      </c>
    </row>
    <row r="675" spans="1:10">
      <c r="A675" s="330" t="s">
        <v>1748</v>
      </c>
      <c r="B675" s="181" t="s">
        <v>1048</v>
      </c>
      <c r="C675" s="245"/>
      <c r="D675" s="188"/>
      <c r="E675" s="206"/>
      <c r="F675" s="320"/>
      <c r="G675" s="375"/>
      <c r="H675" s="333"/>
      <c r="I675" s="320"/>
      <c r="J675" s="320"/>
    </row>
    <row r="676" spans="1:10" ht="38.25">
      <c r="A676" s="331" t="s">
        <v>1749</v>
      </c>
      <c r="B676" s="302" t="s">
        <v>1050</v>
      </c>
      <c r="C676" s="246" t="s">
        <v>1051</v>
      </c>
      <c r="D676" s="144" t="s">
        <v>49</v>
      </c>
      <c r="E676" s="300">
        <v>120</v>
      </c>
      <c r="F676" s="762">
        <v>100</v>
      </c>
      <c r="G676" s="749">
        <v>120</v>
      </c>
      <c r="H676" s="749">
        <v>120</v>
      </c>
      <c r="I676" s="762">
        <v>21</v>
      </c>
      <c r="J676" s="749">
        <f>(G676*E676)*1.21</f>
        <v>17424</v>
      </c>
    </row>
    <row r="677" spans="1:10">
      <c r="A677" s="332"/>
      <c r="B677" s="341"/>
      <c r="C677" s="385"/>
      <c r="D677" s="335"/>
      <c r="E677" s="358"/>
      <c r="F677" s="404"/>
      <c r="G677" s="378"/>
      <c r="H677" s="405"/>
      <c r="I677" s="406" t="s">
        <v>1754</v>
      </c>
      <c r="J677" s="769">
        <v>14400</v>
      </c>
    </row>
    <row r="678" spans="1:10">
      <c r="A678" s="330" t="s">
        <v>1750</v>
      </c>
      <c r="B678" s="181" t="s">
        <v>1054</v>
      </c>
      <c r="C678" s="234"/>
      <c r="D678" s="178"/>
      <c r="E678" s="185"/>
      <c r="F678" s="320"/>
      <c r="G678" s="375"/>
      <c r="H678" s="333"/>
      <c r="I678" s="320"/>
      <c r="J678" s="320"/>
    </row>
    <row r="679" spans="1:10">
      <c r="A679" s="331" t="s">
        <v>1751</v>
      </c>
      <c r="B679" s="160" t="s">
        <v>1056</v>
      </c>
      <c r="C679" s="243" t="s">
        <v>2613</v>
      </c>
      <c r="D679" s="141" t="s">
        <v>49</v>
      </c>
      <c r="E679" s="299">
        <v>18</v>
      </c>
      <c r="F679" s="371">
        <v>500</v>
      </c>
      <c r="G679" s="748">
        <v>230</v>
      </c>
      <c r="H679" s="749">
        <f>G679</f>
        <v>230</v>
      </c>
      <c r="I679" s="334">
        <v>21</v>
      </c>
      <c r="J679" s="749">
        <f>(G679*E679)*1.21</f>
        <v>5009.3999999999996</v>
      </c>
    </row>
    <row r="680" spans="1:10">
      <c r="A680" s="331" t="s">
        <v>1752</v>
      </c>
      <c r="B680" s="160" t="s">
        <v>1056</v>
      </c>
      <c r="C680" s="243" t="s">
        <v>2614</v>
      </c>
      <c r="D680" s="153" t="s">
        <v>49</v>
      </c>
      <c r="E680" s="154">
        <v>36</v>
      </c>
      <c r="F680" s="371">
        <v>500</v>
      </c>
      <c r="G680" s="748">
        <v>187</v>
      </c>
      <c r="H680" s="749">
        <f t="shared" ref="H680:H681" si="12">G680</f>
        <v>187</v>
      </c>
      <c r="I680" s="334">
        <v>21</v>
      </c>
      <c r="J680" s="749">
        <f>(G680*E680)*1.21</f>
        <v>8145.7199999999993</v>
      </c>
    </row>
    <row r="681" spans="1:10" ht="25.5">
      <c r="A681" s="331" t="s">
        <v>1753</v>
      </c>
      <c r="B681" s="160" t="s">
        <v>1056</v>
      </c>
      <c r="C681" s="243" t="s">
        <v>2615</v>
      </c>
      <c r="D681" s="153" t="s">
        <v>49</v>
      </c>
      <c r="E681" s="154">
        <v>450</v>
      </c>
      <c r="F681" s="770">
        <v>100</v>
      </c>
      <c r="G681" s="749">
        <v>10.4</v>
      </c>
      <c r="H681" s="749">
        <f t="shared" si="12"/>
        <v>10.4</v>
      </c>
      <c r="I681" s="762">
        <v>21</v>
      </c>
      <c r="J681" s="749">
        <f>(G681*E681)*1.21</f>
        <v>5662.8</v>
      </c>
    </row>
    <row r="682" spans="1:10">
      <c r="A682" s="332"/>
      <c r="B682" s="341"/>
      <c r="C682" s="385"/>
      <c r="D682" s="335"/>
      <c r="E682" s="358"/>
      <c r="F682" s="329"/>
      <c r="G682" s="378"/>
      <c r="H682" s="405"/>
      <c r="I682" s="406" t="s">
        <v>1755</v>
      </c>
      <c r="J682" s="769">
        <v>15552</v>
      </c>
    </row>
    <row r="683" spans="1:10">
      <c r="A683" s="330" t="s">
        <v>1756</v>
      </c>
      <c r="B683" s="181" t="s">
        <v>1061</v>
      </c>
      <c r="C683" s="234"/>
      <c r="D683" s="178"/>
      <c r="E683" s="185"/>
      <c r="F683" s="320"/>
      <c r="G683" s="375"/>
      <c r="H683" s="333"/>
      <c r="I683" s="320"/>
      <c r="J683" s="320"/>
    </row>
    <row r="684" spans="1:10">
      <c r="A684" s="331" t="s">
        <v>1757</v>
      </c>
      <c r="B684" s="160" t="s">
        <v>1063</v>
      </c>
      <c r="C684" s="243" t="s">
        <v>1064</v>
      </c>
      <c r="D684" s="154" t="s">
        <v>31</v>
      </c>
      <c r="E684" s="154">
        <v>15</v>
      </c>
      <c r="F684" s="334">
        <v>1</v>
      </c>
      <c r="G684" s="771">
        <v>7</v>
      </c>
      <c r="H684" s="771">
        <f>G684</f>
        <v>7</v>
      </c>
      <c r="I684" s="334">
        <v>21</v>
      </c>
      <c r="J684" s="749">
        <f>(G684*E684)*1.21</f>
        <v>127.05</v>
      </c>
    </row>
    <row r="685" spans="1:10">
      <c r="A685" s="331" t="s">
        <v>1758</v>
      </c>
      <c r="B685" s="160" t="s">
        <v>1063</v>
      </c>
      <c r="C685" s="243" t="s">
        <v>1066</v>
      </c>
      <c r="D685" s="154" t="s">
        <v>31</v>
      </c>
      <c r="E685" s="154">
        <v>15</v>
      </c>
      <c r="F685" s="334">
        <v>1</v>
      </c>
      <c r="G685" s="771">
        <v>7</v>
      </c>
      <c r="H685" s="771">
        <f t="shared" ref="H685:H691" si="13">G685</f>
        <v>7</v>
      </c>
      <c r="I685" s="334">
        <v>21</v>
      </c>
      <c r="J685" s="749">
        <f>(G685*E685)*1.21</f>
        <v>127.05</v>
      </c>
    </row>
    <row r="686" spans="1:10">
      <c r="A686" s="331" t="s">
        <v>1759</v>
      </c>
      <c r="B686" s="160" t="s">
        <v>1063</v>
      </c>
      <c r="C686" s="243" t="s">
        <v>2745</v>
      </c>
      <c r="D686" s="154" t="s">
        <v>31</v>
      </c>
      <c r="E686" s="299">
        <v>6</v>
      </c>
      <c r="F686" s="334">
        <v>1</v>
      </c>
      <c r="G686" s="771">
        <v>7</v>
      </c>
      <c r="H686" s="771">
        <f t="shared" si="13"/>
        <v>7</v>
      </c>
      <c r="I686" s="334">
        <v>21</v>
      </c>
      <c r="J686" s="749">
        <f>(G686*E686)*1.21</f>
        <v>50.82</v>
      </c>
    </row>
    <row r="687" spans="1:10">
      <c r="A687" s="331" t="s">
        <v>1760</v>
      </c>
      <c r="B687" s="302" t="s">
        <v>1069</v>
      </c>
      <c r="C687" s="305" t="s">
        <v>1070</v>
      </c>
      <c r="D687" s="141" t="s">
        <v>31</v>
      </c>
      <c r="E687" s="299">
        <v>12</v>
      </c>
      <c r="F687" s="334">
        <v>1</v>
      </c>
      <c r="G687" s="771">
        <v>12</v>
      </c>
      <c r="H687" s="771">
        <f t="shared" si="13"/>
        <v>12</v>
      </c>
      <c r="I687" s="334">
        <v>21</v>
      </c>
      <c r="J687" s="749">
        <f>(G687*E687)*1.21</f>
        <v>174.24</v>
      </c>
    </row>
    <row r="688" spans="1:10" ht="25.5">
      <c r="A688" s="331" t="s">
        <v>1761</v>
      </c>
      <c r="B688" s="302" t="s">
        <v>1071</v>
      </c>
      <c r="C688" s="305" t="s">
        <v>1072</v>
      </c>
      <c r="D688" s="141" t="s">
        <v>31</v>
      </c>
      <c r="E688" s="299">
        <v>3000</v>
      </c>
      <c r="F688" s="334">
        <v>1</v>
      </c>
      <c r="G688" s="771">
        <v>1.6</v>
      </c>
      <c r="H688" s="771">
        <f t="shared" si="13"/>
        <v>1.6</v>
      </c>
      <c r="I688" s="334">
        <v>21</v>
      </c>
      <c r="J688" s="749">
        <f>(G688*E688)*1.21</f>
        <v>5808</v>
      </c>
    </row>
    <row r="689" spans="1:10" ht="25.5">
      <c r="A689" s="331" t="s">
        <v>1762</v>
      </c>
      <c r="B689" s="302" t="s">
        <v>1071</v>
      </c>
      <c r="C689" s="305" t="s">
        <v>1073</v>
      </c>
      <c r="D689" s="141" t="s">
        <v>31</v>
      </c>
      <c r="E689" s="299">
        <v>6000</v>
      </c>
      <c r="F689" s="334">
        <v>1</v>
      </c>
      <c r="G689" s="771">
        <v>4.3999999999999997E-2</v>
      </c>
      <c r="H689" s="771">
        <f t="shared" si="13"/>
        <v>4.3999999999999997E-2</v>
      </c>
      <c r="I689" s="334">
        <v>21</v>
      </c>
      <c r="J689" s="749">
        <f>(G689*E689)*1.21</f>
        <v>319.44</v>
      </c>
    </row>
    <row r="690" spans="1:10" ht="25.5">
      <c r="A690" s="331" t="s">
        <v>1763</v>
      </c>
      <c r="B690" s="302" t="s">
        <v>1071</v>
      </c>
      <c r="C690" s="305" t="s">
        <v>1074</v>
      </c>
      <c r="D690" s="141" t="s">
        <v>31</v>
      </c>
      <c r="E690" s="299">
        <v>3000</v>
      </c>
      <c r="F690" s="334">
        <v>1</v>
      </c>
      <c r="G690" s="771">
        <v>2</v>
      </c>
      <c r="H690" s="771">
        <f t="shared" si="13"/>
        <v>2</v>
      </c>
      <c r="I690" s="334">
        <v>21</v>
      </c>
      <c r="J690" s="749">
        <f>(G690*E690)*1.21</f>
        <v>7260</v>
      </c>
    </row>
    <row r="691" spans="1:10" ht="25.5">
      <c r="A691" s="331" t="s">
        <v>1764</v>
      </c>
      <c r="B691" s="302" t="s">
        <v>1071</v>
      </c>
      <c r="C691" s="305" t="s">
        <v>1765</v>
      </c>
      <c r="D691" s="141" t="s">
        <v>31</v>
      </c>
      <c r="E691" s="299">
        <v>6000</v>
      </c>
      <c r="F691" s="384">
        <v>1</v>
      </c>
      <c r="G691" s="772">
        <v>4.3999999999999997E-2</v>
      </c>
      <c r="H691" s="771">
        <f t="shared" si="13"/>
        <v>4.3999999999999997E-2</v>
      </c>
      <c r="I691" s="334">
        <v>21</v>
      </c>
      <c r="J691" s="749">
        <f>(G691*E691)*1.21</f>
        <v>319.44</v>
      </c>
    </row>
    <row r="692" spans="1:10">
      <c r="A692" s="332"/>
      <c r="B692" s="341"/>
      <c r="C692" s="385"/>
      <c r="D692" s="335"/>
      <c r="E692" s="358"/>
      <c r="F692" s="329"/>
      <c r="G692" s="378"/>
      <c r="H692" s="405"/>
      <c r="I692" s="406" t="s">
        <v>1771</v>
      </c>
      <c r="J692" s="769">
        <v>11724</v>
      </c>
    </row>
    <row r="693" spans="1:10">
      <c r="A693" s="469" t="s">
        <v>234</v>
      </c>
      <c r="B693" s="424" t="s">
        <v>1766</v>
      </c>
      <c r="C693" s="459"/>
      <c r="D693" s="470"/>
      <c r="E693" s="471"/>
      <c r="F693" s="263"/>
      <c r="G693" s="264"/>
      <c r="H693" s="265"/>
      <c r="I693" s="263"/>
      <c r="J693" s="263"/>
    </row>
    <row r="694" spans="1:10" ht="25.5">
      <c r="A694" s="267" t="s">
        <v>1767</v>
      </c>
      <c r="B694" s="639" t="s">
        <v>1075</v>
      </c>
      <c r="C694" s="168" t="s">
        <v>1076</v>
      </c>
      <c r="D694" s="141" t="s">
        <v>31</v>
      </c>
      <c r="E694" s="299">
        <v>36</v>
      </c>
      <c r="F694" s="762" t="s">
        <v>2852</v>
      </c>
      <c r="G694" s="749">
        <v>11.5</v>
      </c>
      <c r="H694" s="749">
        <v>18.399999999999999</v>
      </c>
      <c r="I694" s="762">
        <v>21</v>
      </c>
      <c r="J694" s="749">
        <f>(G694*E694)*1.21</f>
        <v>500.94</v>
      </c>
    </row>
    <row r="695" spans="1:10">
      <c r="A695" s="332"/>
      <c r="B695" s="341"/>
      <c r="C695" s="385"/>
      <c r="D695" s="335"/>
      <c r="E695" s="358"/>
      <c r="F695" s="404"/>
      <c r="G695" s="378"/>
      <c r="H695" s="405"/>
      <c r="I695" s="406" t="s">
        <v>1772</v>
      </c>
      <c r="J695" s="769">
        <v>414</v>
      </c>
    </row>
    <row r="696" spans="1:10">
      <c r="A696" s="330" t="s">
        <v>1768</v>
      </c>
      <c r="B696" s="181" t="s">
        <v>1077</v>
      </c>
      <c r="C696" s="473"/>
      <c r="D696" s="474"/>
      <c r="E696" s="475"/>
      <c r="F696" s="320"/>
      <c r="G696" s="375"/>
      <c r="H696" s="333"/>
      <c r="I696" s="320"/>
      <c r="J696" s="320"/>
    </row>
    <row r="697" spans="1:10">
      <c r="A697" s="267" t="s">
        <v>1769</v>
      </c>
      <c r="B697" s="302" t="s">
        <v>1078</v>
      </c>
      <c r="C697" s="305" t="s">
        <v>1079</v>
      </c>
      <c r="D697" s="141" t="s">
        <v>31</v>
      </c>
      <c r="E697" s="299">
        <v>30</v>
      </c>
      <c r="F697" s="304"/>
      <c r="G697" s="374"/>
      <c r="H697" s="334"/>
      <c r="I697" s="304"/>
      <c r="J697" s="304"/>
    </row>
    <row r="698" spans="1:10" ht="25.5">
      <c r="A698" s="267" t="s">
        <v>1770</v>
      </c>
      <c r="B698" s="302" t="s">
        <v>1080</v>
      </c>
      <c r="C698" s="305" t="s">
        <v>1777</v>
      </c>
      <c r="D698" s="144" t="s">
        <v>31</v>
      </c>
      <c r="E698" s="300">
        <v>36</v>
      </c>
      <c r="F698" s="304"/>
      <c r="G698" s="374"/>
      <c r="H698" s="334"/>
      <c r="I698" s="304"/>
      <c r="J698" s="304"/>
    </row>
    <row r="699" spans="1:10">
      <c r="A699" s="332"/>
      <c r="B699" s="341"/>
      <c r="C699" s="385"/>
      <c r="D699" s="335"/>
      <c r="E699" s="358"/>
      <c r="F699" s="329"/>
      <c r="G699" s="378"/>
      <c r="H699" s="335"/>
      <c r="I699" s="373" t="s">
        <v>1773</v>
      </c>
      <c r="J699" s="319"/>
    </row>
    <row r="700" spans="1:10">
      <c r="A700" s="330" t="s">
        <v>1774</v>
      </c>
      <c r="B700" s="181" t="s">
        <v>1081</v>
      </c>
      <c r="C700" s="322"/>
      <c r="D700" s="333"/>
      <c r="E700" s="357"/>
      <c r="F700" s="320"/>
      <c r="G700" s="375"/>
      <c r="H700" s="333"/>
      <c r="I700" s="320"/>
      <c r="J700" s="320"/>
    </row>
    <row r="701" spans="1:10" ht="25.5">
      <c r="A701" s="331" t="s">
        <v>1775</v>
      </c>
      <c r="B701" s="148" t="s">
        <v>1082</v>
      </c>
      <c r="C701" s="192" t="s">
        <v>1776</v>
      </c>
      <c r="D701" s="156" t="s">
        <v>87</v>
      </c>
      <c r="E701" s="291">
        <v>72</v>
      </c>
      <c r="F701" s="409"/>
      <c r="G701" s="304"/>
      <c r="H701" s="304"/>
      <c r="I701" s="409"/>
      <c r="J701" s="409"/>
    </row>
    <row r="702" spans="1:10">
      <c r="A702" s="332"/>
      <c r="B702" s="341"/>
      <c r="C702" s="385"/>
      <c r="D702" s="335"/>
      <c r="E702" s="358"/>
      <c r="F702" s="404"/>
      <c r="G702" s="378"/>
      <c r="H702" s="405"/>
      <c r="I702" s="406" t="s">
        <v>1778</v>
      </c>
      <c r="J702" s="407"/>
    </row>
    <row r="703" spans="1:10">
      <c r="A703" s="330" t="s">
        <v>1781</v>
      </c>
      <c r="B703" s="278" t="s">
        <v>1084</v>
      </c>
      <c r="C703" s="322"/>
      <c r="D703" s="333"/>
      <c r="E703" s="357"/>
      <c r="F703" s="320"/>
      <c r="G703" s="375"/>
      <c r="H703" s="333"/>
      <c r="I703" s="320"/>
      <c r="J703" s="320"/>
    </row>
    <row r="704" spans="1:10">
      <c r="A704" s="331" t="s">
        <v>1782</v>
      </c>
      <c r="B704" s="302" t="s">
        <v>1085</v>
      </c>
      <c r="C704" s="305" t="s">
        <v>1086</v>
      </c>
      <c r="D704" s="141" t="s">
        <v>31</v>
      </c>
      <c r="E704" s="299">
        <v>24</v>
      </c>
      <c r="F704" s="317">
        <v>1</v>
      </c>
      <c r="G704" s="334">
        <v>2.0499999999999998</v>
      </c>
      <c r="H704" s="371">
        <v>2.0499999999999998</v>
      </c>
      <c r="I704" s="224">
        <v>12</v>
      </c>
      <c r="J704" s="749">
        <f>(G704*E704)*1.12</f>
        <v>55.103999999999999</v>
      </c>
    </row>
    <row r="705" spans="1:10">
      <c r="A705" s="331" t="s">
        <v>1783</v>
      </c>
      <c r="B705" s="302" t="s">
        <v>1085</v>
      </c>
      <c r="C705" s="305" t="s">
        <v>1780</v>
      </c>
      <c r="D705" s="141" t="s">
        <v>31</v>
      </c>
      <c r="E705" s="299">
        <v>12</v>
      </c>
      <c r="F705" s="495">
        <v>1</v>
      </c>
      <c r="G705" s="745">
        <v>18.2</v>
      </c>
      <c r="H705" s="745">
        <v>18.2</v>
      </c>
      <c r="I705" s="773">
        <v>12</v>
      </c>
      <c r="J705" s="749">
        <f>(G705*E705)*1.12</f>
        <v>244.608</v>
      </c>
    </row>
    <row r="706" spans="1:10">
      <c r="A706" s="332"/>
      <c r="B706" s="341"/>
      <c r="C706" s="385"/>
      <c r="D706" s="335"/>
      <c r="E706" s="358"/>
      <c r="F706" s="329"/>
      <c r="G706" s="327"/>
      <c r="H706" s="405"/>
      <c r="I706" s="406" t="s">
        <v>1779</v>
      </c>
      <c r="J706" s="769">
        <v>267.60000000000002</v>
      </c>
    </row>
    <row r="707" spans="1:10">
      <c r="A707" s="330" t="s">
        <v>1784</v>
      </c>
      <c r="B707" s="135" t="s">
        <v>1087</v>
      </c>
      <c r="C707" s="322"/>
      <c r="D707" s="333"/>
      <c r="E707" s="357"/>
      <c r="F707" s="249"/>
      <c r="G707" s="205"/>
      <c r="H707" s="333"/>
      <c r="I707" s="250"/>
      <c r="J707" s="320"/>
    </row>
    <row r="708" spans="1:10" ht="89.25">
      <c r="A708" s="381" t="s">
        <v>1785</v>
      </c>
      <c r="B708" s="297" t="s">
        <v>1089</v>
      </c>
      <c r="C708" s="305" t="s">
        <v>1090</v>
      </c>
      <c r="D708" s="334" t="s">
        <v>858</v>
      </c>
      <c r="E708" s="334">
        <v>10</v>
      </c>
      <c r="F708" s="225"/>
      <c r="G708" s="318"/>
      <c r="H708" s="371"/>
      <c r="I708" s="226"/>
      <c r="J708" s="318"/>
    </row>
    <row r="709" spans="1:10" ht="76.5">
      <c r="A709" s="381" t="s">
        <v>1786</v>
      </c>
      <c r="B709" s="297" t="s">
        <v>1092</v>
      </c>
      <c r="C709" s="305" t="s">
        <v>1093</v>
      </c>
      <c r="D709" s="334" t="s">
        <v>858</v>
      </c>
      <c r="E709" s="334">
        <v>10</v>
      </c>
      <c r="F709" s="225"/>
      <c r="G709" s="318"/>
      <c r="H709" s="371"/>
      <c r="I709" s="226"/>
      <c r="J709" s="318"/>
    </row>
    <row r="710" spans="1:10" ht="76.5">
      <c r="A710" s="381" t="s">
        <v>1787</v>
      </c>
      <c r="B710" s="297" t="s">
        <v>1095</v>
      </c>
      <c r="C710" s="305" t="s">
        <v>1096</v>
      </c>
      <c r="D710" s="334" t="s">
        <v>858</v>
      </c>
      <c r="E710" s="334">
        <v>10</v>
      </c>
      <c r="F710" s="225"/>
      <c r="G710" s="318"/>
      <c r="H710" s="371"/>
      <c r="I710" s="226"/>
      <c r="J710" s="318"/>
    </row>
    <row r="711" spans="1:10" ht="76.5">
      <c r="A711" s="381" t="s">
        <v>1788</v>
      </c>
      <c r="B711" s="297" t="s">
        <v>1098</v>
      </c>
      <c r="C711" s="305" t="s">
        <v>1099</v>
      </c>
      <c r="D711" s="334" t="s">
        <v>858</v>
      </c>
      <c r="E711" s="334">
        <v>10</v>
      </c>
      <c r="F711" s="225"/>
      <c r="G711" s="318"/>
      <c r="H711" s="371"/>
      <c r="I711" s="226"/>
      <c r="J711" s="318"/>
    </row>
    <row r="712" spans="1:10" ht="38.25">
      <c r="A712" s="381" t="s">
        <v>1789</v>
      </c>
      <c r="B712" s="297" t="s">
        <v>1101</v>
      </c>
      <c r="C712" s="305" t="s">
        <v>1102</v>
      </c>
      <c r="D712" s="334" t="s">
        <v>858</v>
      </c>
      <c r="E712" s="334">
        <v>9</v>
      </c>
      <c r="F712" s="225"/>
      <c r="G712" s="318"/>
      <c r="H712" s="371"/>
      <c r="I712" s="226"/>
      <c r="J712" s="318"/>
    </row>
    <row r="713" spans="1:10" ht="51">
      <c r="A713" s="381" t="s">
        <v>1790</v>
      </c>
      <c r="B713" s="222" t="s">
        <v>1104</v>
      </c>
      <c r="C713" s="353" t="s">
        <v>1105</v>
      </c>
      <c r="D713" s="334" t="s">
        <v>858</v>
      </c>
      <c r="E713" s="334">
        <v>9</v>
      </c>
      <c r="F713" s="225"/>
      <c r="G713" s="318"/>
      <c r="H713" s="371"/>
      <c r="I713" s="226"/>
      <c r="J713" s="318"/>
    </row>
    <row r="714" spans="1:10" ht="38.25">
      <c r="A714" s="381" t="s">
        <v>1791</v>
      </c>
      <c r="B714" s="380" t="s">
        <v>1107</v>
      </c>
      <c r="C714" s="353" t="s">
        <v>1108</v>
      </c>
      <c r="D714" s="334" t="s">
        <v>858</v>
      </c>
      <c r="E714" s="334">
        <v>9</v>
      </c>
      <c r="F714" s="225"/>
      <c r="G714" s="318"/>
      <c r="H714" s="371"/>
      <c r="I714" s="226"/>
      <c r="J714" s="318"/>
    </row>
    <row r="715" spans="1:10" ht="63.75">
      <c r="A715" s="381" t="s">
        <v>1792</v>
      </c>
      <c r="B715" s="297" t="s">
        <v>1110</v>
      </c>
      <c r="C715" s="305" t="s">
        <v>1111</v>
      </c>
      <c r="D715" s="334" t="s">
        <v>858</v>
      </c>
      <c r="E715" s="334">
        <v>9</v>
      </c>
      <c r="F715" s="225"/>
      <c r="G715" s="318"/>
      <c r="H715" s="371"/>
      <c r="I715" s="226"/>
      <c r="J715" s="318"/>
    </row>
    <row r="716" spans="1:10" ht="63.75">
      <c r="A716" s="381" t="s">
        <v>1793</v>
      </c>
      <c r="B716" s="380" t="s">
        <v>1112</v>
      </c>
      <c r="C716" s="168" t="s">
        <v>1113</v>
      </c>
      <c r="D716" s="334" t="s">
        <v>858</v>
      </c>
      <c r="E716" s="334">
        <v>9</v>
      </c>
      <c r="F716" s="225"/>
      <c r="G716" s="318"/>
      <c r="H716" s="371"/>
      <c r="I716" s="226"/>
      <c r="J716" s="318"/>
    </row>
    <row r="717" spans="1:10" ht="76.5">
      <c r="A717" s="381" t="s">
        <v>1794</v>
      </c>
      <c r="B717" s="297" t="s">
        <v>1114</v>
      </c>
      <c r="C717" s="305" t="s">
        <v>1115</v>
      </c>
      <c r="D717" s="334" t="s">
        <v>858</v>
      </c>
      <c r="E717" s="334">
        <v>9</v>
      </c>
      <c r="F717" s="409"/>
      <c r="G717" s="409"/>
      <c r="H717" s="409"/>
      <c r="I717" s="409"/>
      <c r="J717" s="409"/>
    </row>
    <row r="718" spans="1:10" ht="25.5">
      <c r="A718" s="381" t="s">
        <v>1795</v>
      </c>
      <c r="B718" s="297" t="s">
        <v>1116</v>
      </c>
      <c r="C718" s="305" t="s">
        <v>2747</v>
      </c>
      <c r="D718" s="334" t="s">
        <v>858</v>
      </c>
      <c r="E718" s="334">
        <v>9</v>
      </c>
      <c r="F718" s="225"/>
      <c r="G718" s="318"/>
      <c r="H718" s="371"/>
      <c r="I718" s="226"/>
      <c r="J718" s="318"/>
    </row>
    <row r="719" spans="1:10" ht="25.5">
      <c r="A719" s="381" t="s">
        <v>1796</v>
      </c>
      <c r="B719" s="297" t="s">
        <v>1117</v>
      </c>
      <c r="C719" s="305" t="s">
        <v>1118</v>
      </c>
      <c r="D719" s="334" t="s">
        <v>858</v>
      </c>
      <c r="E719" s="334">
        <v>9</v>
      </c>
      <c r="F719" s="409"/>
      <c r="G719" s="304"/>
      <c r="H719" s="304"/>
      <c r="I719" s="409"/>
      <c r="J719" s="409"/>
    </row>
    <row r="720" spans="1:10">
      <c r="A720" s="332"/>
      <c r="B720" s="378"/>
      <c r="C720" s="385"/>
      <c r="D720" s="335"/>
      <c r="E720" s="358"/>
      <c r="F720" s="404"/>
      <c r="G720" s="327"/>
      <c r="H720" s="405"/>
      <c r="I720" s="406" t="s">
        <v>1797</v>
      </c>
      <c r="J720" s="407"/>
    </row>
    <row r="721" spans="1:10">
      <c r="A721" s="476" t="s">
        <v>1798</v>
      </c>
      <c r="B721" s="477" t="s">
        <v>1119</v>
      </c>
      <c r="C721" s="478"/>
      <c r="D721" s="479"/>
      <c r="E721" s="480"/>
      <c r="F721" s="482"/>
      <c r="G721" s="205"/>
      <c r="H721" s="457"/>
      <c r="I721" s="483"/>
      <c r="J721" s="458"/>
    </row>
    <row r="722" spans="1:10" ht="25.5">
      <c r="A722" s="269" t="s">
        <v>1801</v>
      </c>
      <c r="B722" s="288" t="s">
        <v>1120</v>
      </c>
      <c r="C722" s="289" t="s">
        <v>1121</v>
      </c>
      <c r="D722" s="290" t="s">
        <v>858</v>
      </c>
      <c r="E722" s="290">
        <v>6</v>
      </c>
      <c r="F722" s="225"/>
      <c r="G722" s="318"/>
      <c r="H722" s="371"/>
      <c r="I722" s="226"/>
      <c r="J722" s="318"/>
    </row>
    <row r="723" spans="1:10">
      <c r="A723" s="332"/>
      <c r="B723" s="341"/>
      <c r="C723" s="385"/>
      <c r="D723" s="335"/>
      <c r="E723" s="358"/>
      <c r="F723" s="329"/>
      <c r="G723" s="378"/>
      <c r="H723" s="335"/>
      <c r="I723" s="373" t="s">
        <v>1809</v>
      </c>
      <c r="J723" s="319"/>
    </row>
    <row r="724" spans="1:10">
      <c r="A724" s="330" t="s">
        <v>1799</v>
      </c>
      <c r="B724" s="324" t="s">
        <v>1122</v>
      </c>
      <c r="C724" s="484"/>
      <c r="D724" s="457"/>
      <c r="E724" s="457"/>
      <c r="F724" s="460"/>
      <c r="G724" s="65"/>
      <c r="H724" s="76"/>
      <c r="I724" s="461"/>
      <c r="J724" s="65"/>
    </row>
    <row r="725" spans="1:10" ht="25.5">
      <c r="A725" s="271" t="s">
        <v>1800</v>
      </c>
      <c r="B725" s="272" t="s">
        <v>1123</v>
      </c>
      <c r="C725" s="273" t="s">
        <v>2746</v>
      </c>
      <c r="D725" s="274" t="s">
        <v>858</v>
      </c>
      <c r="E725" s="274">
        <v>9</v>
      </c>
      <c r="F725" s="252"/>
      <c r="G725" s="254"/>
      <c r="H725" s="251"/>
      <c r="I725" s="253"/>
      <c r="J725" s="254"/>
    </row>
    <row r="726" spans="1:10">
      <c r="A726" s="332"/>
      <c r="B726" s="341"/>
      <c r="C726" s="385"/>
      <c r="D726" s="335"/>
      <c r="E726" s="358"/>
      <c r="F726" s="329"/>
      <c r="G726" s="378"/>
      <c r="H726" s="335"/>
      <c r="I726" s="373" t="s">
        <v>1810</v>
      </c>
      <c r="J726" s="319"/>
    </row>
    <row r="727" spans="1:10">
      <c r="A727" s="330" t="s">
        <v>1802</v>
      </c>
      <c r="B727" s="343" t="s">
        <v>1339</v>
      </c>
      <c r="C727" s="322"/>
      <c r="D727" s="333"/>
      <c r="E727" s="357"/>
      <c r="F727" s="320"/>
      <c r="G727" s="375"/>
      <c r="H727" s="333"/>
      <c r="I727" s="320"/>
      <c r="J727" s="320"/>
    </row>
    <row r="728" spans="1:10" ht="25.5">
      <c r="A728" s="331" t="s">
        <v>1803</v>
      </c>
      <c r="B728" s="297" t="s">
        <v>1137</v>
      </c>
      <c r="C728" s="387" t="s">
        <v>1138</v>
      </c>
      <c r="D728" s="334" t="s">
        <v>31</v>
      </c>
      <c r="E728" s="303">
        <v>30</v>
      </c>
      <c r="F728" s="304"/>
      <c r="G728" s="374"/>
      <c r="H728" s="334"/>
      <c r="I728" s="304"/>
      <c r="J728" s="304"/>
    </row>
    <row r="729" spans="1:10">
      <c r="A729" s="331" t="s">
        <v>1804</v>
      </c>
      <c r="B729" s="297" t="s">
        <v>1140</v>
      </c>
      <c r="C729" s="387" t="s">
        <v>1141</v>
      </c>
      <c r="D729" s="334" t="s">
        <v>31</v>
      </c>
      <c r="E729" s="303">
        <v>6</v>
      </c>
      <c r="F729" s="304"/>
      <c r="G729" s="374"/>
      <c r="H729" s="334"/>
      <c r="I729" s="304"/>
      <c r="J729" s="304"/>
    </row>
    <row r="730" spans="1:10">
      <c r="A730" s="331" t="s">
        <v>1805</v>
      </c>
      <c r="B730" s="297" t="s">
        <v>1142</v>
      </c>
      <c r="C730" s="387" t="s">
        <v>1143</v>
      </c>
      <c r="D730" s="334" t="s">
        <v>31</v>
      </c>
      <c r="E730" s="303">
        <v>18</v>
      </c>
      <c r="F730" s="304"/>
      <c r="G730" s="374"/>
      <c r="H730" s="334"/>
      <c r="I730" s="304"/>
      <c r="J730" s="304"/>
    </row>
    <row r="731" spans="1:10">
      <c r="A731" s="332"/>
      <c r="B731" s="341"/>
      <c r="C731" s="385"/>
      <c r="D731" s="335"/>
      <c r="E731" s="358"/>
      <c r="F731" s="329"/>
      <c r="G731" s="378"/>
      <c r="H731" s="335"/>
      <c r="I731" s="373" t="s">
        <v>1811</v>
      </c>
      <c r="J731" s="319"/>
    </row>
    <row r="732" spans="1:10">
      <c r="A732" s="330" t="s">
        <v>1806</v>
      </c>
      <c r="B732" s="343" t="s">
        <v>1340</v>
      </c>
      <c r="C732" s="322"/>
      <c r="D732" s="333"/>
      <c r="E732" s="357"/>
      <c r="F732" s="320"/>
      <c r="G732" s="375"/>
      <c r="H732" s="333"/>
      <c r="I732" s="320"/>
      <c r="J732" s="320"/>
    </row>
    <row r="733" spans="1:10">
      <c r="A733" s="331" t="s">
        <v>1807</v>
      </c>
      <c r="B733" s="297" t="s">
        <v>1144</v>
      </c>
      <c r="C733" s="387" t="s">
        <v>2628</v>
      </c>
      <c r="D733" s="334" t="s">
        <v>31</v>
      </c>
      <c r="E733" s="303">
        <v>6</v>
      </c>
      <c r="F733" s="304"/>
      <c r="G733" s="374"/>
      <c r="H733" s="334"/>
      <c r="I733" s="304"/>
      <c r="J733" s="304"/>
    </row>
    <row r="734" spans="1:10">
      <c r="A734" s="331" t="s">
        <v>1808</v>
      </c>
      <c r="B734" s="297" t="s">
        <v>1145</v>
      </c>
      <c r="C734" s="387" t="s">
        <v>2629</v>
      </c>
      <c r="D734" s="334" t="s">
        <v>31</v>
      </c>
      <c r="E734" s="303">
        <v>6</v>
      </c>
      <c r="F734" s="304"/>
      <c r="G734" s="374"/>
      <c r="H734" s="334"/>
      <c r="I734" s="304"/>
      <c r="J734" s="304"/>
    </row>
    <row r="735" spans="1:10">
      <c r="A735" s="332"/>
      <c r="B735" s="341"/>
      <c r="C735" s="385"/>
      <c r="D735" s="335"/>
      <c r="E735" s="358"/>
      <c r="F735" s="329"/>
      <c r="G735" s="378"/>
      <c r="H735" s="335"/>
      <c r="I735" s="373" t="s">
        <v>1812</v>
      </c>
      <c r="J735" s="319"/>
    </row>
    <row r="736" spans="1:10">
      <c r="A736" s="330" t="s">
        <v>1813</v>
      </c>
      <c r="B736" s="343" t="s">
        <v>1341</v>
      </c>
      <c r="C736" s="388"/>
      <c r="D736" s="336"/>
      <c r="E736" s="357"/>
      <c r="F736" s="324"/>
      <c r="G736" s="376"/>
      <c r="H736" s="336"/>
      <c r="I736" s="324"/>
      <c r="J736" s="324"/>
    </row>
    <row r="737" spans="1:10">
      <c r="A737" s="331" t="s">
        <v>1814</v>
      </c>
      <c r="B737" s="297" t="s">
        <v>1149</v>
      </c>
      <c r="C737" s="387" t="s">
        <v>1150</v>
      </c>
      <c r="D737" s="334" t="s">
        <v>31</v>
      </c>
      <c r="E737" s="360">
        <v>3</v>
      </c>
      <c r="F737" s="304"/>
      <c r="G737" s="374"/>
      <c r="H737" s="334"/>
      <c r="I737" s="304"/>
      <c r="J737" s="304"/>
    </row>
    <row r="738" spans="1:10">
      <c r="A738" s="332"/>
      <c r="B738" s="341"/>
      <c r="C738" s="385"/>
      <c r="D738" s="335"/>
      <c r="E738" s="358"/>
      <c r="F738" s="329"/>
      <c r="G738" s="378"/>
      <c r="H738" s="335"/>
      <c r="I738" s="373" t="s">
        <v>1819</v>
      </c>
      <c r="J738" s="319"/>
    </row>
    <row r="739" spans="1:10">
      <c r="A739" s="330" t="s">
        <v>1815</v>
      </c>
      <c r="B739" s="343" t="s">
        <v>1152</v>
      </c>
      <c r="C739" s="388"/>
      <c r="D739" s="336"/>
      <c r="E739" s="357"/>
      <c r="F739" s="324"/>
      <c r="G739" s="376"/>
      <c r="H739" s="336"/>
      <c r="I739" s="324"/>
      <c r="J739" s="324"/>
    </row>
    <row r="740" spans="1:10" ht="38.25">
      <c r="A740" s="331" t="s">
        <v>1816</v>
      </c>
      <c r="B740" s="297" t="s">
        <v>1152</v>
      </c>
      <c r="C740" s="387" t="s">
        <v>1153</v>
      </c>
      <c r="D740" s="334" t="s">
        <v>31</v>
      </c>
      <c r="E740" s="360">
        <v>6</v>
      </c>
      <c r="F740" s="304"/>
      <c r="G740" s="374"/>
      <c r="H740" s="334"/>
      <c r="I740" s="304"/>
      <c r="J740" s="304"/>
    </row>
    <row r="741" spans="1:10">
      <c r="A741" s="331" t="s">
        <v>1817</v>
      </c>
      <c r="B741" s="293" t="s">
        <v>1078</v>
      </c>
      <c r="C741" s="293" t="s">
        <v>1307</v>
      </c>
      <c r="D741" s="294" t="s">
        <v>31</v>
      </c>
      <c r="E741" s="361" t="s">
        <v>558</v>
      </c>
      <c r="F741" s="304"/>
      <c r="G741" s="374"/>
      <c r="H741" s="334"/>
      <c r="I741" s="304"/>
      <c r="J741" s="304"/>
    </row>
    <row r="742" spans="1:10" ht="51.75">
      <c r="A742" s="331" t="s">
        <v>1818</v>
      </c>
      <c r="B742" s="419" t="s">
        <v>1308</v>
      </c>
      <c r="C742" s="485" t="s">
        <v>1309</v>
      </c>
      <c r="D742" s="384" t="s">
        <v>31</v>
      </c>
      <c r="E742" s="384">
        <v>24</v>
      </c>
      <c r="F742" s="304"/>
      <c r="G742" s="374"/>
      <c r="H742" s="334"/>
      <c r="I742" s="304"/>
      <c r="J742" s="304"/>
    </row>
    <row r="743" spans="1:10">
      <c r="A743" s="332"/>
      <c r="B743" s="341"/>
      <c r="C743" s="385"/>
      <c r="D743" s="335"/>
      <c r="E743" s="358"/>
      <c r="F743" s="329"/>
      <c r="G743" s="378"/>
      <c r="H743" s="335"/>
      <c r="I743" s="373" t="s">
        <v>1822</v>
      </c>
      <c r="J743" s="319"/>
    </row>
    <row r="744" spans="1:10">
      <c r="A744" s="330" t="s">
        <v>1820</v>
      </c>
      <c r="B744" s="343" t="s">
        <v>1342</v>
      </c>
      <c r="C744" s="388"/>
      <c r="D744" s="336"/>
      <c r="E744" s="357"/>
      <c r="F744" s="324"/>
      <c r="G744" s="376"/>
      <c r="H744" s="336"/>
      <c r="I744" s="324"/>
      <c r="J744" s="324"/>
    </row>
    <row r="745" spans="1:10">
      <c r="A745" s="331" t="s">
        <v>1821</v>
      </c>
      <c r="B745" s="297" t="s">
        <v>1155</v>
      </c>
      <c r="C745" s="380" t="s">
        <v>1156</v>
      </c>
      <c r="D745" s="334" t="s">
        <v>31</v>
      </c>
      <c r="E745" s="360">
        <v>3</v>
      </c>
      <c r="F745" s="304"/>
      <c r="G745" s="374"/>
      <c r="H745" s="334"/>
      <c r="I745" s="304"/>
      <c r="J745" s="304"/>
    </row>
    <row r="746" spans="1:10">
      <c r="A746" s="332"/>
      <c r="B746" s="341"/>
      <c r="C746" s="385"/>
      <c r="D746" s="335"/>
      <c r="E746" s="358"/>
      <c r="F746" s="329"/>
      <c r="G746" s="378"/>
      <c r="H746" s="335"/>
      <c r="I746" s="373" t="s">
        <v>1823</v>
      </c>
      <c r="J746" s="319"/>
    </row>
    <row r="747" spans="1:10">
      <c r="A747" s="330" t="s">
        <v>1827</v>
      </c>
      <c r="B747" s="343" t="s">
        <v>1343</v>
      </c>
      <c r="C747" s="388"/>
      <c r="D747" s="336"/>
      <c r="E747" s="357"/>
      <c r="F747" s="324"/>
      <c r="G747" s="376"/>
      <c r="H747" s="336"/>
      <c r="I747" s="324"/>
      <c r="J747" s="324"/>
    </row>
    <row r="748" spans="1:10">
      <c r="A748" s="331" t="s">
        <v>1828</v>
      </c>
      <c r="B748" s="354" t="s">
        <v>1161</v>
      </c>
      <c r="C748" s="379" t="s">
        <v>1162</v>
      </c>
      <c r="D748" s="334" t="s">
        <v>31</v>
      </c>
      <c r="E748" s="363">
        <v>120000</v>
      </c>
      <c r="F748" s="334">
        <v>50</v>
      </c>
      <c r="G748" s="749">
        <v>3.7999999999999999E-2</v>
      </c>
      <c r="H748" s="749">
        <v>1.9</v>
      </c>
      <c r="I748" s="334">
        <v>21</v>
      </c>
      <c r="J748" s="749">
        <f>(G748*E748)*1.21</f>
        <v>5517.5999999999995</v>
      </c>
    </row>
    <row r="749" spans="1:10">
      <c r="A749" s="331" t="s">
        <v>1829</v>
      </c>
      <c r="B749" s="354" t="s">
        <v>1164</v>
      </c>
      <c r="C749" s="389" t="s">
        <v>1165</v>
      </c>
      <c r="D749" s="334" t="s">
        <v>31</v>
      </c>
      <c r="E749" s="364">
        <v>6000</v>
      </c>
      <c r="F749" s="334">
        <v>200</v>
      </c>
      <c r="G749" s="749">
        <v>2.1999999999999999E-2</v>
      </c>
      <c r="H749" s="749">
        <v>4</v>
      </c>
      <c r="I749" s="334">
        <v>21</v>
      </c>
      <c r="J749" s="749">
        <f>(G749*E749)*1.21</f>
        <v>159.72</v>
      </c>
    </row>
    <row r="750" spans="1:10">
      <c r="A750" s="331" t="s">
        <v>1830</v>
      </c>
      <c r="B750" s="354" t="s">
        <v>1164</v>
      </c>
      <c r="C750" s="389" t="s">
        <v>1167</v>
      </c>
      <c r="D750" s="334" t="s">
        <v>31</v>
      </c>
      <c r="E750" s="364">
        <v>6000</v>
      </c>
      <c r="F750" s="334">
        <v>100</v>
      </c>
      <c r="G750" s="749">
        <v>0.04</v>
      </c>
      <c r="H750" s="749">
        <v>4</v>
      </c>
      <c r="I750" s="334">
        <v>21</v>
      </c>
      <c r="J750" s="749">
        <f>(G750*E750)*1.21</f>
        <v>290.39999999999998</v>
      </c>
    </row>
    <row r="751" spans="1:10">
      <c r="A751" s="331" t="s">
        <v>1831</v>
      </c>
      <c r="B751" s="354" t="s">
        <v>1169</v>
      </c>
      <c r="C751" s="379" t="s">
        <v>1170</v>
      </c>
      <c r="D751" s="334" t="s">
        <v>31</v>
      </c>
      <c r="E751" s="363">
        <v>18</v>
      </c>
      <c r="F751" s="334">
        <v>1</v>
      </c>
      <c r="G751" s="749">
        <v>14.35</v>
      </c>
      <c r="H751" s="749">
        <v>14.35</v>
      </c>
      <c r="I751" s="334">
        <v>21</v>
      </c>
      <c r="J751" s="749">
        <f>(G751*E751)*1.21</f>
        <v>312.54300000000001</v>
      </c>
    </row>
    <row r="752" spans="1:10">
      <c r="A752" s="332"/>
      <c r="B752" s="341"/>
      <c r="C752" s="385"/>
      <c r="D752" s="335"/>
      <c r="E752" s="358"/>
      <c r="F752" s="775"/>
      <c r="G752" s="776"/>
      <c r="H752" s="335"/>
      <c r="I752" s="373" t="s">
        <v>1824</v>
      </c>
      <c r="J752" s="758">
        <v>5190.3</v>
      </c>
    </row>
    <row r="753" spans="1:10">
      <c r="A753" s="330" t="s">
        <v>1832</v>
      </c>
      <c r="B753" s="343" t="s">
        <v>1344</v>
      </c>
      <c r="C753" s="388"/>
      <c r="D753" s="336"/>
      <c r="E753" s="357"/>
      <c r="F753" s="336"/>
      <c r="G753" s="336"/>
      <c r="H753" s="336"/>
      <c r="I753" s="336"/>
      <c r="J753" s="336"/>
    </row>
    <row r="754" spans="1:10" ht="38.25">
      <c r="A754" s="331" t="s">
        <v>1833</v>
      </c>
      <c r="B754" s="354" t="s">
        <v>1172</v>
      </c>
      <c r="C754" s="379" t="s">
        <v>1170</v>
      </c>
      <c r="D754" s="334" t="s">
        <v>31</v>
      </c>
      <c r="E754" s="363">
        <v>3</v>
      </c>
      <c r="F754" s="334">
        <v>1</v>
      </c>
      <c r="G754" s="749">
        <v>29.5</v>
      </c>
      <c r="H754" s="749">
        <v>29.5</v>
      </c>
      <c r="I754" s="334">
        <v>21</v>
      </c>
      <c r="J754" s="749">
        <f>(G754*E754)*1.21</f>
        <v>107.08499999999999</v>
      </c>
    </row>
    <row r="755" spans="1:10">
      <c r="A755" s="332"/>
      <c r="B755" s="341"/>
      <c r="C755" s="385"/>
      <c r="D755" s="335"/>
      <c r="E755" s="358"/>
      <c r="F755" s="329"/>
      <c r="G755" s="378"/>
      <c r="H755" s="335"/>
      <c r="I755" s="373" t="s">
        <v>1825</v>
      </c>
      <c r="J755" s="751">
        <v>88.5</v>
      </c>
    </row>
    <row r="756" spans="1:10">
      <c r="A756" s="330" t="s">
        <v>1834</v>
      </c>
      <c r="B756" s="343" t="s">
        <v>1345</v>
      </c>
      <c r="C756" s="388"/>
      <c r="D756" s="336"/>
      <c r="E756" s="357"/>
      <c r="F756" s="324"/>
      <c r="G756" s="376"/>
      <c r="H756" s="336"/>
      <c r="I756" s="324"/>
      <c r="J756" s="325"/>
    </row>
    <row r="757" spans="1:10" ht="38.25">
      <c r="A757" s="331" t="s">
        <v>1835</v>
      </c>
      <c r="B757" s="297" t="s">
        <v>1174</v>
      </c>
      <c r="C757" s="387" t="s">
        <v>1175</v>
      </c>
      <c r="D757" s="334" t="s">
        <v>31</v>
      </c>
      <c r="E757" s="360">
        <v>3</v>
      </c>
      <c r="F757" s="304">
        <v>1</v>
      </c>
      <c r="G757" s="752">
        <v>225</v>
      </c>
      <c r="H757" s="748">
        <v>225</v>
      </c>
      <c r="I757" s="371">
        <v>21</v>
      </c>
      <c r="J757" s="749">
        <f>(G757*E757)*1.21</f>
        <v>816.75</v>
      </c>
    </row>
    <row r="758" spans="1:10">
      <c r="A758" s="332"/>
      <c r="B758" s="341"/>
      <c r="C758" s="385"/>
      <c r="D758" s="335"/>
      <c r="E758" s="358"/>
      <c r="F758" s="329"/>
      <c r="G758" s="378"/>
      <c r="H758" s="335"/>
      <c r="I758" s="373" t="s">
        <v>1826</v>
      </c>
      <c r="J758" s="751">
        <v>675</v>
      </c>
    </row>
    <row r="759" spans="1:10">
      <c r="A759" s="330" t="s">
        <v>1836</v>
      </c>
      <c r="B759" s="355" t="s">
        <v>1346</v>
      </c>
      <c r="C759" s="390"/>
      <c r="D759" s="336"/>
      <c r="E759" s="357"/>
      <c r="F759" s="324"/>
      <c r="G759" s="376"/>
      <c r="H759" s="336"/>
      <c r="I759" s="324"/>
      <c r="J759" s="325"/>
    </row>
    <row r="760" spans="1:10">
      <c r="A760" s="642" t="s">
        <v>2612</v>
      </c>
      <c r="B760" s="642"/>
      <c r="C760" s="642"/>
      <c r="D760" s="642"/>
      <c r="E760" s="642"/>
      <c r="F760" s="642"/>
      <c r="G760" s="642"/>
      <c r="H760" s="642"/>
      <c r="I760" s="642"/>
      <c r="J760" s="642"/>
    </row>
    <row r="761" spans="1:10" ht="51.75">
      <c r="A761" s="331" t="s">
        <v>1837</v>
      </c>
      <c r="B761" s="337" t="s">
        <v>995</v>
      </c>
      <c r="C761" s="391" t="s">
        <v>1347</v>
      </c>
      <c r="D761" s="334" t="s">
        <v>31</v>
      </c>
      <c r="E761" s="360">
        <v>950000</v>
      </c>
      <c r="F761" s="304"/>
      <c r="G761" s="374"/>
      <c r="H761" s="334"/>
      <c r="I761" s="304"/>
      <c r="J761" s="304"/>
    </row>
    <row r="762" spans="1:10" ht="90">
      <c r="A762" s="331" t="s">
        <v>1838</v>
      </c>
      <c r="B762" s="337" t="s">
        <v>995</v>
      </c>
      <c r="C762" s="391" t="s">
        <v>1348</v>
      </c>
      <c r="D762" s="334" t="s">
        <v>31</v>
      </c>
      <c r="E762" s="360">
        <v>60000</v>
      </c>
      <c r="F762" s="304"/>
      <c r="G762" s="374"/>
      <c r="H762" s="334"/>
      <c r="I762" s="304"/>
      <c r="J762" s="304"/>
    </row>
    <row r="763" spans="1:10" ht="77.25">
      <c r="A763" s="331" t="s">
        <v>1839</v>
      </c>
      <c r="B763" s="337" t="s">
        <v>995</v>
      </c>
      <c r="C763" s="392" t="s">
        <v>1349</v>
      </c>
      <c r="D763" s="334" t="s">
        <v>31</v>
      </c>
      <c r="E763" s="360">
        <v>10000</v>
      </c>
      <c r="F763" s="304"/>
      <c r="G763" s="374"/>
      <c r="H763" s="334"/>
      <c r="I763" s="304"/>
      <c r="J763" s="304"/>
    </row>
    <row r="764" spans="1:10" ht="28.5">
      <c r="A764" s="331" t="s">
        <v>1840</v>
      </c>
      <c r="B764" s="337" t="s">
        <v>995</v>
      </c>
      <c r="C764" s="237" t="s">
        <v>2853</v>
      </c>
      <c r="D764" s="334" t="s">
        <v>31</v>
      </c>
      <c r="E764" s="360">
        <v>60000</v>
      </c>
      <c r="F764" s="304"/>
      <c r="G764" s="374"/>
      <c r="H764" s="334"/>
      <c r="I764" s="304"/>
      <c r="J764" s="304"/>
    </row>
    <row r="765" spans="1:10" ht="38.25">
      <c r="A765" s="331" t="s">
        <v>1841</v>
      </c>
      <c r="B765" s="337" t="s">
        <v>995</v>
      </c>
      <c r="C765" s="344" t="s">
        <v>1350</v>
      </c>
      <c r="D765" s="334" t="s">
        <v>31</v>
      </c>
      <c r="E765" s="360">
        <v>1000000</v>
      </c>
      <c r="F765" s="304"/>
      <c r="G765" s="374"/>
      <c r="H765" s="334"/>
      <c r="I765" s="304"/>
      <c r="J765" s="304"/>
    </row>
    <row r="766" spans="1:10" ht="54">
      <c r="A766" s="331" t="s">
        <v>1842</v>
      </c>
      <c r="B766" s="337" t="s">
        <v>995</v>
      </c>
      <c r="C766" s="391" t="s">
        <v>2752</v>
      </c>
      <c r="D766" s="334" t="s">
        <v>31</v>
      </c>
      <c r="E766" s="360">
        <v>520000</v>
      </c>
      <c r="F766" s="304"/>
      <c r="G766" s="374"/>
      <c r="H766" s="334"/>
      <c r="I766" s="304"/>
      <c r="J766" s="304"/>
    </row>
    <row r="767" spans="1:10" ht="64.5">
      <c r="A767" s="331" t="s">
        <v>1843</v>
      </c>
      <c r="B767" s="337" t="s">
        <v>995</v>
      </c>
      <c r="C767" s="391" t="s">
        <v>2748</v>
      </c>
      <c r="D767" s="334" t="s">
        <v>31</v>
      </c>
      <c r="E767" s="360">
        <v>5000</v>
      </c>
      <c r="F767" s="304"/>
      <c r="G767" s="374"/>
      <c r="H767" s="334"/>
      <c r="I767" s="304"/>
      <c r="J767" s="304"/>
    </row>
    <row r="768" spans="1:10" ht="39">
      <c r="A768" s="331" t="s">
        <v>1844</v>
      </c>
      <c r="B768" s="337" t="s">
        <v>995</v>
      </c>
      <c r="C768" s="391" t="s">
        <v>1351</v>
      </c>
      <c r="D768" s="334" t="s">
        <v>31</v>
      </c>
      <c r="E768" s="360">
        <v>20000</v>
      </c>
      <c r="F768" s="304"/>
      <c r="G768" s="374"/>
      <c r="H768" s="334"/>
      <c r="I768" s="304"/>
      <c r="J768" s="304"/>
    </row>
    <row r="769" spans="1:10" ht="15.75">
      <c r="A769" s="331" t="s">
        <v>1845</v>
      </c>
      <c r="B769" s="337" t="s">
        <v>995</v>
      </c>
      <c r="C769" s="391" t="s">
        <v>2751</v>
      </c>
      <c r="D769" s="334" t="s">
        <v>31</v>
      </c>
      <c r="E769" s="360">
        <v>9000</v>
      </c>
      <c r="F769" s="304"/>
      <c r="G769" s="374"/>
      <c r="H769" s="334"/>
      <c r="I769" s="304"/>
      <c r="J769" s="304"/>
    </row>
    <row r="770" spans="1:10" ht="28.5">
      <c r="A770" s="331" t="s">
        <v>1846</v>
      </c>
      <c r="B770" s="337" t="s">
        <v>995</v>
      </c>
      <c r="C770" s="391" t="s">
        <v>2749</v>
      </c>
      <c r="D770" s="334" t="s">
        <v>31</v>
      </c>
      <c r="E770" s="360">
        <v>30000</v>
      </c>
      <c r="F770" s="304"/>
      <c r="G770" s="374"/>
      <c r="H770" s="334"/>
      <c r="I770" s="304"/>
      <c r="J770" s="304"/>
    </row>
    <row r="771" spans="1:10" ht="92.25">
      <c r="A771" s="331" t="s">
        <v>1847</v>
      </c>
      <c r="B771" s="337" t="s">
        <v>995</v>
      </c>
      <c r="C771" s="391" t="s">
        <v>2750</v>
      </c>
      <c r="D771" s="334" t="s">
        <v>31</v>
      </c>
      <c r="E771" s="360">
        <v>3000</v>
      </c>
      <c r="F771" s="304"/>
      <c r="G771" s="374"/>
      <c r="H771" s="334"/>
      <c r="I771" s="304"/>
      <c r="J771" s="304"/>
    </row>
    <row r="772" spans="1:10">
      <c r="A772" s="643" t="s">
        <v>2611</v>
      </c>
      <c r="B772" s="644"/>
      <c r="C772" s="644"/>
      <c r="D772" s="644"/>
      <c r="E772" s="644"/>
      <c r="F772" s="644"/>
      <c r="G772" s="644"/>
      <c r="H772" s="644"/>
      <c r="I772" s="644"/>
      <c r="J772" s="644"/>
    </row>
    <row r="773" spans="1:10" ht="102.75">
      <c r="A773" s="331" t="s">
        <v>1848</v>
      </c>
      <c r="B773" s="339" t="s">
        <v>1190</v>
      </c>
      <c r="C773" s="391" t="s">
        <v>1352</v>
      </c>
      <c r="D773" s="334" t="s">
        <v>31</v>
      </c>
      <c r="E773" s="360">
        <v>500000</v>
      </c>
      <c r="F773" s="304"/>
      <c r="G773" s="374"/>
      <c r="H773" s="334"/>
      <c r="I773" s="304"/>
      <c r="J773" s="304"/>
    </row>
    <row r="774" spans="1:10" ht="102.75">
      <c r="A774" s="331" t="s">
        <v>1849</v>
      </c>
      <c r="B774" s="339" t="s">
        <v>1190</v>
      </c>
      <c r="C774" s="391" t="s">
        <v>1353</v>
      </c>
      <c r="D774" s="334" t="s">
        <v>31</v>
      </c>
      <c r="E774" s="360">
        <v>250000</v>
      </c>
      <c r="F774" s="304"/>
      <c r="G774" s="374"/>
      <c r="H774" s="334"/>
      <c r="I774" s="304"/>
      <c r="J774" s="304"/>
    </row>
    <row r="775" spans="1:10" ht="51.75">
      <c r="A775" s="331" t="s">
        <v>1850</v>
      </c>
      <c r="B775" s="339" t="s">
        <v>1190</v>
      </c>
      <c r="C775" s="391" t="s">
        <v>1354</v>
      </c>
      <c r="D775" s="334" t="s">
        <v>31</v>
      </c>
      <c r="E775" s="360">
        <v>15000</v>
      </c>
      <c r="F775" s="304"/>
      <c r="G775" s="374"/>
      <c r="H775" s="334"/>
      <c r="I775" s="304"/>
      <c r="J775" s="304"/>
    </row>
    <row r="776" spans="1:10" ht="51.75">
      <c r="A776" s="331" t="s">
        <v>1851</v>
      </c>
      <c r="B776" s="339" t="s">
        <v>1190</v>
      </c>
      <c r="C776" s="391" t="s">
        <v>1355</v>
      </c>
      <c r="D776" s="334" t="s">
        <v>31</v>
      </c>
      <c r="E776" s="360">
        <v>15000</v>
      </c>
      <c r="F776" s="304"/>
      <c r="G776" s="374"/>
      <c r="H776" s="334"/>
      <c r="I776" s="304"/>
      <c r="J776" s="304"/>
    </row>
    <row r="777" spans="1:10">
      <c r="A777" s="331" t="s">
        <v>1852</v>
      </c>
      <c r="B777" s="338" t="s">
        <v>1195</v>
      </c>
      <c r="C777" s="391" t="s">
        <v>1196</v>
      </c>
      <c r="D777" s="334" t="s">
        <v>31</v>
      </c>
      <c r="E777" s="360">
        <v>30000</v>
      </c>
      <c r="F777" s="304"/>
      <c r="G777" s="374"/>
      <c r="H777" s="334"/>
      <c r="I777" s="304"/>
      <c r="J777" s="304"/>
    </row>
    <row r="778" spans="1:10">
      <c r="A778" s="331" t="s">
        <v>1853</v>
      </c>
      <c r="B778" s="344" t="s">
        <v>1198</v>
      </c>
      <c r="C778" s="391" t="s">
        <v>1356</v>
      </c>
      <c r="D778" s="334" t="s">
        <v>31</v>
      </c>
      <c r="E778" s="360">
        <v>750000</v>
      </c>
      <c r="F778" s="304"/>
      <c r="G778" s="374"/>
      <c r="H778" s="371"/>
      <c r="I778" s="318"/>
      <c r="J778" s="304"/>
    </row>
    <row r="779" spans="1:10">
      <c r="A779" s="332"/>
      <c r="B779" s="341"/>
      <c r="C779" s="385"/>
      <c r="D779" s="335"/>
      <c r="E779" s="358"/>
      <c r="F779" s="329"/>
      <c r="G779" s="378"/>
      <c r="H779" s="335"/>
      <c r="I779" s="373" t="s">
        <v>1854</v>
      </c>
      <c r="J779" s="319"/>
    </row>
    <row r="780" spans="1:10">
      <c r="A780" s="330" t="s">
        <v>1856</v>
      </c>
      <c r="B780" s="343" t="s">
        <v>1201</v>
      </c>
      <c r="C780" s="322"/>
      <c r="D780" s="333"/>
      <c r="E780" s="357"/>
      <c r="F780" s="320"/>
      <c r="G780" s="375"/>
      <c r="H780" s="333"/>
      <c r="I780" s="320"/>
      <c r="J780" s="320"/>
    </row>
    <row r="781" spans="1:10">
      <c r="A781" s="331" t="s">
        <v>1857</v>
      </c>
      <c r="B781" s="309" t="s">
        <v>1203</v>
      </c>
      <c r="C781" s="298" t="s">
        <v>1204</v>
      </c>
      <c r="D781" s="334" t="s">
        <v>31</v>
      </c>
      <c r="E781" s="360">
        <v>150000</v>
      </c>
      <c r="F781" s="304"/>
      <c r="G781" s="374"/>
      <c r="H781" s="371"/>
      <c r="I781" s="318"/>
      <c r="J781" s="304"/>
    </row>
    <row r="782" spans="1:10">
      <c r="A782" s="332"/>
      <c r="B782" s="341"/>
      <c r="C782" s="385"/>
      <c r="D782" s="335"/>
      <c r="E782" s="358"/>
      <c r="F782" s="329"/>
      <c r="G782" s="378"/>
      <c r="H782" s="335"/>
      <c r="I782" s="373" t="s">
        <v>1855</v>
      </c>
      <c r="J782" s="319"/>
    </row>
    <row r="783" spans="1:10">
      <c r="A783" s="330" t="s">
        <v>1858</v>
      </c>
      <c r="B783" s="343" t="s">
        <v>1358</v>
      </c>
      <c r="C783" s="393"/>
      <c r="D783" s="333"/>
      <c r="E783" s="357"/>
      <c r="F783" s="320"/>
      <c r="G783" s="375"/>
      <c r="H783" s="333"/>
      <c r="I783" s="320"/>
      <c r="J783" s="320"/>
    </row>
    <row r="784" spans="1:10">
      <c r="A784" s="331" t="s">
        <v>1859</v>
      </c>
      <c r="B784" s="339" t="s">
        <v>1208</v>
      </c>
      <c r="C784" s="298" t="s">
        <v>2630</v>
      </c>
      <c r="D784" s="334" t="s">
        <v>31</v>
      </c>
      <c r="E784" s="359">
        <v>15000</v>
      </c>
      <c r="F784" s="304"/>
      <c r="G784" s="374"/>
      <c r="H784" s="334"/>
      <c r="I784" s="304"/>
      <c r="J784" s="304"/>
    </row>
    <row r="785" spans="1:10">
      <c r="A785" s="331" t="s">
        <v>1860</v>
      </c>
      <c r="B785" s="339" t="s">
        <v>1208</v>
      </c>
      <c r="C785" s="298" t="s">
        <v>2631</v>
      </c>
      <c r="D785" s="334" t="s">
        <v>31</v>
      </c>
      <c r="E785" s="359">
        <v>1500</v>
      </c>
      <c r="F785" s="304"/>
      <c r="G785" s="374"/>
      <c r="H785" s="334"/>
      <c r="I785" s="304"/>
      <c r="J785" s="304"/>
    </row>
    <row r="786" spans="1:10">
      <c r="A786" s="331" t="s">
        <v>1861</v>
      </c>
      <c r="B786" s="339" t="s">
        <v>1208</v>
      </c>
      <c r="C786" s="298" t="s">
        <v>2632</v>
      </c>
      <c r="D786" s="334" t="s">
        <v>31</v>
      </c>
      <c r="E786" s="359">
        <v>1200</v>
      </c>
      <c r="F786" s="304"/>
      <c r="G786" s="374"/>
      <c r="H786" s="371"/>
      <c r="I786" s="318"/>
      <c r="J786" s="304"/>
    </row>
    <row r="787" spans="1:10">
      <c r="A787" s="332"/>
      <c r="B787" s="341"/>
      <c r="C787" s="385"/>
      <c r="D787" s="335"/>
      <c r="E787" s="358"/>
      <c r="F787" s="329"/>
      <c r="G787" s="378"/>
      <c r="H787" s="335"/>
      <c r="I787" s="373" t="s">
        <v>1862</v>
      </c>
      <c r="J787" s="319"/>
    </row>
    <row r="788" spans="1:10">
      <c r="A788" s="330" t="s">
        <v>1863</v>
      </c>
      <c r="B788" s="343" t="s">
        <v>1357</v>
      </c>
      <c r="C788" s="322"/>
      <c r="D788" s="333"/>
      <c r="E788" s="357"/>
      <c r="F788" s="320"/>
      <c r="G788" s="375"/>
      <c r="H788" s="333"/>
      <c r="I788" s="320"/>
      <c r="J788" s="320"/>
    </row>
    <row r="789" spans="1:10">
      <c r="A789" s="331" t="s">
        <v>1864</v>
      </c>
      <c r="B789" s="339" t="s">
        <v>1212</v>
      </c>
      <c r="C789" s="394" t="s">
        <v>1213</v>
      </c>
      <c r="D789" s="334" t="s">
        <v>31</v>
      </c>
      <c r="E789" s="360">
        <v>40000</v>
      </c>
      <c r="F789" s="304"/>
      <c r="G789" s="374"/>
      <c r="H789" s="334"/>
      <c r="I789" s="304"/>
      <c r="J789" s="304"/>
    </row>
    <row r="790" spans="1:10">
      <c r="A790" s="331" t="s">
        <v>1865</v>
      </c>
      <c r="B790" s="339" t="s">
        <v>1212</v>
      </c>
      <c r="C790" s="395" t="s">
        <v>1214</v>
      </c>
      <c r="D790" s="334" t="s">
        <v>31</v>
      </c>
      <c r="E790" s="360">
        <v>200000</v>
      </c>
      <c r="F790" s="304"/>
      <c r="G790" s="374"/>
      <c r="H790" s="334"/>
      <c r="I790" s="304"/>
      <c r="J790" s="304"/>
    </row>
    <row r="791" spans="1:10">
      <c r="A791" s="331" t="s">
        <v>1866</v>
      </c>
      <c r="B791" s="339" t="s">
        <v>1212</v>
      </c>
      <c r="C791" s="395" t="s">
        <v>1215</v>
      </c>
      <c r="D791" s="334" t="s">
        <v>31</v>
      </c>
      <c r="E791" s="360">
        <v>13000</v>
      </c>
      <c r="F791" s="304"/>
      <c r="G791" s="374"/>
      <c r="H791" s="334"/>
      <c r="I791" s="304"/>
      <c r="J791" s="304"/>
    </row>
    <row r="792" spans="1:10">
      <c r="A792" s="331" t="s">
        <v>1867</v>
      </c>
      <c r="B792" s="339" t="s">
        <v>1212</v>
      </c>
      <c r="C792" s="396" t="s">
        <v>2617</v>
      </c>
      <c r="D792" s="334" t="s">
        <v>31</v>
      </c>
      <c r="E792" s="360">
        <v>20000</v>
      </c>
      <c r="F792" s="304"/>
      <c r="G792" s="374"/>
      <c r="H792" s="334"/>
      <c r="I792" s="304"/>
      <c r="J792" s="304"/>
    </row>
    <row r="793" spans="1:10">
      <c r="A793" s="331" t="s">
        <v>1868</v>
      </c>
      <c r="B793" s="339" t="s">
        <v>1212</v>
      </c>
      <c r="C793" s="397" t="s">
        <v>1359</v>
      </c>
      <c r="D793" s="334" t="s">
        <v>31</v>
      </c>
      <c r="E793" s="360">
        <v>13000</v>
      </c>
      <c r="F793" s="304"/>
      <c r="G793" s="374"/>
      <c r="H793" s="334"/>
      <c r="I793" s="304"/>
      <c r="J793" s="304"/>
    </row>
    <row r="794" spans="1:10" ht="25.5">
      <c r="A794" s="331" t="s">
        <v>1869</v>
      </c>
      <c r="B794" s="339" t="s">
        <v>1212</v>
      </c>
      <c r="C794" s="395" t="s">
        <v>2753</v>
      </c>
      <c r="D794" s="334" t="s">
        <v>31</v>
      </c>
      <c r="E794" s="360">
        <v>20000</v>
      </c>
      <c r="F794" s="304"/>
      <c r="G794" s="374"/>
      <c r="H794" s="334"/>
      <c r="I794" s="304"/>
      <c r="J794" s="304"/>
    </row>
    <row r="795" spans="1:10" ht="25.5">
      <c r="A795" s="331" t="s">
        <v>1870</v>
      </c>
      <c r="B795" s="339" t="s">
        <v>1212</v>
      </c>
      <c r="C795" s="395" t="s">
        <v>2754</v>
      </c>
      <c r="D795" s="334" t="s">
        <v>31</v>
      </c>
      <c r="E795" s="360">
        <v>20000</v>
      </c>
      <c r="F795" s="304"/>
      <c r="G795" s="374"/>
      <c r="H795" s="334"/>
      <c r="I795" s="304"/>
      <c r="J795" s="304"/>
    </row>
    <row r="796" spans="1:10" ht="25.5">
      <c r="A796" s="331" t="s">
        <v>1871</v>
      </c>
      <c r="B796" s="339" t="s">
        <v>1212</v>
      </c>
      <c r="C796" s="395" t="s">
        <v>1360</v>
      </c>
      <c r="D796" s="334" t="s">
        <v>31</v>
      </c>
      <c r="E796" s="360">
        <v>150</v>
      </c>
      <c r="F796" s="304"/>
      <c r="G796" s="374"/>
      <c r="H796" s="371"/>
      <c r="I796" s="318"/>
      <c r="J796" s="304"/>
    </row>
    <row r="797" spans="1:10">
      <c r="A797" s="332"/>
      <c r="B797" s="341"/>
      <c r="C797" s="385"/>
      <c r="D797" s="335"/>
      <c r="E797" s="358"/>
      <c r="F797" s="329"/>
      <c r="G797" s="378"/>
      <c r="H797" s="335"/>
      <c r="I797" s="373" t="s">
        <v>1872</v>
      </c>
      <c r="J797" s="319"/>
    </row>
    <row r="798" spans="1:10">
      <c r="A798" s="330" t="s">
        <v>1873</v>
      </c>
      <c r="B798" s="343" t="s">
        <v>1218</v>
      </c>
      <c r="C798" s="322"/>
      <c r="D798" s="333"/>
      <c r="E798" s="357"/>
      <c r="F798" s="320"/>
      <c r="G798" s="375"/>
      <c r="H798" s="333"/>
      <c r="I798" s="320"/>
      <c r="J798" s="320"/>
    </row>
    <row r="799" spans="1:10" ht="25.5">
      <c r="A799" s="331" t="s">
        <v>1874</v>
      </c>
      <c r="B799" s="298" t="s">
        <v>1220</v>
      </c>
      <c r="C799" s="298" t="s">
        <v>1221</v>
      </c>
      <c r="D799" s="334" t="s">
        <v>31</v>
      </c>
      <c r="E799" s="360">
        <v>40000</v>
      </c>
      <c r="F799" s="334">
        <v>100</v>
      </c>
      <c r="G799" s="334">
        <v>0.17</v>
      </c>
      <c r="H799" s="334">
        <v>0.17</v>
      </c>
      <c r="I799" s="334">
        <v>21</v>
      </c>
      <c r="J799" s="749">
        <f>(G799*E799)*1.21</f>
        <v>8228</v>
      </c>
    </row>
    <row r="800" spans="1:10" ht="25.5">
      <c r="A800" s="331" t="s">
        <v>1875</v>
      </c>
      <c r="B800" s="298" t="s">
        <v>1220</v>
      </c>
      <c r="C800" s="298" t="s">
        <v>1222</v>
      </c>
      <c r="D800" s="334" t="s">
        <v>31</v>
      </c>
      <c r="E800" s="360">
        <v>10000</v>
      </c>
      <c r="F800" s="334">
        <v>100</v>
      </c>
      <c r="G800" s="334">
        <v>0.15</v>
      </c>
      <c r="H800" s="371">
        <v>0.15</v>
      </c>
      <c r="I800" s="371">
        <v>21</v>
      </c>
      <c r="J800" s="749">
        <f>(G800*E800)*1.21</f>
        <v>1815</v>
      </c>
    </row>
    <row r="801" spans="1:10">
      <c r="A801" s="332"/>
      <c r="B801" s="341"/>
      <c r="C801" s="385"/>
      <c r="D801" s="335"/>
      <c r="E801" s="358"/>
      <c r="F801" s="329"/>
      <c r="G801" s="378"/>
      <c r="H801" s="335"/>
      <c r="I801" s="373" t="s">
        <v>1876</v>
      </c>
      <c r="J801" s="751">
        <v>8300</v>
      </c>
    </row>
    <row r="802" spans="1:10">
      <c r="A802" s="330" t="s">
        <v>1877</v>
      </c>
      <c r="B802" s="345" t="s">
        <v>1361</v>
      </c>
      <c r="C802" s="323"/>
      <c r="D802" s="333"/>
      <c r="E802" s="357"/>
      <c r="F802" s="320"/>
      <c r="G802" s="375"/>
      <c r="H802" s="333"/>
      <c r="I802" s="320"/>
      <c r="J802" s="320"/>
    </row>
    <row r="803" spans="1:10">
      <c r="A803" s="331" t="s">
        <v>1878</v>
      </c>
      <c r="B803" s="298" t="s">
        <v>1226</v>
      </c>
      <c r="C803" s="298" t="s">
        <v>1227</v>
      </c>
      <c r="D803" s="334" t="s">
        <v>31</v>
      </c>
      <c r="E803" s="359">
        <v>10000</v>
      </c>
      <c r="F803" s="304"/>
      <c r="G803" s="374"/>
      <c r="H803" s="334"/>
      <c r="I803" s="304"/>
      <c r="J803" s="304"/>
    </row>
    <row r="804" spans="1:10">
      <c r="A804" s="331" t="s">
        <v>1879</v>
      </c>
      <c r="B804" s="298" t="s">
        <v>1226</v>
      </c>
      <c r="C804" s="298" t="s">
        <v>1228</v>
      </c>
      <c r="D804" s="334" t="s">
        <v>31</v>
      </c>
      <c r="E804" s="359">
        <v>180000</v>
      </c>
      <c r="F804" s="304"/>
      <c r="G804" s="374"/>
      <c r="H804" s="334"/>
      <c r="I804" s="304"/>
      <c r="J804" s="304"/>
    </row>
    <row r="805" spans="1:10">
      <c r="A805" s="331" t="s">
        <v>1880</v>
      </c>
      <c r="B805" s="346" t="s">
        <v>1063</v>
      </c>
      <c r="C805" s="346" t="s">
        <v>1229</v>
      </c>
      <c r="D805" s="334" t="s">
        <v>31</v>
      </c>
      <c r="E805" s="365">
        <v>30</v>
      </c>
      <c r="F805" s="304"/>
      <c r="G805" s="374"/>
      <c r="H805" s="334"/>
      <c r="I805" s="304"/>
      <c r="J805" s="304"/>
    </row>
    <row r="806" spans="1:10" ht="25.5">
      <c r="A806" s="331" t="s">
        <v>1881</v>
      </c>
      <c r="B806" s="346" t="s">
        <v>1230</v>
      </c>
      <c r="C806" s="346" t="s">
        <v>1231</v>
      </c>
      <c r="D806" s="334" t="s">
        <v>49</v>
      </c>
      <c r="E806" s="359">
        <v>18</v>
      </c>
      <c r="F806" s="304"/>
      <c r="G806" s="374"/>
      <c r="H806" s="334"/>
      <c r="I806" s="304"/>
      <c r="J806" s="304"/>
    </row>
    <row r="807" spans="1:10" ht="38.25">
      <c r="A807" s="331" t="s">
        <v>1882</v>
      </c>
      <c r="B807" s="298" t="s">
        <v>1232</v>
      </c>
      <c r="C807" s="298" t="s">
        <v>1233</v>
      </c>
      <c r="D807" s="334" t="s">
        <v>31</v>
      </c>
      <c r="E807" s="359">
        <v>2000</v>
      </c>
      <c r="F807" s="304"/>
      <c r="G807" s="374"/>
      <c r="H807" s="334"/>
      <c r="I807" s="304"/>
      <c r="J807" s="304"/>
    </row>
    <row r="808" spans="1:10">
      <c r="A808" s="331" t="s">
        <v>1883</v>
      </c>
      <c r="B808" s="298" t="s">
        <v>1235</v>
      </c>
      <c r="C808" s="298" t="s">
        <v>1236</v>
      </c>
      <c r="D808" s="334" t="s">
        <v>49</v>
      </c>
      <c r="E808" s="359">
        <v>100</v>
      </c>
      <c r="F808" s="304"/>
      <c r="G808" s="374"/>
      <c r="H808" s="371"/>
      <c r="I808" s="318"/>
      <c r="J808" s="304"/>
    </row>
    <row r="809" spans="1:10">
      <c r="A809" s="331" t="s">
        <v>1884</v>
      </c>
      <c r="B809" s="349" t="s">
        <v>1264</v>
      </c>
      <c r="C809" s="349" t="s">
        <v>1265</v>
      </c>
      <c r="D809" s="334" t="s">
        <v>31</v>
      </c>
      <c r="E809" s="367">
        <v>1700</v>
      </c>
      <c r="F809" s="304"/>
      <c r="G809" s="374"/>
      <c r="H809" s="334"/>
      <c r="I809" s="304"/>
      <c r="J809" s="304"/>
    </row>
    <row r="810" spans="1:10" ht="25.5">
      <c r="A810" s="331" t="s">
        <v>1885</v>
      </c>
      <c r="B810" s="350" t="s">
        <v>1266</v>
      </c>
      <c r="C810" s="350" t="s">
        <v>1267</v>
      </c>
      <c r="D810" s="334" t="s">
        <v>31</v>
      </c>
      <c r="E810" s="359">
        <v>24</v>
      </c>
      <c r="F810" s="304"/>
      <c r="G810" s="374"/>
      <c r="H810" s="334"/>
      <c r="I810" s="304"/>
      <c r="J810" s="304"/>
    </row>
    <row r="811" spans="1:10">
      <c r="A811" s="332"/>
      <c r="B811" s="341"/>
      <c r="C811" s="385"/>
      <c r="D811" s="335"/>
      <c r="E811" s="358"/>
      <c r="F811" s="329"/>
      <c r="G811" s="378"/>
      <c r="H811" s="335"/>
      <c r="I811" s="373" t="s">
        <v>1886</v>
      </c>
      <c r="J811" s="319"/>
    </row>
    <row r="812" spans="1:10">
      <c r="A812" s="330" t="s">
        <v>1887</v>
      </c>
      <c r="B812" s="345" t="s">
        <v>1362</v>
      </c>
      <c r="C812" s="323"/>
      <c r="D812" s="333"/>
      <c r="E812" s="357"/>
      <c r="F812" s="320"/>
      <c r="G812" s="375"/>
      <c r="H812" s="333"/>
      <c r="I812" s="320"/>
      <c r="J812" s="320"/>
    </row>
    <row r="813" spans="1:10" ht="25.5">
      <c r="A813" s="331" t="s">
        <v>1888</v>
      </c>
      <c r="B813" s="298" t="s">
        <v>1234</v>
      </c>
      <c r="C813" s="298" t="s">
        <v>1363</v>
      </c>
      <c r="D813" s="334" t="s">
        <v>31</v>
      </c>
      <c r="E813" s="359">
        <v>45000</v>
      </c>
      <c r="F813" s="304"/>
      <c r="G813" s="374"/>
      <c r="H813" s="334"/>
      <c r="I813" s="304"/>
      <c r="J813" s="304"/>
    </row>
    <row r="814" spans="1:10">
      <c r="A814" s="332"/>
      <c r="B814" s="341"/>
      <c r="C814" s="385"/>
      <c r="D814" s="335"/>
      <c r="E814" s="358"/>
      <c r="F814" s="329"/>
      <c r="G814" s="378"/>
      <c r="H814" s="335"/>
      <c r="I814" s="373" t="s">
        <v>1889</v>
      </c>
      <c r="J814" s="319"/>
    </row>
    <row r="815" spans="1:10">
      <c r="A815" s="330" t="s">
        <v>1890</v>
      </c>
      <c r="B815" s="347" t="s">
        <v>1239</v>
      </c>
      <c r="C815" s="356"/>
      <c r="D815" s="333"/>
      <c r="E815" s="357"/>
      <c r="F815" s="320"/>
      <c r="G815" s="375"/>
      <c r="H815" s="333"/>
      <c r="I815" s="320"/>
      <c r="J815" s="320"/>
    </row>
    <row r="816" spans="1:10" ht="25.5">
      <c r="A816" s="331" t="s">
        <v>1891</v>
      </c>
      <c r="B816" s="298" t="s">
        <v>1009</v>
      </c>
      <c r="C816" s="298" t="s">
        <v>1364</v>
      </c>
      <c r="D816" s="334" t="s">
        <v>49</v>
      </c>
      <c r="E816" s="359">
        <v>24</v>
      </c>
      <c r="F816" s="334">
        <v>50</v>
      </c>
      <c r="G816" s="749">
        <v>1.92</v>
      </c>
      <c r="H816" s="749">
        <v>1.92</v>
      </c>
      <c r="I816" s="334">
        <v>21</v>
      </c>
      <c r="J816" s="749">
        <f>(G816*E816)*1.21</f>
        <v>55.756799999999998</v>
      </c>
    </row>
    <row r="817" spans="1:10">
      <c r="A817" s="331" t="s">
        <v>1892</v>
      </c>
      <c r="B817" s="298" t="s">
        <v>1241</v>
      </c>
      <c r="C817" s="298" t="s">
        <v>1365</v>
      </c>
      <c r="D817" s="334" t="s">
        <v>49</v>
      </c>
      <c r="E817" s="359">
        <v>25</v>
      </c>
      <c r="F817" s="334">
        <v>100</v>
      </c>
      <c r="G817" s="749">
        <v>1.26</v>
      </c>
      <c r="H817" s="749">
        <v>1.26</v>
      </c>
      <c r="I817" s="334">
        <v>21</v>
      </c>
      <c r="J817" s="749">
        <f>(G817*E817)*1.21</f>
        <v>38.115000000000002</v>
      </c>
    </row>
    <row r="818" spans="1:10" ht="25.5">
      <c r="A818" s="331" t="s">
        <v>1893</v>
      </c>
      <c r="B818" s="298" t="s">
        <v>1242</v>
      </c>
      <c r="C818" s="298" t="s">
        <v>1366</v>
      </c>
      <c r="D818" s="334" t="s">
        <v>49</v>
      </c>
      <c r="E818" s="359">
        <v>2844</v>
      </c>
      <c r="F818" s="334">
        <v>50</v>
      </c>
      <c r="G818" s="749">
        <v>1.92</v>
      </c>
      <c r="H818" s="749">
        <v>1.92</v>
      </c>
      <c r="I818" s="334">
        <v>21</v>
      </c>
      <c r="J818" s="749">
        <f>(G818*E818)*1.21</f>
        <v>6607.1807999999992</v>
      </c>
    </row>
    <row r="819" spans="1:10">
      <c r="A819" s="331" t="s">
        <v>1894</v>
      </c>
      <c r="B819" s="298" t="s">
        <v>1241</v>
      </c>
      <c r="C819" s="298" t="s">
        <v>1367</v>
      </c>
      <c r="D819" s="334" t="s">
        <v>49</v>
      </c>
      <c r="E819" s="359">
        <v>15</v>
      </c>
      <c r="F819" s="334">
        <v>100</v>
      </c>
      <c r="G819" s="749">
        <v>1.26</v>
      </c>
      <c r="H819" s="749">
        <v>1.26</v>
      </c>
      <c r="I819" s="334">
        <v>21</v>
      </c>
      <c r="J819" s="749">
        <f>(G819*E819)*1.21</f>
        <v>22.868999999999996</v>
      </c>
    </row>
    <row r="820" spans="1:10">
      <c r="A820" s="331" t="s">
        <v>1895</v>
      </c>
      <c r="B820" s="298" t="s">
        <v>1243</v>
      </c>
      <c r="C820" s="298" t="s">
        <v>1368</v>
      </c>
      <c r="D820" s="334" t="s">
        <v>49</v>
      </c>
      <c r="E820" s="359">
        <v>150</v>
      </c>
      <c r="F820" s="334">
        <v>200</v>
      </c>
      <c r="G820" s="749">
        <v>2</v>
      </c>
      <c r="H820" s="749">
        <v>4</v>
      </c>
      <c r="I820" s="334">
        <v>21</v>
      </c>
      <c r="J820" s="749">
        <f>(G820*E820)*1.21</f>
        <v>363</v>
      </c>
    </row>
    <row r="821" spans="1:10" ht="38.25">
      <c r="A821" s="331" t="s">
        <v>1896</v>
      </c>
      <c r="B821" s="298" t="s">
        <v>1244</v>
      </c>
      <c r="C821" s="298" t="s">
        <v>1245</v>
      </c>
      <c r="D821" s="334" t="s">
        <v>49</v>
      </c>
      <c r="E821" s="359">
        <v>2100</v>
      </c>
      <c r="F821" s="334">
        <v>100</v>
      </c>
      <c r="G821" s="749">
        <v>4</v>
      </c>
      <c r="H821" s="749">
        <v>4</v>
      </c>
      <c r="I821" s="334">
        <v>21</v>
      </c>
      <c r="J821" s="749">
        <f>(G821*E821)*1.21</f>
        <v>10164</v>
      </c>
    </row>
    <row r="822" spans="1:10" ht="38.25">
      <c r="A822" s="331" t="s">
        <v>1897</v>
      </c>
      <c r="B822" s="298" t="s">
        <v>1244</v>
      </c>
      <c r="C822" s="298" t="s">
        <v>1246</v>
      </c>
      <c r="D822" s="334" t="s">
        <v>49</v>
      </c>
      <c r="E822" s="359">
        <v>1800</v>
      </c>
      <c r="F822" s="334">
        <v>100</v>
      </c>
      <c r="G822" s="749">
        <v>4.5</v>
      </c>
      <c r="H822" s="749">
        <v>4.5</v>
      </c>
      <c r="I822" s="334">
        <v>21</v>
      </c>
      <c r="J822" s="749">
        <f>(G822*E822)*1.21</f>
        <v>9801</v>
      </c>
    </row>
    <row r="823" spans="1:10" ht="63.75">
      <c r="A823" s="331" t="s">
        <v>1898</v>
      </c>
      <c r="B823" s="298" t="s">
        <v>1247</v>
      </c>
      <c r="C823" s="298" t="s">
        <v>1248</v>
      </c>
      <c r="D823" s="334" t="s">
        <v>49</v>
      </c>
      <c r="E823" s="359">
        <v>500</v>
      </c>
      <c r="F823" s="334">
        <v>50</v>
      </c>
      <c r="G823" s="749">
        <v>5.4</v>
      </c>
      <c r="H823" s="749">
        <v>10.199999999999999</v>
      </c>
      <c r="I823" s="334">
        <v>21</v>
      </c>
      <c r="J823" s="749">
        <f>(G823*E823)*1.21</f>
        <v>3267</v>
      </c>
    </row>
    <row r="824" spans="1:10">
      <c r="A824" s="331" t="s">
        <v>1899</v>
      </c>
      <c r="B824" s="298" t="s">
        <v>1249</v>
      </c>
      <c r="C824" s="298" t="s">
        <v>1369</v>
      </c>
      <c r="D824" s="334" t="s">
        <v>49</v>
      </c>
      <c r="E824" s="359">
        <v>1</v>
      </c>
      <c r="F824" s="334">
        <v>12.75</v>
      </c>
      <c r="G824" s="749">
        <v>12.75</v>
      </c>
      <c r="H824" s="748"/>
      <c r="I824" s="334">
        <v>21</v>
      </c>
      <c r="J824" s="749">
        <f>(G824*E824)*1.21</f>
        <v>15.4275</v>
      </c>
    </row>
    <row r="825" spans="1:10">
      <c r="A825" s="332"/>
      <c r="B825" s="341"/>
      <c r="C825" s="385"/>
      <c r="D825" s="335"/>
      <c r="E825" s="358"/>
      <c r="F825" s="329"/>
      <c r="G825" s="378"/>
      <c r="H825" s="335"/>
      <c r="I825" s="373" t="s">
        <v>1900</v>
      </c>
      <c r="J825" s="751">
        <v>25069.7</v>
      </c>
    </row>
    <row r="826" spans="1:10">
      <c r="A826" s="330" t="s">
        <v>1901</v>
      </c>
      <c r="B826" s="326" t="s">
        <v>2758</v>
      </c>
      <c r="C826" s="322"/>
      <c r="D826" s="333"/>
      <c r="E826" s="357"/>
      <c r="F826" s="320"/>
      <c r="G826" s="375"/>
      <c r="H826" s="333"/>
      <c r="I826" s="320"/>
      <c r="J826" s="320"/>
    </row>
    <row r="827" spans="1:10" ht="25.5">
      <c r="A827" s="331" t="s">
        <v>1902</v>
      </c>
      <c r="B827" s="340" t="s">
        <v>1056</v>
      </c>
      <c r="C827" s="395" t="s">
        <v>2623</v>
      </c>
      <c r="D827" s="334" t="s">
        <v>49</v>
      </c>
      <c r="E827" s="366">
        <v>1000</v>
      </c>
      <c r="F827" s="304"/>
      <c r="G827" s="374"/>
      <c r="H827" s="334"/>
      <c r="I827" s="304"/>
      <c r="J827" s="304"/>
    </row>
    <row r="828" spans="1:10" ht="25.5">
      <c r="A828" s="331" t="s">
        <v>1903</v>
      </c>
      <c r="B828" s="340" t="s">
        <v>1056</v>
      </c>
      <c r="C828" s="395" t="s">
        <v>2619</v>
      </c>
      <c r="D828" s="334" t="s">
        <v>49</v>
      </c>
      <c r="E828" s="366">
        <v>6</v>
      </c>
      <c r="F828" s="304"/>
      <c r="G828" s="374"/>
      <c r="H828" s="334"/>
      <c r="I828" s="304"/>
      <c r="J828" s="304"/>
    </row>
    <row r="829" spans="1:10" ht="25.5">
      <c r="A829" s="331" t="s">
        <v>1904</v>
      </c>
      <c r="B829" s="340" t="s">
        <v>1056</v>
      </c>
      <c r="C829" s="395" t="s">
        <v>2620</v>
      </c>
      <c r="D829" s="334" t="s">
        <v>49</v>
      </c>
      <c r="E829" s="366">
        <v>36</v>
      </c>
      <c r="F829" s="304"/>
      <c r="G829" s="374"/>
      <c r="H829" s="334"/>
      <c r="I829" s="304"/>
      <c r="J829" s="304"/>
    </row>
    <row r="830" spans="1:10" ht="25.5">
      <c r="A830" s="331" t="s">
        <v>1905</v>
      </c>
      <c r="B830" s="340" t="s">
        <v>1056</v>
      </c>
      <c r="C830" s="395" t="s">
        <v>2621</v>
      </c>
      <c r="D830" s="334" t="s">
        <v>49</v>
      </c>
      <c r="E830" s="366">
        <v>450</v>
      </c>
      <c r="F830" s="304"/>
      <c r="G830" s="374"/>
      <c r="H830" s="334"/>
      <c r="I830" s="304"/>
      <c r="J830" s="304"/>
    </row>
    <row r="831" spans="1:10" ht="25.5">
      <c r="A831" s="331" t="s">
        <v>1906</v>
      </c>
      <c r="B831" s="340" t="s">
        <v>1056</v>
      </c>
      <c r="C831" s="395" t="s">
        <v>2622</v>
      </c>
      <c r="D831" s="334" t="s">
        <v>49</v>
      </c>
      <c r="E831" s="366">
        <v>30</v>
      </c>
      <c r="F831" s="304"/>
      <c r="G831" s="374"/>
      <c r="H831" s="334"/>
      <c r="I831" s="304"/>
      <c r="J831" s="304"/>
    </row>
    <row r="832" spans="1:10" ht="25.5">
      <c r="A832" s="331" t="s">
        <v>1907</v>
      </c>
      <c r="B832" s="340" t="s">
        <v>1254</v>
      </c>
      <c r="C832" s="395" t="s">
        <v>1255</v>
      </c>
      <c r="D832" s="334" t="s">
        <v>31</v>
      </c>
      <c r="E832" s="366">
        <v>180</v>
      </c>
      <c r="F832" s="304"/>
      <c r="G832" s="374"/>
      <c r="H832" s="334"/>
      <c r="I832" s="304"/>
      <c r="J832" s="304"/>
    </row>
    <row r="833" spans="1:10" ht="25.5">
      <c r="A833" s="331" t="s">
        <v>1908</v>
      </c>
      <c r="B833" s="340" t="s">
        <v>1254</v>
      </c>
      <c r="C833" s="395" t="s">
        <v>1256</v>
      </c>
      <c r="D833" s="334" t="s">
        <v>31</v>
      </c>
      <c r="E833" s="366">
        <v>150</v>
      </c>
      <c r="F833" s="304"/>
      <c r="G833" s="374"/>
      <c r="H833" s="334"/>
      <c r="I833" s="304"/>
      <c r="J833" s="304"/>
    </row>
    <row r="834" spans="1:10" ht="25.5">
      <c r="A834" s="331" t="s">
        <v>1909</v>
      </c>
      <c r="B834" s="340" t="s">
        <v>1254</v>
      </c>
      <c r="C834" s="395" t="s">
        <v>1257</v>
      </c>
      <c r="D834" s="334" t="s">
        <v>31</v>
      </c>
      <c r="E834" s="366">
        <v>3600</v>
      </c>
      <c r="F834" s="304"/>
      <c r="G834" s="374"/>
      <c r="H834" s="334"/>
      <c r="I834" s="304"/>
      <c r="J834" s="304"/>
    </row>
    <row r="835" spans="1:10">
      <c r="A835" s="331" t="s">
        <v>1910</v>
      </c>
      <c r="B835" s="340" t="s">
        <v>1254</v>
      </c>
      <c r="C835" s="395" t="s">
        <v>1258</v>
      </c>
      <c r="D835" s="334" t="s">
        <v>31</v>
      </c>
      <c r="E835" s="366">
        <v>180</v>
      </c>
      <c r="F835" s="304"/>
      <c r="G835" s="374"/>
      <c r="H835" s="371"/>
      <c r="I835" s="318"/>
      <c r="J835" s="304"/>
    </row>
    <row r="836" spans="1:10">
      <c r="A836" s="332"/>
      <c r="B836" s="341"/>
      <c r="C836" s="385"/>
      <c r="D836" s="335"/>
      <c r="E836" s="358"/>
      <c r="F836" s="329"/>
      <c r="G836" s="378"/>
      <c r="H836" s="335"/>
      <c r="I836" s="373" t="s">
        <v>1911</v>
      </c>
      <c r="J836" s="319"/>
    </row>
    <row r="837" spans="1:10">
      <c r="A837" s="330" t="s">
        <v>1912</v>
      </c>
      <c r="B837" s="347" t="s">
        <v>1370</v>
      </c>
      <c r="C837" s="323"/>
      <c r="D837" s="333"/>
      <c r="E837" s="357"/>
      <c r="F837" s="320"/>
      <c r="G837" s="375"/>
      <c r="H837" s="333"/>
      <c r="I837" s="320"/>
      <c r="J837" s="320"/>
    </row>
    <row r="838" spans="1:10">
      <c r="A838" s="331" t="s">
        <v>1913</v>
      </c>
      <c r="B838" s="348" t="s">
        <v>1262</v>
      </c>
      <c r="C838" s="348" t="s">
        <v>1263</v>
      </c>
      <c r="D838" s="334" t="s">
        <v>31</v>
      </c>
      <c r="E838" s="299">
        <v>5000</v>
      </c>
      <c r="F838" s="304"/>
      <c r="G838" s="374"/>
      <c r="H838" s="334"/>
      <c r="I838" s="304"/>
      <c r="J838" s="304"/>
    </row>
    <row r="839" spans="1:10">
      <c r="A839" s="332"/>
      <c r="B839" s="341"/>
      <c r="C839" s="385"/>
      <c r="D839" s="335"/>
      <c r="E839" s="358"/>
      <c r="F839" s="329"/>
      <c r="G839" s="378"/>
      <c r="H839" s="335"/>
      <c r="I839" s="373" t="s">
        <v>1914</v>
      </c>
      <c r="J839" s="319"/>
    </row>
    <row r="840" spans="1:10">
      <c r="A840" s="330" t="s">
        <v>1917</v>
      </c>
      <c r="B840" s="347" t="s">
        <v>1371</v>
      </c>
      <c r="C840" s="323"/>
      <c r="D840" s="333"/>
      <c r="E840" s="357"/>
      <c r="F840" s="320"/>
      <c r="G840" s="375"/>
      <c r="H840" s="333"/>
      <c r="I840" s="320"/>
      <c r="J840" s="320"/>
    </row>
    <row r="841" spans="1:10" ht="25.5">
      <c r="A841" s="331" t="s">
        <v>1921</v>
      </c>
      <c r="B841" s="351" t="s">
        <v>1268</v>
      </c>
      <c r="C841" s="351" t="s">
        <v>1269</v>
      </c>
      <c r="D841" s="334" t="s">
        <v>31</v>
      </c>
      <c r="E841" s="368">
        <v>15000</v>
      </c>
      <c r="F841" s="304"/>
      <c r="G841" s="374"/>
      <c r="H841" s="334"/>
      <c r="I841" s="304"/>
      <c r="J841" s="304"/>
    </row>
    <row r="842" spans="1:10">
      <c r="A842" s="332"/>
      <c r="B842" s="341"/>
      <c r="C842" s="385"/>
      <c r="D842" s="335"/>
      <c r="E842" s="358"/>
      <c r="F842" s="329"/>
      <c r="G842" s="378"/>
      <c r="H842" s="335"/>
      <c r="I842" s="373" t="s">
        <v>1915</v>
      </c>
      <c r="J842" s="319"/>
    </row>
    <row r="843" spans="1:10">
      <c r="A843" s="330" t="s">
        <v>1918</v>
      </c>
      <c r="B843" s="347" t="s">
        <v>1372</v>
      </c>
      <c r="C843" s="323"/>
      <c r="D843" s="333"/>
      <c r="E843" s="357"/>
      <c r="F843" s="320"/>
      <c r="G843" s="375"/>
      <c r="H843" s="333"/>
      <c r="I843" s="320"/>
      <c r="J843" s="320"/>
    </row>
    <row r="844" spans="1:10" ht="25.5">
      <c r="A844" s="331" t="s">
        <v>1922</v>
      </c>
      <c r="B844" s="350" t="s">
        <v>1270</v>
      </c>
      <c r="C844" s="350" t="s">
        <v>1270</v>
      </c>
      <c r="D844" s="334" t="s">
        <v>31</v>
      </c>
      <c r="E844" s="360">
        <v>200</v>
      </c>
      <c r="F844" s="304"/>
      <c r="G844" s="374"/>
      <c r="H844" s="371"/>
      <c r="I844" s="318"/>
      <c r="J844" s="304"/>
    </row>
    <row r="845" spans="1:10">
      <c r="A845" s="332"/>
      <c r="B845" s="341"/>
      <c r="C845" s="385"/>
      <c r="D845" s="335"/>
      <c r="E845" s="358"/>
      <c r="F845" s="329"/>
      <c r="G845" s="378"/>
      <c r="H845" s="335"/>
      <c r="I845" s="373" t="s">
        <v>1916</v>
      </c>
      <c r="J845" s="319"/>
    </row>
    <row r="846" spans="1:10">
      <c r="A846" s="330" t="s">
        <v>1919</v>
      </c>
      <c r="B846" s="347" t="s">
        <v>1373</v>
      </c>
      <c r="C846" s="323"/>
      <c r="D846" s="333"/>
      <c r="E846" s="357"/>
      <c r="F846" s="320"/>
      <c r="G846" s="375"/>
      <c r="H846" s="333"/>
      <c r="I846" s="320"/>
      <c r="J846" s="320"/>
    </row>
    <row r="847" spans="1:10" ht="51">
      <c r="A847" s="331" t="s">
        <v>1920</v>
      </c>
      <c r="B847" s="302" t="s">
        <v>1271</v>
      </c>
      <c r="C847" s="305" t="s">
        <v>1272</v>
      </c>
      <c r="D847" s="141" t="s">
        <v>31</v>
      </c>
      <c r="E847" s="299">
        <v>15000</v>
      </c>
      <c r="F847" s="334">
        <v>1</v>
      </c>
      <c r="G847" s="749">
        <v>0.06</v>
      </c>
      <c r="H847" s="748">
        <v>0.06</v>
      </c>
      <c r="I847" s="371">
        <v>21</v>
      </c>
      <c r="J847" s="749">
        <f>(G847*E847)*1.21</f>
        <v>1089</v>
      </c>
    </row>
    <row r="848" spans="1:10" ht="38.25">
      <c r="A848" s="331" t="s">
        <v>1923</v>
      </c>
      <c r="B848" s="302" t="s">
        <v>1271</v>
      </c>
      <c r="C848" s="305" t="s">
        <v>1273</v>
      </c>
      <c r="D848" s="141" t="s">
        <v>49</v>
      </c>
      <c r="E848" s="299">
        <v>1500</v>
      </c>
      <c r="F848" s="334">
        <v>20</v>
      </c>
      <c r="G848" s="749">
        <v>0.5</v>
      </c>
      <c r="H848" s="748">
        <v>1</v>
      </c>
      <c r="I848" s="371">
        <v>21</v>
      </c>
      <c r="J848" s="749">
        <f>(G848*E848)*1.21</f>
        <v>907.5</v>
      </c>
    </row>
    <row r="849" spans="1:10" ht="25.5">
      <c r="A849" s="331" t="s">
        <v>1924</v>
      </c>
      <c r="B849" s="346" t="s">
        <v>1159</v>
      </c>
      <c r="C849" s="298" t="s">
        <v>1274</v>
      </c>
      <c r="D849" s="334" t="s">
        <v>31</v>
      </c>
      <c r="E849" s="360">
        <v>100000</v>
      </c>
      <c r="F849" s="334">
        <v>500</v>
      </c>
      <c r="G849" s="749">
        <v>2.1999999999999999E-2</v>
      </c>
      <c r="H849" s="748">
        <v>11</v>
      </c>
      <c r="I849" s="371">
        <v>21</v>
      </c>
      <c r="J849" s="749">
        <f>(G849*E849)*1.21</f>
        <v>2662</v>
      </c>
    </row>
    <row r="850" spans="1:10" ht="25.5">
      <c r="A850" s="331" t="s">
        <v>1925</v>
      </c>
      <c r="B850" s="346" t="s">
        <v>1159</v>
      </c>
      <c r="C850" s="298" t="s">
        <v>1275</v>
      </c>
      <c r="D850" s="334" t="s">
        <v>31</v>
      </c>
      <c r="E850" s="360">
        <v>100000</v>
      </c>
      <c r="F850" s="334">
        <v>500</v>
      </c>
      <c r="G850" s="749">
        <v>2.1999999999999999E-2</v>
      </c>
      <c r="H850" s="748">
        <v>11</v>
      </c>
      <c r="I850" s="371">
        <v>21</v>
      </c>
      <c r="J850" s="749">
        <f>(G850*E850)*1.21</f>
        <v>2662</v>
      </c>
    </row>
    <row r="851" spans="1:10">
      <c r="A851" s="332"/>
      <c r="B851" s="341"/>
      <c r="C851" s="385"/>
      <c r="D851" s="335"/>
      <c r="E851" s="358"/>
      <c r="F851" s="329"/>
      <c r="G851" s="378"/>
      <c r="H851" s="335"/>
      <c r="I851" s="373" t="s">
        <v>1926</v>
      </c>
      <c r="J851" s="751">
        <v>6050</v>
      </c>
    </row>
    <row r="852" spans="1:10">
      <c r="A852" s="330" t="s">
        <v>1927</v>
      </c>
      <c r="B852" s="323" t="s">
        <v>1375</v>
      </c>
      <c r="C852" s="323"/>
      <c r="D852" s="333"/>
      <c r="E852" s="357"/>
      <c r="F852" s="320"/>
      <c r="G852" s="375"/>
      <c r="H852" s="333"/>
      <c r="I852" s="320"/>
      <c r="J852" s="320"/>
    </row>
    <row r="853" spans="1:10" ht="25.5">
      <c r="A853" s="331" t="s">
        <v>1929</v>
      </c>
      <c r="B853" s="346" t="s">
        <v>1279</v>
      </c>
      <c r="C853" s="346" t="s">
        <v>1280</v>
      </c>
      <c r="D853" s="334" t="s">
        <v>49</v>
      </c>
      <c r="E853" s="359">
        <v>20</v>
      </c>
      <c r="F853" s="304"/>
      <c r="G853" s="374"/>
      <c r="H853" s="334"/>
      <c r="I853" s="304"/>
      <c r="J853" s="304"/>
    </row>
    <row r="854" spans="1:10" ht="25.5">
      <c r="A854" s="331" t="s">
        <v>1930</v>
      </c>
      <c r="B854" s="352" t="s">
        <v>1279</v>
      </c>
      <c r="C854" s="346" t="s">
        <v>1374</v>
      </c>
      <c r="D854" s="334" t="s">
        <v>49</v>
      </c>
      <c r="E854" s="359">
        <v>12000</v>
      </c>
      <c r="F854" s="304"/>
      <c r="G854" s="374"/>
      <c r="H854" s="334"/>
      <c r="I854" s="304"/>
      <c r="J854" s="304"/>
    </row>
    <row r="855" spans="1:10">
      <c r="A855" s="332"/>
      <c r="B855" s="341"/>
      <c r="C855" s="385"/>
      <c r="D855" s="335"/>
      <c r="E855" s="358"/>
      <c r="F855" s="329"/>
      <c r="G855" s="378"/>
      <c r="H855" s="335"/>
      <c r="I855" s="373" t="s">
        <v>1931</v>
      </c>
      <c r="J855" s="319"/>
    </row>
    <row r="856" spans="1:10">
      <c r="A856" s="330" t="s">
        <v>1928</v>
      </c>
      <c r="B856" s="323" t="s">
        <v>1235</v>
      </c>
      <c r="C856" s="323"/>
      <c r="D856" s="333"/>
      <c r="E856" s="357"/>
      <c r="F856" s="320"/>
      <c r="G856" s="375"/>
      <c r="H856" s="333"/>
      <c r="I856" s="320"/>
      <c r="J856" s="320"/>
    </row>
    <row r="857" spans="1:10">
      <c r="A857" s="331" t="s">
        <v>1932</v>
      </c>
      <c r="B857" s="352" t="s">
        <v>1279</v>
      </c>
      <c r="C857" s="298" t="s">
        <v>1281</v>
      </c>
      <c r="D857" s="334" t="s">
        <v>31</v>
      </c>
      <c r="E857" s="359">
        <v>2000</v>
      </c>
      <c r="F857" s="304"/>
      <c r="G857" s="374"/>
      <c r="H857" s="334"/>
      <c r="I857" s="304"/>
      <c r="J857" s="304"/>
    </row>
    <row r="858" spans="1:10">
      <c r="A858" s="331" t="s">
        <v>1933</v>
      </c>
      <c r="B858" s="352" t="s">
        <v>1279</v>
      </c>
      <c r="C858" s="346" t="s">
        <v>1282</v>
      </c>
      <c r="D858" s="334" t="s">
        <v>31</v>
      </c>
      <c r="E858" s="365">
        <v>66000</v>
      </c>
      <c r="F858" s="304"/>
      <c r="G858" s="374"/>
      <c r="H858" s="334"/>
      <c r="I858" s="304"/>
      <c r="J858" s="304"/>
    </row>
    <row r="859" spans="1:10">
      <c r="A859" s="331" t="s">
        <v>1934</v>
      </c>
      <c r="B859" s="352" t="s">
        <v>1279</v>
      </c>
      <c r="C859" s="346" t="s">
        <v>1283</v>
      </c>
      <c r="D859" s="334" t="s">
        <v>31</v>
      </c>
      <c r="E859" s="359">
        <v>6000</v>
      </c>
      <c r="F859" s="304"/>
      <c r="G859" s="374"/>
      <c r="H859" s="334"/>
      <c r="I859" s="304"/>
      <c r="J859" s="304"/>
    </row>
    <row r="860" spans="1:10">
      <c r="A860" s="331" t="s">
        <v>1935</v>
      </c>
      <c r="B860" s="352" t="s">
        <v>1279</v>
      </c>
      <c r="C860" s="346" t="s">
        <v>1284</v>
      </c>
      <c r="D860" s="334" t="s">
        <v>31</v>
      </c>
      <c r="E860" s="365">
        <v>45000</v>
      </c>
      <c r="F860" s="304"/>
      <c r="G860" s="374"/>
      <c r="H860" s="334"/>
      <c r="I860" s="304"/>
      <c r="J860" s="304"/>
    </row>
    <row r="861" spans="1:10">
      <c r="A861" s="331" t="s">
        <v>1936</v>
      </c>
      <c r="B861" s="352" t="s">
        <v>1279</v>
      </c>
      <c r="C861" s="398" t="s">
        <v>1285</v>
      </c>
      <c r="D861" s="334" t="s">
        <v>31</v>
      </c>
      <c r="E861" s="359">
        <v>48000</v>
      </c>
      <c r="F861" s="304"/>
      <c r="G861" s="374"/>
      <c r="H861" s="334"/>
      <c r="I861" s="304"/>
      <c r="J861" s="304"/>
    </row>
    <row r="862" spans="1:10">
      <c r="A862" s="331" t="s">
        <v>1937</v>
      </c>
      <c r="B862" s="352" t="s">
        <v>1279</v>
      </c>
      <c r="C862" s="398" t="s">
        <v>1376</v>
      </c>
      <c r="D862" s="334" t="s">
        <v>31</v>
      </c>
      <c r="E862" s="359">
        <v>30000</v>
      </c>
      <c r="F862" s="304"/>
      <c r="G862" s="374"/>
      <c r="H862" s="334"/>
      <c r="I862" s="304"/>
      <c r="J862" s="304"/>
    </row>
    <row r="863" spans="1:10" ht="25.5">
      <c r="A863" s="331" t="s">
        <v>1938</v>
      </c>
      <c r="B863" s="352" t="s">
        <v>1279</v>
      </c>
      <c r="C863" s="298" t="s">
        <v>1286</v>
      </c>
      <c r="D863" s="334" t="s">
        <v>31</v>
      </c>
      <c r="E863" s="365">
        <v>3000</v>
      </c>
      <c r="F863" s="304"/>
      <c r="G863" s="374"/>
      <c r="H863" s="334"/>
      <c r="I863" s="304"/>
      <c r="J863" s="304"/>
    </row>
    <row r="864" spans="1:10">
      <c r="A864" s="331" t="s">
        <v>1939</v>
      </c>
      <c r="B864" s="352" t="s">
        <v>1279</v>
      </c>
      <c r="C864" s="298" t="s">
        <v>1287</v>
      </c>
      <c r="D864" s="334" t="s">
        <v>31</v>
      </c>
      <c r="E864" s="365">
        <v>2000</v>
      </c>
      <c r="F864" s="304"/>
      <c r="G864" s="374"/>
      <c r="H864" s="334"/>
      <c r="I864" s="304"/>
      <c r="J864" s="304"/>
    </row>
    <row r="865" spans="1:10">
      <c r="A865" s="332"/>
      <c r="B865" s="341"/>
      <c r="C865" s="385"/>
      <c r="D865" s="335"/>
      <c r="E865" s="358"/>
      <c r="F865" s="329"/>
      <c r="G865" s="378"/>
      <c r="H865" s="335"/>
      <c r="I865" s="373" t="s">
        <v>1940</v>
      </c>
      <c r="J865" s="319"/>
    </row>
    <row r="866" spans="1:10">
      <c r="A866" s="330" t="s">
        <v>1941</v>
      </c>
      <c r="B866" s="323" t="s">
        <v>1377</v>
      </c>
      <c r="C866" s="323"/>
      <c r="D866" s="333"/>
      <c r="E866" s="357"/>
      <c r="F866" s="320"/>
      <c r="G866" s="375"/>
      <c r="H866" s="333"/>
      <c r="I866" s="320"/>
      <c r="J866" s="320"/>
    </row>
    <row r="867" spans="1:10" ht="51">
      <c r="A867" s="331" t="s">
        <v>1942</v>
      </c>
      <c r="B867" s="352" t="s">
        <v>1279</v>
      </c>
      <c r="C867" s="298" t="s">
        <v>1288</v>
      </c>
      <c r="D867" s="334" t="s">
        <v>31</v>
      </c>
      <c r="E867" s="359">
        <v>16000</v>
      </c>
      <c r="F867" s="334">
        <v>500</v>
      </c>
      <c r="G867" s="749">
        <v>0.17</v>
      </c>
      <c r="H867" s="749">
        <f>G867*F867</f>
        <v>85</v>
      </c>
      <c r="I867" s="334">
        <v>21</v>
      </c>
      <c r="J867" s="749">
        <f>(G867*E867)*1.21</f>
        <v>3291.2</v>
      </c>
    </row>
    <row r="868" spans="1:10" ht="38.25">
      <c r="A868" s="331" t="s">
        <v>1943</v>
      </c>
      <c r="B868" s="352" t="s">
        <v>1279</v>
      </c>
      <c r="C868" s="298" t="s">
        <v>1289</v>
      </c>
      <c r="D868" s="334" t="s">
        <v>31</v>
      </c>
      <c r="E868" s="359">
        <v>13000</v>
      </c>
      <c r="F868" s="334">
        <v>50</v>
      </c>
      <c r="G868" s="749">
        <v>0.14000000000000001</v>
      </c>
      <c r="H868" s="749">
        <f t="shared" ref="H868:H869" si="14">G868*F868</f>
        <v>7.0000000000000009</v>
      </c>
      <c r="I868" s="334">
        <v>21</v>
      </c>
      <c r="J868" s="749">
        <f>(G868*E868)*1.21</f>
        <v>2202.2000000000003</v>
      </c>
    </row>
    <row r="869" spans="1:10" ht="69.75">
      <c r="A869" s="331" t="s">
        <v>1944</v>
      </c>
      <c r="B869" s="352" t="s">
        <v>1279</v>
      </c>
      <c r="C869" s="350" t="s">
        <v>1378</v>
      </c>
      <c r="D869" s="334" t="s">
        <v>49</v>
      </c>
      <c r="E869" s="359">
        <v>240</v>
      </c>
      <c r="F869" s="334">
        <v>500</v>
      </c>
      <c r="G869" s="749">
        <v>0.17</v>
      </c>
      <c r="H869" s="749">
        <f t="shared" si="14"/>
        <v>85</v>
      </c>
      <c r="I869" s="371">
        <v>21</v>
      </c>
      <c r="J869" s="749">
        <f>(G869*E869)*1.21</f>
        <v>49.368000000000002</v>
      </c>
    </row>
    <row r="870" spans="1:10">
      <c r="A870" s="332"/>
      <c r="B870" s="341"/>
      <c r="C870" s="385"/>
      <c r="D870" s="335"/>
      <c r="E870" s="358"/>
      <c r="F870" s="329"/>
      <c r="G870" s="378"/>
      <c r="H870" s="335"/>
      <c r="I870" s="373" t="s">
        <v>1945</v>
      </c>
      <c r="J870" s="747">
        <v>4580.8</v>
      </c>
    </row>
    <row r="871" spans="1:10">
      <c r="A871" s="330" t="s">
        <v>1946</v>
      </c>
      <c r="B871" s="326" t="s">
        <v>1292</v>
      </c>
      <c r="C871" s="399"/>
      <c r="D871" s="333"/>
      <c r="E871" s="357"/>
      <c r="F871" s="320"/>
      <c r="G871" s="375"/>
      <c r="H871" s="333"/>
      <c r="I871" s="320"/>
      <c r="J871" s="320"/>
    </row>
    <row r="872" spans="1:10" ht="63.75">
      <c r="A872" s="331" t="s">
        <v>1947</v>
      </c>
      <c r="B872" s="340" t="s">
        <v>1294</v>
      </c>
      <c r="C872" s="395" t="s">
        <v>1294</v>
      </c>
      <c r="D872" s="334" t="s">
        <v>31</v>
      </c>
      <c r="E872" s="366">
        <v>2</v>
      </c>
      <c r="F872" s="304"/>
      <c r="G872" s="374"/>
      <c r="H872" s="334"/>
      <c r="I872" s="304"/>
      <c r="J872" s="304"/>
    </row>
    <row r="873" spans="1:10" ht="63.75">
      <c r="A873" s="331" t="s">
        <v>1948</v>
      </c>
      <c r="B873" s="340" t="s">
        <v>1295</v>
      </c>
      <c r="C873" s="395" t="s">
        <v>1295</v>
      </c>
      <c r="D873" s="334" t="s">
        <v>31</v>
      </c>
      <c r="E873" s="366">
        <v>1</v>
      </c>
      <c r="F873" s="304"/>
      <c r="G873" s="374"/>
      <c r="H873" s="334"/>
      <c r="I873" s="304"/>
      <c r="J873" s="304"/>
    </row>
    <row r="874" spans="1:10" ht="89.25">
      <c r="A874" s="331" t="s">
        <v>1949</v>
      </c>
      <c r="B874" s="353" t="s">
        <v>1296</v>
      </c>
      <c r="C874" s="400" t="s">
        <v>1296</v>
      </c>
      <c r="D874" s="334" t="s">
        <v>31</v>
      </c>
      <c r="E874" s="369">
        <v>3</v>
      </c>
      <c r="F874" s="304"/>
      <c r="G874" s="374"/>
      <c r="H874" s="334"/>
      <c r="I874" s="304"/>
      <c r="J874" s="304"/>
    </row>
    <row r="875" spans="1:10" ht="63.75">
      <c r="A875" s="331" t="s">
        <v>1950</v>
      </c>
      <c r="B875" s="340" t="s">
        <v>1297</v>
      </c>
      <c r="C875" s="395" t="s">
        <v>1297</v>
      </c>
      <c r="D875" s="334" t="s">
        <v>31</v>
      </c>
      <c r="E875" s="369">
        <v>1</v>
      </c>
      <c r="F875" s="339"/>
      <c r="G875" s="374"/>
      <c r="H875" s="334"/>
      <c r="I875" s="339"/>
      <c r="J875" s="339"/>
    </row>
    <row r="876" spans="1:10" ht="153">
      <c r="A876" s="331" t="s">
        <v>1951</v>
      </c>
      <c r="B876" s="340" t="s">
        <v>1298</v>
      </c>
      <c r="C876" s="395" t="s">
        <v>1298</v>
      </c>
      <c r="D876" s="334" t="s">
        <v>31</v>
      </c>
      <c r="E876" s="369">
        <v>1</v>
      </c>
      <c r="F876" s="339"/>
      <c r="G876" s="374"/>
      <c r="H876" s="334"/>
      <c r="I876" s="339"/>
      <c r="J876" s="339"/>
    </row>
    <row r="877" spans="1:10" ht="63.75">
      <c r="A877" s="331" t="s">
        <v>1952</v>
      </c>
      <c r="B877" s="340" t="s">
        <v>1299</v>
      </c>
      <c r="C877" s="395" t="s">
        <v>1299</v>
      </c>
      <c r="D877" s="334" t="s">
        <v>31</v>
      </c>
      <c r="E877" s="369">
        <v>1</v>
      </c>
      <c r="F877" s="339"/>
      <c r="G877" s="374"/>
      <c r="H877" s="334"/>
      <c r="I877" s="339"/>
      <c r="J877" s="339"/>
    </row>
    <row r="878" spans="1:10" ht="63.75">
      <c r="A878" s="331" t="s">
        <v>1953</v>
      </c>
      <c r="B878" s="340" t="s">
        <v>1300</v>
      </c>
      <c r="C878" s="395" t="s">
        <v>1300</v>
      </c>
      <c r="D878" s="334" t="s">
        <v>31</v>
      </c>
      <c r="E878" s="369">
        <v>1</v>
      </c>
      <c r="F878" s="339"/>
      <c r="G878" s="374"/>
      <c r="H878" s="334"/>
      <c r="I878" s="339"/>
      <c r="J878" s="339"/>
    </row>
    <row r="879" spans="1:10" ht="76.5">
      <c r="A879" s="331" t="s">
        <v>1954</v>
      </c>
      <c r="B879" s="340" t="s">
        <v>1301</v>
      </c>
      <c r="C879" s="395" t="s">
        <v>1301</v>
      </c>
      <c r="D879" s="334" t="s">
        <v>31</v>
      </c>
      <c r="E879" s="369">
        <v>1</v>
      </c>
      <c r="F879" s="339"/>
      <c r="G879" s="374"/>
      <c r="H879" s="334"/>
      <c r="I879" s="339"/>
      <c r="J879" s="339"/>
    </row>
    <row r="880" spans="1:10" ht="140.25">
      <c r="A880" s="331" t="s">
        <v>1955</v>
      </c>
      <c r="B880" s="340" t="s">
        <v>1302</v>
      </c>
      <c r="C880" s="395" t="s">
        <v>1302</v>
      </c>
      <c r="D880" s="334" t="s">
        <v>31</v>
      </c>
      <c r="E880" s="369">
        <v>1</v>
      </c>
      <c r="F880" s="339"/>
      <c r="G880" s="374"/>
      <c r="H880" s="372"/>
      <c r="I880" s="588"/>
      <c r="J880" s="339"/>
    </row>
    <row r="881" spans="1:10">
      <c r="A881" s="332"/>
      <c r="B881" s="341"/>
      <c r="C881" s="341"/>
      <c r="D881" s="335"/>
      <c r="E881" s="358"/>
      <c r="F881" s="373"/>
      <c r="G881" s="260"/>
      <c r="H881" s="335"/>
      <c r="I881" s="373" t="s">
        <v>1956</v>
      </c>
      <c r="J881" s="433"/>
    </row>
    <row r="882" spans="1:10">
      <c r="A882" s="330" t="s">
        <v>1957</v>
      </c>
      <c r="B882" s="342" t="s">
        <v>1305</v>
      </c>
      <c r="C882" s="386"/>
      <c r="D882" s="333"/>
      <c r="E882" s="357"/>
      <c r="F882" s="248"/>
      <c r="G882" s="375"/>
      <c r="H882" s="333"/>
      <c r="I882" s="248"/>
      <c r="J882" s="248"/>
    </row>
    <row r="883" spans="1:10">
      <c r="A883" s="331" t="s">
        <v>1958</v>
      </c>
      <c r="B883" s="293" t="s">
        <v>1310</v>
      </c>
      <c r="C883" s="293" t="s">
        <v>1311</v>
      </c>
      <c r="D883" s="294" t="s">
        <v>31</v>
      </c>
      <c r="E883" s="370">
        <v>3</v>
      </c>
      <c r="F883" s="339"/>
      <c r="G883" s="374"/>
      <c r="H883" s="334"/>
      <c r="I883" s="339"/>
      <c r="J883" s="339"/>
    </row>
    <row r="884" spans="1:10">
      <c r="A884" s="331" t="s">
        <v>1959</v>
      </c>
      <c r="B884" s="293" t="s">
        <v>1312</v>
      </c>
      <c r="C884" s="293" t="s">
        <v>1313</v>
      </c>
      <c r="D884" s="294" t="s">
        <v>31</v>
      </c>
      <c r="E884" s="361">
        <v>18</v>
      </c>
      <c r="F884" s="339"/>
      <c r="G884" s="374"/>
      <c r="H884" s="334"/>
      <c r="I884" s="339"/>
      <c r="J884" s="339"/>
    </row>
    <row r="885" spans="1:10">
      <c r="A885" s="331" t="s">
        <v>1960</v>
      </c>
      <c r="B885" s="293" t="s">
        <v>1314</v>
      </c>
      <c r="C885" s="293" t="s">
        <v>1315</v>
      </c>
      <c r="D885" s="294" t="s">
        <v>31</v>
      </c>
      <c r="E885" s="361">
        <v>300</v>
      </c>
      <c r="F885" s="339"/>
      <c r="G885" s="374"/>
      <c r="H885" s="334"/>
      <c r="I885" s="339"/>
      <c r="J885" s="339"/>
    </row>
    <row r="886" spans="1:10">
      <c r="A886" s="331" t="s">
        <v>1961</v>
      </c>
      <c r="B886" s="293" t="s">
        <v>1316</v>
      </c>
      <c r="C886" s="293" t="s">
        <v>1317</v>
      </c>
      <c r="D886" s="294" t="s">
        <v>31</v>
      </c>
      <c r="E886" s="361">
        <v>300</v>
      </c>
      <c r="F886" s="339"/>
      <c r="G886" s="374"/>
      <c r="H886" s="334"/>
      <c r="I886" s="339"/>
      <c r="J886" s="339"/>
    </row>
    <row r="887" spans="1:10">
      <c r="A887" s="331" t="s">
        <v>1962</v>
      </c>
      <c r="B887" s="589" t="s">
        <v>1318</v>
      </c>
      <c r="C887" s="293" t="s">
        <v>1319</v>
      </c>
      <c r="D887" s="294" t="s">
        <v>31</v>
      </c>
      <c r="E887" s="294">
        <v>300</v>
      </c>
      <c r="F887" s="339"/>
      <c r="G887" s="374"/>
      <c r="H887" s="334"/>
      <c r="I887" s="339"/>
      <c r="J887" s="339"/>
    </row>
    <row r="888" spans="1:10">
      <c r="A888" s="331" t="s">
        <v>1963</v>
      </c>
      <c r="B888" s="293" t="s">
        <v>1320</v>
      </c>
      <c r="C888" s="293" t="s">
        <v>1321</v>
      </c>
      <c r="D888" s="294" t="s">
        <v>31</v>
      </c>
      <c r="E888" s="361" t="s">
        <v>241</v>
      </c>
      <c r="F888" s="339"/>
      <c r="G888" s="374"/>
      <c r="H888" s="334"/>
      <c r="I888" s="339"/>
      <c r="J888" s="339"/>
    </row>
    <row r="889" spans="1:10">
      <c r="A889" s="331" t="s">
        <v>1964</v>
      </c>
      <c r="B889" s="293" t="s">
        <v>1322</v>
      </c>
      <c r="C889" s="293" t="s">
        <v>1323</v>
      </c>
      <c r="D889" s="294" t="s">
        <v>31</v>
      </c>
      <c r="E889" s="361">
        <v>3</v>
      </c>
      <c r="F889" s="339"/>
      <c r="G889" s="374"/>
      <c r="H889" s="334"/>
      <c r="I889" s="339"/>
      <c r="J889" s="339"/>
    </row>
    <row r="890" spans="1:10">
      <c r="A890" s="331" t="s">
        <v>1965</v>
      </c>
      <c r="B890" s="293" t="s">
        <v>840</v>
      </c>
      <c r="C890" s="293" t="s">
        <v>1324</v>
      </c>
      <c r="D890" s="294" t="s">
        <v>31</v>
      </c>
      <c r="E890" s="361">
        <v>2</v>
      </c>
      <c r="F890" s="339"/>
      <c r="G890" s="374"/>
      <c r="H890" s="371"/>
      <c r="I890" s="590"/>
      <c r="J890" s="339"/>
    </row>
    <row r="891" spans="1:10">
      <c r="A891" s="331" t="s">
        <v>1966</v>
      </c>
      <c r="B891" s="55" t="s">
        <v>1325</v>
      </c>
      <c r="C891" s="494" t="s">
        <v>1326</v>
      </c>
      <c r="D891" s="384" t="s">
        <v>31</v>
      </c>
      <c r="E891" s="384">
        <v>2</v>
      </c>
      <c r="F891" s="339"/>
      <c r="G891" s="374"/>
      <c r="H891" s="371"/>
      <c r="I891" s="590"/>
      <c r="J891" s="339"/>
    </row>
    <row r="892" spans="1:10">
      <c r="A892" s="332"/>
      <c r="B892" s="341"/>
      <c r="C892" s="341"/>
      <c r="D892" s="335"/>
      <c r="E892" s="358"/>
      <c r="F892" s="373"/>
      <c r="G892" s="260"/>
      <c r="H892" s="335"/>
      <c r="I892" s="373" t="s">
        <v>2755</v>
      </c>
      <c r="J892" s="433"/>
    </row>
    <row r="893" spans="1:10">
      <c r="A893" s="330" t="s">
        <v>1967</v>
      </c>
      <c r="B893" s="343" t="s">
        <v>1329</v>
      </c>
      <c r="C893" s="343"/>
      <c r="D893" s="336"/>
      <c r="E893" s="357"/>
      <c r="F893" s="343"/>
      <c r="G893" s="376"/>
      <c r="H893" s="336"/>
      <c r="I893" s="343"/>
      <c r="J893" s="343"/>
    </row>
    <row r="894" spans="1:10" ht="25.5">
      <c r="A894" s="381" t="s">
        <v>1968</v>
      </c>
      <c r="B894" s="382" t="s">
        <v>1331</v>
      </c>
      <c r="C894" s="590" t="s">
        <v>1332</v>
      </c>
      <c r="D894" s="371" t="s">
        <v>31</v>
      </c>
      <c r="E894" s="383">
        <v>60000</v>
      </c>
      <c r="F894" s="371">
        <v>1</v>
      </c>
      <c r="G894" s="748">
        <v>0.5</v>
      </c>
      <c r="H894" s="748">
        <f>G894</f>
        <v>0.5</v>
      </c>
      <c r="I894" s="371">
        <v>21</v>
      </c>
      <c r="J894" s="749">
        <f>(G894*E894)*1.21</f>
        <v>36300</v>
      </c>
    </row>
    <row r="895" spans="1:10" ht="25.5">
      <c r="A895" s="381" t="s">
        <v>1969</v>
      </c>
      <c r="B895" s="382" t="s">
        <v>1331</v>
      </c>
      <c r="C895" s="590" t="s">
        <v>1334</v>
      </c>
      <c r="D895" s="371" t="s">
        <v>31</v>
      </c>
      <c r="E895" s="383">
        <v>15000</v>
      </c>
      <c r="F895" s="371">
        <v>1</v>
      </c>
      <c r="G895" s="748">
        <v>0.43</v>
      </c>
      <c r="H895" s="748">
        <f t="shared" ref="H895:H897" si="15">G895</f>
        <v>0.43</v>
      </c>
      <c r="I895" s="371">
        <v>21</v>
      </c>
      <c r="J895" s="749">
        <f>(G895*E895)*1.21</f>
        <v>7804.5</v>
      </c>
    </row>
    <row r="896" spans="1:10" ht="25.5">
      <c r="A896" s="381" t="s">
        <v>1970</v>
      </c>
      <c r="B896" s="382" t="s">
        <v>1335</v>
      </c>
      <c r="C896" s="590" t="s">
        <v>1336</v>
      </c>
      <c r="D896" s="371" t="s">
        <v>31</v>
      </c>
      <c r="E896" s="383">
        <v>3000</v>
      </c>
      <c r="F896" s="371">
        <v>1</v>
      </c>
      <c r="G896" s="748">
        <v>0.21</v>
      </c>
      <c r="H896" s="748">
        <f t="shared" si="15"/>
        <v>0.21</v>
      </c>
      <c r="I896" s="371">
        <v>21</v>
      </c>
      <c r="J896" s="749">
        <f>(G896*E896)*1.21</f>
        <v>762.3</v>
      </c>
    </row>
    <row r="897" spans="1:10" ht="25.5">
      <c r="A897" s="381" t="s">
        <v>1971</v>
      </c>
      <c r="B897" s="382" t="s">
        <v>1337</v>
      </c>
      <c r="C897" s="382" t="s">
        <v>1338</v>
      </c>
      <c r="D897" s="371" t="s">
        <v>31</v>
      </c>
      <c r="E897" s="383">
        <v>15000</v>
      </c>
      <c r="F897" s="371">
        <v>1</v>
      </c>
      <c r="G897" s="748">
        <v>1.35</v>
      </c>
      <c r="H897" s="748">
        <f t="shared" si="15"/>
        <v>1.35</v>
      </c>
      <c r="I897" s="371">
        <v>21</v>
      </c>
      <c r="J897" s="749">
        <f>(G897*E897)*1.21</f>
        <v>24502.5</v>
      </c>
    </row>
    <row r="898" spans="1:10">
      <c r="A898" s="332"/>
      <c r="B898" s="341"/>
      <c r="C898" s="341"/>
      <c r="D898" s="335"/>
      <c r="E898" s="358"/>
      <c r="F898" s="373"/>
      <c r="G898" s="341"/>
      <c r="H898" s="335"/>
      <c r="I898" s="373" t="s">
        <v>1972</v>
      </c>
      <c r="J898" s="758">
        <v>57330</v>
      </c>
    </row>
    <row r="899" spans="1:10">
      <c r="A899" s="330">
        <v>134</v>
      </c>
      <c r="B899" s="591" t="s">
        <v>1379</v>
      </c>
      <c r="C899" s="592"/>
      <c r="D899" s="593"/>
      <c r="E899" s="594"/>
      <c r="F899" s="595"/>
      <c r="G899" s="595"/>
      <c r="H899" s="595"/>
      <c r="I899" s="595"/>
      <c r="J899" s="595"/>
    </row>
    <row r="900" spans="1:10" ht="51">
      <c r="A900" s="381" t="s">
        <v>1973</v>
      </c>
      <c r="B900" s="486" t="s">
        <v>1988</v>
      </c>
      <c r="C900" s="487" t="s">
        <v>1380</v>
      </c>
      <c r="D900" s="402" t="s">
        <v>249</v>
      </c>
      <c r="E900" s="498">
        <v>36</v>
      </c>
      <c r="F900" s="489"/>
      <c r="G900" s="489"/>
      <c r="H900" s="489"/>
      <c r="I900" s="489"/>
      <c r="J900" s="489"/>
    </row>
    <row r="901" spans="1:10" ht="51">
      <c r="A901" s="381" t="s">
        <v>1974</v>
      </c>
      <c r="B901" s="486" t="s">
        <v>1989</v>
      </c>
      <c r="C901" s="487" t="s">
        <v>1381</v>
      </c>
      <c r="D901" s="402" t="s">
        <v>249</v>
      </c>
      <c r="E901" s="499">
        <v>36</v>
      </c>
      <c r="F901" s="489"/>
      <c r="G901" s="489"/>
      <c r="H901" s="489"/>
      <c r="I901" s="489"/>
      <c r="J901" s="489"/>
    </row>
    <row r="902" spans="1:10" ht="25.5">
      <c r="A902" s="381" t="s">
        <v>1975</v>
      </c>
      <c r="B902" s="491" t="s">
        <v>1382</v>
      </c>
      <c r="C902" s="487" t="s">
        <v>1383</v>
      </c>
      <c r="D902" s="402" t="s">
        <v>249</v>
      </c>
      <c r="E902" s="499">
        <v>180</v>
      </c>
      <c r="F902" s="489"/>
      <c r="G902" s="489"/>
      <c r="H902" s="489"/>
      <c r="I902" s="489"/>
      <c r="J902" s="489"/>
    </row>
    <row r="903" spans="1:10" ht="25.5">
      <c r="A903" s="381" t="s">
        <v>1976</v>
      </c>
      <c r="B903" s="491" t="s">
        <v>1384</v>
      </c>
      <c r="C903" s="487" t="s">
        <v>1385</v>
      </c>
      <c r="D903" s="402" t="s">
        <v>49</v>
      </c>
      <c r="E903" s="498">
        <v>90</v>
      </c>
      <c r="F903" s="489"/>
      <c r="G903" s="489"/>
      <c r="H903" s="489"/>
      <c r="I903" s="489"/>
      <c r="J903" s="489"/>
    </row>
    <row r="904" spans="1:10" ht="38.25">
      <c r="A904" s="381" t="s">
        <v>1977</v>
      </c>
      <c r="B904" s="491" t="s">
        <v>1386</v>
      </c>
      <c r="C904" s="487" t="s">
        <v>1387</v>
      </c>
      <c r="D904" s="488" t="s">
        <v>49</v>
      </c>
      <c r="E904" s="498">
        <v>72</v>
      </c>
      <c r="F904" s="489"/>
      <c r="G904" s="489"/>
      <c r="H904" s="489"/>
      <c r="I904" s="489"/>
      <c r="J904" s="489"/>
    </row>
    <row r="905" spans="1:10" ht="38.25">
      <c r="A905" s="381" t="s">
        <v>1978</v>
      </c>
      <c r="B905" s="492" t="s">
        <v>1388</v>
      </c>
      <c r="C905" s="402" t="s">
        <v>1389</v>
      </c>
      <c r="D905" s="488" t="s">
        <v>31</v>
      </c>
      <c r="E905" s="500">
        <v>8</v>
      </c>
      <c r="F905" s="489"/>
      <c r="G905" s="489"/>
      <c r="H905" s="489"/>
      <c r="I905" s="489"/>
      <c r="J905" s="489"/>
    </row>
    <row r="906" spans="1:10" ht="38.25">
      <c r="A906" s="381" t="s">
        <v>1979</v>
      </c>
      <c r="B906" s="402" t="s">
        <v>1390</v>
      </c>
      <c r="C906" s="402" t="s">
        <v>1391</v>
      </c>
      <c r="D906" s="488" t="s">
        <v>31</v>
      </c>
      <c r="E906" s="500">
        <v>8</v>
      </c>
      <c r="F906" s="489"/>
      <c r="G906" s="489"/>
      <c r="H906" s="489"/>
      <c r="I906" s="489"/>
      <c r="J906" s="489"/>
    </row>
    <row r="907" spans="1:10" ht="25.5">
      <c r="A907" s="381" t="s">
        <v>1980</v>
      </c>
      <c r="B907" s="402" t="s">
        <v>1392</v>
      </c>
      <c r="C907" s="402" t="s">
        <v>1393</v>
      </c>
      <c r="D907" s="488" t="s">
        <v>31</v>
      </c>
      <c r="E907" s="500">
        <v>5</v>
      </c>
      <c r="F907" s="489"/>
      <c r="G907" s="489"/>
      <c r="H907" s="489"/>
      <c r="I907" s="489"/>
      <c r="J907" s="489"/>
    </row>
    <row r="908" spans="1:10" ht="38.25">
      <c r="A908" s="381" t="s">
        <v>1981</v>
      </c>
      <c r="B908" s="402" t="s">
        <v>1394</v>
      </c>
      <c r="C908" s="493" t="s">
        <v>1395</v>
      </c>
      <c r="D908" s="488" t="s">
        <v>31</v>
      </c>
      <c r="E908" s="500">
        <v>36</v>
      </c>
      <c r="F908" s="489"/>
      <c r="G908" s="489"/>
      <c r="H908" s="489"/>
      <c r="I908" s="489"/>
      <c r="J908" s="489"/>
    </row>
    <row r="909" spans="1:10" ht="25.5">
      <c r="A909" s="381" t="s">
        <v>1982</v>
      </c>
      <c r="B909" s="402" t="s">
        <v>1396</v>
      </c>
      <c r="C909" s="402" t="s">
        <v>1397</v>
      </c>
      <c r="D909" s="488" t="s">
        <v>31</v>
      </c>
      <c r="E909" s="500">
        <v>10</v>
      </c>
      <c r="F909" s="489"/>
      <c r="G909" s="489"/>
      <c r="H909" s="489"/>
      <c r="I909" s="489"/>
      <c r="J909" s="489"/>
    </row>
    <row r="910" spans="1:10" ht="38.25">
      <c r="A910" s="381" t="s">
        <v>1983</v>
      </c>
      <c r="B910" s="488" t="s">
        <v>1398</v>
      </c>
      <c r="C910" s="493" t="s">
        <v>1399</v>
      </c>
      <c r="D910" s="488" t="s">
        <v>49</v>
      </c>
      <c r="E910" s="501">
        <v>144</v>
      </c>
      <c r="F910" s="489"/>
      <c r="G910" s="489"/>
      <c r="H910" s="489"/>
      <c r="I910" s="489"/>
      <c r="J910" s="489"/>
    </row>
    <row r="911" spans="1:10" ht="38.25">
      <c r="A911" s="381" t="s">
        <v>1984</v>
      </c>
      <c r="B911" s="488" t="s">
        <v>1400</v>
      </c>
      <c r="C911" s="493" t="s">
        <v>1401</v>
      </c>
      <c r="D911" s="488" t="s">
        <v>49</v>
      </c>
      <c r="E911" s="501">
        <v>108</v>
      </c>
      <c r="F911" s="489"/>
      <c r="G911" s="489"/>
      <c r="H911" s="489"/>
      <c r="I911" s="489"/>
      <c r="J911" s="489"/>
    </row>
    <row r="912" spans="1:10" ht="25.5">
      <c r="A912" s="381" t="s">
        <v>1985</v>
      </c>
      <c r="B912" s="402" t="s">
        <v>1402</v>
      </c>
      <c r="C912" s="402" t="s">
        <v>1403</v>
      </c>
      <c r="D912" s="402" t="s">
        <v>249</v>
      </c>
      <c r="E912" s="500">
        <v>60</v>
      </c>
      <c r="F912" s="489"/>
      <c r="G912" s="489"/>
      <c r="H912" s="489"/>
      <c r="I912" s="489"/>
      <c r="J912" s="489"/>
    </row>
    <row r="913" spans="1:10" ht="38.25">
      <c r="A913" s="381" t="s">
        <v>1986</v>
      </c>
      <c r="B913" s="488" t="s">
        <v>274</v>
      </c>
      <c r="C913" s="402" t="s">
        <v>1404</v>
      </c>
      <c r="D913" s="402" t="s">
        <v>249</v>
      </c>
      <c r="E913" s="500">
        <v>4000</v>
      </c>
      <c r="F913" s="489"/>
      <c r="G913" s="489"/>
      <c r="H913" s="489"/>
      <c r="I913" s="489"/>
      <c r="J913" s="489"/>
    </row>
    <row r="914" spans="1:10" ht="25.5">
      <c r="A914" s="381" t="s">
        <v>1987</v>
      </c>
      <c r="B914" s="491" t="s">
        <v>1405</v>
      </c>
      <c r="C914" s="402" t="s">
        <v>1406</v>
      </c>
      <c r="D914" s="402" t="s">
        <v>858</v>
      </c>
      <c r="E914" s="500">
        <v>800</v>
      </c>
      <c r="F914" s="489"/>
      <c r="G914" s="489"/>
      <c r="H914" s="489"/>
      <c r="I914" s="489"/>
      <c r="J914" s="489"/>
    </row>
    <row r="915" spans="1:10">
      <c r="A915" s="332"/>
      <c r="B915" s="341"/>
      <c r="C915" s="341"/>
      <c r="D915" s="335"/>
      <c r="E915" s="358"/>
      <c r="F915" s="373"/>
      <c r="G915" s="341"/>
      <c r="H915" s="335"/>
      <c r="I915" s="373" t="s">
        <v>1990</v>
      </c>
      <c r="J915" s="433"/>
    </row>
    <row r="916" spans="1:10">
      <c r="A916" s="607" t="s">
        <v>2183</v>
      </c>
      <c r="B916" s="503" t="s">
        <v>1991</v>
      </c>
      <c r="C916" s="503"/>
      <c r="D916" s="504"/>
      <c r="E916" s="505"/>
      <c r="F916" s="507"/>
      <c r="G916" s="508"/>
      <c r="H916" s="584"/>
      <c r="I916" s="584"/>
      <c r="J916" s="584"/>
    </row>
    <row r="917" spans="1:10" ht="25.5">
      <c r="A917" s="608" t="s">
        <v>2340</v>
      </c>
      <c r="B917" s="528" t="s">
        <v>838</v>
      </c>
      <c r="C917" s="528" t="s">
        <v>1992</v>
      </c>
      <c r="D917" s="529" t="s">
        <v>31</v>
      </c>
      <c r="E917" s="513">
        <v>220</v>
      </c>
      <c r="F917" s="511"/>
      <c r="G917" s="512"/>
      <c r="H917" s="586"/>
      <c r="I917" s="586"/>
      <c r="J917" s="587"/>
    </row>
    <row r="918" spans="1:10" ht="25.5">
      <c r="A918" s="608" t="s">
        <v>2341</v>
      </c>
      <c r="B918" s="528" t="s">
        <v>2633</v>
      </c>
      <c r="C918" s="528" t="s">
        <v>2572</v>
      </c>
      <c r="D918" s="529" t="s">
        <v>31</v>
      </c>
      <c r="E918" s="513">
        <v>150</v>
      </c>
      <c r="F918" s="511"/>
      <c r="G918" s="512"/>
      <c r="H918" s="586"/>
      <c r="I918" s="586"/>
      <c r="J918" s="587"/>
    </row>
    <row r="919" spans="1:10">
      <c r="A919" s="608" t="s">
        <v>2342</v>
      </c>
      <c r="B919" s="528" t="s">
        <v>1993</v>
      </c>
      <c r="C919" s="528" t="s">
        <v>1994</v>
      </c>
      <c r="D919" s="529" t="s">
        <v>31</v>
      </c>
      <c r="E919" s="513">
        <v>120</v>
      </c>
      <c r="F919" s="511"/>
      <c r="G919" s="512"/>
      <c r="H919" s="586"/>
      <c r="I919" s="586"/>
      <c r="J919" s="587"/>
    </row>
    <row r="920" spans="1:10">
      <c r="A920" s="608" t="s">
        <v>2343</v>
      </c>
      <c r="B920" s="528" t="s">
        <v>1995</v>
      </c>
      <c r="C920" s="528" t="s">
        <v>1996</v>
      </c>
      <c r="D920" s="529" t="s">
        <v>31</v>
      </c>
      <c r="E920" s="513">
        <v>1</v>
      </c>
      <c r="F920" s="511"/>
      <c r="G920" s="512"/>
      <c r="H920" s="586"/>
      <c r="I920" s="586"/>
      <c r="J920" s="587"/>
    </row>
    <row r="921" spans="1:10" ht="38.25">
      <c r="A921" s="608" t="s">
        <v>2344</v>
      </c>
      <c r="B921" s="528" t="s">
        <v>1997</v>
      </c>
      <c r="C921" s="528" t="s">
        <v>1998</v>
      </c>
      <c r="D921" s="529" t="s">
        <v>31</v>
      </c>
      <c r="E921" s="513">
        <v>2</v>
      </c>
      <c r="F921" s="511"/>
      <c r="G921" s="512"/>
      <c r="H921" s="586"/>
      <c r="I921" s="586"/>
      <c r="J921" s="587"/>
    </row>
    <row r="922" spans="1:10">
      <c r="A922" s="608" t="s">
        <v>2345</v>
      </c>
      <c r="B922" s="528" t="s">
        <v>1999</v>
      </c>
      <c r="C922" s="528" t="s">
        <v>2000</v>
      </c>
      <c r="D922" s="529" t="s">
        <v>2001</v>
      </c>
      <c r="E922" s="513">
        <v>60</v>
      </c>
      <c r="F922" s="511"/>
      <c r="G922" s="512"/>
      <c r="H922" s="586"/>
      <c r="I922" s="586"/>
      <c r="J922" s="587"/>
    </row>
    <row r="923" spans="1:10">
      <c r="A923" s="608" t="s">
        <v>2346</v>
      </c>
      <c r="B923" s="528" t="s">
        <v>2002</v>
      </c>
      <c r="C923" s="528" t="s">
        <v>2003</v>
      </c>
      <c r="D923" s="529" t="s">
        <v>31</v>
      </c>
      <c r="E923" s="513">
        <v>15</v>
      </c>
      <c r="F923" s="511"/>
      <c r="G923" s="512"/>
      <c r="H923" s="586"/>
      <c r="I923" s="586"/>
      <c r="J923" s="587"/>
    </row>
    <row r="924" spans="1:10" ht="25.5">
      <c r="A924" s="608" t="s">
        <v>2347</v>
      </c>
      <c r="B924" s="528" t="s">
        <v>2634</v>
      </c>
      <c r="C924" s="528" t="s">
        <v>2004</v>
      </c>
      <c r="D924" s="529" t="s">
        <v>31</v>
      </c>
      <c r="E924" s="513">
        <f>4*1.3</f>
        <v>5.2</v>
      </c>
      <c r="F924" s="511"/>
      <c r="G924" s="512"/>
      <c r="H924" s="586"/>
      <c r="I924" s="586"/>
      <c r="J924" s="587"/>
    </row>
    <row r="925" spans="1:10">
      <c r="A925" s="608" t="s">
        <v>2348</v>
      </c>
      <c r="B925" s="528" t="s">
        <v>2005</v>
      </c>
      <c r="C925" s="528" t="s">
        <v>2000</v>
      </c>
      <c r="D925" s="529" t="s">
        <v>2001</v>
      </c>
      <c r="E925" s="513">
        <v>60</v>
      </c>
      <c r="F925" s="511"/>
      <c r="G925" s="512"/>
      <c r="H925" s="586"/>
      <c r="I925" s="586"/>
      <c r="J925" s="587"/>
    </row>
    <row r="926" spans="1:10">
      <c r="A926" s="608" t="s">
        <v>2349</v>
      </c>
      <c r="B926" s="528" t="s">
        <v>2635</v>
      </c>
      <c r="C926" s="528" t="s">
        <v>2006</v>
      </c>
      <c r="D926" s="529" t="s">
        <v>31</v>
      </c>
      <c r="E926" s="513">
        <v>75</v>
      </c>
      <c r="F926" s="511"/>
      <c r="G926" s="512"/>
      <c r="H926" s="586"/>
      <c r="I926" s="586"/>
      <c r="J926" s="587"/>
    </row>
    <row r="927" spans="1:10" ht="25.5">
      <c r="A927" s="608" t="s">
        <v>2350</v>
      </c>
      <c r="B927" s="528" t="s">
        <v>2007</v>
      </c>
      <c r="C927" s="528" t="s">
        <v>2008</v>
      </c>
      <c r="D927" s="529" t="s">
        <v>31</v>
      </c>
      <c r="E927" s="513">
        <f>120*1.3</f>
        <v>156</v>
      </c>
      <c r="F927" s="511"/>
      <c r="G927" s="512"/>
      <c r="H927" s="586"/>
      <c r="I927" s="586"/>
      <c r="J927" s="587"/>
    </row>
    <row r="928" spans="1:10">
      <c r="A928" s="608" t="s">
        <v>2351</v>
      </c>
      <c r="B928" s="528" t="s">
        <v>2009</v>
      </c>
      <c r="C928" s="528" t="s">
        <v>2010</v>
      </c>
      <c r="D928" s="529" t="s">
        <v>31</v>
      </c>
      <c r="E928" s="530">
        <v>5</v>
      </c>
      <c r="F928" s="511"/>
      <c r="G928" s="512"/>
      <c r="H928" s="586"/>
      <c r="I928" s="586"/>
      <c r="J928" s="587"/>
    </row>
    <row r="929" spans="1:10">
      <c r="A929" s="608" t="s">
        <v>2352</v>
      </c>
      <c r="B929" s="528" t="s">
        <v>2011</v>
      </c>
      <c r="C929" s="528" t="s">
        <v>2010</v>
      </c>
      <c r="D929" s="529" t="s">
        <v>31</v>
      </c>
      <c r="E929" s="530">
        <v>5</v>
      </c>
      <c r="F929" s="511"/>
      <c r="G929" s="512"/>
      <c r="H929" s="586"/>
      <c r="I929" s="586"/>
      <c r="J929" s="587"/>
    </row>
    <row r="930" spans="1:10">
      <c r="A930" s="608" t="s">
        <v>2353</v>
      </c>
      <c r="B930" s="528" t="s">
        <v>2012</v>
      </c>
      <c r="C930" s="528" t="s">
        <v>2013</v>
      </c>
      <c r="D930" s="529" t="s">
        <v>2001</v>
      </c>
      <c r="E930" s="513">
        <v>30</v>
      </c>
      <c r="F930" s="511"/>
      <c r="G930" s="512"/>
      <c r="H930" s="586"/>
      <c r="I930" s="586"/>
      <c r="J930" s="587"/>
    </row>
    <row r="931" spans="1:10">
      <c r="A931" s="608" t="s">
        <v>2354</v>
      </c>
      <c r="B931" s="528" t="s">
        <v>2014</v>
      </c>
      <c r="C931" s="528" t="s">
        <v>2013</v>
      </c>
      <c r="D931" s="529" t="s">
        <v>2001</v>
      </c>
      <c r="E931" s="513">
        <v>30</v>
      </c>
      <c r="F931" s="511"/>
      <c r="G931" s="512"/>
      <c r="H931" s="586"/>
      <c r="I931" s="586"/>
      <c r="J931" s="587"/>
    </row>
    <row r="932" spans="1:10">
      <c r="A932" s="514"/>
      <c r="B932" s="515"/>
      <c r="C932" s="515"/>
      <c r="D932" s="517"/>
      <c r="E932" s="518"/>
      <c r="F932" s="515"/>
      <c r="G932" s="517"/>
      <c r="H932" s="515"/>
      <c r="I932" s="521" t="s">
        <v>2355</v>
      </c>
      <c r="J932" s="582"/>
    </row>
    <row r="933" spans="1:10">
      <c r="A933" s="574"/>
      <c r="B933" s="596" t="s">
        <v>2015</v>
      </c>
      <c r="C933" s="577"/>
      <c r="D933" s="559"/>
      <c r="E933" s="575"/>
      <c r="F933" s="577"/>
      <c r="G933" s="559"/>
      <c r="H933" s="576"/>
      <c r="I933" s="577"/>
      <c r="J933" s="578"/>
    </row>
    <row r="934" spans="1:10">
      <c r="A934" s="609" t="s">
        <v>2186</v>
      </c>
      <c r="B934" s="528" t="s">
        <v>2016</v>
      </c>
      <c r="C934" s="528" t="s">
        <v>2017</v>
      </c>
      <c r="D934" s="510" t="s">
        <v>31</v>
      </c>
      <c r="E934" s="513">
        <v>70</v>
      </c>
      <c r="F934" s="511"/>
      <c r="G934" s="512"/>
      <c r="H934" s="586"/>
      <c r="I934" s="586"/>
      <c r="J934" s="587"/>
    </row>
    <row r="935" spans="1:10">
      <c r="A935" s="514"/>
      <c r="B935" s="515"/>
      <c r="C935" s="515"/>
      <c r="D935" s="517"/>
      <c r="E935" s="518"/>
      <c r="F935" s="515"/>
      <c r="G935" s="517"/>
      <c r="H935" s="515"/>
      <c r="I935" s="521" t="s">
        <v>2356</v>
      </c>
      <c r="J935" s="582"/>
    </row>
    <row r="936" spans="1:10" ht="25.5">
      <c r="A936" s="609" t="s">
        <v>2189</v>
      </c>
      <c r="B936" s="528" t="s">
        <v>2018</v>
      </c>
      <c r="C936" s="528" t="s">
        <v>2573</v>
      </c>
      <c r="D936" s="510" t="s">
        <v>31</v>
      </c>
      <c r="E936" s="513">
        <v>150</v>
      </c>
      <c r="F936" s="511"/>
      <c r="G936" s="512"/>
      <c r="H936" s="586"/>
      <c r="I936" s="586"/>
      <c r="J936" s="587"/>
    </row>
    <row r="937" spans="1:10">
      <c r="A937" s="514"/>
      <c r="B937" s="515"/>
      <c r="C937" s="515"/>
      <c r="D937" s="517"/>
      <c r="E937" s="518"/>
      <c r="F937" s="515"/>
      <c r="G937" s="517"/>
      <c r="H937" s="515"/>
      <c r="I937" s="521" t="s">
        <v>2357</v>
      </c>
      <c r="J937" s="582"/>
    </row>
    <row r="938" spans="1:10">
      <c r="A938" s="609" t="s">
        <v>2192</v>
      </c>
      <c r="B938" s="528" t="s">
        <v>2019</v>
      </c>
      <c r="C938" s="528" t="s">
        <v>2020</v>
      </c>
      <c r="D938" s="529" t="s">
        <v>49</v>
      </c>
      <c r="E938" s="530">
        <v>600</v>
      </c>
      <c r="F938" s="511" t="s">
        <v>2854</v>
      </c>
      <c r="G938" s="780">
        <v>55.5</v>
      </c>
      <c r="H938" s="781">
        <v>55.5</v>
      </c>
      <c r="I938" s="586">
        <v>21</v>
      </c>
      <c r="J938" s="782">
        <f>(G938*E938)*1.21</f>
        <v>40293</v>
      </c>
    </row>
    <row r="939" spans="1:10">
      <c r="A939" s="514"/>
      <c r="B939" s="515"/>
      <c r="C939" s="515"/>
      <c r="D939" s="517"/>
      <c r="E939" s="518"/>
      <c r="F939" s="515"/>
      <c r="G939" s="517"/>
      <c r="H939" s="515"/>
      <c r="I939" s="521" t="s">
        <v>2358</v>
      </c>
      <c r="J939" s="784">
        <v>33300</v>
      </c>
    </row>
    <row r="940" spans="1:10" ht="25.5">
      <c r="A940" s="609" t="s">
        <v>2195</v>
      </c>
      <c r="B940" s="597" t="s">
        <v>2021</v>
      </c>
      <c r="C940" s="528" t="s">
        <v>2022</v>
      </c>
      <c r="D940" s="529" t="s">
        <v>49</v>
      </c>
      <c r="E940" s="530">
        <f>25*1.3</f>
        <v>32.5</v>
      </c>
      <c r="F940" s="511" t="s">
        <v>2855</v>
      </c>
      <c r="G940" s="512">
        <v>1.05</v>
      </c>
      <c r="H940" s="785">
        <v>10.5</v>
      </c>
      <c r="I940" s="554">
        <v>21</v>
      </c>
      <c r="J940" s="782">
        <f>(G940*E940)*1.21</f>
        <v>41.291249999999998</v>
      </c>
    </row>
    <row r="941" spans="1:10">
      <c r="A941" s="514"/>
      <c r="B941" s="515"/>
      <c r="C941" s="515"/>
      <c r="D941" s="517"/>
      <c r="E941" s="518"/>
      <c r="F941" s="515"/>
      <c r="G941" s="517"/>
      <c r="H941" s="515"/>
      <c r="I941" s="521" t="s">
        <v>2359</v>
      </c>
      <c r="J941" s="786">
        <f>G940*E940</f>
        <v>34.125</v>
      </c>
    </row>
    <row r="942" spans="1:10">
      <c r="A942" s="609" t="s">
        <v>2198</v>
      </c>
      <c r="B942" s="528" t="s">
        <v>2023</v>
      </c>
      <c r="C942" s="528" t="s">
        <v>2024</v>
      </c>
      <c r="D942" s="529" t="s">
        <v>49</v>
      </c>
      <c r="E942" s="530">
        <f>4*1.3</f>
        <v>5.2</v>
      </c>
      <c r="F942" s="511" t="s">
        <v>2854</v>
      </c>
      <c r="G942" s="780">
        <v>55.5</v>
      </c>
      <c r="H942" s="785">
        <v>55.5</v>
      </c>
      <c r="I942" s="554">
        <v>21</v>
      </c>
      <c r="J942" s="782">
        <f>(G942*E942)*1.21</f>
        <v>349.20600000000002</v>
      </c>
    </row>
    <row r="943" spans="1:10">
      <c r="A943" s="514"/>
      <c r="B943" s="515"/>
      <c r="C943" s="515"/>
      <c r="D943" s="517"/>
      <c r="E943" s="518"/>
      <c r="F943" s="515"/>
      <c r="G943" s="517"/>
      <c r="H943" s="515"/>
      <c r="I943" s="521" t="s">
        <v>2360</v>
      </c>
      <c r="J943" s="784">
        <f>G942*E942</f>
        <v>288.60000000000002</v>
      </c>
    </row>
    <row r="944" spans="1:10" ht="25.5">
      <c r="A944" s="609" t="s">
        <v>2201</v>
      </c>
      <c r="B944" s="528" t="s">
        <v>2025</v>
      </c>
      <c r="C944" s="528" t="s">
        <v>2574</v>
      </c>
      <c r="D944" s="529" t="s">
        <v>49</v>
      </c>
      <c r="E944" s="530">
        <v>22</v>
      </c>
      <c r="F944" s="511"/>
      <c r="G944" s="512"/>
      <c r="H944" s="586"/>
      <c r="I944" s="586"/>
      <c r="J944" s="787"/>
    </row>
    <row r="945" spans="1:10">
      <c r="A945" s="514"/>
      <c r="B945" s="515"/>
      <c r="C945" s="515"/>
      <c r="D945" s="517"/>
      <c r="E945" s="518"/>
      <c r="F945" s="515"/>
      <c r="G945" s="517"/>
      <c r="H945" s="515"/>
      <c r="I945" s="521" t="s">
        <v>2361</v>
      </c>
      <c r="J945" s="582"/>
    </row>
    <row r="946" spans="1:10">
      <c r="A946" s="610" t="s">
        <v>2204</v>
      </c>
      <c r="B946" s="598" t="s">
        <v>2026</v>
      </c>
      <c r="C946" s="531"/>
      <c r="D946" s="532"/>
      <c r="E946" s="533"/>
      <c r="F946" s="534"/>
      <c r="G946" s="535"/>
      <c r="H946" s="599"/>
      <c r="I946" s="599"/>
      <c r="J946" s="600"/>
    </row>
    <row r="947" spans="1:10" ht="25.5">
      <c r="A947" s="611" t="s">
        <v>2362</v>
      </c>
      <c r="B947" s="536" t="s">
        <v>2027</v>
      </c>
      <c r="C947" s="536" t="s">
        <v>2363</v>
      </c>
      <c r="D947" s="529" t="s">
        <v>2028</v>
      </c>
      <c r="E947" s="530">
        <v>100</v>
      </c>
      <c r="F947" s="537"/>
      <c r="G947" s="512"/>
      <c r="H947" s="586"/>
      <c r="I947" s="586"/>
      <c r="J947" s="587"/>
    </row>
    <row r="948" spans="1:10" ht="25.5">
      <c r="A948" s="611" t="s">
        <v>2366</v>
      </c>
      <c r="B948" s="536" t="s">
        <v>2029</v>
      </c>
      <c r="C948" s="536" t="s">
        <v>2363</v>
      </c>
      <c r="D948" s="529" t="s">
        <v>2028</v>
      </c>
      <c r="E948" s="530">
        <v>80</v>
      </c>
      <c r="F948" s="537"/>
      <c r="G948" s="512"/>
      <c r="H948" s="586"/>
      <c r="I948" s="586"/>
      <c r="J948" s="587"/>
    </row>
    <row r="949" spans="1:10" ht="51">
      <c r="A949" s="611" t="s">
        <v>2367</v>
      </c>
      <c r="B949" s="536" t="s">
        <v>2030</v>
      </c>
      <c r="C949" s="536" t="s">
        <v>2364</v>
      </c>
      <c r="D949" s="538" t="s">
        <v>87</v>
      </c>
      <c r="E949" s="530">
        <v>13</v>
      </c>
      <c r="F949" s="537"/>
      <c r="G949" s="512"/>
      <c r="H949" s="586"/>
      <c r="I949" s="586"/>
      <c r="J949" s="587"/>
    </row>
    <row r="950" spans="1:10" ht="89.25">
      <c r="A950" s="611" t="s">
        <v>2368</v>
      </c>
      <c r="B950" s="536" t="s">
        <v>2031</v>
      </c>
      <c r="C950" s="536" t="s">
        <v>2365</v>
      </c>
      <c r="D950" s="538" t="s">
        <v>87</v>
      </c>
      <c r="E950" s="530">
        <f>4*1.3</f>
        <v>5.2</v>
      </c>
      <c r="F950" s="537"/>
      <c r="G950" s="512"/>
      <c r="H950" s="586"/>
      <c r="I950" s="586"/>
      <c r="J950" s="587"/>
    </row>
    <row r="951" spans="1:10" ht="76.5">
      <c r="A951" s="611" t="s">
        <v>2369</v>
      </c>
      <c r="B951" s="536" t="s">
        <v>2032</v>
      </c>
      <c r="C951" s="536" t="s">
        <v>2033</v>
      </c>
      <c r="D951" s="538" t="s">
        <v>87</v>
      </c>
      <c r="E951" s="530">
        <v>10</v>
      </c>
      <c r="F951" s="537"/>
      <c r="G951" s="512"/>
      <c r="H951" s="586"/>
      <c r="I951" s="586"/>
      <c r="J951" s="587"/>
    </row>
    <row r="952" spans="1:10" ht="63.75">
      <c r="A952" s="611" t="s">
        <v>2370</v>
      </c>
      <c r="B952" s="536" t="s">
        <v>2034</v>
      </c>
      <c r="C952" s="536" t="s">
        <v>2035</v>
      </c>
      <c r="D952" s="538" t="s">
        <v>87</v>
      </c>
      <c r="E952" s="530">
        <v>3</v>
      </c>
      <c r="F952" s="539"/>
      <c r="G952" s="512"/>
      <c r="H952" s="586"/>
      <c r="I952" s="586"/>
      <c r="J952" s="587"/>
    </row>
    <row r="953" spans="1:10" ht="38.25">
      <c r="A953" s="611" t="s">
        <v>2371</v>
      </c>
      <c r="B953" s="536" t="s">
        <v>2036</v>
      </c>
      <c r="C953" s="536" t="s">
        <v>2037</v>
      </c>
      <c r="D953" s="538" t="s">
        <v>49</v>
      </c>
      <c r="E953" s="530">
        <v>3</v>
      </c>
      <c r="F953" s="539"/>
      <c r="G953" s="512"/>
      <c r="H953" s="586"/>
      <c r="I953" s="586"/>
      <c r="J953" s="587"/>
    </row>
    <row r="954" spans="1:10" ht="89.25">
      <c r="A954" s="611" t="s">
        <v>2372</v>
      </c>
      <c r="B954" s="536" t="s">
        <v>2038</v>
      </c>
      <c r="C954" s="536" t="s">
        <v>2039</v>
      </c>
      <c r="D954" s="538" t="s">
        <v>87</v>
      </c>
      <c r="E954" s="530">
        <v>3</v>
      </c>
      <c r="F954" s="539"/>
      <c r="G954" s="512"/>
      <c r="H954" s="586"/>
      <c r="I954" s="586"/>
      <c r="J954" s="587"/>
    </row>
    <row r="955" spans="1:10" ht="76.5">
      <c r="A955" s="611" t="s">
        <v>2373</v>
      </c>
      <c r="B955" s="536" t="s">
        <v>2040</v>
      </c>
      <c r="C955" s="536" t="s">
        <v>2041</v>
      </c>
      <c r="D955" s="538" t="s">
        <v>87</v>
      </c>
      <c r="E955" s="540">
        <f>1*1.3</f>
        <v>1.3</v>
      </c>
      <c r="F955" s="539"/>
      <c r="G955" s="512"/>
      <c r="H955" s="586"/>
      <c r="I955" s="586"/>
      <c r="J955" s="587"/>
    </row>
    <row r="956" spans="1:10" ht="76.5">
      <c r="A956" s="611" t="s">
        <v>2374</v>
      </c>
      <c r="B956" s="536" t="s">
        <v>2042</v>
      </c>
      <c r="C956" s="536" t="s">
        <v>2043</v>
      </c>
      <c r="D956" s="538" t="s">
        <v>87</v>
      </c>
      <c r="E956" s="540">
        <f>1*1.3</f>
        <v>1.3</v>
      </c>
      <c r="F956" s="539"/>
      <c r="G956" s="512"/>
      <c r="H956" s="586"/>
      <c r="I956" s="586"/>
      <c r="J956" s="587"/>
    </row>
    <row r="957" spans="1:10" ht="76.5">
      <c r="A957" s="611" t="s">
        <v>2375</v>
      </c>
      <c r="B957" s="536" t="s">
        <v>2044</v>
      </c>
      <c r="C957" s="536" t="s">
        <v>2045</v>
      </c>
      <c r="D957" s="538" t="s">
        <v>87</v>
      </c>
      <c r="E957" s="530">
        <v>3</v>
      </c>
      <c r="F957" s="539"/>
      <c r="G957" s="512"/>
      <c r="H957" s="586"/>
      <c r="I957" s="586"/>
      <c r="J957" s="587"/>
    </row>
    <row r="958" spans="1:10" ht="63.75">
      <c r="A958" s="611" t="s">
        <v>2376</v>
      </c>
      <c r="B958" s="536" t="s">
        <v>2046</v>
      </c>
      <c r="C958" s="536" t="s">
        <v>2047</v>
      </c>
      <c r="D958" s="538" t="s">
        <v>87</v>
      </c>
      <c r="E958" s="540">
        <f>1*1.3</f>
        <v>1.3</v>
      </c>
      <c r="F958" s="539"/>
      <c r="G958" s="512"/>
      <c r="H958" s="586"/>
      <c r="I958" s="586"/>
      <c r="J958" s="587"/>
    </row>
    <row r="959" spans="1:10" ht="38.25">
      <c r="A959" s="611" t="s">
        <v>2377</v>
      </c>
      <c r="B959" s="536" t="s">
        <v>2048</v>
      </c>
      <c r="C959" s="536" t="s">
        <v>2049</v>
      </c>
      <c r="D959" s="538" t="s">
        <v>2028</v>
      </c>
      <c r="E959" s="530">
        <v>6</v>
      </c>
      <c r="F959" s="539"/>
      <c r="G959" s="512"/>
      <c r="H959" s="586"/>
      <c r="I959" s="586"/>
      <c r="J959" s="587"/>
    </row>
    <row r="960" spans="1:10" ht="51">
      <c r="A960" s="611" t="s">
        <v>2378</v>
      </c>
      <c r="B960" s="536" t="s">
        <v>2050</v>
      </c>
      <c r="C960" s="536" t="s">
        <v>2051</v>
      </c>
      <c r="D960" s="538" t="s">
        <v>49</v>
      </c>
      <c r="E960" s="540">
        <f>7*1.3</f>
        <v>9.1</v>
      </c>
      <c r="F960" s="539"/>
      <c r="G960" s="512"/>
      <c r="H960" s="586"/>
      <c r="I960" s="586"/>
      <c r="J960" s="587"/>
    </row>
    <row r="961" spans="1:10">
      <c r="A961" s="514"/>
      <c r="B961" s="515"/>
      <c r="C961" s="515"/>
      <c r="D961" s="517"/>
      <c r="E961" s="518"/>
      <c r="F961" s="515"/>
      <c r="G961" s="517"/>
      <c r="H961" s="515"/>
      <c r="I961" s="521" t="s">
        <v>2379</v>
      </c>
      <c r="J961" s="582"/>
    </row>
    <row r="962" spans="1:10">
      <c r="A962" s="612" t="s">
        <v>2207</v>
      </c>
      <c r="B962" s="598" t="s">
        <v>2052</v>
      </c>
      <c r="C962" s="541"/>
      <c r="D962" s="542"/>
      <c r="E962" s="533"/>
      <c r="F962" s="543"/>
      <c r="G962" s="535"/>
      <c r="H962" s="599"/>
      <c r="I962" s="599"/>
      <c r="J962" s="600"/>
    </row>
    <row r="963" spans="1:10" ht="25.5">
      <c r="A963" s="613" t="s">
        <v>2381</v>
      </c>
      <c r="B963" s="601" t="s">
        <v>2053</v>
      </c>
      <c r="C963" s="544" t="s">
        <v>2054</v>
      </c>
      <c r="D963" s="545" t="s">
        <v>31</v>
      </c>
      <c r="E963" s="530">
        <f>600*1.3</f>
        <v>780</v>
      </c>
      <c r="F963" s="511"/>
      <c r="G963" s="512"/>
      <c r="H963" s="586"/>
      <c r="I963" s="586"/>
      <c r="J963" s="587"/>
    </row>
    <row r="964" spans="1:10" ht="25.5">
      <c r="A964" s="613" t="s">
        <v>2382</v>
      </c>
      <c r="B964" s="601" t="s">
        <v>2055</v>
      </c>
      <c r="C964" s="544" t="s">
        <v>2054</v>
      </c>
      <c r="D964" s="545" t="s">
        <v>31</v>
      </c>
      <c r="E964" s="530">
        <f>600*1.3</f>
        <v>780</v>
      </c>
      <c r="F964" s="511"/>
      <c r="G964" s="512"/>
      <c r="H964" s="586"/>
      <c r="I964" s="586"/>
      <c r="J964" s="587"/>
    </row>
    <row r="965" spans="1:10">
      <c r="A965" s="514"/>
      <c r="B965" s="515"/>
      <c r="C965" s="515"/>
      <c r="D965" s="517"/>
      <c r="E965" s="518"/>
      <c r="F965" s="515"/>
      <c r="G965" s="517"/>
      <c r="H965" s="515"/>
      <c r="I965" s="521" t="s">
        <v>2380</v>
      </c>
      <c r="J965" s="582"/>
    </row>
    <row r="966" spans="1:10">
      <c r="A966" s="612" t="s">
        <v>2210</v>
      </c>
      <c r="B966" s="602" t="s">
        <v>1239</v>
      </c>
      <c r="C966" s="531"/>
      <c r="D966" s="542"/>
      <c r="E966" s="533"/>
      <c r="F966" s="543"/>
      <c r="G966" s="535"/>
      <c r="H966" s="599"/>
      <c r="I966" s="599"/>
      <c r="J966" s="600"/>
    </row>
    <row r="967" spans="1:10" ht="38.25">
      <c r="A967" s="613" t="s">
        <v>2383</v>
      </c>
      <c r="B967" s="509" t="s">
        <v>1009</v>
      </c>
      <c r="C967" s="528" t="s">
        <v>2575</v>
      </c>
      <c r="D967" s="529" t="s">
        <v>49</v>
      </c>
      <c r="E967" s="530">
        <v>3000</v>
      </c>
      <c r="F967" s="512">
        <v>50</v>
      </c>
      <c r="G967" s="780">
        <v>3.8</v>
      </c>
      <c r="H967" s="785">
        <v>1.9</v>
      </c>
      <c r="I967" s="554">
        <v>21</v>
      </c>
      <c r="J967" s="782">
        <f>(G967*E967)*1.21</f>
        <v>13794</v>
      </c>
    </row>
    <row r="968" spans="1:10" ht="38.25">
      <c r="A968" s="613" t="s">
        <v>2384</v>
      </c>
      <c r="B968" s="509" t="s">
        <v>2056</v>
      </c>
      <c r="C968" s="528" t="s">
        <v>2057</v>
      </c>
      <c r="D968" s="529" t="s">
        <v>49</v>
      </c>
      <c r="E968" s="530">
        <v>3900</v>
      </c>
      <c r="F968" s="512">
        <v>100</v>
      </c>
      <c r="G968" s="780">
        <v>4</v>
      </c>
      <c r="H968" s="785">
        <v>4</v>
      </c>
      <c r="I968" s="554">
        <v>21</v>
      </c>
      <c r="J968" s="782">
        <f>(G968*E968)*1.21</f>
        <v>18876</v>
      </c>
    </row>
    <row r="969" spans="1:10" ht="63.75">
      <c r="A969" s="613" t="s">
        <v>2385</v>
      </c>
      <c r="B969" s="509" t="s">
        <v>2058</v>
      </c>
      <c r="C969" s="528" t="s">
        <v>2059</v>
      </c>
      <c r="D969" s="529" t="s">
        <v>49</v>
      </c>
      <c r="E969" s="530">
        <v>150</v>
      </c>
      <c r="F969" s="512">
        <v>50</v>
      </c>
      <c r="G969" s="780">
        <v>10.8</v>
      </c>
      <c r="H969" s="785">
        <v>5.4</v>
      </c>
      <c r="I969" s="554">
        <v>21</v>
      </c>
      <c r="J969" s="782">
        <f>(G969*E969)*1.21</f>
        <v>1960.2</v>
      </c>
    </row>
    <row r="970" spans="1:10">
      <c r="A970" s="514"/>
      <c r="B970" s="515"/>
      <c r="C970" s="515"/>
      <c r="D970" s="517"/>
      <c r="E970" s="518"/>
      <c r="F970" s="515"/>
      <c r="G970" s="517"/>
      <c r="H970" s="515"/>
      <c r="I970" s="521" t="s">
        <v>2386</v>
      </c>
      <c r="J970" s="788">
        <v>28620</v>
      </c>
    </row>
    <row r="971" spans="1:10">
      <c r="A971" s="612" t="s">
        <v>2213</v>
      </c>
      <c r="B971" s="602" t="s">
        <v>2060</v>
      </c>
      <c r="C971" s="541"/>
      <c r="D971" s="542"/>
      <c r="E971" s="533"/>
      <c r="F971" s="543"/>
      <c r="G971" s="535"/>
      <c r="H971" s="599"/>
      <c r="I971" s="599"/>
      <c r="J971" s="600"/>
    </row>
    <row r="972" spans="1:10" ht="25.5">
      <c r="A972" s="614" t="s">
        <v>2387</v>
      </c>
      <c r="B972" s="536" t="s">
        <v>2061</v>
      </c>
      <c r="C972" s="536" t="s">
        <v>2062</v>
      </c>
      <c r="D972" s="538" t="s">
        <v>49</v>
      </c>
      <c r="E972" s="530">
        <v>120</v>
      </c>
      <c r="F972" s="546">
        <v>1</v>
      </c>
      <c r="G972" s="789">
        <v>170</v>
      </c>
      <c r="H972" s="785">
        <v>170</v>
      </c>
      <c r="I972" s="554">
        <v>21</v>
      </c>
      <c r="J972" s="782">
        <f>(G972*E972)*1.21</f>
        <v>24684</v>
      </c>
    </row>
    <row r="973" spans="1:10" ht="38.25">
      <c r="A973" s="614" t="s">
        <v>2388</v>
      </c>
      <c r="B973" s="509" t="s">
        <v>2067</v>
      </c>
      <c r="C973" s="528" t="s">
        <v>2576</v>
      </c>
      <c r="D973" s="510" t="s">
        <v>31</v>
      </c>
      <c r="E973" s="530">
        <f>35*1.3</f>
        <v>45.5</v>
      </c>
      <c r="F973" s="777">
        <v>1</v>
      </c>
      <c r="G973" s="790">
        <v>190</v>
      </c>
      <c r="H973" s="790">
        <v>190</v>
      </c>
      <c r="I973" s="777">
        <v>21</v>
      </c>
      <c r="J973" s="782">
        <f>(G973*E973)*1.21</f>
        <v>10460.449999999999</v>
      </c>
    </row>
    <row r="974" spans="1:10">
      <c r="A974" s="514"/>
      <c r="B974" s="515"/>
      <c r="C974" s="515"/>
      <c r="D974" s="517"/>
      <c r="E974" s="518"/>
      <c r="F974" s="515"/>
      <c r="G974" s="517"/>
      <c r="H974" s="515"/>
      <c r="I974" s="521" t="s">
        <v>2389</v>
      </c>
      <c r="J974" s="788">
        <v>29045</v>
      </c>
    </row>
    <row r="975" spans="1:10">
      <c r="A975" s="621"/>
      <c r="B975" s="622" t="s">
        <v>2068</v>
      </c>
      <c r="C975" s="623"/>
      <c r="D975" s="624"/>
      <c r="E975" s="625"/>
      <c r="F975" s="626"/>
      <c r="G975" s="624"/>
      <c r="H975" s="623"/>
      <c r="I975" s="623"/>
      <c r="J975" s="623"/>
    </row>
    <row r="976" spans="1:10" ht="51">
      <c r="A976" s="605" t="s">
        <v>2216</v>
      </c>
      <c r="B976" s="581" t="s">
        <v>2069</v>
      </c>
      <c r="C976" s="550" t="s">
        <v>2070</v>
      </c>
      <c r="D976" s="551" t="s">
        <v>31</v>
      </c>
      <c r="E976" s="552">
        <f>2*1.3</f>
        <v>2.6</v>
      </c>
      <c r="F976" s="553"/>
      <c r="G976" s="554"/>
      <c r="H976" s="586"/>
      <c r="I976" s="586"/>
      <c r="J976" s="587"/>
    </row>
    <row r="977" spans="1:10">
      <c r="A977" s="514"/>
      <c r="B977" s="515"/>
      <c r="C977" s="515"/>
      <c r="D977" s="517"/>
      <c r="E977" s="518"/>
      <c r="F977" s="515"/>
      <c r="G977" s="517"/>
      <c r="H977" s="515"/>
      <c r="I977" s="521" t="s">
        <v>2455</v>
      </c>
      <c r="J977" s="582"/>
    </row>
    <row r="978" spans="1:10" ht="51">
      <c r="A978" s="605" t="s">
        <v>2219</v>
      </c>
      <c r="B978" s="550" t="s">
        <v>2071</v>
      </c>
      <c r="C978" s="550" t="s">
        <v>2072</v>
      </c>
      <c r="D978" s="551" t="s">
        <v>31</v>
      </c>
      <c r="E978" s="552">
        <f>2*1.3</f>
        <v>2.6</v>
      </c>
      <c r="F978" s="553"/>
      <c r="G978" s="554"/>
      <c r="H978" s="586"/>
      <c r="I978" s="586"/>
      <c r="J978" s="587"/>
    </row>
    <row r="979" spans="1:10">
      <c r="A979" s="514"/>
      <c r="B979" s="515"/>
      <c r="C979" s="515"/>
      <c r="D979" s="517"/>
      <c r="E979" s="518"/>
      <c r="F979" s="515"/>
      <c r="G979" s="517"/>
      <c r="H979" s="515"/>
      <c r="I979" s="521" t="s">
        <v>2456</v>
      </c>
      <c r="J979" s="582"/>
    </row>
    <row r="980" spans="1:10" ht="51">
      <c r="A980" s="605" t="s">
        <v>2222</v>
      </c>
      <c r="B980" s="581" t="s">
        <v>2073</v>
      </c>
      <c r="C980" s="550" t="s">
        <v>2074</v>
      </c>
      <c r="D980" s="551" t="s">
        <v>31</v>
      </c>
      <c r="E980" s="552">
        <f>2*1.3</f>
        <v>2.6</v>
      </c>
      <c r="F980" s="553"/>
      <c r="G980" s="554"/>
      <c r="H980" s="586"/>
      <c r="I980" s="586"/>
      <c r="J980" s="587"/>
    </row>
    <row r="981" spans="1:10">
      <c r="A981" s="514"/>
      <c r="B981" s="515"/>
      <c r="C981" s="515"/>
      <c r="D981" s="517"/>
      <c r="E981" s="518"/>
      <c r="F981" s="515"/>
      <c r="G981" s="517"/>
      <c r="H981" s="515"/>
      <c r="I981" s="521" t="s">
        <v>2457</v>
      </c>
      <c r="J981" s="582"/>
    </row>
    <row r="982" spans="1:10" ht="38.25">
      <c r="A982" s="605" t="s">
        <v>2225</v>
      </c>
      <c r="B982" s="581" t="s">
        <v>2075</v>
      </c>
      <c r="C982" s="550" t="s">
        <v>2076</v>
      </c>
      <c r="D982" s="551" t="s">
        <v>31</v>
      </c>
      <c r="E982" s="552">
        <f>1*1.3</f>
        <v>1.3</v>
      </c>
      <c r="F982" s="553"/>
      <c r="G982" s="554"/>
      <c r="H982" s="586"/>
      <c r="I982" s="586"/>
      <c r="J982" s="587"/>
    </row>
    <row r="983" spans="1:10">
      <c r="A983" s="514"/>
      <c r="B983" s="515"/>
      <c r="C983" s="515"/>
      <c r="D983" s="517"/>
      <c r="E983" s="518"/>
      <c r="F983" s="515"/>
      <c r="G983" s="517"/>
      <c r="H983" s="515"/>
      <c r="I983" s="521" t="s">
        <v>2458</v>
      </c>
      <c r="J983" s="582"/>
    </row>
    <row r="984" spans="1:10" ht="51">
      <c r="A984" s="605" t="s">
        <v>2228</v>
      </c>
      <c r="B984" s="581" t="s">
        <v>2077</v>
      </c>
      <c r="C984" s="550" t="s">
        <v>2078</v>
      </c>
      <c r="D984" s="551" t="s">
        <v>31</v>
      </c>
      <c r="E984" s="552">
        <f>1*1.3</f>
        <v>1.3</v>
      </c>
      <c r="F984" s="553"/>
      <c r="G984" s="554"/>
      <c r="H984" s="586"/>
      <c r="I984" s="586"/>
      <c r="J984" s="587"/>
    </row>
    <row r="985" spans="1:10">
      <c r="A985" s="514"/>
      <c r="B985" s="515"/>
      <c r="C985" s="515"/>
      <c r="D985" s="517"/>
      <c r="E985" s="518"/>
      <c r="F985" s="515"/>
      <c r="G985" s="517"/>
      <c r="H985" s="515"/>
      <c r="I985" s="521" t="s">
        <v>2459</v>
      </c>
      <c r="J985" s="582"/>
    </row>
    <row r="986" spans="1:10" ht="51">
      <c r="A986" s="605" t="s">
        <v>2231</v>
      </c>
      <c r="B986" s="581" t="s">
        <v>2079</v>
      </c>
      <c r="C986" s="550" t="s">
        <v>2078</v>
      </c>
      <c r="D986" s="551" t="s">
        <v>31</v>
      </c>
      <c r="E986" s="552">
        <f>1*1.3</f>
        <v>1.3</v>
      </c>
      <c r="F986" s="553"/>
      <c r="G986" s="554"/>
      <c r="H986" s="586"/>
      <c r="I986" s="586"/>
      <c r="J986" s="587"/>
    </row>
    <row r="987" spans="1:10">
      <c r="A987" s="514"/>
      <c r="B987" s="515"/>
      <c r="C987" s="515"/>
      <c r="D987" s="517"/>
      <c r="E987" s="518"/>
      <c r="F987" s="515"/>
      <c r="G987" s="517"/>
      <c r="H987" s="515"/>
      <c r="I987" s="521" t="s">
        <v>2460</v>
      </c>
      <c r="J987" s="582"/>
    </row>
    <row r="988" spans="1:10" ht="38.25">
      <c r="A988" s="605" t="s">
        <v>2234</v>
      </c>
      <c r="B988" s="581" t="s">
        <v>2080</v>
      </c>
      <c r="C988" s="550" t="s">
        <v>2081</v>
      </c>
      <c r="D988" s="551" t="s">
        <v>31</v>
      </c>
      <c r="E988" s="552">
        <f>1*1.3</f>
        <v>1.3</v>
      </c>
      <c r="F988" s="553"/>
      <c r="G988" s="554"/>
      <c r="H988" s="586"/>
      <c r="I988" s="586"/>
      <c r="J988" s="587"/>
    </row>
    <row r="989" spans="1:10">
      <c r="A989" s="514"/>
      <c r="B989" s="515"/>
      <c r="C989" s="515"/>
      <c r="D989" s="517"/>
      <c r="E989" s="518"/>
      <c r="F989" s="515"/>
      <c r="G989" s="517"/>
      <c r="H989" s="515"/>
      <c r="I989" s="521" t="s">
        <v>2461</v>
      </c>
      <c r="J989" s="582"/>
    </row>
    <row r="990" spans="1:10" ht="51">
      <c r="A990" s="605" t="s">
        <v>2237</v>
      </c>
      <c r="B990" s="581" t="s">
        <v>2082</v>
      </c>
      <c r="C990" s="550" t="s">
        <v>2083</v>
      </c>
      <c r="D990" s="551" t="s">
        <v>31</v>
      </c>
      <c r="E990" s="552">
        <f>2*1.3</f>
        <v>2.6</v>
      </c>
      <c r="F990" s="553"/>
      <c r="G990" s="554"/>
      <c r="H990" s="586"/>
      <c r="I990" s="586"/>
      <c r="J990" s="587"/>
    </row>
    <row r="991" spans="1:10">
      <c r="A991" s="514"/>
      <c r="B991" s="515"/>
      <c r="C991" s="515"/>
      <c r="D991" s="517"/>
      <c r="E991" s="518"/>
      <c r="F991" s="515"/>
      <c r="G991" s="517"/>
      <c r="H991" s="515"/>
      <c r="I991" s="521" t="s">
        <v>2462</v>
      </c>
      <c r="J991" s="582"/>
    </row>
    <row r="992" spans="1:10" ht="51">
      <c r="A992" s="605" t="s">
        <v>2240</v>
      </c>
      <c r="B992" s="581" t="s">
        <v>2084</v>
      </c>
      <c r="C992" s="550" t="s">
        <v>2085</v>
      </c>
      <c r="D992" s="551" t="s">
        <v>31</v>
      </c>
      <c r="E992" s="552">
        <f>1*1.3</f>
        <v>1.3</v>
      </c>
      <c r="F992" s="555"/>
      <c r="G992" s="554"/>
      <c r="H992" s="586"/>
      <c r="I992" s="586"/>
      <c r="J992" s="587"/>
    </row>
    <row r="993" spans="1:10">
      <c r="A993" s="514"/>
      <c r="B993" s="515"/>
      <c r="C993" s="515"/>
      <c r="D993" s="517"/>
      <c r="E993" s="518"/>
      <c r="F993" s="515"/>
      <c r="G993" s="517"/>
      <c r="H993" s="515"/>
      <c r="I993" s="521" t="s">
        <v>2463</v>
      </c>
      <c r="J993" s="582"/>
    </row>
    <row r="994" spans="1:10" ht="51">
      <c r="A994" s="605" t="s">
        <v>2243</v>
      </c>
      <c r="B994" s="550" t="s">
        <v>2086</v>
      </c>
      <c r="C994" s="550" t="s">
        <v>2087</v>
      </c>
      <c r="D994" s="551" t="s">
        <v>31</v>
      </c>
      <c r="E994" s="552">
        <f>3*1.3</f>
        <v>3.9000000000000004</v>
      </c>
      <c r="F994" s="553"/>
      <c r="G994" s="554"/>
      <c r="H994" s="586"/>
      <c r="I994" s="586"/>
      <c r="J994" s="587"/>
    </row>
    <row r="995" spans="1:10">
      <c r="A995" s="514"/>
      <c r="B995" s="515"/>
      <c r="C995" s="515"/>
      <c r="D995" s="517"/>
      <c r="E995" s="518"/>
      <c r="F995" s="515"/>
      <c r="G995" s="517"/>
      <c r="H995" s="515"/>
      <c r="I995" s="521" t="s">
        <v>2464</v>
      </c>
      <c r="J995" s="582"/>
    </row>
    <row r="996" spans="1:10" ht="63.75">
      <c r="A996" s="605" t="s">
        <v>2246</v>
      </c>
      <c r="B996" s="581" t="s">
        <v>2088</v>
      </c>
      <c r="C996" s="550" t="s">
        <v>2089</v>
      </c>
      <c r="D996" s="551" t="s">
        <v>31</v>
      </c>
      <c r="E996" s="552">
        <f>3*1.3</f>
        <v>3.9000000000000004</v>
      </c>
      <c r="F996" s="553"/>
      <c r="G996" s="554"/>
      <c r="H996" s="586"/>
      <c r="I996" s="586"/>
      <c r="J996" s="587"/>
    </row>
    <row r="997" spans="1:10">
      <c r="A997" s="514"/>
      <c r="B997" s="515"/>
      <c r="C997" s="515"/>
      <c r="D997" s="517"/>
      <c r="E997" s="518"/>
      <c r="F997" s="515"/>
      <c r="G997" s="517"/>
      <c r="H997" s="515"/>
      <c r="I997" s="521" t="s">
        <v>2465</v>
      </c>
      <c r="J997" s="582"/>
    </row>
    <row r="998" spans="1:10" ht="51">
      <c r="A998" s="605" t="s">
        <v>2249</v>
      </c>
      <c r="B998" s="550" t="s">
        <v>2090</v>
      </c>
      <c r="C998" s="550" t="s">
        <v>2091</v>
      </c>
      <c r="D998" s="551" t="s">
        <v>31</v>
      </c>
      <c r="E998" s="552">
        <f>5*1.3</f>
        <v>6.5</v>
      </c>
      <c r="F998" s="553"/>
      <c r="G998" s="554"/>
      <c r="H998" s="586"/>
      <c r="I998" s="586"/>
      <c r="J998" s="587"/>
    </row>
    <row r="999" spans="1:10">
      <c r="A999" s="514"/>
      <c r="B999" s="515"/>
      <c r="C999" s="515"/>
      <c r="D999" s="517"/>
      <c r="E999" s="518"/>
      <c r="F999" s="515"/>
      <c r="G999" s="517"/>
      <c r="H999" s="515"/>
      <c r="I999" s="521" t="s">
        <v>2466</v>
      </c>
      <c r="J999" s="582"/>
    </row>
    <row r="1000" spans="1:10" ht="51">
      <c r="A1000" s="605" t="s">
        <v>2252</v>
      </c>
      <c r="B1000" s="550" t="s">
        <v>2092</v>
      </c>
      <c r="C1000" s="550" t="s">
        <v>2093</v>
      </c>
      <c r="D1000" s="551" t="s">
        <v>31</v>
      </c>
      <c r="E1000" s="552">
        <f>3*1.3</f>
        <v>3.9000000000000004</v>
      </c>
      <c r="F1000" s="553"/>
      <c r="G1000" s="554"/>
      <c r="H1000" s="586"/>
      <c r="I1000" s="586"/>
      <c r="J1000" s="587"/>
    </row>
    <row r="1001" spans="1:10">
      <c r="A1001" s="514"/>
      <c r="B1001" s="515"/>
      <c r="C1001" s="515"/>
      <c r="D1001" s="517"/>
      <c r="E1001" s="518"/>
      <c r="F1001" s="515"/>
      <c r="G1001" s="517"/>
      <c r="H1001" s="515"/>
      <c r="I1001" s="521" t="s">
        <v>2467</v>
      </c>
      <c r="J1001" s="582"/>
    </row>
    <row r="1002" spans="1:10" ht="63.75">
      <c r="A1002" s="605" t="s">
        <v>2255</v>
      </c>
      <c r="B1002" s="581" t="s">
        <v>2094</v>
      </c>
      <c r="C1002" s="550" t="s">
        <v>2095</v>
      </c>
      <c r="D1002" s="551" t="s">
        <v>31</v>
      </c>
      <c r="E1002" s="552">
        <f>3*1.3</f>
        <v>3.9000000000000004</v>
      </c>
      <c r="F1002" s="553"/>
      <c r="G1002" s="554"/>
      <c r="H1002" s="586"/>
      <c r="I1002" s="586"/>
      <c r="J1002" s="587"/>
    </row>
    <row r="1003" spans="1:10">
      <c r="A1003" s="514"/>
      <c r="B1003" s="515"/>
      <c r="C1003" s="515"/>
      <c r="D1003" s="517"/>
      <c r="E1003" s="518"/>
      <c r="F1003" s="515"/>
      <c r="G1003" s="517"/>
      <c r="H1003" s="515"/>
      <c r="I1003" s="521" t="s">
        <v>2468</v>
      </c>
      <c r="J1003" s="582"/>
    </row>
    <row r="1004" spans="1:10" ht="51">
      <c r="A1004" s="605" t="s">
        <v>2258</v>
      </c>
      <c r="B1004" s="581" t="s">
        <v>2096</v>
      </c>
      <c r="C1004" s="550" t="s">
        <v>2097</v>
      </c>
      <c r="D1004" s="551"/>
      <c r="E1004" s="556">
        <f>2*1.3</f>
        <v>2.6</v>
      </c>
      <c r="F1004" s="553"/>
      <c r="G1004" s="554"/>
      <c r="H1004" s="586"/>
      <c r="I1004" s="586"/>
      <c r="J1004" s="587"/>
    </row>
    <row r="1005" spans="1:10">
      <c r="A1005" s="514"/>
      <c r="B1005" s="515"/>
      <c r="C1005" s="515"/>
      <c r="D1005" s="517"/>
      <c r="E1005" s="518"/>
      <c r="F1005" s="515"/>
      <c r="G1005" s="517"/>
      <c r="H1005" s="515"/>
      <c r="I1005" s="521" t="s">
        <v>2469</v>
      </c>
      <c r="J1005" s="582"/>
    </row>
    <row r="1006" spans="1:10" ht="63.75">
      <c r="A1006" s="605" t="s">
        <v>2261</v>
      </c>
      <c r="B1006" s="581" t="s">
        <v>2098</v>
      </c>
      <c r="C1006" s="550" t="s">
        <v>2099</v>
      </c>
      <c r="D1006" s="551" t="s">
        <v>31</v>
      </c>
      <c r="E1006" s="552">
        <f>4*1.3</f>
        <v>5.2</v>
      </c>
      <c r="F1006" s="553"/>
      <c r="G1006" s="554"/>
      <c r="H1006" s="586"/>
      <c r="I1006" s="586"/>
      <c r="J1006" s="587"/>
    </row>
    <row r="1007" spans="1:10">
      <c r="A1007" s="514"/>
      <c r="B1007" s="515"/>
      <c r="C1007" s="515"/>
      <c r="D1007" s="517"/>
      <c r="E1007" s="518"/>
      <c r="F1007" s="515"/>
      <c r="G1007" s="517"/>
      <c r="H1007" s="515"/>
      <c r="I1007" s="521" t="s">
        <v>2470</v>
      </c>
      <c r="J1007" s="582"/>
    </row>
    <row r="1008" spans="1:10" ht="63.75">
      <c r="A1008" s="605" t="s">
        <v>2264</v>
      </c>
      <c r="B1008" s="581" t="s">
        <v>2100</v>
      </c>
      <c r="C1008" s="550" t="s">
        <v>2101</v>
      </c>
      <c r="D1008" s="551" t="s">
        <v>31</v>
      </c>
      <c r="E1008" s="552">
        <f>2*1.3</f>
        <v>2.6</v>
      </c>
      <c r="F1008" s="553"/>
      <c r="G1008" s="554"/>
      <c r="H1008" s="586"/>
      <c r="I1008" s="586"/>
      <c r="J1008" s="587"/>
    </row>
    <row r="1009" spans="1:10">
      <c r="A1009" s="514"/>
      <c r="B1009" s="515"/>
      <c r="C1009" s="515"/>
      <c r="D1009" s="517"/>
      <c r="E1009" s="518"/>
      <c r="F1009" s="515"/>
      <c r="G1009" s="517"/>
      <c r="H1009" s="515"/>
      <c r="I1009" s="521" t="s">
        <v>2471</v>
      </c>
      <c r="J1009" s="582"/>
    </row>
    <row r="1010" spans="1:10" ht="63.75">
      <c r="A1010" s="605" t="s">
        <v>2267</v>
      </c>
      <c r="B1010" s="581" t="s">
        <v>2102</v>
      </c>
      <c r="C1010" s="550" t="s">
        <v>2103</v>
      </c>
      <c r="D1010" s="551" t="s">
        <v>31</v>
      </c>
      <c r="E1010" s="552">
        <f>3*1.3</f>
        <v>3.9000000000000004</v>
      </c>
      <c r="F1010" s="553"/>
      <c r="G1010" s="554"/>
      <c r="H1010" s="586"/>
      <c r="I1010" s="586"/>
      <c r="J1010" s="587"/>
    </row>
    <row r="1011" spans="1:10">
      <c r="A1011" s="514"/>
      <c r="B1011" s="515"/>
      <c r="C1011" s="515"/>
      <c r="D1011" s="517"/>
      <c r="E1011" s="518"/>
      <c r="F1011" s="515"/>
      <c r="G1011" s="517"/>
      <c r="H1011" s="515"/>
      <c r="I1011" s="521" t="s">
        <v>2472</v>
      </c>
      <c r="J1011" s="582"/>
    </row>
    <row r="1012" spans="1:10" ht="51">
      <c r="A1012" s="605" t="s">
        <v>2270</v>
      </c>
      <c r="B1012" s="550" t="s">
        <v>2104</v>
      </c>
      <c r="C1012" s="550" t="s">
        <v>2105</v>
      </c>
      <c r="D1012" s="551" t="s">
        <v>31</v>
      </c>
      <c r="E1012" s="552">
        <f>4*1.3</f>
        <v>5.2</v>
      </c>
      <c r="F1012" s="553"/>
      <c r="G1012" s="554"/>
      <c r="H1012" s="586"/>
      <c r="I1012" s="586"/>
      <c r="J1012" s="587"/>
    </row>
    <row r="1013" spans="1:10">
      <c r="A1013" s="514"/>
      <c r="B1013" s="515"/>
      <c r="C1013" s="515"/>
      <c r="D1013" s="517"/>
      <c r="E1013" s="518"/>
      <c r="F1013" s="515"/>
      <c r="G1013" s="517"/>
      <c r="H1013" s="515"/>
      <c r="I1013" s="521" t="s">
        <v>2473</v>
      </c>
      <c r="J1013" s="582"/>
    </row>
    <row r="1014" spans="1:10" ht="51">
      <c r="A1014" s="605" t="s">
        <v>2273</v>
      </c>
      <c r="B1014" s="550" t="s">
        <v>2106</v>
      </c>
      <c r="C1014" s="550" t="s">
        <v>2107</v>
      </c>
      <c r="D1014" s="551" t="s">
        <v>31</v>
      </c>
      <c r="E1014" s="552">
        <f>4*1.3</f>
        <v>5.2</v>
      </c>
      <c r="F1014" s="553"/>
      <c r="G1014" s="554"/>
      <c r="H1014" s="586"/>
      <c r="I1014" s="586"/>
      <c r="J1014" s="587"/>
    </row>
    <row r="1015" spans="1:10">
      <c r="A1015" s="514"/>
      <c r="B1015" s="515"/>
      <c r="C1015" s="515"/>
      <c r="D1015" s="517"/>
      <c r="E1015" s="518"/>
      <c r="F1015" s="515"/>
      <c r="G1015" s="517"/>
      <c r="H1015" s="515"/>
      <c r="I1015" s="521" t="s">
        <v>2474</v>
      </c>
      <c r="J1015" s="582"/>
    </row>
    <row r="1016" spans="1:10" ht="51">
      <c r="A1016" s="605" t="s">
        <v>2276</v>
      </c>
      <c r="B1016" s="550" t="s">
        <v>2108</v>
      </c>
      <c r="C1016" s="550" t="s">
        <v>2109</v>
      </c>
      <c r="D1016" s="551" t="s">
        <v>31</v>
      </c>
      <c r="E1016" s="552">
        <f>3*1.3</f>
        <v>3.9000000000000004</v>
      </c>
      <c r="F1016" s="557"/>
      <c r="G1016" s="554"/>
      <c r="H1016" s="586"/>
      <c r="I1016" s="586"/>
      <c r="J1016" s="587"/>
    </row>
    <row r="1017" spans="1:10">
      <c r="A1017" s="514"/>
      <c r="B1017" s="515"/>
      <c r="C1017" s="515"/>
      <c r="D1017" s="517"/>
      <c r="E1017" s="518"/>
      <c r="F1017" s="515"/>
      <c r="G1017" s="517"/>
      <c r="H1017" s="515"/>
      <c r="I1017" s="521" t="s">
        <v>2475</v>
      </c>
      <c r="J1017" s="582"/>
    </row>
    <row r="1018" spans="1:10" ht="51">
      <c r="A1018" s="605" t="s">
        <v>2279</v>
      </c>
      <c r="B1018" s="550" t="s">
        <v>2110</v>
      </c>
      <c r="C1018" s="550" t="s">
        <v>2111</v>
      </c>
      <c r="D1018" s="551" t="s">
        <v>31</v>
      </c>
      <c r="E1018" s="552">
        <f>2*1.3</f>
        <v>2.6</v>
      </c>
      <c r="F1018" s="553"/>
      <c r="G1018" s="554"/>
      <c r="H1018" s="586"/>
      <c r="I1018" s="586"/>
      <c r="J1018" s="587"/>
    </row>
    <row r="1019" spans="1:10">
      <c r="A1019" s="514"/>
      <c r="B1019" s="515"/>
      <c r="C1019" s="515"/>
      <c r="D1019" s="517"/>
      <c r="E1019" s="518"/>
      <c r="F1019" s="515"/>
      <c r="G1019" s="517"/>
      <c r="H1019" s="515"/>
      <c r="I1019" s="521" t="s">
        <v>2476</v>
      </c>
      <c r="J1019" s="582"/>
    </row>
    <row r="1020" spans="1:10" ht="63.75">
      <c r="A1020" s="605" t="s">
        <v>2282</v>
      </c>
      <c r="B1020" s="550" t="s">
        <v>2112</v>
      </c>
      <c r="C1020" s="550" t="s">
        <v>2113</v>
      </c>
      <c r="D1020" s="551" t="s">
        <v>31</v>
      </c>
      <c r="E1020" s="552">
        <f>3*1.3</f>
        <v>3.9000000000000004</v>
      </c>
      <c r="F1020" s="553"/>
      <c r="G1020" s="554"/>
      <c r="H1020" s="586"/>
      <c r="I1020" s="586"/>
      <c r="J1020" s="587"/>
    </row>
    <row r="1021" spans="1:10">
      <c r="A1021" s="514"/>
      <c r="B1021" s="515"/>
      <c r="C1021" s="515"/>
      <c r="D1021" s="517"/>
      <c r="E1021" s="518"/>
      <c r="F1021" s="515"/>
      <c r="G1021" s="517"/>
      <c r="H1021" s="515"/>
      <c r="I1021" s="521" t="s">
        <v>2477</v>
      </c>
      <c r="J1021" s="582"/>
    </row>
    <row r="1022" spans="1:10" ht="51">
      <c r="A1022" s="605" t="s">
        <v>2285</v>
      </c>
      <c r="B1022" s="550" t="s">
        <v>2114</v>
      </c>
      <c r="C1022" s="550" t="s">
        <v>2115</v>
      </c>
      <c r="D1022" s="551" t="s">
        <v>31</v>
      </c>
      <c r="E1022" s="552">
        <f>2*1.3</f>
        <v>2.6</v>
      </c>
      <c r="F1022" s="553"/>
      <c r="G1022" s="554"/>
      <c r="H1022" s="586"/>
      <c r="I1022" s="586"/>
      <c r="J1022" s="587"/>
    </row>
    <row r="1023" spans="1:10">
      <c r="A1023" s="514"/>
      <c r="B1023" s="515"/>
      <c r="C1023" s="515"/>
      <c r="D1023" s="517"/>
      <c r="E1023" s="518"/>
      <c r="F1023" s="515"/>
      <c r="G1023" s="517"/>
      <c r="H1023" s="515"/>
      <c r="I1023" s="521" t="s">
        <v>2478</v>
      </c>
      <c r="J1023" s="582"/>
    </row>
    <row r="1024" spans="1:10" ht="51">
      <c r="A1024" s="605" t="s">
        <v>2288</v>
      </c>
      <c r="B1024" s="581" t="s">
        <v>2116</v>
      </c>
      <c r="C1024" s="550" t="s">
        <v>2117</v>
      </c>
      <c r="D1024" s="551" t="s">
        <v>31</v>
      </c>
      <c r="E1024" s="552">
        <f>3*1.3</f>
        <v>3.9000000000000004</v>
      </c>
      <c r="F1024" s="553"/>
      <c r="G1024" s="554"/>
      <c r="H1024" s="586"/>
      <c r="I1024" s="586"/>
      <c r="J1024" s="587"/>
    </row>
    <row r="1025" spans="1:10">
      <c r="A1025" s="514"/>
      <c r="B1025" s="515"/>
      <c r="C1025" s="515"/>
      <c r="D1025" s="517"/>
      <c r="E1025" s="518"/>
      <c r="F1025" s="515"/>
      <c r="G1025" s="517"/>
      <c r="H1025" s="515"/>
      <c r="I1025" s="521" t="s">
        <v>2479</v>
      </c>
      <c r="J1025" s="582"/>
    </row>
    <row r="1026" spans="1:10" ht="51">
      <c r="A1026" s="605" t="s">
        <v>2291</v>
      </c>
      <c r="B1026" s="581" t="s">
        <v>2118</v>
      </c>
      <c r="C1026" s="550" t="s">
        <v>2119</v>
      </c>
      <c r="D1026" s="551" t="s">
        <v>31</v>
      </c>
      <c r="E1026" s="552" t="s">
        <v>241</v>
      </c>
      <c r="F1026" s="553"/>
      <c r="G1026" s="554"/>
      <c r="H1026" s="586"/>
      <c r="I1026" s="586"/>
      <c r="J1026" s="587"/>
    </row>
    <row r="1027" spans="1:10">
      <c r="A1027" s="514"/>
      <c r="B1027" s="515"/>
      <c r="C1027" s="515"/>
      <c r="D1027" s="517"/>
      <c r="E1027" s="518"/>
      <c r="F1027" s="515"/>
      <c r="G1027" s="517"/>
      <c r="H1027" s="515"/>
      <c r="I1027" s="521" t="s">
        <v>2480</v>
      </c>
      <c r="J1027" s="582"/>
    </row>
    <row r="1028" spans="1:10" ht="51">
      <c r="A1028" s="605" t="s">
        <v>2294</v>
      </c>
      <c r="B1028" s="550" t="s">
        <v>2120</v>
      </c>
      <c r="C1028" s="550" t="s">
        <v>2121</v>
      </c>
      <c r="D1028" s="551" t="s">
        <v>31</v>
      </c>
      <c r="E1028" s="552">
        <f>2*1.3</f>
        <v>2.6</v>
      </c>
      <c r="F1028" s="557"/>
      <c r="G1028" s="554"/>
      <c r="H1028" s="586"/>
      <c r="I1028" s="586"/>
      <c r="J1028" s="587"/>
    </row>
    <row r="1029" spans="1:10">
      <c r="A1029" s="514"/>
      <c r="B1029" s="515"/>
      <c r="C1029" s="515"/>
      <c r="D1029" s="517"/>
      <c r="E1029" s="518"/>
      <c r="F1029" s="515"/>
      <c r="G1029" s="517"/>
      <c r="H1029" s="515"/>
      <c r="I1029" s="521" t="s">
        <v>2481</v>
      </c>
      <c r="J1029" s="582"/>
    </row>
    <row r="1030" spans="1:10" ht="51">
      <c r="A1030" s="605" t="s">
        <v>2297</v>
      </c>
      <c r="B1030" s="550" t="s">
        <v>2122</v>
      </c>
      <c r="C1030" s="550" t="s">
        <v>2123</v>
      </c>
      <c r="D1030" s="551" t="s">
        <v>31</v>
      </c>
      <c r="E1030" s="552" t="s">
        <v>11</v>
      </c>
      <c r="F1030" s="553"/>
      <c r="G1030" s="554"/>
      <c r="H1030" s="586"/>
      <c r="I1030" s="586"/>
      <c r="J1030" s="587"/>
    </row>
    <row r="1031" spans="1:10">
      <c r="A1031" s="514"/>
      <c r="B1031" s="515"/>
      <c r="C1031" s="515"/>
      <c r="D1031" s="517"/>
      <c r="E1031" s="518"/>
      <c r="F1031" s="515"/>
      <c r="G1031" s="517"/>
      <c r="H1031" s="515"/>
      <c r="I1031" s="521" t="s">
        <v>2482</v>
      </c>
      <c r="J1031" s="582"/>
    </row>
    <row r="1032" spans="1:10" ht="51">
      <c r="A1032" s="605" t="s">
        <v>2300</v>
      </c>
      <c r="B1032" s="550" t="s">
        <v>2124</v>
      </c>
      <c r="C1032" s="550" t="s">
        <v>2125</v>
      </c>
      <c r="D1032" s="551" t="s">
        <v>31</v>
      </c>
      <c r="E1032" s="552">
        <f>2*1.3</f>
        <v>2.6</v>
      </c>
      <c r="F1032" s="557"/>
      <c r="G1032" s="554"/>
      <c r="H1032" s="586"/>
      <c r="I1032" s="586"/>
      <c r="J1032" s="587"/>
    </row>
    <row r="1033" spans="1:10">
      <c r="A1033" s="514"/>
      <c r="B1033" s="515"/>
      <c r="C1033" s="515"/>
      <c r="D1033" s="517"/>
      <c r="E1033" s="518"/>
      <c r="F1033" s="515"/>
      <c r="G1033" s="517"/>
      <c r="H1033" s="515"/>
      <c r="I1033" s="521" t="s">
        <v>2483</v>
      </c>
      <c r="J1033" s="582"/>
    </row>
    <row r="1034" spans="1:10" ht="38.25">
      <c r="A1034" s="605" t="s">
        <v>2303</v>
      </c>
      <c r="B1034" s="550" t="s">
        <v>2126</v>
      </c>
      <c r="C1034" s="550" t="s">
        <v>2127</v>
      </c>
      <c r="D1034" s="551" t="s">
        <v>31</v>
      </c>
      <c r="E1034" s="552">
        <f>1*1.3</f>
        <v>1.3</v>
      </c>
      <c r="F1034" s="553"/>
      <c r="G1034" s="554"/>
      <c r="H1034" s="586"/>
      <c r="I1034" s="586"/>
      <c r="J1034" s="587"/>
    </row>
    <row r="1035" spans="1:10">
      <c r="A1035" s="514"/>
      <c r="B1035" s="515"/>
      <c r="C1035" s="515"/>
      <c r="D1035" s="517"/>
      <c r="E1035" s="518"/>
      <c r="F1035" s="515"/>
      <c r="G1035" s="517"/>
      <c r="H1035" s="515"/>
      <c r="I1035" s="521" t="s">
        <v>2484</v>
      </c>
      <c r="J1035" s="582"/>
    </row>
    <row r="1036" spans="1:10" ht="38.25">
      <c r="A1036" s="605" t="s">
        <v>2306</v>
      </c>
      <c r="B1036" s="550" t="s">
        <v>2128</v>
      </c>
      <c r="C1036" s="550" t="s">
        <v>2129</v>
      </c>
      <c r="D1036" s="551" t="s">
        <v>31</v>
      </c>
      <c r="E1036" s="552">
        <f>1*1.3</f>
        <v>1.3</v>
      </c>
      <c r="F1036" s="553"/>
      <c r="G1036" s="554"/>
      <c r="H1036" s="586"/>
      <c r="I1036" s="586"/>
      <c r="J1036" s="587"/>
    </row>
    <row r="1037" spans="1:10">
      <c r="A1037" s="514"/>
      <c r="B1037" s="515"/>
      <c r="C1037" s="515"/>
      <c r="D1037" s="517"/>
      <c r="E1037" s="518"/>
      <c r="F1037" s="515"/>
      <c r="G1037" s="517"/>
      <c r="H1037" s="515"/>
      <c r="I1037" s="521" t="s">
        <v>2485</v>
      </c>
      <c r="J1037" s="582"/>
    </row>
    <row r="1038" spans="1:10" ht="51">
      <c r="A1038" s="605" t="s">
        <v>2309</v>
      </c>
      <c r="B1038" s="550" t="s">
        <v>2130</v>
      </c>
      <c r="C1038" s="550" t="s">
        <v>2131</v>
      </c>
      <c r="D1038" s="551" t="s">
        <v>31</v>
      </c>
      <c r="E1038" s="552">
        <f>1*1.3</f>
        <v>1.3</v>
      </c>
      <c r="F1038" s="553"/>
      <c r="G1038" s="554"/>
      <c r="H1038" s="586"/>
      <c r="I1038" s="586"/>
      <c r="J1038" s="587"/>
    </row>
    <row r="1039" spans="1:10">
      <c r="A1039" s="514"/>
      <c r="B1039" s="515"/>
      <c r="C1039" s="515"/>
      <c r="D1039" s="517"/>
      <c r="E1039" s="518"/>
      <c r="F1039" s="515"/>
      <c r="G1039" s="517"/>
      <c r="H1039" s="515"/>
      <c r="I1039" s="521" t="s">
        <v>2486</v>
      </c>
      <c r="J1039" s="582"/>
    </row>
    <row r="1040" spans="1:10" ht="51">
      <c r="A1040" s="605" t="s">
        <v>2312</v>
      </c>
      <c r="B1040" s="550" t="s">
        <v>2132</v>
      </c>
      <c r="C1040" s="550" t="s">
        <v>2133</v>
      </c>
      <c r="D1040" s="551" t="s">
        <v>31</v>
      </c>
      <c r="E1040" s="552">
        <f>1*1.3</f>
        <v>1.3</v>
      </c>
      <c r="F1040" s="553"/>
      <c r="G1040" s="554"/>
      <c r="H1040" s="586"/>
      <c r="I1040" s="586"/>
      <c r="J1040" s="587"/>
    </row>
    <row r="1041" spans="1:10">
      <c r="A1041" s="514"/>
      <c r="B1041" s="515"/>
      <c r="C1041" s="515"/>
      <c r="D1041" s="517"/>
      <c r="E1041" s="518"/>
      <c r="F1041" s="515"/>
      <c r="G1041" s="517"/>
      <c r="H1041" s="515"/>
      <c r="I1041" s="521" t="s">
        <v>2487</v>
      </c>
      <c r="J1041" s="582"/>
    </row>
    <row r="1042" spans="1:10" ht="51">
      <c r="A1042" s="605" t="s">
        <v>2315</v>
      </c>
      <c r="B1042" s="550" t="s">
        <v>2134</v>
      </c>
      <c r="C1042" s="550" t="s">
        <v>2135</v>
      </c>
      <c r="D1042" s="551" t="s">
        <v>31</v>
      </c>
      <c r="E1042" s="552">
        <f>1*1.3</f>
        <v>1.3</v>
      </c>
      <c r="F1042" s="553"/>
      <c r="G1042" s="554"/>
      <c r="H1042" s="586"/>
      <c r="I1042" s="586"/>
      <c r="J1042" s="587"/>
    </row>
    <row r="1043" spans="1:10">
      <c r="A1043" s="514"/>
      <c r="B1043" s="515"/>
      <c r="C1043" s="515"/>
      <c r="D1043" s="517"/>
      <c r="E1043" s="518"/>
      <c r="F1043" s="515"/>
      <c r="G1043" s="517"/>
      <c r="H1043" s="515"/>
      <c r="I1043" s="521" t="s">
        <v>2488</v>
      </c>
      <c r="J1043" s="582"/>
    </row>
    <row r="1044" spans="1:10" ht="51">
      <c r="A1044" s="605" t="s">
        <v>2334</v>
      </c>
      <c r="B1044" s="550" t="s">
        <v>2136</v>
      </c>
      <c r="C1044" s="550" t="s">
        <v>2137</v>
      </c>
      <c r="D1044" s="551" t="s">
        <v>31</v>
      </c>
      <c r="E1044" s="552" t="s">
        <v>162</v>
      </c>
      <c r="F1044" s="553"/>
      <c r="G1044" s="554"/>
      <c r="H1044" s="586"/>
      <c r="I1044" s="586"/>
      <c r="J1044" s="587"/>
    </row>
    <row r="1045" spans="1:10">
      <c r="A1045" s="514"/>
      <c r="B1045" s="515"/>
      <c r="C1045" s="515"/>
      <c r="D1045" s="517"/>
      <c r="E1045" s="518"/>
      <c r="F1045" s="515"/>
      <c r="G1045" s="517"/>
      <c r="H1045" s="515"/>
      <c r="I1045" s="521" t="s">
        <v>2489</v>
      </c>
      <c r="J1045" s="582"/>
    </row>
    <row r="1046" spans="1:10" ht="51">
      <c r="A1046" s="605" t="s">
        <v>2390</v>
      </c>
      <c r="B1046" s="550" t="s">
        <v>2138</v>
      </c>
      <c r="C1046" s="550" t="s">
        <v>2139</v>
      </c>
      <c r="D1046" s="551" t="s">
        <v>31</v>
      </c>
      <c r="E1046" s="552">
        <f>1*1.3</f>
        <v>1.3</v>
      </c>
      <c r="F1046" s="553"/>
      <c r="G1046" s="554"/>
      <c r="H1046" s="586"/>
      <c r="I1046" s="586"/>
      <c r="J1046" s="587"/>
    </row>
    <row r="1047" spans="1:10">
      <c r="A1047" s="514"/>
      <c r="B1047" s="515"/>
      <c r="C1047" s="515"/>
      <c r="D1047" s="517"/>
      <c r="E1047" s="518"/>
      <c r="F1047" s="515"/>
      <c r="G1047" s="517"/>
      <c r="H1047" s="515"/>
      <c r="I1047" s="521" t="s">
        <v>2490</v>
      </c>
      <c r="J1047" s="582"/>
    </row>
    <row r="1048" spans="1:10" ht="51">
      <c r="A1048" s="605" t="s">
        <v>2391</v>
      </c>
      <c r="B1048" s="550" t="s">
        <v>2140</v>
      </c>
      <c r="C1048" s="550" t="s">
        <v>2141</v>
      </c>
      <c r="D1048" s="551" t="s">
        <v>31</v>
      </c>
      <c r="E1048" s="552">
        <f>3*1.3</f>
        <v>3.9000000000000004</v>
      </c>
      <c r="F1048" s="557"/>
      <c r="G1048" s="554"/>
      <c r="H1048" s="586"/>
      <c r="I1048" s="586"/>
      <c r="J1048" s="587"/>
    </row>
    <row r="1049" spans="1:10">
      <c r="A1049" s="514"/>
      <c r="B1049" s="515"/>
      <c r="C1049" s="515"/>
      <c r="D1049" s="517"/>
      <c r="E1049" s="518"/>
      <c r="F1049" s="515"/>
      <c r="G1049" s="517"/>
      <c r="H1049" s="515"/>
      <c r="I1049" s="521" t="s">
        <v>2491</v>
      </c>
      <c r="J1049" s="582"/>
    </row>
    <row r="1050" spans="1:10" ht="51">
      <c r="A1050" s="605" t="s">
        <v>2392</v>
      </c>
      <c r="B1050" s="550" t="s">
        <v>2142</v>
      </c>
      <c r="C1050" s="550" t="s">
        <v>2143</v>
      </c>
      <c r="D1050" s="551" t="s">
        <v>31</v>
      </c>
      <c r="E1050" s="552">
        <f>1*1.3</f>
        <v>1.3</v>
      </c>
      <c r="F1050" s="553"/>
      <c r="G1050" s="554"/>
      <c r="H1050" s="586"/>
      <c r="I1050" s="586"/>
      <c r="J1050" s="587"/>
    </row>
    <row r="1051" spans="1:10">
      <c r="A1051" s="514"/>
      <c r="B1051" s="515"/>
      <c r="C1051" s="515"/>
      <c r="D1051" s="517"/>
      <c r="E1051" s="518"/>
      <c r="F1051" s="515"/>
      <c r="G1051" s="517"/>
      <c r="H1051" s="515"/>
      <c r="I1051" s="521" t="s">
        <v>2492</v>
      </c>
      <c r="J1051" s="582"/>
    </row>
    <row r="1052" spans="1:10" ht="51">
      <c r="A1052" s="605" t="s">
        <v>2393</v>
      </c>
      <c r="B1052" s="550" t="s">
        <v>2144</v>
      </c>
      <c r="C1052" s="550" t="s">
        <v>2145</v>
      </c>
      <c r="D1052" s="551" t="s">
        <v>31</v>
      </c>
      <c r="E1052" s="552">
        <f>2*1.3</f>
        <v>2.6</v>
      </c>
      <c r="F1052" s="553"/>
      <c r="G1052" s="554"/>
      <c r="H1052" s="586"/>
      <c r="I1052" s="586"/>
      <c r="J1052" s="587"/>
    </row>
    <row r="1053" spans="1:10">
      <c r="A1053" s="514"/>
      <c r="B1053" s="515"/>
      <c r="C1053" s="515"/>
      <c r="D1053" s="517"/>
      <c r="E1053" s="518"/>
      <c r="F1053" s="515"/>
      <c r="G1053" s="517"/>
      <c r="H1053" s="515"/>
      <c r="I1053" s="521" t="s">
        <v>2493</v>
      </c>
      <c r="J1053" s="582"/>
    </row>
    <row r="1054" spans="1:10" ht="38.25">
      <c r="A1054" s="605" t="s">
        <v>2394</v>
      </c>
      <c r="B1054" s="550" t="s">
        <v>2146</v>
      </c>
      <c r="C1054" s="550" t="s">
        <v>2147</v>
      </c>
      <c r="D1054" s="551" t="s">
        <v>31</v>
      </c>
      <c r="E1054" s="552">
        <f>3*1.3</f>
        <v>3.9000000000000004</v>
      </c>
      <c r="F1054" s="553"/>
      <c r="G1054" s="554"/>
      <c r="H1054" s="586"/>
      <c r="I1054" s="586"/>
      <c r="J1054" s="587"/>
    </row>
    <row r="1055" spans="1:10">
      <c r="A1055" s="514"/>
      <c r="B1055" s="515"/>
      <c r="C1055" s="515"/>
      <c r="D1055" s="517"/>
      <c r="E1055" s="518"/>
      <c r="F1055" s="515"/>
      <c r="G1055" s="517"/>
      <c r="H1055" s="515"/>
      <c r="I1055" s="521" t="s">
        <v>2494</v>
      </c>
      <c r="J1055" s="582"/>
    </row>
    <row r="1056" spans="1:10" ht="51">
      <c r="A1056" s="605" t="s">
        <v>2395</v>
      </c>
      <c r="B1056" s="550" t="s">
        <v>2148</v>
      </c>
      <c r="C1056" s="550" t="s">
        <v>2149</v>
      </c>
      <c r="D1056" s="551" t="s">
        <v>2150</v>
      </c>
      <c r="E1056" s="552">
        <f>2*1.3</f>
        <v>2.6</v>
      </c>
      <c r="F1056" s="553"/>
      <c r="G1056" s="554"/>
      <c r="H1056" s="586"/>
      <c r="I1056" s="586"/>
      <c r="J1056" s="587"/>
    </row>
    <row r="1057" spans="1:10">
      <c r="A1057" s="514"/>
      <c r="B1057" s="515"/>
      <c r="C1057" s="515"/>
      <c r="D1057" s="517"/>
      <c r="E1057" s="518"/>
      <c r="F1057" s="515"/>
      <c r="G1057" s="517"/>
      <c r="H1057" s="515"/>
      <c r="I1057" s="521" t="s">
        <v>2495</v>
      </c>
      <c r="J1057" s="582"/>
    </row>
    <row r="1058" spans="1:10" ht="51">
      <c r="A1058" s="605" t="s">
        <v>2396</v>
      </c>
      <c r="B1058" s="550" t="s">
        <v>2151</v>
      </c>
      <c r="C1058" s="550" t="s">
        <v>2152</v>
      </c>
      <c r="D1058" s="551" t="s">
        <v>31</v>
      </c>
      <c r="E1058" s="552">
        <f>2*1.3</f>
        <v>2.6</v>
      </c>
      <c r="F1058" s="553"/>
      <c r="G1058" s="554"/>
      <c r="H1058" s="586"/>
      <c r="I1058" s="586"/>
      <c r="J1058" s="587"/>
    </row>
    <row r="1059" spans="1:10">
      <c r="A1059" s="514"/>
      <c r="B1059" s="515"/>
      <c r="C1059" s="515"/>
      <c r="D1059" s="517"/>
      <c r="E1059" s="518"/>
      <c r="F1059" s="515"/>
      <c r="G1059" s="517"/>
      <c r="H1059" s="515"/>
      <c r="I1059" s="521" t="s">
        <v>2496</v>
      </c>
      <c r="J1059" s="582"/>
    </row>
    <row r="1060" spans="1:10" ht="51">
      <c r="A1060" s="605" t="s">
        <v>2397</v>
      </c>
      <c r="B1060" s="550" t="s">
        <v>2153</v>
      </c>
      <c r="C1060" s="550" t="s">
        <v>2154</v>
      </c>
      <c r="D1060" s="551" t="s">
        <v>31</v>
      </c>
      <c r="E1060" s="552">
        <f>1*1.3</f>
        <v>1.3</v>
      </c>
      <c r="F1060" s="553"/>
      <c r="G1060" s="554"/>
      <c r="H1060" s="586"/>
      <c r="I1060" s="586"/>
      <c r="J1060" s="587"/>
    </row>
    <row r="1061" spans="1:10">
      <c r="A1061" s="514"/>
      <c r="B1061" s="515"/>
      <c r="C1061" s="515"/>
      <c r="D1061" s="517"/>
      <c r="E1061" s="518"/>
      <c r="F1061" s="515"/>
      <c r="G1061" s="517"/>
      <c r="H1061" s="515"/>
      <c r="I1061" s="521" t="s">
        <v>2497</v>
      </c>
      <c r="J1061" s="582"/>
    </row>
    <row r="1062" spans="1:10" ht="38.25">
      <c r="A1062" s="605" t="s">
        <v>2398</v>
      </c>
      <c r="B1062" s="550" t="s">
        <v>2155</v>
      </c>
      <c r="C1062" s="550" t="s">
        <v>2156</v>
      </c>
      <c r="D1062" s="551" t="s">
        <v>31</v>
      </c>
      <c r="E1062" s="552">
        <f>1*1.3</f>
        <v>1.3</v>
      </c>
      <c r="F1062" s="553"/>
      <c r="G1062" s="554"/>
      <c r="H1062" s="586"/>
      <c r="I1062" s="586"/>
      <c r="J1062" s="587"/>
    </row>
    <row r="1063" spans="1:10">
      <c r="A1063" s="514"/>
      <c r="B1063" s="515"/>
      <c r="C1063" s="515"/>
      <c r="D1063" s="517"/>
      <c r="E1063" s="518"/>
      <c r="F1063" s="515"/>
      <c r="G1063" s="517"/>
      <c r="H1063" s="515"/>
      <c r="I1063" s="521" t="s">
        <v>2498</v>
      </c>
      <c r="J1063" s="582"/>
    </row>
    <row r="1064" spans="1:10" ht="38.25">
      <c r="A1064" s="605" t="s">
        <v>2399</v>
      </c>
      <c r="B1064" s="550" t="s">
        <v>2157</v>
      </c>
      <c r="C1064" s="550" t="s">
        <v>2158</v>
      </c>
      <c r="D1064" s="551" t="s">
        <v>31</v>
      </c>
      <c r="E1064" s="552">
        <f>5*1.3</f>
        <v>6.5</v>
      </c>
      <c r="F1064" s="553"/>
      <c r="G1064" s="554"/>
      <c r="H1064" s="586"/>
      <c r="I1064" s="586"/>
      <c r="J1064" s="587"/>
    </row>
    <row r="1065" spans="1:10">
      <c r="A1065" s="514"/>
      <c r="B1065" s="515"/>
      <c r="C1065" s="515"/>
      <c r="D1065" s="517"/>
      <c r="E1065" s="518"/>
      <c r="F1065" s="515"/>
      <c r="G1065" s="517"/>
      <c r="H1065" s="515"/>
      <c r="I1065" s="521" t="s">
        <v>2499</v>
      </c>
      <c r="J1065" s="582"/>
    </row>
    <row r="1066" spans="1:10" ht="51">
      <c r="A1066" s="605" t="s">
        <v>2400</v>
      </c>
      <c r="B1066" s="550" t="s">
        <v>2159</v>
      </c>
      <c r="C1066" s="550" t="s">
        <v>2160</v>
      </c>
      <c r="D1066" s="551" t="s">
        <v>31</v>
      </c>
      <c r="E1066" s="552">
        <f>2*1.3</f>
        <v>2.6</v>
      </c>
      <c r="F1066" s="553"/>
      <c r="G1066" s="554"/>
      <c r="H1066" s="586"/>
      <c r="I1066" s="586"/>
      <c r="J1066" s="587"/>
    </row>
    <row r="1067" spans="1:10">
      <c r="A1067" s="514"/>
      <c r="B1067" s="515"/>
      <c r="C1067" s="515"/>
      <c r="D1067" s="517"/>
      <c r="E1067" s="518"/>
      <c r="F1067" s="515"/>
      <c r="G1067" s="517"/>
      <c r="H1067" s="515"/>
      <c r="I1067" s="521" t="s">
        <v>2500</v>
      </c>
      <c r="J1067" s="582"/>
    </row>
    <row r="1068" spans="1:10" ht="51">
      <c r="A1068" s="605" t="s">
        <v>2401</v>
      </c>
      <c r="B1068" s="550" t="s">
        <v>2161</v>
      </c>
      <c r="C1068" s="550" t="s">
        <v>2162</v>
      </c>
      <c r="D1068" s="551" t="s">
        <v>31</v>
      </c>
      <c r="E1068" s="552">
        <f>1*1.3</f>
        <v>1.3</v>
      </c>
      <c r="F1068" s="553"/>
      <c r="G1068" s="554"/>
      <c r="H1068" s="586"/>
      <c r="I1068" s="586"/>
      <c r="J1068" s="587"/>
    </row>
    <row r="1069" spans="1:10">
      <c r="A1069" s="514"/>
      <c r="B1069" s="515"/>
      <c r="C1069" s="515"/>
      <c r="D1069" s="517"/>
      <c r="E1069" s="518"/>
      <c r="F1069" s="515"/>
      <c r="G1069" s="517"/>
      <c r="H1069" s="515"/>
      <c r="I1069" s="521" t="s">
        <v>2501</v>
      </c>
      <c r="J1069" s="582"/>
    </row>
    <row r="1070" spans="1:10" ht="51">
      <c r="A1070" s="605" t="s">
        <v>2402</v>
      </c>
      <c r="B1070" s="550" t="s">
        <v>2163</v>
      </c>
      <c r="C1070" s="550" t="s">
        <v>2164</v>
      </c>
      <c r="D1070" s="551" t="s">
        <v>31</v>
      </c>
      <c r="E1070" s="552">
        <f>2*1.3</f>
        <v>2.6</v>
      </c>
      <c r="F1070" s="553"/>
      <c r="G1070" s="554"/>
      <c r="H1070" s="586"/>
      <c r="I1070" s="586"/>
      <c r="J1070" s="587"/>
    </row>
    <row r="1071" spans="1:10">
      <c r="A1071" s="514"/>
      <c r="B1071" s="515"/>
      <c r="C1071" s="515"/>
      <c r="D1071" s="517"/>
      <c r="E1071" s="518"/>
      <c r="F1071" s="515"/>
      <c r="G1071" s="517"/>
      <c r="H1071" s="515"/>
      <c r="I1071" s="521" t="s">
        <v>2502</v>
      </c>
      <c r="J1071" s="582"/>
    </row>
    <row r="1072" spans="1:10" ht="38.25">
      <c r="A1072" s="605" t="s">
        <v>2403</v>
      </c>
      <c r="B1072" s="581" t="s">
        <v>2165</v>
      </c>
      <c r="C1072" s="550" t="s">
        <v>2166</v>
      </c>
      <c r="D1072" s="551" t="s">
        <v>31</v>
      </c>
      <c r="E1072" s="552">
        <f>2*1.3</f>
        <v>2.6</v>
      </c>
      <c r="F1072" s="553"/>
      <c r="G1072" s="554"/>
      <c r="H1072" s="586"/>
      <c r="I1072" s="586"/>
      <c r="J1072" s="587"/>
    </row>
    <row r="1073" spans="1:10">
      <c r="A1073" s="514"/>
      <c r="B1073" s="515"/>
      <c r="C1073" s="515"/>
      <c r="D1073" s="517"/>
      <c r="E1073" s="518"/>
      <c r="F1073" s="515"/>
      <c r="G1073" s="517"/>
      <c r="H1073" s="515"/>
      <c r="I1073" s="521" t="s">
        <v>2503</v>
      </c>
      <c r="J1073" s="582"/>
    </row>
    <row r="1074" spans="1:10" ht="51">
      <c r="A1074" s="605" t="s">
        <v>2404</v>
      </c>
      <c r="B1074" s="581" t="s">
        <v>2167</v>
      </c>
      <c r="C1074" s="550" t="s">
        <v>2168</v>
      </c>
      <c r="D1074" s="551" t="s">
        <v>31</v>
      </c>
      <c r="E1074" s="552">
        <f>3*1.3</f>
        <v>3.9000000000000004</v>
      </c>
      <c r="F1074" s="553"/>
      <c r="G1074" s="554"/>
      <c r="H1074" s="586"/>
      <c r="I1074" s="586"/>
      <c r="J1074" s="587"/>
    </row>
    <row r="1075" spans="1:10">
      <c r="A1075" s="514"/>
      <c r="B1075" s="515"/>
      <c r="C1075" s="515"/>
      <c r="D1075" s="517"/>
      <c r="E1075" s="518"/>
      <c r="F1075" s="515"/>
      <c r="G1075" s="517"/>
      <c r="H1075" s="515"/>
      <c r="I1075" s="521" t="s">
        <v>2504</v>
      </c>
      <c r="J1075" s="582"/>
    </row>
    <row r="1076" spans="1:10" ht="51">
      <c r="A1076" s="605" t="s">
        <v>2405</v>
      </c>
      <c r="B1076" s="581" t="s">
        <v>2169</v>
      </c>
      <c r="C1076" s="550" t="s">
        <v>2170</v>
      </c>
      <c r="D1076" s="551" t="s">
        <v>31</v>
      </c>
      <c r="E1076" s="552">
        <f>2*1.3</f>
        <v>2.6</v>
      </c>
      <c r="F1076" s="553"/>
      <c r="G1076" s="554"/>
      <c r="H1076" s="586"/>
      <c r="I1076" s="586"/>
      <c r="J1076" s="587"/>
    </row>
    <row r="1077" spans="1:10">
      <c r="A1077" s="514"/>
      <c r="B1077" s="515"/>
      <c r="C1077" s="515"/>
      <c r="D1077" s="517"/>
      <c r="E1077" s="518"/>
      <c r="F1077" s="515"/>
      <c r="G1077" s="517"/>
      <c r="H1077" s="515"/>
      <c r="I1077" s="521" t="s">
        <v>2505</v>
      </c>
      <c r="J1077" s="582"/>
    </row>
    <row r="1078" spans="1:10" ht="51">
      <c r="A1078" s="605" t="s">
        <v>2406</v>
      </c>
      <c r="B1078" s="603" t="s">
        <v>2171</v>
      </c>
      <c r="C1078" s="550" t="s">
        <v>2172</v>
      </c>
      <c r="D1078" s="551"/>
      <c r="E1078" s="552">
        <f>2*1.3</f>
        <v>2.6</v>
      </c>
      <c r="F1078" s="553"/>
      <c r="G1078" s="554"/>
      <c r="H1078" s="586"/>
      <c r="I1078" s="586"/>
      <c r="J1078" s="587"/>
    </row>
    <row r="1079" spans="1:10">
      <c r="A1079" s="514"/>
      <c r="B1079" s="515"/>
      <c r="C1079" s="515"/>
      <c r="D1079" s="517"/>
      <c r="E1079" s="518"/>
      <c r="F1079" s="515"/>
      <c r="G1079" s="517"/>
      <c r="H1079" s="515"/>
      <c r="I1079" s="521" t="s">
        <v>2506</v>
      </c>
      <c r="J1079" s="582"/>
    </row>
    <row r="1080" spans="1:10" ht="51">
      <c r="A1080" s="605" t="s">
        <v>2407</v>
      </c>
      <c r="B1080" s="581" t="s">
        <v>2173</v>
      </c>
      <c r="C1080" s="550" t="s">
        <v>2174</v>
      </c>
      <c r="D1080" s="551" t="s">
        <v>31</v>
      </c>
      <c r="E1080" s="552">
        <f>2*1.3</f>
        <v>2.6</v>
      </c>
      <c r="F1080" s="553"/>
      <c r="G1080" s="554"/>
      <c r="H1080" s="586"/>
      <c r="I1080" s="586"/>
      <c r="J1080" s="587"/>
    </row>
    <row r="1081" spans="1:10">
      <c r="A1081" s="514"/>
      <c r="B1081" s="515"/>
      <c r="C1081" s="515"/>
      <c r="D1081" s="517"/>
      <c r="E1081" s="518"/>
      <c r="F1081" s="515"/>
      <c r="G1081" s="517"/>
      <c r="H1081" s="515"/>
      <c r="I1081" s="521" t="s">
        <v>2507</v>
      </c>
      <c r="J1081" s="582"/>
    </row>
    <row r="1082" spans="1:10" ht="63.75">
      <c r="A1082" s="605" t="s">
        <v>2408</v>
      </c>
      <c r="B1082" s="581" t="s">
        <v>2175</v>
      </c>
      <c r="C1082" s="550" t="s">
        <v>2176</v>
      </c>
      <c r="D1082" s="551" t="s">
        <v>31</v>
      </c>
      <c r="E1082" s="552">
        <f>3*1.3</f>
        <v>3.9000000000000004</v>
      </c>
      <c r="F1082" s="553"/>
      <c r="G1082" s="554"/>
      <c r="H1082" s="586"/>
      <c r="I1082" s="586"/>
      <c r="J1082" s="587"/>
    </row>
    <row r="1083" spans="1:10">
      <c r="A1083" s="514"/>
      <c r="B1083" s="515"/>
      <c r="C1083" s="515"/>
      <c r="D1083" s="517"/>
      <c r="E1083" s="518"/>
      <c r="F1083" s="515"/>
      <c r="G1083" s="517"/>
      <c r="H1083" s="515"/>
      <c r="I1083" s="521" t="s">
        <v>2508</v>
      </c>
      <c r="J1083" s="582"/>
    </row>
    <row r="1084" spans="1:10" ht="76.5">
      <c r="A1084" s="605" t="s">
        <v>50</v>
      </c>
      <c r="B1084" s="581" t="s">
        <v>2177</v>
      </c>
      <c r="C1084" s="550" t="s">
        <v>2178</v>
      </c>
      <c r="D1084" s="551" t="s">
        <v>31</v>
      </c>
      <c r="E1084" s="552">
        <f>2*1.3</f>
        <v>2.6</v>
      </c>
      <c r="F1084" s="553"/>
      <c r="G1084" s="554"/>
      <c r="H1084" s="586"/>
      <c r="I1084" s="586"/>
      <c r="J1084" s="587"/>
    </row>
    <row r="1085" spans="1:10">
      <c r="A1085" s="514"/>
      <c r="B1085" s="515"/>
      <c r="C1085" s="515"/>
      <c r="D1085" s="517"/>
      <c r="E1085" s="518"/>
      <c r="F1085" s="515"/>
      <c r="G1085" s="517"/>
      <c r="H1085" s="515"/>
      <c r="I1085" s="521" t="s">
        <v>2509</v>
      </c>
      <c r="J1085" s="582"/>
    </row>
    <row r="1086" spans="1:10" ht="51">
      <c r="A1086" s="605" t="s">
        <v>2409</v>
      </c>
      <c r="B1086" s="581" t="s">
        <v>2179</v>
      </c>
      <c r="C1086" s="550" t="s">
        <v>2180</v>
      </c>
      <c r="D1086" s="551" t="s">
        <v>31</v>
      </c>
      <c r="E1086" s="552">
        <f>2*1.3</f>
        <v>2.6</v>
      </c>
      <c r="F1086" s="553"/>
      <c r="G1086" s="554"/>
      <c r="H1086" s="586"/>
      <c r="I1086" s="586"/>
      <c r="J1086" s="587"/>
    </row>
    <row r="1087" spans="1:10">
      <c r="A1087" s="514"/>
      <c r="B1087" s="515"/>
      <c r="C1087" s="515"/>
      <c r="D1087" s="517"/>
      <c r="E1087" s="518"/>
      <c r="F1087" s="515"/>
      <c r="G1087" s="517"/>
      <c r="H1087" s="515"/>
      <c r="I1087" s="521" t="s">
        <v>2510</v>
      </c>
      <c r="J1087" s="582"/>
    </row>
    <row r="1088" spans="1:10" ht="51">
      <c r="A1088" s="605" t="s">
        <v>2410</v>
      </c>
      <c r="B1088" s="581" t="s">
        <v>2181</v>
      </c>
      <c r="C1088" s="550" t="s">
        <v>2182</v>
      </c>
      <c r="D1088" s="551" t="s">
        <v>31</v>
      </c>
      <c r="E1088" s="552">
        <f>2*1.3</f>
        <v>2.6</v>
      </c>
      <c r="F1088" s="553"/>
      <c r="G1088" s="554"/>
      <c r="H1088" s="586"/>
      <c r="I1088" s="586"/>
      <c r="J1088" s="587"/>
    </row>
    <row r="1089" spans="1:10">
      <c r="A1089" s="514"/>
      <c r="B1089" s="515"/>
      <c r="C1089" s="515"/>
      <c r="D1089" s="517"/>
      <c r="E1089" s="518"/>
      <c r="F1089" s="515"/>
      <c r="G1089" s="517"/>
      <c r="H1089" s="515"/>
      <c r="I1089" s="521" t="s">
        <v>2511</v>
      </c>
      <c r="J1089" s="582"/>
    </row>
    <row r="1090" spans="1:10" ht="51">
      <c r="A1090" s="605" t="s">
        <v>2411</v>
      </c>
      <c r="B1090" s="581" t="s">
        <v>2184</v>
      </c>
      <c r="C1090" s="550" t="s">
        <v>2185</v>
      </c>
      <c r="D1090" s="551" t="s">
        <v>31</v>
      </c>
      <c r="E1090" s="552">
        <f>3*1.3</f>
        <v>3.9000000000000004</v>
      </c>
      <c r="F1090" s="553"/>
      <c r="G1090" s="554"/>
      <c r="H1090" s="586"/>
      <c r="I1090" s="586"/>
      <c r="J1090" s="587"/>
    </row>
    <row r="1091" spans="1:10">
      <c r="A1091" s="514"/>
      <c r="B1091" s="515"/>
      <c r="C1091" s="515"/>
      <c r="D1091" s="517"/>
      <c r="E1091" s="518"/>
      <c r="F1091" s="515"/>
      <c r="G1091" s="517"/>
      <c r="H1091" s="515"/>
      <c r="I1091" s="521" t="s">
        <v>2512</v>
      </c>
      <c r="J1091" s="582"/>
    </row>
    <row r="1092" spans="1:10" ht="63.75">
      <c r="A1092" s="605" t="s">
        <v>2412</v>
      </c>
      <c r="B1092" s="581" t="s">
        <v>2187</v>
      </c>
      <c r="C1092" s="550" t="s">
        <v>2188</v>
      </c>
      <c r="D1092" s="551" t="s">
        <v>31</v>
      </c>
      <c r="E1092" s="552">
        <f>4*1.3</f>
        <v>5.2</v>
      </c>
      <c r="F1092" s="553"/>
      <c r="G1092" s="554"/>
      <c r="H1092" s="586"/>
      <c r="I1092" s="586"/>
      <c r="J1092" s="587"/>
    </row>
    <row r="1093" spans="1:10">
      <c r="A1093" s="514"/>
      <c r="B1093" s="515"/>
      <c r="C1093" s="515"/>
      <c r="D1093" s="517"/>
      <c r="E1093" s="518"/>
      <c r="F1093" s="515"/>
      <c r="G1093" s="517"/>
      <c r="H1093" s="515"/>
      <c r="I1093" s="521" t="s">
        <v>2513</v>
      </c>
      <c r="J1093" s="582"/>
    </row>
    <row r="1094" spans="1:10" ht="51">
      <c r="A1094" s="605" t="s">
        <v>2413</v>
      </c>
      <c r="B1094" s="581" t="s">
        <v>2190</v>
      </c>
      <c r="C1094" s="550" t="s">
        <v>2191</v>
      </c>
      <c r="D1094" s="551" t="s">
        <v>31</v>
      </c>
      <c r="E1094" s="552">
        <f>1*1.3</f>
        <v>1.3</v>
      </c>
      <c r="F1094" s="553"/>
      <c r="G1094" s="554"/>
      <c r="H1094" s="586"/>
      <c r="I1094" s="586"/>
      <c r="J1094" s="587"/>
    </row>
    <row r="1095" spans="1:10">
      <c r="A1095" s="514"/>
      <c r="B1095" s="515"/>
      <c r="C1095" s="515"/>
      <c r="D1095" s="517"/>
      <c r="E1095" s="518"/>
      <c r="F1095" s="515"/>
      <c r="G1095" s="517"/>
      <c r="H1095" s="515"/>
      <c r="I1095" s="521" t="s">
        <v>2514</v>
      </c>
      <c r="J1095" s="582"/>
    </row>
    <row r="1096" spans="1:10" ht="63.75">
      <c r="A1096" s="605" t="s">
        <v>2414</v>
      </c>
      <c r="B1096" s="581" t="s">
        <v>2193</v>
      </c>
      <c r="C1096" s="550" t="s">
        <v>2194</v>
      </c>
      <c r="D1096" s="551" t="s">
        <v>31</v>
      </c>
      <c r="E1096" s="552">
        <f>3*1.3</f>
        <v>3.9000000000000004</v>
      </c>
      <c r="F1096" s="553"/>
      <c r="G1096" s="554"/>
      <c r="H1096" s="586"/>
      <c r="I1096" s="586"/>
      <c r="J1096" s="587"/>
    </row>
    <row r="1097" spans="1:10">
      <c r="A1097" s="514"/>
      <c r="B1097" s="515"/>
      <c r="C1097" s="515"/>
      <c r="D1097" s="517"/>
      <c r="E1097" s="518"/>
      <c r="F1097" s="515"/>
      <c r="G1097" s="517"/>
      <c r="H1097" s="515"/>
      <c r="I1097" s="521" t="s">
        <v>2515</v>
      </c>
      <c r="J1097" s="582"/>
    </row>
    <row r="1098" spans="1:10" ht="63.75">
      <c r="A1098" s="605" t="s">
        <v>2415</v>
      </c>
      <c r="B1098" s="581" t="s">
        <v>2196</v>
      </c>
      <c r="C1098" s="550" t="s">
        <v>2197</v>
      </c>
      <c r="D1098" s="551" t="s">
        <v>31</v>
      </c>
      <c r="E1098" s="552">
        <f>2*1.3</f>
        <v>2.6</v>
      </c>
      <c r="F1098" s="553"/>
      <c r="G1098" s="554"/>
      <c r="H1098" s="586"/>
      <c r="I1098" s="586"/>
      <c r="J1098" s="587"/>
    </row>
    <row r="1099" spans="1:10">
      <c r="A1099" s="514"/>
      <c r="B1099" s="515"/>
      <c r="C1099" s="515"/>
      <c r="D1099" s="517"/>
      <c r="E1099" s="518"/>
      <c r="F1099" s="515"/>
      <c r="G1099" s="517"/>
      <c r="H1099" s="515"/>
      <c r="I1099" s="521" t="s">
        <v>2516</v>
      </c>
      <c r="J1099" s="582"/>
    </row>
    <row r="1100" spans="1:10" ht="63.75">
      <c r="A1100" s="605" t="s">
        <v>2416</v>
      </c>
      <c r="B1100" s="581" t="s">
        <v>2199</v>
      </c>
      <c r="C1100" s="550" t="s">
        <v>2200</v>
      </c>
      <c r="D1100" s="551" t="s">
        <v>2150</v>
      </c>
      <c r="E1100" s="552">
        <f>2*1.3</f>
        <v>2.6</v>
      </c>
      <c r="F1100" s="553"/>
      <c r="G1100" s="554"/>
      <c r="H1100" s="586"/>
      <c r="I1100" s="586"/>
      <c r="J1100" s="587"/>
    </row>
    <row r="1101" spans="1:10">
      <c r="A1101" s="514"/>
      <c r="B1101" s="515"/>
      <c r="C1101" s="515"/>
      <c r="D1101" s="517"/>
      <c r="E1101" s="518"/>
      <c r="F1101" s="515"/>
      <c r="G1101" s="517"/>
      <c r="H1101" s="515"/>
      <c r="I1101" s="521" t="s">
        <v>2517</v>
      </c>
      <c r="J1101" s="582"/>
    </row>
    <row r="1102" spans="1:10" ht="51">
      <c r="A1102" s="605" t="s">
        <v>2417</v>
      </c>
      <c r="B1102" s="581" t="s">
        <v>2202</v>
      </c>
      <c r="C1102" s="550" t="s">
        <v>2203</v>
      </c>
      <c r="D1102" s="551" t="s">
        <v>2150</v>
      </c>
      <c r="E1102" s="552">
        <f>3*1.3</f>
        <v>3.9000000000000004</v>
      </c>
      <c r="F1102" s="553"/>
      <c r="G1102" s="554"/>
      <c r="H1102" s="586"/>
      <c r="I1102" s="586"/>
      <c r="J1102" s="587"/>
    </row>
    <row r="1103" spans="1:10">
      <c r="A1103" s="514"/>
      <c r="B1103" s="515"/>
      <c r="C1103" s="515"/>
      <c r="D1103" s="517"/>
      <c r="E1103" s="518"/>
      <c r="F1103" s="515"/>
      <c r="G1103" s="517"/>
      <c r="H1103" s="515"/>
      <c r="I1103" s="521" t="s">
        <v>2518</v>
      </c>
      <c r="J1103" s="582"/>
    </row>
    <row r="1104" spans="1:10" ht="51">
      <c r="A1104" s="605" t="s">
        <v>2418</v>
      </c>
      <c r="B1104" s="581" t="s">
        <v>2205</v>
      </c>
      <c r="C1104" s="550" t="s">
        <v>2206</v>
      </c>
      <c r="D1104" s="551" t="s">
        <v>31</v>
      </c>
      <c r="E1104" s="552">
        <f>1*1.3</f>
        <v>1.3</v>
      </c>
      <c r="F1104" s="553"/>
      <c r="G1104" s="554"/>
      <c r="H1104" s="586"/>
      <c r="I1104" s="586"/>
      <c r="J1104" s="587"/>
    </row>
    <row r="1105" spans="1:10">
      <c r="A1105" s="514"/>
      <c r="B1105" s="515"/>
      <c r="C1105" s="515"/>
      <c r="D1105" s="517"/>
      <c r="E1105" s="518"/>
      <c r="F1105" s="515"/>
      <c r="G1105" s="517"/>
      <c r="H1105" s="515"/>
      <c r="I1105" s="521" t="s">
        <v>2519</v>
      </c>
      <c r="J1105" s="582"/>
    </row>
    <row r="1106" spans="1:10" ht="63.75">
      <c r="A1106" s="605" t="s">
        <v>2419</v>
      </c>
      <c r="B1106" s="581" t="s">
        <v>2208</v>
      </c>
      <c r="C1106" s="550" t="s">
        <v>2209</v>
      </c>
      <c r="D1106" s="551" t="s">
        <v>31</v>
      </c>
      <c r="E1106" s="552">
        <f>2*1.3</f>
        <v>2.6</v>
      </c>
      <c r="F1106" s="553"/>
      <c r="G1106" s="554"/>
      <c r="H1106" s="586"/>
      <c r="I1106" s="586"/>
      <c r="J1106" s="587"/>
    </row>
    <row r="1107" spans="1:10">
      <c r="A1107" s="514"/>
      <c r="B1107" s="515"/>
      <c r="C1107" s="515"/>
      <c r="D1107" s="517"/>
      <c r="E1107" s="518"/>
      <c r="F1107" s="515"/>
      <c r="G1107" s="517"/>
      <c r="H1107" s="515"/>
      <c r="I1107" s="521" t="s">
        <v>2520</v>
      </c>
      <c r="J1107" s="582"/>
    </row>
    <row r="1108" spans="1:10" ht="63.75">
      <c r="A1108" s="605" t="s">
        <v>2420</v>
      </c>
      <c r="B1108" s="581" t="s">
        <v>2211</v>
      </c>
      <c r="C1108" s="550" t="s">
        <v>2212</v>
      </c>
      <c r="D1108" s="551" t="s">
        <v>31</v>
      </c>
      <c r="E1108" s="552">
        <f>4*1.3</f>
        <v>5.2</v>
      </c>
      <c r="F1108" s="553"/>
      <c r="G1108" s="554"/>
      <c r="H1108" s="586"/>
      <c r="I1108" s="586"/>
      <c r="J1108" s="587"/>
    </row>
    <row r="1109" spans="1:10">
      <c r="A1109" s="514"/>
      <c r="B1109" s="515"/>
      <c r="C1109" s="515"/>
      <c r="D1109" s="517"/>
      <c r="E1109" s="518"/>
      <c r="F1109" s="515"/>
      <c r="G1109" s="517"/>
      <c r="H1109" s="515"/>
      <c r="I1109" s="521" t="s">
        <v>2521</v>
      </c>
      <c r="J1109" s="582"/>
    </row>
    <row r="1110" spans="1:10" ht="63.75">
      <c r="A1110" s="605" t="s">
        <v>2421</v>
      </c>
      <c r="B1110" s="550" t="s">
        <v>2214</v>
      </c>
      <c r="C1110" s="550" t="s">
        <v>2215</v>
      </c>
      <c r="D1110" s="551" t="s">
        <v>31</v>
      </c>
      <c r="E1110" s="552">
        <f>2*1.3</f>
        <v>2.6</v>
      </c>
      <c r="F1110" s="553"/>
      <c r="G1110" s="554"/>
      <c r="H1110" s="586"/>
      <c r="I1110" s="586"/>
      <c r="J1110" s="587"/>
    </row>
    <row r="1111" spans="1:10">
      <c r="A1111" s="514"/>
      <c r="B1111" s="515"/>
      <c r="C1111" s="515"/>
      <c r="D1111" s="517"/>
      <c r="E1111" s="518"/>
      <c r="F1111" s="515"/>
      <c r="G1111" s="517"/>
      <c r="H1111" s="515"/>
      <c r="I1111" s="521" t="s">
        <v>2522</v>
      </c>
      <c r="J1111" s="582"/>
    </row>
    <row r="1112" spans="1:10" ht="63.75">
      <c r="A1112" s="605" t="s">
        <v>2422</v>
      </c>
      <c r="B1112" s="550" t="s">
        <v>2217</v>
      </c>
      <c r="C1112" s="550" t="s">
        <v>2218</v>
      </c>
      <c r="D1112" s="551" t="s">
        <v>31</v>
      </c>
      <c r="E1112" s="552">
        <f>3*1.3</f>
        <v>3.9000000000000004</v>
      </c>
      <c r="F1112" s="553"/>
      <c r="G1112" s="554"/>
      <c r="H1112" s="586"/>
      <c r="I1112" s="586"/>
      <c r="J1112" s="587"/>
    </row>
    <row r="1113" spans="1:10">
      <c r="A1113" s="514"/>
      <c r="B1113" s="515"/>
      <c r="C1113" s="515"/>
      <c r="D1113" s="517"/>
      <c r="E1113" s="518"/>
      <c r="F1113" s="515"/>
      <c r="G1113" s="517"/>
      <c r="H1113" s="515"/>
      <c r="I1113" s="521" t="s">
        <v>2523</v>
      </c>
      <c r="J1113" s="582"/>
    </row>
    <row r="1114" spans="1:10" ht="63.75">
      <c r="A1114" s="605" t="s">
        <v>2423</v>
      </c>
      <c r="B1114" s="550" t="s">
        <v>2220</v>
      </c>
      <c r="C1114" s="550" t="s">
        <v>2221</v>
      </c>
      <c r="D1114" s="551" t="s">
        <v>31</v>
      </c>
      <c r="E1114" s="552">
        <f>1*1.3</f>
        <v>1.3</v>
      </c>
      <c r="F1114" s="553"/>
      <c r="G1114" s="554"/>
      <c r="H1114" s="586"/>
      <c r="I1114" s="586"/>
      <c r="J1114" s="587"/>
    </row>
    <row r="1115" spans="1:10">
      <c r="A1115" s="514"/>
      <c r="B1115" s="515"/>
      <c r="C1115" s="515"/>
      <c r="D1115" s="517"/>
      <c r="E1115" s="518"/>
      <c r="F1115" s="515"/>
      <c r="G1115" s="517"/>
      <c r="H1115" s="515"/>
      <c r="I1115" s="521" t="s">
        <v>2524</v>
      </c>
      <c r="J1115" s="582"/>
    </row>
    <row r="1116" spans="1:10" ht="38.25">
      <c r="A1116" s="605" t="s">
        <v>2424</v>
      </c>
      <c r="B1116" s="550" t="s">
        <v>2223</v>
      </c>
      <c r="C1116" s="550" t="s">
        <v>2224</v>
      </c>
      <c r="D1116" s="551" t="s">
        <v>31</v>
      </c>
      <c r="E1116" s="552">
        <f>2*1.3</f>
        <v>2.6</v>
      </c>
      <c r="F1116" s="553"/>
      <c r="G1116" s="554"/>
      <c r="H1116" s="586"/>
      <c r="I1116" s="586"/>
      <c r="J1116" s="587"/>
    </row>
    <row r="1117" spans="1:10">
      <c r="A1117" s="514"/>
      <c r="B1117" s="515"/>
      <c r="C1117" s="515"/>
      <c r="D1117" s="517"/>
      <c r="E1117" s="518"/>
      <c r="F1117" s="515"/>
      <c r="G1117" s="517"/>
      <c r="H1117" s="515"/>
      <c r="I1117" s="521" t="s">
        <v>2525</v>
      </c>
      <c r="J1117" s="582"/>
    </row>
    <row r="1118" spans="1:10" ht="51">
      <c r="A1118" s="605" t="s">
        <v>2425</v>
      </c>
      <c r="B1118" s="550" t="s">
        <v>2226</v>
      </c>
      <c r="C1118" s="550" t="s">
        <v>2227</v>
      </c>
      <c r="D1118" s="551" t="s">
        <v>31</v>
      </c>
      <c r="E1118" s="552">
        <f>2*1.3</f>
        <v>2.6</v>
      </c>
      <c r="F1118" s="553"/>
      <c r="G1118" s="554"/>
      <c r="H1118" s="586"/>
      <c r="I1118" s="586"/>
      <c r="J1118" s="587"/>
    </row>
    <row r="1119" spans="1:10">
      <c r="A1119" s="514"/>
      <c r="B1119" s="515"/>
      <c r="C1119" s="515"/>
      <c r="D1119" s="517"/>
      <c r="E1119" s="518"/>
      <c r="F1119" s="515"/>
      <c r="G1119" s="517"/>
      <c r="H1119" s="515"/>
      <c r="I1119" s="521" t="s">
        <v>2526</v>
      </c>
      <c r="J1119" s="582"/>
    </row>
    <row r="1120" spans="1:10" ht="51">
      <c r="A1120" s="605" t="s">
        <v>2426</v>
      </c>
      <c r="B1120" s="550" t="s">
        <v>2229</v>
      </c>
      <c r="C1120" s="550" t="s">
        <v>2230</v>
      </c>
      <c r="D1120" s="551" t="s">
        <v>31</v>
      </c>
      <c r="E1120" s="552">
        <f>1*1.3</f>
        <v>1.3</v>
      </c>
      <c r="F1120" s="553"/>
      <c r="G1120" s="554"/>
      <c r="H1120" s="586"/>
      <c r="I1120" s="586"/>
      <c r="J1120" s="587"/>
    </row>
    <row r="1121" spans="1:10">
      <c r="A1121" s="514"/>
      <c r="B1121" s="515"/>
      <c r="C1121" s="515"/>
      <c r="D1121" s="517"/>
      <c r="E1121" s="518"/>
      <c r="F1121" s="515"/>
      <c r="G1121" s="517"/>
      <c r="H1121" s="515"/>
      <c r="I1121" s="521" t="s">
        <v>2527</v>
      </c>
      <c r="J1121" s="582"/>
    </row>
    <row r="1122" spans="1:10" ht="51">
      <c r="A1122" s="605" t="s">
        <v>2427</v>
      </c>
      <c r="B1122" s="550" t="s">
        <v>2232</v>
      </c>
      <c r="C1122" s="550" t="s">
        <v>2233</v>
      </c>
      <c r="D1122" s="551" t="s">
        <v>31</v>
      </c>
      <c r="E1122" s="552">
        <f>1*1.3</f>
        <v>1.3</v>
      </c>
      <c r="F1122" s="553"/>
      <c r="G1122" s="554"/>
      <c r="H1122" s="586"/>
      <c r="I1122" s="586"/>
      <c r="J1122" s="587"/>
    </row>
    <row r="1123" spans="1:10">
      <c r="A1123" s="514"/>
      <c r="B1123" s="515"/>
      <c r="C1123" s="515"/>
      <c r="D1123" s="517"/>
      <c r="E1123" s="518"/>
      <c r="F1123" s="515"/>
      <c r="G1123" s="517"/>
      <c r="H1123" s="515"/>
      <c r="I1123" s="521" t="s">
        <v>2528</v>
      </c>
      <c r="J1123" s="582"/>
    </row>
    <row r="1124" spans="1:10" ht="51">
      <c r="A1124" s="605" t="s">
        <v>2428</v>
      </c>
      <c r="B1124" s="550" t="s">
        <v>2235</v>
      </c>
      <c r="C1124" s="550" t="s">
        <v>2236</v>
      </c>
      <c r="D1124" s="551" t="s">
        <v>31</v>
      </c>
      <c r="E1124" s="552">
        <f>2*1.3</f>
        <v>2.6</v>
      </c>
      <c r="F1124" s="553"/>
      <c r="G1124" s="554"/>
      <c r="H1124" s="586"/>
      <c r="I1124" s="586"/>
      <c r="J1124" s="587"/>
    </row>
    <row r="1125" spans="1:10">
      <c r="A1125" s="514"/>
      <c r="B1125" s="515"/>
      <c r="C1125" s="515"/>
      <c r="D1125" s="517"/>
      <c r="E1125" s="518"/>
      <c r="F1125" s="515"/>
      <c r="G1125" s="517"/>
      <c r="H1125" s="515"/>
      <c r="I1125" s="521" t="s">
        <v>2529</v>
      </c>
      <c r="J1125" s="582"/>
    </row>
    <row r="1126" spans="1:10" ht="51">
      <c r="A1126" s="605" t="s">
        <v>2429</v>
      </c>
      <c r="B1126" s="550" t="s">
        <v>2238</v>
      </c>
      <c r="C1126" s="550" t="s">
        <v>2239</v>
      </c>
      <c r="D1126" s="551" t="s">
        <v>31</v>
      </c>
      <c r="E1126" s="552">
        <f>2*1.3</f>
        <v>2.6</v>
      </c>
      <c r="F1126" s="553"/>
      <c r="G1126" s="554"/>
      <c r="H1126" s="586"/>
      <c r="I1126" s="586"/>
      <c r="J1126" s="587"/>
    </row>
    <row r="1127" spans="1:10">
      <c r="A1127" s="514"/>
      <c r="B1127" s="515"/>
      <c r="C1127" s="515"/>
      <c r="D1127" s="517"/>
      <c r="E1127" s="518"/>
      <c r="F1127" s="515"/>
      <c r="G1127" s="517"/>
      <c r="H1127" s="515"/>
      <c r="I1127" s="521" t="s">
        <v>2530</v>
      </c>
      <c r="J1127" s="582"/>
    </row>
    <row r="1128" spans="1:10" ht="63.75">
      <c r="A1128" s="605" t="s">
        <v>2430</v>
      </c>
      <c r="B1128" s="550" t="s">
        <v>2241</v>
      </c>
      <c r="C1128" s="550" t="s">
        <v>2242</v>
      </c>
      <c r="D1128" s="551" t="s">
        <v>31</v>
      </c>
      <c r="E1128" s="552">
        <f>2*1.3</f>
        <v>2.6</v>
      </c>
      <c r="F1128" s="553"/>
      <c r="G1128" s="554"/>
      <c r="H1128" s="586"/>
      <c r="I1128" s="586"/>
      <c r="J1128" s="587"/>
    </row>
    <row r="1129" spans="1:10">
      <c r="A1129" s="514"/>
      <c r="B1129" s="515"/>
      <c r="C1129" s="515"/>
      <c r="D1129" s="517"/>
      <c r="E1129" s="518"/>
      <c r="F1129" s="515"/>
      <c r="G1129" s="517"/>
      <c r="H1129" s="515"/>
      <c r="I1129" s="521" t="s">
        <v>2531</v>
      </c>
      <c r="J1129" s="582"/>
    </row>
    <row r="1130" spans="1:10" ht="51">
      <c r="A1130" s="605" t="s">
        <v>2431</v>
      </c>
      <c r="B1130" s="550" t="s">
        <v>2244</v>
      </c>
      <c r="C1130" s="550" t="s">
        <v>2245</v>
      </c>
      <c r="D1130" s="551" t="s">
        <v>31</v>
      </c>
      <c r="E1130" s="552">
        <f>4*1.3</f>
        <v>5.2</v>
      </c>
      <c r="F1130" s="553"/>
      <c r="G1130" s="554"/>
      <c r="H1130" s="586"/>
      <c r="I1130" s="586"/>
      <c r="J1130" s="587"/>
    </row>
    <row r="1131" spans="1:10">
      <c r="A1131" s="514"/>
      <c r="B1131" s="515"/>
      <c r="C1131" s="515"/>
      <c r="D1131" s="517"/>
      <c r="E1131" s="518"/>
      <c r="F1131" s="515"/>
      <c r="G1131" s="517"/>
      <c r="H1131" s="515"/>
      <c r="I1131" s="521" t="s">
        <v>2532</v>
      </c>
      <c r="J1131" s="582"/>
    </row>
    <row r="1132" spans="1:10" ht="51">
      <c r="A1132" s="605" t="s">
        <v>2432</v>
      </c>
      <c r="B1132" s="550" t="s">
        <v>2247</v>
      </c>
      <c r="C1132" s="550" t="s">
        <v>2248</v>
      </c>
      <c r="D1132" s="551" t="s">
        <v>31</v>
      </c>
      <c r="E1132" s="552">
        <f>4*1.3</f>
        <v>5.2</v>
      </c>
      <c r="F1132" s="553"/>
      <c r="G1132" s="554"/>
      <c r="H1132" s="586"/>
      <c r="I1132" s="586"/>
      <c r="J1132" s="587"/>
    </row>
    <row r="1133" spans="1:10">
      <c r="A1133" s="514"/>
      <c r="B1133" s="515"/>
      <c r="C1133" s="515"/>
      <c r="D1133" s="517"/>
      <c r="E1133" s="518"/>
      <c r="F1133" s="515"/>
      <c r="G1133" s="517"/>
      <c r="H1133" s="515"/>
      <c r="I1133" s="521" t="s">
        <v>2533</v>
      </c>
      <c r="J1133" s="582"/>
    </row>
    <row r="1134" spans="1:10" ht="51">
      <c r="A1134" s="605" t="s">
        <v>2433</v>
      </c>
      <c r="B1134" s="550" t="s">
        <v>2250</v>
      </c>
      <c r="C1134" s="550" t="s">
        <v>2251</v>
      </c>
      <c r="D1134" s="551" t="s">
        <v>31</v>
      </c>
      <c r="E1134" s="552">
        <f>2*1.3</f>
        <v>2.6</v>
      </c>
      <c r="F1134" s="553"/>
      <c r="G1134" s="554"/>
      <c r="H1134" s="586"/>
      <c r="I1134" s="586"/>
      <c r="J1134" s="587"/>
    </row>
    <row r="1135" spans="1:10">
      <c r="A1135" s="514"/>
      <c r="B1135" s="515"/>
      <c r="C1135" s="515"/>
      <c r="D1135" s="517"/>
      <c r="E1135" s="518"/>
      <c r="F1135" s="515"/>
      <c r="G1135" s="517"/>
      <c r="H1135" s="515"/>
      <c r="I1135" s="521" t="s">
        <v>2534</v>
      </c>
      <c r="J1135" s="582"/>
    </row>
    <row r="1136" spans="1:10" ht="51">
      <c r="A1136" s="605" t="s">
        <v>2434</v>
      </c>
      <c r="B1136" s="550" t="s">
        <v>2253</v>
      </c>
      <c r="C1136" s="550" t="s">
        <v>2254</v>
      </c>
      <c r="D1136" s="551" t="s">
        <v>31</v>
      </c>
      <c r="E1136" s="552">
        <f>4*1.3</f>
        <v>5.2</v>
      </c>
      <c r="F1136" s="553"/>
      <c r="G1136" s="554"/>
      <c r="H1136" s="586"/>
      <c r="I1136" s="586"/>
      <c r="J1136" s="587"/>
    </row>
    <row r="1137" spans="1:10">
      <c r="A1137" s="514"/>
      <c r="B1137" s="515"/>
      <c r="C1137" s="515"/>
      <c r="D1137" s="517"/>
      <c r="E1137" s="518"/>
      <c r="F1137" s="515"/>
      <c r="G1137" s="517"/>
      <c r="H1137" s="515"/>
      <c r="I1137" s="521" t="s">
        <v>2535</v>
      </c>
      <c r="J1137" s="582"/>
    </row>
    <row r="1138" spans="1:10" ht="51">
      <c r="A1138" s="605" t="s">
        <v>2435</v>
      </c>
      <c r="B1138" s="550" t="s">
        <v>2256</v>
      </c>
      <c r="C1138" s="550" t="s">
        <v>2257</v>
      </c>
      <c r="D1138" s="551" t="s">
        <v>31</v>
      </c>
      <c r="E1138" s="552">
        <f>3*1.3</f>
        <v>3.9000000000000004</v>
      </c>
      <c r="F1138" s="553"/>
      <c r="G1138" s="554"/>
      <c r="H1138" s="586"/>
      <c r="I1138" s="586"/>
      <c r="J1138" s="587"/>
    </row>
    <row r="1139" spans="1:10">
      <c r="A1139" s="514"/>
      <c r="B1139" s="515"/>
      <c r="C1139" s="515"/>
      <c r="D1139" s="517"/>
      <c r="E1139" s="518"/>
      <c r="F1139" s="515"/>
      <c r="G1139" s="517"/>
      <c r="H1139" s="515"/>
      <c r="I1139" s="521" t="s">
        <v>2536</v>
      </c>
      <c r="J1139" s="582"/>
    </row>
    <row r="1140" spans="1:10" ht="51">
      <c r="A1140" s="605" t="s">
        <v>2436</v>
      </c>
      <c r="B1140" s="550" t="s">
        <v>2259</v>
      </c>
      <c r="C1140" s="550" t="s">
        <v>2260</v>
      </c>
      <c r="D1140" s="551" t="s">
        <v>31</v>
      </c>
      <c r="E1140" s="552">
        <f>3*1.3</f>
        <v>3.9000000000000004</v>
      </c>
      <c r="F1140" s="553"/>
      <c r="G1140" s="554"/>
      <c r="H1140" s="586"/>
      <c r="I1140" s="586"/>
      <c r="J1140" s="587"/>
    </row>
    <row r="1141" spans="1:10">
      <c r="A1141" s="514"/>
      <c r="B1141" s="515"/>
      <c r="C1141" s="515"/>
      <c r="D1141" s="517"/>
      <c r="E1141" s="518"/>
      <c r="F1141" s="515"/>
      <c r="G1141" s="517"/>
      <c r="H1141" s="515"/>
      <c r="I1141" s="521" t="s">
        <v>2537</v>
      </c>
      <c r="J1141" s="582"/>
    </row>
    <row r="1142" spans="1:10" ht="51">
      <c r="A1142" s="605" t="s">
        <v>2437</v>
      </c>
      <c r="B1142" s="550" t="s">
        <v>2262</v>
      </c>
      <c r="C1142" s="550" t="s">
        <v>2263</v>
      </c>
      <c r="D1142" s="551" t="s">
        <v>31</v>
      </c>
      <c r="E1142" s="552">
        <f>2*1.3</f>
        <v>2.6</v>
      </c>
      <c r="F1142" s="553"/>
      <c r="G1142" s="554"/>
      <c r="H1142" s="586"/>
      <c r="I1142" s="586"/>
      <c r="J1142" s="587"/>
    </row>
    <row r="1143" spans="1:10">
      <c r="A1143" s="514"/>
      <c r="B1143" s="515"/>
      <c r="C1143" s="515"/>
      <c r="D1143" s="517"/>
      <c r="E1143" s="518"/>
      <c r="F1143" s="515"/>
      <c r="G1143" s="517"/>
      <c r="H1143" s="515"/>
      <c r="I1143" s="521" t="s">
        <v>2538</v>
      </c>
      <c r="J1143" s="582"/>
    </row>
    <row r="1144" spans="1:10" ht="51">
      <c r="A1144" s="605" t="s">
        <v>2438</v>
      </c>
      <c r="B1144" s="550" t="s">
        <v>2265</v>
      </c>
      <c r="C1144" s="550" t="s">
        <v>2266</v>
      </c>
      <c r="D1144" s="551" t="s">
        <v>31</v>
      </c>
      <c r="E1144" s="552">
        <f>4*1.3</f>
        <v>5.2</v>
      </c>
      <c r="F1144" s="553"/>
      <c r="G1144" s="554"/>
      <c r="H1144" s="586"/>
      <c r="I1144" s="586"/>
      <c r="J1144" s="587"/>
    </row>
    <row r="1145" spans="1:10">
      <c r="A1145" s="514"/>
      <c r="B1145" s="515"/>
      <c r="C1145" s="515"/>
      <c r="D1145" s="517"/>
      <c r="E1145" s="518"/>
      <c r="F1145" s="515"/>
      <c r="G1145" s="517"/>
      <c r="H1145" s="515"/>
      <c r="I1145" s="521" t="s">
        <v>2539</v>
      </c>
      <c r="J1145" s="582"/>
    </row>
    <row r="1146" spans="1:10" ht="51">
      <c r="A1146" s="605" t="s">
        <v>2439</v>
      </c>
      <c r="B1146" s="550" t="s">
        <v>2268</v>
      </c>
      <c r="C1146" s="550" t="s">
        <v>2269</v>
      </c>
      <c r="D1146" s="551" t="s">
        <v>31</v>
      </c>
      <c r="E1146" s="552">
        <f>5*1.3</f>
        <v>6.5</v>
      </c>
      <c r="F1146" s="553"/>
      <c r="G1146" s="554"/>
      <c r="H1146" s="586"/>
      <c r="I1146" s="586"/>
      <c r="J1146" s="587"/>
    </row>
    <row r="1147" spans="1:10">
      <c r="A1147" s="514"/>
      <c r="B1147" s="515"/>
      <c r="C1147" s="515"/>
      <c r="D1147" s="517"/>
      <c r="E1147" s="518"/>
      <c r="F1147" s="515"/>
      <c r="G1147" s="517"/>
      <c r="H1147" s="515"/>
      <c r="I1147" s="521" t="s">
        <v>2540</v>
      </c>
      <c r="J1147" s="582"/>
    </row>
    <row r="1148" spans="1:10" ht="51">
      <c r="A1148" s="605" t="s">
        <v>2440</v>
      </c>
      <c r="B1148" s="550" t="s">
        <v>2271</v>
      </c>
      <c r="C1148" s="550" t="s">
        <v>2272</v>
      </c>
      <c r="D1148" s="551" t="s">
        <v>31</v>
      </c>
      <c r="E1148" s="552">
        <f>5*1.3</f>
        <v>6.5</v>
      </c>
      <c r="F1148" s="553"/>
      <c r="G1148" s="554"/>
      <c r="H1148" s="586"/>
      <c r="I1148" s="586"/>
      <c r="J1148" s="587"/>
    </row>
    <row r="1149" spans="1:10">
      <c r="A1149" s="514"/>
      <c r="B1149" s="515"/>
      <c r="C1149" s="515"/>
      <c r="D1149" s="517"/>
      <c r="E1149" s="518"/>
      <c r="F1149" s="515"/>
      <c r="G1149" s="517"/>
      <c r="H1149" s="515"/>
      <c r="I1149" s="521" t="s">
        <v>2541</v>
      </c>
      <c r="J1149" s="582"/>
    </row>
    <row r="1150" spans="1:10" ht="51">
      <c r="A1150" s="605" t="s">
        <v>2441</v>
      </c>
      <c r="B1150" s="550" t="s">
        <v>2274</v>
      </c>
      <c r="C1150" s="550" t="s">
        <v>2275</v>
      </c>
      <c r="D1150" s="551" t="s">
        <v>31</v>
      </c>
      <c r="E1150" s="552">
        <f>5*1.3</f>
        <v>6.5</v>
      </c>
      <c r="F1150" s="553"/>
      <c r="G1150" s="554"/>
      <c r="H1150" s="586"/>
      <c r="I1150" s="586"/>
      <c r="J1150" s="587"/>
    </row>
    <row r="1151" spans="1:10">
      <c r="A1151" s="514"/>
      <c r="B1151" s="515"/>
      <c r="C1151" s="515"/>
      <c r="D1151" s="517"/>
      <c r="E1151" s="518"/>
      <c r="F1151" s="515"/>
      <c r="G1151" s="517"/>
      <c r="H1151" s="515"/>
      <c r="I1151" s="521" t="s">
        <v>2542</v>
      </c>
      <c r="J1151" s="582"/>
    </row>
    <row r="1152" spans="1:10" ht="63.75">
      <c r="A1152" s="605" t="s">
        <v>2442</v>
      </c>
      <c r="B1152" s="550" t="s">
        <v>2277</v>
      </c>
      <c r="C1152" s="550" t="s">
        <v>2278</v>
      </c>
      <c r="D1152" s="551" t="s">
        <v>31</v>
      </c>
      <c r="E1152" s="552">
        <f>3*1.3</f>
        <v>3.9000000000000004</v>
      </c>
      <c r="F1152" s="553"/>
      <c r="G1152" s="554"/>
      <c r="H1152" s="586"/>
      <c r="I1152" s="586"/>
      <c r="J1152" s="587"/>
    </row>
    <row r="1153" spans="1:10">
      <c r="A1153" s="514"/>
      <c r="B1153" s="515"/>
      <c r="C1153" s="515"/>
      <c r="D1153" s="517"/>
      <c r="E1153" s="518"/>
      <c r="F1153" s="515"/>
      <c r="G1153" s="517"/>
      <c r="H1153" s="515"/>
      <c r="I1153" s="521" t="s">
        <v>2543</v>
      </c>
      <c r="J1153" s="582"/>
    </row>
    <row r="1154" spans="1:10" ht="63.75">
      <c r="A1154" s="605" t="s">
        <v>2443</v>
      </c>
      <c r="B1154" s="550" t="s">
        <v>2280</v>
      </c>
      <c r="C1154" s="550" t="s">
        <v>2281</v>
      </c>
      <c r="D1154" s="551" t="s">
        <v>31</v>
      </c>
      <c r="E1154" s="552">
        <f>3*1.3</f>
        <v>3.9000000000000004</v>
      </c>
      <c r="F1154" s="553"/>
      <c r="G1154" s="554"/>
      <c r="H1154" s="586"/>
      <c r="I1154" s="586"/>
      <c r="J1154" s="587"/>
    </row>
    <row r="1155" spans="1:10">
      <c r="A1155" s="514"/>
      <c r="B1155" s="515"/>
      <c r="C1155" s="515"/>
      <c r="D1155" s="517"/>
      <c r="E1155" s="518"/>
      <c r="F1155" s="515"/>
      <c r="G1155" s="517"/>
      <c r="H1155" s="515"/>
      <c r="I1155" s="521" t="s">
        <v>2544</v>
      </c>
      <c r="J1155" s="582"/>
    </row>
    <row r="1156" spans="1:10" ht="63.75">
      <c r="A1156" s="605" t="s">
        <v>2444</v>
      </c>
      <c r="B1156" s="550" t="s">
        <v>2283</v>
      </c>
      <c r="C1156" s="550" t="s">
        <v>2284</v>
      </c>
      <c r="D1156" s="551" t="s">
        <v>31</v>
      </c>
      <c r="E1156" s="552">
        <f>1*1.3</f>
        <v>1.3</v>
      </c>
      <c r="F1156" s="553"/>
      <c r="G1156" s="554"/>
      <c r="H1156" s="586"/>
      <c r="I1156" s="586"/>
      <c r="J1156" s="587"/>
    </row>
    <row r="1157" spans="1:10">
      <c r="A1157" s="514"/>
      <c r="B1157" s="515"/>
      <c r="C1157" s="515"/>
      <c r="D1157" s="517"/>
      <c r="E1157" s="518"/>
      <c r="F1157" s="515"/>
      <c r="G1157" s="517"/>
      <c r="H1157" s="515"/>
      <c r="I1157" s="521" t="s">
        <v>2545</v>
      </c>
      <c r="J1157" s="582"/>
    </row>
    <row r="1158" spans="1:10" ht="63.75">
      <c r="A1158" s="605" t="s">
        <v>2445</v>
      </c>
      <c r="B1158" s="550" t="s">
        <v>2286</v>
      </c>
      <c r="C1158" s="550" t="s">
        <v>2287</v>
      </c>
      <c r="D1158" s="551" t="s">
        <v>31</v>
      </c>
      <c r="E1158" s="552">
        <f>3*1.3</f>
        <v>3.9000000000000004</v>
      </c>
      <c r="F1158" s="553"/>
      <c r="G1158" s="554"/>
      <c r="H1158" s="586"/>
      <c r="I1158" s="586"/>
      <c r="J1158" s="587"/>
    </row>
    <row r="1159" spans="1:10">
      <c r="A1159" s="514"/>
      <c r="B1159" s="515"/>
      <c r="C1159" s="515"/>
      <c r="D1159" s="517"/>
      <c r="E1159" s="518"/>
      <c r="F1159" s="515"/>
      <c r="G1159" s="517"/>
      <c r="H1159" s="515"/>
      <c r="I1159" s="521" t="s">
        <v>2546</v>
      </c>
      <c r="J1159" s="582"/>
    </row>
    <row r="1160" spans="1:10" ht="63.75">
      <c r="A1160" s="605" t="s">
        <v>2446</v>
      </c>
      <c r="B1160" s="550" t="s">
        <v>2289</v>
      </c>
      <c r="C1160" s="550" t="s">
        <v>2290</v>
      </c>
      <c r="D1160" s="551" t="s">
        <v>31</v>
      </c>
      <c r="E1160" s="552">
        <f>4*1.3</f>
        <v>5.2</v>
      </c>
      <c r="F1160" s="553"/>
      <c r="G1160" s="554"/>
      <c r="H1160" s="586"/>
      <c r="I1160" s="586"/>
      <c r="J1160" s="587"/>
    </row>
    <row r="1161" spans="1:10">
      <c r="A1161" s="514"/>
      <c r="B1161" s="515"/>
      <c r="C1161" s="515"/>
      <c r="D1161" s="517"/>
      <c r="E1161" s="518"/>
      <c r="F1161" s="515"/>
      <c r="G1161" s="517"/>
      <c r="H1161" s="515"/>
      <c r="I1161" s="521" t="s">
        <v>2547</v>
      </c>
      <c r="J1161" s="582"/>
    </row>
    <row r="1162" spans="1:10" ht="38.25">
      <c r="A1162" s="605" t="s">
        <v>2447</v>
      </c>
      <c r="B1162" s="550" t="s">
        <v>2292</v>
      </c>
      <c r="C1162" s="550" t="s">
        <v>2293</v>
      </c>
      <c r="D1162" s="551" t="s">
        <v>31</v>
      </c>
      <c r="E1162" s="552">
        <f>3*1.3</f>
        <v>3.9000000000000004</v>
      </c>
      <c r="F1162" s="553"/>
      <c r="G1162" s="554"/>
      <c r="H1162" s="586"/>
      <c r="I1162" s="586"/>
      <c r="J1162" s="587"/>
    </row>
    <row r="1163" spans="1:10">
      <c r="A1163" s="514"/>
      <c r="B1163" s="515"/>
      <c r="C1163" s="515"/>
      <c r="D1163" s="517"/>
      <c r="E1163" s="518"/>
      <c r="F1163" s="515"/>
      <c r="G1163" s="517"/>
      <c r="H1163" s="515"/>
      <c r="I1163" s="521" t="s">
        <v>2548</v>
      </c>
      <c r="J1163" s="582"/>
    </row>
    <row r="1164" spans="1:10" ht="51">
      <c r="A1164" s="605" t="s">
        <v>2448</v>
      </c>
      <c r="B1164" s="550" t="s">
        <v>2295</v>
      </c>
      <c r="C1164" s="550" t="s">
        <v>2296</v>
      </c>
      <c r="D1164" s="551" t="s">
        <v>31</v>
      </c>
      <c r="E1164" s="552">
        <f>5*1.3</f>
        <v>6.5</v>
      </c>
      <c r="F1164" s="553"/>
      <c r="G1164" s="554"/>
      <c r="H1164" s="586"/>
      <c r="I1164" s="586"/>
      <c r="J1164" s="587"/>
    </row>
    <row r="1165" spans="1:10">
      <c r="A1165" s="514"/>
      <c r="B1165" s="515"/>
      <c r="C1165" s="515"/>
      <c r="D1165" s="517"/>
      <c r="E1165" s="518"/>
      <c r="F1165" s="515"/>
      <c r="G1165" s="517"/>
      <c r="H1165" s="515"/>
      <c r="I1165" s="521" t="s">
        <v>2549</v>
      </c>
      <c r="J1165" s="582"/>
    </row>
    <row r="1166" spans="1:10" ht="51">
      <c r="A1166" s="605" t="s">
        <v>2449</v>
      </c>
      <c r="B1166" s="550" t="s">
        <v>2298</v>
      </c>
      <c r="C1166" s="550" t="s">
        <v>2299</v>
      </c>
      <c r="D1166" s="551" t="s">
        <v>31</v>
      </c>
      <c r="E1166" s="552">
        <f>5*1.3</f>
        <v>6.5</v>
      </c>
      <c r="F1166" s="553"/>
      <c r="G1166" s="554"/>
      <c r="H1166" s="586"/>
      <c r="I1166" s="586"/>
      <c r="J1166" s="587"/>
    </row>
    <row r="1167" spans="1:10">
      <c r="A1167" s="514"/>
      <c r="B1167" s="515"/>
      <c r="C1167" s="515"/>
      <c r="D1167" s="517"/>
      <c r="E1167" s="518"/>
      <c r="F1167" s="515"/>
      <c r="G1167" s="517"/>
      <c r="H1167" s="515"/>
      <c r="I1167" s="521" t="s">
        <v>2550</v>
      </c>
      <c r="J1167" s="582"/>
    </row>
    <row r="1168" spans="1:10" ht="51">
      <c r="A1168" s="605" t="s">
        <v>2450</v>
      </c>
      <c r="B1168" s="550" t="s">
        <v>2301</v>
      </c>
      <c r="C1168" s="550" t="s">
        <v>2302</v>
      </c>
      <c r="D1168" s="551" t="s">
        <v>31</v>
      </c>
      <c r="E1168" s="552">
        <f>5*1.3</f>
        <v>6.5</v>
      </c>
      <c r="F1168" s="553"/>
      <c r="G1168" s="554"/>
      <c r="H1168" s="586"/>
      <c r="I1168" s="586"/>
      <c r="J1168" s="587"/>
    </row>
    <row r="1169" spans="1:10">
      <c r="A1169" s="514"/>
      <c r="B1169" s="515"/>
      <c r="C1169" s="515"/>
      <c r="D1169" s="517"/>
      <c r="E1169" s="518"/>
      <c r="F1169" s="515"/>
      <c r="G1169" s="517"/>
      <c r="H1169" s="515"/>
      <c r="I1169" s="521" t="s">
        <v>2551</v>
      </c>
      <c r="J1169" s="582"/>
    </row>
    <row r="1170" spans="1:10" ht="51">
      <c r="A1170" s="605" t="s">
        <v>2451</v>
      </c>
      <c r="B1170" s="550" t="s">
        <v>2304</v>
      </c>
      <c r="C1170" s="550" t="s">
        <v>2305</v>
      </c>
      <c r="D1170" s="551" t="s">
        <v>31</v>
      </c>
      <c r="E1170" s="552">
        <f>5*1.3</f>
        <v>6.5</v>
      </c>
      <c r="F1170" s="553"/>
      <c r="G1170" s="554"/>
      <c r="H1170" s="586"/>
      <c r="I1170" s="586"/>
      <c r="J1170" s="587"/>
    </row>
    <row r="1171" spans="1:10">
      <c r="A1171" s="514"/>
      <c r="B1171" s="515"/>
      <c r="C1171" s="515"/>
      <c r="D1171" s="517"/>
      <c r="E1171" s="518"/>
      <c r="F1171" s="515"/>
      <c r="G1171" s="517"/>
      <c r="H1171" s="515"/>
      <c r="I1171" s="521" t="s">
        <v>2552</v>
      </c>
      <c r="J1171" s="582"/>
    </row>
    <row r="1172" spans="1:10" ht="51">
      <c r="A1172" s="605" t="s">
        <v>2452</v>
      </c>
      <c r="B1172" s="550" t="s">
        <v>2307</v>
      </c>
      <c r="C1172" s="550" t="s">
        <v>2308</v>
      </c>
      <c r="D1172" s="551" t="s">
        <v>31</v>
      </c>
      <c r="E1172" s="552">
        <f>5*1.3</f>
        <v>6.5</v>
      </c>
      <c r="F1172" s="553"/>
      <c r="G1172" s="554"/>
      <c r="H1172" s="586"/>
      <c r="I1172" s="586"/>
      <c r="J1172" s="587"/>
    </row>
    <row r="1173" spans="1:10">
      <c r="A1173" s="514"/>
      <c r="B1173" s="515"/>
      <c r="C1173" s="515"/>
      <c r="D1173" s="517"/>
      <c r="E1173" s="518"/>
      <c r="F1173" s="515"/>
      <c r="G1173" s="517"/>
      <c r="H1173" s="515"/>
      <c r="I1173" s="521" t="s">
        <v>2553</v>
      </c>
      <c r="J1173" s="582"/>
    </row>
    <row r="1174" spans="1:10">
      <c r="A1174" s="574" t="s">
        <v>2453</v>
      </c>
      <c r="B1174" s="550" t="s">
        <v>2310</v>
      </c>
      <c r="C1174" s="550" t="s">
        <v>2311</v>
      </c>
      <c r="D1174" s="551" t="s">
        <v>31</v>
      </c>
      <c r="E1174" s="552">
        <f>30*1.3</f>
        <v>39</v>
      </c>
      <c r="F1174" s="553"/>
      <c r="G1174" s="559"/>
      <c r="H1174" s="577"/>
      <c r="I1174" s="577"/>
      <c r="J1174" s="578"/>
    </row>
    <row r="1175" spans="1:10">
      <c r="A1175" s="514"/>
      <c r="B1175" s="515"/>
      <c r="C1175" s="515"/>
      <c r="D1175" s="517"/>
      <c r="E1175" s="518"/>
      <c r="F1175" s="515"/>
      <c r="G1175" s="517"/>
      <c r="H1175" s="515"/>
      <c r="I1175" s="521" t="s">
        <v>2554</v>
      </c>
      <c r="J1175" s="582"/>
    </row>
    <row r="1176" spans="1:10" ht="63.75">
      <c r="A1176" s="574" t="s">
        <v>2454</v>
      </c>
      <c r="B1176" s="581" t="s">
        <v>2313</v>
      </c>
      <c r="C1176" s="550" t="s">
        <v>2314</v>
      </c>
      <c r="D1176" s="551" t="s">
        <v>31</v>
      </c>
      <c r="E1176" s="552">
        <f>12*1.3</f>
        <v>15.600000000000001</v>
      </c>
      <c r="F1176" s="553"/>
      <c r="G1176" s="554"/>
      <c r="H1176" s="586"/>
      <c r="I1176" s="586"/>
      <c r="J1176" s="587"/>
    </row>
    <row r="1177" spans="1:10">
      <c r="A1177" s="514"/>
      <c r="B1177" s="515"/>
      <c r="C1177" s="516"/>
      <c r="D1177" s="517"/>
      <c r="E1177" s="518"/>
      <c r="F1177" s="520"/>
      <c r="G1177" s="517"/>
      <c r="H1177" s="520"/>
      <c r="I1177" s="521" t="s">
        <v>2555</v>
      </c>
      <c r="J1177" s="573"/>
    </row>
    <row r="1178" spans="1:10">
      <c r="A1178" s="522" t="s">
        <v>2558</v>
      </c>
      <c r="B1178" s="560" t="s">
        <v>2316</v>
      </c>
      <c r="C1178" s="523"/>
      <c r="D1178" s="524"/>
      <c r="E1178" s="525"/>
      <c r="F1178" s="506"/>
      <c r="G1178" s="524"/>
      <c r="H1178" s="527"/>
      <c r="I1178" s="526"/>
      <c r="J1178" s="572"/>
    </row>
    <row r="1179" spans="1:10">
      <c r="A1179" s="558" t="s">
        <v>2559</v>
      </c>
      <c r="B1179" s="550" t="s">
        <v>2317</v>
      </c>
      <c r="C1179" s="550" t="s">
        <v>2318</v>
      </c>
      <c r="D1179" s="551" t="s">
        <v>31</v>
      </c>
      <c r="E1179" s="552">
        <f>30*1.3</f>
        <v>39</v>
      </c>
      <c r="F1179" s="553"/>
      <c r="G1179" s="559"/>
      <c r="H1179" s="577"/>
      <c r="I1179" s="577"/>
      <c r="J1179" s="578"/>
    </row>
    <row r="1180" spans="1:10" ht="38.25">
      <c r="A1180" s="558" t="s">
        <v>2560</v>
      </c>
      <c r="B1180" s="581" t="s">
        <v>2310</v>
      </c>
      <c r="C1180" s="550" t="s">
        <v>2319</v>
      </c>
      <c r="D1180" s="551" t="s">
        <v>31</v>
      </c>
      <c r="E1180" s="552">
        <f>15*1.3</f>
        <v>19.5</v>
      </c>
      <c r="F1180" s="553"/>
      <c r="G1180" s="559"/>
      <c r="H1180" s="577"/>
      <c r="I1180" s="577"/>
      <c r="J1180" s="578"/>
    </row>
    <row r="1181" spans="1:10" ht="38.25">
      <c r="A1181" s="558" t="s">
        <v>2561</v>
      </c>
      <c r="B1181" s="581" t="s">
        <v>2320</v>
      </c>
      <c r="C1181" s="550" t="s">
        <v>2321</v>
      </c>
      <c r="D1181" s="551" t="s">
        <v>31</v>
      </c>
      <c r="E1181" s="552">
        <f>7*1.3</f>
        <v>9.1</v>
      </c>
      <c r="F1181" s="553"/>
      <c r="G1181" s="559"/>
      <c r="H1181" s="577"/>
      <c r="I1181" s="577"/>
      <c r="J1181" s="578"/>
    </row>
    <row r="1182" spans="1:10" ht="25.5">
      <c r="A1182" s="558" t="s">
        <v>2562</v>
      </c>
      <c r="B1182" s="581" t="s">
        <v>2322</v>
      </c>
      <c r="C1182" s="550" t="s">
        <v>2323</v>
      </c>
      <c r="D1182" s="551" t="s">
        <v>31</v>
      </c>
      <c r="E1182" s="552">
        <f>30*1.3</f>
        <v>39</v>
      </c>
      <c r="F1182" s="553"/>
      <c r="G1182" s="559"/>
      <c r="H1182" s="577"/>
      <c r="I1182" s="577"/>
      <c r="J1182" s="578"/>
    </row>
    <row r="1183" spans="1:10" ht="38.25">
      <c r="A1183" s="558" t="s">
        <v>2563</v>
      </c>
      <c r="B1183" s="581" t="s">
        <v>2324</v>
      </c>
      <c r="C1183" s="550" t="s">
        <v>2325</v>
      </c>
      <c r="D1183" s="551" t="s">
        <v>31</v>
      </c>
      <c r="E1183" s="552">
        <f>20*1.3</f>
        <v>26</v>
      </c>
      <c r="F1183" s="553"/>
      <c r="G1183" s="559"/>
      <c r="H1183" s="577"/>
      <c r="I1183" s="577"/>
      <c r="J1183" s="578"/>
    </row>
    <row r="1184" spans="1:10" ht="25.5">
      <c r="A1184" s="558" t="s">
        <v>2564</v>
      </c>
      <c r="B1184" s="581" t="s">
        <v>2326</v>
      </c>
      <c r="C1184" s="550" t="s">
        <v>2327</v>
      </c>
      <c r="D1184" s="551" t="s">
        <v>31</v>
      </c>
      <c r="E1184" s="552">
        <f>18*1.3</f>
        <v>23.400000000000002</v>
      </c>
      <c r="F1184" s="553"/>
      <c r="G1184" s="559"/>
      <c r="H1184" s="577"/>
      <c r="I1184" s="577"/>
      <c r="J1184" s="578"/>
    </row>
    <row r="1185" spans="1:10" ht="38.25">
      <c r="A1185" s="558" t="s">
        <v>2565</v>
      </c>
      <c r="B1185" s="581" t="s">
        <v>2328</v>
      </c>
      <c r="C1185" s="550" t="s">
        <v>2329</v>
      </c>
      <c r="D1185" s="551" t="s">
        <v>31</v>
      </c>
      <c r="E1185" s="552">
        <f>27*1.3</f>
        <v>35.1</v>
      </c>
      <c r="F1185" s="553"/>
      <c r="G1185" s="559"/>
      <c r="H1185" s="577"/>
      <c r="I1185" s="577"/>
      <c r="J1185" s="578"/>
    </row>
    <row r="1186" spans="1:10" ht="38.25">
      <c r="A1186" s="558" t="s">
        <v>2566</v>
      </c>
      <c r="B1186" s="581" t="s">
        <v>2330</v>
      </c>
      <c r="C1186" s="550" t="s">
        <v>2331</v>
      </c>
      <c r="D1186" s="551" t="s">
        <v>31</v>
      </c>
      <c r="E1186" s="552">
        <f>6*1.3</f>
        <v>7.8000000000000007</v>
      </c>
      <c r="F1186" s="553"/>
      <c r="G1186" s="559"/>
      <c r="H1186" s="577"/>
      <c r="I1186" s="577"/>
      <c r="J1186" s="578"/>
    </row>
    <row r="1187" spans="1:10" ht="25.5">
      <c r="A1187" s="558" t="s">
        <v>2567</v>
      </c>
      <c r="B1187" s="581" t="s">
        <v>2332</v>
      </c>
      <c r="C1187" s="550" t="s">
        <v>2333</v>
      </c>
      <c r="D1187" s="551" t="s">
        <v>31</v>
      </c>
      <c r="E1187" s="552">
        <f>40*1.3</f>
        <v>52</v>
      </c>
      <c r="F1187" s="553"/>
      <c r="G1187" s="559"/>
      <c r="H1187" s="577"/>
      <c r="I1187" s="577"/>
      <c r="J1187" s="578"/>
    </row>
    <row r="1188" spans="1:10">
      <c r="A1188" s="514"/>
      <c r="B1188" s="515"/>
      <c r="C1188" s="515"/>
      <c r="D1188" s="517"/>
      <c r="E1188" s="518"/>
      <c r="F1188" s="515"/>
      <c r="G1188" s="517"/>
      <c r="H1188" s="515"/>
      <c r="I1188" s="521" t="s">
        <v>2556</v>
      </c>
      <c r="J1188" s="582"/>
    </row>
    <row r="1189" spans="1:10">
      <c r="A1189" s="547" t="s">
        <v>2568</v>
      </c>
      <c r="B1189" s="583" t="s">
        <v>2335</v>
      </c>
      <c r="C1189" s="562"/>
      <c r="D1189" s="563"/>
      <c r="E1189" s="564"/>
      <c r="F1189" s="565"/>
      <c r="G1189" s="548"/>
      <c r="H1189" s="584"/>
      <c r="I1189" s="584"/>
      <c r="J1189" s="584"/>
    </row>
    <row r="1190" spans="1:10" ht="25.5">
      <c r="A1190" s="549" t="s">
        <v>2569</v>
      </c>
      <c r="B1190" s="566" t="s">
        <v>2624</v>
      </c>
      <c r="C1190" s="566" t="s">
        <v>2336</v>
      </c>
      <c r="D1190" s="567" t="s">
        <v>2337</v>
      </c>
      <c r="E1190" s="568">
        <f>3*1.3</f>
        <v>3.9000000000000004</v>
      </c>
      <c r="F1190" s="569"/>
      <c r="G1190" s="554"/>
      <c r="H1190" s="586"/>
      <c r="I1190" s="586"/>
      <c r="J1190" s="587"/>
    </row>
    <row r="1191" spans="1:10" ht="51">
      <c r="A1191" s="549" t="s">
        <v>2570</v>
      </c>
      <c r="B1191" s="566" t="s">
        <v>2625</v>
      </c>
      <c r="C1191" s="566" t="s">
        <v>2338</v>
      </c>
      <c r="D1191" s="567" t="s">
        <v>2337</v>
      </c>
      <c r="E1191" s="568">
        <f>3*1.3</f>
        <v>3.9000000000000004</v>
      </c>
      <c r="F1191" s="569"/>
      <c r="G1191" s="554"/>
      <c r="H1191" s="586"/>
      <c r="I1191" s="586"/>
      <c r="J1191" s="587"/>
    </row>
    <row r="1192" spans="1:10" ht="38.25">
      <c r="A1192" s="549" t="s">
        <v>2571</v>
      </c>
      <c r="B1192" s="566" t="s">
        <v>2626</v>
      </c>
      <c r="C1192" s="566" t="s">
        <v>2339</v>
      </c>
      <c r="D1192" s="567" t="s">
        <v>2337</v>
      </c>
      <c r="E1192" s="570">
        <f>4*1.3</f>
        <v>5.2</v>
      </c>
      <c r="F1192" s="571"/>
      <c r="G1192" s="554"/>
      <c r="H1192" s="586"/>
      <c r="I1192" s="586"/>
      <c r="J1192" s="587"/>
    </row>
    <row r="1193" spans="1:10">
      <c r="A1193" s="514"/>
      <c r="B1193" s="515"/>
      <c r="C1193" s="515"/>
      <c r="D1193" s="517"/>
      <c r="E1193" s="518"/>
      <c r="F1193" s="515"/>
      <c r="G1193" s="517"/>
      <c r="H1193" s="515"/>
      <c r="I1193" s="521" t="s">
        <v>2557</v>
      </c>
      <c r="J1193" s="582"/>
    </row>
    <row r="1194" spans="1:10">
      <c r="A1194" s="612" t="s">
        <v>2609</v>
      </c>
      <c r="B1194" s="602" t="s">
        <v>2639</v>
      </c>
      <c r="C1194" s="541"/>
      <c r="D1194" s="542"/>
      <c r="E1194" s="533"/>
      <c r="F1194" s="543"/>
      <c r="G1194" s="535"/>
      <c r="H1194" s="599"/>
      <c r="I1194" s="599"/>
      <c r="J1194" s="600"/>
    </row>
    <row r="1195" spans="1:10" ht="38.25">
      <c r="A1195" s="614" t="s">
        <v>2640</v>
      </c>
      <c r="B1195" s="528" t="s">
        <v>2649</v>
      </c>
      <c r="C1195" s="528" t="s">
        <v>2063</v>
      </c>
      <c r="D1195" s="529" t="s">
        <v>31</v>
      </c>
      <c r="E1195" s="530">
        <f>240000*1.3</f>
        <v>312000</v>
      </c>
      <c r="F1195" s="511"/>
      <c r="G1195" s="546"/>
      <c r="H1195" s="586"/>
      <c r="I1195" s="586"/>
      <c r="J1195" s="587"/>
    </row>
    <row r="1196" spans="1:10" ht="38.25">
      <c r="A1196" s="614" t="s">
        <v>2641</v>
      </c>
      <c r="B1196" s="528" t="s">
        <v>2650</v>
      </c>
      <c r="C1196" s="528" t="s">
        <v>2064</v>
      </c>
      <c r="D1196" s="529" t="s">
        <v>31</v>
      </c>
      <c r="E1196" s="530">
        <f>35000*1.3</f>
        <v>45500</v>
      </c>
      <c r="F1196" s="511"/>
      <c r="G1196" s="546"/>
      <c r="H1196" s="586"/>
      <c r="I1196" s="586"/>
      <c r="J1196" s="587"/>
    </row>
    <row r="1197" spans="1:10">
      <c r="A1197" s="514"/>
      <c r="B1197" s="515"/>
      <c r="C1197" s="515"/>
      <c r="D1197" s="517"/>
      <c r="E1197" s="518"/>
      <c r="F1197" s="515"/>
      <c r="G1197" s="517"/>
      <c r="H1197" s="515"/>
      <c r="I1197" s="521" t="s">
        <v>2642</v>
      </c>
      <c r="J1197" s="582"/>
    </row>
    <row r="1198" spans="1:10">
      <c r="A1198" s="612" t="s">
        <v>2643</v>
      </c>
      <c r="B1198" s="602" t="s">
        <v>2645</v>
      </c>
      <c r="C1198" s="541"/>
      <c r="D1198" s="542"/>
      <c r="E1198" s="533"/>
      <c r="F1198" s="543"/>
      <c r="G1198" s="535"/>
      <c r="H1198" s="599"/>
      <c r="I1198" s="599"/>
      <c r="J1198" s="600"/>
    </row>
    <row r="1199" spans="1:10" ht="51">
      <c r="A1199" s="614" t="s">
        <v>2644</v>
      </c>
      <c r="B1199" s="509" t="s">
        <v>2065</v>
      </c>
      <c r="C1199" s="509" t="s">
        <v>2066</v>
      </c>
      <c r="D1199" s="510" t="s">
        <v>31</v>
      </c>
      <c r="E1199" s="530">
        <f>80000*1.3</f>
        <v>104000</v>
      </c>
      <c r="F1199" s="511"/>
      <c r="G1199" s="546"/>
      <c r="H1199" s="586"/>
      <c r="I1199" s="586"/>
      <c r="J1199" s="587"/>
    </row>
    <row r="1200" spans="1:10">
      <c r="A1200" s="514"/>
      <c r="B1200" s="515"/>
      <c r="C1200" s="515"/>
      <c r="D1200" s="517"/>
      <c r="E1200" s="518"/>
      <c r="F1200" s="515"/>
      <c r="G1200" s="517"/>
      <c r="H1200" s="515"/>
      <c r="I1200" s="521" t="s">
        <v>2646</v>
      </c>
      <c r="J1200" s="582"/>
    </row>
    <row r="1201" spans="1:10">
      <c r="A1201" s="330" t="s">
        <v>2647</v>
      </c>
      <c r="B1201" s="355" t="s">
        <v>2756</v>
      </c>
      <c r="C1201" s="390"/>
      <c r="D1201" s="336"/>
      <c r="E1201" s="357"/>
      <c r="F1201" s="324"/>
      <c r="G1201" s="376"/>
      <c r="H1201" s="336"/>
      <c r="I1201" s="324"/>
      <c r="J1201" s="324"/>
    </row>
    <row r="1202" spans="1:10">
      <c r="A1202" s="642" t="s">
        <v>2757</v>
      </c>
      <c r="B1202" s="642"/>
      <c r="C1202" s="642"/>
      <c r="D1202" s="642"/>
      <c r="E1202" s="642"/>
      <c r="F1202" s="642"/>
      <c r="G1202" s="642"/>
      <c r="H1202" s="642"/>
      <c r="I1202" s="642"/>
      <c r="J1202" s="642"/>
    </row>
    <row r="1203" spans="1:10" ht="102.75">
      <c r="A1203" s="549" t="s">
        <v>2648</v>
      </c>
      <c r="B1203" s="618" t="s">
        <v>2610</v>
      </c>
      <c r="C1203" s="619" t="s">
        <v>2618</v>
      </c>
      <c r="D1203" s="554" t="s">
        <v>31</v>
      </c>
      <c r="E1203" s="620">
        <v>60000</v>
      </c>
      <c r="F1203" s="549"/>
      <c r="G1203" s="549"/>
      <c r="H1203" s="549"/>
      <c r="I1203" s="549"/>
      <c r="J1203" s="549"/>
    </row>
    <row r="1204" spans="1:10">
      <c r="A1204" s="514"/>
      <c r="B1204" s="515"/>
      <c r="C1204" s="515"/>
      <c r="D1204" s="517"/>
      <c r="E1204" s="518"/>
      <c r="F1204" s="515"/>
      <c r="G1204" s="517"/>
      <c r="H1204" s="515"/>
      <c r="I1204" s="521" t="s">
        <v>2651</v>
      </c>
      <c r="J1204" s="582"/>
    </row>
    <row r="1207" spans="1:10">
      <c r="A1207" s="791"/>
      <c r="B1207" s="791"/>
      <c r="C1207" s="791"/>
      <c r="D1207" s="791" t="s">
        <v>2856</v>
      </c>
      <c r="E1207" s="791"/>
    </row>
    <row r="1208" spans="1:10">
      <c r="A1208" s="791"/>
      <c r="B1208" s="791"/>
      <c r="C1208" s="791"/>
      <c r="D1208" s="791" t="s">
        <v>2857</v>
      </c>
      <c r="E1208" s="791"/>
    </row>
    <row r="1209" spans="1:10">
      <c r="A1209" s="791"/>
      <c r="B1209" s="791"/>
      <c r="C1209" s="791"/>
      <c r="D1209" s="791" t="s">
        <v>2858</v>
      </c>
      <c r="E1209" s="791"/>
    </row>
    <row r="1210" spans="1:10">
      <c r="A1210" s="791"/>
      <c r="B1210" s="791"/>
      <c r="C1210" s="791"/>
      <c r="D1210" s="791"/>
      <c r="E1210" s="791"/>
    </row>
    <row r="1211" spans="1:10">
      <c r="A1211" s="791"/>
      <c r="B1211" s="791" t="s">
        <v>2859</v>
      </c>
      <c r="C1211" s="791"/>
      <c r="D1211" s="791"/>
      <c r="E1211" s="791"/>
    </row>
    <row r="1212" spans="1:10">
      <c r="A1212" s="791"/>
      <c r="B1212" s="791"/>
      <c r="C1212" s="791"/>
      <c r="D1212" s="791"/>
      <c r="E1212" s="791"/>
    </row>
  </sheetData>
  <mergeCells count="12">
    <mergeCell ref="B12:H12"/>
    <mergeCell ref="B13:H13"/>
    <mergeCell ref="B14:H14"/>
    <mergeCell ref="A760:J760"/>
    <mergeCell ref="A772:J772"/>
    <mergeCell ref="A1202:J1202"/>
    <mergeCell ref="A2:J2"/>
    <mergeCell ref="A4:J4"/>
    <mergeCell ref="B8:H8"/>
    <mergeCell ref="B9:H9"/>
    <mergeCell ref="B10:H10"/>
    <mergeCell ref="B11:H11"/>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J1194"/>
  <sheetViews>
    <sheetView workbookViewId="0">
      <selection activeCell="P30" sqref="P30"/>
    </sheetView>
  </sheetViews>
  <sheetFormatPr defaultRowHeight="15"/>
  <cols>
    <col min="1" max="1" width="9.140625" style="744"/>
    <col min="2" max="2" width="21.28515625" style="801" customWidth="1"/>
    <col min="3" max="3" width="55" style="814" customWidth="1"/>
    <col min="4" max="4" width="9.85546875" style="744" customWidth="1"/>
    <col min="5" max="9" width="9.140625" style="744"/>
    <col min="10" max="10" width="9.5703125" style="744" customWidth="1"/>
  </cols>
  <sheetData>
    <row r="1" spans="1:10">
      <c r="A1" s="606"/>
      <c r="B1" s="792"/>
      <c r="C1" s="793"/>
      <c r="D1" s="770"/>
      <c r="E1" s="770"/>
      <c r="F1" s="770"/>
      <c r="G1" s="770"/>
      <c r="H1" s="770"/>
      <c r="I1" s="770"/>
      <c r="J1" s="770"/>
    </row>
    <row r="2" spans="1:10" ht="20.25">
      <c r="A2" s="794" t="s">
        <v>2860</v>
      </c>
      <c r="B2" s="794"/>
      <c r="C2" s="794"/>
      <c r="D2" s="794"/>
      <c r="E2" s="794"/>
      <c r="F2" s="794"/>
      <c r="G2" s="794"/>
      <c r="H2" s="794"/>
      <c r="I2" s="794"/>
      <c r="J2" s="794"/>
    </row>
    <row r="3" spans="1:10" ht="18.75">
      <c r="A3" s="795" t="s">
        <v>2861</v>
      </c>
      <c r="B3" s="795"/>
      <c r="C3" s="795"/>
      <c r="D3" s="795"/>
      <c r="E3" s="795"/>
      <c r="F3" s="795"/>
      <c r="G3" s="795"/>
      <c r="H3" s="795"/>
      <c r="I3" s="795"/>
      <c r="J3" s="795"/>
    </row>
    <row r="4" spans="1:10" ht="18.75">
      <c r="A4" s="796" t="s">
        <v>2862</v>
      </c>
      <c r="B4" s="796"/>
      <c r="C4" s="796"/>
      <c r="D4" s="796"/>
      <c r="E4" s="796"/>
      <c r="F4" s="796"/>
      <c r="G4" s="796"/>
      <c r="H4" s="796"/>
      <c r="I4" s="796"/>
      <c r="J4" s="796"/>
    </row>
    <row r="5" spans="1:10" ht="15.75">
      <c r="A5" s="640"/>
      <c r="B5" s="797"/>
      <c r="C5" s="798"/>
      <c r="D5" s="640"/>
      <c r="E5" s="96"/>
      <c r="F5" s="640"/>
      <c r="G5" s="640"/>
      <c r="H5" s="640"/>
      <c r="I5" s="640"/>
      <c r="J5" s="640"/>
    </row>
    <row r="6" spans="1:10" ht="15.75">
      <c r="A6" s="640"/>
      <c r="B6" s="799" t="s">
        <v>2</v>
      </c>
      <c r="C6" s="800"/>
      <c r="D6" s="640"/>
      <c r="E6" s="96"/>
      <c r="F6" s="640"/>
      <c r="G6" s="640"/>
      <c r="H6" s="640"/>
      <c r="I6" s="640"/>
      <c r="J6" s="640"/>
    </row>
    <row r="7" spans="1:10" ht="15.75">
      <c r="A7" s="640"/>
      <c r="B7" s="797"/>
      <c r="C7" s="798"/>
      <c r="D7" s="640"/>
      <c r="E7" s="96"/>
      <c r="F7" s="640"/>
      <c r="G7" s="640"/>
      <c r="H7" s="640"/>
      <c r="I7" s="640"/>
      <c r="J7" s="640"/>
    </row>
    <row r="8" spans="1:10">
      <c r="A8" s="630" t="s">
        <v>3</v>
      </c>
      <c r="B8" s="802" t="s">
        <v>4</v>
      </c>
      <c r="C8" s="802"/>
      <c r="D8" s="802"/>
      <c r="E8" s="802"/>
      <c r="F8" s="802"/>
      <c r="G8" s="802"/>
      <c r="H8" s="802"/>
      <c r="I8" s="75"/>
      <c r="J8" s="75"/>
    </row>
    <row r="9" spans="1:10">
      <c r="A9" s="630" t="s">
        <v>5</v>
      </c>
      <c r="B9" s="803" t="s">
        <v>6</v>
      </c>
      <c r="C9" s="804"/>
      <c r="D9" s="804"/>
      <c r="E9" s="804"/>
      <c r="F9" s="804"/>
      <c r="G9" s="804"/>
      <c r="H9" s="804"/>
      <c r="I9" s="805"/>
      <c r="J9" s="805"/>
    </row>
    <row r="10" spans="1:10">
      <c r="A10" s="630" t="s">
        <v>7</v>
      </c>
      <c r="B10" s="806" t="s">
        <v>8</v>
      </c>
      <c r="C10" s="802"/>
      <c r="D10" s="802"/>
      <c r="E10" s="802"/>
      <c r="F10" s="802"/>
      <c r="G10" s="802"/>
      <c r="H10" s="802"/>
      <c r="I10" s="75"/>
      <c r="J10" s="75"/>
    </row>
    <row r="11" spans="1:10">
      <c r="A11" s="630" t="s">
        <v>9</v>
      </c>
      <c r="B11" s="807" t="s">
        <v>10</v>
      </c>
      <c r="C11" s="808"/>
      <c r="D11" s="808"/>
      <c r="E11" s="808"/>
      <c r="F11" s="808"/>
      <c r="G11" s="808"/>
      <c r="H11" s="808"/>
      <c r="I11" s="75"/>
      <c r="J11" s="75"/>
    </row>
    <row r="12" spans="1:10">
      <c r="A12" s="630" t="s">
        <v>11</v>
      </c>
      <c r="B12" s="809" t="s">
        <v>12</v>
      </c>
      <c r="C12" s="810"/>
      <c r="D12" s="810"/>
      <c r="E12" s="810"/>
      <c r="F12" s="810"/>
      <c r="G12" s="810"/>
      <c r="H12" s="810"/>
      <c r="I12" s="75"/>
      <c r="J12" s="75"/>
    </row>
    <row r="13" spans="1:10">
      <c r="A13" s="630" t="s">
        <v>13</v>
      </c>
      <c r="B13" s="811" t="s">
        <v>2797</v>
      </c>
      <c r="C13" s="810"/>
      <c r="D13" s="810"/>
      <c r="E13" s="810"/>
      <c r="F13" s="810"/>
      <c r="G13" s="810"/>
      <c r="H13" s="810"/>
      <c r="I13" s="75"/>
      <c r="J13" s="75"/>
    </row>
    <row r="14" spans="1:10" ht="15.75">
      <c r="A14" s="630" t="s">
        <v>1410</v>
      </c>
      <c r="B14" s="812" t="s">
        <v>2652</v>
      </c>
      <c r="C14" s="813"/>
      <c r="D14" s="813"/>
      <c r="E14" s="813"/>
      <c r="F14" s="813"/>
      <c r="G14" s="813"/>
      <c r="H14" s="813"/>
      <c r="I14" s="640"/>
      <c r="J14" s="640"/>
    </row>
    <row r="15" spans="1:10" ht="15.75">
      <c r="A15" s="640"/>
      <c r="B15" s="797"/>
      <c r="C15" s="798"/>
      <c r="D15" s="640"/>
      <c r="E15" s="96"/>
      <c r="F15" s="640"/>
      <c r="G15" s="640"/>
      <c r="H15" s="640"/>
      <c r="I15" s="640"/>
      <c r="J15" s="640"/>
    </row>
    <row r="17" spans="1:10" ht="63.75">
      <c r="A17" s="46" t="s">
        <v>14</v>
      </c>
      <c r="B17" s="14" t="s">
        <v>15</v>
      </c>
      <c r="C17" s="14" t="s">
        <v>16</v>
      </c>
      <c r="D17" s="14" t="s">
        <v>17</v>
      </c>
      <c r="E17" s="67" t="s">
        <v>18</v>
      </c>
      <c r="F17" s="90" t="s">
        <v>20</v>
      </c>
      <c r="G17" s="91" t="s">
        <v>21</v>
      </c>
      <c r="H17" s="92" t="s">
        <v>22</v>
      </c>
      <c r="I17" s="13" t="s">
        <v>23</v>
      </c>
      <c r="J17" s="13" t="s">
        <v>24</v>
      </c>
    </row>
    <row r="18" spans="1:10">
      <c r="A18" s="46" t="s">
        <v>26</v>
      </c>
      <c r="B18" s="815">
        <v>2</v>
      </c>
      <c r="C18" s="816">
        <v>3</v>
      </c>
      <c r="D18" s="14">
        <v>4</v>
      </c>
      <c r="E18" s="67">
        <v>5</v>
      </c>
      <c r="F18" s="93">
        <v>7</v>
      </c>
      <c r="G18" s="94">
        <v>8</v>
      </c>
      <c r="H18" s="95">
        <v>9</v>
      </c>
      <c r="I18" s="13">
        <v>10</v>
      </c>
      <c r="J18" s="13">
        <v>11</v>
      </c>
    </row>
    <row r="19" spans="1:10">
      <c r="A19" s="330">
        <v>1</v>
      </c>
      <c r="B19" s="817" t="s">
        <v>27</v>
      </c>
      <c r="C19" s="818"/>
      <c r="D19" s="333"/>
      <c r="E19" s="357"/>
      <c r="F19" s="76"/>
      <c r="G19" s="76"/>
      <c r="H19" s="76"/>
      <c r="I19" s="333"/>
      <c r="J19" s="333"/>
    </row>
    <row r="20" spans="1:10" ht="25.5">
      <c r="A20" s="331" t="s">
        <v>28</v>
      </c>
      <c r="B20" s="819" t="s">
        <v>29</v>
      </c>
      <c r="C20" s="820" t="s">
        <v>30</v>
      </c>
      <c r="D20" s="16" t="s">
        <v>31</v>
      </c>
      <c r="E20" s="68" t="s">
        <v>32</v>
      </c>
      <c r="F20" s="334"/>
      <c r="G20" s="334"/>
      <c r="H20" s="334"/>
      <c r="I20" s="334"/>
      <c r="J20" s="334"/>
    </row>
    <row r="21" spans="1:10" ht="25.5">
      <c r="A21" s="331" t="s">
        <v>33</v>
      </c>
      <c r="B21" s="819" t="s">
        <v>34</v>
      </c>
      <c r="C21" s="820" t="s">
        <v>30</v>
      </c>
      <c r="D21" s="16" t="s">
        <v>31</v>
      </c>
      <c r="E21" s="68" t="s">
        <v>32</v>
      </c>
      <c r="F21" s="334"/>
      <c r="G21" s="334"/>
      <c r="H21" s="334"/>
      <c r="I21" s="334"/>
      <c r="J21" s="334"/>
    </row>
    <row r="22" spans="1:10">
      <c r="A22" s="331" t="s">
        <v>35</v>
      </c>
      <c r="B22" s="819" t="s">
        <v>36</v>
      </c>
      <c r="C22" s="820" t="s">
        <v>37</v>
      </c>
      <c r="D22" s="16" t="s">
        <v>31</v>
      </c>
      <c r="E22" s="69" t="s">
        <v>38</v>
      </c>
      <c r="F22" s="334"/>
      <c r="G22" s="334"/>
      <c r="H22" s="334"/>
      <c r="I22" s="334"/>
      <c r="J22" s="334"/>
    </row>
    <row r="23" spans="1:10">
      <c r="A23" s="331" t="s">
        <v>39</v>
      </c>
      <c r="B23" s="819" t="s">
        <v>40</v>
      </c>
      <c r="C23" s="820" t="s">
        <v>37</v>
      </c>
      <c r="D23" s="16" t="s">
        <v>31</v>
      </c>
      <c r="E23" s="69" t="s">
        <v>38</v>
      </c>
      <c r="F23" s="334"/>
      <c r="G23" s="334"/>
      <c r="H23" s="334"/>
      <c r="I23" s="334"/>
      <c r="J23" s="334"/>
    </row>
    <row r="24" spans="1:10" ht="25.5">
      <c r="A24" s="331" t="s">
        <v>41</v>
      </c>
      <c r="B24" s="821" t="s">
        <v>42</v>
      </c>
      <c r="C24" s="820" t="s">
        <v>43</v>
      </c>
      <c r="D24" s="19" t="s">
        <v>31</v>
      </c>
      <c r="E24" s="70" t="s">
        <v>44</v>
      </c>
      <c r="F24" s="334"/>
      <c r="G24" s="334"/>
      <c r="H24" s="371"/>
      <c r="I24" s="371"/>
      <c r="J24" s="334"/>
    </row>
    <row r="25" spans="1:10">
      <c r="A25" s="332"/>
      <c r="B25" s="822"/>
      <c r="C25" s="823"/>
      <c r="D25" s="36"/>
      <c r="E25" s="71"/>
      <c r="F25" s="775"/>
      <c r="G25" s="776"/>
      <c r="H25" s="87"/>
      <c r="I25" s="775" t="s">
        <v>45</v>
      </c>
      <c r="J25" s="208"/>
    </row>
    <row r="26" spans="1:10">
      <c r="A26" s="330">
        <v>2</v>
      </c>
      <c r="B26" s="825" t="s">
        <v>46</v>
      </c>
      <c r="C26" s="826"/>
      <c r="D26" s="27"/>
      <c r="E26" s="97"/>
      <c r="F26" s="333"/>
      <c r="G26" s="333"/>
      <c r="H26" s="333"/>
      <c r="I26" s="333"/>
      <c r="J26" s="333"/>
    </row>
    <row r="27" spans="1:10" ht="25.5">
      <c r="A27" s="331" t="s">
        <v>47</v>
      </c>
      <c r="B27" s="821" t="s">
        <v>48</v>
      </c>
      <c r="C27" s="827" t="s">
        <v>2654</v>
      </c>
      <c r="D27" s="19" t="s">
        <v>49</v>
      </c>
      <c r="E27" s="70" t="s">
        <v>50</v>
      </c>
      <c r="F27" s="334"/>
      <c r="G27" s="334"/>
      <c r="H27" s="334"/>
      <c r="I27" s="334"/>
      <c r="J27" s="334"/>
    </row>
    <row r="28" spans="1:10" ht="25.5">
      <c r="A28" s="331" t="s">
        <v>51</v>
      </c>
      <c r="B28" s="55" t="s">
        <v>52</v>
      </c>
      <c r="C28" s="827" t="s">
        <v>2653</v>
      </c>
      <c r="D28" s="19" t="s">
        <v>49</v>
      </c>
      <c r="E28" s="70" t="s">
        <v>50</v>
      </c>
      <c r="F28" s="334"/>
      <c r="G28" s="334"/>
      <c r="H28" s="334"/>
      <c r="I28" s="371"/>
      <c r="J28" s="334"/>
    </row>
    <row r="29" spans="1:10">
      <c r="A29" s="332"/>
      <c r="B29" s="822"/>
      <c r="C29" s="823"/>
      <c r="D29" s="36"/>
      <c r="E29" s="98"/>
      <c r="F29" s="775"/>
      <c r="G29" s="775"/>
      <c r="H29" s="87"/>
      <c r="I29" s="775" t="s">
        <v>53</v>
      </c>
      <c r="J29" s="208"/>
    </row>
    <row r="30" spans="1:10">
      <c r="A30" s="330">
        <v>3</v>
      </c>
      <c r="B30" s="828" t="s">
        <v>54</v>
      </c>
      <c r="C30" s="829"/>
      <c r="D30" s="30"/>
      <c r="E30" s="357"/>
      <c r="F30" s="333"/>
      <c r="G30" s="333"/>
      <c r="H30" s="333"/>
      <c r="I30" s="333"/>
      <c r="J30" s="333"/>
    </row>
    <row r="31" spans="1:10" ht="38.25">
      <c r="A31" s="331" t="s">
        <v>55</v>
      </c>
      <c r="B31" s="56" t="s">
        <v>56</v>
      </c>
      <c r="C31" s="22" t="s">
        <v>57</v>
      </c>
      <c r="D31" s="16" t="s">
        <v>31</v>
      </c>
      <c r="E31" s="72" t="s">
        <v>58</v>
      </c>
      <c r="F31" s="334"/>
      <c r="G31" s="334"/>
      <c r="H31" s="78"/>
      <c r="I31" s="78"/>
      <c r="J31" s="78"/>
    </row>
    <row r="32" spans="1:10" ht="51">
      <c r="A32" s="331" t="s">
        <v>59</v>
      </c>
      <c r="B32" s="57" t="s">
        <v>60</v>
      </c>
      <c r="C32" s="22" t="s">
        <v>61</v>
      </c>
      <c r="D32" s="16" t="s">
        <v>31</v>
      </c>
      <c r="E32" s="72" t="s">
        <v>62</v>
      </c>
      <c r="F32" s="334"/>
      <c r="G32" s="334"/>
      <c r="H32" s="79"/>
      <c r="I32" s="79"/>
      <c r="J32" s="78"/>
    </row>
    <row r="33" spans="1:10" ht="25.5">
      <c r="A33" s="331" t="s">
        <v>63</v>
      </c>
      <c r="B33" s="56" t="s">
        <v>64</v>
      </c>
      <c r="C33" s="22" t="s">
        <v>65</v>
      </c>
      <c r="D33" s="16" t="s">
        <v>31</v>
      </c>
      <c r="E33" s="72" t="s">
        <v>66</v>
      </c>
      <c r="F33" s="334"/>
      <c r="G33" s="334"/>
      <c r="H33" s="78"/>
      <c r="I33" s="78"/>
      <c r="J33" s="78"/>
    </row>
    <row r="34" spans="1:10" ht="51">
      <c r="A34" s="331" t="s">
        <v>67</v>
      </c>
      <c r="B34" s="56" t="s">
        <v>68</v>
      </c>
      <c r="C34" s="22" t="s">
        <v>69</v>
      </c>
      <c r="D34" s="16" t="s">
        <v>31</v>
      </c>
      <c r="E34" s="72" t="s">
        <v>50</v>
      </c>
      <c r="F34" s="334"/>
      <c r="G34" s="334"/>
      <c r="H34" s="78"/>
      <c r="I34" s="78"/>
      <c r="J34" s="78"/>
    </row>
    <row r="35" spans="1:10" ht="25.5">
      <c r="A35" s="331" t="s">
        <v>70</v>
      </c>
      <c r="B35" s="56" t="s">
        <v>71</v>
      </c>
      <c r="C35" s="22" t="s">
        <v>2655</v>
      </c>
      <c r="D35" s="16" t="s">
        <v>31</v>
      </c>
      <c r="E35" s="72" t="s">
        <v>72</v>
      </c>
      <c r="F35" s="334"/>
      <c r="G35" s="334"/>
      <c r="H35" s="78"/>
      <c r="I35" s="78"/>
      <c r="J35" s="78"/>
    </row>
    <row r="36" spans="1:10" ht="25.5">
      <c r="A36" s="331" t="s">
        <v>73</v>
      </c>
      <c r="B36" s="56" t="s">
        <v>74</v>
      </c>
      <c r="C36" s="22" t="s">
        <v>2656</v>
      </c>
      <c r="D36" s="16" t="s">
        <v>31</v>
      </c>
      <c r="E36" s="72" t="s">
        <v>75</v>
      </c>
      <c r="F36" s="334"/>
      <c r="G36" s="334"/>
      <c r="H36" s="78"/>
      <c r="I36" s="78"/>
      <c r="J36" s="78"/>
    </row>
    <row r="37" spans="1:10" ht="51">
      <c r="A37" s="331" t="s">
        <v>76</v>
      </c>
      <c r="B37" s="56" t="s">
        <v>77</v>
      </c>
      <c r="C37" s="22" t="s">
        <v>2657</v>
      </c>
      <c r="D37" s="16" t="s">
        <v>31</v>
      </c>
      <c r="E37" s="72" t="s">
        <v>38</v>
      </c>
      <c r="F37" s="334"/>
      <c r="G37" s="334"/>
      <c r="H37" s="78"/>
      <c r="I37" s="78"/>
      <c r="J37" s="78"/>
    </row>
    <row r="38" spans="1:10" ht="38.25">
      <c r="A38" s="331" t="s">
        <v>78</v>
      </c>
      <c r="B38" s="56" t="s">
        <v>79</v>
      </c>
      <c r="C38" s="22" t="s">
        <v>80</v>
      </c>
      <c r="D38" s="334" t="s">
        <v>31</v>
      </c>
      <c r="E38" s="72" t="s">
        <v>81</v>
      </c>
      <c r="F38" s="334"/>
      <c r="G38" s="334"/>
      <c r="H38" s="78"/>
      <c r="I38" s="78"/>
      <c r="J38" s="78"/>
    </row>
    <row r="39" spans="1:10" ht="51">
      <c r="A39" s="331" t="s">
        <v>82</v>
      </c>
      <c r="B39" s="56" t="s">
        <v>83</v>
      </c>
      <c r="C39" s="22" t="s">
        <v>2658</v>
      </c>
      <c r="D39" s="334" t="s">
        <v>49</v>
      </c>
      <c r="E39" s="72" t="s">
        <v>84</v>
      </c>
      <c r="F39" s="334"/>
      <c r="G39" s="334"/>
      <c r="H39" s="78"/>
      <c r="I39" s="78"/>
      <c r="J39" s="78"/>
    </row>
    <row r="40" spans="1:10" ht="76.5">
      <c r="A40" s="331" t="s">
        <v>85</v>
      </c>
      <c r="B40" s="56" t="s">
        <v>86</v>
      </c>
      <c r="C40" s="22" t="s">
        <v>2659</v>
      </c>
      <c r="D40" s="334" t="s">
        <v>87</v>
      </c>
      <c r="E40" s="72" t="s">
        <v>88</v>
      </c>
      <c r="F40" s="334"/>
      <c r="G40" s="334"/>
      <c r="H40" s="80"/>
      <c r="I40" s="80"/>
      <c r="J40" s="78"/>
    </row>
    <row r="41" spans="1:10">
      <c r="A41" s="332"/>
      <c r="B41" s="824"/>
      <c r="C41" s="830"/>
      <c r="D41" s="335"/>
      <c r="E41" s="358"/>
      <c r="F41" s="775"/>
      <c r="G41" s="776"/>
      <c r="H41" s="87"/>
      <c r="I41" s="775" t="s">
        <v>89</v>
      </c>
      <c r="J41" s="208"/>
    </row>
    <row r="42" spans="1:10">
      <c r="A42" s="330" t="s">
        <v>38</v>
      </c>
      <c r="B42" s="831" t="s">
        <v>90</v>
      </c>
      <c r="C42" s="832"/>
      <c r="D42" s="333"/>
      <c r="E42" s="357"/>
      <c r="F42" s="333"/>
      <c r="G42" s="333"/>
      <c r="H42" s="333"/>
      <c r="I42" s="333"/>
      <c r="J42" s="333"/>
    </row>
    <row r="43" spans="1:10" ht="63.75">
      <c r="A43" s="331" t="s">
        <v>91</v>
      </c>
      <c r="B43" s="589" t="s">
        <v>2636</v>
      </c>
      <c r="C43" s="833" t="s">
        <v>2660</v>
      </c>
      <c r="D43" s="334" t="s">
        <v>31</v>
      </c>
      <c r="E43" s="360">
        <v>300</v>
      </c>
      <c r="F43" s="334"/>
      <c r="G43" s="334"/>
      <c r="H43" s="334"/>
      <c r="I43" s="334"/>
      <c r="J43" s="334"/>
    </row>
    <row r="44" spans="1:10" ht="51">
      <c r="A44" s="331" t="s">
        <v>92</v>
      </c>
      <c r="B44" s="589" t="s">
        <v>2637</v>
      </c>
      <c r="C44" s="833" t="s">
        <v>2661</v>
      </c>
      <c r="D44" s="334" t="s">
        <v>31</v>
      </c>
      <c r="E44" s="360">
        <v>300</v>
      </c>
      <c r="F44" s="334"/>
      <c r="G44" s="334"/>
      <c r="H44" s="371"/>
      <c r="I44" s="371"/>
      <c r="J44" s="334"/>
    </row>
    <row r="45" spans="1:10">
      <c r="A45" s="332"/>
      <c r="B45" s="824"/>
      <c r="C45" s="830"/>
      <c r="D45" s="335"/>
      <c r="E45" s="358"/>
      <c r="F45" s="775"/>
      <c r="G45" s="776"/>
      <c r="H45" s="87"/>
      <c r="I45" s="775" t="s">
        <v>93</v>
      </c>
      <c r="J45" s="208"/>
    </row>
    <row r="46" spans="1:10">
      <c r="A46" s="330" t="s">
        <v>11</v>
      </c>
      <c r="B46" s="831" t="s">
        <v>94</v>
      </c>
      <c r="C46" s="832"/>
      <c r="D46" s="333"/>
      <c r="E46" s="357"/>
      <c r="F46" s="333"/>
      <c r="G46" s="333"/>
      <c r="H46" s="333"/>
      <c r="I46" s="333"/>
      <c r="J46" s="333"/>
    </row>
    <row r="47" spans="1:10" ht="25.5">
      <c r="A47" s="331" t="s">
        <v>95</v>
      </c>
      <c r="B47" s="589" t="s">
        <v>96</v>
      </c>
      <c r="C47" s="834" t="s">
        <v>97</v>
      </c>
      <c r="D47" s="334" t="s">
        <v>31</v>
      </c>
      <c r="E47" s="360">
        <v>4000</v>
      </c>
      <c r="F47" s="334"/>
      <c r="G47" s="334"/>
      <c r="H47" s="334"/>
      <c r="I47" s="334"/>
      <c r="J47" s="334"/>
    </row>
    <row r="48" spans="1:10" ht="25.5">
      <c r="A48" s="331" t="s">
        <v>98</v>
      </c>
      <c r="B48" s="589" t="s">
        <v>96</v>
      </c>
      <c r="C48" s="833" t="s">
        <v>99</v>
      </c>
      <c r="D48" s="334" t="s">
        <v>31</v>
      </c>
      <c r="E48" s="360">
        <v>500</v>
      </c>
      <c r="F48" s="334"/>
      <c r="G48" s="334"/>
      <c r="H48" s="371"/>
      <c r="I48" s="371"/>
      <c r="J48" s="334"/>
    </row>
    <row r="49" spans="1:10">
      <c r="A49" s="332"/>
      <c r="B49" s="824"/>
      <c r="C49" s="830"/>
      <c r="D49" s="335"/>
      <c r="E49" s="358"/>
      <c r="F49" s="775"/>
      <c r="G49" s="775"/>
      <c r="H49" s="87"/>
      <c r="I49" s="775" t="s">
        <v>100</v>
      </c>
      <c r="J49" s="208"/>
    </row>
    <row r="50" spans="1:10">
      <c r="A50" s="330" t="s">
        <v>88</v>
      </c>
      <c r="B50" s="411" t="s">
        <v>101</v>
      </c>
      <c r="C50" s="835"/>
      <c r="D50" s="333"/>
      <c r="E50" s="357"/>
      <c r="F50" s="333"/>
      <c r="G50" s="333"/>
      <c r="H50" s="333"/>
      <c r="I50" s="333"/>
      <c r="J50" s="333"/>
    </row>
    <row r="51" spans="1:10" ht="38.25">
      <c r="A51" s="331" t="s">
        <v>102</v>
      </c>
      <c r="B51" s="589" t="s">
        <v>103</v>
      </c>
      <c r="C51" s="833" t="s">
        <v>2577</v>
      </c>
      <c r="D51" s="334" t="s">
        <v>31</v>
      </c>
      <c r="E51" s="73">
        <v>240</v>
      </c>
      <c r="F51" s="334"/>
      <c r="G51" s="334"/>
      <c r="H51" s="334"/>
      <c r="I51" s="334"/>
      <c r="J51" s="334"/>
    </row>
    <row r="52" spans="1:10" ht="25.5">
      <c r="A52" s="331" t="s">
        <v>104</v>
      </c>
      <c r="B52" s="309" t="s">
        <v>105</v>
      </c>
      <c r="C52" s="834" t="s">
        <v>106</v>
      </c>
      <c r="D52" s="334" t="s">
        <v>31</v>
      </c>
      <c r="E52" s="73">
        <v>90</v>
      </c>
      <c r="F52" s="334"/>
      <c r="G52" s="334"/>
      <c r="H52" s="334"/>
      <c r="I52" s="334"/>
      <c r="J52" s="334"/>
    </row>
    <row r="53" spans="1:10" ht="25.5">
      <c r="A53" s="331" t="s">
        <v>107</v>
      </c>
      <c r="B53" s="836" t="s">
        <v>108</v>
      </c>
      <c r="C53" s="833" t="s">
        <v>109</v>
      </c>
      <c r="D53" s="334" t="s">
        <v>31</v>
      </c>
      <c r="E53" s="73">
        <v>90</v>
      </c>
      <c r="F53" s="334"/>
      <c r="G53" s="334"/>
      <c r="H53" s="334"/>
      <c r="I53" s="334"/>
      <c r="J53" s="334"/>
    </row>
    <row r="54" spans="1:10" ht="25.5">
      <c r="A54" s="331" t="s">
        <v>110</v>
      </c>
      <c r="B54" s="836" t="s">
        <v>111</v>
      </c>
      <c r="C54" s="833" t="s">
        <v>112</v>
      </c>
      <c r="D54" s="334" t="s">
        <v>31</v>
      </c>
      <c r="E54" s="73">
        <v>90</v>
      </c>
      <c r="F54" s="334"/>
      <c r="G54" s="334"/>
      <c r="H54" s="371"/>
      <c r="I54" s="371"/>
      <c r="J54" s="334"/>
    </row>
    <row r="55" spans="1:10">
      <c r="A55" s="332"/>
      <c r="B55" s="824"/>
      <c r="C55" s="830"/>
      <c r="D55" s="335"/>
      <c r="E55" s="358"/>
      <c r="F55" s="775"/>
      <c r="G55" s="775"/>
      <c r="H55" s="87"/>
      <c r="I55" s="775" t="s">
        <v>113</v>
      </c>
      <c r="J55" s="837"/>
    </row>
    <row r="56" spans="1:10">
      <c r="A56" s="330" t="s">
        <v>114</v>
      </c>
      <c r="B56" s="411" t="s">
        <v>115</v>
      </c>
      <c r="C56" s="838"/>
      <c r="D56" s="333"/>
      <c r="E56" s="357"/>
      <c r="F56" s="333"/>
      <c r="G56" s="333"/>
      <c r="H56" s="333"/>
      <c r="I56" s="333"/>
      <c r="J56" s="333"/>
    </row>
    <row r="57" spans="1:10" ht="38.25">
      <c r="A57" s="280" t="s">
        <v>116</v>
      </c>
      <c r="B57" s="839" t="s">
        <v>117</v>
      </c>
      <c r="C57" s="840" t="s">
        <v>118</v>
      </c>
      <c r="D57" s="251" t="s">
        <v>87</v>
      </c>
      <c r="E57" s="676">
        <v>9</v>
      </c>
      <c r="F57" s="251">
        <v>100</v>
      </c>
      <c r="G57" s="251">
        <v>0.35</v>
      </c>
      <c r="H57" s="662">
        <f>G57*F57</f>
        <v>35</v>
      </c>
      <c r="I57" s="251">
        <v>12</v>
      </c>
      <c r="J57" s="662">
        <f>H57*E57*1.12</f>
        <v>352.8</v>
      </c>
    </row>
    <row r="58" spans="1:10" ht="25.5">
      <c r="A58" s="280" t="s">
        <v>119</v>
      </c>
      <c r="B58" s="839" t="s">
        <v>120</v>
      </c>
      <c r="C58" s="840" t="s">
        <v>121</v>
      </c>
      <c r="D58" s="251" t="s">
        <v>87</v>
      </c>
      <c r="E58" s="676">
        <v>6</v>
      </c>
      <c r="F58" s="251">
        <v>500</v>
      </c>
      <c r="G58" s="251">
        <v>8.5000000000000006E-2</v>
      </c>
      <c r="H58" s="662">
        <f>G58*F58</f>
        <v>42.5</v>
      </c>
      <c r="I58" s="251">
        <v>12</v>
      </c>
      <c r="J58" s="662">
        <f>H58*E58*1.12</f>
        <v>285.60000000000002</v>
      </c>
    </row>
    <row r="59" spans="1:10">
      <c r="A59" s="332"/>
      <c r="B59" s="824"/>
      <c r="C59" s="830"/>
      <c r="D59" s="335"/>
      <c r="E59" s="358"/>
      <c r="F59" s="775"/>
      <c r="G59" s="841" t="s">
        <v>122</v>
      </c>
      <c r="H59" s="842"/>
      <c r="I59" s="843"/>
      <c r="J59" s="844">
        <v>570</v>
      </c>
    </row>
    <row r="60" spans="1:10">
      <c r="A60" s="330" t="s">
        <v>123</v>
      </c>
      <c r="B60" s="411" t="s">
        <v>1411</v>
      </c>
      <c r="C60" s="835"/>
      <c r="D60" s="333"/>
      <c r="E60" s="357"/>
      <c r="F60" s="333"/>
      <c r="G60" s="333"/>
      <c r="H60" s="333"/>
      <c r="I60" s="333"/>
      <c r="J60" s="333"/>
    </row>
    <row r="61" spans="1:10" ht="25.5">
      <c r="A61" s="331" t="s">
        <v>124</v>
      </c>
      <c r="B61" s="845" t="s">
        <v>125</v>
      </c>
      <c r="C61" s="846" t="s">
        <v>126</v>
      </c>
      <c r="D61" s="294" t="s">
        <v>87</v>
      </c>
      <c r="E61" s="359">
        <v>16</v>
      </c>
      <c r="F61" s="334"/>
      <c r="G61" s="334"/>
      <c r="H61" s="334"/>
      <c r="I61" s="334"/>
      <c r="J61" s="334"/>
    </row>
    <row r="62" spans="1:10" ht="38.25">
      <c r="A62" s="331" t="s">
        <v>127</v>
      </c>
      <c r="B62" s="847" t="s">
        <v>128</v>
      </c>
      <c r="C62" s="846" t="s">
        <v>129</v>
      </c>
      <c r="D62" s="294" t="s">
        <v>87</v>
      </c>
      <c r="E62" s="359">
        <v>8</v>
      </c>
      <c r="F62" s="334"/>
      <c r="G62" s="334"/>
      <c r="H62" s="334"/>
      <c r="I62" s="334"/>
      <c r="J62" s="334"/>
    </row>
    <row r="63" spans="1:10" ht="38.25">
      <c r="A63" s="331" t="s">
        <v>130</v>
      </c>
      <c r="B63" s="847" t="s">
        <v>131</v>
      </c>
      <c r="C63" s="846" t="s">
        <v>132</v>
      </c>
      <c r="D63" s="294" t="s">
        <v>87</v>
      </c>
      <c r="E63" s="359">
        <v>6</v>
      </c>
      <c r="F63" s="334"/>
      <c r="G63" s="334"/>
      <c r="H63" s="334"/>
      <c r="I63" s="334"/>
      <c r="J63" s="334"/>
    </row>
    <row r="64" spans="1:10" ht="38.25">
      <c r="A64" s="331" t="s">
        <v>133</v>
      </c>
      <c r="B64" s="845" t="s">
        <v>131</v>
      </c>
      <c r="C64" s="414" t="s">
        <v>134</v>
      </c>
      <c r="D64" s="412" t="s">
        <v>87</v>
      </c>
      <c r="E64" s="413">
        <v>6</v>
      </c>
      <c r="F64" s="334"/>
      <c r="G64" s="334"/>
      <c r="H64" s="334"/>
      <c r="I64" s="334"/>
      <c r="J64" s="334"/>
    </row>
    <row r="65" spans="1:10" ht="25.5">
      <c r="A65" s="331" t="s">
        <v>135</v>
      </c>
      <c r="B65" s="847" t="s">
        <v>136</v>
      </c>
      <c r="C65" s="846" t="s">
        <v>137</v>
      </c>
      <c r="D65" s="294" t="s">
        <v>31</v>
      </c>
      <c r="E65" s="359">
        <v>6</v>
      </c>
      <c r="F65" s="334"/>
      <c r="G65" s="334"/>
      <c r="H65" s="334"/>
      <c r="I65" s="334"/>
      <c r="J65" s="334"/>
    </row>
    <row r="66" spans="1:10" ht="25.5">
      <c r="A66" s="331" t="s">
        <v>138</v>
      </c>
      <c r="B66" s="847" t="s">
        <v>139</v>
      </c>
      <c r="C66" s="846" t="s">
        <v>140</v>
      </c>
      <c r="D66" s="294" t="s">
        <v>31</v>
      </c>
      <c r="E66" s="359">
        <v>30</v>
      </c>
      <c r="F66" s="334"/>
      <c r="G66" s="334"/>
      <c r="H66" s="334"/>
      <c r="I66" s="334"/>
      <c r="J66" s="334"/>
    </row>
    <row r="67" spans="1:10" ht="25.5">
      <c r="A67" s="331" t="s">
        <v>141</v>
      </c>
      <c r="B67" s="845" t="s">
        <v>142</v>
      </c>
      <c r="C67" s="846" t="s">
        <v>143</v>
      </c>
      <c r="D67" s="294" t="s">
        <v>87</v>
      </c>
      <c r="E67" s="359">
        <v>14</v>
      </c>
      <c r="F67" s="334"/>
      <c r="G67" s="334"/>
      <c r="H67" s="334"/>
      <c r="I67" s="334"/>
      <c r="J67" s="334"/>
    </row>
    <row r="68" spans="1:10" ht="25.5">
      <c r="A68" s="331" t="s">
        <v>144</v>
      </c>
      <c r="B68" s="845" t="s">
        <v>145</v>
      </c>
      <c r="C68" s="414" t="s">
        <v>2578</v>
      </c>
      <c r="D68" s="416" t="s">
        <v>31</v>
      </c>
      <c r="E68" s="417" t="s">
        <v>88</v>
      </c>
      <c r="F68" s="334"/>
      <c r="G68" s="334"/>
      <c r="H68" s="334"/>
      <c r="I68" s="334"/>
      <c r="J68" s="334"/>
    </row>
    <row r="69" spans="1:10" ht="25.5">
      <c r="A69" s="331" t="s">
        <v>146</v>
      </c>
      <c r="B69" s="847" t="s">
        <v>147</v>
      </c>
      <c r="C69" s="846" t="s">
        <v>148</v>
      </c>
      <c r="D69" s="294" t="s">
        <v>31</v>
      </c>
      <c r="E69" s="359">
        <v>8</v>
      </c>
      <c r="F69" s="334"/>
      <c r="G69" s="334"/>
      <c r="H69" s="334"/>
      <c r="I69" s="334"/>
      <c r="J69" s="334"/>
    </row>
    <row r="70" spans="1:10" ht="51">
      <c r="A70" s="331" t="s">
        <v>149</v>
      </c>
      <c r="B70" s="847" t="s">
        <v>150</v>
      </c>
      <c r="C70" s="846" t="s">
        <v>151</v>
      </c>
      <c r="D70" s="294" t="s">
        <v>31</v>
      </c>
      <c r="E70" s="359">
        <v>20</v>
      </c>
      <c r="F70" s="334"/>
      <c r="G70" s="334"/>
      <c r="H70" s="371"/>
      <c r="I70" s="371"/>
      <c r="J70" s="334"/>
    </row>
    <row r="71" spans="1:10">
      <c r="A71" s="332"/>
      <c r="B71" s="824"/>
      <c r="C71" s="830"/>
      <c r="D71" s="335"/>
      <c r="E71" s="358"/>
      <c r="F71" s="775"/>
      <c r="G71" s="776"/>
      <c r="H71" s="87"/>
      <c r="I71" s="775" t="s">
        <v>152</v>
      </c>
      <c r="J71" s="208"/>
    </row>
    <row r="72" spans="1:10">
      <c r="A72" s="330" t="s">
        <v>153</v>
      </c>
      <c r="B72" s="411" t="s">
        <v>154</v>
      </c>
      <c r="C72" s="835"/>
      <c r="D72" s="333"/>
      <c r="E72" s="357"/>
      <c r="F72" s="333"/>
      <c r="G72" s="333"/>
      <c r="H72" s="333"/>
      <c r="I72" s="333"/>
      <c r="J72" s="333"/>
    </row>
    <row r="73" spans="1:10" ht="38.25">
      <c r="A73" s="331" t="s">
        <v>155</v>
      </c>
      <c r="B73" s="845" t="s">
        <v>156</v>
      </c>
      <c r="C73" s="846" t="s">
        <v>2662</v>
      </c>
      <c r="D73" s="294" t="s">
        <v>31</v>
      </c>
      <c r="E73" s="359">
        <v>4</v>
      </c>
      <c r="F73" s="334"/>
      <c r="G73" s="334"/>
      <c r="H73" s="334"/>
      <c r="I73" s="334"/>
      <c r="J73" s="334"/>
    </row>
    <row r="74" spans="1:10" ht="25.5">
      <c r="A74" s="331" t="s">
        <v>160</v>
      </c>
      <c r="B74" s="845" t="s">
        <v>161</v>
      </c>
      <c r="C74" s="846" t="s">
        <v>2663</v>
      </c>
      <c r="D74" s="294" t="s">
        <v>87</v>
      </c>
      <c r="E74" s="359" t="s">
        <v>162</v>
      </c>
      <c r="F74" s="334"/>
      <c r="G74" s="334"/>
      <c r="H74" s="334"/>
      <c r="I74" s="334"/>
      <c r="J74" s="334"/>
    </row>
    <row r="75" spans="1:10" ht="38.25">
      <c r="A75" s="331" t="s">
        <v>165</v>
      </c>
      <c r="B75" s="845" t="s">
        <v>166</v>
      </c>
      <c r="C75" s="846" t="s">
        <v>2664</v>
      </c>
      <c r="D75" s="294" t="s">
        <v>87</v>
      </c>
      <c r="E75" s="359" t="s">
        <v>162</v>
      </c>
      <c r="F75" s="334"/>
      <c r="G75" s="334"/>
      <c r="H75" s="334"/>
      <c r="I75" s="334"/>
      <c r="J75" s="334"/>
    </row>
    <row r="76" spans="1:10" ht="25.5">
      <c r="A76" s="331" t="s">
        <v>176</v>
      </c>
      <c r="B76" s="845" t="s">
        <v>177</v>
      </c>
      <c r="C76" s="846" t="s">
        <v>178</v>
      </c>
      <c r="D76" s="294" t="s">
        <v>174</v>
      </c>
      <c r="E76" s="359">
        <v>3</v>
      </c>
      <c r="F76" s="334"/>
      <c r="G76" s="334"/>
      <c r="H76" s="334"/>
      <c r="I76" s="334"/>
      <c r="J76" s="334"/>
    </row>
    <row r="77" spans="1:10" ht="63.75">
      <c r="A77" s="331" t="s">
        <v>179</v>
      </c>
      <c r="B77" s="845" t="s">
        <v>180</v>
      </c>
      <c r="C77" s="846" t="s">
        <v>2665</v>
      </c>
      <c r="D77" s="294" t="s">
        <v>31</v>
      </c>
      <c r="E77" s="359">
        <v>10</v>
      </c>
      <c r="F77" s="334"/>
      <c r="G77" s="334"/>
      <c r="H77" s="371"/>
      <c r="I77" s="371"/>
      <c r="J77" s="334"/>
    </row>
    <row r="78" spans="1:10">
      <c r="A78" s="332"/>
      <c r="B78" s="824"/>
      <c r="C78" s="830"/>
      <c r="D78" s="335"/>
      <c r="E78" s="358"/>
      <c r="F78" s="775"/>
      <c r="G78" s="776"/>
      <c r="H78" s="335"/>
      <c r="I78" s="775" t="s">
        <v>181</v>
      </c>
      <c r="J78" s="208"/>
    </row>
    <row r="79" spans="1:10">
      <c r="A79" s="330" t="s">
        <v>182</v>
      </c>
      <c r="B79" s="411" t="s">
        <v>1124</v>
      </c>
      <c r="C79" s="848"/>
      <c r="D79" s="130"/>
      <c r="E79" s="187"/>
      <c r="F79" s="333"/>
      <c r="G79" s="333"/>
      <c r="H79" s="333"/>
      <c r="I79" s="333"/>
      <c r="J79" s="333"/>
    </row>
    <row r="80" spans="1:10" ht="51">
      <c r="A80" s="331" t="s">
        <v>183</v>
      </c>
      <c r="B80" s="845" t="s">
        <v>157</v>
      </c>
      <c r="C80" s="846" t="s">
        <v>158</v>
      </c>
      <c r="D80" s="294" t="s">
        <v>87</v>
      </c>
      <c r="E80" s="359">
        <v>4</v>
      </c>
      <c r="F80" s="334"/>
      <c r="G80" s="334"/>
      <c r="H80" s="334"/>
      <c r="I80" s="334"/>
      <c r="J80" s="334"/>
    </row>
    <row r="81" spans="1:10" ht="51">
      <c r="A81" s="331" t="s">
        <v>186</v>
      </c>
      <c r="B81" s="845" t="s">
        <v>157</v>
      </c>
      <c r="C81" s="846" t="s">
        <v>159</v>
      </c>
      <c r="D81" s="294" t="s">
        <v>87</v>
      </c>
      <c r="E81" s="359">
        <v>3</v>
      </c>
      <c r="F81" s="334"/>
      <c r="G81" s="334"/>
      <c r="H81" s="334"/>
      <c r="I81" s="334"/>
      <c r="J81" s="334"/>
    </row>
    <row r="82" spans="1:10">
      <c r="A82" s="332"/>
      <c r="B82" s="824"/>
      <c r="C82" s="830"/>
      <c r="D82" s="335"/>
      <c r="E82" s="358"/>
      <c r="F82" s="775"/>
      <c r="G82" s="776"/>
      <c r="H82" s="335"/>
      <c r="I82" s="775" t="s">
        <v>230</v>
      </c>
      <c r="J82" s="208"/>
    </row>
    <row r="83" spans="1:10">
      <c r="A83" s="330">
        <v>11</v>
      </c>
      <c r="B83" s="411" t="s">
        <v>1125</v>
      </c>
      <c r="C83" s="849"/>
      <c r="D83" s="594"/>
      <c r="E83" s="594"/>
      <c r="F83" s="594"/>
      <c r="G83" s="594"/>
      <c r="H83" s="594"/>
      <c r="I83" s="594"/>
      <c r="J83" s="594"/>
    </row>
    <row r="84" spans="1:10" ht="38.25">
      <c r="A84" s="331" t="s">
        <v>231</v>
      </c>
      <c r="B84" s="845" t="s">
        <v>163</v>
      </c>
      <c r="C84" s="846" t="s">
        <v>164</v>
      </c>
      <c r="D84" s="294" t="s">
        <v>87</v>
      </c>
      <c r="E84" s="359" t="s">
        <v>162</v>
      </c>
      <c r="F84" s="334"/>
      <c r="G84" s="334"/>
      <c r="H84" s="334"/>
      <c r="I84" s="334"/>
      <c r="J84" s="334"/>
    </row>
    <row r="85" spans="1:10">
      <c r="A85" s="332"/>
      <c r="B85" s="824"/>
      <c r="C85" s="830"/>
      <c r="D85" s="335"/>
      <c r="E85" s="358"/>
      <c r="F85" s="775"/>
      <c r="G85" s="776"/>
      <c r="H85" s="335"/>
      <c r="I85" s="775" t="s">
        <v>245</v>
      </c>
      <c r="J85" s="208"/>
    </row>
    <row r="86" spans="1:10">
      <c r="A86" s="330" t="s">
        <v>246</v>
      </c>
      <c r="B86" s="411" t="s">
        <v>1412</v>
      </c>
      <c r="C86" s="849"/>
      <c r="D86" s="594"/>
      <c r="E86" s="594"/>
      <c r="F86" s="594"/>
      <c r="G86" s="594"/>
      <c r="H86" s="594"/>
      <c r="I86" s="594"/>
      <c r="J86" s="594"/>
    </row>
    <row r="87" spans="1:10" ht="38.25">
      <c r="A87" s="331" t="s">
        <v>247</v>
      </c>
      <c r="B87" s="845" t="s">
        <v>167</v>
      </c>
      <c r="C87" s="846" t="s">
        <v>168</v>
      </c>
      <c r="D87" s="294" t="s">
        <v>87</v>
      </c>
      <c r="E87" s="359">
        <v>6</v>
      </c>
      <c r="F87" s="334"/>
      <c r="G87" s="334"/>
      <c r="H87" s="334"/>
      <c r="I87" s="334"/>
      <c r="J87" s="334"/>
    </row>
    <row r="88" spans="1:10">
      <c r="A88" s="332"/>
      <c r="B88" s="824"/>
      <c r="C88" s="830"/>
      <c r="D88" s="335"/>
      <c r="E88" s="358"/>
      <c r="F88" s="775"/>
      <c r="G88" s="776"/>
      <c r="H88" s="335"/>
      <c r="I88" s="775" t="s">
        <v>266</v>
      </c>
      <c r="J88" s="208"/>
    </row>
    <row r="89" spans="1:10">
      <c r="A89" s="330" t="s">
        <v>267</v>
      </c>
      <c r="B89" s="411" t="s">
        <v>1413</v>
      </c>
      <c r="C89" s="849"/>
      <c r="D89" s="594"/>
      <c r="E89" s="594"/>
      <c r="F89" s="594"/>
      <c r="G89" s="594"/>
      <c r="H89" s="594"/>
      <c r="I89" s="594"/>
      <c r="J89" s="594"/>
    </row>
    <row r="90" spans="1:10" ht="38.25">
      <c r="A90" s="331" t="s">
        <v>268</v>
      </c>
      <c r="B90" s="845" t="s">
        <v>169</v>
      </c>
      <c r="C90" s="846" t="s">
        <v>170</v>
      </c>
      <c r="D90" s="294" t="s">
        <v>87</v>
      </c>
      <c r="E90" s="359">
        <v>4</v>
      </c>
      <c r="F90" s="334"/>
      <c r="G90" s="334"/>
      <c r="H90" s="334"/>
      <c r="I90" s="334"/>
      <c r="J90" s="334"/>
    </row>
    <row r="91" spans="1:10">
      <c r="A91" s="332"/>
      <c r="B91" s="824"/>
      <c r="C91" s="830"/>
      <c r="D91" s="335"/>
      <c r="E91" s="358"/>
      <c r="F91" s="775"/>
      <c r="G91" s="776"/>
      <c r="H91" s="335"/>
      <c r="I91" s="775" t="s">
        <v>271</v>
      </c>
      <c r="J91" s="208"/>
    </row>
    <row r="92" spans="1:10">
      <c r="A92" s="330" t="s">
        <v>272</v>
      </c>
      <c r="B92" s="411" t="s">
        <v>1414</v>
      </c>
      <c r="C92" s="849"/>
      <c r="D92" s="594"/>
      <c r="E92" s="594"/>
      <c r="F92" s="594"/>
      <c r="G92" s="594"/>
      <c r="H92" s="594"/>
      <c r="I92" s="594"/>
      <c r="J92" s="594"/>
    </row>
    <row r="93" spans="1:10" ht="25.5">
      <c r="A93" s="331" t="s">
        <v>273</v>
      </c>
      <c r="B93" s="845" t="s">
        <v>171</v>
      </c>
      <c r="C93" s="846" t="s">
        <v>172</v>
      </c>
      <c r="D93" s="294" t="s">
        <v>87</v>
      </c>
      <c r="E93" s="359">
        <v>10</v>
      </c>
      <c r="F93" s="334"/>
      <c r="G93" s="334"/>
      <c r="H93" s="334"/>
      <c r="I93" s="334"/>
      <c r="J93" s="334"/>
    </row>
    <row r="94" spans="1:10">
      <c r="A94" s="332"/>
      <c r="B94" s="824"/>
      <c r="C94" s="830"/>
      <c r="D94" s="335"/>
      <c r="E94" s="358"/>
      <c r="F94" s="775"/>
      <c r="G94" s="776"/>
      <c r="H94" s="335"/>
      <c r="I94" s="775" t="s">
        <v>283</v>
      </c>
      <c r="J94" s="208"/>
    </row>
    <row r="95" spans="1:10">
      <c r="A95" s="330" t="s">
        <v>284</v>
      </c>
      <c r="B95" s="411" t="s">
        <v>1415</v>
      </c>
      <c r="C95" s="849"/>
      <c r="D95" s="594"/>
      <c r="E95" s="594"/>
      <c r="F95" s="594"/>
      <c r="G95" s="594"/>
      <c r="H95" s="594"/>
      <c r="I95" s="594"/>
      <c r="J95" s="594"/>
    </row>
    <row r="96" spans="1:10" ht="25.5">
      <c r="A96" s="331" t="s">
        <v>285</v>
      </c>
      <c r="B96" s="845" t="s">
        <v>173</v>
      </c>
      <c r="C96" s="846" t="s">
        <v>2666</v>
      </c>
      <c r="D96" s="294" t="s">
        <v>174</v>
      </c>
      <c r="E96" s="359">
        <v>3</v>
      </c>
      <c r="F96" s="334"/>
      <c r="G96" s="334"/>
      <c r="H96" s="334"/>
      <c r="I96" s="334"/>
      <c r="J96" s="334"/>
    </row>
    <row r="97" spans="1:10">
      <c r="A97" s="332"/>
      <c r="B97" s="824"/>
      <c r="C97" s="830"/>
      <c r="D97" s="335"/>
      <c r="E97" s="358"/>
      <c r="F97" s="775"/>
      <c r="G97" s="776"/>
      <c r="H97" s="335"/>
      <c r="I97" s="775" t="s">
        <v>308</v>
      </c>
      <c r="J97" s="208"/>
    </row>
    <row r="98" spans="1:10">
      <c r="A98" s="330" t="s">
        <v>309</v>
      </c>
      <c r="B98" s="411" t="s">
        <v>1416</v>
      </c>
      <c r="C98" s="849"/>
      <c r="D98" s="594"/>
      <c r="E98" s="594"/>
      <c r="F98" s="594"/>
      <c r="G98" s="594"/>
      <c r="H98" s="594"/>
      <c r="I98" s="594"/>
      <c r="J98" s="594"/>
    </row>
    <row r="99" spans="1:10" ht="38.25">
      <c r="A99" s="331" t="s">
        <v>310</v>
      </c>
      <c r="B99" s="845" t="s">
        <v>175</v>
      </c>
      <c r="C99" s="846" t="s">
        <v>2667</v>
      </c>
      <c r="D99" s="294" t="s">
        <v>174</v>
      </c>
      <c r="E99" s="359">
        <v>3</v>
      </c>
      <c r="F99" s="334"/>
      <c r="G99" s="334"/>
      <c r="H99" s="334"/>
      <c r="I99" s="334"/>
      <c r="J99" s="334"/>
    </row>
    <row r="100" spans="1:10">
      <c r="A100" s="332"/>
      <c r="B100" s="850"/>
      <c r="C100" s="851"/>
      <c r="D100" s="40"/>
      <c r="E100" s="176"/>
      <c r="F100" s="775"/>
      <c r="G100" s="776"/>
      <c r="H100" s="335"/>
      <c r="I100" s="775" t="s">
        <v>319</v>
      </c>
      <c r="J100" s="208"/>
    </row>
    <row r="101" spans="1:10">
      <c r="A101" s="330" t="s">
        <v>320</v>
      </c>
      <c r="B101" s="831" t="s">
        <v>2579</v>
      </c>
      <c r="C101" s="852"/>
      <c r="D101" s="32"/>
      <c r="E101" s="74"/>
      <c r="F101" s="333"/>
      <c r="G101" s="333"/>
      <c r="H101" s="333"/>
      <c r="I101" s="333"/>
      <c r="J101" s="333"/>
    </row>
    <row r="102" spans="1:10" ht="38.25">
      <c r="A102" s="331" t="s">
        <v>321</v>
      </c>
      <c r="B102" s="418" t="s">
        <v>184</v>
      </c>
      <c r="C102" s="853" t="s">
        <v>185</v>
      </c>
      <c r="D102" s="134" t="s">
        <v>31</v>
      </c>
      <c r="E102" s="420">
        <v>150</v>
      </c>
      <c r="F102" s="334"/>
      <c r="G102" s="334"/>
      <c r="H102" s="334"/>
      <c r="I102" s="334"/>
      <c r="J102" s="334"/>
    </row>
    <row r="103" spans="1:10" ht="38.25">
      <c r="A103" s="331" t="s">
        <v>324</v>
      </c>
      <c r="B103" s="418" t="s">
        <v>187</v>
      </c>
      <c r="C103" s="853" t="s">
        <v>185</v>
      </c>
      <c r="D103" s="134" t="s">
        <v>31</v>
      </c>
      <c r="E103" s="420">
        <v>150</v>
      </c>
      <c r="F103" s="334"/>
      <c r="G103" s="334"/>
      <c r="H103" s="334"/>
      <c r="I103" s="334"/>
      <c r="J103" s="334"/>
    </row>
    <row r="104" spans="1:10" ht="51">
      <c r="A104" s="331" t="s">
        <v>326</v>
      </c>
      <c r="B104" s="418" t="s">
        <v>188</v>
      </c>
      <c r="C104" s="853" t="s">
        <v>185</v>
      </c>
      <c r="D104" s="134" t="s">
        <v>31</v>
      </c>
      <c r="E104" s="420">
        <v>150</v>
      </c>
      <c r="F104" s="334"/>
      <c r="G104" s="334"/>
      <c r="H104" s="334"/>
      <c r="I104" s="334"/>
      <c r="J104" s="334"/>
    </row>
    <row r="105" spans="1:10">
      <c r="A105" s="332"/>
      <c r="B105" s="850"/>
      <c r="C105" s="851"/>
      <c r="D105" s="40"/>
      <c r="E105" s="176"/>
      <c r="F105" s="775"/>
      <c r="G105" s="776"/>
      <c r="H105" s="335"/>
      <c r="I105" s="775" t="s">
        <v>1417</v>
      </c>
      <c r="J105" s="208"/>
    </row>
    <row r="106" spans="1:10">
      <c r="A106" s="330" t="s">
        <v>335</v>
      </c>
      <c r="B106" s="831" t="s">
        <v>1418</v>
      </c>
      <c r="C106" s="852"/>
      <c r="D106" s="32"/>
      <c r="E106" s="74"/>
      <c r="F106" s="333"/>
      <c r="G106" s="333"/>
      <c r="H106" s="333"/>
      <c r="I106" s="333"/>
      <c r="J106" s="333"/>
    </row>
    <row r="107" spans="1:10" ht="38.25">
      <c r="A107" s="331" t="s">
        <v>336</v>
      </c>
      <c r="B107" s="297" t="s">
        <v>189</v>
      </c>
      <c r="C107" s="853" t="s">
        <v>190</v>
      </c>
      <c r="D107" s="134" t="s">
        <v>31</v>
      </c>
      <c r="E107" s="139">
        <v>330</v>
      </c>
      <c r="F107" s="334"/>
      <c r="G107" s="334"/>
      <c r="H107" s="334"/>
      <c r="I107" s="334"/>
      <c r="J107" s="334"/>
    </row>
    <row r="108" spans="1:10" ht="25.5">
      <c r="A108" s="331" t="s">
        <v>338</v>
      </c>
      <c r="B108" s="297" t="s">
        <v>191</v>
      </c>
      <c r="C108" s="853" t="s">
        <v>190</v>
      </c>
      <c r="D108" s="134" t="s">
        <v>31</v>
      </c>
      <c r="E108" s="139">
        <v>150</v>
      </c>
      <c r="F108" s="334"/>
      <c r="G108" s="334"/>
      <c r="H108" s="334"/>
      <c r="I108" s="334"/>
      <c r="J108" s="334"/>
    </row>
    <row r="109" spans="1:10" ht="25.5">
      <c r="A109" s="331" t="s">
        <v>340</v>
      </c>
      <c r="B109" s="854" t="s">
        <v>222</v>
      </c>
      <c r="C109" s="855" t="s">
        <v>223</v>
      </c>
      <c r="D109" s="134" t="s">
        <v>87</v>
      </c>
      <c r="E109" s="422" t="s">
        <v>162</v>
      </c>
      <c r="F109" s="334"/>
      <c r="G109" s="334"/>
      <c r="H109" s="334"/>
      <c r="I109" s="334"/>
      <c r="J109" s="334"/>
    </row>
    <row r="110" spans="1:10" ht="25.5">
      <c r="A110" s="331" t="s">
        <v>342</v>
      </c>
      <c r="B110" s="854" t="s">
        <v>224</v>
      </c>
      <c r="C110" s="855" t="s">
        <v>225</v>
      </c>
      <c r="D110" s="134" t="s">
        <v>87</v>
      </c>
      <c r="E110" s="422" t="s">
        <v>162</v>
      </c>
      <c r="F110" s="334"/>
      <c r="G110" s="334"/>
      <c r="H110" s="334"/>
      <c r="I110" s="334"/>
      <c r="J110" s="334"/>
    </row>
    <row r="111" spans="1:10" ht="38.25">
      <c r="A111" s="331" t="s">
        <v>345</v>
      </c>
      <c r="B111" s="854" t="s">
        <v>192</v>
      </c>
      <c r="C111" s="132" t="s">
        <v>193</v>
      </c>
      <c r="D111" s="134" t="s">
        <v>87</v>
      </c>
      <c r="E111" s="11">
        <v>12</v>
      </c>
      <c r="F111" s="334"/>
      <c r="G111" s="334"/>
      <c r="H111" s="334"/>
      <c r="I111" s="334"/>
      <c r="J111" s="334"/>
    </row>
    <row r="112" spans="1:10" ht="38.25">
      <c r="A112" s="331" t="s">
        <v>348</v>
      </c>
      <c r="B112" s="854" t="s">
        <v>194</v>
      </c>
      <c r="C112" s="132" t="s">
        <v>195</v>
      </c>
      <c r="D112" s="134" t="s">
        <v>87</v>
      </c>
      <c r="E112" s="11">
        <v>2</v>
      </c>
      <c r="F112" s="334"/>
      <c r="G112" s="334"/>
      <c r="H112" s="334"/>
      <c r="I112" s="334"/>
      <c r="J112" s="334"/>
    </row>
    <row r="113" spans="1:10" ht="38.25">
      <c r="A113" s="331" t="s">
        <v>350</v>
      </c>
      <c r="B113" s="854" t="s">
        <v>196</v>
      </c>
      <c r="C113" s="132" t="s">
        <v>197</v>
      </c>
      <c r="D113" s="134" t="s">
        <v>87</v>
      </c>
      <c r="E113" s="11">
        <v>2</v>
      </c>
      <c r="F113" s="334"/>
      <c r="G113" s="334"/>
      <c r="H113" s="334"/>
      <c r="I113" s="334"/>
      <c r="J113" s="334"/>
    </row>
    <row r="114" spans="1:10" ht="51">
      <c r="A114" s="331" t="s">
        <v>1419</v>
      </c>
      <c r="B114" s="854" t="s">
        <v>226</v>
      </c>
      <c r="C114" s="132" t="s">
        <v>227</v>
      </c>
      <c r="D114" s="134" t="s">
        <v>87</v>
      </c>
      <c r="E114" s="139">
        <v>2</v>
      </c>
      <c r="F114" s="334"/>
      <c r="G114" s="334"/>
      <c r="H114" s="334"/>
      <c r="I114" s="334"/>
      <c r="J114" s="334"/>
    </row>
    <row r="115" spans="1:10" ht="51">
      <c r="A115" s="331" t="s">
        <v>1420</v>
      </c>
      <c r="B115" s="854" t="s">
        <v>228</v>
      </c>
      <c r="C115" s="132" t="s">
        <v>229</v>
      </c>
      <c r="D115" s="134" t="s">
        <v>87</v>
      </c>
      <c r="E115" s="139">
        <v>2</v>
      </c>
      <c r="F115" s="334"/>
      <c r="G115" s="334"/>
      <c r="H115" s="334"/>
      <c r="I115" s="334"/>
      <c r="J115" s="334"/>
    </row>
    <row r="116" spans="1:10">
      <c r="A116" s="332"/>
      <c r="B116" s="850"/>
      <c r="C116" s="851"/>
      <c r="D116" s="40"/>
      <c r="E116" s="176"/>
      <c r="F116" s="775"/>
      <c r="G116" s="776"/>
      <c r="H116" s="335"/>
      <c r="I116" s="775" t="s">
        <v>352</v>
      </c>
      <c r="J116" s="208"/>
    </row>
    <row r="117" spans="1:10">
      <c r="A117" s="330" t="s">
        <v>353</v>
      </c>
      <c r="B117" s="831" t="s">
        <v>1421</v>
      </c>
      <c r="C117" s="852"/>
      <c r="D117" s="32"/>
      <c r="E117" s="74"/>
      <c r="F117" s="333"/>
      <c r="G117" s="333"/>
      <c r="H117" s="333"/>
      <c r="I117" s="333"/>
      <c r="J117" s="333"/>
    </row>
    <row r="118" spans="1:10" ht="38.25">
      <c r="A118" s="267" t="s">
        <v>354</v>
      </c>
      <c r="B118" s="854" t="s">
        <v>202</v>
      </c>
      <c r="C118" s="132" t="s">
        <v>203</v>
      </c>
      <c r="D118" s="134" t="s">
        <v>87</v>
      </c>
      <c r="E118" s="11">
        <v>3</v>
      </c>
      <c r="F118" s="334"/>
      <c r="G118" s="334"/>
      <c r="H118" s="334"/>
      <c r="I118" s="334"/>
      <c r="J118" s="334"/>
    </row>
    <row r="119" spans="1:10" ht="25.5">
      <c r="A119" s="267" t="s">
        <v>357</v>
      </c>
      <c r="B119" s="854" t="s">
        <v>208</v>
      </c>
      <c r="C119" s="132" t="s">
        <v>209</v>
      </c>
      <c r="D119" s="134" t="s">
        <v>87</v>
      </c>
      <c r="E119" s="11">
        <v>3</v>
      </c>
      <c r="F119" s="334"/>
      <c r="G119" s="334"/>
      <c r="H119" s="334"/>
      <c r="I119" s="334"/>
      <c r="J119" s="334"/>
    </row>
    <row r="120" spans="1:10" ht="25.5">
      <c r="A120" s="267" t="s">
        <v>397</v>
      </c>
      <c r="B120" s="854" t="s">
        <v>212</v>
      </c>
      <c r="C120" s="132" t="s">
        <v>213</v>
      </c>
      <c r="D120" s="134" t="s">
        <v>87</v>
      </c>
      <c r="E120" s="11">
        <v>3</v>
      </c>
      <c r="F120" s="334"/>
      <c r="G120" s="334"/>
      <c r="H120" s="334"/>
      <c r="I120" s="334"/>
      <c r="J120" s="334"/>
    </row>
    <row r="121" spans="1:10" ht="38.25">
      <c r="A121" s="267" t="s">
        <v>1422</v>
      </c>
      <c r="B121" s="854" t="s">
        <v>214</v>
      </c>
      <c r="C121" s="132" t="s">
        <v>215</v>
      </c>
      <c r="D121" s="134" t="s">
        <v>87</v>
      </c>
      <c r="E121" s="11">
        <v>12</v>
      </c>
      <c r="F121" s="334"/>
      <c r="G121" s="334"/>
      <c r="H121" s="334"/>
      <c r="I121" s="334"/>
      <c r="J121" s="334"/>
    </row>
    <row r="122" spans="1:10" ht="51">
      <c r="A122" s="267" t="s">
        <v>1423</v>
      </c>
      <c r="B122" s="854" t="s">
        <v>216</v>
      </c>
      <c r="C122" s="855" t="s">
        <v>217</v>
      </c>
      <c r="D122" s="134" t="s">
        <v>87</v>
      </c>
      <c r="E122" s="422">
        <v>20</v>
      </c>
      <c r="F122" s="334"/>
      <c r="G122" s="334"/>
      <c r="H122" s="334"/>
      <c r="I122" s="334"/>
      <c r="J122" s="334"/>
    </row>
    <row r="123" spans="1:10">
      <c r="A123" s="332"/>
      <c r="B123" s="850"/>
      <c r="C123" s="851"/>
      <c r="D123" s="40"/>
      <c r="E123" s="176"/>
      <c r="F123" s="775"/>
      <c r="G123" s="776"/>
      <c r="H123" s="335"/>
      <c r="I123" s="775" t="s">
        <v>359</v>
      </c>
      <c r="J123" s="208"/>
    </row>
    <row r="124" spans="1:10">
      <c r="A124" s="330" t="s">
        <v>360</v>
      </c>
      <c r="B124" s="831" t="s">
        <v>1424</v>
      </c>
      <c r="C124" s="852"/>
      <c r="D124" s="32"/>
      <c r="E124" s="74"/>
      <c r="F124" s="333"/>
      <c r="G124" s="333"/>
      <c r="H124" s="333"/>
      <c r="I124" s="333"/>
      <c r="J124" s="333"/>
    </row>
    <row r="125" spans="1:10" ht="25.5">
      <c r="A125" s="331" t="s">
        <v>362</v>
      </c>
      <c r="B125" s="854" t="s">
        <v>218</v>
      </c>
      <c r="C125" s="855" t="s">
        <v>219</v>
      </c>
      <c r="D125" s="134" t="s">
        <v>87</v>
      </c>
      <c r="E125" s="422" t="s">
        <v>162</v>
      </c>
      <c r="F125" s="334"/>
      <c r="G125" s="334"/>
      <c r="H125" s="334"/>
      <c r="I125" s="334"/>
      <c r="J125" s="334"/>
    </row>
    <row r="126" spans="1:10" ht="51">
      <c r="A126" s="331" t="s">
        <v>365</v>
      </c>
      <c r="B126" s="854" t="s">
        <v>220</v>
      </c>
      <c r="C126" s="855" t="s">
        <v>221</v>
      </c>
      <c r="D126" s="134" t="s">
        <v>87</v>
      </c>
      <c r="E126" s="422" t="s">
        <v>162</v>
      </c>
      <c r="F126" s="334"/>
      <c r="G126" s="334"/>
      <c r="H126" s="334"/>
      <c r="I126" s="334"/>
      <c r="J126" s="334"/>
    </row>
    <row r="127" spans="1:10">
      <c r="A127" s="332"/>
      <c r="B127" s="850"/>
      <c r="C127" s="851"/>
      <c r="D127" s="40"/>
      <c r="E127" s="176"/>
      <c r="F127" s="775"/>
      <c r="G127" s="776"/>
      <c r="H127" s="335"/>
      <c r="I127" s="775" t="s">
        <v>370</v>
      </c>
      <c r="J127" s="208"/>
    </row>
    <row r="128" spans="1:10">
      <c r="A128" s="330" t="s">
        <v>371</v>
      </c>
      <c r="B128" s="831" t="s">
        <v>1428</v>
      </c>
      <c r="C128" s="852"/>
      <c r="D128" s="32"/>
      <c r="E128" s="74"/>
      <c r="F128" s="333"/>
      <c r="G128" s="333"/>
      <c r="H128" s="333"/>
      <c r="I128" s="333"/>
      <c r="J128" s="333"/>
    </row>
    <row r="129" spans="1:10" ht="51">
      <c r="A129" s="331" t="s">
        <v>1425</v>
      </c>
      <c r="B129" s="854" t="s">
        <v>198</v>
      </c>
      <c r="C129" s="132" t="s">
        <v>199</v>
      </c>
      <c r="D129" s="134" t="s">
        <v>87</v>
      </c>
      <c r="E129" s="11">
        <v>3</v>
      </c>
      <c r="F129" s="334"/>
      <c r="G129" s="334"/>
      <c r="H129" s="334"/>
      <c r="I129" s="334"/>
      <c r="J129" s="334"/>
    </row>
    <row r="130" spans="1:10" ht="51">
      <c r="A130" s="331" t="s">
        <v>1426</v>
      </c>
      <c r="B130" s="854" t="s">
        <v>200</v>
      </c>
      <c r="C130" s="132" t="s">
        <v>201</v>
      </c>
      <c r="D130" s="134" t="s">
        <v>87</v>
      </c>
      <c r="E130" s="11" t="s">
        <v>162</v>
      </c>
      <c r="F130" s="334"/>
      <c r="G130" s="334"/>
      <c r="H130" s="334"/>
      <c r="I130" s="334"/>
      <c r="J130" s="334"/>
    </row>
    <row r="131" spans="1:10">
      <c r="A131" s="332"/>
      <c r="B131" s="850"/>
      <c r="C131" s="851"/>
      <c r="D131" s="40"/>
      <c r="E131" s="176"/>
      <c r="F131" s="775"/>
      <c r="G131" s="776"/>
      <c r="H131" s="335"/>
      <c r="I131" s="775" t="s">
        <v>378</v>
      </c>
      <c r="J131" s="208"/>
    </row>
    <row r="132" spans="1:10">
      <c r="A132" s="330" t="s">
        <v>379</v>
      </c>
      <c r="B132" s="831" t="s">
        <v>1427</v>
      </c>
      <c r="C132" s="852"/>
      <c r="D132" s="32"/>
      <c r="E132" s="74"/>
      <c r="F132" s="333"/>
      <c r="G132" s="333"/>
      <c r="H132" s="333"/>
      <c r="I132" s="333"/>
      <c r="J132" s="333"/>
    </row>
    <row r="133" spans="1:10" ht="25.5">
      <c r="A133" s="331" t="s">
        <v>372</v>
      </c>
      <c r="B133" s="854" t="s">
        <v>204</v>
      </c>
      <c r="C133" s="132" t="s">
        <v>205</v>
      </c>
      <c r="D133" s="134" t="s">
        <v>87</v>
      </c>
      <c r="E133" s="11">
        <v>3</v>
      </c>
      <c r="F133" s="334"/>
      <c r="G133" s="334"/>
      <c r="H133" s="334"/>
      <c r="I133" s="334"/>
      <c r="J133" s="334"/>
    </row>
    <row r="134" spans="1:10" ht="25.5">
      <c r="A134" s="331" t="s">
        <v>375</v>
      </c>
      <c r="B134" s="854" t="s">
        <v>206</v>
      </c>
      <c r="C134" s="132" t="s">
        <v>207</v>
      </c>
      <c r="D134" s="134" t="s">
        <v>87</v>
      </c>
      <c r="E134" s="11">
        <v>3</v>
      </c>
      <c r="F134" s="334"/>
      <c r="G134" s="334"/>
      <c r="H134" s="334"/>
      <c r="I134" s="334"/>
      <c r="J134" s="334"/>
    </row>
    <row r="135" spans="1:10">
      <c r="A135" s="332"/>
      <c r="B135" s="850"/>
      <c r="C135" s="851"/>
      <c r="D135" s="40"/>
      <c r="E135" s="176"/>
      <c r="F135" s="775"/>
      <c r="G135" s="776"/>
      <c r="H135" s="335"/>
      <c r="I135" s="775" t="s">
        <v>400</v>
      </c>
      <c r="J135" s="208"/>
    </row>
    <row r="136" spans="1:10">
      <c r="A136" s="330" t="s">
        <v>404</v>
      </c>
      <c r="B136" s="831" t="s">
        <v>2580</v>
      </c>
      <c r="C136" s="852"/>
      <c r="D136" s="32"/>
      <c r="E136" s="74"/>
      <c r="F136" s="333"/>
      <c r="G136" s="333"/>
      <c r="H136" s="333"/>
      <c r="I136" s="333"/>
      <c r="J136" s="333"/>
    </row>
    <row r="137" spans="1:10" ht="38.25">
      <c r="A137" s="331" t="s">
        <v>405</v>
      </c>
      <c r="B137" s="854" t="s">
        <v>210</v>
      </c>
      <c r="C137" s="132" t="s">
        <v>211</v>
      </c>
      <c r="D137" s="134" t="s">
        <v>87</v>
      </c>
      <c r="E137" s="11">
        <v>8</v>
      </c>
      <c r="F137" s="334"/>
      <c r="G137" s="334"/>
      <c r="H137" s="334"/>
      <c r="I137" s="334"/>
      <c r="J137" s="334"/>
    </row>
    <row r="138" spans="1:10">
      <c r="A138" s="332"/>
      <c r="B138" s="42"/>
      <c r="C138" s="856"/>
      <c r="D138" s="34"/>
      <c r="E138" s="176"/>
      <c r="F138" s="775"/>
      <c r="G138" s="775"/>
      <c r="H138" s="335"/>
      <c r="I138" s="775" t="s">
        <v>410</v>
      </c>
      <c r="J138" s="208"/>
    </row>
    <row r="139" spans="1:10">
      <c r="A139" s="330" t="s">
        <v>411</v>
      </c>
      <c r="B139" s="411" t="s">
        <v>2581</v>
      </c>
      <c r="C139" s="857"/>
      <c r="D139" s="333"/>
      <c r="E139" s="357"/>
      <c r="F139" s="333"/>
      <c r="G139" s="333"/>
      <c r="H139" s="333"/>
      <c r="I139" s="333"/>
      <c r="J139" s="333"/>
    </row>
    <row r="140" spans="1:10" ht="25.5">
      <c r="A140" s="331" t="s">
        <v>2583</v>
      </c>
      <c r="B140" s="589" t="s">
        <v>232</v>
      </c>
      <c r="C140" s="833" t="s">
        <v>233</v>
      </c>
      <c r="D140" s="296" t="s">
        <v>31</v>
      </c>
      <c r="E140" s="361" t="s">
        <v>234</v>
      </c>
      <c r="F140" s="334"/>
      <c r="G140" s="334"/>
      <c r="H140" s="334"/>
      <c r="I140" s="334"/>
      <c r="J140" s="334"/>
    </row>
    <row r="141" spans="1:10">
      <c r="A141" s="331" t="s">
        <v>2582</v>
      </c>
      <c r="B141" s="589" t="s">
        <v>235</v>
      </c>
      <c r="C141" s="833" t="s">
        <v>236</v>
      </c>
      <c r="D141" s="296" t="s">
        <v>31</v>
      </c>
      <c r="E141" s="361" t="s">
        <v>88</v>
      </c>
      <c r="F141" s="334"/>
      <c r="G141" s="334"/>
      <c r="H141" s="334"/>
      <c r="I141" s="334"/>
      <c r="J141" s="334"/>
    </row>
    <row r="142" spans="1:10" ht="25.5">
      <c r="A142" s="331" t="s">
        <v>2584</v>
      </c>
      <c r="B142" s="589" t="s">
        <v>237</v>
      </c>
      <c r="C142" s="833" t="s">
        <v>238</v>
      </c>
      <c r="D142" s="294" t="s">
        <v>87</v>
      </c>
      <c r="E142" s="361" t="s">
        <v>88</v>
      </c>
      <c r="F142" s="334"/>
      <c r="G142" s="334"/>
      <c r="H142" s="334"/>
      <c r="I142" s="334"/>
      <c r="J142" s="334"/>
    </row>
    <row r="143" spans="1:10" ht="25.5">
      <c r="A143" s="331" t="s">
        <v>2585</v>
      </c>
      <c r="B143" s="858" t="s">
        <v>239</v>
      </c>
      <c r="C143" s="859" t="s">
        <v>240</v>
      </c>
      <c r="D143" s="296" t="s">
        <v>31</v>
      </c>
      <c r="E143" s="362" t="s">
        <v>241</v>
      </c>
      <c r="F143" s="334"/>
      <c r="G143" s="334"/>
      <c r="H143" s="334"/>
      <c r="I143" s="334"/>
      <c r="J143" s="334"/>
    </row>
    <row r="144" spans="1:10" ht="25.5">
      <c r="A144" s="331" t="s">
        <v>2586</v>
      </c>
      <c r="B144" s="858" t="s">
        <v>242</v>
      </c>
      <c r="C144" s="859" t="s">
        <v>243</v>
      </c>
      <c r="D144" s="296" t="s">
        <v>31</v>
      </c>
      <c r="E144" s="362" t="s">
        <v>234</v>
      </c>
      <c r="F144" s="334"/>
      <c r="G144" s="334"/>
      <c r="H144" s="334"/>
      <c r="I144" s="334"/>
      <c r="J144" s="334"/>
    </row>
    <row r="145" spans="1:10" ht="25.5">
      <c r="A145" s="331" t="s">
        <v>2587</v>
      </c>
      <c r="B145" s="858" t="s">
        <v>244</v>
      </c>
      <c r="C145" s="859" t="s">
        <v>243</v>
      </c>
      <c r="D145" s="296" t="s">
        <v>31</v>
      </c>
      <c r="E145" s="362" t="s">
        <v>234</v>
      </c>
      <c r="F145" s="334"/>
      <c r="G145" s="334"/>
      <c r="H145" s="371"/>
      <c r="I145" s="371"/>
      <c r="J145" s="334"/>
    </row>
    <row r="146" spans="1:10">
      <c r="A146" s="332"/>
      <c r="B146" s="824"/>
      <c r="C146" s="830"/>
      <c r="D146" s="335"/>
      <c r="E146" s="358"/>
      <c r="F146" s="775"/>
      <c r="G146" s="776"/>
      <c r="H146" s="335"/>
      <c r="I146" s="775" t="s">
        <v>1429</v>
      </c>
      <c r="J146" s="208"/>
    </row>
    <row r="147" spans="1:10">
      <c r="A147" s="330" t="s">
        <v>434</v>
      </c>
      <c r="B147" s="217" t="s">
        <v>1126</v>
      </c>
      <c r="C147" s="860"/>
      <c r="D147" s="202"/>
      <c r="E147" s="227"/>
      <c r="F147" s="333"/>
      <c r="G147" s="333"/>
      <c r="H147" s="333"/>
      <c r="I147" s="333"/>
      <c r="J147" s="333"/>
    </row>
    <row r="148" spans="1:10" ht="102">
      <c r="A148" s="331" t="s">
        <v>435</v>
      </c>
      <c r="B148" s="162" t="s">
        <v>248</v>
      </c>
      <c r="C148" s="861" t="s">
        <v>2668</v>
      </c>
      <c r="D148" s="141" t="s">
        <v>31</v>
      </c>
      <c r="E148" s="299">
        <v>6</v>
      </c>
      <c r="F148" s="334"/>
      <c r="G148" s="334"/>
      <c r="H148" s="334"/>
      <c r="I148" s="334"/>
      <c r="J148" s="334"/>
    </row>
    <row r="149" spans="1:10" ht="89.25">
      <c r="A149" s="331" t="s">
        <v>438</v>
      </c>
      <c r="B149" s="302" t="s">
        <v>250</v>
      </c>
      <c r="C149" s="861" t="s">
        <v>2669</v>
      </c>
      <c r="D149" s="141" t="s">
        <v>31</v>
      </c>
      <c r="E149" s="299">
        <v>3</v>
      </c>
      <c r="F149" s="334"/>
      <c r="G149" s="334"/>
      <c r="H149" s="334"/>
      <c r="I149" s="334"/>
      <c r="J149" s="334"/>
    </row>
    <row r="150" spans="1:10" ht="140.25">
      <c r="A150" s="331" t="s">
        <v>441</v>
      </c>
      <c r="B150" s="302" t="s">
        <v>251</v>
      </c>
      <c r="C150" s="861" t="s">
        <v>2670</v>
      </c>
      <c r="D150" s="141" t="s">
        <v>31</v>
      </c>
      <c r="E150" s="300">
        <v>9</v>
      </c>
      <c r="F150" s="334"/>
      <c r="G150" s="334"/>
      <c r="H150" s="334"/>
      <c r="I150" s="334"/>
      <c r="J150" s="334"/>
    </row>
    <row r="151" spans="1:10" ht="76.5">
      <c r="A151" s="331" t="s">
        <v>443</v>
      </c>
      <c r="B151" s="302" t="s">
        <v>252</v>
      </c>
      <c r="C151" s="861" t="s">
        <v>2671</v>
      </c>
      <c r="D151" s="141" t="s">
        <v>31</v>
      </c>
      <c r="E151" s="300">
        <v>6</v>
      </c>
      <c r="F151" s="334"/>
      <c r="G151" s="334"/>
      <c r="H151" s="334"/>
      <c r="I151" s="334"/>
      <c r="J151" s="334"/>
    </row>
    <row r="152" spans="1:10" ht="89.25">
      <c r="A152" s="331" t="s">
        <v>446</v>
      </c>
      <c r="B152" s="302" t="s">
        <v>253</v>
      </c>
      <c r="C152" s="861" t="s">
        <v>254</v>
      </c>
      <c r="D152" s="141" t="s">
        <v>31</v>
      </c>
      <c r="E152" s="300">
        <v>12</v>
      </c>
      <c r="F152" s="334"/>
      <c r="G152" s="334"/>
      <c r="H152" s="334"/>
      <c r="I152" s="334"/>
      <c r="J152" s="334"/>
    </row>
    <row r="153" spans="1:10" ht="102">
      <c r="A153" s="331" t="s">
        <v>1430</v>
      </c>
      <c r="B153" s="302" t="s">
        <v>255</v>
      </c>
      <c r="C153" s="861" t="s">
        <v>2675</v>
      </c>
      <c r="D153" s="141" t="s">
        <v>31</v>
      </c>
      <c r="E153" s="299">
        <v>6</v>
      </c>
      <c r="F153" s="334"/>
      <c r="G153" s="334"/>
      <c r="H153" s="334"/>
      <c r="I153" s="334"/>
      <c r="J153" s="334"/>
    </row>
    <row r="154" spans="1:10" ht="114.75">
      <c r="A154" s="331" t="s">
        <v>1431</v>
      </c>
      <c r="B154" s="302" t="s">
        <v>256</v>
      </c>
      <c r="C154" s="861" t="s">
        <v>2672</v>
      </c>
      <c r="D154" s="141" t="s">
        <v>31</v>
      </c>
      <c r="E154" s="300">
        <v>120</v>
      </c>
      <c r="F154" s="334"/>
      <c r="G154" s="334"/>
      <c r="H154" s="334"/>
      <c r="I154" s="334"/>
      <c r="J154" s="334"/>
    </row>
    <row r="155" spans="1:10" ht="25.5">
      <c r="A155" s="331" t="s">
        <v>1432</v>
      </c>
      <c r="B155" s="302" t="s">
        <v>257</v>
      </c>
      <c r="C155" s="861" t="s">
        <v>2673</v>
      </c>
      <c r="D155" s="141" t="s">
        <v>31</v>
      </c>
      <c r="E155" s="300">
        <v>3</v>
      </c>
      <c r="F155" s="334"/>
      <c r="G155" s="334"/>
      <c r="H155" s="334"/>
      <c r="I155" s="334"/>
      <c r="J155" s="334"/>
    </row>
    <row r="156" spans="1:10" ht="102">
      <c r="A156" s="331" t="s">
        <v>1433</v>
      </c>
      <c r="B156" s="302" t="s">
        <v>258</v>
      </c>
      <c r="C156" s="861" t="s">
        <v>2674</v>
      </c>
      <c r="D156" s="141" t="s">
        <v>31</v>
      </c>
      <c r="E156" s="300">
        <v>3</v>
      </c>
      <c r="F156" s="334"/>
      <c r="G156" s="334"/>
      <c r="H156" s="334"/>
      <c r="I156" s="334"/>
      <c r="J156" s="334"/>
    </row>
    <row r="157" spans="1:10" ht="63.75">
      <c r="A157" s="331" t="s">
        <v>1434</v>
      </c>
      <c r="B157" s="302" t="s">
        <v>259</v>
      </c>
      <c r="C157" s="861" t="s">
        <v>2676</v>
      </c>
      <c r="D157" s="141" t="s">
        <v>31</v>
      </c>
      <c r="E157" s="300">
        <v>12</v>
      </c>
      <c r="F157" s="334"/>
      <c r="G157" s="334"/>
      <c r="H157" s="334"/>
      <c r="I157" s="334"/>
      <c r="J157" s="334"/>
    </row>
    <row r="158" spans="1:10" ht="25.5">
      <c r="A158" s="331" t="s">
        <v>1435</v>
      </c>
      <c r="B158" s="302" t="s">
        <v>260</v>
      </c>
      <c r="C158" s="861" t="s">
        <v>261</v>
      </c>
      <c r="D158" s="141" t="s">
        <v>249</v>
      </c>
      <c r="E158" s="300">
        <v>12</v>
      </c>
      <c r="F158" s="334"/>
      <c r="G158" s="334"/>
      <c r="H158" s="334"/>
      <c r="I158" s="334"/>
      <c r="J158" s="334"/>
    </row>
    <row r="159" spans="1:10" ht="25.5">
      <c r="A159" s="331" t="s">
        <v>1436</v>
      </c>
      <c r="B159" s="302" t="s">
        <v>262</v>
      </c>
      <c r="C159" s="861" t="s">
        <v>263</v>
      </c>
      <c r="D159" s="141" t="s">
        <v>249</v>
      </c>
      <c r="E159" s="299">
        <v>24</v>
      </c>
      <c r="F159" s="334"/>
      <c r="G159" s="334"/>
      <c r="H159" s="334"/>
      <c r="I159" s="334"/>
      <c r="J159" s="334"/>
    </row>
    <row r="160" spans="1:10" ht="63.75">
      <c r="A160" s="331" t="s">
        <v>1437</v>
      </c>
      <c r="B160" s="302" t="s">
        <v>264</v>
      </c>
      <c r="C160" s="861" t="s">
        <v>2677</v>
      </c>
      <c r="D160" s="141" t="s">
        <v>31</v>
      </c>
      <c r="E160" s="300">
        <v>30</v>
      </c>
      <c r="F160" s="334"/>
      <c r="G160" s="334"/>
      <c r="H160" s="334"/>
      <c r="I160" s="334"/>
      <c r="J160" s="334"/>
    </row>
    <row r="161" spans="1:10" ht="51">
      <c r="A161" s="331" t="s">
        <v>1438</v>
      </c>
      <c r="B161" s="302" t="s">
        <v>265</v>
      </c>
      <c r="C161" s="861" t="s">
        <v>2678</v>
      </c>
      <c r="D161" s="141" t="s">
        <v>31</v>
      </c>
      <c r="E161" s="300">
        <v>6</v>
      </c>
      <c r="F161" s="334"/>
      <c r="G161" s="334"/>
      <c r="H161" s="334"/>
      <c r="I161" s="334"/>
      <c r="J161" s="334"/>
    </row>
    <row r="162" spans="1:10">
      <c r="A162" s="332"/>
      <c r="B162" s="824"/>
      <c r="C162" s="830"/>
      <c r="D162" s="335"/>
      <c r="E162" s="358"/>
      <c r="F162" s="775"/>
      <c r="G162" s="776"/>
      <c r="H162" s="776"/>
      <c r="I162" s="775" t="s">
        <v>448</v>
      </c>
      <c r="J162" s="208"/>
    </row>
    <row r="163" spans="1:10">
      <c r="A163" s="330" t="s">
        <v>449</v>
      </c>
      <c r="B163" s="862" t="s">
        <v>2796</v>
      </c>
      <c r="C163" s="863"/>
      <c r="D163" s="333"/>
      <c r="E163" s="357"/>
      <c r="F163" s="333"/>
      <c r="G163" s="333"/>
      <c r="H163" s="333"/>
      <c r="I163" s="333"/>
      <c r="J163" s="333"/>
    </row>
    <row r="164" spans="1:10" ht="51">
      <c r="A164" s="331" t="s">
        <v>450</v>
      </c>
      <c r="B164" s="148" t="s">
        <v>269</v>
      </c>
      <c r="C164" s="861" t="s">
        <v>1127</v>
      </c>
      <c r="D164" s="141" t="s">
        <v>31</v>
      </c>
      <c r="E164" s="360">
        <v>3</v>
      </c>
      <c r="F164" s="334"/>
      <c r="G164" s="334"/>
      <c r="H164" s="334"/>
      <c r="I164" s="334"/>
      <c r="J164" s="334"/>
    </row>
    <row r="165" spans="1:10" ht="25.5">
      <c r="A165" s="331" t="s">
        <v>452</v>
      </c>
      <c r="B165" s="148" t="s">
        <v>270</v>
      </c>
      <c r="C165" s="861" t="s">
        <v>1128</v>
      </c>
      <c r="D165" s="141" t="s">
        <v>1129</v>
      </c>
      <c r="E165" s="360">
        <v>3</v>
      </c>
      <c r="F165" s="334"/>
      <c r="G165" s="334"/>
      <c r="H165" s="334"/>
      <c r="I165" s="334"/>
      <c r="J165" s="334"/>
    </row>
    <row r="166" spans="1:10">
      <c r="A166" s="332"/>
      <c r="B166" s="824"/>
      <c r="C166" s="830"/>
      <c r="D166" s="335"/>
      <c r="E166" s="358"/>
      <c r="F166" s="775"/>
      <c r="G166" s="776"/>
      <c r="H166" s="335"/>
      <c r="I166" s="775" t="s">
        <v>1439</v>
      </c>
      <c r="J166" s="208"/>
    </row>
    <row r="167" spans="1:10">
      <c r="A167" s="330" t="s">
        <v>454</v>
      </c>
      <c r="B167" s="862" t="s">
        <v>2795</v>
      </c>
      <c r="C167" s="864"/>
      <c r="D167" s="333"/>
      <c r="E167" s="357"/>
      <c r="F167" s="333"/>
      <c r="G167" s="333"/>
      <c r="H167" s="333"/>
      <c r="I167" s="333"/>
      <c r="J167" s="333"/>
    </row>
    <row r="168" spans="1:10" ht="38.25">
      <c r="A168" s="331" t="s">
        <v>456</v>
      </c>
      <c r="B168" s="148" t="s">
        <v>274</v>
      </c>
      <c r="C168" s="861" t="s">
        <v>2679</v>
      </c>
      <c r="D168" s="334" t="s">
        <v>31</v>
      </c>
      <c r="E168" s="300">
        <v>12</v>
      </c>
      <c r="F168" s="334"/>
      <c r="G168" s="334"/>
      <c r="H168" s="334"/>
      <c r="I168" s="334"/>
      <c r="J168" s="334"/>
    </row>
    <row r="169" spans="1:10" ht="38.25">
      <c r="A169" s="331" t="s">
        <v>459</v>
      </c>
      <c r="B169" s="148" t="s">
        <v>275</v>
      </c>
      <c r="C169" s="861" t="s">
        <v>276</v>
      </c>
      <c r="D169" s="334" t="s">
        <v>31</v>
      </c>
      <c r="E169" s="300">
        <v>18</v>
      </c>
      <c r="F169" s="334"/>
      <c r="G169" s="334"/>
      <c r="H169" s="334"/>
      <c r="I169" s="334"/>
      <c r="J169" s="334"/>
    </row>
    <row r="170" spans="1:10">
      <c r="A170" s="331" t="s">
        <v>461</v>
      </c>
      <c r="B170" s="302" t="s">
        <v>277</v>
      </c>
      <c r="C170" s="861" t="s">
        <v>2680</v>
      </c>
      <c r="D170" s="334" t="s">
        <v>31</v>
      </c>
      <c r="E170" s="144">
        <v>18</v>
      </c>
      <c r="F170" s="334"/>
      <c r="G170" s="334"/>
      <c r="H170" s="334"/>
      <c r="I170" s="334"/>
      <c r="J170" s="334"/>
    </row>
    <row r="171" spans="1:10" ht="38.25">
      <c r="A171" s="331" t="s">
        <v>1440</v>
      </c>
      <c r="B171" s="302" t="s">
        <v>278</v>
      </c>
      <c r="C171" s="861" t="s">
        <v>2681</v>
      </c>
      <c r="D171" s="384" t="s">
        <v>31</v>
      </c>
      <c r="E171" s="144">
        <v>12</v>
      </c>
      <c r="F171" s="334"/>
      <c r="G171" s="334"/>
      <c r="H171" s="334"/>
      <c r="I171" s="334"/>
      <c r="J171" s="334"/>
    </row>
    <row r="172" spans="1:10" ht="38.25">
      <c r="A172" s="331" t="s">
        <v>1441</v>
      </c>
      <c r="B172" s="148" t="s">
        <v>279</v>
      </c>
      <c r="C172" s="861" t="s">
        <v>280</v>
      </c>
      <c r="D172" s="334" t="s">
        <v>249</v>
      </c>
      <c r="E172" s="300">
        <v>30</v>
      </c>
      <c r="F172" s="334"/>
      <c r="G172" s="334"/>
      <c r="H172" s="334"/>
      <c r="I172" s="334"/>
      <c r="J172" s="334"/>
    </row>
    <row r="173" spans="1:10" ht="38.25">
      <c r="A173" s="331" t="s">
        <v>1442</v>
      </c>
      <c r="B173" s="148" t="s">
        <v>281</v>
      </c>
      <c r="C173" s="861" t="s">
        <v>282</v>
      </c>
      <c r="D173" s="334" t="s">
        <v>249</v>
      </c>
      <c r="E173" s="300">
        <v>30</v>
      </c>
      <c r="F173" s="334"/>
      <c r="G173" s="334"/>
      <c r="H173" s="334"/>
      <c r="I173" s="334"/>
      <c r="J173" s="334"/>
    </row>
    <row r="174" spans="1:10">
      <c r="A174" s="332"/>
      <c r="B174" s="824"/>
      <c r="C174" s="830"/>
      <c r="D174" s="335"/>
      <c r="E174" s="358"/>
      <c r="F174" s="775"/>
      <c r="G174" s="776"/>
      <c r="H174" s="335"/>
      <c r="I174" s="775" t="s">
        <v>463</v>
      </c>
      <c r="J174" s="208"/>
    </row>
    <row r="175" spans="1:10">
      <c r="A175" s="330" t="s">
        <v>464</v>
      </c>
      <c r="B175" s="862" t="s">
        <v>1130</v>
      </c>
      <c r="C175" s="865"/>
      <c r="D175" s="333"/>
      <c r="E175" s="357"/>
      <c r="F175" s="333"/>
      <c r="G175" s="333"/>
      <c r="H175" s="333"/>
      <c r="I175" s="333"/>
      <c r="J175" s="333"/>
    </row>
    <row r="176" spans="1:10" ht="51">
      <c r="A176" s="331" t="s">
        <v>465</v>
      </c>
      <c r="B176" s="148" t="s">
        <v>286</v>
      </c>
      <c r="C176" s="861" t="s">
        <v>2682</v>
      </c>
      <c r="D176" s="334" t="s">
        <v>31</v>
      </c>
      <c r="E176" s="300">
        <v>9</v>
      </c>
      <c r="F176" s="334"/>
      <c r="G176" s="334"/>
      <c r="H176" s="334"/>
      <c r="I176" s="334"/>
      <c r="J176" s="334"/>
    </row>
    <row r="177" spans="1:10" ht="89.25">
      <c r="A177" s="331" t="s">
        <v>1443</v>
      </c>
      <c r="B177" s="148" t="s">
        <v>287</v>
      </c>
      <c r="C177" s="861" t="s">
        <v>2683</v>
      </c>
      <c r="D177" s="334" t="s">
        <v>31</v>
      </c>
      <c r="E177" s="300">
        <v>3</v>
      </c>
      <c r="F177" s="334"/>
      <c r="G177" s="334"/>
      <c r="H177" s="334"/>
      <c r="I177" s="334"/>
      <c r="J177" s="334"/>
    </row>
    <row r="178" spans="1:10" ht="114.75">
      <c r="A178" s="331" t="s">
        <v>468</v>
      </c>
      <c r="B178" s="148" t="s">
        <v>288</v>
      </c>
      <c r="C178" s="861" t="s">
        <v>289</v>
      </c>
      <c r="D178" s="334" t="s">
        <v>31</v>
      </c>
      <c r="E178" s="299">
        <v>3</v>
      </c>
      <c r="F178" s="334"/>
      <c r="G178" s="334"/>
      <c r="H178" s="334"/>
      <c r="I178" s="334"/>
      <c r="J178" s="334"/>
    </row>
    <row r="179" spans="1:10" ht="63.75">
      <c r="A179" s="331" t="s">
        <v>471</v>
      </c>
      <c r="B179" s="148" t="s">
        <v>290</v>
      </c>
      <c r="C179" s="861" t="s">
        <v>291</v>
      </c>
      <c r="D179" s="334" t="s">
        <v>31</v>
      </c>
      <c r="E179" s="300">
        <v>36</v>
      </c>
      <c r="F179" s="334"/>
      <c r="G179" s="334"/>
      <c r="H179" s="334"/>
      <c r="I179" s="334"/>
      <c r="J179" s="334"/>
    </row>
    <row r="180" spans="1:10" ht="114.75">
      <c r="A180" s="331" t="s">
        <v>474</v>
      </c>
      <c r="B180" s="148" t="s">
        <v>292</v>
      </c>
      <c r="C180" s="861" t="s">
        <v>293</v>
      </c>
      <c r="D180" s="334" t="s">
        <v>31</v>
      </c>
      <c r="E180" s="300">
        <v>24</v>
      </c>
      <c r="F180" s="334"/>
      <c r="G180" s="334"/>
      <c r="H180" s="334"/>
      <c r="I180" s="334"/>
      <c r="J180" s="334"/>
    </row>
    <row r="181" spans="1:10" ht="89.25">
      <c r="A181" s="331" t="s">
        <v>477</v>
      </c>
      <c r="B181" s="148" t="s">
        <v>294</v>
      </c>
      <c r="C181" s="861" t="s">
        <v>295</v>
      </c>
      <c r="D181" s="334" t="s">
        <v>31</v>
      </c>
      <c r="E181" s="299">
        <v>3</v>
      </c>
      <c r="F181" s="334"/>
      <c r="G181" s="334"/>
      <c r="H181" s="334"/>
      <c r="I181" s="334"/>
      <c r="J181" s="334"/>
    </row>
    <row r="182" spans="1:10" ht="38.25">
      <c r="A182" s="331" t="s">
        <v>480</v>
      </c>
      <c r="B182" s="148" t="s">
        <v>296</v>
      </c>
      <c r="C182" s="861" t="s">
        <v>297</v>
      </c>
      <c r="D182" s="334" t="s">
        <v>31</v>
      </c>
      <c r="E182" s="299">
        <v>15</v>
      </c>
      <c r="F182" s="334"/>
      <c r="G182" s="334"/>
      <c r="H182" s="334"/>
      <c r="I182" s="334"/>
      <c r="J182" s="334"/>
    </row>
    <row r="183" spans="1:10" ht="51">
      <c r="A183" s="331" t="s">
        <v>482</v>
      </c>
      <c r="B183" s="148" t="s">
        <v>298</v>
      </c>
      <c r="C183" s="861" t="s">
        <v>299</v>
      </c>
      <c r="D183" s="334" t="s">
        <v>31</v>
      </c>
      <c r="E183" s="299">
        <v>24</v>
      </c>
      <c r="F183" s="334"/>
      <c r="G183" s="334"/>
      <c r="H183" s="334"/>
      <c r="I183" s="334"/>
      <c r="J183" s="334"/>
    </row>
    <row r="184" spans="1:10" ht="102">
      <c r="A184" s="331" t="s">
        <v>485</v>
      </c>
      <c r="B184" s="148" t="s">
        <v>300</v>
      </c>
      <c r="C184" s="861" t="s">
        <v>301</v>
      </c>
      <c r="D184" s="334" t="s">
        <v>31</v>
      </c>
      <c r="E184" s="300">
        <v>18</v>
      </c>
      <c r="F184" s="334"/>
      <c r="G184" s="334"/>
      <c r="H184" s="334"/>
      <c r="I184" s="334"/>
      <c r="J184" s="334"/>
    </row>
    <row r="185" spans="1:10" ht="51">
      <c r="A185" s="331" t="s">
        <v>488</v>
      </c>
      <c r="B185" s="148" t="s">
        <v>302</v>
      </c>
      <c r="C185" s="861" t="s">
        <v>1131</v>
      </c>
      <c r="D185" s="334" t="s">
        <v>31</v>
      </c>
      <c r="E185" s="299">
        <v>9</v>
      </c>
      <c r="F185" s="334"/>
      <c r="G185" s="334"/>
      <c r="H185" s="334"/>
      <c r="I185" s="334"/>
      <c r="J185" s="334"/>
    </row>
    <row r="186" spans="1:10" ht="51">
      <c r="A186" s="331" t="s">
        <v>491</v>
      </c>
      <c r="B186" s="148" t="s">
        <v>303</v>
      </c>
      <c r="C186" s="861" t="s">
        <v>304</v>
      </c>
      <c r="D186" s="334" t="s">
        <v>31</v>
      </c>
      <c r="E186" s="299">
        <v>9</v>
      </c>
      <c r="F186" s="334"/>
      <c r="G186" s="334"/>
      <c r="H186" s="334"/>
      <c r="I186" s="334"/>
      <c r="J186" s="334"/>
    </row>
    <row r="187" spans="1:10" ht="102">
      <c r="A187" s="331" t="s">
        <v>494</v>
      </c>
      <c r="B187" s="148" t="s">
        <v>305</v>
      </c>
      <c r="C187" s="861" t="s">
        <v>1132</v>
      </c>
      <c r="D187" s="334" t="s">
        <v>31</v>
      </c>
      <c r="E187" s="299">
        <v>9</v>
      </c>
      <c r="F187" s="334"/>
      <c r="G187" s="334"/>
      <c r="H187" s="334"/>
      <c r="I187" s="334"/>
      <c r="J187" s="334"/>
    </row>
    <row r="188" spans="1:10" ht="89.25">
      <c r="A188" s="331" t="s">
        <v>496</v>
      </c>
      <c r="B188" s="148" t="s">
        <v>306</v>
      </c>
      <c r="C188" s="861" t="s">
        <v>307</v>
      </c>
      <c r="D188" s="334" t="s">
        <v>31</v>
      </c>
      <c r="E188" s="299">
        <v>24</v>
      </c>
      <c r="F188" s="334"/>
      <c r="G188" s="334"/>
      <c r="H188" s="334"/>
      <c r="I188" s="334"/>
      <c r="J188" s="334"/>
    </row>
    <row r="189" spans="1:10">
      <c r="A189" s="332"/>
      <c r="B189" s="824"/>
      <c r="C189" s="830"/>
      <c r="D189" s="335"/>
      <c r="E189" s="358"/>
      <c r="F189" s="775"/>
      <c r="G189" s="776"/>
      <c r="H189" s="335"/>
      <c r="I189" s="775" t="s">
        <v>519</v>
      </c>
      <c r="J189" s="208"/>
    </row>
    <row r="190" spans="1:10">
      <c r="A190" s="330" t="s">
        <v>520</v>
      </c>
      <c r="B190" s="862" t="s">
        <v>1444</v>
      </c>
      <c r="C190" s="866"/>
      <c r="D190" s="336"/>
      <c r="E190" s="357"/>
      <c r="F190" s="336"/>
      <c r="G190" s="336"/>
      <c r="H190" s="336"/>
      <c r="I190" s="336"/>
      <c r="J190" s="336"/>
    </row>
    <row r="191" spans="1:10" ht="76.5">
      <c r="A191" s="331" t="s">
        <v>521</v>
      </c>
      <c r="B191" s="148" t="s">
        <v>311</v>
      </c>
      <c r="C191" s="861" t="s">
        <v>312</v>
      </c>
      <c r="D191" s="334" t="s">
        <v>31</v>
      </c>
      <c r="E191" s="299">
        <v>12</v>
      </c>
      <c r="F191" s="334"/>
      <c r="G191" s="334"/>
      <c r="H191" s="334"/>
      <c r="I191" s="334"/>
      <c r="J191" s="334"/>
    </row>
    <row r="192" spans="1:10" ht="51">
      <c r="A192" s="331" t="s">
        <v>524</v>
      </c>
      <c r="B192" s="148" t="s">
        <v>313</v>
      </c>
      <c r="C192" s="861" t="s">
        <v>314</v>
      </c>
      <c r="D192" s="334" t="s">
        <v>87</v>
      </c>
      <c r="E192" s="299">
        <v>12</v>
      </c>
      <c r="F192" s="334"/>
      <c r="G192" s="334"/>
      <c r="H192" s="334"/>
      <c r="I192" s="334"/>
      <c r="J192" s="334"/>
    </row>
    <row r="193" spans="1:10" ht="51">
      <c r="A193" s="331" t="s">
        <v>527</v>
      </c>
      <c r="B193" s="148" t="s">
        <v>315</v>
      </c>
      <c r="C193" s="861" t="s">
        <v>316</v>
      </c>
      <c r="D193" s="334" t="s">
        <v>87</v>
      </c>
      <c r="E193" s="299">
        <v>36</v>
      </c>
      <c r="F193" s="334"/>
      <c r="G193" s="334"/>
      <c r="H193" s="334"/>
      <c r="I193" s="334"/>
      <c r="J193" s="334"/>
    </row>
    <row r="194" spans="1:10" ht="25.5">
      <c r="A194" s="331" t="s">
        <v>530</v>
      </c>
      <c r="B194" s="148" t="s">
        <v>317</v>
      </c>
      <c r="C194" s="861" t="s">
        <v>318</v>
      </c>
      <c r="D194" s="334" t="s">
        <v>87</v>
      </c>
      <c r="E194" s="299">
        <v>12</v>
      </c>
      <c r="F194" s="334"/>
      <c r="G194" s="334"/>
      <c r="H194" s="334"/>
      <c r="I194" s="334"/>
      <c r="J194" s="334"/>
    </row>
    <row r="195" spans="1:10">
      <c r="A195" s="332"/>
      <c r="B195" s="824"/>
      <c r="C195" s="830"/>
      <c r="D195" s="335"/>
      <c r="E195" s="358"/>
      <c r="F195" s="775"/>
      <c r="G195" s="776"/>
      <c r="H195" s="335"/>
      <c r="I195" s="775" t="s">
        <v>557</v>
      </c>
      <c r="J195" s="208"/>
    </row>
    <row r="196" spans="1:10">
      <c r="A196" s="330" t="s">
        <v>558</v>
      </c>
      <c r="B196" s="862" t="s">
        <v>1446</v>
      </c>
      <c r="C196" s="868"/>
      <c r="D196" s="333"/>
      <c r="E196" s="357"/>
      <c r="F196" s="333"/>
      <c r="G196" s="333"/>
      <c r="H196" s="333"/>
      <c r="I196" s="333"/>
      <c r="J196" s="333"/>
    </row>
    <row r="197" spans="1:10" ht="25.5">
      <c r="A197" s="331" t="s">
        <v>559</v>
      </c>
      <c r="B197" s="148" t="s">
        <v>322</v>
      </c>
      <c r="C197" s="861" t="s">
        <v>323</v>
      </c>
      <c r="D197" s="141" t="s">
        <v>31</v>
      </c>
      <c r="E197" s="300">
        <v>3</v>
      </c>
      <c r="F197" s="334"/>
      <c r="G197" s="334"/>
      <c r="H197" s="334"/>
      <c r="I197" s="334"/>
      <c r="J197" s="334"/>
    </row>
    <row r="198" spans="1:10">
      <c r="A198" s="332"/>
      <c r="B198" s="824"/>
      <c r="C198" s="830"/>
      <c r="D198" s="335"/>
      <c r="E198" s="358"/>
      <c r="F198" s="775"/>
      <c r="G198" s="776"/>
      <c r="H198" s="335"/>
      <c r="I198" s="775" t="s">
        <v>565</v>
      </c>
      <c r="J198" s="208"/>
    </row>
    <row r="199" spans="1:10">
      <c r="A199" s="330" t="s">
        <v>566</v>
      </c>
      <c r="B199" s="862" t="s">
        <v>1447</v>
      </c>
      <c r="C199" s="868"/>
      <c r="D199" s="333"/>
      <c r="E199" s="357"/>
      <c r="F199" s="333"/>
      <c r="G199" s="333"/>
      <c r="H199" s="333"/>
      <c r="I199" s="333"/>
      <c r="J199" s="333"/>
    </row>
    <row r="200" spans="1:10" ht="25.5">
      <c r="A200" s="331" t="s">
        <v>567</v>
      </c>
      <c r="B200" s="423" t="s">
        <v>1445</v>
      </c>
      <c r="C200" s="861" t="s">
        <v>325</v>
      </c>
      <c r="D200" s="141" t="s">
        <v>49</v>
      </c>
      <c r="E200" s="300">
        <v>12</v>
      </c>
      <c r="F200" s="334"/>
      <c r="G200" s="334"/>
      <c r="H200" s="334"/>
      <c r="I200" s="334"/>
      <c r="J200" s="334"/>
    </row>
    <row r="201" spans="1:10">
      <c r="A201" s="332"/>
      <c r="B201" s="824"/>
      <c r="C201" s="830"/>
      <c r="D201" s="335"/>
      <c r="E201" s="358"/>
      <c r="F201" s="775"/>
      <c r="G201" s="776"/>
      <c r="H201" s="335"/>
      <c r="I201" s="775" t="s">
        <v>571</v>
      </c>
      <c r="J201" s="208"/>
    </row>
    <row r="202" spans="1:10">
      <c r="A202" s="330" t="s">
        <v>572</v>
      </c>
      <c r="B202" s="862" t="s">
        <v>1448</v>
      </c>
      <c r="C202" s="868"/>
      <c r="D202" s="333"/>
      <c r="E202" s="357"/>
      <c r="F202" s="333"/>
      <c r="G202" s="333"/>
      <c r="H202" s="333"/>
      <c r="I202" s="333"/>
      <c r="J202" s="333"/>
    </row>
    <row r="203" spans="1:10" ht="25.5">
      <c r="A203" s="331" t="s">
        <v>573</v>
      </c>
      <c r="B203" s="148" t="s">
        <v>327</v>
      </c>
      <c r="C203" s="861" t="s">
        <v>2684</v>
      </c>
      <c r="D203" s="141" t="s">
        <v>31</v>
      </c>
      <c r="E203" s="300">
        <v>6</v>
      </c>
      <c r="F203" s="334"/>
      <c r="G203" s="334"/>
      <c r="H203" s="334"/>
      <c r="I203" s="334"/>
      <c r="J203" s="334"/>
    </row>
    <row r="204" spans="1:10">
      <c r="A204" s="332"/>
      <c r="B204" s="824"/>
      <c r="C204" s="830"/>
      <c r="D204" s="335"/>
      <c r="E204" s="358"/>
      <c r="F204" s="775"/>
      <c r="G204" s="776"/>
      <c r="H204" s="335"/>
      <c r="I204" s="775" t="s">
        <v>582</v>
      </c>
      <c r="J204" s="208"/>
    </row>
    <row r="205" spans="1:10">
      <c r="A205" s="262" t="s">
        <v>583</v>
      </c>
      <c r="B205" s="869" t="s">
        <v>2792</v>
      </c>
      <c r="C205" s="870"/>
      <c r="D205" s="333"/>
      <c r="E205" s="357"/>
      <c r="F205" s="871"/>
      <c r="G205" s="443"/>
      <c r="H205" s="333"/>
      <c r="I205" s="871"/>
      <c r="J205" s="333"/>
    </row>
    <row r="206" spans="1:10" ht="38.25">
      <c r="A206" s="331" t="s">
        <v>584</v>
      </c>
      <c r="B206" s="148" t="s">
        <v>328</v>
      </c>
      <c r="C206" s="861" t="s">
        <v>2685</v>
      </c>
      <c r="D206" s="141" t="s">
        <v>31</v>
      </c>
      <c r="E206" s="300">
        <v>3</v>
      </c>
      <c r="F206" s="334"/>
      <c r="G206" s="334"/>
      <c r="H206" s="334"/>
      <c r="I206" s="334"/>
      <c r="J206" s="334"/>
    </row>
    <row r="207" spans="1:10" ht="25.5">
      <c r="A207" s="331" t="s">
        <v>586</v>
      </c>
      <c r="B207" s="148" t="s">
        <v>329</v>
      </c>
      <c r="C207" s="861" t="s">
        <v>330</v>
      </c>
      <c r="D207" s="141" t="s">
        <v>249</v>
      </c>
      <c r="E207" s="300">
        <v>3</v>
      </c>
      <c r="F207" s="334"/>
      <c r="G207" s="334"/>
      <c r="H207" s="334"/>
      <c r="I207" s="334"/>
      <c r="J207" s="334"/>
    </row>
    <row r="208" spans="1:10">
      <c r="A208" s="332"/>
      <c r="B208" s="824"/>
      <c r="C208" s="830"/>
      <c r="D208" s="335"/>
      <c r="E208" s="358"/>
      <c r="F208" s="775"/>
      <c r="G208" s="776"/>
      <c r="H208" s="335"/>
      <c r="I208" s="775" t="s">
        <v>620</v>
      </c>
      <c r="J208" s="208"/>
    </row>
    <row r="209" spans="1:10">
      <c r="A209" s="262" t="s">
        <v>621</v>
      </c>
      <c r="B209" s="869" t="s">
        <v>2793</v>
      </c>
      <c r="C209" s="870"/>
      <c r="D209" s="333"/>
      <c r="E209" s="357"/>
      <c r="F209" s="871"/>
      <c r="G209" s="443"/>
      <c r="H209" s="333"/>
      <c r="I209" s="871"/>
      <c r="J209" s="333"/>
    </row>
    <row r="210" spans="1:10" ht="25.5">
      <c r="A210" s="331" t="s">
        <v>622</v>
      </c>
      <c r="B210" s="148" t="s">
        <v>331</v>
      </c>
      <c r="C210" s="872" t="s">
        <v>332</v>
      </c>
      <c r="D210" s="141" t="s">
        <v>87</v>
      </c>
      <c r="E210" s="300">
        <v>6</v>
      </c>
      <c r="F210" s="334"/>
      <c r="G210" s="334"/>
      <c r="H210" s="334"/>
      <c r="I210" s="334"/>
      <c r="J210" s="334"/>
    </row>
    <row r="211" spans="1:10">
      <c r="A211" s="332"/>
      <c r="B211" s="824"/>
      <c r="C211" s="830"/>
      <c r="D211" s="335"/>
      <c r="E211" s="358"/>
      <c r="F211" s="775"/>
      <c r="G211" s="776"/>
      <c r="H211" s="335"/>
      <c r="I211" s="775" t="s">
        <v>726</v>
      </c>
      <c r="J211" s="208"/>
    </row>
    <row r="212" spans="1:10">
      <c r="A212" s="262" t="s">
        <v>727</v>
      </c>
      <c r="B212" s="869" t="s">
        <v>2794</v>
      </c>
      <c r="C212" s="870"/>
      <c r="D212" s="333"/>
      <c r="E212" s="357"/>
      <c r="F212" s="871"/>
      <c r="G212" s="443"/>
      <c r="H212" s="333"/>
      <c r="I212" s="871"/>
      <c r="J212" s="333"/>
    </row>
    <row r="213" spans="1:10" ht="25.5">
      <c r="A213" s="331" t="s">
        <v>728</v>
      </c>
      <c r="B213" s="148" t="s">
        <v>333</v>
      </c>
      <c r="C213" s="861" t="s">
        <v>334</v>
      </c>
      <c r="D213" s="141" t="s">
        <v>31</v>
      </c>
      <c r="E213" s="299">
        <v>3</v>
      </c>
      <c r="F213" s="334"/>
      <c r="G213" s="334"/>
      <c r="H213" s="334"/>
      <c r="I213" s="334"/>
      <c r="J213" s="334"/>
    </row>
    <row r="214" spans="1:10">
      <c r="A214" s="332"/>
      <c r="B214" s="824"/>
      <c r="C214" s="830"/>
      <c r="D214" s="335"/>
      <c r="E214" s="358"/>
      <c r="F214" s="775"/>
      <c r="G214" s="776"/>
      <c r="H214" s="335"/>
      <c r="I214" s="775" t="s">
        <v>731</v>
      </c>
      <c r="J214" s="208"/>
    </row>
    <row r="215" spans="1:10">
      <c r="A215" s="330" t="s">
        <v>736</v>
      </c>
      <c r="B215" s="862" t="s">
        <v>2791</v>
      </c>
      <c r="C215" s="865"/>
      <c r="D215" s="333"/>
      <c r="E215" s="357"/>
      <c r="F215" s="333"/>
      <c r="G215" s="333"/>
      <c r="H215" s="333"/>
      <c r="I215" s="333"/>
      <c r="J215" s="333"/>
    </row>
    <row r="216" spans="1:10" ht="76.5">
      <c r="A216" s="331" t="s">
        <v>738</v>
      </c>
      <c r="B216" s="148" t="s">
        <v>337</v>
      </c>
      <c r="C216" s="861" t="s">
        <v>2686</v>
      </c>
      <c r="D216" s="334" t="s">
        <v>31</v>
      </c>
      <c r="E216" s="300">
        <v>6</v>
      </c>
      <c r="F216" s="334"/>
      <c r="G216" s="334"/>
      <c r="H216" s="334"/>
      <c r="I216" s="334"/>
      <c r="J216" s="334"/>
    </row>
    <row r="217" spans="1:10" ht="51">
      <c r="A217" s="331" t="s">
        <v>742</v>
      </c>
      <c r="B217" s="148" t="s">
        <v>339</v>
      </c>
      <c r="C217" s="861" t="s">
        <v>2688</v>
      </c>
      <c r="D217" s="334" t="s">
        <v>249</v>
      </c>
      <c r="E217" s="299">
        <v>3</v>
      </c>
      <c r="F217" s="334"/>
      <c r="G217" s="334"/>
      <c r="H217" s="334"/>
      <c r="I217" s="334"/>
      <c r="J217" s="334"/>
    </row>
    <row r="218" spans="1:10" ht="51">
      <c r="A218" s="331" t="s">
        <v>745</v>
      </c>
      <c r="B218" s="148" t="s">
        <v>341</v>
      </c>
      <c r="C218" s="861" t="s">
        <v>2687</v>
      </c>
      <c r="D218" s="334" t="s">
        <v>249</v>
      </c>
      <c r="E218" s="300">
        <v>6</v>
      </c>
      <c r="F218" s="334"/>
      <c r="G218" s="334"/>
      <c r="H218" s="334"/>
      <c r="I218" s="334"/>
      <c r="J218" s="334"/>
    </row>
    <row r="219" spans="1:10" ht="51">
      <c r="A219" s="331" t="s">
        <v>747</v>
      </c>
      <c r="B219" s="148" t="s">
        <v>343</v>
      </c>
      <c r="C219" s="861" t="s">
        <v>344</v>
      </c>
      <c r="D219" s="334" t="s">
        <v>249</v>
      </c>
      <c r="E219" s="300">
        <v>3</v>
      </c>
      <c r="F219" s="334"/>
      <c r="G219" s="334"/>
      <c r="H219" s="334"/>
      <c r="I219" s="334"/>
      <c r="J219" s="334"/>
    </row>
    <row r="220" spans="1:10" ht="63.75">
      <c r="A220" s="331" t="s">
        <v>751</v>
      </c>
      <c r="B220" s="148" t="s">
        <v>346</v>
      </c>
      <c r="C220" s="861" t="s">
        <v>347</v>
      </c>
      <c r="D220" s="334" t="s">
        <v>249</v>
      </c>
      <c r="E220" s="300">
        <v>3</v>
      </c>
      <c r="F220" s="334"/>
      <c r="G220" s="334"/>
      <c r="H220" s="334"/>
      <c r="I220" s="334"/>
      <c r="J220" s="334"/>
    </row>
    <row r="221" spans="1:10" ht="51">
      <c r="A221" s="331" t="s">
        <v>755</v>
      </c>
      <c r="B221" s="148" t="s">
        <v>349</v>
      </c>
      <c r="C221" s="873" t="s">
        <v>2689</v>
      </c>
      <c r="D221" s="334" t="s">
        <v>31</v>
      </c>
      <c r="E221" s="300">
        <v>3</v>
      </c>
      <c r="F221" s="334"/>
      <c r="G221" s="334"/>
      <c r="H221" s="334"/>
      <c r="I221" s="334"/>
      <c r="J221" s="334"/>
    </row>
    <row r="222" spans="1:10">
      <c r="A222" s="332"/>
      <c r="B222" s="824"/>
      <c r="C222" s="830"/>
      <c r="D222" s="335"/>
      <c r="E222" s="358"/>
      <c r="F222" s="775"/>
      <c r="G222" s="776"/>
      <c r="H222" s="335"/>
      <c r="I222" s="775" t="s">
        <v>802</v>
      </c>
      <c r="J222" s="208"/>
    </row>
    <row r="223" spans="1:10">
      <c r="A223" s="330" t="s">
        <v>803</v>
      </c>
      <c r="B223" s="867" t="s">
        <v>1133</v>
      </c>
      <c r="C223" s="870"/>
      <c r="D223" s="333"/>
      <c r="E223" s="357"/>
      <c r="F223" s="871"/>
      <c r="G223" s="443"/>
      <c r="H223" s="333"/>
      <c r="I223" s="871"/>
      <c r="J223" s="333"/>
    </row>
    <row r="224" spans="1:10" ht="51">
      <c r="A224" s="331" t="s">
        <v>805</v>
      </c>
      <c r="B224" s="148" t="s">
        <v>351</v>
      </c>
      <c r="C224" s="861" t="s">
        <v>1134</v>
      </c>
      <c r="D224" s="334" t="s">
        <v>31</v>
      </c>
      <c r="E224" s="300">
        <v>9</v>
      </c>
      <c r="F224" s="334"/>
      <c r="G224" s="334"/>
      <c r="H224" s="334"/>
      <c r="I224" s="334"/>
      <c r="J224" s="334"/>
    </row>
    <row r="225" spans="1:10">
      <c r="A225" s="332"/>
      <c r="B225" s="824"/>
      <c r="C225" s="830"/>
      <c r="D225" s="335"/>
      <c r="E225" s="358"/>
      <c r="F225" s="775"/>
      <c r="G225" s="776"/>
      <c r="H225" s="335"/>
      <c r="I225" s="775" t="s">
        <v>749</v>
      </c>
      <c r="J225" s="208"/>
    </row>
    <row r="226" spans="1:10">
      <c r="A226" s="330" t="s">
        <v>859</v>
      </c>
      <c r="B226" s="180" t="s">
        <v>2790</v>
      </c>
      <c r="C226" s="874"/>
      <c r="D226" s="336"/>
      <c r="E226" s="185"/>
      <c r="F226" s="336"/>
      <c r="G226" s="336"/>
      <c r="H226" s="336"/>
      <c r="I226" s="336"/>
      <c r="J226" s="336"/>
    </row>
    <row r="227" spans="1:10">
      <c r="A227" s="331" t="s">
        <v>860</v>
      </c>
      <c r="B227" s="148" t="s">
        <v>355</v>
      </c>
      <c r="C227" s="861" t="s">
        <v>356</v>
      </c>
      <c r="D227" s="334" t="s">
        <v>31</v>
      </c>
      <c r="E227" s="300">
        <v>9</v>
      </c>
      <c r="F227" s="334"/>
      <c r="G227" s="334"/>
      <c r="H227" s="334"/>
      <c r="I227" s="334"/>
      <c r="J227" s="334"/>
    </row>
    <row r="228" spans="1:10" ht="25.5">
      <c r="A228" s="331" t="s">
        <v>863</v>
      </c>
      <c r="B228" s="148" t="s">
        <v>358</v>
      </c>
      <c r="C228" s="861" t="s">
        <v>2690</v>
      </c>
      <c r="D228" s="334" t="s">
        <v>249</v>
      </c>
      <c r="E228" s="300">
        <v>9</v>
      </c>
      <c r="F228" s="334"/>
      <c r="G228" s="334"/>
      <c r="H228" s="334"/>
      <c r="I228" s="334"/>
      <c r="J228" s="334"/>
    </row>
    <row r="229" spans="1:10">
      <c r="A229" s="332"/>
      <c r="B229" s="824"/>
      <c r="C229" s="830"/>
      <c r="D229" s="335"/>
      <c r="E229" s="358"/>
      <c r="F229" s="775"/>
      <c r="G229" s="875"/>
      <c r="H229" s="220"/>
      <c r="I229" s="876" t="s">
        <v>870</v>
      </c>
      <c r="J229" s="208"/>
    </row>
    <row r="230" spans="1:10">
      <c r="A230" s="330" t="s">
        <v>871</v>
      </c>
      <c r="B230" s="180" t="s">
        <v>361</v>
      </c>
      <c r="C230" s="868"/>
      <c r="D230" s="333"/>
      <c r="E230" s="357"/>
      <c r="F230" s="333"/>
      <c r="G230" s="333"/>
      <c r="H230" s="333"/>
      <c r="I230" s="333"/>
      <c r="J230" s="333"/>
    </row>
    <row r="231" spans="1:10" ht="114.75">
      <c r="A231" s="331" t="s">
        <v>873</v>
      </c>
      <c r="B231" s="148" t="s">
        <v>363</v>
      </c>
      <c r="C231" s="861" t="s">
        <v>364</v>
      </c>
      <c r="D231" s="334" t="s">
        <v>31</v>
      </c>
      <c r="E231" s="300">
        <v>6</v>
      </c>
      <c r="F231" s="334"/>
      <c r="G231" s="334"/>
      <c r="H231" s="334"/>
      <c r="I231" s="334"/>
      <c r="J231" s="334"/>
    </row>
    <row r="232" spans="1:10" ht="51">
      <c r="A232" s="331" t="s">
        <v>876</v>
      </c>
      <c r="B232" s="148" t="s">
        <v>366</v>
      </c>
      <c r="C232" s="861" t="s">
        <v>2691</v>
      </c>
      <c r="D232" s="334" t="s">
        <v>31</v>
      </c>
      <c r="E232" s="300">
        <v>9</v>
      </c>
      <c r="F232" s="334"/>
      <c r="G232" s="334"/>
      <c r="H232" s="334"/>
      <c r="I232" s="334"/>
      <c r="J232" s="334"/>
    </row>
    <row r="233" spans="1:10">
      <c r="A233" s="331" t="s">
        <v>878</v>
      </c>
      <c r="B233" s="148" t="s">
        <v>367</v>
      </c>
      <c r="C233" s="861" t="s">
        <v>368</v>
      </c>
      <c r="D233" s="334" t="s">
        <v>31</v>
      </c>
      <c r="E233" s="300">
        <v>12</v>
      </c>
      <c r="F233" s="334"/>
      <c r="G233" s="334"/>
      <c r="H233" s="334"/>
      <c r="I233" s="334"/>
      <c r="J233" s="334"/>
    </row>
    <row r="234" spans="1:10" ht="63.75">
      <c r="A234" s="331" t="s">
        <v>880</v>
      </c>
      <c r="B234" s="148" t="s">
        <v>369</v>
      </c>
      <c r="C234" s="877" t="s">
        <v>2692</v>
      </c>
      <c r="D234" s="334" t="s">
        <v>31</v>
      </c>
      <c r="E234" s="300">
        <v>12</v>
      </c>
      <c r="F234" s="334"/>
      <c r="G234" s="334"/>
      <c r="H234" s="334"/>
      <c r="I234" s="334"/>
      <c r="J234" s="334"/>
    </row>
    <row r="235" spans="1:10">
      <c r="A235" s="332"/>
      <c r="B235" s="824"/>
      <c r="C235" s="830"/>
      <c r="D235" s="335"/>
      <c r="E235" s="358"/>
      <c r="F235" s="775"/>
      <c r="G235" s="776"/>
      <c r="H235" s="335"/>
      <c r="I235" s="775" t="s">
        <v>901</v>
      </c>
      <c r="J235" s="208"/>
    </row>
    <row r="236" spans="1:10">
      <c r="A236" s="330" t="s">
        <v>902</v>
      </c>
      <c r="B236" s="180" t="s">
        <v>2789</v>
      </c>
      <c r="C236" s="874"/>
      <c r="D236" s="336"/>
      <c r="E236" s="357"/>
      <c r="F236" s="336"/>
      <c r="G236" s="336"/>
      <c r="H236" s="336"/>
      <c r="I236" s="336"/>
      <c r="J236" s="336"/>
    </row>
    <row r="237" spans="1:10" ht="25.5">
      <c r="A237" s="331" t="s">
        <v>903</v>
      </c>
      <c r="B237" s="302" t="s">
        <v>373</v>
      </c>
      <c r="C237" s="872" t="s">
        <v>374</v>
      </c>
      <c r="D237" s="334" t="s">
        <v>249</v>
      </c>
      <c r="E237" s="360">
        <v>12</v>
      </c>
      <c r="F237" s="334"/>
      <c r="G237" s="334"/>
      <c r="H237" s="334"/>
      <c r="I237" s="334"/>
      <c r="J237" s="334"/>
    </row>
    <row r="238" spans="1:10" ht="38.25">
      <c r="A238" s="331" t="s">
        <v>906</v>
      </c>
      <c r="B238" s="302" t="s">
        <v>376</v>
      </c>
      <c r="C238" s="861" t="s">
        <v>377</v>
      </c>
      <c r="D238" s="334" t="s">
        <v>249</v>
      </c>
      <c r="E238" s="360">
        <v>12</v>
      </c>
      <c r="F238" s="334"/>
      <c r="G238" s="334"/>
      <c r="H238" s="334"/>
      <c r="I238" s="334"/>
      <c r="J238" s="334"/>
    </row>
    <row r="239" spans="1:10">
      <c r="A239" s="332"/>
      <c r="B239" s="824"/>
      <c r="C239" s="830"/>
      <c r="D239" s="335"/>
      <c r="E239" s="358"/>
      <c r="F239" s="775"/>
      <c r="G239" s="776"/>
      <c r="H239" s="335"/>
      <c r="I239" s="775" t="s">
        <v>913</v>
      </c>
      <c r="J239" s="208"/>
    </row>
    <row r="240" spans="1:10">
      <c r="A240" s="330" t="s">
        <v>914</v>
      </c>
      <c r="B240" s="181" t="s">
        <v>2788</v>
      </c>
      <c r="C240" s="874"/>
      <c r="D240" s="336"/>
      <c r="E240" s="357"/>
      <c r="F240" s="336"/>
      <c r="G240" s="336"/>
      <c r="H240" s="336"/>
      <c r="I240" s="336"/>
      <c r="J240" s="336"/>
    </row>
    <row r="241" spans="1:10" ht="51">
      <c r="A241" s="331" t="s">
        <v>915</v>
      </c>
      <c r="B241" s="302" t="s">
        <v>380</v>
      </c>
      <c r="C241" s="861" t="s">
        <v>381</v>
      </c>
      <c r="D241" s="144" t="s">
        <v>31</v>
      </c>
      <c r="E241" s="299">
        <v>1080</v>
      </c>
      <c r="F241" s="334"/>
      <c r="G241" s="334"/>
      <c r="H241" s="334"/>
      <c r="I241" s="334"/>
      <c r="J241" s="334"/>
    </row>
    <row r="242" spans="1:10" ht="127.5">
      <c r="A242" s="331" t="s">
        <v>917</v>
      </c>
      <c r="B242" s="302" t="s">
        <v>382</v>
      </c>
      <c r="C242" s="861" t="s">
        <v>383</v>
      </c>
      <c r="D242" s="144" t="s">
        <v>31</v>
      </c>
      <c r="E242" s="299">
        <v>1440</v>
      </c>
      <c r="F242" s="334"/>
      <c r="G242" s="334"/>
      <c r="H242" s="334"/>
      <c r="I242" s="334"/>
      <c r="J242" s="334"/>
    </row>
    <row r="243" spans="1:10" ht="51">
      <c r="A243" s="331" t="s">
        <v>918</v>
      </c>
      <c r="B243" s="302" t="s">
        <v>384</v>
      </c>
      <c r="C243" s="861" t="s">
        <v>385</v>
      </c>
      <c r="D243" s="144" t="s">
        <v>31</v>
      </c>
      <c r="E243" s="299">
        <v>720</v>
      </c>
      <c r="F243" s="334"/>
      <c r="G243" s="334"/>
      <c r="H243" s="334"/>
      <c r="I243" s="334"/>
      <c r="J243" s="334"/>
    </row>
    <row r="244" spans="1:10" ht="51">
      <c r="A244" s="331" t="s">
        <v>919</v>
      </c>
      <c r="B244" s="302" t="s">
        <v>386</v>
      </c>
      <c r="C244" s="861" t="s">
        <v>387</v>
      </c>
      <c r="D244" s="144" t="s">
        <v>31</v>
      </c>
      <c r="E244" s="299">
        <v>1800</v>
      </c>
      <c r="F244" s="334"/>
      <c r="G244" s="334"/>
      <c r="H244" s="334"/>
      <c r="I244" s="334"/>
      <c r="J244" s="334"/>
    </row>
    <row r="245" spans="1:10" ht="63.75">
      <c r="A245" s="331" t="s">
        <v>921</v>
      </c>
      <c r="B245" s="302" t="s">
        <v>388</v>
      </c>
      <c r="C245" s="861" t="s">
        <v>389</v>
      </c>
      <c r="D245" s="144" t="s">
        <v>31</v>
      </c>
      <c r="E245" s="299">
        <v>1080</v>
      </c>
      <c r="F245" s="334"/>
      <c r="G245" s="334"/>
      <c r="H245" s="334"/>
      <c r="I245" s="334"/>
      <c r="J245" s="334"/>
    </row>
    <row r="246" spans="1:10" ht="51">
      <c r="A246" s="331" t="s">
        <v>924</v>
      </c>
      <c r="B246" s="302" t="s">
        <v>390</v>
      </c>
      <c r="C246" s="861" t="s">
        <v>391</v>
      </c>
      <c r="D246" s="144" t="s">
        <v>31</v>
      </c>
      <c r="E246" s="299">
        <v>1080</v>
      </c>
      <c r="F246" s="334"/>
      <c r="G246" s="334"/>
      <c r="H246" s="334"/>
      <c r="I246" s="334"/>
      <c r="J246" s="334"/>
    </row>
    <row r="247" spans="1:10">
      <c r="A247" s="332"/>
      <c r="B247" s="824"/>
      <c r="C247" s="830"/>
      <c r="D247" s="335"/>
      <c r="E247" s="358"/>
      <c r="F247" s="878"/>
      <c r="G247" s="335"/>
      <c r="H247" s="405"/>
      <c r="I247" s="878" t="s">
        <v>920</v>
      </c>
      <c r="J247" s="879"/>
    </row>
    <row r="248" spans="1:10">
      <c r="A248" s="430">
        <v>42</v>
      </c>
      <c r="B248" s="867" t="s">
        <v>2787</v>
      </c>
      <c r="C248" s="870"/>
      <c r="D248" s="333"/>
      <c r="E248" s="443"/>
      <c r="F248" s="333"/>
      <c r="G248" s="465"/>
      <c r="H248" s="333"/>
      <c r="I248" s="333"/>
      <c r="J248" s="333"/>
    </row>
    <row r="249" spans="1:10" ht="15.75">
      <c r="A249" s="330" t="s">
        <v>988</v>
      </c>
      <c r="B249" s="181" t="s">
        <v>2786</v>
      </c>
      <c r="C249" s="865"/>
      <c r="D249" s="182"/>
      <c r="E249" s="357"/>
      <c r="F249" s="333"/>
      <c r="G249" s="333"/>
      <c r="H249" s="333"/>
      <c r="I249" s="333"/>
      <c r="J249" s="333"/>
    </row>
    <row r="250" spans="1:10" ht="63.75">
      <c r="A250" s="331" t="s">
        <v>982</v>
      </c>
      <c r="B250" s="302" t="s">
        <v>406</v>
      </c>
      <c r="C250" s="861" t="s">
        <v>407</v>
      </c>
      <c r="D250" s="334" t="s">
        <v>49</v>
      </c>
      <c r="E250" s="360">
        <v>36</v>
      </c>
      <c r="F250" s="334"/>
      <c r="G250" s="334"/>
      <c r="H250" s="334"/>
      <c r="I250" s="334"/>
      <c r="J250" s="334"/>
    </row>
    <row r="251" spans="1:10" ht="63.75">
      <c r="A251" s="331" t="s">
        <v>985</v>
      </c>
      <c r="B251" s="302" t="s">
        <v>408</v>
      </c>
      <c r="C251" s="861" t="s">
        <v>409</v>
      </c>
      <c r="D251" s="334" t="s">
        <v>49</v>
      </c>
      <c r="E251" s="360">
        <v>36</v>
      </c>
      <c r="F251" s="334"/>
      <c r="G251" s="334"/>
      <c r="H251" s="334"/>
      <c r="I251" s="334"/>
      <c r="J251" s="334"/>
    </row>
    <row r="252" spans="1:10">
      <c r="A252" s="332"/>
      <c r="B252" s="824"/>
      <c r="C252" s="830"/>
      <c r="D252" s="335"/>
      <c r="E252" s="358"/>
      <c r="F252" s="775"/>
      <c r="G252" s="776"/>
      <c r="H252" s="335"/>
      <c r="I252" s="775" t="s">
        <v>991</v>
      </c>
      <c r="J252" s="208"/>
    </row>
    <row r="253" spans="1:10">
      <c r="A253" s="330" t="s">
        <v>992</v>
      </c>
      <c r="B253" s="181" t="s">
        <v>2785</v>
      </c>
      <c r="C253" s="865"/>
      <c r="D253" s="333"/>
      <c r="E253" s="357"/>
      <c r="F253" s="333"/>
      <c r="G253" s="333"/>
      <c r="H253" s="333"/>
      <c r="I253" s="333"/>
      <c r="J253" s="333"/>
    </row>
    <row r="254" spans="1:10">
      <c r="A254" s="331" t="s">
        <v>994</v>
      </c>
      <c r="B254" s="302" t="s">
        <v>298</v>
      </c>
      <c r="C254" s="861" t="s">
        <v>412</v>
      </c>
      <c r="D254" s="144" t="s">
        <v>49</v>
      </c>
      <c r="E254" s="299">
        <v>3000</v>
      </c>
      <c r="F254" s="334"/>
      <c r="G254" s="334"/>
      <c r="H254" s="334"/>
      <c r="I254" s="334"/>
      <c r="J254" s="334"/>
    </row>
    <row r="255" spans="1:10" ht="127.5">
      <c r="A255" s="331" t="s">
        <v>997</v>
      </c>
      <c r="B255" s="302" t="s">
        <v>413</v>
      </c>
      <c r="C255" s="861" t="s">
        <v>2700</v>
      </c>
      <c r="D255" s="144" t="s">
        <v>31</v>
      </c>
      <c r="E255" s="300">
        <v>720</v>
      </c>
      <c r="F255" s="334"/>
      <c r="G255" s="334"/>
      <c r="H255" s="334"/>
      <c r="I255" s="334"/>
      <c r="J255" s="334"/>
    </row>
    <row r="256" spans="1:10" ht="38.25">
      <c r="A256" s="331" t="s">
        <v>1000</v>
      </c>
      <c r="B256" s="302" t="s">
        <v>414</v>
      </c>
      <c r="C256" s="861" t="s">
        <v>415</v>
      </c>
      <c r="D256" s="144" t="s">
        <v>31</v>
      </c>
      <c r="E256" s="300">
        <v>720</v>
      </c>
      <c r="F256" s="334"/>
      <c r="G256" s="334"/>
      <c r="H256" s="334"/>
      <c r="I256" s="334"/>
      <c r="J256" s="334"/>
    </row>
    <row r="257" spans="1:10" ht="114.75">
      <c r="A257" s="331" t="s">
        <v>1002</v>
      </c>
      <c r="B257" s="302" t="s">
        <v>416</v>
      </c>
      <c r="C257" s="861" t="s">
        <v>417</v>
      </c>
      <c r="D257" s="144" t="s">
        <v>31</v>
      </c>
      <c r="E257" s="300">
        <v>720</v>
      </c>
      <c r="F257" s="334"/>
      <c r="G257" s="334"/>
      <c r="H257" s="334"/>
      <c r="I257" s="334"/>
      <c r="J257" s="334"/>
    </row>
    <row r="258" spans="1:10" ht="127.5">
      <c r="A258" s="331" t="s">
        <v>1450</v>
      </c>
      <c r="B258" s="302" t="s">
        <v>418</v>
      </c>
      <c r="C258" s="861" t="s">
        <v>419</v>
      </c>
      <c r="D258" s="144" t="s">
        <v>31</v>
      </c>
      <c r="E258" s="300">
        <v>720</v>
      </c>
      <c r="F258" s="334"/>
      <c r="G258" s="334"/>
      <c r="H258" s="334"/>
      <c r="I258" s="334"/>
      <c r="J258" s="334"/>
    </row>
    <row r="259" spans="1:10" ht="165.75">
      <c r="A259" s="331" t="s">
        <v>1451</v>
      </c>
      <c r="B259" s="302" t="s">
        <v>420</v>
      </c>
      <c r="C259" s="861" t="s">
        <v>421</v>
      </c>
      <c r="D259" s="144" t="s">
        <v>31</v>
      </c>
      <c r="E259" s="300">
        <v>1440</v>
      </c>
      <c r="F259" s="334"/>
      <c r="G259" s="334"/>
      <c r="H259" s="334"/>
      <c r="I259" s="334"/>
      <c r="J259" s="334"/>
    </row>
    <row r="260" spans="1:10" ht="153">
      <c r="A260" s="331" t="s">
        <v>1452</v>
      </c>
      <c r="B260" s="302" t="s">
        <v>422</v>
      </c>
      <c r="C260" s="873" t="s">
        <v>2784</v>
      </c>
      <c r="D260" s="144" t="s">
        <v>31</v>
      </c>
      <c r="E260" s="299">
        <v>180</v>
      </c>
      <c r="F260" s="334"/>
      <c r="G260" s="334"/>
      <c r="H260" s="334"/>
      <c r="I260" s="334"/>
      <c r="J260" s="334"/>
    </row>
    <row r="261" spans="1:10" ht="165.75">
      <c r="A261" s="331" t="s">
        <v>1453</v>
      </c>
      <c r="B261" s="302" t="s">
        <v>423</v>
      </c>
      <c r="C261" s="861" t="s">
        <v>424</v>
      </c>
      <c r="D261" s="144" t="s">
        <v>31</v>
      </c>
      <c r="E261" s="300">
        <v>1440</v>
      </c>
      <c r="F261" s="334"/>
      <c r="G261" s="334"/>
      <c r="H261" s="334"/>
      <c r="I261" s="334"/>
      <c r="J261" s="334"/>
    </row>
    <row r="262" spans="1:10" ht="25.5">
      <c r="A262" s="331" t="s">
        <v>1454</v>
      </c>
      <c r="B262" s="302" t="s">
        <v>425</v>
      </c>
      <c r="C262" s="861" t="s">
        <v>426</v>
      </c>
      <c r="D262" s="144" t="s">
        <v>31</v>
      </c>
      <c r="E262" s="300">
        <v>720</v>
      </c>
      <c r="F262" s="334"/>
      <c r="G262" s="334"/>
      <c r="H262" s="334"/>
      <c r="I262" s="334"/>
      <c r="J262" s="334"/>
    </row>
    <row r="263" spans="1:10" ht="165.75">
      <c r="A263" s="331" t="s">
        <v>1455</v>
      </c>
      <c r="B263" s="302" t="s">
        <v>427</v>
      </c>
      <c r="C263" s="861" t="s">
        <v>428</v>
      </c>
      <c r="D263" s="144" t="s">
        <v>31</v>
      </c>
      <c r="E263" s="300">
        <v>1600</v>
      </c>
      <c r="F263" s="334"/>
      <c r="G263" s="334"/>
      <c r="H263" s="334"/>
      <c r="I263" s="334"/>
      <c r="J263" s="334"/>
    </row>
    <row r="264" spans="1:10" ht="38.25">
      <c r="A264" s="331" t="s">
        <v>1456</v>
      </c>
      <c r="B264" s="302" t="s">
        <v>429</v>
      </c>
      <c r="C264" s="861" t="s">
        <v>430</v>
      </c>
      <c r="D264" s="141" t="s">
        <v>49</v>
      </c>
      <c r="E264" s="299">
        <v>36</v>
      </c>
      <c r="F264" s="334"/>
      <c r="G264" s="334"/>
      <c r="H264" s="334"/>
      <c r="I264" s="334"/>
      <c r="J264" s="334"/>
    </row>
    <row r="265" spans="1:10" ht="51">
      <c r="A265" s="331" t="s">
        <v>1457</v>
      </c>
      <c r="B265" s="302" t="s">
        <v>431</v>
      </c>
      <c r="C265" s="861" t="s">
        <v>2701</v>
      </c>
      <c r="D265" s="144" t="s">
        <v>31</v>
      </c>
      <c r="E265" s="300">
        <v>240</v>
      </c>
      <c r="F265" s="334"/>
      <c r="G265" s="334"/>
      <c r="H265" s="334"/>
      <c r="I265" s="334"/>
      <c r="J265" s="334"/>
    </row>
    <row r="266" spans="1:10" ht="25.5">
      <c r="A266" s="331" t="s">
        <v>1458</v>
      </c>
      <c r="B266" s="302" t="s">
        <v>432</v>
      </c>
      <c r="C266" s="861" t="s">
        <v>433</v>
      </c>
      <c r="D266" s="141" t="s">
        <v>49</v>
      </c>
      <c r="E266" s="299">
        <v>360</v>
      </c>
      <c r="F266" s="334"/>
      <c r="G266" s="334"/>
      <c r="H266" s="334"/>
      <c r="I266" s="334"/>
      <c r="J266" s="334"/>
    </row>
    <row r="267" spans="1:10">
      <c r="A267" s="332"/>
      <c r="B267" s="824"/>
      <c r="C267" s="830"/>
      <c r="D267" s="335"/>
      <c r="E267" s="358"/>
      <c r="F267" s="775"/>
      <c r="G267" s="776"/>
      <c r="H267" s="335"/>
      <c r="I267" s="775" t="s">
        <v>1005</v>
      </c>
      <c r="J267" s="208"/>
    </row>
    <row r="268" spans="1:10">
      <c r="A268" s="330" t="s">
        <v>1006</v>
      </c>
      <c r="B268" s="181" t="s">
        <v>2783</v>
      </c>
      <c r="C268" s="874"/>
      <c r="D268" s="336"/>
      <c r="E268" s="357"/>
      <c r="F268" s="336"/>
      <c r="G268" s="336"/>
      <c r="H268" s="336"/>
      <c r="I268" s="336"/>
      <c r="J268" s="336"/>
    </row>
    <row r="269" spans="1:10" ht="38.25">
      <c r="A269" s="331" t="s">
        <v>1008</v>
      </c>
      <c r="B269" s="302" t="s">
        <v>436</v>
      </c>
      <c r="C269" s="861" t="s">
        <v>437</v>
      </c>
      <c r="D269" s="334" t="s">
        <v>49</v>
      </c>
      <c r="E269" s="299">
        <v>120</v>
      </c>
      <c r="F269" s="334"/>
      <c r="G269" s="334"/>
      <c r="H269" s="334"/>
      <c r="I269" s="334"/>
      <c r="J269" s="334"/>
    </row>
    <row r="270" spans="1:10" ht="25.5">
      <c r="A270" s="331" t="s">
        <v>1011</v>
      </c>
      <c r="B270" s="302" t="s">
        <v>439</v>
      </c>
      <c r="C270" s="861" t="s">
        <v>440</v>
      </c>
      <c r="D270" s="334" t="s">
        <v>49</v>
      </c>
      <c r="E270" s="299">
        <v>18</v>
      </c>
      <c r="F270" s="334"/>
      <c r="G270" s="334"/>
      <c r="H270" s="334"/>
      <c r="I270" s="334"/>
      <c r="J270" s="334"/>
    </row>
    <row r="271" spans="1:10" ht="25.5">
      <c r="A271" s="331" t="s">
        <v>1014</v>
      </c>
      <c r="B271" s="302" t="s">
        <v>442</v>
      </c>
      <c r="C271" s="861" t="s">
        <v>2702</v>
      </c>
      <c r="D271" s="334" t="s">
        <v>49</v>
      </c>
      <c r="E271" s="299">
        <v>90</v>
      </c>
      <c r="F271" s="334"/>
      <c r="G271" s="334"/>
      <c r="H271" s="334"/>
      <c r="I271" s="334"/>
      <c r="J271" s="334"/>
    </row>
    <row r="272" spans="1:10" ht="38.25">
      <c r="A272" s="331" t="s">
        <v>1017</v>
      </c>
      <c r="B272" s="302" t="s">
        <v>444</v>
      </c>
      <c r="C272" s="861" t="s">
        <v>445</v>
      </c>
      <c r="D272" s="334" t="s">
        <v>49</v>
      </c>
      <c r="E272" s="299">
        <v>18</v>
      </c>
      <c r="F272" s="334"/>
      <c r="G272" s="334"/>
      <c r="H272" s="334"/>
      <c r="I272" s="334"/>
      <c r="J272" s="334"/>
    </row>
    <row r="273" spans="1:10" ht="38.25">
      <c r="A273" s="331" t="s">
        <v>1020</v>
      </c>
      <c r="B273" s="302" t="s">
        <v>447</v>
      </c>
      <c r="C273" s="861" t="s">
        <v>2703</v>
      </c>
      <c r="D273" s="334" t="s">
        <v>49</v>
      </c>
      <c r="E273" s="299">
        <v>18</v>
      </c>
      <c r="F273" s="334"/>
      <c r="G273" s="334"/>
      <c r="H273" s="334"/>
      <c r="I273" s="334"/>
      <c r="J273" s="334"/>
    </row>
    <row r="274" spans="1:10">
      <c r="A274" s="332"/>
      <c r="B274" s="824"/>
      <c r="C274" s="830"/>
      <c r="D274" s="335"/>
      <c r="E274" s="358"/>
      <c r="F274" s="775"/>
      <c r="G274" s="776"/>
      <c r="H274" s="335"/>
      <c r="I274" s="775" t="s">
        <v>1022</v>
      </c>
      <c r="J274" s="208"/>
    </row>
    <row r="275" spans="1:10">
      <c r="A275" s="330" t="s">
        <v>1023</v>
      </c>
      <c r="B275" s="181" t="s">
        <v>2782</v>
      </c>
      <c r="C275" s="874"/>
      <c r="D275" s="336"/>
      <c r="E275" s="357"/>
      <c r="F275" s="336"/>
      <c r="G275" s="336"/>
      <c r="H275" s="336"/>
      <c r="I275" s="336"/>
      <c r="J275" s="336"/>
    </row>
    <row r="276" spans="1:10" ht="51">
      <c r="A276" s="331" t="s">
        <v>1024</v>
      </c>
      <c r="B276" s="302" t="s">
        <v>451</v>
      </c>
      <c r="C276" s="861" t="s">
        <v>2704</v>
      </c>
      <c r="D276" s="334" t="s">
        <v>31</v>
      </c>
      <c r="E276" s="299">
        <v>3</v>
      </c>
      <c r="F276" s="334"/>
      <c r="G276" s="334"/>
      <c r="H276" s="334"/>
      <c r="I276" s="334"/>
      <c r="J276" s="334"/>
    </row>
    <row r="277" spans="1:10" ht="63.75">
      <c r="A277" s="331" t="s">
        <v>1026</v>
      </c>
      <c r="B277" s="302" t="s">
        <v>420</v>
      </c>
      <c r="C277" s="861" t="s">
        <v>2705</v>
      </c>
      <c r="D277" s="334" t="s">
        <v>31</v>
      </c>
      <c r="E277" s="300">
        <v>150</v>
      </c>
      <c r="F277" s="334"/>
      <c r="G277" s="334"/>
      <c r="H277" s="334"/>
      <c r="I277" s="334"/>
      <c r="J277" s="334"/>
    </row>
    <row r="278" spans="1:10" ht="38.25">
      <c r="A278" s="331" t="s">
        <v>1027</v>
      </c>
      <c r="B278" s="302" t="s">
        <v>453</v>
      </c>
      <c r="C278" s="861" t="s">
        <v>2706</v>
      </c>
      <c r="D278" s="384" t="s">
        <v>49</v>
      </c>
      <c r="E278" s="300">
        <v>9000</v>
      </c>
      <c r="F278" s="334"/>
      <c r="G278" s="334"/>
      <c r="H278" s="334"/>
      <c r="I278" s="334"/>
      <c r="J278" s="334"/>
    </row>
    <row r="279" spans="1:10">
      <c r="A279" s="335"/>
      <c r="B279" s="824"/>
      <c r="C279" s="830"/>
      <c r="D279" s="335"/>
      <c r="E279" s="335"/>
      <c r="F279" s="335"/>
      <c r="G279" s="335"/>
      <c r="H279" s="335"/>
      <c r="I279" s="775" t="s">
        <v>1029</v>
      </c>
      <c r="J279" s="335"/>
    </row>
    <row r="280" spans="1:10">
      <c r="A280" s="330" t="s">
        <v>1030</v>
      </c>
      <c r="B280" s="181" t="s">
        <v>455</v>
      </c>
      <c r="C280" s="874"/>
      <c r="D280" s="336"/>
      <c r="E280" s="187"/>
      <c r="F280" s="336"/>
      <c r="G280" s="336"/>
      <c r="H280" s="336"/>
      <c r="I280" s="336"/>
      <c r="J280" s="336"/>
    </row>
    <row r="281" spans="1:10" ht="25.5">
      <c r="A281" s="331" t="s">
        <v>1031</v>
      </c>
      <c r="B281" s="302" t="s">
        <v>457</v>
      </c>
      <c r="C281" s="861" t="s">
        <v>458</v>
      </c>
      <c r="D281" s="334" t="s">
        <v>49</v>
      </c>
      <c r="E281" s="300">
        <v>6</v>
      </c>
      <c r="F281" s="334"/>
      <c r="G281" s="334"/>
      <c r="H281" s="334"/>
      <c r="I281" s="334"/>
      <c r="J281" s="334"/>
    </row>
    <row r="282" spans="1:10" ht="25.5">
      <c r="A282" s="331" t="s">
        <v>1033</v>
      </c>
      <c r="B282" s="302" t="s">
        <v>460</v>
      </c>
      <c r="C282" s="861" t="s">
        <v>458</v>
      </c>
      <c r="D282" s="334" t="s">
        <v>49</v>
      </c>
      <c r="E282" s="300">
        <v>6</v>
      </c>
      <c r="F282" s="334"/>
      <c r="G282" s="334"/>
      <c r="H282" s="334"/>
      <c r="I282" s="334"/>
      <c r="J282" s="334"/>
    </row>
    <row r="283" spans="1:10" ht="25.5">
      <c r="A283" s="331" t="s">
        <v>1036</v>
      </c>
      <c r="B283" s="302" t="s">
        <v>462</v>
      </c>
      <c r="C283" s="861" t="s">
        <v>458</v>
      </c>
      <c r="D283" s="334" t="s">
        <v>49</v>
      </c>
      <c r="E283" s="299">
        <v>6</v>
      </c>
      <c r="F283" s="334"/>
      <c r="G283" s="334"/>
      <c r="H283" s="334"/>
      <c r="I283" s="334"/>
      <c r="J283" s="334"/>
    </row>
    <row r="284" spans="1:10">
      <c r="A284" s="332"/>
      <c r="B284" s="824"/>
      <c r="C284" s="830"/>
      <c r="D284" s="335"/>
      <c r="E284" s="358"/>
      <c r="F284" s="775"/>
      <c r="G284" s="776"/>
      <c r="H284" s="335"/>
      <c r="I284" s="775" t="s">
        <v>1046</v>
      </c>
      <c r="J284" s="208"/>
    </row>
    <row r="285" spans="1:10">
      <c r="A285" s="330" t="s">
        <v>1047</v>
      </c>
      <c r="B285" s="181" t="s">
        <v>2781</v>
      </c>
      <c r="C285" s="865"/>
      <c r="D285" s="333"/>
      <c r="E285" s="357"/>
      <c r="F285" s="333"/>
      <c r="G285" s="333"/>
      <c r="H285" s="333"/>
      <c r="I285" s="333"/>
      <c r="J285" s="333"/>
    </row>
    <row r="286" spans="1:10" ht="25.5">
      <c r="A286" s="331" t="s">
        <v>1049</v>
      </c>
      <c r="B286" s="639" t="s">
        <v>466</v>
      </c>
      <c r="C286" s="881" t="s">
        <v>467</v>
      </c>
      <c r="D286" s="144" t="s">
        <v>49</v>
      </c>
      <c r="E286" s="146">
        <v>36</v>
      </c>
      <c r="F286" s="334"/>
      <c r="G286" s="334"/>
      <c r="H286" s="334"/>
      <c r="I286" s="334"/>
      <c r="J286" s="334"/>
    </row>
    <row r="287" spans="1:10" ht="25.5">
      <c r="A287" s="331" t="s">
        <v>1459</v>
      </c>
      <c r="B287" s="639" t="s">
        <v>469</v>
      </c>
      <c r="C287" s="881" t="s">
        <v>470</v>
      </c>
      <c r="D287" s="144" t="s">
        <v>49</v>
      </c>
      <c r="E287" s="146">
        <v>36</v>
      </c>
      <c r="F287" s="334"/>
      <c r="G287" s="334"/>
      <c r="H287" s="334"/>
      <c r="I287" s="334"/>
      <c r="J287" s="334"/>
    </row>
    <row r="288" spans="1:10" ht="25.5">
      <c r="A288" s="331" t="s">
        <v>1460</v>
      </c>
      <c r="B288" s="639" t="s">
        <v>472</v>
      </c>
      <c r="C288" s="881" t="s">
        <v>473</v>
      </c>
      <c r="D288" s="141" t="s">
        <v>49</v>
      </c>
      <c r="E288" s="146">
        <v>45</v>
      </c>
      <c r="F288" s="334"/>
      <c r="G288" s="334"/>
      <c r="H288" s="334"/>
      <c r="I288" s="334"/>
      <c r="J288" s="334"/>
    </row>
    <row r="289" spans="1:10" ht="25.5">
      <c r="A289" s="331" t="s">
        <v>1461</v>
      </c>
      <c r="B289" s="639" t="s">
        <v>475</v>
      </c>
      <c r="C289" s="881" t="s">
        <v>476</v>
      </c>
      <c r="D289" s="141" t="s">
        <v>49</v>
      </c>
      <c r="E289" s="146">
        <v>36</v>
      </c>
      <c r="F289" s="334"/>
      <c r="G289" s="334"/>
      <c r="H289" s="334"/>
      <c r="I289" s="334"/>
      <c r="J289" s="334"/>
    </row>
    <row r="290" spans="1:10" ht="25.5">
      <c r="A290" s="331" t="s">
        <v>1462</v>
      </c>
      <c r="B290" s="639" t="s">
        <v>478</v>
      </c>
      <c r="C290" s="881" t="s">
        <v>479</v>
      </c>
      <c r="D290" s="141" t="s">
        <v>49</v>
      </c>
      <c r="E290" s="146">
        <v>36</v>
      </c>
      <c r="F290" s="334"/>
      <c r="G290" s="334"/>
      <c r="H290" s="334"/>
      <c r="I290" s="334"/>
      <c r="J290" s="334"/>
    </row>
    <row r="291" spans="1:10" ht="25.5">
      <c r="A291" s="331" t="s">
        <v>1463</v>
      </c>
      <c r="B291" s="639" t="s">
        <v>481</v>
      </c>
      <c r="C291" s="881" t="s">
        <v>467</v>
      </c>
      <c r="D291" s="141" t="s">
        <v>49</v>
      </c>
      <c r="E291" s="146">
        <v>36</v>
      </c>
      <c r="F291" s="334"/>
      <c r="G291" s="334"/>
      <c r="H291" s="334"/>
      <c r="I291" s="334"/>
      <c r="J291" s="334"/>
    </row>
    <row r="292" spans="1:10" ht="25.5">
      <c r="A292" s="331" t="s">
        <v>1464</v>
      </c>
      <c r="B292" s="639" t="s">
        <v>483</v>
      </c>
      <c r="C292" s="881" t="s">
        <v>484</v>
      </c>
      <c r="D292" s="141" t="s">
        <v>49</v>
      </c>
      <c r="E292" s="146">
        <v>36</v>
      </c>
      <c r="F292" s="334"/>
      <c r="G292" s="334"/>
      <c r="H292" s="334"/>
      <c r="I292" s="334"/>
      <c r="J292" s="334"/>
    </row>
    <row r="293" spans="1:10" ht="25.5">
      <c r="A293" s="331" t="s">
        <v>1465</v>
      </c>
      <c r="B293" s="639" t="s">
        <v>486</v>
      </c>
      <c r="C293" s="881" t="s">
        <v>487</v>
      </c>
      <c r="D293" s="141" t="s">
        <v>49</v>
      </c>
      <c r="E293" s="146">
        <v>36</v>
      </c>
      <c r="F293" s="334"/>
      <c r="G293" s="334"/>
      <c r="H293" s="334"/>
      <c r="I293" s="334"/>
      <c r="J293" s="334"/>
    </row>
    <row r="294" spans="1:10">
      <c r="A294" s="331" t="s">
        <v>1466</v>
      </c>
      <c r="B294" s="639" t="s">
        <v>489</v>
      </c>
      <c r="C294" s="861" t="s">
        <v>490</v>
      </c>
      <c r="D294" s="141" t="s">
        <v>49</v>
      </c>
      <c r="E294" s="299">
        <v>6</v>
      </c>
      <c r="F294" s="334"/>
      <c r="G294" s="334"/>
      <c r="H294" s="334"/>
      <c r="I294" s="334"/>
      <c r="J294" s="334"/>
    </row>
    <row r="295" spans="1:10">
      <c r="A295" s="331" t="s">
        <v>1467</v>
      </c>
      <c r="B295" s="302" t="s">
        <v>492</v>
      </c>
      <c r="C295" s="861" t="s">
        <v>493</v>
      </c>
      <c r="D295" s="141" t="s">
        <v>49</v>
      </c>
      <c r="E295" s="299">
        <v>24</v>
      </c>
      <c r="F295" s="334"/>
      <c r="G295" s="334"/>
      <c r="H295" s="334"/>
      <c r="I295" s="334"/>
      <c r="J295" s="334"/>
    </row>
    <row r="296" spans="1:10">
      <c r="A296" s="331" t="s">
        <v>1468</v>
      </c>
      <c r="B296" s="302" t="s">
        <v>495</v>
      </c>
      <c r="C296" s="861" t="s">
        <v>493</v>
      </c>
      <c r="D296" s="141" t="s">
        <v>49</v>
      </c>
      <c r="E296" s="146">
        <v>24</v>
      </c>
      <c r="F296" s="334"/>
      <c r="G296" s="334"/>
      <c r="H296" s="334"/>
      <c r="I296" s="334"/>
      <c r="J296" s="334"/>
    </row>
    <row r="297" spans="1:10">
      <c r="A297" s="331" t="s">
        <v>1469</v>
      </c>
      <c r="B297" s="639" t="s">
        <v>497</v>
      </c>
      <c r="C297" s="861" t="s">
        <v>493</v>
      </c>
      <c r="D297" s="141" t="s">
        <v>49</v>
      </c>
      <c r="E297" s="146">
        <v>24</v>
      </c>
      <c r="F297" s="334"/>
      <c r="G297" s="334"/>
      <c r="H297" s="334"/>
      <c r="I297" s="334"/>
      <c r="J297" s="334"/>
    </row>
    <row r="298" spans="1:10">
      <c r="A298" s="331" t="s">
        <v>1470</v>
      </c>
      <c r="B298" s="639" t="s">
        <v>498</v>
      </c>
      <c r="C298" s="861" t="s">
        <v>499</v>
      </c>
      <c r="D298" s="141" t="s">
        <v>49</v>
      </c>
      <c r="E298" s="146">
        <v>24</v>
      </c>
      <c r="F298" s="334"/>
      <c r="G298" s="334"/>
      <c r="H298" s="334"/>
      <c r="I298" s="334"/>
      <c r="J298" s="334"/>
    </row>
    <row r="299" spans="1:10" ht="25.5">
      <c r="A299" s="331" t="s">
        <v>1471</v>
      </c>
      <c r="B299" s="639" t="s">
        <v>500</v>
      </c>
      <c r="C299" s="861" t="s">
        <v>493</v>
      </c>
      <c r="D299" s="141" t="s">
        <v>49</v>
      </c>
      <c r="E299" s="146">
        <v>24</v>
      </c>
      <c r="F299" s="334"/>
      <c r="G299" s="334"/>
      <c r="H299" s="334"/>
      <c r="I299" s="334"/>
      <c r="J299" s="334"/>
    </row>
    <row r="300" spans="1:10" ht="25.5">
      <c r="A300" s="331" t="s">
        <v>1472</v>
      </c>
      <c r="B300" s="639" t="s">
        <v>501</v>
      </c>
      <c r="C300" s="861" t="s">
        <v>493</v>
      </c>
      <c r="D300" s="141" t="s">
        <v>49</v>
      </c>
      <c r="E300" s="146">
        <v>24</v>
      </c>
      <c r="F300" s="334"/>
      <c r="G300" s="334"/>
      <c r="H300" s="334"/>
      <c r="I300" s="334"/>
      <c r="J300" s="334"/>
    </row>
    <row r="301" spans="1:10">
      <c r="A301" s="331" t="s">
        <v>1473</v>
      </c>
      <c r="B301" s="639" t="s">
        <v>502</v>
      </c>
      <c r="C301" s="861" t="s">
        <v>493</v>
      </c>
      <c r="D301" s="141" t="s">
        <v>49</v>
      </c>
      <c r="E301" s="146">
        <v>60</v>
      </c>
      <c r="F301" s="334"/>
      <c r="G301" s="334"/>
      <c r="H301" s="334"/>
      <c r="I301" s="334"/>
      <c r="J301" s="334"/>
    </row>
    <row r="302" spans="1:10">
      <c r="A302" s="331" t="s">
        <v>1474</v>
      </c>
      <c r="B302" s="302" t="s">
        <v>503</v>
      </c>
      <c r="C302" s="861" t="s">
        <v>493</v>
      </c>
      <c r="D302" s="141" t="s">
        <v>49</v>
      </c>
      <c r="E302" s="146">
        <v>60</v>
      </c>
      <c r="F302" s="334"/>
      <c r="G302" s="334"/>
      <c r="H302" s="334"/>
      <c r="I302" s="334"/>
      <c r="J302" s="334"/>
    </row>
    <row r="303" spans="1:10" ht="25.5">
      <c r="A303" s="331" t="s">
        <v>1475</v>
      </c>
      <c r="B303" s="639" t="s">
        <v>504</v>
      </c>
      <c r="C303" s="861" t="s">
        <v>493</v>
      </c>
      <c r="D303" s="141" t="s">
        <v>49</v>
      </c>
      <c r="E303" s="146">
        <v>60</v>
      </c>
      <c r="F303" s="334"/>
      <c r="G303" s="334"/>
      <c r="H303" s="334"/>
      <c r="I303" s="334"/>
      <c r="J303" s="334"/>
    </row>
    <row r="304" spans="1:10">
      <c r="A304" s="331" t="s">
        <v>1476</v>
      </c>
      <c r="B304" s="302" t="s">
        <v>505</v>
      </c>
      <c r="C304" s="861" t="s">
        <v>493</v>
      </c>
      <c r="D304" s="141" t="s">
        <v>49</v>
      </c>
      <c r="E304" s="146">
        <v>60</v>
      </c>
      <c r="F304" s="334"/>
      <c r="G304" s="334"/>
      <c r="H304" s="334"/>
      <c r="I304" s="334"/>
      <c r="J304" s="334"/>
    </row>
    <row r="305" spans="1:10">
      <c r="A305" s="331" t="s">
        <v>1477</v>
      </c>
      <c r="B305" s="302" t="s">
        <v>506</v>
      </c>
      <c r="C305" s="861" t="s">
        <v>493</v>
      </c>
      <c r="D305" s="141" t="s">
        <v>49</v>
      </c>
      <c r="E305" s="146">
        <v>60</v>
      </c>
      <c r="F305" s="334"/>
      <c r="G305" s="334"/>
      <c r="H305" s="334"/>
      <c r="I305" s="334"/>
      <c r="J305" s="334"/>
    </row>
    <row r="306" spans="1:10">
      <c r="A306" s="331" t="s">
        <v>1478</v>
      </c>
      <c r="B306" s="302" t="s">
        <v>507</v>
      </c>
      <c r="C306" s="861" t="s">
        <v>493</v>
      </c>
      <c r="D306" s="141" t="s">
        <v>49</v>
      </c>
      <c r="E306" s="146">
        <v>60</v>
      </c>
      <c r="F306" s="334"/>
      <c r="G306" s="334"/>
      <c r="H306" s="334"/>
      <c r="I306" s="334"/>
      <c r="J306" s="334"/>
    </row>
    <row r="307" spans="1:10" ht="25.5">
      <c r="A307" s="331" t="s">
        <v>1479</v>
      </c>
      <c r="B307" s="302" t="s">
        <v>508</v>
      </c>
      <c r="C307" s="861" t="s">
        <v>493</v>
      </c>
      <c r="D307" s="141" t="s">
        <v>49</v>
      </c>
      <c r="E307" s="146">
        <v>60</v>
      </c>
      <c r="F307" s="334"/>
      <c r="G307" s="334"/>
      <c r="H307" s="334"/>
      <c r="I307" s="334"/>
      <c r="J307" s="334"/>
    </row>
    <row r="308" spans="1:10" ht="25.5">
      <c r="A308" s="331" t="s">
        <v>1480</v>
      </c>
      <c r="B308" s="302" t="s">
        <v>509</v>
      </c>
      <c r="C308" s="861" t="s">
        <v>493</v>
      </c>
      <c r="D308" s="141" t="s">
        <v>49</v>
      </c>
      <c r="E308" s="146">
        <v>60</v>
      </c>
      <c r="F308" s="334"/>
      <c r="G308" s="334"/>
      <c r="H308" s="334"/>
      <c r="I308" s="334"/>
      <c r="J308" s="334"/>
    </row>
    <row r="309" spans="1:10" ht="25.5">
      <c r="A309" s="331" t="s">
        <v>1481</v>
      </c>
      <c r="B309" s="302" t="s">
        <v>510</v>
      </c>
      <c r="C309" s="861" t="s">
        <v>493</v>
      </c>
      <c r="D309" s="141" t="s">
        <v>49</v>
      </c>
      <c r="E309" s="146">
        <v>60</v>
      </c>
      <c r="F309" s="334"/>
      <c r="G309" s="334"/>
      <c r="H309" s="334"/>
      <c r="I309" s="334"/>
      <c r="J309" s="334"/>
    </row>
    <row r="310" spans="1:10">
      <c r="A310" s="331" t="s">
        <v>1482</v>
      </c>
      <c r="B310" s="302" t="s">
        <v>469</v>
      </c>
      <c r="C310" s="861" t="s">
        <v>493</v>
      </c>
      <c r="D310" s="141" t="s">
        <v>49</v>
      </c>
      <c r="E310" s="146">
        <v>60</v>
      </c>
      <c r="F310" s="334"/>
      <c r="G310" s="334"/>
      <c r="H310" s="334"/>
      <c r="I310" s="334"/>
      <c r="J310" s="334"/>
    </row>
    <row r="311" spans="1:10" ht="25.5">
      <c r="A311" s="331" t="s">
        <v>1483</v>
      </c>
      <c r="B311" s="302" t="s">
        <v>511</v>
      </c>
      <c r="C311" s="861" t="s">
        <v>493</v>
      </c>
      <c r="D311" s="141" t="s">
        <v>49</v>
      </c>
      <c r="E311" s="299">
        <v>45</v>
      </c>
      <c r="F311" s="334"/>
      <c r="G311" s="334"/>
      <c r="H311" s="334"/>
      <c r="I311" s="334"/>
      <c r="J311" s="334"/>
    </row>
    <row r="312" spans="1:10">
      <c r="A312" s="331" t="s">
        <v>1484</v>
      </c>
      <c r="B312" s="302" t="s">
        <v>512</v>
      </c>
      <c r="C312" s="861" t="s">
        <v>493</v>
      </c>
      <c r="D312" s="141" t="s">
        <v>49</v>
      </c>
      <c r="E312" s="299">
        <v>45</v>
      </c>
      <c r="F312" s="334"/>
      <c r="G312" s="334"/>
      <c r="H312" s="334"/>
      <c r="I312" s="334"/>
      <c r="J312" s="334"/>
    </row>
    <row r="313" spans="1:10">
      <c r="A313" s="331" t="s">
        <v>1485</v>
      </c>
      <c r="B313" s="302" t="s">
        <v>513</v>
      </c>
      <c r="C313" s="861" t="s">
        <v>493</v>
      </c>
      <c r="D313" s="141" t="s">
        <v>49</v>
      </c>
      <c r="E313" s="299">
        <v>45</v>
      </c>
      <c r="F313" s="334"/>
      <c r="G313" s="334"/>
      <c r="H313" s="334"/>
      <c r="I313" s="334"/>
      <c r="J313" s="334"/>
    </row>
    <row r="314" spans="1:10" ht="25.5">
      <c r="A314" s="331" t="s">
        <v>1486</v>
      </c>
      <c r="B314" s="302" t="s">
        <v>514</v>
      </c>
      <c r="C314" s="861" t="s">
        <v>515</v>
      </c>
      <c r="D314" s="334" t="s">
        <v>87</v>
      </c>
      <c r="E314" s="299">
        <v>36</v>
      </c>
      <c r="F314" s="334"/>
      <c r="G314" s="334"/>
      <c r="H314" s="334"/>
      <c r="I314" s="334"/>
      <c r="J314" s="334"/>
    </row>
    <row r="315" spans="1:10" ht="25.5">
      <c r="A315" s="331" t="s">
        <v>1487</v>
      </c>
      <c r="B315" s="302" t="s">
        <v>516</v>
      </c>
      <c r="C315" s="861" t="s">
        <v>517</v>
      </c>
      <c r="D315" s="334" t="s">
        <v>87</v>
      </c>
      <c r="E315" s="299">
        <v>30</v>
      </c>
      <c r="F315" s="334"/>
      <c r="G315" s="334"/>
      <c r="H315" s="334"/>
      <c r="I315" s="334"/>
      <c r="J315" s="334"/>
    </row>
    <row r="316" spans="1:10" ht="25.5">
      <c r="A316" s="331" t="s">
        <v>1488</v>
      </c>
      <c r="B316" s="302" t="s">
        <v>518</v>
      </c>
      <c r="C316" s="861" t="s">
        <v>517</v>
      </c>
      <c r="D316" s="334" t="s">
        <v>49</v>
      </c>
      <c r="E316" s="882">
        <v>30</v>
      </c>
      <c r="F316" s="167"/>
      <c r="G316" s="762"/>
      <c r="H316" s="762"/>
      <c r="I316" s="762"/>
      <c r="J316" s="762"/>
    </row>
    <row r="317" spans="1:10">
      <c r="A317" s="332"/>
      <c r="B317" s="824"/>
      <c r="C317" s="830"/>
      <c r="D317" s="335"/>
      <c r="E317" s="358"/>
      <c r="F317" s="775"/>
      <c r="G317" s="776"/>
      <c r="H317" s="405"/>
      <c r="I317" s="878" t="s">
        <v>1052</v>
      </c>
      <c r="J317" s="879"/>
    </row>
    <row r="318" spans="1:10">
      <c r="A318" s="330" t="s">
        <v>1053</v>
      </c>
      <c r="B318" s="181" t="s">
        <v>2780</v>
      </c>
      <c r="C318" s="865"/>
      <c r="D318" s="333"/>
      <c r="E318" s="357"/>
      <c r="F318" s="333"/>
      <c r="G318" s="333"/>
      <c r="H318" s="333"/>
      <c r="I318" s="333"/>
      <c r="J318" s="333"/>
    </row>
    <row r="319" spans="1:10" ht="25.5">
      <c r="A319" s="331" t="s">
        <v>1055</v>
      </c>
      <c r="B319" s="302" t="s">
        <v>522</v>
      </c>
      <c r="C319" s="861" t="s">
        <v>523</v>
      </c>
      <c r="D319" s="144" t="s">
        <v>49</v>
      </c>
      <c r="E319" s="299">
        <v>12</v>
      </c>
      <c r="F319" s="334"/>
      <c r="G319" s="334"/>
      <c r="H319" s="334"/>
      <c r="I319" s="334"/>
      <c r="J319" s="334"/>
    </row>
    <row r="320" spans="1:10" ht="25.5">
      <c r="A320" s="331" t="s">
        <v>1057</v>
      </c>
      <c r="B320" s="302" t="s">
        <v>525</v>
      </c>
      <c r="C320" s="861" t="s">
        <v>526</v>
      </c>
      <c r="D320" s="144" t="s">
        <v>49</v>
      </c>
      <c r="E320" s="299">
        <v>9</v>
      </c>
      <c r="F320" s="334"/>
      <c r="G320" s="334"/>
      <c r="H320" s="334"/>
      <c r="I320" s="334"/>
      <c r="J320" s="334"/>
    </row>
    <row r="321" spans="1:10" ht="25.5">
      <c r="A321" s="331" t="s">
        <v>1058</v>
      </c>
      <c r="B321" s="302" t="s">
        <v>528</v>
      </c>
      <c r="C321" s="861" t="s">
        <v>529</v>
      </c>
      <c r="D321" s="144" t="s">
        <v>49</v>
      </c>
      <c r="E321" s="299">
        <v>12</v>
      </c>
      <c r="F321" s="334"/>
      <c r="G321" s="334"/>
      <c r="H321" s="334"/>
      <c r="I321" s="334"/>
      <c r="J321" s="334"/>
    </row>
    <row r="322" spans="1:10" ht="25.5">
      <c r="A322" s="331" t="s">
        <v>1489</v>
      </c>
      <c r="B322" s="302" t="s">
        <v>531</v>
      </c>
      <c r="C322" s="861" t="s">
        <v>532</v>
      </c>
      <c r="D322" s="144" t="s">
        <v>49</v>
      </c>
      <c r="E322" s="299">
        <v>6</v>
      </c>
      <c r="F322" s="334"/>
      <c r="G322" s="334"/>
      <c r="H322" s="334"/>
      <c r="I322" s="334"/>
      <c r="J322" s="334"/>
    </row>
    <row r="323" spans="1:10" ht="25.5">
      <c r="A323" s="331" t="s">
        <v>1490</v>
      </c>
      <c r="B323" s="302" t="s">
        <v>533</v>
      </c>
      <c r="C323" s="861" t="s">
        <v>534</v>
      </c>
      <c r="D323" s="144" t="s">
        <v>49</v>
      </c>
      <c r="E323" s="299">
        <v>9</v>
      </c>
      <c r="F323" s="334"/>
      <c r="G323" s="334"/>
      <c r="H323" s="334"/>
      <c r="I323" s="334"/>
      <c r="J323" s="334"/>
    </row>
    <row r="324" spans="1:10" ht="25.5">
      <c r="A324" s="331" t="s">
        <v>1491</v>
      </c>
      <c r="B324" s="302" t="s">
        <v>535</v>
      </c>
      <c r="C324" s="861" t="s">
        <v>536</v>
      </c>
      <c r="D324" s="144" t="s">
        <v>49</v>
      </c>
      <c r="E324" s="299">
        <v>6</v>
      </c>
      <c r="F324" s="334"/>
      <c r="G324" s="334"/>
      <c r="H324" s="334"/>
      <c r="I324" s="334"/>
      <c r="J324" s="334"/>
    </row>
    <row r="325" spans="1:10" ht="25.5">
      <c r="A325" s="331" t="s">
        <v>1492</v>
      </c>
      <c r="B325" s="302" t="s">
        <v>537</v>
      </c>
      <c r="C325" s="861" t="s">
        <v>538</v>
      </c>
      <c r="D325" s="144" t="s">
        <v>49</v>
      </c>
      <c r="E325" s="299">
        <v>12</v>
      </c>
      <c r="F325" s="334"/>
      <c r="G325" s="334"/>
      <c r="H325" s="334"/>
      <c r="I325" s="334"/>
      <c r="J325" s="334"/>
    </row>
    <row r="326" spans="1:10" ht="25.5">
      <c r="A326" s="331" t="s">
        <v>1493</v>
      </c>
      <c r="B326" s="302" t="s">
        <v>539</v>
      </c>
      <c r="C326" s="861" t="s">
        <v>540</v>
      </c>
      <c r="D326" s="144" t="s">
        <v>49</v>
      </c>
      <c r="E326" s="299">
        <v>12</v>
      </c>
      <c r="F326" s="334"/>
      <c r="G326" s="334"/>
      <c r="H326" s="334"/>
      <c r="I326" s="334"/>
      <c r="J326" s="334"/>
    </row>
    <row r="327" spans="1:10" ht="38.25">
      <c r="A327" s="331" t="s">
        <v>1494</v>
      </c>
      <c r="B327" s="302" t="s">
        <v>541</v>
      </c>
      <c r="C327" s="861" t="s">
        <v>542</v>
      </c>
      <c r="D327" s="144" t="s">
        <v>49</v>
      </c>
      <c r="E327" s="299">
        <v>12</v>
      </c>
      <c r="F327" s="334"/>
      <c r="G327" s="334"/>
      <c r="H327" s="334"/>
      <c r="I327" s="334"/>
      <c r="J327" s="334"/>
    </row>
    <row r="328" spans="1:10" ht="25.5">
      <c r="A328" s="331" t="s">
        <v>1495</v>
      </c>
      <c r="B328" s="302" t="s">
        <v>543</v>
      </c>
      <c r="C328" s="861" t="s">
        <v>544</v>
      </c>
      <c r="D328" s="144" t="s">
        <v>49</v>
      </c>
      <c r="E328" s="299">
        <v>36</v>
      </c>
      <c r="F328" s="334"/>
      <c r="G328" s="334"/>
      <c r="H328" s="334"/>
      <c r="I328" s="334"/>
      <c r="J328" s="334"/>
    </row>
    <row r="329" spans="1:10" ht="25.5">
      <c r="A329" s="331" t="s">
        <v>1496</v>
      </c>
      <c r="B329" s="302" t="s">
        <v>545</v>
      </c>
      <c r="C329" s="861" t="s">
        <v>546</v>
      </c>
      <c r="D329" s="144" t="s">
        <v>49</v>
      </c>
      <c r="E329" s="299">
        <v>12</v>
      </c>
      <c r="F329" s="334"/>
      <c r="G329" s="334"/>
      <c r="H329" s="334"/>
      <c r="I329" s="334"/>
      <c r="J329" s="334"/>
    </row>
    <row r="330" spans="1:10" ht="25.5">
      <c r="A330" s="331" t="s">
        <v>1497</v>
      </c>
      <c r="B330" s="302" t="s">
        <v>547</v>
      </c>
      <c r="C330" s="861" t="s">
        <v>548</v>
      </c>
      <c r="D330" s="144" t="s">
        <v>49</v>
      </c>
      <c r="E330" s="299">
        <v>12</v>
      </c>
      <c r="F330" s="334"/>
      <c r="G330" s="334"/>
      <c r="H330" s="334"/>
      <c r="I330" s="334"/>
      <c r="J330" s="334"/>
    </row>
    <row r="331" spans="1:10" ht="25.5">
      <c r="A331" s="331" t="s">
        <v>1498</v>
      </c>
      <c r="B331" s="302" t="s">
        <v>549</v>
      </c>
      <c r="C331" s="861" t="s">
        <v>550</v>
      </c>
      <c r="D331" s="144" t="s">
        <v>49</v>
      </c>
      <c r="E331" s="299">
        <v>6</v>
      </c>
      <c r="F331" s="334"/>
      <c r="G331" s="334"/>
      <c r="H331" s="334"/>
      <c r="I331" s="334"/>
      <c r="J331" s="334"/>
    </row>
    <row r="332" spans="1:10" ht="25.5">
      <c r="A332" s="331" t="s">
        <v>1499</v>
      </c>
      <c r="B332" s="302" t="s">
        <v>551</v>
      </c>
      <c r="C332" s="861" t="s">
        <v>552</v>
      </c>
      <c r="D332" s="144" t="s">
        <v>49</v>
      </c>
      <c r="E332" s="299">
        <v>12</v>
      </c>
      <c r="F332" s="334"/>
      <c r="G332" s="334"/>
      <c r="H332" s="334"/>
      <c r="I332" s="334"/>
      <c r="J332" s="334"/>
    </row>
    <row r="333" spans="1:10" ht="25.5">
      <c r="A333" s="331" t="s">
        <v>1500</v>
      </c>
      <c r="B333" s="302" t="s">
        <v>553</v>
      </c>
      <c r="C333" s="861" t="s">
        <v>554</v>
      </c>
      <c r="D333" s="144" t="s">
        <v>49</v>
      </c>
      <c r="E333" s="299">
        <v>6</v>
      </c>
      <c r="F333" s="334"/>
      <c r="G333" s="334"/>
      <c r="H333" s="334"/>
      <c r="I333" s="334"/>
      <c r="J333" s="334"/>
    </row>
    <row r="334" spans="1:10" ht="25.5">
      <c r="A334" s="331" t="s">
        <v>1501</v>
      </c>
      <c r="B334" s="302" t="s">
        <v>555</v>
      </c>
      <c r="C334" s="861" t="s">
        <v>556</v>
      </c>
      <c r="D334" s="144" t="s">
        <v>49</v>
      </c>
      <c r="E334" s="299">
        <v>6</v>
      </c>
      <c r="F334" s="334"/>
      <c r="G334" s="334"/>
      <c r="H334" s="334"/>
      <c r="I334" s="334"/>
      <c r="J334" s="334"/>
    </row>
    <row r="335" spans="1:10">
      <c r="A335" s="332"/>
      <c r="B335" s="883"/>
      <c r="C335" s="830"/>
      <c r="D335" s="335"/>
      <c r="E335" s="358"/>
      <c r="F335" s="775"/>
      <c r="G335" s="776"/>
      <c r="H335" s="335"/>
      <c r="I335" s="775" t="s">
        <v>1059</v>
      </c>
      <c r="J335" s="208"/>
    </row>
    <row r="336" spans="1:10">
      <c r="A336" s="330" t="s">
        <v>1060</v>
      </c>
      <c r="B336" s="181" t="s">
        <v>2779</v>
      </c>
      <c r="C336" s="865"/>
      <c r="D336" s="333"/>
      <c r="E336" s="357"/>
      <c r="F336" s="333"/>
      <c r="G336" s="333"/>
      <c r="H336" s="333"/>
      <c r="I336" s="333"/>
      <c r="J336" s="333"/>
    </row>
    <row r="337" spans="1:10" ht="25.5">
      <c r="A337" s="331" t="s">
        <v>1062</v>
      </c>
      <c r="B337" s="302" t="s">
        <v>560</v>
      </c>
      <c r="C337" s="861" t="s">
        <v>561</v>
      </c>
      <c r="D337" s="144" t="s">
        <v>49</v>
      </c>
      <c r="E337" s="299">
        <v>60</v>
      </c>
      <c r="F337" s="334"/>
      <c r="G337" s="334"/>
      <c r="H337" s="334"/>
      <c r="I337" s="334"/>
      <c r="J337" s="334"/>
    </row>
    <row r="338" spans="1:10" ht="25.5">
      <c r="A338" s="331" t="s">
        <v>1065</v>
      </c>
      <c r="B338" s="302" t="s">
        <v>562</v>
      </c>
      <c r="C338" s="861" t="s">
        <v>561</v>
      </c>
      <c r="D338" s="144" t="s">
        <v>49</v>
      </c>
      <c r="E338" s="299">
        <v>240</v>
      </c>
      <c r="F338" s="334"/>
      <c r="G338" s="334"/>
      <c r="H338" s="334"/>
      <c r="I338" s="334"/>
      <c r="J338" s="334"/>
    </row>
    <row r="339" spans="1:10" ht="25.5">
      <c r="A339" s="331" t="s">
        <v>1067</v>
      </c>
      <c r="B339" s="302" t="s">
        <v>563</v>
      </c>
      <c r="C339" s="861" t="s">
        <v>561</v>
      </c>
      <c r="D339" s="144" t="s">
        <v>49</v>
      </c>
      <c r="E339" s="299">
        <v>12</v>
      </c>
      <c r="F339" s="334"/>
      <c r="G339" s="334"/>
      <c r="H339" s="334"/>
      <c r="I339" s="334"/>
      <c r="J339" s="334"/>
    </row>
    <row r="340" spans="1:10" ht="25.5">
      <c r="A340" s="331" t="s">
        <v>1068</v>
      </c>
      <c r="B340" s="302" t="s">
        <v>564</v>
      </c>
      <c r="C340" s="861" t="s">
        <v>561</v>
      </c>
      <c r="D340" s="144" t="s">
        <v>49</v>
      </c>
      <c r="E340" s="299">
        <v>6</v>
      </c>
      <c r="F340" s="334"/>
      <c r="G340" s="334"/>
      <c r="H340" s="334"/>
      <c r="I340" s="334"/>
      <c r="J340" s="334"/>
    </row>
    <row r="341" spans="1:10">
      <c r="A341" s="332"/>
      <c r="B341" s="824"/>
      <c r="C341" s="830"/>
      <c r="D341" s="335"/>
      <c r="E341" s="358"/>
      <c r="F341" s="775"/>
      <c r="G341" s="776"/>
      <c r="H341" s="335"/>
      <c r="I341" s="775" t="s">
        <v>1083</v>
      </c>
      <c r="J341" s="208"/>
    </row>
    <row r="342" spans="1:10">
      <c r="A342" s="330" t="s">
        <v>1135</v>
      </c>
      <c r="B342" s="181" t="s">
        <v>2778</v>
      </c>
      <c r="C342" s="865"/>
      <c r="D342" s="184"/>
      <c r="E342" s="185"/>
      <c r="F342" s="333"/>
      <c r="G342" s="333"/>
      <c r="H342" s="333"/>
      <c r="I342" s="333"/>
      <c r="J342" s="333"/>
    </row>
    <row r="343" spans="1:10" ht="25.5">
      <c r="A343" s="331" t="s">
        <v>1136</v>
      </c>
      <c r="B343" s="302" t="s">
        <v>568</v>
      </c>
      <c r="C343" s="861" t="s">
        <v>2707</v>
      </c>
      <c r="D343" s="144" t="s">
        <v>49</v>
      </c>
      <c r="E343" s="299">
        <v>150</v>
      </c>
      <c r="F343" s="334"/>
      <c r="G343" s="334"/>
      <c r="H343" s="334"/>
      <c r="I343" s="334"/>
      <c r="J343" s="334"/>
    </row>
    <row r="344" spans="1:10" ht="63.75">
      <c r="A344" s="331" t="s">
        <v>1139</v>
      </c>
      <c r="B344" s="302" t="s">
        <v>569</v>
      </c>
      <c r="C344" s="861" t="s">
        <v>570</v>
      </c>
      <c r="D344" s="144" t="s">
        <v>49</v>
      </c>
      <c r="E344" s="299">
        <v>90</v>
      </c>
      <c r="F344" s="334"/>
      <c r="G344" s="334"/>
      <c r="H344" s="334"/>
      <c r="I344" s="334"/>
      <c r="J344" s="334"/>
    </row>
    <row r="345" spans="1:10">
      <c r="A345" s="332"/>
      <c r="B345" s="824"/>
      <c r="C345" s="830"/>
      <c r="D345" s="335"/>
      <c r="E345" s="358"/>
      <c r="F345" s="775"/>
      <c r="G345" s="776"/>
      <c r="H345" s="776"/>
      <c r="I345" s="775" t="s">
        <v>1146</v>
      </c>
      <c r="J345" s="208"/>
    </row>
    <row r="346" spans="1:10">
      <c r="A346" s="330" t="s">
        <v>1147</v>
      </c>
      <c r="B346" s="181" t="s">
        <v>2777</v>
      </c>
      <c r="C346" s="868"/>
      <c r="D346" s="333"/>
      <c r="E346" s="357"/>
      <c r="F346" s="333"/>
      <c r="G346" s="333"/>
      <c r="H346" s="333"/>
      <c r="I346" s="333"/>
      <c r="J346" s="333"/>
    </row>
    <row r="347" spans="1:10" ht="25.5">
      <c r="A347" s="331" t="s">
        <v>1148</v>
      </c>
      <c r="B347" s="302" t="s">
        <v>574</v>
      </c>
      <c r="C347" s="861" t="s">
        <v>574</v>
      </c>
      <c r="D347" s="141" t="s">
        <v>31</v>
      </c>
      <c r="E347" s="299">
        <v>3</v>
      </c>
      <c r="F347" s="334"/>
      <c r="G347" s="334"/>
      <c r="H347" s="334"/>
      <c r="I347" s="334"/>
      <c r="J347" s="334"/>
    </row>
    <row r="348" spans="1:10">
      <c r="A348" s="331" t="s">
        <v>1151</v>
      </c>
      <c r="B348" s="302" t="s">
        <v>575</v>
      </c>
      <c r="C348" s="861" t="s">
        <v>576</v>
      </c>
      <c r="D348" s="141" t="s">
        <v>31</v>
      </c>
      <c r="E348" s="299">
        <v>3</v>
      </c>
      <c r="F348" s="334"/>
      <c r="G348" s="334"/>
      <c r="H348" s="334"/>
      <c r="I348" s="334"/>
      <c r="J348" s="334"/>
    </row>
    <row r="349" spans="1:10" ht="38.25">
      <c r="A349" s="331" t="s">
        <v>1154</v>
      </c>
      <c r="B349" s="302" t="s">
        <v>577</v>
      </c>
      <c r="C349" s="861" t="s">
        <v>2708</v>
      </c>
      <c r="D349" s="141" t="s">
        <v>31</v>
      </c>
      <c r="E349" s="299">
        <v>9</v>
      </c>
      <c r="F349" s="334"/>
      <c r="G349" s="334"/>
      <c r="H349" s="334"/>
      <c r="I349" s="334"/>
      <c r="J349" s="334"/>
    </row>
    <row r="350" spans="1:10" ht="38.25">
      <c r="A350" s="331" t="s">
        <v>1502</v>
      </c>
      <c r="B350" s="302" t="s">
        <v>578</v>
      </c>
      <c r="C350" s="861" t="s">
        <v>2709</v>
      </c>
      <c r="D350" s="141" t="s">
        <v>31</v>
      </c>
      <c r="E350" s="299">
        <v>9</v>
      </c>
      <c r="F350" s="334"/>
      <c r="G350" s="334"/>
      <c r="H350" s="334"/>
      <c r="I350" s="334"/>
      <c r="J350" s="334"/>
    </row>
    <row r="351" spans="1:10" ht="38.25">
      <c r="A351" s="331" t="s">
        <v>1503</v>
      </c>
      <c r="B351" s="302" t="s">
        <v>579</v>
      </c>
      <c r="C351" s="861" t="s">
        <v>2710</v>
      </c>
      <c r="D351" s="141" t="s">
        <v>31</v>
      </c>
      <c r="E351" s="299">
        <v>9</v>
      </c>
      <c r="F351" s="334"/>
      <c r="G351" s="334"/>
      <c r="H351" s="334"/>
      <c r="I351" s="334"/>
      <c r="J351" s="334"/>
    </row>
    <row r="352" spans="1:10" ht="38.25">
      <c r="A352" s="331" t="s">
        <v>1504</v>
      </c>
      <c r="B352" s="302" t="s">
        <v>580</v>
      </c>
      <c r="C352" s="861" t="s">
        <v>2712</v>
      </c>
      <c r="D352" s="141" t="s">
        <v>31</v>
      </c>
      <c r="E352" s="299">
        <v>18</v>
      </c>
      <c r="F352" s="334"/>
      <c r="G352" s="334"/>
      <c r="H352" s="334"/>
      <c r="I352" s="334"/>
      <c r="J352" s="334"/>
    </row>
    <row r="353" spans="1:10" ht="38.25">
      <c r="A353" s="331" t="s">
        <v>1505</v>
      </c>
      <c r="B353" s="302" t="s">
        <v>581</v>
      </c>
      <c r="C353" s="861" t="s">
        <v>2711</v>
      </c>
      <c r="D353" s="141" t="s">
        <v>31</v>
      </c>
      <c r="E353" s="299">
        <v>30</v>
      </c>
      <c r="F353" s="334"/>
      <c r="G353" s="334"/>
      <c r="H353" s="334"/>
      <c r="I353" s="334"/>
      <c r="J353" s="334"/>
    </row>
    <row r="354" spans="1:10">
      <c r="A354" s="332"/>
      <c r="B354" s="824"/>
      <c r="C354" s="830"/>
      <c r="D354" s="335"/>
      <c r="E354" s="358"/>
      <c r="F354" s="775"/>
      <c r="G354" s="776"/>
      <c r="H354" s="335"/>
      <c r="I354" s="775" t="s">
        <v>1157</v>
      </c>
      <c r="J354" s="208"/>
    </row>
    <row r="355" spans="1:10">
      <c r="A355" s="330" t="s">
        <v>1158</v>
      </c>
      <c r="B355" s="181" t="s">
        <v>2776</v>
      </c>
      <c r="C355" s="868"/>
      <c r="D355" s="333"/>
      <c r="E355" s="357"/>
      <c r="F355" s="333"/>
      <c r="G355" s="333"/>
      <c r="H355" s="333"/>
      <c r="I355" s="333"/>
      <c r="J355" s="333"/>
    </row>
    <row r="356" spans="1:10" ht="25.5">
      <c r="A356" s="267" t="s">
        <v>1506</v>
      </c>
      <c r="B356" s="302" t="s">
        <v>585</v>
      </c>
      <c r="C356" s="861" t="s">
        <v>2713</v>
      </c>
      <c r="D356" s="384" t="s">
        <v>31</v>
      </c>
      <c r="E356" s="287">
        <v>3</v>
      </c>
      <c r="F356" s="334"/>
      <c r="G356" s="334"/>
      <c r="H356" s="334"/>
      <c r="I356" s="334"/>
      <c r="J356" s="334"/>
    </row>
    <row r="357" spans="1:10" ht="25.5">
      <c r="A357" s="267" t="s">
        <v>1508</v>
      </c>
      <c r="B357" s="302" t="s">
        <v>587</v>
      </c>
      <c r="C357" s="861" t="s">
        <v>588</v>
      </c>
      <c r="D357" s="384" t="s">
        <v>31</v>
      </c>
      <c r="E357" s="287">
        <v>3</v>
      </c>
      <c r="F357" s="334"/>
      <c r="G357" s="334"/>
      <c r="H357" s="334"/>
      <c r="I357" s="334"/>
      <c r="J357" s="334"/>
    </row>
    <row r="358" spans="1:10" ht="25.5">
      <c r="A358" s="267" t="s">
        <v>1509</v>
      </c>
      <c r="B358" s="302" t="s">
        <v>589</v>
      </c>
      <c r="C358" s="861" t="s">
        <v>590</v>
      </c>
      <c r="D358" s="384" t="s">
        <v>31</v>
      </c>
      <c r="E358" s="287">
        <v>3</v>
      </c>
      <c r="F358" s="334"/>
      <c r="G358" s="334"/>
      <c r="H358" s="334"/>
      <c r="I358" s="334"/>
      <c r="J358" s="334"/>
    </row>
    <row r="359" spans="1:10" ht="25.5">
      <c r="A359" s="267" t="s">
        <v>1160</v>
      </c>
      <c r="B359" s="302" t="s">
        <v>591</v>
      </c>
      <c r="C359" s="861" t="s">
        <v>592</v>
      </c>
      <c r="D359" s="384" t="s">
        <v>31</v>
      </c>
      <c r="E359" s="287">
        <v>3</v>
      </c>
      <c r="F359" s="334"/>
      <c r="G359" s="334"/>
      <c r="H359" s="334"/>
      <c r="I359" s="334"/>
      <c r="J359" s="334"/>
    </row>
    <row r="360" spans="1:10" ht="38.25">
      <c r="A360" s="267" t="s">
        <v>1163</v>
      </c>
      <c r="B360" s="302" t="s">
        <v>1507</v>
      </c>
      <c r="C360" s="861" t="s">
        <v>593</v>
      </c>
      <c r="D360" s="384" t="s">
        <v>31</v>
      </c>
      <c r="E360" s="287">
        <v>3</v>
      </c>
      <c r="F360" s="334"/>
      <c r="G360" s="334"/>
      <c r="H360" s="334"/>
      <c r="I360" s="334"/>
      <c r="J360" s="334"/>
    </row>
    <row r="361" spans="1:10" ht="25.5">
      <c r="A361" s="267" t="s">
        <v>1166</v>
      </c>
      <c r="B361" s="302" t="s">
        <v>594</v>
      </c>
      <c r="C361" s="861" t="s">
        <v>595</v>
      </c>
      <c r="D361" s="384" t="s">
        <v>31</v>
      </c>
      <c r="E361" s="287">
        <v>3</v>
      </c>
      <c r="F361" s="334"/>
      <c r="G361" s="334"/>
      <c r="H361" s="334"/>
      <c r="I361" s="334"/>
      <c r="J361" s="334"/>
    </row>
    <row r="362" spans="1:10" ht="25.5">
      <c r="A362" s="267" t="s">
        <v>1168</v>
      </c>
      <c r="B362" s="302" t="s">
        <v>596</v>
      </c>
      <c r="C362" s="861" t="s">
        <v>597</v>
      </c>
      <c r="D362" s="384" t="s">
        <v>31</v>
      </c>
      <c r="E362" s="287">
        <v>3</v>
      </c>
      <c r="F362" s="334"/>
      <c r="G362" s="334"/>
      <c r="H362" s="334"/>
      <c r="I362" s="334"/>
      <c r="J362" s="334"/>
    </row>
    <row r="363" spans="1:10" ht="38.25">
      <c r="A363" s="267" t="s">
        <v>1171</v>
      </c>
      <c r="B363" s="302" t="s">
        <v>598</v>
      </c>
      <c r="C363" s="861" t="s">
        <v>599</v>
      </c>
      <c r="D363" s="384" t="s">
        <v>31</v>
      </c>
      <c r="E363" s="287">
        <v>3</v>
      </c>
      <c r="F363" s="334"/>
      <c r="G363" s="334"/>
      <c r="H363" s="334"/>
      <c r="I363" s="334"/>
      <c r="J363" s="334"/>
    </row>
    <row r="364" spans="1:10" ht="25.5">
      <c r="A364" s="267" t="s">
        <v>1173</v>
      </c>
      <c r="B364" s="302" t="s">
        <v>600</v>
      </c>
      <c r="C364" s="884" t="s">
        <v>601</v>
      </c>
      <c r="D364" s="384" t="s">
        <v>31</v>
      </c>
      <c r="E364" s="287">
        <v>3</v>
      </c>
      <c r="F364" s="334"/>
      <c r="G364" s="334"/>
      <c r="H364" s="334"/>
      <c r="I364" s="334"/>
      <c r="J364" s="334"/>
    </row>
    <row r="365" spans="1:10" ht="38.25">
      <c r="A365" s="267" t="s">
        <v>1510</v>
      </c>
      <c r="B365" s="302" t="s">
        <v>602</v>
      </c>
      <c r="C365" s="861" t="s">
        <v>603</v>
      </c>
      <c r="D365" s="384" t="s">
        <v>31</v>
      </c>
      <c r="E365" s="287">
        <v>3</v>
      </c>
      <c r="F365" s="334"/>
      <c r="G365" s="334"/>
      <c r="H365" s="334"/>
      <c r="I365" s="334"/>
      <c r="J365" s="334"/>
    </row>
    <row r="366" spans="1:10" ht="38.25">
      <c r="A366" s="267" t="s">
        <v>1511</v>
      </c>
      <c r="B366" s="302" t="s">
        <v>604</v>
      </c>
      <c r="C366" s="861" t="s">
        <v>605</v>
      </c>
      <c r="D366" s="384" t="s">
        <v>31</v>
      </c>
      <c r="E366" s="287">
        <v>3</v>
      </c>
      <c r="F366" s="334"/>
      <c r="G366" s="334"/>
      <c r="H366" s="334"/>
      <c r="I366" s="334"/>
      <c r="J366" s="334"/>
    </row>
    <row r="367" spans="1:10" ht="25.5">
      <c r="A367" s="267" t="s">
        <v>1512</v>
      </c>
      <c r="B367" s="302" t="s">
        <v>606</v>
      </c>
      <c r="C367" s="861" t="s">
        <v>607</v>
      </c>
      <c r="D367" s="384" t="s">
        <v>31</v>
      </c>
      <c r="E367" s="287">
        <v>3</v>
      </c>
      <c r="F367" s="334"/>
      <c r="G367" s="334"/>
      <c r="H367" s="334"/>
      <c r="I367" s="334"/>
      <c r="J367" s="334"/>
    </row>
    <row r="368" spans="1:10" ht="38.25">
      <c r="A368" s="267" t="s">
        <v>1513</v>
      </c>
      <c r="B368" s="302" t="s">
        <v>608</v>
      </c>
      <c r="C368" s="861" t="s">
        <v>609</v>
      </c>
      <c r="D368" s="384" t="s">
        <v>31</v>
      </c>
      <c r="E368" s="287">
        <v>3</v>
      </c>
      <c r="F368" s="334"/>
      <c r="G368" s="334"/>
      <c r="H368" s="334"/>
      <c r="I368" s="334"/>
      <c r="J368" s="334"/>
    </row>
    <row r="369" spans="1:10" ht="38.25">
      <c r="A369" s="267" t="s">
        <v>1514</v>
      </c>
      <c r="B369" s="302" t="s">
        <v>610</v>
      </c>
      <c r="C369" s="861" t="s">
        <v>611</v>
      </c>
      <c r="D369" s="384" t="s">
        <v>31</v>
      </c>
      <c r="E369" s="287">
        <v>3</v>
      </c>
      <c r="F369" s="334"/>
      <c r="G369" s="334"/>
      <c r="H369" s="334"/>
      <c r="I369" s="334"/>
      <c r="J369" s="334"/>
    </row>
    <row r="370" spans="1:10" ht="38.25">
      <c r="A370" s="267" t="s">
        <v>1515</v>
      </c>
      <c r="B370" s="302" t="s">
        <v>612</v>
      </c>
      <c r="C370" s="861" t="s">
        <v>613</v>
      </c>
      <c r="D370" s="384" t="s">
        <v>31</v>
      </c>
      <c r="E370" s="287">
        <v>3</v>
      </c>
      <c r="F370" s="334"/>
      <c r="G370" s="334"/>
      <c r="H370" s="334"/>
      <c r="I370" s="334"/>
      <c r="J370" s="334"/>
    </row>
    <row r="371" spans="1:10" ht="25.5">
      <c r="A371" s="267" t="s">
        <v>1516</v>
      </c>
      <c r="B371" s="302" t="s">
        <v>614</v>
      </c>
      <c r="C371" s="861" t="s">
        <v>615</v>
      </c>
      <c r="D371" s="384" t="s">
        <v>31</v>
      </c>
      <c r="E371" s="287">
        <v>3</v>
      </c>
      <c r="F371" s="334"/>
      <c r="G371" s="334"/>
      <c r="H371" s="334"/>
      <c r="I371" s="334"/>
      <c r="J371" s="334"/>
    </row>
    <row r="372" spans="1:10" ht="25.5">
      <c r="A372" s="267" t="s">
        <v>1517</v>
      </c>
      <c r="B372" s="302" t="s">
        <v>616</v>
      </c>
      <c r="C372" s="861" t="s">
        <v>617</v>
      </c>
      <c r="D372" s="384" t="s">
        <v>31</v>
      </c>
      <c r="E372" s="287">
        <v>3</v>
      </c>
      <c r="F372" s="334"/>
      <c r="G372" s="334"/>
      <c r="H372" s="334"/>
      <c r="I372" s="334"/>
      <c r="J372" s="334"/>
    </row>
    <row r="373" spans="1:10" ht="25.5">
      <c r="A373" s="267" t="s">
        <v>1518</v>
      </c>
      <c r="B373" s="302" t="s">
        <v>618</v>
      </c>
      <c r="C373" s="861" t="s">
        <v>619</v>
      </c>
      <c r="D373" s="384" t="s">
        <v>31</v>
      </c>
      <c r="E373" s="287">
        <v>3</v>
      </c>
      <c r="F373" s="334"/>
      <c r="G373" s="334"/>
      <c r="H373" s="334"/>
      <c r="I373" s="334"/>
      <c r="J373" s="334"/>
    </row>
    <row r="374" spans="1:10">
      <c r="A374" s="332"/>
      <c r="B374" s="824"/>
      <c r="C374" s="830"/>
      <c r="D374" s="335"/>
      <c r="E374" s="358"/>
      <c r="F374" s="775"/>
      <c r="G374" s="776"/>
      <c r="H374" s="335"/>
      <c r="I374" s="775" t="s">
        <v>1176</v>
      </c>
      <c r="J374" s="208"/>
    </row>
    <row r="375" spans="1:10">
      <c r="A375" s="330" t="s">
        <v>1177</v>
      </c>
      <c r="B375" s="181" t="s">
        <v>2775</v>
      </c>
      <c r="C375" s="865"/>
      <c r="D375" s="333"/>
      <c r="E375" s="357"/>
      <c r="F375" s="333"/>
      <c r="G375" s="333"/>
      <c r="H375" s="333"/>
      <c r="I375" s="333"/>
      <c r="J375" s="333"/>
    </row>
    <row r="376" spans="1:10" ht="25.5">
      <c r="A376" s="331" t="s">
        <v>1178</v>
      </c>
      <c r="B376" s="148" t="s">
        <v>623</v>
      </c>
      <c r="C376" s="885" t="s">
        <v>624</v>
      </c>
      <c r="D376" s="334" t="s">
        <v>87</v>
      </c>
      <c r="E376" s="360">
        <v>3</v>
      </c>
      <c r="F376" s="334"/>
      <c r="G376" s="334"/>
      <c r="H376" s="334"/>
      <c r="I376" s="334"/>
      <c r="J376" s="334"/>
    </row>
    <row r="377" spans="1:10" ht="25.5">
      <c r="A377" s="331" t="s">
        <v>1179</v>
      </c>
      <c r="B377" s="148" t="s">
        <v>625</v>
      </c>
      <c r="C377" s="861" t="s">
        <v>626</v>
      </c>
      <c r="D377" s="334" t="s">
        <v>87</v>
      </c>
      <c r="E377" s="360">
        <v>3</v>
      </c>
      <c r="F377" s="334"/>
      <c r="G377" s="334"/>
      <c r="H377" s="334"/>
      <c r="I377" s="334"/>
      <c r="J377" s="334"/>
    </row>
    <row r="378" spans="1:10" ht="25.5">
      <c r="A378" s="331" t="s">
        <v>1180</v>
      </c>
      <c r="B378" s="148" t="s">
        <v>627</v>
      </c>
      <c r="C378" s="861" t="s">
        <v>628</v>
      </c>
      <c r="D378" s="334" t="s">
        <v>87</v>
      </c>
      <c r="E378" s="360">
        <v>3</v>
      </c>
      <c r="F378" s="334"/>
      <c r="G378" s="334"/>
      <c r="H378" s="334"/>
      <c r="I378" s="334"/>
      <c r="J378" s="334"/>
    </row>
    <row r="379" spans="1:10" ht="25.5">
      <c r="A379" s="331" t="s">
        <v>1181</v>
      </c>
      <c r="B379" s="148" t="s">
        <v>629</v>
      </c>
      <c r="C379" s="861" t="s">
        <v>630</v>
      </c>
      <c r="D379" s="334" t="s">
        <v>87</v>
      </c>
      <c r="E379" s="360">
        <v>3</v>
      </c>
      <c r="F379" s="334"/>
      <c r="G379" s="334"/>
      <c r="H379" s="334"/>
      <c r="I379" s="334"/>
      <c r="J379" s="334"/>
    </row>
    <row r="380" spans="1:10" ht="25.5">
      <c r="A380" s="331" t="s">
        <v>1519</v>
      </c>
      <c r="B380" s="148" t="s">
        <v>631</v>
      </c>
      <c r="C380" s="861" t="s">
        <v>632</v>
      </c>
      <c r="D380" s="334" t="s">
        <v>87</v>
      </c>
      <c r="E380" s="360">
        <v>3</v>
      </c>
      <c r="F380" s="334"/>
      <c r="G380" s="334"/>
      <c r="H380" s="334"/>
      <c r="I380" s="334"/>
      <c r="J380" s="334"/>
    </row>
    <row r="381" spans="1:10" ht="25.5">
      <c r="A381" s="331" t="s">
        <v>1182</v>
      </c>
      <c r="B381" s="148" t="s">
        <v>633</v>
      </c>
      <c r="C381" s="861" t="s">
        <v>634</v>
      </c>
      <c r="D381" s="334" t="s">
        <v>87</v>
      </c>
      <c r="E381" s="360">
        <v>3</v>
      </c>
      <c r="F381" s="334"/>
      <c r="G381" s="334"/>
      <c r="H381" s="334"/>
      <c r="I381" s="334"/>
      <c r="J381" s="334"/>
    </row>
    <row r="382" spans="1:10" ht="25.5">
      <c r="A382" s="331" t="s">
        <v>1183</v>
      </c>
      <c r="B382" s="148" t="s">
        <v>635</v>
      </c>
      <c r="C382" s="861" t="s">
        <v>636</v>
      </c>
      <c r="D382" s="334" t="s">
        <v>87</v>
      </c>
      <c r="E382" s="360">
        <v>3</v>
      </c>
      <c r="F382" s="334"/>
      <c r="G382" s="334"/>
      <c r="H382" s="334"/>
      <c r="I382" s="334"/>
      <c r="J382" s="334"/>
    </row>
    <row r="383" spans="1:10" ht="25.5">
      <c r="A383" s="331" t="s">
        <v>1184</v>
      </c>
      <c r="B383" s="148" t="s">
        <v>637</v>
      </c>
      <c r="C383" s="861" t="s">
        <v>638</v>
      </c>
      <c r="D383" s="334" t="s">
        <v>87</v>
      </c>
      <c r="E383" s="360">
        <v>3</v>
      </c>
      <c r="F383" s="334"/>
      <c r="G383" s="334"/>
      <c r="H383" s="334"/>
      <c r="I383" s="334"/>
      <c r="J383" s="334"/>
    </row>
    <row r="384" spans="1:10" ht="25.5">
      <c r="A384" s="331" t="s">
        <v>1185</v>
      </c>
      <c r="B384" s="148" t="s">
        <v>639</v>
      </c>
      <c r="C384" s="861" t="s">
        <v>640</v>
      </c>
      <c r="D384" s="334" t="s">
        <v>87</v>
      </c>
      <c r="E384" s="360">
        <v>3</v>
      </c>
      <c r="F384" s="334"/>
      <c r="G384" s="334"/>
      <c r="H384" s="334"/>
      <c r="I384" s="334"/>
      <c r="J384" s="334"/>
    </row>
    <row r="385" spans="1:10" ht="25.5">
      <c r="A385" s="331" t="s">
        <v>1186</v>
      </c>
      <c r="B385" s="148" t="s">
        <v>641</v>
      </c>
      <c r="C385" s="861" t="s">
        <v>642</v>
      </c>
      <c r="D385" s="334" t="s">
        <v>87</v>
      </c>
      <c r="E385" s="360">
        <v>3</v>
      </c>
      <c r="F385" s="334"/>
      <c r="G385" s="334"/>
      <c r="H385" s="334"/>
      <c r="I385" s="334"/>
      <c r="J385" s="334"/>
    </row>
    <row r="386" spans="1:10" ht="25.5">
      <c r="A386" s="331" t="s">
        <v>1187</v>
      </c>
      <c r="B386" s="148" t="s">
        <v>643</v>
      </c>
      <c r="C386" s="861" t="s">
        <v>644</v>
      </c>
      <c r="D386" s="334" t="s">
        <v>87</v>
      </c>
      <c r="E386" s="360">
        <v>3</v>
      </c>
      <c r="F386" s="334"/>
      <c r="G386" s="334"/>
      <c r="H386" s="334"/>
      <c r="I386" s="334"/>
      <c r="J386" s="334"/>
    </row>
    <row r="387" spans="1:10" ht="25.5">
      <c r="A387" s="331" t="s">
        <v>1188</v>
      </c>
      <c r="B387" s="148" t="s">
        <v>645</v>
      </c>
      <c r="C387" s="861" t="s">
        <v>646</v>
      </c>
      <c r="D387" s="334" t="s">
        <v>87</v>
      </c>
      <c r="E387" s="360">
        <v>3</v>
      </c>
      <c r="F387" s="334"/>
      <c r="G387" s="334"/>
      <c r="H387" s="334"/>
      <c r="I387" s="334"/>
      <c r="J387" s="334"/>
    </row>
    <row r="388" spans="1:10">
      <c r="A388" s="331" t="s">
        <v>1189</v>
      </c>
      <c r="B388" s="148" t="s">
        <v>647</v>
      </c>
      <c r="C388" s="861" t="s">
        <v>648</v>
      </c>
      <c r="D388" s="334" t="s">
        <v>87</v>
      </c>
      <c r="E388" s="360">
        <v>3</v>
      </c>
      <c r="F388" s="334"/>
      <c r="G388" s="334"/>
      <c r="H388" s="334"/>
      <c r="I388" s="334"/>
      <c r="J388" s="334"/>
    </row>
    <row r="389" spans="1:10" ht="25.5">
      <c r="A389" s="331" t="s">
        <v>1191</v>
      </c>
      <c r="B389" s="148" t="s">
        <v>649</v>
      </c>
      <c r="C389" s="861" t="s">
        <v>650</v>
      </c>
      <c r="D389" s="334" t="s">
        <v>87</v>
      </c>
      <c r="E389" s="360">
        <v>3</v>
      </c>
      <c r="F389" s="334"/>
      <c r="G389" s="334"/>
      <c r="H389" s="334"/>
      <c r="I389" s="334"/>
      <c r="J389" s="334"/>
    </row>
    <row r="390" spans="1:10" ht="25.5">
      <c r="A390" s="331" t="s">
        <v>1192</v>
      </c>
      <c r="B390" s="148" t="s">
        <v>651</v>
      </c>
      <c r="C390" s="861" t="s">
        <v>652</v>
      </c>
      <c r="D390" s="334" t="s">
        <v>87</v>
      </c>
      <c r="E390" s="360">
        <v>3</v>
      </c>
      <c r="F390" s="334"/>
      <c r="G390" s="334"/>
      <c r="H390" s="334"/>
      <c r="I390" s="334"/>
      <c r="J390" s="334"/>
    </row>
    <row r="391" spans="1:10" ht="25.5">
      <c r="A391" s="331" t="s">
        <v>1193</v>
      </c>
      <c r="B391" s="148" t="s">
        <v>653</v>
      </c>
      <c r="C391" s="861" t="s">
        <v>654</v>
      </c>
      <c r="D391" s="334" t="s">
        <v>87</v>
      </c>
      <c r="E391" s="360">
        <v>3</v>
      </c>
      <c r="F391" s="334"/>
      <c r="G391" s="334"/>
      <c r="H391" s="334"/>
      <c r="I391" s="334"/>
      <c r="J391" s="334"/>
    </row>
    <row r="392" spans="1:10" ht="25.5">
      <c r="A392" s="331" t="s">
        <v>1194</v>
      </c>
      <c r="B392" s="148" t="s">
        <v>655</v>
      </c>
      <c r="C392" s="861" t="s">
        <v>656</v>
      </c>
      <c r="D392" s="334" t="s">
        <v>87</v>
      </c>
      <c r="E392" s="360">
        <v>3</v>
      </c>
      <c r="F392" s="334"/>
      <c r="G392" s="334"/>
      <c r="H392" s="334"/>
      <c r="I392" s="334"/>
      <c r="J392" s="334"/>
    </row>
    <row r="393" spans="1:10" ht="25.5">
      <c r="A393" s="331" t="s">
        <v>1197</v>
      </c>
      <c r="B393" s="148" t="s">
        <v>657</v>
      </c>
      <c r="C393" s="861" t="s">
        <v>658</v>
      </c>
      <c r="D393" s="334" t="s">
        <v>87</v>
      </c>
      <c r="E393" s="360">
        <v>3</v>
      </c>
      <c r="F393" s="334"/>
      <c r="G393" s="334"/>
      <c r="H393" s="334"/>
      <c r="I393" s="334"/>
      <c r="J393" s="334"/>
    </row>
    <row r="394" spans="1:10" ht="25.5">
      <c r="A394" s="331" t="s">
        <v>1520</v>
      </c>
      <c r="B394" s="148" t="s">
        <v>659</v>
      </c>
      <c r="C394" s="861" t="s">
        <v>660</v>
      </c>
      <c r="D394" s="334" t="s">
        <v>87</v>
      </c>
      <c r="E394" s="360">
        <v>3</v>
      </c>
      <c r="F394" s="334"/>
      <c r="G394" s="334"/>
      <c r="H394" s="334"/>
      <c r="I394" s="334"/>
      <c r="J394" s="334"/>
    </row>
    <row r="395" spans="1:10" ht="25.5">
      <c r="A395" s="331" t="s">
        <v>1521</v>
      </c>
      <c r="B395" s="148" t="s">
        <v>661</v>
      </c>
      <c r="C395" s="861" t="s">
        <v>662</v>
      </c>
      <c r="D395" s="334" t="s">
        <v>87</v>
      </c>
      <c r="E395" s="360">
        <v>3</v>
      </c>
      <c r="F395" s="334"/>
      <c r="G395" s="334"/>
      <c r="H395" s="334"/>
      <c r="I395" s="334"/>
      <c r="J395" s="334"/>
    </row>
    <row r="396" spans="1:10" ht="25.5">
      <c r="A396" s="331" t="s">
        <v>1522</v>
      </c>
      <c r="B396" s="148" t="s">
        <v>663</v>
      </c>
      <c r="C396" s="861" t="s">
        <v>664</v>
      </c>
      <c r="D396" s="334" t="s">
        <v>87</v>
      </c>
      <c r="E396" s="360">
        <v>3</v>
      </c>
      <c r="F396" s="334"/>
      <c r="G396" s="334"/>
      <c r="H396" s="334"/>
      <c r="I396" s="334"/>
      <c r="J396" s="334"/>
    </row>
    <row r="397" spans="1:10" ht="25.5">
      <c r="A397" s="331" t="s">
        <v>1523</v>
      </c>
      <c r="B397" s="148" t="s">
        <v>665</v>
      </c>
      <c r="C397" s="861" t="s">
        <v>666</v>
      </c>
      <c r="D397" s="334" t="s">
        <v>87</v>
      </c>
      <c r="E397" s="360">
        <v>3</v>
      </c>
      <c r="F397" s="334"/>
      <c r="G397" s="334"/>
      <c r="H397" s="334"/>
      <c r="I397" s="334"/>
      <c r="J397" s="334"/>
    </row>
    <row r="398" spans="1:10" ht="25.5">
      <c r="A398" s="331" t="s">
        <v>1524</v>
      </c>
      <c r="B398" s="148" t="s">
        <v>667</v>
      </c>
      <c r="C398" s="861" t="s">
        <v>668</v>
      </c>
      <c r="D398" s="334" t="s">
        <v>87</v>
      </c>
      <c r="E398" s="360">
        <v>3</v>
      </c>
      <c r="F398" s="334"/>
      <c r="G398" s="334"/>
      <c r="H398" s="334"/>
      <c r="I398" s="334"/>
      <c r="J398" s="334"/>
    </row>
    <row r="399" spans="1:10" ht="25.5">
      <c r="A399" s="331" t="s">
        <v>1525</v>
      </c>
      <c r="B399" s="148" t="s">
        <v>669</v>
      </c>
      <c r="C399" s="861" t="s">
        <v>670</v>
      </c>
      <c r="D399" s="334" t="s">
        <v>87</v>
      </c>
      <c r="E399" s="360">
        <v>3</v>
      </c>
      <c r="F399" s="334"/>
      <c r="G399" s="334"/>
      <c r="H399" s="334"/>
      <c r="I399" s="334"/>
      <c r="J399" s="334"/>
    </row>
    <row r="400" spans="1:10" ht="25.5">
      <c r="A400" s="331" t="s">
        <v>1526</v>
      </c>
      <c r="B400" s="148" t="s">
        <v>671</v>
      </c>
      <c r="C400" s="861" t="s">
        <v>672</v>
      </c>
      <c r="D400" s="334" t="s">
        <v>87</v>
      </c>
      <c r="E400" s="360">
        <v>3</v>
      </c>
      <c r="F400" s="334"/>
      <c r="G400" s="334"/>
      <c r="H400" s="334"/>
      <c r="I400" s="334"/>
      <c r="J400" s="334"/>
    </row>
    <row r="401" spans="1:10" ht="25.5">
      <c r="A401" s="331" t="s">
        <v>1527</v>
      </c>
      <c r="B401" s="148" t="s">
        <v>673</v>
      </c>
      <c r="C401" s="861" t="s">
        <v>674</v>
      </c>
      <c r="D401" s="334" t="s">
        <v>87</v>
      </c>
      <c r="E401" s="360">
        <v>3</v>
      </c>
      <c r="F401" s="334"/>
      <c r="G401" s="334"/>
      <c r="H401" s="334"/>
      <c r="I401" s="334"/>
      <c r="J401" s="334"/>
    </row>
    <row r="402" spans="1:10" ht="25.5">
      <c r="A402" s="331" t="s">
        <v>1528</v>
      </c>
      <c r="B402" s="148" t="s">
        <v>675</v>
      </c>
      <c r="C402" s="861" t="s">
        <v>676</v>
      </c>
      <c r="D402" s="334" t="s">
        <v>87</v>
      </c>
      <c r="E402" s="360">
        <v>3</v>
      </c>
      <c r="F402" s="334"/>
      <c r="G402" s="334"/>
      <c r="H402" s="334"/>
      <c r="I402" s="334"/>
      <c r="J402" s="334"/>
    </row>
    <row r="403" spans="1:10" ht="25.5">
      <c r="A403" s="331" t="s">
        <v>1529</v>
      </c>
      <c r="B403" s="148" t="s">
        <v>677</v>
      </c>
      <c r="C403" s="861" t="s">
        <v>678</v>
      </c>
      <c r="D403" s="334" t="s">
        <v>87</v>
      </c>
      <c r="E403" s="360">
        <v>3</v>
      </c>
      <c r="F403" s="334"/>
      <c r="G403" s="334"/>
      <c r="H403" s="334"/>
      <c r="I403" s="334"/>
      <c r="J403" s="334"/>
    </row>
    <row r="404" spans="1:10" ht="25.5">
      <c r="A404" s="331" t="s">
        <v>1530</v>
      </c>
      <c r="B404" s="148" t="s">
        <v>679</v>
      </c>
      <c r="C404" s="861" t="s">
        <v>680</v>
      </c>
      <c r="D404" s="334" t="s">
        <v>87</v>
      </c>
      <c r="E404" s="360">
        <v>3</v>
      </c>
      <c r="F404" s="334"/>
      <c r="G404" s="334"/>
      <c r="H404" s="334"/>
      <c r="I404" s="334"/>
      <c r="J404" s="334"/>
    </row>
    <row r="405" spans="1:10" ht="25.5">
      <c r="A405" s="331" t="s">
        <v>1531</v>
      </c>
      <c r="B405" s="148" t="s">
        <v>681</v>
      </c>
      <c r="C405" s="861" t="s">
        <v>682</v>
      </c>
      <c r="D405" s="334" t="s">
        <v>87</v>
      </c>
      <c r="E405" s="360">
        <v>3</v>
      </c>
      <c r="F405" s="334"/>
      <c r="G405" s="334"/>
      <c r="H405" s="334"/>
      <c r="I405" s="334"/>
      <c r="J405" s="334"/>
    </row>
    <row r="406" spans="1:10" ht="25.5">
      <c r="A406" s="331" t="s">
        <v>1532</v>
      </c>
      <c r="B406" s="148" t="s">
        <v>683</v>
      </c>
      <c r="C406" s="861" t="s">
        <v>684</v>
      </c>
      <c r="D406" s="334" t="s">
        <v>87</v>
      </c>
      <c r="E406" s="360">
        <v>3</v>
      </c>
      <c r="F406" s="334"/>
      <c r="G406" s="334"/>
      <c r="H406" s="334"/>
      <c r="I406" s="334"/>
      <c r="J406" s="334"/>
    </row>
    <row r="407" spans="1:10" ht="25.5">
      <c r="A407" s="331" t="s">
        <v>1533</v>
      </c>
      <c r="B407" s="148" t="s">
        <v>685</v>
      </c>
      <c r="C407" s="861" t="s">
        <v>686</v>
      </c>
      <c r="D407" s="334" t="s">
        <v>87</v>
      </c>
      <c r="E407" s="360">
        <v>3</v>
      </c>
      <c r="F407" s="334"/>
      <c r="G407" s="334"/>
      <c r="H407" s="334"/>
      <c r="I407" s="334"/>
      <c r="J407" s="334"/>
    </row>
    <row r="408" spans="1:10" ht="38.25">
      <c r="A408" s="331" t="s">
        <v>1534</v>
      </c>
      <c r="B408" s="148" t="s">
        <v>687</v>
      </c>
      <c r="C408" s="861" t="s">
        <v>688</v>
      </c>
      <c r="D408" s="334" t="s">
        <v>87</v>
      </c>
      <c r="E408" s="360">
        <v>3</v>
      </c>
      <c r="F408" s="334"/>
      <c r="G408" s="334"/>
      <c r="H408" s="334"/>
      <c r="I408" s="334"/>
      <c r="J408" s="334"/>
    </row>
    <row r="409" spans="1:10" ht="25.5">
      <c r="A409" s="331" t="s">
        <v>1535</v>
      </c>
      <c r="B409" s="148" t="s">
        <v>689</v>
      </c>
      <c r="C409" s="861" t="s">
        <v>690</v>
      </c>
      <c r="D409" s="334" t="s">
        <v>87</v>
      </c>
      <c r="E409" s="360">
        <v>3</v>
      </c>
      <c r="F409" s="334"/>
      <c r="G409" s="334"/>
      <c r="H409" s="334"/>
      <c r="I409" s="334"/>
      <c r="J409" s="334"/>
    </row>
    <row r="410" spans="1:10" ht="25.5">
      <c r="A410" s="331" t="s">
        <v>1536</v>
      </c>
      <c r="B410" s="148" t="s">
        <v>691</v>
      </c>
      <c r="C410" s="861" t="s">
        <v>692</v>
      </c>
      <c r="D410" s="334" t="s">
        <v>87</v>
      </c>
      <c r="E410" s="360">
        <v>3</v>
      </c>
      <c r="F410" s="334"/>
      <c r="G410" s="334"/>
      <c r="H410" s="334"/>
      <c r="I410" s="334"/>
      <c r="J410" s="334"/>
    </row>
    <row r="411" spans="1:10" ht="25.5">
      <c r="A411" s="331" t="s">
        <v>1537</v>
      </c>
      <c r="B411" s="148" t="s">
        <v>693</v>
      </c>
      <c r="C411" s="861" t="s">
        <v>694</v>
      </c>
      <c r="D411" s="334" t="s">
        <v>87</v>
      </c>
      <c r="E411" s="360">
        <v>3</v>
      </c>
      <c r="F411" s="334"/>
      <c r="G411" s="334"/>
      <c r="H411" s="334"/>
      <c r="I411" s="334"/>
      <c r="J411" s="334"/>
    </row>
    <row r="412" spans="1:10" ht="25.5">
      <c r="A412" s="331" t="s">
        <v>1538</v>
      </c>
      <c r="B412" s="148" t="s">
        <v>695</v>
      </c>
      <c r="C412" s="861" t="s">
        <v>696</v>
      </c>
      <c r="D412" s="334" t="s">
        <v>87</v>
      </c>
      <c r="E412" s="360">
        <v>3</v>
      </c>
      <c r="F412" s="334"/>
      <c r="G412" s="334"/>
      <c r="H412" s="334"/>
      <c r="I412" s="334"/>
      <c r="J412" s="334"/>
    </row>
    <row r="413" spans="1:10" ht="25.5">
      <c r="A413" s="331" t="s">
        <v>1539</v>
      </c>
      <c r="B413" s="148" t="s">
        <v>697</v>
      </c>
      <c r="C413" s="861" t="s">
        <v>698</v>
      </c>
      <c r="D413" s="334" t="s">
        <v>87</v>
      </c>
      <c r="E413" s="360">
        <v>3</v>
      </c>
      <c r="F413" s="334"/>
      <c r="G413" s="334"/>
      <c r="H413" s="334"/>
      <c r="I413" s="334"/>
      <c r="J413" s="334"/>
    </row>
    <row r="414" spans="1:10" ht="25.5">
      <c r="A414" s="331" t="s">
        <v>1540</v>
      </c>
      <c r="B414" s="148" t="s">
        <v>699</v>
      </c>
      <c r="C414" s="861" t="s">
        <v>700</v>
      </c>
      <c r="D414" s="334" t="s">
        <v>87</v>
      </c>
      <c r="E414" s="360">
        <v>3</v>
      </c>
      <c r="F414" s="334"/>
      <c r="G414" s="334"/>
      <c r="H414" s="334"/>
      <c r="I414" s="334"/>
      <c r="J414" s="334"/>
    </row>
    <row r="415" spans="1:10" ht="25.5">
      <c r="A415" s="331" t="s">
        <v>1541</v>
      </c>
      <c r="B415" s="148" t="s">
        <v>701</v>
      </c>
      <c r="C415" s="861" t="s">
        <v>702</v>
      </c>
      <c r="D415" s="334" t="s">
        <v>87</v>
      </c>
      <c r="E415" s="360">
        <v>3</v>
      </c>
      <c r="F415" s="334"/>
      <c r="G415" s="334"/>
      <c r="H415" s="334"/>
      <c r="I415" s="334"/>
      <c r="J415" s="334"/>
    </row>
    <row r="416" spans="1:10" ht="25.5">
      <c r="A416" s="331" t="s">
        <v>1542</v>
      </c>
      <c r="B416" s="148" t="s">
        <v>703</v>
      </c>
      <c r="C416" s="861" t="s">
        <v>704</v>
      </c>
      <c r="D416" s="334" t="s">
        <v>87</v>
      </c>
      <c r="E416" s="360">
        <v>3</v>
      </c>
      <c r="F416" s="334"/>
      <c r="G416" s="334"/>
      <c r="H416" s="334"/>
      <c r="I416" s="334"/>
      <c r="J416" s="334"/>
    </row>
    <row r="417" spans="1:10" ht="25.5">
      <c r="A417" s="331" t="s">
        <v>1543</v>
      </c>
      <c r="B417" s="148" t="s">
        <v>705</v>
      </c>
      <c r="C417" s="861" t="s">
        <v>706</v>
      </c>
      <c r="D417" s="334" t="s">
        <v>87</v>
      </c>
      <c r="E417" s="360">
        <v>3</v>
      </c>
      <c r="F417" s="334"/>
      <c r="G417" s="334"/>
      <c r="H417" s="334"/>
      <c r="I417" s="334"/>
      <c r="J417" s="334"/>
    </row>
    <row r="418" spans="1:10" ht="38.25">
      <c r="A418" s="331" t="s">
        <v>1544</v>
      </c>
      <c r="B418" s="148" t="s">
        <v>707</v>
      </c>
      <c r="C418" s="861" t="s">
        <v>708</v>
      </c>
      <c r="D418" s="334" t="s">
        <v>87</v>
      </c>
      <c r="E418" s="360">
        <v>3</v>
      </c>
      <c r="F418" s="334"/>
      <c r="G418" s="334"/>
      <c r="H418" s="334"/>
      <c r="I418" s="334"/>
      <c r="J418" s="334"/>
    </row>
    <row r="419" spans="1:10" ht="25.5">
      <c r="A419" s="331" t="s">
        <v>1545</v>
      </c>
      <c r="B419" s="148" t="s">
        <v>709</v>
      </c>
      <c r="C419" s="861" t="s">
        <v>710</v>
      </c>
      <c r="D419" s="334" t="s">
        <v>87</v>
      </c>
      <c r="E419" s="360">
        <v>3</v>
      </c>
      <c r="F419" s="334"/>
      <c r="G419" s="334"/>
      <c r="H419" s="334"/>
      <c r="I419" s="334"/>
      <c r="J419" s="334"/>
    </row>
    <row r="420" spans="1:10" ht="25.5">
      <c r="A420" s="331" t="s">
        <v>1546</v>
      </c>
      <c r="B420" s="148" t="s">
        <v>711</v>
      </c>
      <c r="C420" s="861" t="s">
        <v>712</v>
      </c>
      <c r="D420" s="334" t="s">
        <v>87</v>
      </c>
      <c r="E420" s="360">
        <v>3</v>
      </c>
      <c r="F420" s="334"/>
      <c r="G420" s="334"/>
      <c r="H420" s="334"/>
      <c r="I420" s="334"/>
      <c r="J420" s="334"/>
    </row>
    <row r="421" spans="1:10" ht="25.5">
      <c r="A421" s="331" t="s">
        <v>1547</v>
      </c>
      <c r="B421" s="148" t="s">
        <v>713</v>
      </c>
      <c r="C421" s="861" t="s">
        <v>714</v>
      </c>
      <c r="D421" s="334" t="s">
        <v>87</v>
      </c>
      <c r="E421" s="360">
        <v>3</v>
      </c>
      <c r="F421" s="334"/>
      <c r="G421" s="334"/>
      <c r="H421" s="334"/>
      <c r="I421" s="334"/>
      <c r="J421" s="334"/>
    </row>
    <row r="422" spans="1:10" ht="25.5">
      <c r="A422" s="331" t="s">
        <v>1548</v>
      </c>
      <c r="B422" s="148" t="s">
        <v>715</v>
      </c>
      <c r="C422" s="861" t="s">
        <v>716</v>
      </c>
      <c r="D422" s="334" t="s">
        <v>87</v>
      </c>
      <c r="E422" s="360">
        <v>3</v>
      </c>
      <c r="F422" s="334"/>
      <c r="G422" s="334"/>
      <c r="H422" s="334"/>
      <c r="I422" s="334"/>
      <c r="J422" s="334"/>
    </row>
    <row r="423" spans="1:10" ht="25.5">
      <c r="A423" s="331" t="s">
        <v>1549</v>
      </c>
      <c r="B423" s="148" t="s">
        <v>717</v>
      </c>
      <c r="C423" s="861" t="s">
        <v>718</v>
      </c>
      <c r="D423" s="334" t="s">
        <v>87</v>
      </c>
      <c r="E423" s="360">
        <v>3</v>
      </c>
      <c r="F423" s="334"/>
      <c r="G423" s="334"/>
      <c r="H423" s="334"/>
      <c r="I423" s="334"/>
      <c r="J423" s="334"/>
    </row>
    <row r="424" spans="1:10" ht="25.5">
      <c r="A424" s="331" t="s">
        <v>1550</v>
      </c>
      <c r="B424" s="148" t="s">
        <v>719</v>
      </c>
      <c r="C424" s="861" t="s">
        <v>720</v>
      </c>
      <c r="D424" s="334" t="s">
        <v>87</v>
      </c>
      <c r="E424" s="360">
        <v>3</v>
      </c>
      <c r="F424" s="334"/>
      <c r="G424" s="334"/>
      <c r="H424" s="334"/>
      <c r="I424" s="334"/>
      <c r="J424" s="334"/>
    </row>
    <row r="425" spans="1:10" ht="25.5">
      <c r="A425" s="331" t="s">
        <v>1551</v>
      </c>
      <c r="B425" s="148" t="s">
        <v>721</v>
      </c>
      <c r="C425" s="861" t="s">
        <v>722</v>
      </c>
      <c r="D425" s="334" t="s">
        <v>87</v>
      </c>
      <c r="E425" s="360">
        <v>3</v>
      </c>
      <c r="F425" s="334"/>
      <c r="G425" s="334"/>
      <c r="H425" s="334"/>
      <c r="I425" s="334"/>
      <c r="J425" s="334"/>
    </row>
    <row r="426" spans="1:10" ht="25.5">
      <c r="A426" s="331" t="s">
        <v>1552</v>
      </c>
      <c r="B426" s="148" t="s">
        <v>723</v>
      </c>
      <c r="C426" s="861" t="s">
        <v>2714</v>
      </c>
      <c r="D426" s="334" t="s">
        <v>87</v>
      </c>
      <c r="E426" s="360">
        <v>3</v>
      </c>
      <c r="F426" s="334"/>
      <c r="G426" s="334"/>
      <c r="H426" s="334"/>
      <c r="I426" s="334"/>
      <c r="J426" s="334"/>
    </row>
    <row r="427" spans="1:10">
      <c r="A427" s="331" t="s">
        <v>1553</v>
      </c>
      <c r="B427" s="819" t="s">
        <v>724</v>
      </c>
      <c r="C427" s="820" t="s">
        <v>725</v>
      </c>
      <c r="D427" s="334" t="s">
        <v>87</v>
      </c>
      <c r="E427" s="360">
        <v>3</v>
      </c>
      <c r="F427" s="762"/>
      <c r="G427" s="762"/>
      <c r="H427" s="762"/>
      <c r="I427" s="762"/>
      <c r="J427" s="762"/>
    </row>
    <row r="428" spans="1:10">
      <c r="A428" s="332"/>
      <c r="B428" s="880"/>
      <c r="C428" s="886"/>
      <c r="D428" s="405"/>
      <c r="E428" s="437"/>
      <c r="F428" s="878"/>
      <c r="G428" s="776"/>
      <c r="H428" s="405"/>
      <c r="I428" s="878" t="s">
        <v>1199</v>
      </c>
      <c r="J428" s="879"/>
    </row>
    <row r="429" spans="1:10">
      <c r="A429" s="330" t="s">
        <v>1200</v>
      </c>
      <c r="B429" s="887" t="s">
        <v>2771</v>
      </c>
      <c r="C429" s="868"/>
      <c r="D429" s="333"/>
      <c r="E429" s="357"/>
      <c r="F429" s="333"/>
      <c r="G429" s="333"/>
      <c r="H429" s="333"/>
      <c r="I429" s="333"/>
      <c r="J429" s="333"/>
    </row>
    <row r="430" spans="1:10" ht="63.75">
      <c r="A430" s="331" t="s">
        <v>1202</v>
      </c>
      <c r="B430" s="302" t="s">
        <v>729</v>
      </c>
      <c r="C430" s="881" t="s">
        <v>2715</v>
      </c>
      <c r="D430" s="334" t="s">
        <v>31</v>
      </c>
      <c r="E430" s="300">
        <v>3000</v>
      </c>
      <c r="F430" s="334"/>
      <c r="G430" s="334"/>
      <c r="H430" s="334"/>
      <c r="I430" s="334"/>
      <c r="J430" s="334"/>
    </row>
    <row r="431" spans="1:10">
      <c r="A431" s="332"/>
      <c r="B431" s="824"/>
      <c r="C431" s="830"/>
      <c r="D431" s="335"/>
      <c r="E431" s="358"/>
      <c r="F431" s="775"/>
      <c r="G431" s="335"/>
      <c r="H431" s="335"/>
      <c r="I431" s="775" t="s">
        <v>1205</v>
      </c>
      <c r="J431" s="208"/>
    </row>
    <row r="432" spans="1:10">
      <c r="A432" s="330" t="s">
        <v>1206</v>
      </c>
      <c r="B432" s="887" t="s">
        <v>2772</v>
      </c>
      <c r="C432" s="888"/>
      <c r="D432" s="333"/>
      <c r="E432" s="185"/>
      <c r="F432" s="333"/>
      <c r="G432" s="465"/>
      <c r="H432" s="76"/>
      <c r="I432" s="333"/>
      <c r="J432" s="333"/>
    </row>
    <row r="433" spans="1:10" ht="38.25">
      <c r="A433" s="331" t="s">
        <v>1207</v>
      </c>
      <c r="B433" s="302" t="s">
        <v>730</v>
      </c>
      <c r="C433" s="881" t="s">
        <v>2716</v>
      </c>
      <c r="D433" s="334" t="s">
        <v>31</v>
      </c>
      <c r="E433" s="300">
        <v>30000</v>
      </c>
      <c r="F433" s="334"/>
      <c r="G433" s="334"/>
      <c r="H433" s="334"/>
      <c r="I433" s="334"/>
      <c r="J433" s="334"/>
    </row>
    <row r="434" spans="1:10">
      <c r="A434" s="332"/>
      <c r="B434" s="824"/>
      <c r="C434" s="830"/>
      <c r="D434" s="335"/>
      <c r="E434" s="358"/>
      <c r="F434" s="775"/>
      <c r="G434" s="776"/>
      <c r="H434" s="335"/>
      <c r="I434" s="775" t="s">
        <v>1209</v>
      </c>
      <c r="J434" s="208"/>
    </row>
    <row r="435" spans="1:10">
      <c r="A435" s="330" t="s">
        <v>1210</v>
      </c>
      <c r="B435" s="887" t="s">
        <v>2773</v>
      </c>
      <c r="C435" s="888"/>
      <c r="D435" s="333"/>
      <c r="E435" s="185"/>
      <c r="F435" s="333"/>
      <c r="G435" s="465"/>
      <c r="H435" s="333"/>
      <c r="I435" s="333"/>
      <c r="J435" s="333"/>
    </row>
    <row r="436" spans="1:10" ht="63.75">
      <c r="A436" s="331" t="s">
        <v>1211</v>
      </c>
      <c r="B436" s="302" t="s">
        <v>732</v>
      </c>
      <c r="C436" s="889" t="s">
        <v>733</v>
      </c>
      <c r="D436" s="334" t="s">
        <v>31</v>
      </c>
      <c r="E436" s="300">
        <v>864</v>
      </c>
      <c r="F436" s="334"/>
      <c r="G436" s="334"/>
      <c r="H436" s="334"/>
      <c r="I436" s="334"/>
      <c r="J436" s="334"/>
    </row>
    <row r="437" spans="1:10">
      <c r="A437" s="332"/>
      <c r="B437" s="824"/>
      <c r="C437" s="830"/>
      <c r="D437" s="335"/>
      <c r="E437" s="358"/>
      <c r="F437" s="775"/>
      <c r="G437" s="335"/>
      <c r="H437" s="335"/>
      <c r="I437" s="775" t="s">
        <v>1216</v>
      </c>
      <c r="J437" s="208"/>
    </row>
    <row r="438" spans="1:10">
      <c r="A438" s="330" t="s">
        <v>1217</v>
      </c>
      <c r="B438" s="887" t="s">
        <v>2774</v>
      </c>
      <c r="C438" s="870"/>
      <c r="D438" s="333"/>
      <c r="E438" s="357"/>
      <c r="F438" s="871"/>
      <c r="G438" s="443"/>
      <c r="H438" s="333"/>
      <c r="I438" s="871"/>
      <c r="J438" s="333"/>
    </row>
    <row r="439" spans="1:10" ht="51">
      <c r="A439" s="331" t="s">
        <v>1219</v>
      </c>
      <c r="B439" s="302" t="s">
        <v>734</v>
      </c>
      <c r="C439" s="889" t="s">
        <v>735</v>
      </c>
      <c r="D439" s="334" t="s">
        <v>31</v>
      </c>
      <c r="E439" s="300">
        <v>40000</v>
      </c>
      <c r="F439" s="334"/>
      <c r="G439" s="334"/>
      <c r="H439" s="334"/>
      <c r="I439" s="334"/>
      <c r="J439" s="334"/>
    </row>
    <row r="440" spans="1:10">
      <c r="A440" s="332"/>
      <c r="B440" s="824"/>
      <c r="C440" s="830"/>
      <c r="D440" s="335"/>
      <c r="E440" s="358"/>
      <c r="F440" s="775"/>
      <c r="G440" s="776"/>
      <c r="H440" s="335"/>
      <c r="I440" s="775" t="s">
        <v>1223</v>
      </c>
      <c r="J440" s="208"/>
    </row>
    <row r="441" spans="1:10">
      <c r="A441" s="330" t="s">
        <v>1224</v>
      </c>
      <c r="B441" s="890" t="s">
        <v>737</v>
      </c>
      <c r="C441" s="891"/>
      <c r="D441" s="336"/>
      <c r="E441" s="357"/>
      <c r="F441" s="336"/>
      <c r="G441" s="336"/>
      <c r="H441" s="336"/>
      <c r="I441" s="336"/>
      <c r="J441" s="336"/>
    </row>
    <row r="442" spans="1:10">
      <c r="A442" s="331" t="s">
        <v>1225</v>
      </c>
      <c r="B442" s="297" t="s">
        <v>739</v>
      </c>
      <c r="C442" s="873" t="s">
        <v>740</v>
      </c>
      <c r="D442" s="152" t="s">
        <v>49</v>
      </c>
      <c r="E442" s="150">
        <v>24</v>
      </c>
      <c r="F442" s="334"/>
      <c r="G442" s="334"/>
      <c r="H442" s="334"/>
      <c r="I442" s="334"/>
      <c r="J442" s="334"/>
    </row>
    <row r="443" spans="1:10">
      <c r="A443" s="332"/>
      <c r="B443" s="824"/>
      <c r="C443" s="830"/>
      <c r="D443" s="335"/>
      <c r="E443" s="358"/>
      <c r="F443" s="775"/>
      <c r="G443" s="776"/>
      <c r="H443" s="335"/>
      <c r="I443" s="775" t="s">
        <v>1237</v>
      </c>
      <c r="J443" s="208"/>
    </row>
    <row r="444" spans="1:10">
      <c r="A444" s="330" t="s">
        <v>1238</v>
      </c>
      <c r="B444" s="867" t="s">
        <v>741</v>
      </c>
      <c r="C444" s="868"/>
      <c r="D444" s="178"/>
      <c r="E444" s="185"/>
      <c r="F444" s="333"/>
      <c r="G444" s="333"/>
      <c r="H444" s="333"/>
      <c r="I444" s="333"/>
      <c r="J444" s="333"/>
    </row>
    <row r="445" spans="1:10" ht="38.25">
      <c r="A445" s="331" t="s">
        <v>1240</v>
      </c>
      <c r="B445" s="297" t="s">
        <v>743</v>
      </c>
      <c r="C445" s="873" t="s">
        <v>744</v>
      </c>
      <c r="D445" s="152" t="s">
        <v>87</v>
      </c>
      <c r="E445" s="150">
        <v>18</v>
      </c>
      <c r="F445" s="334"/>
      <c r="G445" s="334"/>
      <c r="H445" s="334"/>
      <c r="I445" s="334"/>
      <c r="J445" s="334"/>
    </row>
    <row r="446" spans="1:10">
      <c r="A446" s="332"/>
      <c r="B446" s="824"/>
      <c r="C446" s="830"/>
      <c r="D446" s="335"/>
      <c r="E446" s="358"/>
      <c r="F446" s="775"/>
      <c r="G446" s="776"/>
      <c r="H446" s="335"/>
      <c r="I446" s="775" t="s">
        <v>1250</v>
      </c>
      <c r="J446" s="208"/>
    </row>
    <row r="447" spans="1:10">
      <c r="A447" s="330" t="s">
        <v>1251</v>
      </c>
      <c r="B447" s="887" t="s">
        <v>2770</v>
      </c>
      <c r="C447" s="870"/>
      <c r="D447" s="333"/>
      <c r="E447" s="357"/>
      <c r="F447" s="871"/>
      <c r="G447" s="333"/>
      <c r="H447" s="333"/>
      <c r="I447" s="871"/>
      <c r="J447" s="333"/>
    </row>
    <row r="448" spans="1:10" ht="25.5">
      <c r="A448" s="331" t="s">
        <v>1252</v>
      </c>
      <c r="B448" s="297" t="s">
        <v>746</v>
      </c>
      <c r="C448" s="873" t="s">
        <v>2717</v>
      </c>
      <c r="D448" s="152" t="s">
        <v>49</v>
      </c>
      <c r="E448" s="303">
        <v>18</v>
      </c>
      <c r="F448" s="334"/>
      <c r="G448" s="334"/>
      <c r="H448" s="334"/>
      <c r="I448" s="334"/>
      <c r="J448" s="334"/>
    </row>
    <row r="449" spans="1:10" ht="25.5">
      <c r="A449" s="331" t="s">
        <v>1253</v>
      </c>
      <c r="B449" s="297" t="s">
        <v>748</v>
      </c>
      <c r="C449" s="873" t="s">
        <v>2718</v>
      </c>
      <c r="D449" s="152" t="s">
        <v>49</v>
      </c>
      <c r="E449" s="303">
        <v>18</v>
      </c>
      <c r="F449" s="334"/>
      <c r="G449" s="334"/>
      <c r="H449" s="334"/>
      <c r="I449" s="334"/>
      <c r="J449" s="334"/>
    </row>
    <row r="450" spans="1:10">
      <c r="A450" s="332"/>
      <c r="B450" s="824"/>
      <c r="C450" s="830"/>
      <c r="D450" s="335"/>
      <c r="E450" s="358"/>
      <c r="F450" s="775"/>
      <c r="G450" s="776"/>
      <c r="H450" s="335"/>
      <c r="I450" s="775" t="s">
        <v>1259</v>
      </c>
      <c r="J450" s="208"/>
    </row>
    <row r="451" spans="1:10">
      <c r="A451" s="330" t="s">
        <v>1260</v>
      </c>
      <c r="B451" s="438" t="s">
        <v>750</v>
      </c>
      <c r="C451" s="868"/>
      <c r="D451" s="178"/>
      <c r="E451" s="187"/>
      <c r="F451" s="333"/>
      <c r="G451" s="333"/>
      <c r="H451" s="333"/>
      <c r="I451" s="333"/>
      <c r="J451" s="333"/>
    </row>
    <row r="452" spans="1:10">
      <c r="A452" s="331" t="s">
        <v>1261</v>
      </c>
      <c r="B452" s="297" t="s">
        <v>752</v>
      </c>
      <c r="C452" s="873" t="s">
        <v>753</v>
      </c>
      <c r="D452" s="152" t="s">
        <v>49</v>
      </c>
      <c r="E452" s="303">
        <v>63</v>
      </c>
      <c r="F452" s="334"/>
      <c r="G452" s="334"/>
      <c r="H452" s="334"/>
      <c r="I452" s="334"/>
      <c r="J452" s="334"/>
    </row>
    <row r="453" spans="1:10">
      <c r="A453" s="332"/>
      <c r="B453" s="824"/>
      <c r="C453" s="830"/>
      <c r="D453" s="335"/>
      <c r="E453" s="358"/>
      <c r="F453" s="775"/>
      <c r="G453" s="776"/>
      <c r="H453" s="335"/>
      <c r="I453" s="775" t="s">
        <v>1276</v>
      </c>
      <c r="J453" s="208"/>
    </row>
    <row r="454" spans="1:10">
      <c r="A454" s="330" t="s">
        <v>1277</v>
      </c>
      <c r="B454" s="181" t="s">
        <v>754</v>
      </c>
      <c r="C454" s="868"/>
      <c r="D454" s="178"/>
      <c r="E454" s="187"/>
      <c r="F454" s="333"/>
      <c r="G454" s="333"/>
      <c r="H454" s="333"/>
      <c r="I454" s="333"/>
      <c r="J454" s="333"/>
    </row>
    <row r="455" spans="1:10" ht="38.25">
      <c r="A455" s="331" t="s">
        <v>1278</v>
      </c>
      <c r="B455" s="354" t="s">
        <v>756</v>
      </c>
      <c r="C455" s="873" t="s">
        <v>2719</v>
      </c>
      <c r="D455" s="197" t="s">
        <v>249</v>
      </c>
      <c r="E455" s="303">
        <v>72</v>
      </c>
      <c r="F455" s="334"/>
      <c r="G455" s="334"/>
      <c r="H455" s="334"/>
      <c r="I455" s="334"/>
      <c r="J455" s="334"/>
    </row>
    <row r="456" spans="1:10">
      <c r="A456" s="332"/>
      <c r="B456" s="824"/>
      <c r="C456" s="830"/>
      <c r="D456" s="335"/>
      <c r="E456" s="358"/>
      <c r="F456" s="775"/>
      <c r="G456" s="776"/>
      <c r="H456" s="335"/>
      <c r="I456" s="775" t="s">
        <v>1290</v>
      </c>
      <c r="J456" s="208"/>
    </row>
    <row r="457" spans="1:10">
      <c r="A457" s="330" t="s">
        <v>1291</v>
      </c>
      <c r="B457" s="892" t="s">
        <v>2588</v>
      </c>
      <c r="C457" s="868"/>
      <c r="D457" s="440"/>
      <c r="E457" s="187"/>
      <c r="F457" s="333"/>
      <c r="G457" s="333"/>
      <c r="H457" s="333"/>
      <c r="I457" s="333"/>
      <c r="J457" s="333"/>
    </row>
    <row r="458" spans="1:10" ht="38.25">
      <c r="A458" s="331" t="s">
        <v>1293</v>
      </c>
      <c r="B458" s="149" t="s">
        <v>757</v>
      </c>
      <c r="C458" s="893" t="s">
        <v>758</v>
      </c>
      <c r="D458" s="152" t="s">
        <v>87</v>
      </c>
      <c r="E458" s="303">
        <v>12</v>
      </c>
      <c r="F458" s="334"/>
      <c r="G458" s="334"/>
      <c r="H458" s="334"/>
      <c r="I458" s="334"/>
      <c r="J458" s="334"/>
    </row>
    <row r="459" spans="1:10">
      <c r="A459" s="332"/>
      <c r="B459" s="824"/>
      <c r="C459" s="830"/>
      <c r="D459" s="335"/>
      <c r="E459" s="358"/>
      <c r="F459" s="775"/>
      <c r="G459" s="776"/>
      <c r="H459" s="335"/>
      <c r="I459" s="775" t="s">
        <v>1303</v>
      </c>
      <c r="J459" s="208"/>
    </row>
    <row r="460" spans="1:10">
      <c r="A460" s="330" t="s">
        <v>1304</v>
      </c>
      <c r="B460" s="441" t="s">
        <v>2589</v>
      </c>
      <c r="C460" s="888"/>
      <c r="D460" s="178"/>
      <c r="E460" s="187"/>
      <c r="F460" s="333"/>
      <c r="G460" s="333"/>
      <c r="H460" s="333"/>
      <c r="I460" s="333"/>
      <c r="J460" s="333"/>
    </row>
    <row r="461" spans="1:10" ht="51">
      <c r="A461" s="331" t="s">
        <v>1306</v>
      </c>
      <c r="B461" s="297" t="s">
        <v>759</v>
      </c>
      <c r="C461" s="873" t="s">
        <v>2720</v>
      </c>
      <c r="D461" s="152" t="s">
        <v>87</v>
      </c>
      <c r="E461" s="303">
        <v>30</v>
      </c>
      <c r="F461" s="334"/>
      <c r="G461" s="334"/>
      <c r="H461" s="334"/>
      <c r="I461" s="334"/>
      <c r="J461" s="334"/>
    </row>
    <row r="462" spans="1:10">
      <c r="A462" s="332"/>
      <c r="B462" s="824"/>
      <c r="C462" s="830"/>
      <c r="D462" s="335"/>
      <c r="E462" s="358"/>
      <c r="F462" s="775"/>
      <c r="G462" s="335"/>
      <c r="H462" s="335"/>
      <c r="I462" s="775" t="s">
        <v>1327</v>
      </c>
      <c r="J462" s="208"/>
    </row>
    <row r="463" spans="1:10">
      <c r="A463" s="330" t="s">
        <v>1328</v>
      </c>
      <c r="B463" s="894" t="s">
        <v>2769</v>
      </c>
      <c r="C463" s="895"/>
      <c r="D463" s="443"/>
      <c r="E463" s="444"/>
      <c r="F463" s="443"/>
      <c r="G463" s="443"/>
      <c r="H463" s="443"/>
      <c r="I463" s="443"/>
      <c r="J463" s="443"/>
    </row>
    <row r="464" spans="1:10" ht="25.5">
      <c r="A464" s="331" t="s">
        <v>1330</v>
      </c>
      <c r="B464" s="297" t="s">
        <v>760</v>
      </c>
      <c r="C464" s="873" t="s">
        <v>2721</v>
      </c>
      <c r="D464" s="152" t="s">
        <v>87</v>
      </c>
      <c r="E464" s="303">
        <v>18</v>
      </c>
      <c r="F464" s="334"/>
      <c r="G464" s="334"/>
      <c r="H464" s="334"/>
      <c r="I464" s="334"/>
      <c r="J464" s="334"/>
    </row>
    <row r="465" spans="1:10" ht="25.5">
      <c r="A465" s="331" t="s">
        <v>1333</v>
      </c>
      <c r="B465" s="297" t="s">
        <v>760</v>
      </c>
      <c r="C465" s="873" t="s">
        <v>761</v>
      </c>
      <c r="D465" s="152" t="s">
        <v>87</v>
      </c>
      <c r="E465" s="150">
        <v>18</v>
      </c>
      <c r="F465" s="334"/>
      <c r="G465" s="334"/>
      <c r="H465" s="334"/>
      <c r="I465" s="334"/>
      <c r="J465" s="334"/>
    </row>
    <row r="466" spans="1:10">
      <c r="A466" s="332"/>
      <c r="B466" s="824"/>
      <c r="C466" s="830"/>
      <c r="D466" s="335"/>
      <c r="E466" s="358"/>
      <c r="F466" s="775"/>
      <c r="G466" s="776"/>
      <c r="H466" s="335"/>
      <c r="I466" s="775" t="s">
        <v>1554</v>
      </c>
      <c r="J466" s="208"/>
    </row>
    <row r="467" spans="1:10">
      <c r="A467" s="330" t="s">
        <v>1555</v>
      </c>
      <c r="B467" s="438" t="s">
        <v>2768</v>
      </c>
      <c r="C467" s="868"/>
      <c r="D467" s="178"/>
      <c r="E467" s="185"/>
      <c r="F467" s="333"/>
      <c r="G467" s="333"/>
      <c r="H467" s="333"/>
      <c r="I467" s="333"/>
      <c r="J467" s="333"/>
    </row>
    <row r="468" spans="1:10" ht="38.25">
      <c r="A468" s="331" t="s">
        <v>1088</v>
      </c>
      <c r="B468" s="297" t="s">
        <v>762</v>
      </c>
      <c r="C468" s="873" t="s">
        <v>2722</v>
      </c>
      <c r="D468" s="152" t="s">
        <v>87</v>
      </c>
      <c r="E468" s="150">
        <v>24</v>
      </c>
      <c r="F468" s="334"/>
      <c r="G468" s="334"/>
      <c r="H468" s="334"/>
      <c r="I468" s="334"/>
      <c r="J468" s="334"/>
    </row>
    <row r="469" spans="1:10" ht="38.25">
      <c r="A469" s="331" t="s">
        <v>1091</v>
      </c>
      <c r="B469" s="297" t="s">
        <v>763</v>
      </c>
      <c r="C469" s="873" t="s">
        <v>764</v>
      </c>
      <c r="D469" s="152" t="s">
        <v>31</v>
      </c>
      <c r="E469" s="150">
        <v>12</v>
      </c>
      <c r="F469" s="334"/>
      <c r="G469" s="334"/>
      <c r="H469" s="334"/>
      <c r="I469" s="334"/>
      <c r="J469" s="334"/>
    </row>
    <row r="470" spans="1:10" ht="38.25">
      <c r="A470" s="331" t="s">
        <v>1094</v>
      </c>
      <c r="B470" s="297" t="s">
        <v>765</v>
      </c>
      <c r="C470" s="873" t="s">
        <v>766</v>
      </c>
      <c r="D470" s="152" t="s">
        <v>31</v>
      </c>
      <c r="E470" s="150">
        <v>24</v>
      </c>
      <c r="F470" s="334"/>
      <c r="G470" s="334"/>
      <c r="H470" s="334"/>
      <c r="I470" s="334"/>
      <c r="J470" s="334"/>
    </row>
    <row r="471" spans="1:10" ht="38.25">
      <c r="A471" s="331" t="s">
        <v>1097</v>
      </c>
      <c r="B471" s="297" t="s">
        <v>2724</v>
      </c>
      <c r="C471" s="873" t="s">
        <v>2723</v>
      </c>
      <c r="D471" s="152" t="s">
        <v>31</v>
      </c>
      <c r="E471" s="303">
        <v>12</v>
      </c>
      <c r="F471" s="334"/>
      <c r="G471" s="334"/>
      <c r="H471" s="334"/>
      <c r="I471" s="334"/>
      <c r="J471" s="334"/>
    </row>
    <row r="472" spans="1:10" ht="25.5">
      <c r="A472" s="331" t="s">
        <v>1100</v>
      </c>
      <c r="B472" s="297" t="s">
        <v>767</v>
      </c>
      <c r="C472" s="873" t="s">
        <v>768</v>
      </c>
      <c r="D472" s="152" t="s">
        <v>87</v>
      </c>
      <c r="E472" s="150">
        <v>12</v>
      </c>
      <c r="F472" s="334"/>
      <c r="G472" s="334"/>
      <c r="H472" s="334"/>
      <c r="I472" s="334"/>
      <c r="J472" s="334"/>
    </row>
    <row r="473" spans="1:10" ht="38.25">
      <c r="A473" s="331" t="s">
        <v>1103</v>
      </c>
      <c r="B473" s="297" t="s">
        <v>769</v>
      </c>
      <c r="C473" s="873" t="s">
        <v>770</v>
      </c>
      <c r="D473" s="152" t="s">
        <v>87</v>
      </c>
      <c r="E473" s="150">
        <v>12</v>
      </c>
      <c r="F473" s="334"/>
      <c r="G473" s="334"/>
      <c r="H473" s="334"/>
      <c r="I473" s="334"/>
      <c r="J473" s="334"/>
    </row>
    <row r="474" spans="1:10" ht="25.5">
      <c r="A474" s="331" t="s">
        <v>1106</v>
      </c>
      <c r="B474" s="447" t="s">
        <v>771</v>
      </c>
      <c r="C474" s="873" t="s">
        <v>772</v>
      </c>
      <c r="D474" s="152" t="s">
        <v>87</v>
      </c>
      <c r="E474" s="303">
        <v>144</v>
      </c>
      <c r="F474" s="334"/>
      <c r="G474" s="334"/>
      <c r="H474" s="334"/>
      <c r="I474" s="334"/>
      <c r="J474" s="334"/>
    </row>
    <row r="475" spans="1:10" ht="51">
      <c r="A475" s="331" t="s">
        <v>1109</v>
      </c>
      <c r="B475" s="297" t="s">
        <v>773</v>
      </c>
      <c r="C475" s="873" t="s">
        <v>774</v>
      </c>
      <c r="D475" s="152" t="s">
        <v>31</v>
      </c>
      <c r="E475" s="150">
        <v>12</v>
      </c>
      <c r="F475" s="334"/>
      <c r="G475" s="334"/>
      <c r="H475" s="334"/>
      <c r="I475" s="334"/>
      <c r="J475" s="334"/>
    </row>
    <row r="476" spans="1:10">
      <c r="A476" s="332"/>
      <c r="B476" s="824"/>
      <c r="C476" s="830"/>
      <c r="D476" s="335"/>
      <c r="E476" s="358"/>
      <c r="F476" s="775"/>
      <c r="G476" s="776"/>
      <c r="H476" s="335"/>
      <c r="I476" s="775" t="s">
        <v>1556</v>
      </c>
      <c r="J476" s="208"/>
    </row>
    <row r="477" spans="1:10">
      <c r="A477" s="330" t="s">
        <v>1557</v>
      </c>
      <c r="B477" s="438" t="s">
        <v>2590</v>
      </c>
      <c r="C477" s="868"/>
      <c r="D477" s="178"/>
      <c r="E477" s="185"/>
      <c r="F477" s="333"/>
      <c r="G477" s="333"/>
      <c r="H477" s="333"/>
      <c r="I477" s="333"/>
      <c r="J477" s="333"/>
    </row>
    <row r="478" spans="1:10" ht="51">
      <c r="A478" s="331" t="s">
        <v>1559</v>
      </c>
      <c r="B478" s="297" t="s">
        <v>775</v>
      </c>
      <c r="C478" s="873" t="s">
        <v>776</v>
      </c>
      <c r="D478" s="152" t="s">
        <v>87</v>
      </c>
      <c r="E478" s="303">
        <v>30</v>
      </c>
      <c r="F478" s="334"/>
      <c r="G478" s="334"/>
      <c r="H478" s="334"/>
      <c r="I478" s="334"/>
      <c r="J478" s="334"/>
    </row>
    <row r="479" spans="1:10">
      <c r="A479" s="332"/>
      <c r="B479" s="824"/>
      <c r="C479" s="830"/>
      <c r="D479" s="335"/>
      <c r="E479" s="358"/>
      <c r="F479" s="775"/>
      <c r="G479" s="776"/>
      <c r="H479" s="335"/>
      <c r="I479" s="775" t="s">
        <v>1558</v>
      </c>
      <c r="J479" s="208"/>
    </row>
    <row r="480" spans="1:10">
      <c r="A480" s="330">
        <v>70</v>
      </c>
      <c r="B480" s="890" t="s">
        <v>2591</v>
      </c>
      <c r="C480" s="895"/>
      <c r="D480" s="443"/>
      <c r="E480" s="443"/>
      <c r="F480" s="333"/>
      <c r="G480" s="333"/>
      <c r="H480" s="333"/>
      <c r="I480" s="333"/>
      <c r="J480" s="333"/>
    </row>
    <row r="481" spans="1:10" ht="25.5">
      <c r="A481" s="331" t="s">
        <v>1563</v>
      </c>
      <c r="B481" s="297" t="s">
        <v>777</v>
      </c>
      <c r="C481" s="873" t="s">
        <v>778</v>
      </c>
      <c r="D481" s="152" t="s">
        <v>87</v>
      </c>
      <c r="E481" s="303">
        <v>3</v>
      </c>
      <c r="F481" s="334"/>
      <c r="G481" s="334"/>
      <c r="H481" s="334"/>
      <c r="I481" s="334"/>
      <c r="J481" s="334"/>
    </row>
    <row r="482" spans="1:10" ht="25.5">
      <c r="A482" s="331" t="s">
        <v>1564</v>
      </c>
      <c r="B482" s="297" t="s">
        <v>779</v>
      </c>
      <c r="C482" s="873" t="s">
        <v>780</v>
      </c>
      <c r="D482" s="152" t="s">
        <v>49</v>
      </c>
      <c r="E482" s="303">
        <v>6</v>
      </c>
      <c r="F482" s="334"/>
      <c r="G482" s="334"/>
      <c r="H482" s="334"/>
      <c r="I482" s="334"/>
      <c r="J482" s="334"/>
    </row>
    <row r="483" spans="1:10" ht="25.5">
      <c r="A483" s="331" t="s">
        <v>1565</v>
      </c>
      <c r="B483" s="297" t="s">
        <v>781</v>
      </c>
      <c r="C483" s="873" t="s">
        <v>2616</v>
      </c>
      <c r="D483" s="152" t="s">
        <v>49</v>
      </c>
      <c r="E483" s="303">
        <v>36</v>
      </c>
      <c r="F483" s="334"/>
      <c r="G483" s="334"/>
      <c r="H483" s="334"/>
      <c r="I483" s="334"/>
      <c r="J483" s="334"/>
    </row>
    <row r="484" spans="1:10">
      <c r="A484" s="332"/>
      <c r="B484" s="824"/>
      <c r="C484" s="830"/>
      <c r="D484" s="335"/>
      <c r="E484" s="358"/>
      <c r="F484" s="775"/>
      <c r="G484" s="776"/>
      <c r="H484" s="335"/>
      <c r="I484" s="775" t="s">
        <v>1560</v>
      </c>
      <c r="J484" s="208"/>
    </row>
    <row r="485" spans="1:10">
      <c r="A485" s="330" t="s">
        <v>1566</v>
      </c>
      <c r="B485" s="894" t="s">
        <v>782</v>
      </c>
      <c r="C485" s="896"/>
      <c r="D485" s="430"/>
      <c r="E485" s="449"/>
      <c r="F485" s="430"/>
      <c r="G485" s="430"/>
      <c r="H485" s="430"/>
      <c r="I485" s="430"/>
      <c r="J485" s="430"/>
    </row>
    <row r="486" spans="1:10" ht="25.5">
      <c r="A486" s="331" t="s">
        <v>1567</v>
      </c>
      <c r="B486" s="297" t="s">
        <v>783</v>
      </c>
      <c r="C486" s="873" t="s">
        <v>2726</v>
      </c>
      <c r="D486" s="152" t="s">
        <v>49</v>
      </c>
      <c r="E486" s="303">
        <v>90</v>
      </c>
      <c r="F486" s="334"/>
      <c r="G486" s="334"/>
      <c r="H486" s="334"/>
      <c r="I486" s="334"/>
      <c r="J486" s="334"/>
    </row>
    <row r="487" spans="1:10">
      <c r="A487" s="332"/>
      <c r="B487" s="824"/>
      <c r="C487" s="830"/>
      <c r="D487" s="335"/>
      <c r="E487" s="358"/>
      <c r="F487" s="775"/>
      <c r="G487" s="776"/>
      <c r="H487" s="335"/>
      <c r="I487" s="775" t="s">
        <v>1561</v>
      </c>
      <c r="J487" s="208"/>
    </row>
    <row r="488" spans="1:10">
      <c r="A488" s="330" t="s">
        <v>1568</v>
      </c>
      <c r="B488" s="438" t="s">
        <v>2592</v>
      </c>
      <c r="C488" s="868"/>
      <c r="D488" s="178"/>
      <c r="E488" s="187"/>
      <c r="F488" s="333"/>
      <c r="G488" s="333"/>
      <c r="H488" s="333"/>
      <c r="I488" s="333"/>
      <c r="J488" s="333"/>
    </row>
    <row r="489" spans="1:10" ht="25.5">
      <c r="A489" s="331" t="s">
        <v>1569</v>
      </c>
      <c r="B489" s="297" t="s">
        <v>784</v>
      </c>
      <c r="C489" s="873" t="s">
        <v>2725</v>
      </c>
      <c r="D489" s="152" t="s">
        <v>49</v>
      </c>
      <c r="E489" s="303">
        <v>12</v>
      </c>
      <c r="F489" s="334"/>
      <c r="G489" s="334"/>
      <c r="H489" s="334"/>
      <c r="I489" s="334"/>
      <c r="J489" s="762"/>
    </row>
    <row r="490" spans="1:10">
      <c r="A490" s="332"/>
      <c r="B490" s="824"/>
      <c r="C490" s="830"/>
      <c r="D490" s="335"/>
      <c r="E490" s="358"/>
      <c r="F490" s="775"/>
      <c r="G490" s="776"/>
      <c r="H490" s="335"/>
      <c r="I490" s="775" t="s">
        <v>1562</v>
      </c>
      <c r="J490" s="208"/>
    </row>
    <row r="491" spans="1:10" ht="25.5">
      <c r="A491" s="330" t="s">
        <v>1570</v>
      </c>
      <c r="B491" s="451" t="s">
        <v>785</v>
      </c>
      <c r="C491" s="868"/>
      <c r="D491" s="178"/>
      <c r="E491" s="187"/>
      <c r="F491" s="333"/>
      <c r="G491" s="333"/>
      <c r="H491" s="333"/>
      <c r="I491" s="333"/>
      <c r="J491" s="333"/>
    </row>
    <row r="492" spans="1:10">
      <c r="A492" s="331" t="s">
        <v>1571</v>
      </c>
      <c r="B492" s="297" t="s">
        <v>786</v>
      </c>
      <c r="C492" s="873" t="s">
        <v>787</v>
      </c>
      <c r="D492" s="152" t="s">
        <v>49</v>
      </c>
      <c r="E492" s="303">
        <v>6</v>
      </c>
      <c r="F492" s="334"/>
      <c r="G492" s="334"/>
      <c r="H492" s="334"/>
      <c r="I492" s="334"/>
      <c r="J492" s="334"/>
    </row>
    <row r="493" spans="1:10">
      <c r="A493" s="331" t="s">
        <v>1572</v>
      </c>
      <c r="B493" s="297" t="s">
        <v>788</v>
      </c>
      <c r="C493" s="873" t="s">
        <v>789</v>
      </c>
      <c r="D493" s="152" t="s">
        <v>49</v>
      </c>
      <c r="E493" s="303">
        <v>6</v>
      </c>
      <c r="F493" s="334"/>
      <c r="G493" s="334"/>
      <c r="H493" s="334"/>
      <c r="I493" s="334"/>
      <c r="J493" s="334"/>
    </row>
    <row r="494" spans="1:10">
      <c r="A494" s="331" t="s">
        <v>1573</v>
      </c>
      <c r="B494" s="297" t="s">
        <v>790</v>
      </c>
      <c r="C494" s="873" t="s">
        <v>791</v>
      </c>
      <c r="D494" s="152" t="s">
        <v>49</v>
      </c>
      <c r="E494" s="303">
        <v>6</v>
      </c>
      <c r="F494" s="334"/>
      <c r="G494" s="334"/>
      <c r="H494" s="334"/>
      <c r="I494" s="334"/>
      <c r="J494" s="334"/>
    </row>
    <row r="495" spans="1:10">
      <c r="A495" s="332"/>
      <c r="B495" s="824"/>
      <c r="C495" s="830"/>
      <c r="D495" s="335"/>
      <c r="E495" s="358"/>
      <c r="F495" s="775"/>
      <c r="G495" s="776"/>
      <c r="H495" s="335"/>
      <c r="I495" s="775" t="s">
        <v>1574</v>
      </c>
      <c r="J495" s="208"/>
    </row>
    <row r="496" spans="1:10">
      <c r="A496" s="330" t="s">
        <v>1575</v>
      </c>
      <c r="B496" s="894" t="s">
        <v>792</v>
      </c>
      <c r="C496" s="868"/>
      <c r="D496" s="178"/>
      <c r="E496" s="187"/>
      <c r="F496" s="333"/>
      <c r="G496" s="333"/>
      <c r="H496" s="333"/>
      <c r="I496" s="333"/>
      <c r="J496" s="333"/>
    </row>
    <row r="497" spans="1:10" ht="25.5">
      <c r="A497" s="267" t="s">
        <v>1576</v>
      </c>
      <c r="B497" s="297" t="s">
        <v>793</v>
      </c>
      <c r="C497" s="873" t="s">
        <v>794</v>
      </c>
      <c r="D497" s="152" t="s">
        <v>87</v>
      </c>
      <c r="E497" s="303">
        <v>24</v>
      </c>
      <c r="F497" s="334"/>
      <c r="G497" s="334"/>
      <c r="H497" s="334"/>
      <c r="I497" s="334"/>
      <c r="J497" s="334"/>
    </row>
    <row r="498" spans="1:10">
      <c r="A498" s="256"/>
      <c r="B498" s="883"/>
      <c r="C498" s="897"/>
      <c r="D498" s="258"/>
      <c r="E498" s="176"/>
      <c r="F498" s="335"/>
      <c r="G498" s="335"/>
      <c r="H498" s="335"/>
      <c r="I498" s="775" t="s">
        <v>1579</v>
      </c>
      <c r="J498" s="208"/>
    </row>
    <row r="499" spans="1:10">
      <c r="A499" s="330" t="s">
        <v>1577</v>
      </c>
      <c r="B499" s="181" t="s">
        <v>795</v>
      </c>
      <c r="C499" s="868"/>
      <c r="D499" s="178"/>
      <c r="E499" s="187"/>
      <c r="F499" s="333"/>
      <c r="G499" s="333"/>
      <c r="H499" s="333"/>
      <c r="I499" s="333"/>
      <c r="J499" s="333"/>
    </row>
    <row r="500" spans="1:10" ht="51">
      <c r="A500" s="267" t="s">
        <v>1578</v>
      </c>
      <c r="B500" s="297" t="s">
        <v>796</v>
      </c>
      <c r="C500" s="873" t="s">
        <v>2593</v>
      </c>
      <c r="D500" s="152" t="s">
        <v>87</v>
      </c>
      <c r="E500" s="150">
        <v>72</v>
      </c>
      <c r="F500" s="334"/>
      <c r="G500" s="334"/>
      <c r="H500" s="334"/>
      <c r="I500" s="334"/>
      <c r="J500" s="334"/>
    </row>
    <row r="501" spans="1:10">
      <c r="A501" s="332"/>
      <c r="B501" s="824"/>
      <c r="C501" s="830"/>
      <c r="D501" s="335"/>
      <c r="E501" s="358"/>
      <c r="F501" s="775"/>
      <c r="G501" s="776"/>
      <c r="H501" s="335"/>
      <c r="I501" s="775" t="s">
        <v>1580</v>
      </c>
      <c r="J501" s="208"/>
    </row>
    <row r="502" spans="1:10">
      <c r="A502" s="330" t="s">
        <v>1581</v>
      </c>
      <c r="B502" s="438" t="s">
        <v>2595</v>
      </c>
      <c r="C502" s="868"/>
      <c r="D502" s="178"/>
      <c r="E502" s="185"/>
      <c r="F502" s="333"/>
      <c r="G502" s="333"/>
      <c r="H502" s="333"/>
      <c r="I502" s="333"/>
      <c r="J502" s="333"/>
    </row>
    <row r="503" spans="1:10" ht="51">
      <c r="A503" s="331" t="s">
        <v>1582</v>
      </c>
      <c r="B503" s="297" t="s">
        <v>797</v>
      </c>
      <c r="C503" s="873" t="s">
        <v>798</v>
      </c>
      <c r="D503" s="152" t="s">
        <v>49</v>
      </c>
      <c r="E503" s="150">
        <v>600</v>
      </c>
      <c r="F503" s="334"/>
      <c r="G503" s="334"/>
      <c r="H503" s="334"/>
      <c r="I503" s="334"/>
      <c r="J503" s="334"/>
    </row>
    <row r="504" spans="1:10" ht="38.25">
      <c r="A504" s="331" t="s">
        <v>1583</v>
      </c>
      <c r="B504" s="297" t="s">
        <v>799</v>
      </c>
      <c r="C504" s="873" t="s">
        <v>2594</v>
      </c>
      <c r="D504" s="152" t="s">
        <v>49</v>
      </c>
      <c r="E504" s="150">
        <v>108</v>
      </c>
      <c r="F504" s="334"/>
      <c r="G504" s="334"/>
      <c r="H504" s="334"/>
      <c r="I504" s="334"/>
      <c r="J504" s="334"/>
    </row>
    <row r="505" spans="1:10" ht="38.25">
      <c r="A505" s="331" t="s">
        <v>1584</v>
      </c>
      <c r="B505" s="302" t="s">
        <v>800</v>
      </c>
      <c r="C505" s="873" t="s">
        <v>2594</v>
      </c>
      <c r="D505" s="152" t="s">
        <v>49</v>
      </c>
      <c r="E505" s="150">
        <v>15</v>
      </c>
      <c r="F505" s="334"/>
      <c r="G505" s="334"/>
      <c r="H505" s="334"/>
      <c r="I505" s="334"/>
      <c r="J505" s="334"/>
    </row>
    <row r="506" spans="1:10" ht="38.25">
      <c r="A506" s="331" t="s">
        <v>1585</v>
      </c>
      <c r="B506" s="297" t="s">
        <v>801</v>
      </c>
      <c r="C506" s="873" t="s">
        <v>2594</v>
      </c>
      <c r="D506" s="152" t="s">
        <v>49</v>
      </c>
      <c r="E506" s="150">
        <v>24</v>
      </c>
      <c r="F506" s="334"/>
      <c r="G506" s="334"/>
      <c r="H506" s="334"/>
      <c r="I506" s="334"/>
      <c r="J506" s="334"/>
    </row>
    <row r="507" spans="1:10">
      <c r="A507" s="332"/>
      <c r="B507" s="824"/>
      <c r="C507" s="830"/>
      <c r="D507" s="335"/>
      <c r="E507" s="358"/>
      <c r="F507" s="775"/>
      <c r="G507" s="776"/>
      <c r="H507" s="335"/>
      <c r="I507" s="775" t="s">
        <v>1586</v>
      </c>
      <c r="J507" s="208"/>
    </row>
    <row r="508" spans="1:10">
      <c r="A508" s="330" t="s">
        <v>1587</v>
      </c>
      <c r="B508" s="181" t="s">
        <v>804</v>
      </c>
      <c r="C508" s="868"/>
      <c r="D508" s="333"/>
      <c r="E508" s="357"/>
      <c r="F508" s="333"/>
      <c r="G508" s="333"/>
      <c r="H508" s="333"/>
      <c r="I508" s="333"/>
      <c r="J508" s="333"/>
    </row>
    <row r="509" spans="1:10" ht="38.25">
      <c r="A509" s="331" t="s">
        <v>1588</v>
      </c>
      <c r="B509" s="302" t="s">
        <v>806</v>
      </c>
      <c r="C509" s="861" t="s">
        <v>807</v>
      </c>
      <c r="D509" s="144" t="s">
        <v>31</v>
      </c>
      <c r="E509" s="300">
        <v>24</v>
      </c>
      <c r="F509" s="334"/>
      <c r="G509" s="334"/>
      <c r="H509" s="334"/>
      <c r="I509" s="334"/>
      <c r="J509" s="334"/>
    </row>
    <row r="510" spans="1:10" ht="25.5">
      <c r="A510" s="331" t="s">
        <v>1589</v>
      </c>
      <c r="B510" s="302" t="s">
        <v>808</v>
      </c>
      <c r="C510" s="861" t="s">
        <v>809</v>
      </c>
      <c r="D510" s="144" t="s">
        <v>31</v>
      </c>
      <c r="E510" s="300">
        <v>30</v>
      </c>
      <c r="F510" s="334"/>
      <c r="G510" s="334"/>
      <c r="H510" s="334"/>
      <c r="I510" s="334"/>
      <c r="J510" s="334"/>
    </row>
    <row r="511" spans="1:10">
      <c r="A511" s="331" t="s">
        <v>1590</v>
      </c>
      <c r="B511" s="302" t="s">
        <v>810</v>
      </c>
      <c r="C511" s="861" t="s">
        <v>811</v>
      </c>
      <c r="D511" s="144" t="s">
        <v>31</v>
      </c>
      <c r="E511" s="300">
        <v>3</v>
      </c>
      <c r="F511" s="334"/>
      <c r="G511" s="334"/>
      <c r="H511" s="334"/>
      <c r="I511" s="334"/>
      <c r="J511" s="334"/>
    </row>
    <row r="512" spans="1:10">
      <c r="A512" s="331" t="s">
        <v>1591</v>
      </c>
      <c r="B512" s="302" t="s">
        <v>812</v>
      </c>
      <c r="C512" s="861" t="s">
        <v>813</v>
      </c>
      <c r="D512" s="144" t="s">
        <v>31</v>
      </c>
      <c r="E512" s="300">
        <v>18</v>
      </c>
      <c r="F512" s="334"/>
      <c r="G512" s="334"/>
      <c r="H512" s="334"/>
      <c r="I512" s="334"/>
      <c r="J512" s="334"/>
    </row>
    <row r="513" spans="1:10">
      <c r="A513" s="331" t="s">
        <v>1592</v>
      </c>
      <c r="B513" s="302" t="s">
        <v>814</v>
      </c>
      <c r="C513" s="861" t="s">
        <v>815</v>
      </c>
      <c r="D513" s="144" t="s">
        <v>31</v>
      </c>
      <c r="E513" s="300">
        <v>36</v>
      </c>
      <c r="F513" s="334"/>
      <c r="G513" s="334"/>
      <c r="H513" s="334"/>
      <c r="I513" s="334"/>
      <c r="J513" s="334"/>
    </row>
    <row r="514" spans="1:10">
      <c r="A514" s="331" t="s">
        <v>1593</v>
      </c>
      <c r="B514" s="302" t="s">
        <v>816</v>
      </c>
      <c r="C514" s="861" t="s">
        <v>817</v>
      </c>
      <c r="D514" s="144" t="s">
        <v>31</v>
      </c>
      <c r="E514" s="300">
        <v>30</v>
      </c>
      <c r="F514" s="334"/>
      <c r="G514" s="334"/>
      <c r="H514" s="334"/>
      <c r="I514" s="334"/>
      <c r="J514" s="334"/>
    </row>
    <row r="515" spans="1:10">
      <c r="A515" s="331" t="s">
        <v>1594</v>
      </c>
      <c r="B515" s="302" t="s">
        <v>818</v>
      </c>
      <c r="C515" s="861" t="s">
        <v>819</v>
      </c>
      <c r="D515" s="144" t="s">
        <v>31</v>
      </c>
      <c r="E515" s="300">
        <v>6</v>
      </c>
      <c r="F515" s="334"/>
      <c r="G515" s="334"/>
      <c r="H515" s="334"/>
      <c r="I515" s="334"/>
      <c r="J515" s="334"/>
    </row>
    <row r="516" spans="1:10">
      <c r="A516" s="331" t="s">
        <v>1595</v>
      </c>
      <c r="B516" s="302" t="s">
        <v>820</v>
      </c>
      <c r="C516" s="861" t="s">
        <v>821</v>
      </c>
      <c r="D516" s="144" t="s">
        <v>49</v>
      </c>
      <c r="E516" s="300">
        <v>18</v>
      </c>
      <c r="F516" s="334"/>
      <c r="G516" s="334"/>
      <c r="H516" s="334"/>
      <c r="I516" s="334"/>
      <c r="J516" s="334"/>
    </row>
    <row r="517" spans="1:10">
      <c r="A517" s="331" t="s">
        <v>1596</v>
      </c>
      <c r="B517" s="302" t="s">
        <v>822</v>
      </c>
      <c r="C517" s="861" t="s">
        <v>823</v>
      </c>
      <c r="D517" s="144" t="s">
        <v>49</v>
      </c>
      <c r="E517" s="300">
        <v>18</v>
      </c>
      <c r="F517" s="334"/>
      <c r="G517" s="334"/>
      <c r="H517" s="334"/>
      <c r="I517" s="334"/>
      <c r="J517" s="334"/>
    </row>
    <row r="518" spans="1:10" ht="25.5">
      <c r="A518" s="331" t="s">
        <v>1597</v>
      </c>
      <c r="B518" s="302" t="s">
        <v>824</v>
      </c>
      <c r="C518" s="861" t="s">
        <v>825</v>
      </c>
      <c r="D518" s="144" t="s">
        <v>49</v>
      </c>
      <c r="E518" s="300">
        <v>18</v>
      </c>
      <c r="F518" s="334"/>
      <c r="G518" s="334"/>
      <c r="H518" s="334"/>
      <c r="I518" s="334"/>
      <c r="J518" s="334"/>
    </row>
    <row r="519" spans="1:10" ht="25.5">
      <c r="A519" s="331" t="s">
        <v>1598</v>
      </c>
      <c r="B519" s="302" t="s">
        <v>826</v>
      </c>
      <c r="C519" s="861" t="s">
        <v>827</v>
      </c>
      <c r="D519" s="144" t="s">
        <v>49</v>
      </c>
      <c r="E519" s="300">
        <v>6</v>
      </c>
      <c r="F519" s="334"/>
      <c r="G519" s="334"/>
      <c r="H519" s="334"/>
      <c r="I519" s="334"/>
      <c r="J519" s="334"/>
    </row>
    <row r="520" spans="1:10" ht="25.5">
      <c r="A520" s="331" t="s">
        <v>1599</v>
      </c>
      <c r="B520" s="302" t="s">
        <v>828</v>
      </c>
      <c r="C520" s="861" t="s">
        <v>829</v>
      </c>
      <c r="D520" s="144" t="s">
        <v>49</v>
      </c>
      <c r="E520" s="299">
        <v>3</v>
      </c>
      <c r="F520" s="334"/>
      <c r="G520" s="334"/>
      <c r="H520" s="334"/>
      <c r="I520" s="334"/>
      <c r="J520" s="334"/>
    </row>
    <row r="521" spans="1:10">
      <c r="A521" s="331" t="s">
        <v>1600</v>
      </c>
      <c r="B521" s="302" t="s">
        <v>830</v>
      </c>
      <c r="C521" s="861" t="s">
        <v>831</v>
      </c>
      <c r="D521" s="144" t="s">
        <v>49</v>
      </c>
      <c r="E521" s="300">
        <v>3</v>
      </c>
      <c r="F521" s="334"/>
      <c r="G521" s="334"/>
      <c r="H521" s="334"/>
      <c r="I521" s="334"/>
      <c r="J521" s="334"/>
    </row>
    <row r="522" spans="1:10">
      <c r="A522" s="331" t="s">
        <v>1601</v>
      </c>
      <c r="B522" s="302" t="s">
        <v>832</v>
      </c>
      <c r="C522" s="861" t="s">
        <v>2596</v>
      </c>
      <c r="D522" s="144" t="s">
        <v>31</v>
      </c>
      <c r="E522" s="300">
        <v>3</v>
      </c>
      <c r="F522" s="334"/>
      <c r="G522" s="334"/>
      <c r="H522" s="334"/>
      <c r="I522" s="334"/>
      <c r="J522" s="334"/>
    </row>
    <row r="523" spans="1:10">
      <c r="A523" s="331" t="s">
        <v>1602</v>
      </c>
      <c r="B523" s="302" t="s">
        <v>833</v>
      </c>
      <c r="C523" s="861" t="s">
        <v>2596</v>
      </c>
      <c r="D523" s="144" t="s">
        <v>31</v>
      </c>
      <c r="E523" s="300">
        <v>15</v>
      </c>
      <c r="F523" s="334"/>
      <c r="G523" s="334"/>
      <c r="H523" s="334"/>
      <c r="I523" s="334"/>
      <c r="J523" s="334"/>
    </row>
    <row r="524" spans="1:10">
      <c r="A524" s="331" t="s">
        <v>1603</v>
      </c>
      <c r="B524" s="302" t="s">
        <v>834</v>
      </c>
      <c r="C524" s="861" t="s">
        <v>835</v>
      </c>
      <c r="D524" s="141" t="s">
        <v>31</v>
      </c>
      <c r="E524" s="299">
        <v>3</v>
      </c>
      <c r="F524" s="334"/>
      <c r="G524" s="334"/>
      <c r="H524" s="334"/>
      <c r="I524" s="334"/>
      <c r="J524" s="334"/>
    </row>
    <row r="525" spans="1:10">
      <c r="A525" s="331" t="s">
        <v>1604</v>
      </c>
      <c r="B525" s="302" t="s">
        <v>836</v>
      </c>
      <c r="C525" s="861" t="s">
        <v>837</v>
      </c>
      <c r="D525" s="141" t="s">
        <v>31</v>
      </c>
      <c r="E525" s="299">
        <v>3</v>
      </c>
      <c r="F525" s="334"/>
      <c r="G525" s="334"/>
      <c r="H525" s="334"/>
      <c r="I525" s="334"/>
      <c r="J525" s="334"/>
    </row>
    <row r="526" spans="1:10" ht="25.5">
      <c r="A526" s="331" t="s">
        <v>1605</v>
      </c>
      <c r="B526" s="302" t="s">
        <v>838</v>
      </c>
      <c r="C526" s="861" t="s">
        <v>839</v>
      </c>
      <c r="D526" s="141" t="s">
        <v>31</v>
      </c>
      <c r="E526" s="299">
        <v>6</v>
      </c>
      <c r="F526" s="334"/>
      <c r="G526" s="334"/>
      <c r="H526" s="334"/>
      <c r="I526" s="334"/>
      <c r="J526" s="334"/>
    </row>
    <row r="527" spans="1:10">
      <c r="A527" s="331" t="s">
        <v>1606</v>
      </c>
      <c r="B527" s="302" t="s">
        <v>840</v>
      </c>
      <c r="C527" s="861" t="s">
        <v>841</v>
      </c>
      <c r="D527" s="141" t="s">
        <v>31</v>
      </c>
      <c r="E527" s="299">
        <v>3</v>
      </c>
      <c r="F527" s="334"/>
      <c r="G527" s="334"/>
      <c r="H527" s="334"/>
      <c r="I527" s="334"/>
      <c r="J527" s="334"/>
    </row>
    <row r="528" spans="1:10" ht="38.25">
      <c r="A528" s="331" t="s">
        <v>1607</v>
      </c>
      <c r="B528" s="302" t="s">
        <v>842</v>
      </c>
      <c r="C528" s="861" t="s">
        <v>2597</v>
      </c>
      <c r="D528" s="141" t="s">
        <v>31</v>
      </c>
      <c r="E528" s="299">
        <v>3</v>
      </c>
      <c r="F528" s="334"/>
      <c r="G528" s="334"/>
      <c r="H528" s="334"/>
      <c r="I528" s="334"/>
      <c r="J528" s="334"/>
    </row>
    <row r="529" spans="1:10" ht="25.5">
      <c r="A529" s="331" t="s">
        <v>1608</v>
      </c>
      <c r="B529" s="302" t="s">
        <v>1611</v>
      </c>
      <c r="C529" s="861" t="s">
        <v>2597</v>
      </c>
      <c r="D529" s="141" t="s">
        <v>31</v>
      </c>
      <c r="E529" s="299">
        <v>3</v>
      </c>
      <c r="F529" s="334"/>
      <c r="G529" s="334"/>
      <c r="H529" s="334"/>
      <c r="I529" s="334"/>
      <c r="J529" s="334"/>
    </row>
    <row r="530" spans="1:10" ht="38.25">
      <c r="A530" s="331" t="s">
        <v>1609</v>
      </c>
      <c r="B530" s="453" t="s">
        <v>843</v>
      </c>
      <c r="C530" s="861" t="s">
        <v>2598</v>
      </c>
      <c r="D530" s="283" t="s">
        <v>31</v>
      </c>
      <c r="E530" s="299">
        <v>3</v>
      </c>
      <c r="F530" s="334"/>
      <c r="G530" s="334"/>
      <c r="H530" s="334"/>
      <c r="I530" s="334"/>
      <c r="J530" s="334"/>
    </row>
    <row r="531" spans="1:10" ht="25.5">
      <c r="A531" s="331" t="s">
        <v>1610</v>
      </c>
      <c r="B531" s="302" t="s">
        <v>844</v>
      </c>
      <c r="C531" s="861" t="s">
        <v>2599</v>
      </c>
      <c r="D531" s="141" t="s">
        <v>31</v>
      </c>
      <c r="E531" s="299">
        <v>3</v>
      </c>
      <c r="F531" s="334"/>
      <c r="G531" s="334"/>
      <c r="H531" s="334"/>
      <c r="I531" s="334"/>
      <c r="J531" s="334"/>
    </row>
    <row r="532" spans="1:10">
      <c r="A532" s="332"/>
      <c r="B532" s="824"/>
      <c r="C532" s="830"/>
      <c r="D532" s="335"/>
      <c r="E532" s="358"/>
      <c r="F532" s="775"/>
      <c r="G532" s="776"/>
      <c r="H532" s="335"/>
      <c r="I532" s="775" t="s">
        <v>1614</v>
      </c>
      <c r="J532" s="208"/>
    </row>
    <row r="533" spans="1:10">
      <c r="A533" s="442" t="s">
        <v>1612</v>
      </c>
      <c r="B533" s="894" t="s">
        <v>845</v>
      </c>
      <c r="C533" s="895"/>
      <c r="D533" s="443"/>
      <c r="E533" s="444"/>
      <c r="F533" s="443"/>
      <c r="G533" s="443"/>
      <c r="H533" s="443"/>
      <c r="I533" s="443"/>
      <c r="J533" s="443"/>
    </row>
    <row r="534" spans="1:10" ht="38.25">
      <c r="A534" s="251" t="s">
        <v>1613</v>
      </c>
      <c r="B534" s="302" t="s">
        <v>846</v>
      </c>
      <c r="C534" s="861" t="s">
        <v>2728</v>
      </c>
      <c r="D534" s="141" t="s">
        <v>87</v>
      </c>
      <c r="E534" s="292">
        <v>16</v>
      </c>
      <c r="F534" s="251"/>
      <c r="G534" s="251"/>
      <c r="H534" s="251"/>
      <c r="I534" s="251"/>
      <c r="J534" s="251"/>
    </row>
    <row r="535" spans="1:10">
      <c r="A535" s="332"/>
      <c r="B535" s="824"/>
      <c r="C535" s="830"/>
      <c r="D535" s="335"/>
      <c r="E535" s="358"/>
      <c r="F535" s="775"/>
      <c r="G535" s="776"/>
      <c r="H535" s="335"/>
      <c r="I535" s="775" t="s">
        <v>1615</v>
      </c>
      <c r="J535" s="208"/>
    </row>
    <row r="536" spans="1:10" ht="15.75">
      <c r="A536" s="330" t="s">
        <v>1616</v>
      </c>
      <c r="B536" s="181" t="s">
        <v>847</v>
      </c>
      <c r="C536" s="868"/>
      <c r="D536" s="179"/>
      <c r="E536" s="455"/>
      <c r="F536" s="456"/>
      <c r="G536" s="465"/>
      <c r="H536" s="457"/>
      <c r="I536" s="457"/>
      <c r="J536" s="457"/>
    </row>
    <row r="537" spans="1:10" ht="51">
      <c r="A537" s="280" t="s">
        <v>1620</v>
      </c>
      <c r="B537" s="302" t="s">
        <v>849</v>
      </c>
      <c r="C537" s="861" t="s">
        <v>2727</v>
      </c>
      <c r="D537" s="141" t="s">
        <v>848</v>
      </c>
      <c r="E537" s="251">
        <v>10</v>
      </c>
      <c r="F537" s="251"/>
      <c r="G537" s="251"/>
      <c r="H537" s="251"/>
      <c r="I537" s="251"/>
      <c r="J537" s="251"/>
    </row>
    <row r="538" spans="1:10">
      <c r="A538" s="335"/>
      <c r="B538" s="824"/>
      <c r="C538" s="830"/>
      <c r="D538" s="335"/>
      <c r="E538" s="335"/>
      <c r="F538" s="335"/>
      <c r="G538" s="335"/>
      <c r="H538" s="335"/>
      <c r="I538" s="775" t="s">
        <v>1617</v>
      </c>
      <c r="J538" s="208"/>
    </row>
    <row r="539" spans="1:10">
      <c r="A539" s="330" t="s">
        <v>1618</v>
      </c>
      <c r="B539" s="181" t="s">
        <v>1619</v>
      </c>
      <c r="C539" s="868"/>
      <c r="D539" s="179"/>
      <c r="E539" s="185"/>
      <c r="F539" s="333"/>
      <c r="G539" s="333"/>
      <c r="H539" s="333"/>
      <c r="I539" s="333"/>
      <c r="J539" s="333"/>
    </row>
    <row r="540" spans="1:10" ht="38.25">
      <c r="A540" s="331" t="s">
        <v>1621</v>
      </c>
      <c r="B540" s="302" t="s">
        <v>850</v>
      </c>
      <c r="C540" s="861" t="s">
        <v>851</v>
      </c>
      <c r="D540" s="141" t="s">
        <v>848</v>
      </c>
      <c r="E540" s="300">
        <v>24</v>
      </c>
      <c r="F540" s="762"/>
      <c r="G540" s="334"/>
      <c r="H540" s="334"/>
      <c r="I540" s="762"/>
      <c r="J540" s="762"/>
    </row>
    <row r="541" spans="1:10">
      <c r="A541" s="332"/>
      <c r="B541" s="824"/>
      <c r="C541" s="830"/>
      <c r="D541" s="335"/>
      <c r="E541" s="358"/>
      <c r="F541" s="878"/>
      <c r="G541" s="776"/>
      <c r="H541" s="405"/>
      <c r="I541" s="878" t="s">
        <v>1622</v>
      </c>
      <c r="J541" s="879"/>
    </row>
    <row r="542" spans="1:10">
      <c r="A542" s="330" t="s">
        <v>1623</v>
      </c>
      <c r="B542" s="181" t="s">
        <v>852</v>
      </c>
      <c r="C542" s="866"/>
      <c r="D542" s="186"/>
      <c r="E542" s="190"/>
      <c r="F542" s="336"/>
      <c r="G542" s="336"/>
      <c r="H542" s="336"/>
      <c r="I542" s="336"/>
      <c r="J542" s="336"/>
    </row>
    <row r="543" spans="1:10" ht="51">
      <c r="A543" s="331" t="s">
        <v>1624</v>
      </c>
      <c r="B543" s="302" t="s">
        <v>853</v>
      </c>
      <c r="C543" s="861" t="s">
        <v>2729</v>
      </c>
      <c r="D543" s="141" t="s">
        <v>848</v>
      </c>
      <c r="E543" s="300">
        <v>60</v>
      </c>
      <c r="F543" s="762"/>
      <c r="G543" s="334"/>
      <c r="H543" s="334"/>
      <c r="I543" s="762"/>
      <c r="J543" s="762"/>
    </row>
    <row r="544" spans="1:10">
      <c r="A544" s="332"/>
      <c r="B544" s="824"/>
      <c r="C544" s="830"/>
      <c r="D544" s="335"/>
      <c r="E544" s="358"/>
      <c r="F544" s="878"/>
      <c r="G544" s="776"/>
      <c r="H544" s="405"/>
      <c r="I544" s="878" t="s">
        <v>1625</v>
      </c>
      <c r="J544" s="879"/>
    </row>
    <row r="545" spans="1:10">
      <c r="A545" s="330" t="s">
        <v>1626</v>
      </c>
      <c r="B545" s="181" t="s">
        <v>854</v>
      </c>
      <c r="C545" s="868"/>
      <c r="D545" s="179"/>
      <c r="E545" s="185"/>
      <c r="F545" s="333"/>
      <c r="G545" s="333"/>
      <c r="H545" s="333"/>
      <c r="I545" s="333"/>
      <c r="J545" s="333"/>
    </row>
    <row r="546" spans="1:10" ht="51">
      <c r="A546" s="899" t="s">
        <v>855</v>
      </c>
      <c r="B546" s="900" t="s">
        <v>856</v>
      </c>
      <c r="C546" s="861" t="s">
        <v>857</v>
      </c>
      <c r="D546" s="141" t="s">
        <v>858</v>
      </c>
      <c r="E546" s="300">
        <v>36</v>
      </c>
      <c r="F546" s="762"/>
      <c r="G546" s="334"/>
      <c r="H546" s="334"/>
      <c r="I546" s="762"/>
      <c r="J546" s="762"/>
    </row>
    <row r="547" spans="1:10">
      <c r="A547" s="332"/>
      <c r="B547" s="824"/>
      <c r="C547" s="830"/>
      <c r="D547" s="335"/>
      <c r="E547" s="358"/>
      <c r="F547" s="878"/>
      <c r="G547" s="776"/>
      <c r="H547" s="405"/>
      <c r="I547" s="878" t="s">
        <v>1627</v>
      </c>
      <c r="J547" s="879"/>
    </row>
    <row r="548" spans="1:10">
      <c r="A548" s="262" t="s">
        <v>1628</v>
      </c>
      <c r="B548" s="181" t="s">
        <v>2767</v>
      </c>
      <c r="C548" s="868"/>
      <c r="D548" s="179"/>
      <c r="E548" s="185"/>
      <c r="F548" s="265"/>
      <c r="G548" s="265"/>
      <c r="H548" s="265"/>
      <c r="I548" s="265"/>
      <c r="J548" s="265"/>
    </row>
    <row r="549" spans="1:10" ht="140.25">
      <c r="A549" s="267" t="s">
        <v>1629</v>
      </c>
      <c r="B549" s="302" t="s">
        <v>861</v>
      </c>
      <c r="C549" s="901" t="s">
        <v>862</v>
      </c>
      <c r="D549" s="141" t="s">
        <v>87</v>
      </c>
      <c r="E549" s="299">
        <v>18</v>
      </c>
      <c r="F549" s="167"/>
      <c r="G549" s="167"/>
      <c r="H549" s="384"/>
      <c r="I549" s="384"/>
      <c r="J549" s="384"/>
    </row>
    <row r="550" spans="1:10" ht="89.25">
      <c r="A550" s="267" t="s">
        <v>1630</v>
      </c>
      <c r="B550" s="302" t="s">
        <v>864</v>
      </c>
      <c r="C550" s="901" t="s">
        <v>865</v>
      </c>
      <c r="D550" s="141" t="s">
        <v>87</v>
      </c>
      <c r="E550" s="299">
        <v>12</v>
      </c>
      <c r="F550" s="167"/>
      <c r="G550" s="167"/>
      <c r="H550" s="384"/>
      <c r="I550" s="384"/>
      <c r="J550" s="384"/>
    </row>
    <row r="551" spans="1:10" ht="89.25">
      <c r="A551" s="267" t="s">
        <v>1631</v>
      </c>
      <c r="B551" s="302" t="s">
        <v>866</v>
      </c>
      <c r="C551" s="861" t="s">
        <v>1634</v>
      </c>
      <c r="D551" s="141" t="s">
        <v>87</v>
      </c>
      <c r="E551" s="299">
        <v>30</v>
      </c>
      <c r="F551" s="167"/>
      <c r="G551" s="167"/>
      <c r="H551" s="384"/>
      <c r="I551" s="384"/>
      <c r="J551" s="384"/>
    </row>
    <row r="552" spans="1:10" ht="127.5">
      <c r="A552" s="267" t="s">
        <v>1632</v>
      </c>
      <c r="B552" s="302" t="s">
        <v>867</v>
      </c>
      <c r="C552" s="861" t="s">
        <v>868</v>
      </c>
      <c r="D552" s="141" t="s">
        <v>87</v>
      </c>
      <c r="E552" s="299">
        <v>39</v>
      </c>
      <c r="F552" s="167"/>
      <c r="G552" s="167"/>
      <c r="H552" s="384"/>
      <c r="I552" s="384"/>
      <c r="J552" s="384"/>
    </row>
    <row r="553" spans="1:10" ht="114.75">
      <c r="A553" s="267" t="s">
        <v>1633</v>
      </c>
      <c r="B553" s="302" t="s">
        <v>869</v>
      </c>
      <c r="C553" s="861" t="s">
        <v>2638</v>
      </c>
      <c r="D553" s="141" t="s">
        <v>87</v>
      </c>
      <c r="E553" s="299">
        <v>18</v>
      </c>
      <c r="F553" s="762"/>
      <c r="G553" s="334"/>
      <c r="H553" s="334"/>
      <c r="I553" s="762"/>
      <c r="J553" s="762"/>
    </row>
    <row r="554" spans="1:10">
      <c r="A554" s="332"/>
      <c r="B554" s="824"/>
      <c r="C554" s="830"/>
      <c r="D554" s="335"/>
      <c r="E554" s="358"/>
      <c r="F554" s="878"/>
      <c r="G554" s="776"/>
      <c r="H554" s="405"/>
      <c r="I554" s="878" t="s">
        <v>1635</v>
      </c>
      <c r="J554" s="879"/>
    </row>
    <row r="555" spans="1:10">
      <c r="A555" s="330" t="s">
        <v>1636</v>
      </c>
      <c r="B555" s="181" t="s">
        <v>872</v>
      </c>
      <c r="C555" s="865"/>
      <c r="D555" s="178"/>
      <c r="E555" s="185"/>
      <c r="F555" s="333"/>
      <c r="G555" s="333"/>
      <c r="H555" s="333"/>
      <c r="I555" s="333"/>
      <c r="J555" s="333"/>
    </row>
    <row r="556" spans="1:10" ht="25.5">
      <c r="A556" s="331" t="s">
        <v>1637</v>
      </c>
      <c r="B556" s="302" t="s">
        <v>874</v>
      </c>
      <c r="C556" s="861" t="s">
        <v>875</v>
      </c>
      <c r="D556" s="141" t="s">
        <v>87</v>
      </c>
      <c r="E556" s="299">
        <v>24</v>
      </c>
      <c r="F556" s="167"/>
      <c r="G556" s="167"/>
      <c r="H556" s="334"/>
      <c r="I556" s="334"/>
      <c r="J556" s="334"/>
    </row>
    <row r="557" spans="1:10" ht="191.25">
      <c r="A557" s="331" t="s">
        <v>1639</v>
      </c>
      <c r="B557" s="302" t="s">
        <v>877</v>
      </c>
      <c r="C557" s="861" t="s">
        <v>1638</v>
      </c>
      <c r="D557" s="141" t="s">
        <v>87</v>
      </c>
      <c r="E557" s="299">
        <v>24</v>
      </c>
      <c r="F557" s="167"/>
      <c r="G557" s="167"/>
      <c r="H557" s="334"/>
      <c r="I557" s="334"/>
      <c r="J557" s="334"/>
    </row>
    <row r="558" spans="1:10" ht="38.25">
      <c r="A558" s="331" t="s">
        <v>1640</v>
      </c>
      <c r="B558" s="302" t="s">
        <v>879</v>
      </c>
      <c r="C558" s="861" t="s">
        <v>1409</v>
      </c>
      <c r="D558" s="141" t="s">
        <v>49</v>
      </c>
      <c r="E558" s="299">
        <v>45</v>
      </c>
      <c r="F558" s="167"/>
      <c r="G558" s="167"/>
      <c r="H558" s="334"/>
      <c r="I558" s="334"/>
      <c r="J558" s="334"/>
    </row>
    <row r="559" spans="1:10" ht="51">
      <c r="A559" s="331" t="s">
        <v>1641</v>
      </c>
      <c r="B559" s="302" t="s">
        <v>881</v>
      </c>
      <c r="C559" s="861" t="s">
        <v>882</v>
      </c>
      <c r="D559" s="141" t="s">
        <v>87</v>
      </c>
      <c r="E559" s="299">
        <v>9</v>
      </c>
      <c r="F559" s="141"/>
      <c r="G559" s="141"/>
      <c r="H559" s="334"/>
      <c r="I559" s="334"/>
      <c r="J559" s="334"/>
    </row>
    <row r="560" spans="1:10" ht="51">
      <c r="A560" s="331" t="s">
        <v>1642</v>
      </c>
      <c r="B560" s="302" t="s">
        <v>883</v>
      </c>
      <c r="C560" s="861" t="s">
        <v>884</v>
      </c>
      <c r="D560" s="141" t="s">
        <v>87</v>
      </c>
      <c r="E560" s="299">
        <v>30</v>
      </c>
      <c r="F560" s="141"/>
      <c r="G560" s="141"/>
      <c r="H560" s="334"/>
      <c r="I560" s="334"/>
      <c r="J560" s="334"/>
    </row>
    <row r="561" spans="1:10" ht="63.75">
      <c r="A561" s="331" t="s">
        <v>1643</v>
      </c>
      <c r="B561" s="302" t="s">
        <v>885</v>
      </c>
      <c r="C561" s="861" t="s">
        <v>886</v>
      </c>
      <c r="D561" s="141" t="s">
        <v>87</v>
      </c>
      <c r="E561" s="299">
        <v>30</v>
      </c>
      <c r="F561" s="141"/>
      <c r="G561" s="141"/>
      <c r="H561" s="334"/>
      <c r="I561" s="334"/>
      <c r="J561" s="334"/>
    </row>
    <row r="562" spans="1:10" ht="51">
      <c r="A562" s="331" t="s">
        <v>1644</v>
      </c>
      <c r="B562" s="639" t="s">
        <v>887</v>
      </c>
      <c r="C562" s="881" t="s">
        <v>2627</v>
      </c>
      <c r="D562" s="141" t="s">
        <v>87</v>
      </c>
      <c r="E562" s="299">
        <v>180</v>
      </c>
      <c r="F562" s="167"/>
      <c r="G562" s="167"/>
      <c r="H562" s="334"/>
      <c r="I562" s="334"/>
      <c r="J562" s="334"/>
    </row>
    <row r="563" spans="1:10" ht="38.25">
      <c r="A563" s="331" t="s">
        <v>1645</v>
      </c>
      <c r="B563" s="302" t="s">
        <v>888</v>
      </c>
      <c r="C563" s="861" t="s">
        <v>889</v>
      </c>
      <c r="D563" s="141" t="s">
        <v>49</v>
      </c>
      <c r="E563" s="299">
        <v>24</v>
      </c>
      <c r="F563" s="141"/>
      <c r="G563" s="141"/>
      <c r="H563" s="334"/>
      <c r="I563" s="334"/>
      <c r="J563" s="334"/>
    </row>
    <row r="564" spans="1:10" ht="51">
      <c r="A564" s="331" t="s">
        <v>1646</v>
      </c>
      <c r="B564" s="302" t="s">
        <v>890</v>
      </c>
      <c r="C564" s="861" t="s">
        <v>891</v>
      </c>
      <c r="D564" s="141" t="s">
        <v>49</v>
      </c>
      <c r="E564" s="299">
        <v>9</v>
      </c>
      <c r="F564" s="141"/>
      <c r="G564" s="141"/>
      <c r="H564" s="334"/>
      <c r="I564" s="334"/>
      <c r="J564" s="334"/>
    </row>
    <row r="565" spans="1:10" ht="25.5">
      <c r="A565" s="331" t="s">
        <v>1647</v>
      </c>
      <c r="B565" s="302" t="s">
        <v>892</v>
      </c>
      <c r="C565" s="861" t="s">
        <v>1408</v>
      </c>
      <c r="D565" s="141" t="s">
        <v>49</v>
      </c>
      <c r="E565" s="299">
        <v>60</v>
      </c>
      <c r="F565" s="167"/>
      <c r="G565" s="167"/>
      <c r="H565" s="334"/>
      <c r="I565" s="334"/>
      <c r="J565" s="334"/>
    </row>
    <row r="566" spans="1:10" ht="51">
      <c r="A566" s="331" t="s">
        <v>1648</v>
      </c>
      <c r="B566" s="302" t="s">
        <v>893</v>
      </c>
      <c r="C566" s="861" t="s">
        <v>894</v>
      </c>
      <c r="D566" s="141" t="s">
        <v>49</v>
      </c>
      <c r="E566" s="299">
        <v>18</v>
      </c>
      <c r="F566" s="167"/>
      <c r="G566" s="167"/>
      <c r="H566" s="334"/>
      <c r="I566" s="334"/>
      <c r="J566" s="334"/>
    </row>
    <row r="567" spans="1:10" ht="25.5">
      <c r="A567" s="331" t="s">
        <v>1649</v>
      </c>
      <c r="B567" s="302" t="s">
        <v>895</v>
      </c>
      <c r="C567" s="861" t="s">
        <v>896</v>
      </c>
      <c r="D567" s="141" t="s">
        <v>49</v>
      </c>
      <c r="E567" s="299">
        <v>18</v>
      </c>
      <c r="F567" s="167"/>
      <c r="G567" s="167"/>
      <c r="H567" s="334"/>
      <c r="I567" s="334"/>
      <c r="J567" s="334"/>
    </row>
    <row r="568" spans="1:10" ht="15.75">
      <c r="A568" s="331" t="s">
        <v>1650</v>
      </c>
      <c r="B568" s="302" t="s">
        <v>2604</v>
      </c>
      <c r="C568" s="861" t="s">
        <v>2603</v>
      </c>
      <c r="D568" s="141" t="s">
        <v>31</v>
      </c>
      <c r="E568" s="299">
        <v>12</v>
      </c>
      <c r="F568" s="167"/>
      <c r="G568" s="167"/>
      <c r="H568" s="334"/>
      <c r="I568" s="334"/>
      <c r="J568" s="334"/>
    </row>
    <row r="569" spans="1:10" ht="15.75">
      <c r="A569" s="331" t="s">
        <v>1651</v>
      </c>
      <c r="B569" s="302" t="s">
        <v>897</v>
      </c>
      <c r="C569" s="861" t="s">
        <v>898</v>
      </c>
      <c r="D569" s="141" t="s">
        <v>31</v>
      </c>
      <c r="E569" s="299">
        <v>3</v>
      </c>
      <c r="F569" s="167"/>
      <c r="G569" s="167"/>
      <c r="H569" s="334"/>
      <c r="I569" s="334"/>
      <c r="J569" s="334"/>
    </row>
    <row r="570" spans="1:10">
      <c r="A570" s="331" t="s">
        <v>1652</v>
      </c>
      <c r="B570" s="302" t="s">
        <v>899</v>
      </c>
      <c r="C570" s="861" t="s">
        <v>900</v>
      </c>
      <c r="D570" s="141" t="s">
        <v>31</v>
      </c>
      <c r="E570" s="299">
        <v>6</v>
      </c>
      <c r="F570" s="762"/>
      <c r="G570" s="334"/>
      <c r="H570" s="334"/>
      <c r="I570" s="762"/>
      <c r="J570" s="762"/>
    </row>
    <row r="571" spans="1:10">
      <c r="A571" s="331" t="s">
        <v>2602</v>
      </c>
      <c r="B571" s="302" t="s">
        <v>2600</v>
      </c>
      <c r="C571" s="861" t="s">
        <v>2601</v>
      </c>
      <c r="D571" s="141" t="s">
        <v>31</v>
      </c>
      <c r="E571" s="299">
        <v>30</v>
      </c>
      <c r="F571" s="902"/>
      <c r="G571" s="903"/>
      <c r="H571" s="274"/>
      <c r="I571" s="902"/>
      <c r="J571" s="902"/>
    </row>
    <row r="572" spans="1:10">
      <c r="A572" s="332"/>
      <c r="B572" s="824"/>
      <c r="C572" s="830"/>
      <c r="D572" s="335"/>
      <c r="E572" s="358"/>
      <c r="F572" s="878"/>
      <c r="G572" s="776"/>
      <c r="H572" s="405"/>
      <c r="I572" s="878" t="s">
        <v>1660</v>
      </c>
      <c r="J572" s="879"/>
    </row>
    <row r="573" spans="1:10">
      <c r="A573" s="330" t="s">
        <v>1653</v>
      </c>
      <c r="B573" s="181" t="s">
        <v>2766</v>
      </c>
      <c r="C573" s="866"/>
      <c r="D573" s="336"/>
      <c r="E573" s="357"/>
      <c r="F573" s="336"/>
      <c r="G573" s="336"/>
      <c r="H573" s="336"/>
      <c r="I573" s="336"/>
      <c r="J573" s="336"/>
    </row>
    <row r="574" spans="1:10" ht="63.75">
      <c r="A574" s="331" t="s">
        <v>1654</v>
      </c>
      <c r="B574" s="302" t="s">
        <v>904</v>
      </c>
      <c r="C574" s="861" t="s">
        <v>905</v>
      </c>
      <c r="D574" s="334" t="s">
        <v>31</v>
      </c>
      <c r="E574" s="300">
        <v>12</v>
      </c>
      <c r="F574" s="334"/>
      <c r="G574" s="334"/>
      <c r="H574" s="334"/>
      <c r="I574" s="334"/>
      <c r="J574" s="334"/>
    </row>
    <row r="575" spans="1:10" ht="25.5">
      <c r="A575" s="331" t="s">
        <v>1655</v>
      </c>
      <c r="B575" s="302" t="s">
        <v>907</v>
      </c>
      <c r="C575" s="861" t="s">
        <v>908</v>
      </c>
      <c r="D575" s="334" t="s">
        <v>31</v>
      </c>
      <c r="E575" s="300">
        <v>16</v>
      </c>
      <c r="F575" s="334"/>
      <c r="G575" s="334"/>
      <c r="H575" s="334"/>
      <c r="I575" s="334"/>
      <c r="J575" s="334"/>
    </row>
    <row r="576" spans="1:10" ht="25.5">
      <c r="A576" s="331" t="s">
        <v>1656</v>
      </c>
      <c r="B576" s="302" t="s">
        <v>909</v>
      </c>
      <c r="C576" s="861" t="s">
        <v>910</v>
      </c>
      <c r="D576" s="334" t="s">
        <v>31</v>
      </c>
      <c r="E576" s="300">
        <v>16</v>
      </c>
      <c r="F576" s="334"/>
      <c r="G576" s="334"/>
      <c r="H576" s="334"/>
      <c r="I576" s="334"/>
      <c r="J576" s="334"/>
    </row>
    <row r="577" spans="1:10" ht="25.5">
      <c r="A577" s="331" t="s">
        <v>1657</v>
      </c>
      <c r="B577" s="302" t="s">
        <v>911</v>
      </c>
      <c r="C577" s="861" t="s">
        <v>910</v>
      </c>
      <c r="D577" s="334" t="s">
        <v>31</v>
      </c>
      <c r="E577" s="300">
        <v>16</v>
      </c>
      <c r="F577" s="334"/>
      <c r="G577" s="334"/>
      <c r="H577" s="334"/>
      <c r="I577" s="334"/>
      <c r="J577" s="334"/>
    </row>
    <row r="578" spans="1:10">
      <c r="A578" s="331" t="s">
        <v>1658</v>
      </c>
      <c r="B578" s="302" t="s">
        <v>912</v>
      </c>
      <c r="C578" s="861" t="s">
        <v>910</v>
      </c>
      <c r="D578" s="334" t="s">
        <v>31</v>
      </c>
      <c r="E578" s="300">
        <v>16</v>
      </c>
      <c r="F578" s="334"/>
      <c r="G578" s="334"/>
      <c r="H578" s="334"/>
      <c r="I578" s="334"/>
      <c r="J578" s="334"/>
    </row>
    <row r="579" spans="1:10">
      <c r="A579" s="332"/>
      <c r="B579" s="824"/>
      <c r="C579" s="830"/>
      <c r="D579" s="335"/>
      <c r="E579" s="358"/>
      <c r="F579" s="775"/>
      <c r="G579" s="776"/>
      <c r="H579" s="335"/>
      <c r="I579" s="775" t="s">
        <v>1661</v>
      </c>
      <c r="J579" s="208"/>
    </row>
    <row r="580" spans="1:10">
      <c r="A580" s="330" t="s">
        <v>1659</v>
      </c>
      <c r="B580" s="181" t="s">
        <v>2605</v>
      </c>
      <c r="C580" s="868"/>
      <c r="D580" s="333"/>
      <c r="E580" s="357"/>
      <c r="F580" s="333"/>
      <c r="G580" s="333"/>
      <c r="H580" s="333"/>
      <c r="I580" s="333"/>
      <c r="J580" s="333"/>
    </row>
    <row r="581" spans="1:10" ht="82.5">
      <c r="A581" s="331" t="s">
        <v>1662</v>
      </c>
      <c r="B581" s="302" t="s">
        <v>916</v>
      </c>
      <c r="C581" s="861" t="s">
        <v>2732</v>
      </c>
      <c r="D581" s="141" t="s">
        <v>848</v>
      </c>
      <c r="E581" s="299">
        <v>24</v>
      </c>
      <c r="F581" s="334"/>
      <c r="G581" s="334"/>
      <c r="H581" s="334"/>
      <c r="I581" s="334"/>
      <c r="J581" s="334"/>
    </row>
    <row r="582" spans="1:10" ht="63.75">
      <c r="A582" s="331" t="s">
        <v>1663</v>
      </c>
      <c r="B582" s="302" t="s">
        <v>916</v>
      </c>
      <c r="C582" s="861" t="s">
        <v>2731</v>
      </c>
      <c r="D582" s="141" t="s">
        <v>848</v>
      </c>
      <c r="E582" s="299">
        <v>40</v>
      </c>
      <c r="F582" s="334"/>
      <c r="G582" s="334"/>
      <c r="H582" s="334"/>
      <c r="I582" s="334"/>
      <c r="J582" s="334"/>
    </row>
    <row r="583" spans="1:10" ht="63.75">
      <c r="A583" s="331" t="s">
        <v>1664</v>
      </c>
      <c r="B583" s="302" t="s">
        <v>916</v>
      </c>
      <c r="C583" s="861" t="s">
        <v>2730</v>
      </c>
      <c r="D583" s="141" t="s">
        <v>848</v>
      </c>
      <c r="E583" s="300">
        <v>40</v>
      </c>
      <c r="F583" s="334"/>
      <c r="G583" s="334"/>
      <c r="H583" s="334"/>
      <c r="I583" s="334"/>
      <c r="J583" s="334"/>
    </row>
    <row r="584" spans="1:10" ht="63.75">
      <c r="A584" s="331" t="s">
        <v>1665</v>
      </c>
      <c r="B584" s="302" t="s">
        <v>916</v>
      </c>
      <c r="C584" s="861" t="s">
        <v>2733</v>
      </c>
      <c r="D584" s="141" t="s">
        <v>848</v>
      </c>
      <c r="E584" s="300">
        <v>40</v>
      </c>
      <c r="F584" s="334"/>
      <c r="G584" s="334"/>
      <c r="H584" s="334"/>
      <c r="I584" s="334"/>
      <c r="J584" s="334"/>
    </row>
    <row r="585" spans="1:10">
      <c r="A585" s="332"/>
      <c r="B585" s="824"/>
      <c r="C585" s="830"/>
      <c r="D585" s="335"/>
      <c r="E585" s="358"/>
      <c r="F585" s="775"/>
      <c r="G585" s="335"/>
      <c r="H585" s="335"/>
      <c r="I585" s="775" t="s">
        <v>1667</v>
      </c>
      <c r="J585" s="208"/>
    </row>
    <row r="586" spans="1:10">
      <c r="A586" s="462" t="s">
        <v>1666</v>
      </c>
      <c r="B586" s="181" t="s">
        <v>2606</v>
      </c>
      <c r="C586" s="868"/>
      <c r="D586" s="333"/>
      <c r="E586" s="463"/>
      <c r="F586" s="465"/>
      <c r="G586" s="465"/>
      <c r="H586" s="465"/>
      <c r="I586" s="465"/>
      <c r="J586" s="465"/>
    </row>
    <row r="587" spans="1:10" ht="25.5">
      <c r="A587" s="331" t="s">
        <v>1668</v>
      </c>
      <c r="B587" s="302" t="s">
        <v>922</v>
      </c>
      <c r="C587" s="861" t="s">
        <v>923</v>
      </c>
      <c r="D587" s="141" t="s">
        <v>848</v>
      </c>
      <c r="E587" s="300">
        <v>6</v>
      </c>
      <c r="F587" s="334"/>
      <c r="G587" s="334"/>
      <c r="H587" s="334"/>
      <c r="I587" s="334"/>
      <c r="J587" s="334"/>
    </row>
    <row r="588" spans="1:10" ht="25.5">
      <c r="A588" s="331" t="s">
        <v>1669</v>
      </c>
      <c r="B588" s="302" t="s">
        <v>922</v>
      </c>
      <c r="C588" s="861" t="s">
        <v>925</v>
      </c>
      <c r="D588" s="141" t="s">
        <v>848</v>
      </c>
      <c r="E588" s="300">
        <v>6</v>
      </c>
      <c r="F588" s="334"/>
      <c r="G588" s="334"/>
      <c r="H588" s="334"/>
      <c r="I588" s="334"/>
      <c r="J588" s="334"/>
    </row>
    <row r="589" spans="1:10" ht="25.5">
      <c r="A589" s="331" t="s">
        <v>1670</v>
      </c>
      <c r="B589" s="302" t="s">
        <v>922</v>
      </c>
      <c r="C589" s="861" t="s">
        <v>926</v>
      </c>
      <c r="D589" s="141" t="s">
        <v>848</v>
      </c>
      <c r="E589" s="300">
        <v>6</v>
      </c>
      <c r="F589" s="334"/>
      <c r="G589" s="334"/>
      <c r="H589" s="334"/>
      <c r="I589" s="334"/>
      <c r="J589" s="334"/>
    </row>
    <row r="590" spans="1:10" ht="25.5">
      <c r="A590" s="331" t="s">
        <v>1671</v>
      </c>
      <c r="B590" s="302" t="s">
        <v>927</v>
      </c>
      <c r="C590" s="861" t="s">
        <v>928</v>
      </c>
      <c r="D590" s="141" t="s">
        <v>848</v>
      </c>
      <c r="E590" s="300">
        <v>6</v>
      </c>
      <c r="F590" s="334"/>
      <c r="G590" s="334"/>
      <c r="H590" s="334"/>
      <c r="I590" s="334"/>
      <c r="J590" s="334"/>
    </row>
    <row r="591" spans="1:10" ht="25.5">
      <c r="A591" s="331" t="s">
        <v>1672</v>
      </c>
      <c r="B591" s="297" t="s">
        <v>929</v>
      </c>
      <c r="C591" s="873" t="s">
        <v>930</v>
      </c>
      <c r="D591" s="139" t="s">
        <v>848</v>
      </c>
      <c r="E591" s="150">
        <v>6</v>
      </c>
      <c r="F591" s="334"/>
      <c r="G591" s="334"/>
      <c r="H591" s="334"/>
      <c r="I591" s="334"/>
      <c r="J591" s="334"/>
    </row>
    <row r="592" spans="1:10" ht="25.5">
      <c r="A592" s="331" t="s">
        <v>1673</v>
      </c>
      <c r="B592" s="297" t="s">
        <v>931</v>
      </c>
      <c r="C592" s="873" t="s">
        <v>932</v>
      </c>
      <c r="D592" s="139" t="s">
        <v>848</v>
      </c>
      <c r="E592" s="150">
        <v>6</v>
      </c>
      <c r="F592" s="334"/>
      <c r="G592" s="334"/>
      <c r="H592" s="334"/>
      <c r="I592" s="334"/>
      <c r="J592" s="334"/>
    </row>
    <row r="593" spans="1:10">
      <c r="A593" s="331" t="s">
        <v>1674</v>
      </c>
      <c r="B593" s="297" t="s">
        <v>933</v>
      </c>
      <c r="C593" s="873" t="s">
        <v>934</v>
      </c>
      <c r="D593" s="139" t="s">
        <v>848</v>
      </c>
      <c r="E593" s="150">
        <v>6</v>
      </c>
      <c r="F593" s="334"/>
      <c r="G593" s="334"/>
      <c r="H593" s="334"/>
      <c r="I593" s="334"/>
      <c r="J593" s="334"/>
    </row>
    <row r="594" spans="1:10" ht="25.5">
      <c r="A594" s="331" t="s">
        <v>1675</v>
      </c>
      <c r="B594" s="297" t="s">
        <v>931</v>
      </c>
      <c r="C594" s="873" t="s">
        <v>935</v>
      </c>
      <c r="D594" s="139" t="s">
        <v>848</v>
      </c>
      <c r="E594" s="150">
        <v>6</v>
      </c>
      <c r="F594" s="334"/>
      <c r="G594" s="334"/>
      <c r="H594" s="334"/>
      <c r="I594" s="334"/>
      <c r="J594" s="334"/>
    </row>
    <row r="595" spans="1:10">
      <c r="A595" s="331" t="s">
        <v>1676</v>
      </c>
      <c r="B595" s="297" t="s">
        <v>933</v>
      </c>
      <c r="C595" s="873" t="s">
        <v>936</v>
      </c>
      <c r="D595" s="139" t="s">
        <v>848</v>
      </c>
      <c r="E595" s="150">
        <v>6</v>
      </c>
      <c r="F595" s="334"/>
      <c r="G595" s="334"/>
      <c r="H595" s="334"/>
      <c r="I595" s="334"/>
      <c r="J595" s="334"/>
    </row>
    <row r="596" spans="1:10" ht="25.5">
      <c r="A596" s="331" t="s">
        <v>1677</v>
      </c>
      <c r="B596" s="302" t="s">
        <v>937</v>
      </c>
      <c r="C596" s="861" t="s">
        <v>938</v>
      </c>
      <c r="D596" s="141" t="s">
        <v>848</v>
      </c>
      <c r="E596" s="300">
        <v>6</v>
      </c>
      <c r="F596" s="334"/>
      <c r="G596" s="334"/>
      <c r="H596" s="334"/>
      <c r="I596" s="334"/>
      <c r="J596" s="334"/>
    </row>
    <row r="597" spans="1:10">
      <c r="A597" s="332"/>
      <c r="B597" s="824"/>
      <c r="C597" s="830"/>
      <c r="D597" s="335"/>
      <c r="E597" s="358"/>
      <c r="F597" s="775"/>
      <c r="G597" s="776"/>
      <c r="H597" s="335"/>
      <c r="I597" s="775" t="s">
        <v>1678</v>
      </c>
      <c r="J597" s="208"/>
    </row>
    <row r="598" spans="1:10">
      <c r="A598" s="330" t="s">
        <v>1679</v>
      </c>
      <c r="B598" s="181" t="s">
        <v>2765</v>
      </c>
      <c r="C598" s="904"/>
      <c r="D598" s="467"/>
      <c r="E598" s="468"/>
      <c r="F598" s="333"/>
      <c r="G598" s="333"/>
      <c r="H598" s="333"/>
      <c r="I598" s="333"/>
      <c r="J598" s="333"/>
    </row>
    <row r="599" spans="1:10" ht="25.5">
      <c r="A599" s="331" t="s">
        <v>1680</v>
      </c>
      <c r="B599" s="302" t="s">
        <v>939</v>
      </c>
      <c r="C599" s="873" t="s">
        <v>940</v>
      </c>
      <c r="D599" s="141" t="s">
        <v>49</v>
      </c>
      <c r="E599" s="300">
        <v>90</v>
      </c>
      <c r="F599" s="334"/>
      <c r="G599" s="334"/>
      <c r="H599" s="334"/>
      <c r="I599" s="334"/>
      <c r="J599" s="334"/>
    </row>
    <row r="600" spans="1:10" ht="25.5">
      <c r="A600" s="331" t="s">
        <v>1681</v>
      </c>
      <c r="B600" s="302" t="s">
        <v>939</v>
      </c>
      <c r="C600" s="873" t="s">
        <v>941</v>
      </c>
      <c r="D600" s="141" t="s">
        <v>49</v>
      </c>
      <c r="E600" s="300">
        <v>300</v>
      </c>
      <c r="F600" s="334"/>
      <c r="G600" s="334"/>
      <c r="H600" s="334"/>
      <c r="I600" s="334"/>
      <c r="J600" s="334"/>
    </row>
    <row r="601" spans="1:10" ht="25.5">
      <c r="A601" s="331" t="s">
        <v>1682</v>
      </c>
      <c r="B601" s="302" t="s">
        <v>939</v>
      </c>
      <c r="C601" s="873" t="s">
        <v>942</v>
      </c>
      <c r="D601" s="141" t="s">
        <v>49</v>
      </c>
      <c r="E601" s="300">
        <v>300</v>
      </c>
      <c r="F601" s="762"/>
      <c r="G601" s="334"/>
      <c r="H601" s="334"/>
      <c r="I601" s="762"/>
      <c r="J601" s="762"/>
    </row>
    <row r="602" spans="1:10">
      <c r="A602" s="332"/>
      <c r="B602" s="824"/>
      <c r="C602" s="830"/>
      <c r="D602" s="335"/>
      <c r="E602" s="358"/>
      <c r="F602" s="878"/>
      <c r="G602" s="335"/>
      <c r="H602" s="405"/>
      <c r="I602" s="878" t="s">
        <v>1683</v>
      </c>
      <c r="J602" s="879"/>
    </row>
    <row r="603" spans="1:10">
      <c r="A603" s="330" t="s">
        <v>1684</v>
      </c>
      <c r="B603" s="867" t="s">
        <v>2764</v>
      </c>
      <c r="C603" s="870"/>
      <c r="D603" s="333"/>
      <c r="E603" s="357"/>
      <c r="F603" s="871"/>
      <c r="G603" s="443"/>
      <c r="H603" s="333"/>
      <c r="I603" s="871"/>
      <c r="J603" s="333"/>
    </row>
    <row r="604" spans="1:10" ht="25.5">
      <c r="A604" s="331" t="s">
        <v>1685</v>
      </c>
      <c r="B604" s="302" t="s">
        <v>943</v>
      </c>
      <c r="C604" s="861" t="s">
        <v>944</v>
      </c>
      <c r="D604" s="141" t="s">
        <v>49</v>
      </c>
      <c r="E604" s="300">
        <v>144</v>
      </c>
      <c r="F604" s="334"/>
      <c r="G604" s="334"/>
      <c r="H604" s="334"/>
      <c r="I604" s="334"/>
      <c r="J604" s="334"/>
    </row>
    <row r="605" spans="1:10" ht="57">
      <c r="A605" s="331" t="s">
        <v>1686</v>
      </c>
      <c r="B605" s="302" t="s">
        <v>945</v>
      </c>
      <c r="C605" s="861" t="s">
        <v>946</v>
      </c>
      <c r="D605" s="141" t="s">
        <v>49</v>
      </c>
      <c r="E605" s="141">
        <v>60</v>
      </c>
      <c r="F605" s="334"/>
      <c r="G605" s="334"/>
      <c r="H605" s="334"/>
      <c r="I605" s="334"/>
      <c r="J605" s="334"/>
    </row>
    <row r="606" spans="1:10" ht="85.5">
      <c r="A606" s="331" t="s">
        <v>1687</v>
      </c>
      <c r="B606" s="302" t="s">
        <v>947</v>
      </c>
      <c r="C606" s="861" t="s">
        <v>2734</v>
      </c>
      <c r="D606" s="141" t="s">
        <v>49</v>
      </c>
      <c r="E606" s="141">
        <v>9</v>
      </c>
      <c r="F606" s="334"/>
      <c r="G606" s="334"/>
      <c r="H606" s="334"/>
      <c r="I606" s="334"/>
      <c r="J606" s="334"/>
    </row>
    <row r="607" spans="1:10" ht="85.5">
      <c r="A607" s="331" t="s">
        <v>1688</v>
      </c>
      <c r="B607" s="302" t="s">
        <v>948</v>
      </c>
      <c r="C607" s="861" t="s">
        <v>2734</v>
      </c>
      <c r="D607" s="141" t="s">
        <v>49</v>
      </c>
      <c r="E607" s="141">
        <v>9</v>
      </c>
      <c r="F607" s="334"/>
      <c r="G607" s="334"/>
      <c r="H607" s="334"/>
      <c r="I607" s="334"/>
      <c r="J607" s="334"/>
    </row>
    <row r="608" spans="1:10" ht="57">
      <c r="A608" s="331" t="s">
        <v>1689</v>
      </c>
      <c r="B608" s="302" t="s">
        <v>949</v>
      </c>
      <c r="C608" s="861" t="s">
        <v>2735</v>
      </c>
      <c r="D608" s="141" t="s">
        <v>49</v>
      </c>
      <c r="E608" s="141">
        <v>30</v>
      </c>
      <c r="F608" s="334"/>
      <c r="G608" s="334"/>
      <c r="H608" s="334"/>
      <c r="I608" s="334"/>
      <c r="J608" s="334"/>
    </row>
    <row r="609" spans="1:10" ht="57">
      <c r="A609" s="331" t="s">
        <v>1690</v>
      </c>
      <c r="B609" s="302" t="s">
        <v>950</v>
      </c>
      <c r="C609" s="861" t="s">
        <v>951</v>
      </c>
      <c r="D609" s="141" t="s">
        <v>49</v>
      </c>
      <c r="E609" s="141">
        <v>30</v>
      </c>
      <c r="F609" s="334"/>
      <c r="G609" s="334"/>
      <c r="H609" s="334"/>
      <c r="I609" s="334"/>
      <c r="J609" s="334"/>
    </row>
    <row r="610" spans="1:10">
      <c r="A610" s="331" t="s">
        <v>1691</v>
      </c>
      <c r="B610" s="302" t="s">
        <v>2607</v>
      </c>
      <c r="C610" s="861" t="s">
        <v>2608</v>
      </c>
      <c r="D610" s="141" t="s">
        <v>49</v>
      </c>
      <c r="E610" s="141">
        <v>30</v>
      </c>
      <c r="F610" s="334"/>
      <c r="G610" s="334"/>
      <c r="H610" s="334"/>
      <c r="I610" s="334"/>
      <c r="J610" s="334"/>
    </row>
    <row r="611" spans="1:10" ht="38.25">
      <c r="A611" s="331" t="s">
        <v>1692</v>
      </c>
      <c r="B611" s="285" t="s">
        <v>952</v>
      </c>
      <c r="C611" s="881" t="s">
        <v>953</v>
      </c>
      <c r="D611" s="141" t="s">
        <v>49</v>
      </c>
      <c r="E611" s="141">
        <v>9</v>
      </c>
      <c r="F611" s="334"/>
      <c r="G611" s="334"/>
      <c r="H611" s="334"/>
      <c r="I611" s="334"/>
      <c r="J611" s="334"/>
    </row>
    <row r="612" spans="1:10" ht="38.25">
      <c r="A612" s="331" t="s">
        <v>1693</v>
      </c>
      <c r="B612" s="302" t="s">
        <v>954</v>
      </c>
      <c r="C612" s="861" t="s">
        <v>955</v>
      </c>
      <c r="D612" s="141" t="s">
        <v>31</v>
      </c>
      <c r="E612" s="141">
        <v>600</v>
      </c>
      <c r="F612" s="770"/>
      <c r="G612" s="334"/>
      <c r="H612" s="334"/>
      <c r="I612" s="762"/>
      <c r="J612" s="762"/>
    </row>
    <row r="613" spans="1:10">
      <c r="A613" s="332"/>
      <c r="B613" s="883"/>
      <c r="C613" s="830"/>
      <c r="D613" s="335"/>
      <c r="E613" s="358"/>
      <c r="F613" s="775"/>
      <c r="G613" s="776"/>
      <c r="H613" s="405"/>
      <c r="I613" s="878" t="s">
        <v>1694</v>
      </c>
      <c r="J613" s="879"/>
    </row>
    <row r="614" spans="1:10">
      <c r="A614" s="330" t="s">
        <v>1695</v>
      </c>
      <c r="B614" s="181" t="s">
        <v>2763</v>
      </c>
      <c r="C614" s="868"/>
      <c r="D614" s="333"/>
      <c r="E614" s="357"/>
      <c r="F614" s="333"/>
      <c r="G614" s="333"/>
      <c r="H614" s="333"/>
      <c r="I614" s="333"/>
      <c r="J614" s="333"/>
    </row>
    <row r="615" spans="1:10" ht="76.5">
      <c r="A615" s="331" t="s">
        <v>1696</v>
      </c>
      <c r="B615" s="302" t="s">
        <v>957</v>
      </c>
      <c r="C615" s="861" t="s">
        <v>958</v>
      </c>
      <c r="D615" s="141" t="s">
        <v>31</v>
      </c>
      <c r="E615" s="299">
        <v>3</v>
      </c>
      <c r="F615" s="334"/>
      <c r="G615" s="334"/>
      <c r="H615" s="334"/>
      <c r="I615" s="334"/>
      <c r="J615" s="334"/>
    </row>
    <row r="616" spans="1:10" ht="51">
      <c r="A616" s="331" t="s">
        <v>1697</v>
      </c>
      <c r="B616" s="302" t="s">
        <v>960</v>
      </c>
      <c r="C616" s="861" t="s">
        <v>961</v>
      </c>
      <c r="D616" s="141" t="s">
        <v>31</v>
      </c>
      <c r="E616" s="299">
        <v>3</v>
      </c>
      <c r="F616" s="334"/>
      <c r="G616" s="334"/>
      <c r="H616" s="334"/>
      <c r="I616" s="334"/>
      <c r="J616" s="334"/>
    </row>
    <row r="617" spans="1:10" ht="51">
      <c r="A617" s="331" t="s">
        <v>1698</v>
      </c>
      <c r="B617" s="302" t="s">
        <v>963</v>
      </c>
      <c r="C617" s="861" t="s">
        <v>964</v>
      </c>
      <c r="D617" s="141" t="s">
        <v>31</v>
      </c>
      <c r="E617" s="299">
        <v>3</v>
      </c>
      <c r="F617" s="334"/>
      <c r="G617" s="334"/>
      <c r="H617" s="334"/>
      <c r="I617" s="334"/>
      <c r="J617" s="334"/>
    </row>
    <row r="618" spans="1:10" ht="51">
      <c r="A618" s="331" t="s">
        <v>1699</v>
      </c>
      <c r="B618" s="302" t="s">
        <v>966</v>
      </c>
      <c r="C618" s="861" t="s">
        <v>967</v>
      </c>
      <c r="D618" s="141" t="s">
        <v>31</v>
      </c>
      <c r="E618" s="299">
        <v>3</v>
      </c>
      <c r="F618" s="334"/>
      <c r="G618" s="334"/>
      <c r="H618" s="334"/>
      <c r="I618" s="334"/>
      <c r="J618" s="334"/>
    </row>
    <row r="619" spans="1:10" ht="51">
      <c r="A619" s="331" t="s">
        <v>1700</v>
      </c>
      <c r="B619" s="302" t="s">
        <v>969</v>
      </c>
      <c r="C619" s="861" t="s">
        <v>970</v>
      </c>
      <c r="D619" s="141" t="s">
        <v>31</v>
      </c>
      <c r="E619" s="299">
        <v>3</v>
      </c>
      <c r="F619" s="334"/>
      <c r="G619" s="334"/>
      <c r="H619" s="334"/>
      <c r="I619" s="334"/>
      <c r="J619" s="334"/>
    </row>
    <row r="620" spans="1:10" ht="63.75">
      <c r="A620" s="331" t="s">
        <v>1701</v>
      </c>
      <c r="B620" s="302" t="s">
        <v>972</v>
      </c>
      <c r="C620" s="861" t="s">
        <v>973</v>
      </c>
      <c r="D620" s="141" t="s">
        <v>31</v>
      </c>
      <c r="E620" s="299">
        <v>4</v>
      </c>
      <c r="F620" s="334"/>
      <c r="G620" s="334"/>
      <c r="H620" s="334"/>
      <c r="I620" s="334"/>
      <c r="J620" s="334"/>
    </row>
    <row r="621" spans="1:10" ht="25.5">
      <c r="A621" s="331" t="s">
        <v>1702</v>
      </c>
      <c r="B621" s="302" t="s">
        <v>975</v>
      </c>
      <c r="C621" s="861" t="s">
        <v>976</v>
      </c>
      <c r="D621" s="141" t="s">
        <v>31</v>
      </c>
      <c r="E621" s="299">
        <v>3</v>
      </c>
      <c r="F621" s="334"/>
      <c r="G621" s="334"/>
      <c r="H621" s="334"/>
      <c r="I621" s="334"/>
      <c r="J621" s="334"/>
    </row>
    <row r="622" spans="1:10" ht="51">
      <c r="A622" s="331" t="s">
        <v>1703</v>
      </c>
      <c r="B622" s="302" t="s">
        <v>977</v>
      </c>
      <c r="C622" s="861" t="s">
        <v>978</v>
      </c>
      <c r="D622" s="141" t="s">
        <v>31</v>
      </c>
      <c r="E622" s="299">
        <v>3</v>
      </c>
      <c r="F622" s="334"/>
      <c r="G622" s="334"/>
      <c r="H622" s="334"/>
      <c r="I622" s="334"/>
      <c r="J622" s="334"/>
    </row>
    <row r="623" spans="1:10" ht="25.5">
      <c r="A623" s="331" t="s">
        <v>1704</v>
      </c>
      <c r="B623" s="302" t="s">
        <v>979</v>
      </c>
      <c r="C623" s="861" t="s">
        <v>980</v>
      </c>
      <c r="D623" s="141" t="s">
        <v>31</v>
      </c>
      <c r="E623" s="299">
        <v>3</v>
      </c>
      <c r="F623" s="762"/>
      <c r="G623" s="334"/>
      <c r="H623" s="334"/>
      <c r="I623" s="762"/>
      <c r="J623" s="762"/>
    </row>
    <row r="624" spans="1:10">
      <c r="A624" s="332"/>
      <c r="B624" s="824"/>
      <c r="C624" s="830"/>
      <c r="D624" s="335"/>
      <c r="E624" s="358"/>
      <c r="F624" s="878"/>
      <c r="G624" s="776"/>
      <c r="H624" s="405"/>
      <c r="I624" s="878" t="s">
        <v>1705</v>
      </c>
      <c r="J624" s="879"/>
    </row>
    <row r="625" spans="1:10">
      <c r="A625" s="330" t="s">
        <v>1706</v>
      </c>
      <c r="B625" s="181" t="s">
        <v>2762</v>
      </c>
      <c r="C625" s="866"/>
      <c r="D625" s="186"/>
      <c r="E625" s="187"/>
      <c r="F625" s="333"/>
      <c r="G625" s="333"/>
      <c r="H625" s="333"/>
      <c r="I625" s="333"/>
      <c r="J625" s="333"/>
    </row>
    <row r="626" spans="1:10" ht="25.5">
      <c r="A626" s="280" t="s">
        <v>1707</v>
      </c>
      <c r="B626" s="302" t="s">
        <v>983</v>
      </c>
      <c r="C626" s="861" t="s">
        <v>984</v>
      </c>
      <c r="D626" s="141" t="s">
        <v>49</v>
      </c>
      <c r="E626" s="299">
        <v>240</v>
      </c>
      <c r="F626" s="905">
        <v>10</v>
      </c>
      <c r="G626" s="905">
        <v>2.9000000000000001E-2</v>
      </c>
      <c r="H626" s="906">
        <f>G626*F626</f>
        <v>0.29000000000000004</v>
      </c>
      <c r="I626" s="905">
        <v>12</v>
      </c>
      <c r="J626" s="906">
        <f>H626*E626*1.12</f>
        <v>77.952000000000012</v>
      </c>
    </row>
    <row r="627" spans="1:10" ht="25.5">
      <c r="A627" s="280" t="s">
        <v>1708</v>
      </c>
      <c r="B627" s="302" t="s">
        <v>983</v>
      </c>
      <c r="C627" s="861" t="s">
        <v>986</v>
      </c>
      <c r="D627" s="141" t="s">
        <v>49</v>
      </c>
      <c r="E627" s="299">
        <v>180</v>
      </c>
      <c r="F627" s="905">
        <v>10</v>
      </c>
      <c r="G627" s="905">
        <v>2.9000000000000001E-2</v>
      </c>
      <c r="H627" s="906">
        <f>G627*F627</f>
        <v>0.29000000000000004</v>
      </c>
      <c r="I627" s="905">
        <v>12</v>
      </c>
      <c r="J627" s="906">
        <f>H627*E627*1.12</f>
        <v>58.464000000000006</v>
      </c>
    </row>
    <row r="628" spans="1:10">
      <c r="A628" s="332"/>
      <c r="B628" s="824"/>
      <c r="C628" s="830"/>
      <c r="D628" s="335"/>
      <c r="E628" s="358"/>
      <c r="F628" s="878"/>
      <c r="G628" s="841" t="s">
        <v>1709</v>
      </c>
      <c r="H628" s="842"/>
      <c r="I628" s="843"/>
      <c r="J628" s="907">
        <v>121.8</v>
      </c>
    </row>
    <row r="629" spans="1:10">
      <c r="A629" s="330" t="s">
        <v>1710</v>
      </c>
      <c r="B629" s="181" t="s">
        <v>2761</v>
      </c>
      <c r="C629" s="868"/>
      <c r="D629" s="179"/>
      <c r="E629" s="187"/>
      <c r="F629" s="908"/>
      <c r="G629" s="443"/>
      <c r="H629" s="443"/>
      <c r="I629" s="908"/>
      <c r="J629" s="908"/>
    </row>
    <row r="630" spans="1:10" ht="38.25">
      <c r="A630" s="267" t="s">
        <v>1717</v>
      </c>
      <c r="B630" s="302" t="s">
        <v>989</v>
      </c>
      <c r="C630" s="861" t="s">
        <v>2738</v>
      </c>
      <c r="D630" s="198" t="s">
        <v>49</v>
      </c>
      <c r="E630" s="300">
        <v>600</v>
      </c>
      <c r="F630" s="334"/>
      <c r="G630" s="334"/>
      <c r="H630" s="334"/>
      <c r="I630" s="334"/>
      <c r="J630" s="334"/>
    </row>
    <row r="631" spans="1:10" ht="25.5">
      <c r="A631" s="267" t="s">
        <v>1718</v>
      </c>
      <c r="B631" s="302" t="s">
        <v>990</v>
      </c>
      <c r="C631" s="861" t="s">
        <v>2737</v>
      </c>
      <c r="D631" s="141" t="s">
        <v>49</v>
      </c>
      <c r="E631" s="299">
        <v>450</v>
      </c>
      <c r="F631" s="334"/>
      <c r="G631" s="334"/>
      <c r="H631" s="334"/>
      <c r="I631" s="334"/>
      <c r="J631" s="334"/>
    </row>
    <row r="632" spans="1:10" ht="25.5">
      <c r="A632" s="267" t="s">
        <v>1719</v>
      </c>
      <c r="B632" s="302" t="s">
        <v>990</v>
      </c>
      <c r="C632" s="861" t="s">
        <v>2736</v>
      </c>
      <c r="D632" s="141" t="s">
        <v>49</v>
      </c>
      <c r="E632" s="299">
        <v>108</v>
      </c>
      <c r="F632" s="334"/>
      <c r="G632" s="334"/>
      <c r="H632" s="334"/>
      <c r="I632" s="334"/>
      <c r="J632" s="334"/>
    </row>
    <row r="633" spans="1:10">
      <c r="A633" s="267" t="s">
        <v>1720</v>
      </c>
      <c r="B633" s="302" t="s">
        <v>990</v>
      </c>
      <c r="C633" s="861" t="s">
        <v>2739</v>
      </c>
      <c r="D633" s="141" t="s">
        <v>31</v>
      </c>
      <c r="E633" s="299">
        <v>150</v>
      </c>
      <c r="F633" s="762"/>
      <c r="G633" s="334"/>
      <c r="H633" s="334"/>
      <c r="I633" s="762"/>
      <c r="J633" s="762"/>
    </row>
    <row r="634" spans="1:10">
      <c r="A634" s="332"/>
      <c r="B634" s="883"/>
      <c r="C634" s="830"/>
      <c r="D634" s="335"/>
      <c r="E634" s="358"/>
      <c r="F634" s="878"/>
      <c r="G634" s="776"/>
      <c r="H634" s="405"/>
      <c r="I634" s="878" t="s">
        <v>1711</v>
      </c>
      <c r="J634" s="879"/>
    </row>
    <row r="635" spans="1:10">
      <c r="A635" s="330" t="s">
        <v>1712</v>
      </c>
      <c r="B635" s="181" t="s">
        <v>993</v>
      </c>
      <c r="C635" s="868"/>
      <c r="D635" s="333"/>
      <c r="E635" s="357"/>
      <c r="F635" s="333"/>
      <c r="G635" s="333"/>
      <c r="H635" s="333"/>
      <c r="I635" s="333"/>
      <c r="J635" s="333"/>
    </row>
    <row r="636" spans="1:10" ht="38.25">
      <c r="A636" s="331" t="s">
        <v>1713</v>
      </c>
      <c r="B636" s="204" t="s">
        <v>995</v>
      </c>
      <c r="C636" s="909" t="s">
        <v>996</v>
      </c>
      <c r="D636" s="141" t="s">
        <v>49</v>
      </c>
      <c r="E636" s="299">
        <v>60</v>
      </c>
      <c r="F636" s="334"/>
      <c r="G636" s="334"/>
      <c r="H636" s="334"/>
      <c r="I636" s="334"/>
      <c r="J636" s="334"/>
    </row>
    <row r="637" spans="1:10">
      <c r="A637" s="331" t="s">
        <v>1714</v>
      </c>
      <c r="B637" s="302" t="s">
        <v>998</v>
      </c>
      <c r="C637" s="861" t="s">
        <v>999</v>
      </c>
      <c r="D637" s="141" t="s">
        <v>49</v>
      </c>
      <c r="E637" s="299">
        <v>120</v>
      </c>
      <c r="F637" s="334"/>
      <c r="G637" s="334"/>
      <c r="H637" s="334"/>
      <c r="I637" s="334"/>
      <c r="J637" s="334"/>
    </row>
    <row r="638" spans="1:10" ht="25.5">
      <c r="A638" s="331" t="s">
        <v>1715</v>
      </c>
      <c r="B638" s="302" t="s">
        <v>2849</v>
      </c>
      <c r="C638" s="861" t="s">
        <v>1001</v>
      </c>
      <c r="D638" s="141" t="s">
        <v>49</v>
      </c>
      <c r="E638" s="299">
        <v>60</v>
      </c>
      <c r="F638" s="334"/>
      <c r="G638" s="334"/>
      <c r="H638" s="334"/>
      <c r="I638" s="334"/>
      <c r="J638" s="334"/>
    </row>
    <row r="639" spans="1:10" ht="25.5">
      <c r="A639" s="331" t="s">
        <v>1716</v>
      </c>
      <c r="B639" s="302" t="s">
        <v>1003</v>
      </c>
      <c r="C639" s="861" t="s">
        <v>1004</v>
      </c>
      <c r="D639" s="141" t="s">
        <v>49</v>
      </c>
      <c r="E639" s="299">
        <v>60</v>
      </c>
      <c r="F639" s="762"/>
      <c r="G639" s="334"/>
      <c r="H639" s="334"/>
      <c r="I639" s="762"/>
      <c r="J639" s="762"/>
    </row>
    <row r="640" spans="1:10">
      <c r="A640" s="332"/>
      <c r="B640" s="824"/>
      <c r="C640" s="830"/>
      <c r="D640" s="335"/>
      <c r="E640" s="358"/>
      <c r="F640" s="878"/>
      <c r="G640" s="776"/>
      <c r="H640" s="405"/>
      <c r="I640" s="878" t="s">
        <v>1721</v>
      </c>
      <c r="J640" s="879"/>
    </row>
    <row r="641" spans="1:10">
      <c r="A641" s="330" t="s">
        <v>1722</v>
      </c>
      <c r="B641" s="181" t="s">
        <v>1007</v>
      </c>
      <c r="C641" s="868"/>
      <c r="D641" s="179"/>
      <c r="E641" s="187"/>
      <c r="F641" s="333"/>
      <c r="G641" s="333"/>
      <c r="H641" s="333"/>
      <c r="I641" s="333"/>
      <c r="J641" s="333"/>
    </row>
    <row r="642" spans="1:10" ht="25.5">
      <c r="A642" s="280" t="s">
        <v>1724</v>
      </c>
      <c r="B642" s="302" t="s">
        <v>1009</v>
      </c>
      <c r="C642" s="861" t="s">
        <v>1010</v>
      </c>
      <c r="D642" s="141" t="s">
        <v>49</v>
      </c>
      <c r="E642" s="299">
        <v>72</v>
      </c>
      <c r="F642" s="905">
        <v>50</v>
      </c>
      <c r="G642" s="905">
        <v>0.02</v>
      </c>
      <c r="H642" s="906">
        <f>G642*F642</f>
        <v>1</v>
      </c>
      <c r="I642" s="905">
        <v>12</v>
      </c>
      <c r="J642" s="905">
        <f>H642*E642*1.12</f>
        <v>80.640000000000015</v>
      </c>
    </row>
    <row r="643" spans="1:10">
      <c r="A643" s="280" t="s">
        <v>1725</v>
      </c>
      <c r="B643" s="302" t="s">
        <v>1012</v>
      </c>
      <c r="C643" s="861" t="s">
        <v>1013</v>
      </c>
      <c r="D643" s="141" t="s">
        <v>31</v>
      </c>
      <c r="E643" s="299">
        <v>3000</v>
      </c>
      <c r="F643" s="905">
        <v>100</v>
      </c>
      <c r="G643" s="905">
        <v>1.23</v>
      </c>
      <c r="H643" s="906">
        <f>G643*F643</f>
        <v>123</v>
      </c>
      <c r="I643" s="905">
        <v>21</v>
      </c>
      <c r="J643" s="906">
        <f>G643*E643*1.21</f>
        <v>4464.8999999999996</v>
      </c>
    </row>
    <row r="644" spans="1:10" ht="25.5">
      <c r="A644" s="280" t="s">
        <v>1726</v>
      </c>
      <c r="B644" s="302" t="s">
        <v>1015</v>
      </c>
      <c r="C644" s="861" t="s">
        <v>1016</v>
      </c>
      <c r="D644" s="141" t="s">
        <v>31</v>
      </c>
      <c r="E644" s="299">
        <v>30</v>
      </c>
      <c r="F644" s="905">
        <v>10</v>
      </c>
      <c r="G644" s="906">
        <v>2.7</v>
      </c>
      <c r="H644" s="906">
        <f t="shared" ref="H644:H646" si="0">G644*F644</f>
        <v>27</v>
      </c>
      <c r="I644" s="905">
        <v>21</v>
      </c>
      <c r="J644" s="906">
        <f>H644*E644*1.21</f>
        <v>980.1</v>
      </c>
    </row>
    <row r="645" spans="1:10" ht="25.5">
      <c r="A645" s="280" t="s">
        <v>1727</v>
      </c>
      <c r="B645" s="302" t="s">
        <v>1018</v>
      </c>
      <c r="C645" s="861" t="s">
        <v>1019</v>
      </c>
      <c r="D645" s="141" t="s">
        <v>31</v>
      </c>
      <c r="E645" s="299">
        <v>60</v>
      </c>
      <c r="F645" s="905">
        <v>10</v>
      </c>
      <c r="G645" s="906">
        <v>3.6</v>
      </c>
      <c r="H645" s="906">
        <f t="shared" si="0"/>
        <v>36</v>
      </c>
      <c r="I645" s="905">
        <v>21</v>
      </c>
      <c r="J645" s="906">
        <f>H645*E645*1.21</f>
        <v>2613.6</v>
      </c>
    </row>
    <row r="646" spans="1:10" ht="25.5">
      <c r="A646" s="280" t="s">
        <v>1728</v>
      </c>
      <c r="B646" s="302" t="s">
        <v>1021</v>
      </c>
      <c r="C646" s="861" t="s">
        <v>2740</v>
      </c>
      <c r="D646" s="141" t="s">
        <v>49</v>
      </c>
      <c r="E646" s="299">
        <v>75</v>
      </c>
      <c r="F646" s="905">
        <v>200</v>
      </c>
      <c r="G646" s="905">
        <v>7.6E-3</v>
      </c>
      <c r="H646" s="906">
        <f t="shared" si="0"/>
        <v>1.52</v>
      </c>
      <c r="I646" s="905">
        <v>12</v>
      </c>
      <c r="J646" s="905">
        <f>H646*E646*1.12</f>
        <v>127.68</v>
      </c>
    </row>
    <row r="647" spans="1:10">
      <c r="A647" s="332"/>
      <c r="B647" s="824"/>
      <c r="C647" s="830"/>
      <c r="D647" s="335"/>
      <c r="E647" s="358"/>
      <c r="F647" s="878"/>
      <c r="G647" s="841" t="s">
        <v>1723</v>
      </c>
      <c r="H647" s="842"/>
      <c r="I647" s="843"/>
      <c r="J647" s="907">
        <v>6846</v>
      </c>
    </row>
    <row r="648" spans="1:10">
      <c r="A648" s="330" t="s">
        <v>1729</v>
      </c>
      <c r="B648" s="181" t="s">
        <v>2759</v>
      </c>
      <c r="C648" s="868"/>
      <c r="D648" s="179"/>
      <c r="E648" s="187"/>
      <c r="F648" s="333"/>
      <c r="G648" s="333"/>
      <c r="H648" s="333"/>
      <c r="I648" s="333"/>
      <c r="J648" s="333"/>
    </row>
    <row r="649" spans="1:10" ht="25.5">
      <c r="A649" s="280" t="s">
        <v>1734</v>
      </c>
      <c r="B649" s="302" t="s">
        <v>1025</v>
      </c>
      <c r="C649" s="861" t="s">
        <v>1730</v>
      </c>
      <c r="D649" s="141" t="s">
        <v>31</v>
      </c>
      <c r="E649" s="300">
        <v>15</v>
      </c>
      <c r="F649" s="905">
        <v>10</v>
      </c>
      <c r="G649" s="906">
        <v>2.6</v>
      </c>
      <c r="H649" s="906">
        <f>G649*F649</f>
        <v>26</v>
      </c>
      <c r="I649" s="905">
        <v>21</v>
      </c>
      <c r="J649" s="906">
        <f>G649*E649*1.21</f>
        <v>47.19</v>
      </c>
    </row>
    <row r="650" spans="1:10" ht="25.5">
      <c r="A650" s="280" t="s">
        <v>1735</v>
      </c>
      <c r="B650" s="302" t="s">
        <v>1025</v>
      </c>
      <c r="C650" s="861" t="s">
        <v>1731</v>
      </c>
      <c r="D650" s="141" t="s">
        <v>31</v>
      </c>
      <c r="E650" s="300">
        <v>30</v>
      </c>
      <c r="F650" s="905">
        <v>10</v>
      </c>
      <c r="G650" s="906">
        <v>2.9</v>
      </c>
      <c r="H650" s="906">
        <f t="shared" ref="H650:H652" si="1">G650*F650</f>
        <v>29</v>
      </c>
      <c r="I650" s="905">
        <v>21</v>
      </c>
      <c r="J650" s="906">
        <f>G650*E650*1.21</f>
        <v>105.27</v>
      </c>
    </row>
    <row r="651" spans="1:10" ht="25.5">
      <c r="A651" s="280" t="s">
        <v>1736</v>
      </c>
      <c r="B651" s="302" t="s">
        <v>1025</v>
      </c>
      <c r="C651" s="861" t="s">
        <v>1732</v>
      </c>
      <c r="D651" s="141" t="s">
        <v>31</v>
      </c>
      <c r="E651" s="300">
        <v>30</v>
      </c>
      <c r="F651" s="905">
        <v>10</v>
      </c>
      <c r="G651" s="906">
        <v>3.4</v>
      </c>
      <c r="H651" s="906">
        <f t="shared" si="1"/>
        <v>34</v>
      </c>
      <c r="I651" s="905">
        <v>21</v>
      </c>
      <c r="J651" s="906">
        <f>G651*E651*1.21</f>
        <v>123.42</v>
      </c>
    </row>
    <row r="652" spans="1:10" ht="38.25">
      <c r="A652" s="280" t="s">
        <v>1737</v>
      </c>
      <c r="B652" s="302" t="s">
        <v>1028</v>
      </c>
      <c r="C652" s="861" t="s">
        <v>1733</v>
      </c>
      <c r="D652" s="141" t="s">
        <v>31</v>
      </c>
      <c r="E652" s="300">
        <v>60</v>
      </c>
      <c r="F652" s="905">
        <v>10</v>
      </c>
      <c r="G652" s="906">
        <v>12.8</v>
      </c>
      <c r="H652" s="906">
        <f t="shared" si="1"/>
        <v>128</v>
      </c>
      <c r="I652" s="905">
        <v>21</v>
      </c>
      <c r="J652" s="906">
        <f>G652*E652*1.21</f>
        <v>929.28</v>
      </c>
    </row>
    <row r="653" spans="1:10">
      <c r="A653" s="332"/>
      <c r="B653" s="824"/>
      <c r="C653" s="830"/>
      <c r="D653" s="335"/>
      <c r="E653" s="358"/>
      <c r="F653" s="878"/>
      <c r="G653" s="841" t="s">
        <v>1738</v>
      </c>
      <c r="H653" s="842"/>
      <c r="I653" s="843"/>
      <c r="J653" s="907">
        <v>996</v>
      </c>
    </row>
    <row r="654" spans="1:10">
      <c r="A654" s="330" t="s">
        <v>81</v>
      </c>
      <c r="B654" s="181" t="s">
        <v>2760</v>
      </c>
      <c r="C654" s="910"/>
      <c r="D654" s="188"/>
      <c r="E654" s="206"/>
      <c r="F654" s="333"/>
      <c r="G654" s="333"/>
      <c r="H654" s="333"/>
      <c r="I654" s="333"/>
      <c r="J654" s="333"/>
    </row>
    <row r="655" spans="1:10" ht="25.5">
      <c r="A655" s="280" t="s">
        <v>1739</v>
      </c>
      <c r="B655" s="302" t="s">
        <v>1032</v>
      </c>
      <c r="C655" s="861" t="s">
        <v>2744</v>
      </c>
      <c r="D655" s="141" t="s">
        <v>31</v>
      </c>
      <c r="E655" s="300">
        <v>105000</v>
      </c>
      <c r="F655" s="911">
        <v>100</v>
      </c>
      <c r="G655" s="912">
        <v>0.15</v>
      </c>
      <c r="H655" s="906">
        <f>G655*F655</f>
        <v>15</v>
      </c>
      <c r="I655" s="905">
        <v>12</v>
      </c>
      <c r="J655" s="913">
        <f>G655*E655*1.12</f>
        <v>17640</v>
      </c>
    </row>
    <row r="656" spans="1:10" ht="25.5">
      <c r="A656" s="280" t="s">
        <v>1740</v>
      </c>
      <c r="B656" s="302" t="s">
        <v>1034</v>
      </c>
      <c r="C656" s="861" t="s">
        <v>1035</v>
      </c>
      <c r="D656" s="141" t="s">
        <v>31</v>
      </c>
      <c r="E656" s="300">
        <v>3000</v>
      </c>
      <c r="F656" s="905">
        <v>100</v>
      </c>
      <c r="G656" s="905">
        <v>0.28999999999999998</v>
      </c>
      <c r="H656" s="906">
        <f>G656*F656</f>
        <v>28.999999999999996</v>
      </c>
      <c r="I656" s="905">
        <v>12</v>
      </c>
      <c r="J656" s="913">
        <f>G656*E656*1.12</f>
        <v>974.4</v>
      </c>
    </row>
    <row r="657" spans="1:10" ht="25.5">
      <c r="A657" s="280" t="s">
        <v>1741</v>
      </c>
      <c r="B657" s="302" t="s">
        <v>1037</v>
      </c>
      <c r="C657" s="861" t="s">
        <v>1038</v>
      </c>
      <c r="D657" s="141" t="s">
        <v>31</v>
      </c>
      <c r="E657" s="300">
        <v>600</v>
      </c>
      <c r="F657" s="905">
        <v>100</v>
      </c>
      <c r="G657" s="905">
        <v>0.17</v>
      </c>
      <c r="H657" s="906">
        <f t="shared" ref="H657:H662" si="2">G657*F657</f>
        <v>17</v>
      </c>
      <c r="I657" s="905">
        <v>12</v>
      </c>
      <c r="J657" s="913">
        <f>G657*E657*1.12</f>
        <v>114.24000000000002</v>
      </c>
    </row>
    <row r="658" spans="1:10" ht="38.25">
      <c r="A658" s="280" t="s">
        <v>1742</v>
      </c>
      <c r="B658" s="302" t="s">
        <v>1039</v>
      </c>
      <c r="C658" s="861" t="s">
        <v>2743</v>
      </c>
      <c r="D658" s="141" t="s">
        <v>31</v>
      </c>
      <c r="E658" s="300">
        <v>1500</v>
      </c>
      <c r="F658" s="905">
        <v>100</v>
      </c>
      <c r="G658" s="906">
        <v>0.3</v>
      </c>
      <c r="H658" s="906">
        <f t="shared" si="2"/>
        <v>30</v>
      </c>
      <c r="I658" s="905">
        <v>12</v>
      </c>
      <c r="J658" s="913">
        <f>G658*E658*1.12</f>
        <v>504.00000000000006</v>
      </c>
    </row>
    <row r="659" spans="1:10" ht="38.25">
      <c r="A659" s="280" t="s">
        <v>1743</v>
      </c>
      <c r="B659" s="302" t="s">
        <v>1040</v>
      </c>
      <c r="C659" s="914" t="s">
        <v>2742</v>
      </c>
      <c r="D659" s="141" t="s">
        <v>31</v>
      </c>
      <c r="E659" s="300">
        <v>3000</v>
      </c>
      <c r="F659" s="905">
        <v>100</v>
      </c>
      <c r="G659" s="905">
        <v>0.16</v>
      </c>
      <c r="H659" s="906">
        <f t="shared" si="2"/>
        <v>16</v>
      </c>
      <c r="I659" s="905">
        <v>12</v>
      </c>
      <c r="J659" s="913">
        <f>G659*E659*1.12</f>
        <v>537.6</v>
      </c>
    </row>
    <row r="660" spans="1:10" ht="25.5">
      <c r="A660" s="280" t="s">
        <v>1744</v>
      </c>
      <c r="B660" s="302" t="s">
        <v>1041</v>
      </c>
      <c r="C660" s="914" t="s">
        <v>2741</v>
      </c>
      <c r="D660" s="141" t="s">
        <v>31</v>
      </c>
      <c r="E660" s="300">
        <v>15000</v>
      </c>
      <c r="F660" s="905">
        <v>500</v>
      </c>
      <c r="G660" s="905">
        <v>8.3000000000000004E-2</v>
      </c>
      <c r="H660" s="906">
        <f t="shared" si="2"/>
        <v>41.5</v>
      </c>
      <c r="I660" s="905">
        <v>12</v>
      </c>
      <c r="J660" s="913">
        <f>G660*E660*1.12</f>
        <v>1394.4</v>
      </c>
    </row>
    <row r="661" spans="1:10" ht="63.75">
      <c r="A661" s="280" t="s">
        <v>1745</v>
      </c>
      <c r="B661" s="302" t="s">
        <v>1042</v>
      </c>
      <c r="C661" s="861" t="s">
        <v>1043</v>
      </c>
      <c r="D661" s="141" t="s">
        <v>31</v>
      </c>
      <c r="E661" s="300">
        <v>900</v>
      </c>
      <c r="F661" s="905">
        <v>360</v>
      </c>
      <c r="G661" s="905">
        <v>1.08</v>
      </c>
      <c r="H661" s="906">
        <f>G661*F661</f>
        <v>388.8</v>
      </c>
      <c r="I661" s="905">
        <v>12</v>
      </c>
      <c r="J661" s="913">
        <f>G661*E661*1.12</f>
        <v>1088.6400000000003</v>
      </c>
    </row>
    <row r="662" spans="1:10" ht="38.25">
      <c r="A662" s="280" t="s">
        <v>1746</v>
      </c>
      <c r="B662" s="302" t="s">
        <v>1044</v>
      </c>
      <c r="C662" s="861" t="s">
        <v>1045</v>
      </c>
      <c r="D662" s="141" t="s">
        <v>31</v>
      </c>
      <c r="E662" s="300">
        <v>900</v>
      </c>
      <c r="F662" s="905">
        <v>600</v>
      </c>
      <c r="G662" s="905">
        <v>0.48</v>
      </c>
      <c r="H662" s="906">
        <f t="shared" si="2"/>
        <v>288</v>
      </c>
      <c r="I662" s="905">
        <v>12</v>
      </c>
      <c r="J662" s="913">
        <f>G662*E662*1.12</f>
        <v>483.84000000000003</v>
      </c>
    </row>
    <row r="663" spans="1:10">
      <c r="A663" s="332"/>
      <c r="B663" s="824"/>
      <c r="C663" s="830"/>
      <c r="D663" s="335"/>
      <c r="E663" s="358"/>
      <c r="F663" s="775"/>
      <c r="G663" s="841" t="s">
        <v>1747</v>
      </c>
      <c r="H663" s="842"/>
      <c r="I663" s="843"/>
      <c r="J663" s="844">
        <v>20301</v>
      </c>
    </row>
    <row r="664" spans="1:10">
      <c r="A664" s="330" t="s">
        <v>1748</v>
      </c>
      <c r="B664" s="181" t="s">
        <v>1048</v>
      </c>
      <c r="C664" s="910"/>
      <c r="D664" s="188"/>
      <c r="E664" s="206"/>
      <c r="F664" s="333"/>
      <c r="G664" s="333"/>
      <c r="H664" s="333"/>
      <c r="I664" s="333"/>
      <c r="J664" s="336"/>
    </row>
    <row r="665" spans="1:10" ht="51">
      <c r="A665" s="331" t="s">
        <v>1749</v>
      </c>
      <c r="B665" s="302" t="s">
        <v>1050</v>
      </c>
      <c r="C665" s="914" t="s">
        <v>1051</v>
      </c>
      <c r="D665" s="144" t="s">
        <v>49</v>
      </c>
      <c r="E665" s="300">
        <v>120</v>
      </c>
      <c r="F665" s="554">
        <v>100</v>
      </c>
      <c r="G665" s="785">
        <v>0.91</v>
      </c>
      <c r="H665" s="785">
        <f>G665*F665</f>
        <v>91</v>
      </c>
      <c r="I665" s="554">
        <v>12</v>
      </c>
      <c r="J665" s="785">
        <f>H665*E665*1.12</f>
        <v>12230.400000000001</v>
      </c>
    </row>
    <row r="666" spans="1:10">
      <c r="A666" s="332"/>
      <c r="B666" s="824"/>
      <c r="C666" s="830"/>
      <c r="D666" s="335"/>
      <c r="E666" s="358"/>
      <c r="F666" s="878"/>
      <c r="G666" s="841" t="s">
        <v>1754</v>
      </c>
      <c r="H666" s="842"/>
      <c r="I666" s="843"/>
      <c r="J666" s="907">
        <v>10920</v>
      </c>
    </row>
    <row r="667" spans="1:10">
      <c r="A667" s="330" t="s">
        <v>1750</v>
      </c>
      <c r="B667" s="181" t="s">
        <v>1054</v>
      </c>
      <c r="C667" s="866"/>
      <c r="D667" s="178"/>
      <c r="E667" s="185"/>
      <c r="F667" s="333"/>
      <c r="G667" s="333"/>
      <c r="H667" s="333"/>
      <c r="I667" s="333"/>
      <c r="J667" s="333"/>
    </row>
    <row r="668" spans="1:10" ht="25.5">
      <c r="A668" s="331" t="s">
        <v>1751</v>
      </c>
      <c r="B668" s="160" t="s">
        <v>1056</v>
      </c>
      <c r="C668" s="909" t="s">
        <v>2613</v>
      </c>
      <c r="D668" s="141" t="s">
        <v>49</v>
      </c>
      <c r="E668" s="299">
        <v>18</v>
      </c>
      <c r="F668" s="371"/>
      <c r="G668" s="371"/>
      <c r="H668" s="334"/>
      <c r="I668" s="334"/>
      <c r="J668" s="334"/>
    </row>
    <row r="669" spans="1:10" ht="25.5">
      <c r="A669" s="331" t="s">
        <v>1752</v>
      </c>
      <c r="B669" s="160" t="s">
        <v>1056</v>
      </c>
      <c r="C669" s="909" t="s">
        <v>2614</v>
      </c>
      <c r="D669" s="153" t="s">
        <v>49</v>
      </c>
      <c r="E669" s="154">
        <v>36</v>
      </c>
      <c r="F669" s="371"/>
      <c r="G669" s="371"/>
      <c r="H669" s="334"/>
      <c r="I669" s="334"/>
      <c r="J669" s="334"/>
    </row>
    <row r="670" spans="1:10" ht="25.5">
      <c r="A670" s="331" t="s">
        <v>1753</v>
      </c>
      <c r="B670" s="160" t="s">
        <v>1056</v>
      </c>
      <c r="C670" s="909" t="s">
        <v>2615</v>
      </c>
      <c r="D670" s="153" t="s">
        <v>49</v>
      </c>
      <c r="E670" s="154">
        <v>450</v>
      </c>
      <c r="F670" s="770"/>
      <c r="G670" s="334"/>
      <c r="H670" s="334"/>
      <c r="I670" s="762"/>
      <c r="J670" s="762"/>
    </row>
    <row r="671" spans="1:10">
      <c r="A671" s="332"/>
      <c r="B671" s="824"/>
      <c r="C671" s="830"/>
      <c r="D671" s="335"/>
      <c r="E671" s="358"/>
      <c r="F671" s="775"/>
      <c r="G671" s="776"/>
      <c r="H671" s="405"/>
      <c r="I671" s="878" t="s">
        <v>1755</v>
      </c>
      <c r="J671" s="879"/>
    </row>
    <row r="672" spans="1:10">
      <c r="A672" s="330" t="s">
        <v>1756</v>
      </c>
      <c r="B672" s="181" t="s">
        <v>1061</v>
      </c>
      <c r="C672" s="866"/>
      <c r="D672" s="178"/>
      <c r="E672" s="185"/>
      <c r="F672" s="333"/>
      <c r="G672" s="333"/>
      <c r="H672" s="333"/>
      <c r="I672" s="333"/>
      <c r="J672" s="333"/>
    </row>
    <row r="673" spans="1:10">
      <c r="A673" s="331" t="s">
        <v>1757</v>
      </c>
      <c r="B673" s="160" t="s">
        <v>1063</v>
      </c>
      <c r="C673" s="909" t="s">
        <v>1064</v>
      </c>
      <c r="D673" s="154" t="s">
        <v>31</v>
      </c>
      <c r="E673" s="154">
        <v>15</v>
      </c>
      <c r="F673" s="334"/>
      <c r="G673" s="334"/>
      <c r="H673" s="334"/>
      <c r="I673" s="334"/>
      <c r="J673" s="334"/>
    </row>
    <row r="674" spans="1:10">
      <c r="A674" s="331" t="s">
        <v>1758</v>
      </c>
      <c r="B674" s="160" t="s">
        <v>1063</v>
      </c>
      <c r="C674" s="909" t="s">
        <v>1066</v>
      </c>
      <c r="D674" s="154" t="s">
        <v>31</v>
      </c>
      <c r="E674" s="154">
        <v>15</v>
      </c>
      <c r="F674" s="334"/>
      <c r="G674" s="334"/>
      <c r="H674" s="334"/>
      <c r="I674" s="334"/>
      <c r="J674" s="334"/>
    </row>
    <row r="675" spans="1:10">
      <c r="A675" s="331" t="s">
        <v>1759</v>
      </c>
      <c r="B675" s="160" t="s">
        <v>1063</v>
      </c>
      <c r="C675" s="909" t="s">
        <v>2745</v>
      </c>
      <c r="D675" s="154" t="s">
        <v>31</v>
      </c>
      <c r="E675" s="299">
        <v>6</v>
      </c>
      <c r="F675" s="334"/>
      <c r="G675" s="334"/>
      <c r="H675" s="334"/>
      <c r="I675" s="334"/>
      <c r="J675" s="334"/>
    </row>
    <row r="676" spans="1:10" ht="25.5">
      <c r="A676" s="331" t="s">
        <v>1760</v>
      </c>
      <c r="B676" s="302" t="s">
        <v>1069</v>
      </c>
      <c r="C676" s="861" t="s">
        <v>1070</v>
      </c>
      <c r="D676" s="141" t="s">
        <v>31</v>
      </c>
      <c r="E676" s="299">
        <v>12</v>
      </c>
      <c r="F676" s="334"/>
      <c r="G676" s="334"/>
      <c r="H676" s="334"/>
      <c r="I676" s="334"/>
      <c r="J676" s="334"/>
    </row>
    <row r="677" spans="1:10" ht="25.5">
      <c r="A677" s="331" t="s">
        <v>1761</v>
      </c>
      <c r="B677" s="302" t="s">
        <v>1071</v>
      </c>
      <c r="C677" s="861" t="s">
        <v>1072</v>
      </c>
      <c r="D677" s="141" t="s">
        <v>31</v>
      </c>
      <c r="E677" s="299">
        <v>3000</v>
      </c>
      <c r="F677" s="334"/>
      <c r="G677" s="334"/>
      <c r="H677" s="334"/>
      <c r="I677" s="334"/>
      <c r="J677" s="334"/>
    </row>
    <row r="678" spans="1:10" ht="25.5">
      <c r="A678" s="331" t="s">
        <v>1762</v>
      </c>
      <c r="B678" s="302" t="s">
        <v>1071</v>
      </c>
      <c r="C678" s="861" t="s">
        <v>1073</v>
      </c>
      <c r="D678" s="141" t="s">
        <v>31</v>
      </c>
      <c r="E678" s="299">
        <v>6000</v>
      </c>
      <c r="F678" s="334"/>
      <c r="G678" s="334"/>
      <c r="H678" s="334"/>
      <c r="I678" s="334"/>
      <c r="J678" s="334"/>
    </row>
    <row r="679" spans="1:10" ht="25.5">
      <c r="A679" s="331" t="s">
        <v>1763</v>
      </c>
      <c r="B679" s="302" t="s">
        <v>1071</v>
      </c>
      <c r="C679" s="861" t="s">
        <v>1074</v>
      </c>
      <c r="D679" s="141" t="s">
        <v>31</v>
      </c>
      <c r="E679" s="299">
        <v>3000</v>
      </c>
      <c r="F679" s="334"/>
      <c r="G679" s="334"/>
      <c r="H679" s="334"/>
      <c r="I679" s="334"/>
      <c r="J679" s="334"/>
    </row>
    <row r="680" spans="1:10" ht="25.5">
      <c r="A680" s="331" t="s">
        <v>1764</v>
      </c>
      <c r="B680" s="302" t="s">
        <v>1071</v>
      </c>
      <c r="C680" s="861" t="s">
        <v>1765</v>
      </c>
      <c r="D680" s="141" t="s">
        <v>31</v>
      </c>
      <c r="E680" s="299">
        <v>6000</v>
      </c>
      <c r="F680" s="384"/>
      <c r="G680" s="384"/>
      <c r="H680" s="384"/>
      <c r="I680" s="384"/>
      <c r="J680" s="384"/>
    </row>
    <row r="681" spans="1:10">
      <c r="A681" s="332"/>
      <c r="B681" s="824"/>
      <c r="C681" s="830"/>
      <c r="D681" s="335"/>
      <c r="E681" s="358"/>
      <c r="F681" s="775"/>
      <c r="G681" s="776"/>
      <c r="H681" s="405"/>
      <c r="I681" s="878" t="s">
        <v>1771</v>
      </c>
      <c r="J681" s="879"/>
    </row>
    <row r="682" spans="1:10">
      <c r="A682" s="469" t="s">
        <v>234</v>
      </c>
      <c r="B682" s="869" t="s">
        <v>1766</v>
      </c>
      <c r="C682" s="915"/>
      <c r="D682" s="470"/>
      <c r="E682" s="471"/>
      <c r="F682" s="265"/>
      <c r="G682" s="265"/>
      <c r="H682" s="265"/>
      <c r="I682" s="265"/>
      <c r="J682" s="265"/>
    </row>
    <row r="683" spans="1:10" ht="38.25">
      <c r="A683" s="267" t="s">
        <v>1767</v>
      </c>
      <c r="B683" s="639" t="s">
        <v>1075</v>
      </c>
      <c r="C683" s="881" t="s">
        <v>1076</v>
      </c>
      <c r="D683" s="141" t="s">
        <v>31</v>
      </c>
      <c r="E683" s="299">
        <v>36</v>
      </c>
      <c r="F683" s="762"/>
      <c r="G683" s="334"/>
      <c r="H683" s="334"/>
      <c r="I683" s="762"/>
      <c r="J683" s="762"/>
    </row>
    <row r="684" spans="1:10">
      <c r="A684" s="332"/>
      <c r="B684" s="824"/>
      <c r="C684" s="830"/>
      <c r="D684" s="335"/>
      <c r="E684" s="358"/>
      <c r="F684" s="878"/>
      <c r="G684" s="776"/>
      <c r="H684" s="405"/>
      <c r="I684" s="878" t="s">
        <v>1772</v>
      </c>
      <c r="J684" s="879"/>
    </row>
    <row r="685" spans="1:10">
      <c r="A685" s="330" t="s">
        <v>1768</v>
      </c>
      <c r="B685" s="181" t="s">
        <v>1077</v>
      </c>
      <c r="C685" s="916"/>
      <c r="D685" s="474"/>
      <c r="E685" s="475"/>
      <c r="F685" s="333"/>
      <c r="G685" s="333"/>
      <c r="H685" s="333"/>
      <c r="I685" s="333"/>
      <c r="J685" s="333"/>
    </row>
    <row r="686" spans="1:10" ht="25.5">
      <c r="A686" s="267" t="s">
        <v>1769</v>
      </c>
      <c r="B686" s="302" t="s">
        <v>1078</v>
      </c>
      <c r="C686" s="861" t="s">
        <v>1079</v>
      </c>
      <c r="D686" s="141" t="s">
        <v>31</v>
      </c>
      <c r="E686" s="299">
        <v>30</v>
      </c>
      <c r="F686" s="334"/>
      <c r="G686" s="334"/>
      <c r="H686" s="334"/>
      <c r="I686" s="334"/>
      <c r="J686" s="334"/>
    </row>
    <row r="687" spans="1:10" ht="51">
      <c r="A687" s="267" t="s">
        <v>1770</v>
      </c>
      <c r="B687" s="302" t="s">
        <v>1080</v>
      </c>
      <c r="C687" s="861" t="s">
        <v>1777</v>
      </c>
      <c r="D687" s="144" t="s">
        <v>31</v>
      </c>
      <c r="E687" s="300">
        <v>36</v>
      </c>
      <c r="F687" s="334"/>
      <c r="G687" s="334"/>
      <c r="H687" s="334"/>
      <c r="I687" s="334"/>
      <c r="J687" s="334"/>
    </row>
    <row r="688" spans="1:10">
      <c r="A688" s="332"/>
      <c r="B688" s="824"/>
      <c r="C688" s="830"/>
      <c r="D688" s="335"/>
      <c r="E688" s="358"/>
      <c r="F688" s="775"/>
      <c r="G688" s="776"/>
      <c r="H688" s="335"/>
      <c r="I688" s="775" t="s">
        <v>1773</v>
      </c>
      <c r="J688" s="208"/>
    </row>
    <row r="689" spans="1:10">
      <c r="A689" s="330" t="s">
        <v>1774</v>
      </c>
      <c r="B689" s="181" t="s">
        <v>1081</v>
      </c>
      <c r="C689" s="870"/>
      <c r="D689" s="333"/>
      <c r="E689" s="357"/>
      <c r="F689" s="333"/>
      <c r="G689" s="333"/>
      <c r="H689" s="333"/>
      <c r="I689" s="333"/>
      <c r="J689" s="333"/>
    </row>
    <row r="690" spans="1:10" ht="25.5">
      <c r="A690" s="280" t="s">
        <v>1775</v>
      </c>
      <c r="B690" s="148" t="s">
        <v>1082</v>
      </c>
      <c r="C690" s="917" t="s">
        <v>1776</v>
      </c>
      <c r="D690" s="156" t="s">
        <v>87</v>
      </c>
      <c r="E690" s="291">
        <v>72</v>
      </c>
      <c r="F690" s="316">
        <v>1000</v>
      </c>
      <c r="G690" s="251">
        <v>3.7999999999999999E-2</v>
      </c>
      <c r="H690" s="662">
        <f>G690*F690</f>
        <v>38</v>
      </c>
      <c r="I690" s="316">
        <v>12</v>
      </c>
      <c r="J690" s="316">
        <f>H690*E690*1.12</f>
        <v>3064.32</v>
      </c>
    </row>
    <row r="691" spans="1:10">
      <c r="A691" s="332"/>
      <c r="B691" s="824"/>
      <c r="C691" s="830"/>
      <c r="D691" s="335"/>
      <c r="E691" s="358"/>
      <c r="F691" s="878"/>
      <c r="G691" s="841" t="s">
        <v>1778</v>
      </c>
      <c r="H691" s="842"/>
      <c r="I691" s="843"/>
      <c r="J691" s="907">
        <v>2736</v>
      </c>
    </row>
    <row r="692" spans="1:10">
      <c r="A692" s="330" t="s">
        <v>1781</v>
      </c>
      <c r="B692" s="887" t="s">
        <v>1084</v>
      </c>
      <c r="C692" s="870"/>
      <c r="D692" s="333"/>
      <c r="E692" s="357"/>
      <c r="F692" s="333"/>
      <c r="G692" s="333"/>
      <c r="H692" s="333"/>
      <c r="I692" s="333"/>
      <c r="J692" s="333"/>
    </row>
    <row r="693" spans="1:10">
      <c r="A693" s="331" t="s">
        <v>1782</v>
      </c>
      <c r="B693" s="302" t="s">
        <v>1085</v>
      </c>
      <c r="C693" s="861" t="s">
        <v>1086</v>
      </c>
      <c r="D693" s="141" t="s">
        <v>31</v>
      </c>
      <c r="E693" s="299">
        <v>24</v>
      </c>
      <c r="F693" s="334"/>
      <c r="G693" s="334"/>
      <c r="H693" s="371"/>
      <c r="I693" s="371"/>
      <c r="J693" s="334"/>
    </row>
    <row r="694" spans="1:10">
      <c r="A694" s="331" t="s">
        <v>1783</v>
      </c>
      <c r="B694" s="302" t="s">
        <v>1085</v>
      </c>
      <c r="C694" s="861" t="s">
        <v>1780</v>
      </c>
      <c r="D694" s="141" t="s">
        <v>31</v>
      </c>
      <c r="E694" s="299">
        <v>12</v>
      </c>
      <c r="F694" s="770"/>
      <c r="G694" s="334"/>
      <c r="H694" s="334"/>
      <c r="I694" s="762"/>
      <c r="J694" s="762"/>
    </row>
    <row r="695" spans="1:10">
      <c r="A695" s="332"/>
      <c r="B695" s="824"/>
      <c r="C695" s="830"/>
      <c r="D695" s="335"/>
      <c r="E695" s="358"/>
      <c r="F695" s="775"/>
      <c r="G695" s="335"/>
      <c r="H695" s="405"/>
      <c r="I695" s="878" t="s">
        <v>1779</v>
      </c>
      <c r="J695" s="879"/>
    </row>
    <row r="696" spans="1:10">
      <c r="A696" s="330" t="s">
        <v>1784</v>
      </c>
      <c r="B696" s="918" t="s">
        <v>1087</v>
      </c>
      <c r="C696" s="870"/>
      <c r="D696" s="333"/>
      <c r="E696" s="357"/>
      <c r="F696" s="871"/>
      <c r="G696" s="443"/>
      <c r="H696" s="333"/>
      <c r="I696" s="871"/>
      <c r="J696" s="333"/>
    </row>
    <row r="697" spans="1:10" ht="114.75">
      <c r="A697" s="381" t="s">
        <v>1785</v>
      </c>
      <c r="B697" s="297" t="s">
        <v>1089</v>
      </c>
      <c r="C697" s="861" t="s">
        <v>1090</v>
      </c>
      <c r="D697" s="334" t="s">
        <v>858</v>
      </c>
      <c r="E697" s="334">
        <v>10</v>
      </c>
      <c r="F697" s="919"/>
      <c r="G697" s="371"/>
      <c r="H697" s="371"/>
      <c r="I697" s="919"/>
      <c r="J697" s="371"/>
    </row>
    <row r="698" spans="1:10" ht="102">
      <c r="A698" s="381" t="s">
        <v>1786</v>
      </c>
      <c r="B698" s="297" t="s">
        <v>1092</v>
      </c>
      <c r="C698" s="861" t="s">
        <v>1093</v>
      </c>
      <c r="D698" s="334" t="s">
        <v>858</v>
      </c>
      <c r="E698" s="334">
        <v>10</v>
      </c>
      <c r="F698" s="919"/>
      <c r="G698" s="371"/>
      <c r="H698" s="371"/>
      <c r="I698" s="919"/>
      <c r="J698" s="371"/>
    </row>
    <row r="699" spans="1:10" ht="102">
      <c r="A699" s="381" t="s">
        <v>1787</v>
      </c>
      <c r="B699" s="297" t="s">
        <v>1095</v>
      </c>
      <c r="C699" s="861" t="s">
        <v>1096</v>
      </c>
      <c r="D699" s="334" t="s">
        <v>858</v>
      </c>
      <c r="E699" s="334">
        <v>10</v>
      </c>
      <c r="F699" s="919"/>
      <c r="G699" s="371"/>
      <c r="H699" s="371"/>
      <c r="I699" s="919"/>
      <c r="J699" s="371"/>
    </row>
    <row r="700" spans="1:10" ht="102">
      <c r="A700" s="381" t="s">
        <v>1788</v>
      </c>
      <c r="B700" s="297" t="s">
        <v>1098</v>
      </c>
      <c r="C700" s="861" t="s">
        <v>1099</v>
      </c>
      <c r="D700" s="334" t="s">
        <v>858</v>
      </c>
      <c r="E700" s="334">
        <v>10</v>
      </c>
      <c r="F700" s="919"/>
      <c r="G700" s="371"/>
      <c r="H700" s="371"/>
      <c r="I700" s="919"/>
      <c r="J700" s="371"/>
    </row>
    <row r="701" spans="1:10" ht="63.75">
      <c r="A701" s="381" t="s">
        <v>1789</v>
      </c>
      <c r="B701" s="297" t="s">
        <v>1101</v>
      </c>
      <c r="C701" s="861" t="s">
        <v>1102</v>
      </c>
      <c r="D701" s="334" t="s">
        <v>858</v>
      </c>
      <c r="E701" s="334">
        <v>9</v>
      </c>
      <c r="F701" s="919"/>
      <c r="G701" s="371"/>
      <c r="H701" s="371"/>
      <c r="I701" s="919"/>
      <c r="J701" s="371"/>
    </row>
    <row r="702" spans="1:10" ht="63.75">
      <c r="A702" s="381" t="s">
        <v>1790</v>
      </c>
      <c r="B702" s="920" t="s">
        <v>1104</v>
      </c>
      <c r="C702" s="921" t="s">
        <v>1105</v>
      </c>
      <c r="D702" s="334" t="s">
        <v>858</v>
      </c>
      <c r="E702" s="334">
        <v>9</v>
      </c>
      <c r="F702" s="919"/>
      <c r="G702" s="371"/>
      <c r="H702" s="371"/>
      <c r="I702" s="919"/>
      <c r="J702" s="371"/>
    </row>
    <row r="703" spans="1:10" ht="63.75">
      <c r="A703" s="381" t="s">
        <v>1791</v>
      </c>
      <c r="B703" s="297" t="s">
        <v>1107</v>
      </c>
      <c r="C703" s="921" t="s">
        <v>1108</v>
      </c>
      <c r="D703" s="334" t="s">
        <v>858</v>
      </c>
      <c r="E703" s="334">
        <v>9</v>
      </c>
      <c r="F703" s="919"/>
      <c r="G703" s="371"/>
      <c r="H703" s="371"/>
      <c r="I703" s="919"/>
      <c r="J703" s="371"/>
    </row>
    <row r="704" spans="1:10" ht="89.25">
      <c r="A704" s="381" t="s">
        <v>1792</v>
      </c>
      <c r="B704" s="297" t="s">
        <v>1110</v>
      </c>
      <c r="C704" s="861" t="s">
        <v>1111</v>
      </c>
      <c r="D704" s="334" t="s">
        <v>858</v>
      </c>
      <c r="E704" s="334">
        <v>9</v>
      </c>
      <c r="F704" s="919"/>
      <c r="G704" s="371"/>
      <c r="H704" s="371"/>
      <c r="I704" s="919"/>
      <c r="J704" s="371"/>
    </row>
    <row r="705" spans="1:10" ht="76.5">
      <c r="A705" s="381" t="s">
        <v>1793</v>
      </c>
      <c r="B705" s="297" t="s">
        <v>1112</v>
      </c>
      <c r="C705" s="881" t="s">
        <v>1113</v>
      </c>
      <c r="D705" s="334" t="s">
        <v>858</v>
      </c>
      <c r="E705" s="334">
        <v>9</v>
      </c>
      <c r="F705" s="919"/>
      <c r="G705" s="371"/>
      <c r="H705" s="371"/>
      <c r="I705" s="919"/>
      <c r="J705" s="371"/>
    </row>
    <row r="706" spans="1:10" ht="89.25">
      <c r="A706" s="381" t="s">
        <v>1794</v>
      </c>
      <c r="B706" s="297" t="s">
        <v>1114</v>
      </c>
      <c r="C706" s="861" t="s">
        <v>1115</v>
      </c>
      <c r="D706" s="334" t="s">
        <v>858</v>
      </c>
      <c r="E706" s="334">
        <v>9</v>
      </c>
      <c r="F706" s="762"/>
      <c r="G706" s="762"/>
      <c r="H706" s="762"/>
      <c r="I706" s="762"/>
      <c r="J706" s="762"/>
    </row>
    <row r="707" spans="1:10" ht="38.25">
      <c r="A707" s="381" t="s">
        <v>1795</v>
      </c>
      <c r="B707" s="297" t="s">
        <v>1116</v>
      </c>
      <c r="C707" s="861" t="s">
        <v>2747</v>
      </c>
      <c r="D707" s="334" t="s">
        <v>858</v>
      </c>
      <c r="E707" s="334">
        <v>9</v>
      </c>
      <c r="F707" s="919"/>
      <c r="G707" s="371"/>
      <c r="H707" s="371"/>
      <c r="I707" s="919"/>
      <c r="J707" s="371"/>
    </row>
    <row r="708" spans="1:10" ht="38.25">
      <c r="A708" s="381" t="s">
        <v>1796</v>
      </c>
      <c r="B708" s="297" t="s">
        <v>1117</v>
      </c>
      <c r="C708" s="861" t="s">
        <v>1118</v>
      </c>
      <c r="D708" s="334" t="s">
        <v>858</v>
      </c>
      <c r="E708" s="334">
        <v>9</v>
      </c>
      <c r="F708" s="762"/>
      <c r="G708" s="334"/>
      <c r="H708" s="334"/>
      <c r="I708" s="762"/>
      <c r="J708" s="762"/>
    </row>
    <row r="709" spans="1:10">
      <c r="A709" s="332"/>
      <c r="B709" s="883"/>
      <c r="C709" s="830"/>
      <c r="D709" s="335"/>
      <c r="E709" s="358"/>
      <c r="F709" s="878"/>
      <c r="G709" s="335"/>
      <c r="H709" s="405"/>
      <c r="I709" s="878" t="s">
        <v>1797</v>
      </c>
      <c r="J709" s="879"/>
    </row>
    <row r="710" spans="1:10">
      <c r="A710" s="476" t="s">
        <v>1798</v>
      </c>
      <c r="B710" s="922" t="s">
        <v>1119</v>
      </c>
      <c r="C710" s="915"/>
      <c r="D710" s="479"/>
      <c r="E710" s="480"/>
      <c r="F710" s="923"/>
      <c r="G710" s="443"/>
      <c r="H710" s="457"/>
      <c r="I710" s="923"/>
      <c r="J710" s="457"/>
    </row>
    <row r="711" spans="1:10" ht="38.25">
      <c r="A711" s="269" t="s">
        <v>1801</v>
      </c>
      <c r="B711" s="288" t="s">
        <v>1120</v>
      </c>
      <c r="C711" s="924" t="s">
        <v>1121</v>
      </c>
      <c r="D711" s="290" t="s">
        <v>858</v>
      </c>
      <c r="E711" s="290">
        <v>6</v>
      </c>
      <c r="F711" s="919"/>
      <c r="G711" s="371"/>
      <c r="H711" s="371"/>
      <c r="I711" s="919"/>
      <c r="J711" s="371"/>
    </row>
    <row r="712" spans="1:10">
      <c r="A712" s="332"/>
      <c r="B712" s="824"/>
      <c r="C712" s="830"/>
      <c r="D712" s="335"/>
      <c r="E712" s="358"/>
      <c r="F712" s="775"/>
      <c r="G712" s="776"/>
      <c r="H712" s="335"/>
      <c r="I712" s="775" t="s">
        <v>1809</v>
      </c>
      <c r="J712" s="208"/>
    </row>
    <row r="713" spans="1:10">
      <c r="A713" s="330" t="s">
        <v>1799</v>
      </c>
      <c r="B713" s="867" t="s">
        <v>1122</v>
      </c>
      <c r="C713" s="925"/>
      <c r="D713" s="457"/>
      <c r="E713" s="457"/>
      <c r="F713" s="926"/>
      <c r="G713" s="76"/>
      <c r="H713" s="76"/>
      <c r="I713" s="926"/>
      <c r="J713" s="76"/>
    </row>
    <row r="714" spans="1:10" ht="25.5">
      <c r="A714" s="271" t="s">
        <v>1800</v>
      </c>
      <c r="B714" s="272" t="s">
        <v>1123</v>
      </c>
      <c r="C714" s="927" t="s">
        <v>2746</v>
      </c>
      <c r="D714" s="274" t="s">
        <v>858</v>
      </c>
      <c r="E714" s="274">
        <v>9</v>
      </c>
      <c r="F714" s="928"/>
      <c r="G714" s="251"/>
      <c r="H714" s="251"/>
      <c r="I714" s="928"/>
      <c r="J714" s="251"/>
    </row>
    <row r="715" spans="1:10">
      <c r="A715" s="332"/>
      <c r="B715" s="824"/>
      <c r="C715" s="830"/>
      <c r="D715" s="335"/>
      <c r="E715" s="358"/>
      <c r="F715" s="775"/>
      <c r="G715" s="776"/>
      <c r="H715" s="335"/>
      <c r="I715" s="775" t="s">
        <v>1810</v>
      </c>
      <c r="J715" s="208"/>
    </row>
    <row r="716" spans="1:10">
      <c r="A716" s="330" t="s">
        <v>1802</v>
      </c>
      <c r="B716" s="867" t="s">
        <v>1339</v>
      </c>
      <c r="C716" s="870"/>
      <c r="D716" s="333"/>
      <c r="E716" s="357"/>
      <c r="F716" s="333"/>
      <c r="G716" s="333"/>
      <c r="H716" s="333"/>
      <c r="I716" s="333"/>
      <c r="J716" s="333"/>
    </row>
    <row r="717" spans="1:10" ht="25.5">
      <c r="A717" s="331" t="s">
        <v>1803</v>
      </c>
      <c r="B717" s="297" t="s">
        <v>1137</v>
      </c>
      <c r="C717" s="873" t="s">
        <v>1138</v>
      </c>
      <c r="D717" s="334" t="s">
        <v>31</v>
      </c>
      <c r="E717" s="303">
        <v>30</v>
      </c>
      <c r="F717" s="334"/>
      <c r="G717" s="334"/>
      <c r="H717" s="334"/>
      <c r="I717" s="334"/>
      <c r="J717" s="334"/>
    </row>
    <row r="718" spans="1:10" ht="25.5">
      <c r="A718" s="331" t="s">
        <v>1804</v>
      </c>
      <c r="B718" s="297" t="s">
        <v>1140</v>
      </c>
      <c r="C718" s="873" t="s">
        <v>1141</v>
      </c>
      <c r="D718" s="334" t="s">
        <v>31</v>
      </c>
      <c r="E718" s="303">
        <v>6</v>
      </c>
      <c r="F718" s="334"/>
      <c r="G718" s="334"/>
      <c r="H718" s="334"/>
      <c r="I718" s="334"/>
      <c r="J718" s="334"/>
    </row>
    <row r="719" spans="1:10" ht="25.5">
      <c r="A719" s="331" t="s">
        <v>1805</v>
      </c>
      <c r="B719" s="297" t="s">
        <v>1142</v>
      </c>
      <c r="C719" s="873" t="s">
        <v>1143</v>
      </c>
      <c r="D719" s="334" t="s">
        <v>31</v>
      </c>
      <c r="E719" s="303">
        <v>18</v>
      </c>
      <c r="F719" s="334"/>
      <c r="G719" s="334"/>
      <c r="H719" s="334"/>
      <c r="I719" s="334"/>
      <c r="J719" s="334"/>
    </row>
    <row r="720" spans="1:10">
      <c r="A720" s="332"/>
      <c r="B720" s="824"/>
      <c r="C720" s="830"/>
      <c r="D720" s="335"/>
      <c r="E720" s="358"/>
      <c r="F720" s="775"/>
      <c r="G720" s="776"/>
      <c r="H720" s="335"/>
      <c r="I720" s="775" t="s">
        <v>1811</v>
      </c>
      <c r="J720" s="208"/>
    </row>
    <row r="721" spans="1:10">
      <c r="A721" s="330" t="s">
        <v>1806</v>
      </c>
      <c r="B721" s="867" t="s">
        <v>1340</v>
      </c>
      <c r="C721" s="870"/>
      <c r="D721" s="333"/>
      <c r="E721" s="357"/>
      <c r="F721" s="333"/>
      <c r="G721" s="333"/>
      <c r="H721" s="333"/>
      <c r="I721" s="333"/>
      <c r="J721" s="333"/>
    </row>
    <row r="722" spans="1:10" ht="25.5">
      <c r="A722" s="331" t="s">
        <v>1807</v>
      </c>
      <c r="B722" s="297" t="s">
        <v>1144</v>
      </c>
      <c r="C722" s="873" t="s">
        <v>2628</v>
      </c>
      <c r="D722" s="334" t="s">
        <v>31</v>
      </c>
      <c r="E722" s="303">
        <v>6</v>
      </c>
      <c r="F722" s="334"/>
      <c r="G722" s="334"/>
      <c r="H722" s="334"/>
      <c r="I722" s="334"/>
      <c r="J722" s="334"/>
    </row>
    <row r="723" spans="1:10" ht="25.5">
      <c r="A723" s="331" t="s">
        <v>1808</v>
      </c>
      <c r="B723" s="297" t="s">
        <v>1145</v>
      </c>
      <c r="C723" s="873" t="s">
        <v>2629</v>
      </c>
      <c r="D723" s="334" t="s">
        <v>31</v>
      </c>
      <c r="E723" s="303">
        <v>6</v>
      </c>
      <c r="F723" s="334"/>
      <c r="G723" s="334"/>
      <c r="H723" s="334"/>
      <c r="I723" s="334"/>
      <c r="J723" s="334"/>
    </row>
    <row r="724" spans="1:10">
      <c r="A724" s="332"/>
      <c r="B724" s="824"/>
      <c r="C724" s="830"/>
      <c r="D724" s="335"/>
      <c r="E724" s="358"/>
      <c r="F724" s="775"/>
      <c r="G724" s="776"/>
      <c r="H724" s="335"/>
      <c r="I724" s="775" t="s">
        <v>1812</v>
      </c>
      <c r="J724" s="208"/>
    </row>
    <row r="725" spans="1:10">
      <c r="A725" s="330" t="s">
        <v>1813</v>
      </c>
      <c r="B725" s="867" t="s">
        <v>1341</v>
      </c>
      <c r="C725" s="929"/>
      <c r="D725" s="336"/>
      <c r="E725" s="357"/>
      <c r="F725" s="336"/>
      <c r="G725" s="336"/>
      <c r="H725" s="336"/>
      <c r="I725" s="336"/>
      <c r="J725" s="336"/>
    </row>
    <row r="726" spans="1:10" ht="25.5">
      <c r="A726" s="331" t="s">
        <v>1814</v>
      </c>
      <c r="B726" s="297" t="s">
        <v>1149</v>
      </c>
      <c r="C726" s="873" t="s">
        <v>1150</v>
      </c>
      <c r="D726" s="334" t="s">
        <v>31</v>
      </c>
      <c r="E726" s="360">
        <v>3</v>
      </c>
      <c r="F726" s="334"/>
      <c r="G726" s="334"/>
      <c r="H726" s="334"/>
      <c r="I726" s="334"/>
      <c r="J726" s="334"/>
    </row>
    <row r="727" spans="1:10">
      <c r="A727" s="332"/>
      <c r="B727" s="824"/>
      <c r="C727" s="830"/>
      <c r="D727" s="335"/>
      <c r="E727" s="358"/>
      <c r="F727" s="775"/>
      <c r="G727" s="776"/>
      <c r="H727" s="335"/>
      <c r="I727" s="775" t="s">
        <v>1819</v>
      </c>
      <c r="J727" s="208"/>
    </row>
    <row r="728" spans="1:10">
      <c r="A728" s="330" t="s">
        <v>1815</v>
      </c>
      <c r="B728" s="867" t="s">
        <v>1152</v>
      </c>
      <c r="C728" s="929"/>
      <c r="D728" s="336"/>
      <c r="E728" s="357"/>
      <c r="F728" s="336"/>
      <c r="G728" s="336"/>
      <c r="H728" s="336"/>
      <c r="I728" s="336"/>
      <c r="J728" s="336"/>
    </row>
    <row r="729" spans="1:10" ht="38.25">
      <c r="A729" s="331" t="s">
        <v>1816</v>
      </c>
      <c r="B729" s="297" t="s">
        <v>1152</v>
      </c>
      <c r="C729" s="873" t="s">
        <v>1153</v>
      </c>
      <c r="D729" s="334" t="s">
        <v>31</v>
      </c>
      <c r="E729" s="360">
        <v>6</v>
      </c>
      <c r="F729" s="334"/>
      <c r="G729" s="334"/>
      <c r="H729" s="334"/>
      <c r="I729" s="334"/>
      <c r="J729" s="334"/>
    </row>
    <row r="730" spans="1:10" ht="25.5">
      <c r="A730" s="331" t="s">
        <v>1817</v>
      </c>
      <c r="B730" s="589" t="s">
        <v>1078</v>
      </c>
      <c r="C730" s="833" t="s">
        <v>1307</v>
      </c>
      <c r="D730" s="294" t="s">
        <v>31</v>
      </c>
      <c r="E730" s="361" t="s">
        <v>558</v>
      </c>
      <c r="F730" s="334"/>
      <c r="G730" s="334"/>
      <c r="H730" s="334"/>
      <c r="I730" s="334"/>
      <c r="J730" s="334"/>
    </row>
    <row r="731" spans="1:10" ht="63.75">
      <c r="A731" s="331" t="s">
        <v>1818</v>
      </c>
      <c r="B731" s="418" t="s">
        <v>1308</v>
      </c>
      <c r="C731" s="853" t="s">
        <v>1309</v>
      </c>
      <c r="D731" s="384" t="s">
        <v>31</v>
      </c>
      <c r="E731" s="384">
        <v>24</v>
      </c>
      <c r="F731" s="334"/>
      <c r="G731" s="334"/>
      <c r="H731" s="334"/>
      <c r="I731" s="334"/>
      <c r="J731" s="334"/>
    </row>
    <row r="732" spans="1:10">
      <c r="A732" s="332"/>
      <c r="B732" s="824"/>
      <c r="C732" s="830"/>
      <c r="D732" s="335"/>
      <c r="E732" s="358"/>
      <c r="F732" s="775"/>
      <c r="G732" s="776"/>
      <c r="H732" s="335"/>
      <c r="I732" s="775" t="s">
        <v>1822</v>
      </c>
      <c r="J732" s="208"/>
    </row>
    <row r="733" spans="1:10">
      <c r="A733" s="330" t="s">
        <v>1820</v>
      </c>
      <c r="B733" s="867" t="s">
        <v>1342</v>
      </c>
      <c r="C733" s="929"/>
      <c r="D733" s="336"/>
      <c r="E733" s="357"/>
      <c r="F733" s="336"/>
      <c r="G733" s="336"/>
      <c r="H733" s="336"/>
      <c r="I733" s="336"/>
      <c r="J733" s="336"/>
    </row>
    <row r="734" spans="1:10">
      <c r="A734" s="331" t="s">
        <v>1821</v>
      </c>
      <c r="B734" s="297" t="s">
        <v>1155</v>
      </c>
      <c r="C734" s="873" t="s">
        <v>1156</v>
      </c>
      <c r="D734" s="334" t="s">
        <v>31</v>
      </c>
      <c r="E734" s="360">
        <v>3</v>
      </c>
      <c r="F734" s="334"/>
      <c r="G734" s="334"/>
      <c r="H734" s="334"/>
      <c r="I734" s="334"/>
      <c r="J734" s="334"/>
    </row>
    <row r="735" spans="1:10">
      <c r="A735" s="332"/>
      <c r="B735" s="824"/>
      <c r="C735" s="830"/>
      <c r="D735" s="335"/>
      <c r="E735" s="358"/>
      <c r="F735" s="775"/>
      <c r="G735" s="776"/>
      <c r="H735" s="335"/>
      <c r="I735" s="775" t="s">
        <v>1823</v>
      </c>
      <c r="J735" s="208"/>
    </row>
    <row r="736" spans="1:10">
      <c r="A736" s="330" t="s">
        <v>1827</v>
      </c>
      <c r="B736" s="867" t="s">
        <v>1343</v>
      </c>
      <c r="C736" s="929"/>
      <c r="D736" s="336"/>
      <c r="E736" s="357"/>
      <c r="F736" s="336"/>
      <c r="G736" s="336"/>
      <c r="H736" s="336"/>
      <c r="I736" s="336"/>
      <c r="J736" s="336"/>
    </row>
    <row r="737" spans="1:10">
      <c r="A737" s="280" t="s">
        <v>1828</v>
      </c>
      <c r="B737" s="148" t="s">
        <v>1161</v>
      </c>
      <c r="C737" s="917" t="s">
        <v>1162</v>
      </c>
      <c r="D737" s="251" t="s">
        <v>31</v>
      </c>
      <c r="E737" s="291">
        <v>120000</v>
      </c>
      <c r="F737" s="905">
        <v>50</v>
      </c>
      <c r="G737" s="905">
        <v>0.02</v>
      </c>
      <c r="H737" s="906">
        <f>G737*F737</f>
        <v>1</v>
      </c>
      <c r="I737" s="905">
        <v>12</v>
      </c>
      <c r="J737" s="662">
        <f>G737*E737*1.12</f>
        <v>2688.0000000000005</v>
      </c>
    </row>
    <row r="738" spans="1:10">
      <c r="A738" s="280" t="s">
        <v>1829</v>
      </c>
      <c r="B738" s="148" t="s">
        <v>1164</v>
      </c>
      <c r="C738" s="930" t="s">
        <v>1165</v>
      </c>
      <c r="D738" s="251" t="s">
        <v>31</v>
      </c>
      <c r="E738" s="369">
        <v>6000</v>
      </c>
      <c r="F738" s="251">
        <v>200</v>
      </c>
      <c r="G738" s="251">
        <v>8.9999999999999993E-3</v>
      </c>
      <c r="H738" s="662">
        <f>G738*F738</f>
        <v>1.7999999999999998</v>
      </c>
      <c r="I738" s="251">
        <v>12</v>
      </c>
      <c r="J738" s="662">
        <f>G738*E738*1.12</f>
        <v>60.48</v>
      </c>
    </row>
    <row r="739" spans="1:10">
      <c r="A739" s="280" t="s">
        <v>1830</v>
      </c>
      <c r="B739" s="148" t="s">
        <v>1164</v>
      </c>
      <c r="C739" s="930" t="s">
        <v>1167</v>
      </c>
      <c r="D739" s="251" t="s">
        <v>31</v>
      </c>
      <c r="E739" s="369">
        <v>6000</v>
      </c>
      <c r="F739" s="251">
        <v>100</v>
      </c>
      <c r="G739" s="251">
        <v>1.7999999999999999E-2</v>
      </c>
      <c r="H739" s="662">
        <f>G739*F739</f>
        <v>1.7999999999999998</v>
      </c>
      <c r="I739" s="251">
        <v>12</v>
      </c>
      <c r="J739" s="662">
        <f>G739*E739*1.12</f>
        <v>120.96</v>
      </c>
    </row>
    <row r="740" spans="1:10" ht="25.5">
      <c r="A740" s="280" t="s">
        <v>1831</v>
      </c>
      <c r="B740" s="148" t="s">
        <v>1169</v>
      </c>
      <c r="C740" s="917" t="s">
        <v>1170</v>
      </c>
      <c r="D740" s="251" t="s">
        <v>31</v>
      </c>
      <c r="E740" s="291">
        <v>18</v>
      </c>
      <c r="F740" s="251">
        <v>10</v>
      </c>
      <c r="G740" s="662">
        <v>10</v>
      </c>
      <c r="H740" s="662">
        <f>G740*F740</f>
        <v>100</v>
      </c>
      <c r="I740" s="251">
        <v>21</v>
      </c>
      <c r="J740" s="662">
        <f>G740*E740*1.21</f>
        <v>217.79999999999998</v>
      </c>
    </row>
    <row r="741" spans="1:10">
      <c r="A741" s="332"/>
      <c r="B741" s="824"/>
      <c r="C741" s="830"/>
      <c r="D741" s="335"/>
      <c r="E741" s="358"/>
      <c r="F741" s="775"/>
      <c r="G741" s="841" t="s">
        <v>1824</v>
      </c>
      <c r="H741" s="842"/>
      <c r="I741" s="843"/>
      <c r="J741" s="844">
        <v>2742</v>
      </c>
    </row>
    <row r="742" spans="1:10">
      <c r="A742" s="330" t="s">
        <v>1832</v>
      </c>
      <c r="B742" s="867" t="s">
        <v>1344</v>
      </c>
      <c r="C742" s="929"/>
      <c r="D742" s="336"/>
      <c r="E742" s="357"/>
      <c r="F742" s="336"/>
      <c r="G742" s="336"/>
      <c r="H742" s="336"/>
      <c r="I742" s="336"/>
      <c r="J742" s="336"/>
    </row>
    <row r="743" spans="1:10" ht="51">
      <c r="A743" s="280" t="s">
        <v>1833</v>
      </c>
      <c r="B743" s="148" t="s">
        <v>1172</v>
      </c>
      <c r="C743" s="917" t="s">
        <v>1170</v>
      </c>
      <c r="D743" s="251" t="s">
        <v>31</v>
      </c>
      <c r="E743" s="291">
        <v>3</v>
      </c>
      <c r="F743" s="251">
        <v>1</v>
      </c>
      <c r="G743" s="662">
        <v>21</v>
      </c>
      <c r="H743" s="662">
        <v>21</v>
      </c>
      <c r="I743" s="251">
        <v>21</v>
      </c>
      <c r="J743" s="251">
        <f>G743*E743*1.12</f>
        <v>70.56</v>
      </c>
    </row>
    <row r="744" spans="1:10">
      <c r="A744" s="332"/>
      <c r="B744" s="824"/>
      <c r="C744" s="830"/>
      <c r="D744" s="335"/>
      <c r="E744" s="358"/>
      <c r="F744" s="775"/>
      <c r="G744" s="841" t="s">
        <v>1825</v>
      </c>
      <c r="H744" s="842"/>
      <c r="I744" s="843"/>
      <c r="J744" s="844">
        <v>63</v>
      </c>
    </row>
    <row r="745" spans="1:10">
      <c r="A745" s="330" t="s">
        <v>1834</v>
      </c>
      <c r="B745" s="867" t="s">
        <v>1345</v>
      </c>
      <c r="C745" s="929"/>
      <c r="D745" s="336"/>
      <c r="E745" s="357"/>
      <c r="F745" s="336"/>
      <c r="G745" s="336"/>
      <c r="H745" s="336"/>
      <c r="I745" s="336"/>
      <c r="J745" s="336"/>
    </row>
    <row r="746" spans="1:10" ht="38.25">
      <c r="A746" s="280" t="s">
        <v>1835</v>
      </c>
      <c r="B746" s="302" t="s">
        <v>1174</v>
      </c>
      <c r="C746" s="861" t="s">
        <v>1175</v>
      </c>
      <c r="D746" s="251" t="s">
        <v>31</v>
      </c>
      <c r="E746" s="676">
        <v>3</v>
      </c>
      <c r="F746" s="251">
        <v>1</v>
      </c>
      <c r="G746" s="662">
        <v>212</v>
      </c>
      <c r="H746" s="662">
        <f>G746*F746</f>
        <v>212</v>
      </c>
      <c r="I746" s="251">
        <v>21</v>
      </c>
      <c r="J746" s="662">
        <f>G746*E746*1.12</f>
        <v>712.32</v>
      </c>
    </row>
    <row r="747" spans="1:10">
      <c r="A747" s="332"/>
      <c r="B747" s="824"/>
      <c r="C747" s="830"/>
      <c r="D747" s="335"/>
      <c r="E747" s="358"/>
      <c r="F747" s="775"/>
      <c r="G747" s="841" t="s">
        <v>1826</v>
      </c>
      <c r="H747" s="842"/>
      <c r="I747" s="843"/>
      <c r="J747" s="844">
        <v>636</v>
      </c>
    </row>
    <row r="748" spans="1:10">
      <c r="A748" s="330" t="s">
        <v>1836</v>
      </c>
      <c r="B748" s="931" t="s">
        <v>1346</v>
      </c>
      <c r="C748" s="932"/>
      <c r="D748" s="336"/>
      <c r="E748" s="357"/>
      <c r="F748" s="336"/>
      <c r="G748" s="336"/>
      <c r="H748" s="336"/>
      <c r="I748" s="336"/>
      <c r="J748" s="336"/>
    </row>
    <row r="749" spans="1:10">
      <c r="A749" s="642" t="s">
        <v>2612</v>
      </c>
      <c r="B749" s="642"/>
      <c r="C749" s="642"/>
      <c r="D749" s="642"/>
      <c r="E749" s="642"/>
      <c r="F749" s="642"/>
      <c r="G749" s="642"/>
      <c r="H749" s="642"/>
      <c r="I749" s="642"/>
      <c r="J749" s="642"/>
    </row>
    <row r="750" spans="1:10" ht="63.75">
      <c r="A750" s="331" t="s">
        <v>1837</v>
      </c>
      <c r="B750" s="933" t="s">
        <v>995</v>
      </c>
      <c r="C750" s="934" t="s">
        <v>1347</v>
      </c>
      <c r="D750" s="334" t="s">
        <v>31</v>
      </c>
      <c r="E750" s="360">
        <v>950000</v>
      </c>
      <c r="F750" s="334"/>
      <c r="G750" s="334"/>
      <c r="H750" s="334"/>
      <c r="I750" s="334"/>
      <c r="J750" s="334"/>
    </row>
    <row r="751" spans="1:10" ht="114.75">
      <c r="A751" s="331" t="s">
        <v>1838</v>
      </c>
      <c r="B751" s="933" t="s">
        <v>995</v>
      </c>
      <c r="C751" s="934" t="s">
        <v>1348</v>
      </c>
      <c r="D751" s="334" t="s">
        <v>31</v>
      </c>
      <c r="E751" s="360">
        <v>60000</v>
      </c>
      <c r="F751" s="334"/>
      <c r="G751" s="334"/>
      <c r="H751" s="334"/>
      <c r="I751" s="334"/>
      <c r="J751" s="334"/>
    </row>
    <row r="752" spans="1:10" ht="102">
      <c r="A752" s="331" t="s">
        <v>1839</v>
      </c>
      <c r="B752" s="933" t="s">
        <v>995</v>
      </c>
      <c r="C752" s="909" t="s">
        <v>1349</v>
      </c>
      <c r="D752" s="334" t="s">
        <v>31</v>
      </c>
      <c r="E752" s="360">
        <v>10000</v>
      </c>
      <c r="F752" s="334"/>
      <c r="G752" s="334"/>
      <c r="H752" s="334"/>
      <c r="I752" s="334"/>
      <c r="J752" s="334"/>
    </row>
    <row r="753" spans="1:10" ht="41.25">
      <c r="A753" s="331" t="s">
        <v>1840</v>
      </c>
      <c r="B753" s="933" t="s">
        <v>995</v>
      </c>
      <c r="C753" s="861" t="s">
        <v>2853</v>
      </c>
      <c r="D753" s="334" t="s">
        <v>31</v>
      </c>
      <c r="E753" s="360">
        <v>60000</v>
      </c>
      <c r="F753" s="334"/>
      <c r="G753" s="334"/>
      <c r="H753" s="334"/>
      <c r="I753" s="334"/>
      <c r="J753" s="334"/>
    </row>
    <row r="754" spans="1:10" ht="38.25">
      <c r="A754" s="331" t="s">
        <v>1841</v>
      </c>
      <c r="B754" s="933" t="s">
        <v>995</v>
      </c>
      <c r="C754" s="934" t="s">
        <v>1350</v>
      </c>
      <c r="D754" s="334" t="s">
        <v>31</v>
      </c>
      <c r="E754" s="360">
        <v>1000000</v>
      </c>
      <c r="F754" s="334"/>
      <c r="G754" s="334"/>
      <c r="H754" s="334"/>
      <c r="I754" s="334"/>
      <c r="J754" s="334"/>
    </row>
    <row r="755" spans="1:10" ht="79.5">
      <c r="A755" s="331" t="s">
        <v>1842</v>
      </c>
      <c r="B755" s="933" t="s">
        <v>995</v>
      </c>
      <c r="C755" s="934" t="s">
        <v>2752</v>
      </c>
      <c r="D755" s="334" t="s">
        <v>31</v>
      </c>
      <c r="E755" s="360">
        <v>520000</v>
      </c>
      <c r="F755" s="334"/>
      <c r="G755" s="334"/>
      <c r="H755" s="334"/>
      <c r="I755" s="334"/>
      <c r="J755" s="334"/>
    </row>
    <row r="756" spans="1:10" ht="76.5">
      <c r="A756" s="331" t="s">
        <v>1843</v>
      </c>
      <c r="B756" s="933" t="s">
        <v>995</v>
      </c>
      <c r="C756" s="934" t="s">
        <v>2748</v>
      </c>
      <c r="D756" s="334" t="s">
        <v>31</v>
      </c>
      <c r="E756" s="360">
        <v>5000</v>
      </c>
      <c r="F756" s="334"/>
      <c r="G756" s="334"/>
      <c r="H756" s="334"/>
      <c r="I756" s="334"/>
      <c r="J756" s="334"/>
    </row>
    <row r="757" spans="1:10" ht="38.25">
      <c r="A757" s="331" t="s">
        <v>1844</v>
      </c>
      <c r="B757" s="933" t="s">
        <v>995</v>
      </c>
      <c r="C757" s="934" t="s">
        <v>1351</v>
      </c>
      <c r="D757" s="334" t="s">
        <v>31</v>
      </c>
      <c r="E757" s="360">
        <v>20000</v>
      </c>
      <c r="F757" s="334"/>
      <c r="G757" s="334"/>
      <c r="H757" s="334"/>
      <c r="I757" s="334"/>
      <c r="J757" s="334"/>
    </row>
    <row r="758" spans="1:10" ht="28.5">
      <c r="A758" s="331" t="s">
        <v>1845</v>
      </c>
      <c r="B758" s="933" t="s">
        <v>995</v>
      </c>
      <c r="C758" s="934" t="s">
        <v>2751</v>
      </c>
      <c r="D758" s="334" t="s">
        <v>31</v>
      </c>
      <c r="E758" s="360">
        <v>9000</v>
      </c>
      <c r="F758" s="334"/>
      <c r="G758" s="334"/>
      <c r="H758" s="334"/>
      <c r="I758" s="334"/>
      <c r="J758" s="334"/>
    </row>
    <row r="759" spans="1:10" ht="41.25">
      <c r="A759" s="331" t="s">
        <v>1846</v>
      </c>
      <c r="B759" s="933" t="s">
        <v>995</v>
      </c>
      <c r="C759" s="934" t="s">
        <v>2749</v>
      </c>
      <c r="D759" s="334" t="s">
        <v>31</v>
      </c>
      <c r="E759" s="360">
        <v>30000</v>
      </c>
      <c r="F759" s="334"/>
      <c r="G759" s="334"/>
      <c r="H759" s="334"/>
      <c r="I759" s="334"/>
      <c r="J759" s="334"/>
    </row>
    <row r="760" spans="1:10" ht="117">
      <c r="A760" s="331" t="s">
        <v>1847</v>
      </c>
      <c r="B760" s="933" t="s">
        <v>995</v>
      </c>
      <c r="C760" s="934" t="s">
        <v>2750</v>
      </c>
      <c r="D760" s="334" t="s">
        <v>31</v>
      </c>
      <c r="E760" s="360">
        <v>3000</v>
      </c>
      <c r="F760" s="334"/>
      <c r="G760" s="334"/>
      <c r="H760" s="334"/>
      <c r="I760" s="334"/>
      <c r="J760" s="334"/>
    </row>
    <row r="761" spans="1:10">
      <c r="A761" s="935" t="s">
        <v>2611</v>
      </c>
      <c r="B761" s="936"/>
      <c r="C761" s="936"/>
      <c r="D761" s="936"/>
      <c r="E761" s="936"/>
      <c r="F761" s="936"/>
      <c r="G761" s="936"/>
      <c r="H761" s="936"/>
      <c r="I761" s="936"/>
      <c r="J761" s="936"/>
    </row>
    <row r="762" spans="1:10" ht="127.5">
      <c r="A762" s="331" t="s">
        <v>1848</v>
      </c>
      <c r="B762" s="819" t="s">
        <v>1190</v>
      </c>
      <c r="C762" s="934" t="s">
        <v>1352</v>
      </c>
      <c r="D762" s="334" t="s">
        <v>31</v>
      </c>
      <c r="E762" s="360">
        <v>500000</v>
      </c>
      <c r="F762" s="334"/>
      <c r="G762" s="334"/>
      <c r="H762" s="334"/>
      <c r="I762" s="334"/>
      <c r="J762" s="334"/>
    </row>
    <row r="763" spans="1:10" ht="127.5">
      <c r="A763" s="331" t="s">
        <v>1849</v>
      </c>
      <c r="B763" s="819" t="s">
        <v>1190</v>
      </c>
      <c r="C763" s="934" t="s">
        <v>1353</v>
      </c>
      <c r="D763" s="334" t="s">
        <v>31</v>
      </c>
      <c r="E763" s="360">
        <v>250000</v>
      </c>
      <c r="F763" s="334"/>
      <c r="G763" s="334"/>
      <c r="H763" s="334"/>
      <c r="I763" s="334"/>
      <c r="J763" s="334"/>
    </row>
    <row r="764" spans="1:10" ht="63.75">
      <c r="A764" s="331" t="s">
        <v>1850</v>
      </c>
      <c r="B764" s="819" t="s">
        <v>1190</v>
      </c>
      <c r="C764" s="934" t="s">
        <v>1354</v>
      </c>
      <c r="D764" s="334" t="s">
        <v>31</v>
      </c>
      <c r="E764" s="360">
        <v>15000</v>
      </c>
      <c r="F764" s="334"/>
      <c r="G764" s="334"/>
      <c r="H764" s="334"/>
      <c r="I764" s="334"/>
      <c r="J764" s="334"/>
    </row>
    <row r="765" spans="1:10" ht="63.75">
      <c r="A765" s="331" t="s">
        <v>1851</v>
      </c>
      <c r="B765" s="819" t="s">
        <v>1190</v>
      </c>
      <c r="C765" s="934" t="s">
        <v>1355</v>
      </c>
      <c r="D765" s="334" t="s">
        <v>31</v>
      </c>
      <c r="E765" s="360">
        <v>15000</v>
      </c>
      <c r="F765" s="334"/>
      <c r="G765" s="334"/>
      <c r="H765" s="334"/>
      <c r="I765" s="334"/>
      <c r="J765" s="334"/>
    </row>
    <row r="766" spans="1:10" ht="25.5">
      <c r="A766" s="331" t="s">
        <v>1852</v>
      </c>
      <c r="B766" s="937" t="s">
        <v>1195</v>
      </c>
      <c r="C766" s="934" t="s">
        <v>1196</v>
      </c>
      <c r="D766" s="334" t="s">
        <v>31</v>
      </c>
      <c r="E766" s="360">
        <v>30000</v>
      </c>
      <c r="F766" s="334"/>
      <c r="G766" s="334"/>
      <c r="H766" s="334"/>
      <c r="I766" s="334"/>
      <c r="J766" s="334"/>
    </row>
    <row r="767" spans="1:10" ht="25.5">
      <c r="A767" s="331" t="s">
        <v>1853</v>
      </c>
      <c r="B767" s="938" t="s">
        <v>1198</v>
      </c>
      <c r="C767" s="934" t="s">
        <v>1356</v>
      </c>
      <c r="D767" s="334" t="s">
        <v>31</v>
      </c>
      <c r="E767" s="360">
        <v>750000</v>
      </c>
      <c r="F767" s="334"/>
      <c r="G767" s="334"/>
      <c r="H767" s="371"/>
      <c r="I767" s="371"/>
      <c r="J767" s="334"/>
    </row>
    <row r="768" spans="1:10">
      <c r="A768" s="332"/>
      <c r="B768" s="824"/>
      <c r="C768" s="830"/>
      <c r="D768" s="335"/>
      <c r="E768" s="358"/>
      <c r="F768" s="775"/>
      <c r="G768" s="776"/>
      <c r="H768" s="335"/>
      <c r="I768" s="775" t="s">
        <v>1854</v>
      </c>
      <c r="J768" s="208"/>
    </row>
    <row r="769" spans="1:10">
      <c r="A769" s="330" t="s">
        <v>1856</v>
      </c>
      <c r="B769" s="867" t="s">
        <v>1201</v>
      </c>
      <c r="C769" s="870"/>
      <c r="D769" s="333"/>
      <c r="E769" s="357"/>
      <c r="F769" s="333"/>
      <c r="G769" s="333"/>
      <c r="H769" s="333"/>
      <c r="I769" s="333"/>
      <c r="J769" s="333"/>
    </row>
    <row r="770" spans="1:10">
      <c r="A770" s="899" t="s">
        <v>1857</v>
      </c>
      <c r="B770" s="939" t="s">
        <v>1203</v>
      </c>
      <c r="C770" s="834" t="s">
        <v>1204</v>
      </c>
      <c r="D770" s="334" t="s">
        <v>31</v>
      </c>
      <c r="E770" s="360">
        <v>150000</v>
      </c>
      <c r="F770" s="334"/>
      <c r="G770" s="334"/>
      <c r="H770" s="371"/>
      <c r="I770" s="371"/>
      <c r="J770" s="334"/>
    </row>
    <row r="771" spans="1:10">
      <c r="A771" s="332"/>
      <c r="B771" s="824"/>
      <c r="C771" s="830"/>
      <c r="D771" s="335"/>
      <c r="E771" s="358"/>
      <c r="F771" s="775"/>
      <c r="G771" s="776"/>
      <c r="H771" s="335"/>
      <c r="I771" s="775" t="s">
        <v>1855</v>
      </c>
      <c r="J771" s="208"/>
    </row>
    <row r="772" spans="1:10">
      <c r="A772" s="330" t="s">
        <v>1858</v>
      </c>
      <c r="B772" s="867" t="s">
        <v>1358</v>
      </c>
      <c r="C772" s="940"/>
      <c r="D772" s="333"/>
      <c r="E772" s="357"/>
      <c r="F772" s="333"/>
      <c r="G772" s="333"/>
      <c r="H772" s="333"/>
      <c r="I772" s="333"/>
      <c r="J772" s="333"/>
    </row>
    <row r="773" spans="1:10">
      <c r="A773" s="331" t="s">
        <v>1859</v>
      </c>
      <c r="B773" s="819" t="s">
        <v>1208</v>
      </c>
      <c r="C773" s="834" t="s">
        <v>2630</v>
      </c>
      <c r="D773" s="334" t="s">
        <v>31</v>
      </c>
      <c r="E773" s="359">
        <v>15000</v>
      </c>
      <c r="F773" s="334"/>
      <c r="G773" s="334"/>
      <c r="H773" s="334"/>
      <c r="I773" s="334"/>
      <c r="J773" s="334"/>
    </row>
    <row r="774" spans="1:10" ht="25.5">
      <c r="A774" s="331" t="s">
        <v>1860</v>
      </c>
      <c r="B774" s="819" t="s">
        <v>1208</v>
      </c>
      <c r="C774" s="834" t="s">
        <v>2631</v>
      </c>
      <c r="D774" s="334" t="s">
        <v>31</v>
      </c>
      <c r="E774" s="359">
        <v>1500</v>
      </c>
      <c r="F774" s="334"/>
      <c r="G774" s="334"/>
      <c r="H774" s="334"/>
      <c r="I774" s="334"/>
      <c r="J774" s="334"/>
    </row>
    <row r="775" spans="1:10">
      <c r="A775" s="331" t="s">
        <v>1861</v>
      </c>
      <c r="B775" s="819" t="s">
        <v>1208</v>
      </c>
      <c r="C775" s="834" t="s">
        <v>2632</v>
      </c>
      <c r="D775" s="334" t="s">
        <v>31</v>
      </c>
      <c r="E775" s="359">
        <v>1200</v>
      </c>
      <c r="F775" s="334"/>
      <c r="G775" s="334"/>
      <c r="H775" s="371"/>
      <c r="I775" s="371"/>
      <c r="J775" s="334"/>
    </row>
    <row r="776" spans="1:10">
      <c r="A776" s="332"/>
      <c r="B776" s="824"/>
      <c r="C776" s="830"/>
      <c r="D776" s="335"/>
      <c r="E776" s="358"/>
      <c r="F776" s="775"/>
      <c r="G776" s="776"/>
      <c r="H776" s="335"/>
      <c r="I776" s="775" t="s">
        <v>1862</v>
      </c>
      <c r="J776" s="208"/>
    </row>
    <row r="777" spans="1:10">
      <c r="A777" s="330" t="s">
        <v>1863</v>
      </c>
      <c r="B777" s="867" t="s">
        <v>1357</v>
      </c>
      <c r="C777" s="870"/>
      <c r="D777" s="333"/>
      <c r="E777" s="357"/>
      <c r="F777" s="333"/>
      <c r="G777" s="333"/>
      <c r="H777" s="333"/>
      <c r="I777" s="333"/>
      <c r="J777" s="333"/>
    </row>
    <row r="778" spans="1:10" ht="25.5">
      <c r="A778" s="280" t="s">
        <v>1864</v>
      </c>
      <c r="B778" s="898" t="s">
        <v>1212</v>
      </c>
      <c r="C778" s="941" t="s">
        <v>1213</v>
      </c>
      <c r="D778" s="251" t="s">
        <v>31</v>
      </c>
      <c r="E778" s="676">
        <v>40000</v>
      </c>
      <c r="F778" s="905">
        <v>350</v>
      </c>
      <c r="G778" s="905">
        <v>0.25</v>
      </c>
      <c r="H778" s="906">
        <f t="shared" ref="H778:H785" si="3">G778*F778</f>
        <v>87.5</v>
      </c>
      <c r="I778" s="905">
        <v>12</v>
      </c>
      <c r="J778" s="906">
        <f>G778*E778*1.12</f>
        <v>11200.000000000002</v>
      </c>
    </row>
    <row r="779" spans="1:10">
      <c r="A779" s="280" t="s">
        <v>1865</v>
      </c>
      <c r="B779" s="898" t="s">
        <v>1212</v>
      </c>
      <c r="C779" s="942" t="s">
        <v>1214</v>
      </c>
      <c r="D779" s="251" t="s">
        <v>31</v>
      </c>
      <c r="E779" s="676">
        <v>200000</v>
      </c>
      <c r="F779" s="905">
        <v>600</v>
      </c>
      <c r="G779" s="905">
        <v>7.0000000000000007E-2</v>
      </c>
      <c r="H779" s="906">
        <f t="shared" si="3"/>
        <v>42.000000000000007</v>
      </c>
      <c r="I779" s="905">
        <v>12</v>
      </c>
      <c r="J779" s="906">
        <f>G779*E779*1.12</f>
        <v>15680.000000000004</v>
      </c>
    </row>
    <row r="780" spans="1:10" ht="25.5">
      <c r="A780" s="280" t="s">
        <v>1866</v>
      </c>
      <c r="B780" s="898" t="s">
        <v>1212</v>
      </c>
      <c r="C780" s="942" t="s">
        <v>1215</v>
      </c>
      <c r="D780" s="251" t="s">
        <v>31</v>
      </c>
      <c r="E780" s="676">
        <v>13000</v>
      </c>
      <c r="F780" s="905">
        <v>750</v>
      </c>
      <c r="G780" s="905">
        <v>7.1999999999999995E-2</v>
      </c>
      <c r="H780" s="906">
        <f t="shared" si="3"/>
        <v>53.999999999999993</v>
      </c>
      <c r="I780" s="905">
        <v>12</v>
      </c>
      <c r="J780" s="906">
        <f>G780*E780*1.12</f>
        <v>1048.32</v>
      </c>
    </row>
    <row r="781" spans="1:10">
      <c r="A781" s="280" t="s">
        <v>1867</v>
      </c>
      <c r="B781" s="898" t="s">
        <v>1212</v>
      </c>
      <c r="C781" s="943" t="s">
        <v>2617</v>
      </c>
      <c r="D781" s="251" t="s">
        <v>31</v>
      </c>
      <c r="E781" s="676">
        <v>20000</v>
      </c>
      <c r="F781" s="905">
        <v>1200</v>
      </c>
      <c r="G781" s="905">
        <v>0.23</v>
      </c>
      <c r="H781" s="906">
        <f t="shared" si="3"/>
        <v>276</v>
      </c>
      <c r="I781" s="905">
        <v>12</v>
      </c>
      <c r="J781" s="906">
        <f>G781*E781*1.12</f>
        <v>5152.0000000000009</v>
      </c>
    </row>
    <row r="782" spans="1:10">
      <c r="A782" s="280" t="s">
        <v>1868</v>
      </c>
      <c r="B782" s="898" t="s">
        <v>1212</v>
      </c>
      <c r="C782" s="943" t="s">
        <v>1359</v>
      </c>
      <c r="D782" s="251" t="s">
        <v>31</v>
      </c>
      <c r="E782" s="676">
        <v>13000</v>
      </c>
      <c r="F782" s="944">
        <v>1200</v>
      </c>
      <c r="G782" s="906">
        <v>0.4</v>
      </c>
      <c r="H782" s="906">
        <f t="shared" si="3"/>
        <v>480</v>
      </c>
      <c r="I782" s="945">
        <v>12</v>
      </c>
      <c r="J782" s="906">
        <f>G782*E782*1.12</f>
        <v>5824.0000000000009</v>
      </c>
    </row>
    <row r="783" spans="1:10" ht="25.5">
      <c r="A783" s="280" t="s">
        <v>1869</v>
      </c>
      <c r="B783" s="898" t="s">
        <v>1212</v>
      </c>
      <c r="C783" s="942" t="s">
        <v>2753</v>
      </c>
      <c r="D783" s="251" t="s">
        <v>31</v>
      </c>
      <c r="E783" s="676">
        <v>20000</v>
      </c>
      <c r="F783" s="905">
        <v>1000</v>
      </c>
      <c r="G783" s="905">
        <v>0.11</v>
      </c>
      <c r="H783" s="906">
        <f t="shared" si="3"/>
        <v>110</v>
      </c>
      <c r="I783" s="905">
        <v>12</v>
      </c>
      <c r="J783" s="906">
        <f>G783*E783*1.12</f>
        <v>2464.0000000000005</v>
      </c>
    </row>
    <row r="784" spans="1:10" ht="38.25">
      <c r="A784" s="280" t="s">
        <v>1870</v>
      </c>
      <c r="B784" s="898" t="s">
        <v>1212</v>
      </c>
      <c r="C784" s="942" t="s">
        <v>2754</v>
      </c>
      <c r="D784" s="251" t="s">
        <v>31</v>
      </c>
      <c r="E784" s="676">
        <v>20000</v>
      </c>
      <c r="F784" s="251">
        <v>1000</v>
      </c>
      <c r="G784" s="251">
        <v>0.12</v>
      </c>
      <c r="H784" s="906">
        <f t="shared" si="3"/>
        <v>120</v>
      </c>
      <c r="I784" s="251">
        <v>12</v>
      </c>
      <c r="J784" s="906">
        <f>G784*E784*1.12</f>
        <v>2688.0000000000005</v>
      </c>
    </row>
    <row r="785" spans="1:10" ht="38.25">
      <c r="A785" s="280" t="s">
        <v>1871</v>
      </c>
      <c r="B785" s="898" t="s">
        <v>1212</v>
      </c>
      <c r="C785" s="942" t="s">
        <v>1360</v>
      </c>
      <c r="D785" s="251" t="s">
        <v>31</v>
      </c>
      <c r="E785" s="676">
        <v>150</v>
      </c>
      <c r="F785" s="905">
        <v>30</v>
      </c>
      <c r="G785" s="905">
        <v>1.28</v>
      </c>
      <c r="H785" s="906">
        <f t="shared" si="3"/>
        <v>38.4</v>
      </c>
      <c r="I785" s="905">
        <v>12</v>
      </c>
      <c r="J785" s="906">
        <f>G785*E785*1.12</f>
        <v>215.04000000000002</v>
      </c>
    </row>
    <row r="786" spans="1:10">
      <c r="A786" s="332"/>
      <c r="B786" s="824"/>
      <c r="C786" s="830"/>
      <c r="D786" s="335"/>
      <c r="E786" s="358"/>
      <c r="F786" s="775"/>
      <c r="G786" s="841" t="s">
        <v>1872</v>
      </c>
      <c r="H786" s="842"/>
      <c r="I786" s="843"/>
      <c r="J786" s="844">
        <v>39528</v>
      </c>
    </row>
    <row r="787" spans="1:10">
      <c r="A787" s="330" t="s">
        <v>1873</v>
      </c>
      <c r="B787" s="867" t="s">
        <v>1218</v>
      </c>
      <c r="C787" s="870"/>
      <c r="D787" s="333"/>
      <c r="E787" s="357"/>
      <c r="F787" s="333"/>
      <c r="G787" s="333"/>
      <c r="H787" s="333"/>
      <c r="I787" s="333"/>
      <c r="J787" s="333"/>
    </row>
    <row r="788" spans="1:10" ht="25.5">
      <c r="A788" s="331" t="s">
        <v>1874</v>
      </c>
      <c r="B788" s="309" t="s">
        <v>1220</v>
      </c>
      <c r="C788" s="834" t="s">
        <v>1221</v>
      </c>
      <c r="D788" s="334" t="s">
        <v>31</v>
      </c>
      <c r="E788" s="360">
        <v>40000</v>
      </c>
      <c r="F788" s="334"/>
      <c r="G788" s="334"/>
      <c r="H788" s="334"/>
      <c r="I788" s="334"/>
      <c r="J788" s="334"/>
    </row>
    <row r="789" spans="1:10" ht="25.5">
      <c r="A789" s="331" t="s">
        <v>1875</v>
      </c>
      <c r="B789" s="309" t="s">
        <v>1220</v>
      </c>
      <c r="C789" s="834" t="s">
        <v>1222</v>
      </c>
      <c r="D789" s="334" t="s">
        <v>31</v>
      </c>
      <c r="E789" s="360">
        <v>10000</v>
      </c>
      <c r="F789" s="334"/>
      <c r="G789" s="334"/>
      <c r="H789" s="371"/>
      <c r="I789" s="371"/>
      <c r="J789" s="334"/>
    </row>
    <row r="790" spans="1:10">
      <c r="A790" s="332"/>
      <c r="B790" s="824"/>
      <c r="C790" s="830"/>
      <c r="D790" s="335"/>
      <c r="E790" s="358"/>
      <c r="F790" s="775"/>
      <c r="G790" s="776"/>
      <c r="H790" s="335"/>
      <c r="I790" s="775" t="s">
        <v>1876</v>
      </c>
      <c r="J790" s="208"/>
    </row>
    <row r="791" spans="1:10">
      <c r="A791" s="330" t="s">
        <v>1877</v>
      </c>
      <c r="B791" s="946" t="s">
        <v>1361</v>
      </c>
      <c r="C791" s="947"/>
      <c r="D791" s="333"/>
      <c r="E791" s="357"/>
      <c r="F791" s="333"/>
      <c r="G791" s="333"/>
      <c r="H791" s="333"/>
      <c r="I791" s="333"/>
      <c r="J791" s="333"/>
    </row>
    <row r="792" spans="1:10" ht="25.5">
      <c r="A792" s="331" t="s">
        <v>1878</v>
      </c>
      <c r="B792" s="309" t="s">
        <v>1226</v>
      </c>
      <c r="C792" s="834" t="s">
        <v>1227</v>
      </c>
      <c r="D792" s="334" t="s">
        <v>31</v>
      </c>
      <c r="E792" s="359">
        <v>10000</v>
      </c>
      <c r="F792" s="334"/>
      <c r="G792" s="334"/>
      <c r="H792" s="334"/>
      <c r="I792" s="334"/>
      <c r="J792" s="334"/>
    </row>
    <row r="793" spans="1:10" ht="25.5">
      <c r="A793" s="331" t="s">
        <v>1879</v>
      </c>
      <c r="B793" s="309" t="s">
        <v>1226</v>
      </c>
      <c r="C793" s="834" t="s">
        <v>1228</v>
      </c>
      <c r="D793" s="334" t="s">
        <v>31</v>
      </c>
      <c r="E793" s="359">
        <v>180000</v>
      </c>
      <c r="F793" s="334"/>
      <c r="G793" s="334"/>
      <c r="H793" s="334"/>
      <c r="I793" s="334"/>
      <c r="J793" s="334"/>
    </row>
    <row r="794" spans="1:10" ht="25.5">
      <c r="A794" s="331" t="s">
        <v>1880</v>
      </c>
      <c r="B794" s="948" t="s">
        <v>1063</v>
      </c>
      <c r="C794" s="949" t="s">
        <v>1229</v>
      </c>
      <c r="D794" s="334" t="s">
        <v>31</v>
      </c>
      <c r="E794" s="365">
        <v>30</v>
      </c>
      <c r="F794" s="334"/>
      <c r="G794" s="334"/>
      <c r="H794" s="334"/>
      <c r="I794" s="334"/>
      <c r="J794" s="334"/>
    </row>
    <row r="795" spans="1:10" ht="25.5">
      <c r="A795" s="331" t="s">
        <v>1881</v>
      </c>
      <c r="B795" s="948" t="s">
        <v>1230</v>
      </c>
      <c r="C795" s="949" t="s">
        <v>1231</v>
      </c>
      <c r="D795" s="334" t="s">
        <v>49</v>
      </c>
      <c r="E795" s="359">
        <v>18</v>
      </c>
      <c r="F795" s="334"/>
      <c r="G795" s="334"/>
      <c r="H795" s="334"/>
      <c r="I795" s="334"/>
      <c r="J795" s="334"/>
    </row>
    <row r="796" spans="1:10" ht="51">
      <c r="A796" s="331" t="s">
        <v>1882</v>
      </c>
      <c r="B796" s="309" t="s">
        <v>1232</v>
      </c>
      <c r="C796" s="834" t="s">
        <v>1233</v>
      </c>
      <c r="D796" s="334" t="s">
        <v>31</v>
      </c>
      <c r="E796" s="359">
        <v>2000</v>
      </c>
      <c r="F796" s="334"/>
      <c r="G796" s="334"/>
      <c r="H796" s="334"/>
      <c r="I796" s="334"/>
      <c r="J796" s="334"/>
    </row>
    <row r="797" spans="1:10">
      <c r="A797" s="331" t="s">
        <v>1883</v>
      </c>
      <c r="B797" s="309" t="s">
        <v>1235</v>
      </c>
      <c r="C797" s="834" t="s">
        <v>1236</v>
      </c>
      <c r="D797" s="334" t="s">
        <v>49</v>
      </c>
      <c r="E797" s="359">
        <v>100</v>
      </c>
      <c r="F797" s="334"/>
      <c r="G797" s="334"/>
      <c r="H797" s="371"/>
      <c r="I797" s="371"/>
      <c r="J797" s="334"/>
    </row>
    <row r="798" spans="1:10" ht="25.5">
      <c r="A798" s="331" t="s">
        <v>1884</v>
      </c>
      <c r="B798" s="950" t="s">
        <v>1264</v>
      </c>
      <c r="C798" s="951" t="s">
        <v>1265</v>
      </c>
      <c r="D798" s="334" t="s">
        <v>31</v>
      </c>
      <c r="E798" s="367">
        <v>1700</v>
      </c>
      <c r="F798" s="334"/>
      <c r="G798" s="334"/>
      <c r="H798" s="334"/>
      <c r="I798" s="334"/>
      <c r="J798" s="334"/>
    </row>
    <row r="799" spans="1:10" ht="25.5">
      <c r="A799" s="331" t="s">
        <v>1885</v>
      </c>
      <c r="B799" s="952" t="s">
        <v>1266</v>
      </c>
      <c r="C799" s="953" t="s">
        <v>1267</v>
      </c>
      <c r="D799" s="334" t="s">
        <v>31</v>
      </c>
      <c r="E799" s="359">
        <v>24</v>
      </c>
      <c r="F799" s="334"/>
      <c r="G799" s="334"/>
      <c r="H799" s="334"/>
      <c r="I799" s="334"/>
      <c r="J799" s="334"/>
    </row>
    <row r="800" spans="1:10">
      <c r="A800" s="332"/>
      <c r="B800" s="824"/>
      <c r="C800" s="830"/>
      <c r="D800" s="335"/>
      <c r="E800" s="358"/>
      <c r="F800" s="775"/>
      <c r="G800" s="776"/>
      <c r="H800" s="335"/>
      <c r="I800" s="775" t="s">
        <v>1886</v>
      </c>
      <c r="J800" s="208"/>
    </row>
    <row r="801" spans="1:10">
      <c r="A801" s="330" t="s">
        <v>1887</v>
      </c>
      <c r="B801" s="946" t="s">
        <v>1362</v>
      </c>
      <c r="C801" s="947"/>
      <c r="D801" s="333"/>
      <c r="E801" s="357"/>
      <c r="F801" s="333"/>
      <c r="G801" s="333"/>
      <c r="H801" s="333"/>
      <c r="I801" s="333"/>
      <c r="J801" s="333"/>
    </row>
    <row r="802" spans="1:10" ht="25.5">
      <c r="A802" s="331" t="s">
        <v>1888</v>
      </c>
      <c r="B802" s="309" t="s">
        <v>1234</v>
      </c>
      <c r="C802" s="834" t="s">
        <v>1363</v>
      </c>
      <c r="D802" s="334" t="s">
        <v>31</v>
      </c>
      <c r="E802" s="359">
        <v>45000</v>
      </c>
      <c r="F802" s="334"/>
      <c r="G802" s="334"/>
      <c r="H802" s="334"/>
      <c r="I802" s="334"/>
      <c r="J802" s="334"/>
    </row>
    <row r="803" spans="1:10">
      <c r="A803" s="332"/>
      <c r="B803" s="824"/>
      <c r="C803" s="830"/>
      <c r="D803" s="335"/>
      <c r="E803" s="358"/>
      <c r="F803" s="775"/>
      <c r="G803" s="776"/>
      <c r="H803" s="335"/>
      <c r="I803" s="775" t="s">
        <v>1889</v>
      </c>
      <c r="J803" s="208"/>
    </row>
    <row r="804" spans="1:10">
      <c r="A804" s="330" t="s">
        <v>1890</v>
      </c>
      <c r="B804" s="954" t="s">
        <v>1239</v>
      </c>
      <c r="C804" s="955"/>
      <c r="D804" s="333"/>
      <c r="E804" s="357"/>
      <c r="F804" s="333"/>
      <c r="G804" s="333"/>
      <c r="H804" s="333"/>
      <c r="I804" s="333"/>
      <c r="J804" s="333"/>
    </row>
    <row r="805" spans="1:10" ht="25.5">
      <c r="A805" s="280" t="s">
        <v>1891</v>
      </c>
      <c r="B805" s="162" t="s">
        <v>1009</v>
      </c>
      <c r="C805" s="877" t="s">
        <v>1364</v>
      </c>
      <c r="D805" s="251" t="s">
        <v>49</v>
      </c>
      <c r="E805" s="299">
        <v>24</v>
      </c>
      <c r="F805" s="905">
        <v>50</v>
      </c>
      <c r="G805" s="905">
        <v>0.02</v>
      </c>
      <c r="H805" s="906">
        <f>G805*F805</f>
        <v>1</v>
      </c>
      <c r="I805" s="905">
        <v>12</v>
      </c>
      <c r="J805" s="906">
        <f>H805*E805*1.12</f>
        <v>26.880000000000003</v>
      </c>
    </row>
    <row r="806" spans="1:10" ht="25.5">
      <c r="A806" s="280" t="s">
        <v>1892</v>
      </c>
      <c r="B806" s="162" t="s">
        <v>1241</v>
      </c>
      <c r="C806" s="877" t="s">
        <v>1365</v>
      </c>
      <c r="D806" s="251" t="s">
        <v>49</v>
      </c>
      <c r="E806" s="299">
        <v>25</v>
      </c>
      <c r="F806" s="905">
        <v>200</v>
      </c>
      <c r="G806" s="905">
        <v>7.6E-3</v>
      </c>
      <c r="H806" s="906">
        <f t="shared" ref="H806:H813" si="4">G806*F806</f>
        <v>1.52</v>
      </c>
      <c r="I806" s="905">
        <v>12</v>
      </c>
      <c r="J806" s="906">
        <f>H806*E806*1.12</f>
        <v>42.56</v>
      </c>
    </row>
    <row r="807" spans="1:10" ht="25.5">
      <c r="A807" s="280" t="s">
        <v>1893</v>
      </c>
      <c r="B807" s="162" t="s">
        <v>1242</v>
      </c>
      <c r="C807" s="877" t="s">
        <v>1366</v>
      </c>
      <c r="D807" s="251" t="s">
        <v>49</v>
      </c>
      <c r="E807" s="299">
        <v>2844</v>
      </c>
      <c r="F807" s="905">
        <v>50</v>
      </c>
      <c r="G807" s="905">
        <v>0.02</v>
      </c>
      <c r="H807" s="906">
        <f t="shared" si="4"/>
        <v>1</v>
      </c>
      <c r="I807" s="905">
        <v>12</v>
      </c>
      <c r="J807" s="906">
        <f>H807*E807*1.12</f>
        <v>3185.28</v>
      </c>
    </row>
    <row r="808" spans="1:10">
      <c r="A808" s="280" t="s">
        <v>1894</v>
      </c>
      <c r="B808" s="162" t="s">
        <v>1241</v>
      </c>
      <c r="C808" s="877" t="s">
        <v>1367</v>
      </c>
      <c r="D808" s="251" t="s">
        <v>49</v>
      </c>
      <c r="E808" s="299">
        <v>15</v>
      </c>
      <c r="F808" s="905">
        <v>200</v>
      </c>
      <c r="G808" s="905">
        <v>7.6E-3</v>
      </c>
      <c r="H808" s="906">
        <f t="shared" si="4"/>
        <v>1.52</v>
      </c>
      <c r="I808" s="905">
        <v>12</v>
      </c>
      <c r="J808" s="906">
        <f>H808*E808*1.12</f>
        <v>25.536000000000005</v>
      </c>
    </row>
    <row r="809" spans="1:10">
      <c r="A809" s="280" t="s">
        <v>1895</v>
      </c>
      <c r="B809" s="162" t="s">
        <v>1243</v>
      </c>
      <c r="C809" s="877" t="s">
        <v>1368</v>
      </c>
      <c r="D809" s="251" t="s">
        <v>49</v>
      </c>
      <c r="E809" s="299">
        <v>150</v>
      </c>
      <c r="F809" s="905">
        <v>200</v>
      </c>
      <c r="G809" s="905">
        <v>7.1000000000000004E-3</v>
      </c>
      <c r="H809" s="906">
        <f t="shared" si="4"/>
        <v>1.4200000000000002</v>
      </c>
      <c r="I809" s="905">
        <v>12</v>
      </c>
      <c r="J809" s="906">
        <f>H809*E809*1.12</f>
        <v>238.56000000000006</v>
      </c>
    </row>
    <row r="810" spans="1:10" ht="51">
      <c r="A810" s="280" t="s">
        <v>1896</v>
      </c>
      <c r="B810" s="162" t="s">
        <v>1244</v>
      </c>
      <c r="C810" s="877" t="s">
        <v>1245</v>
      </c>
      <c r="D810" s="251" t="s">
        <v>49</v>
      </c>
      <c r="E810" s="299">
        <v>2100</v>
      </c>
      <c r="F810" s="905">
        <v>100</v>
      </c>
      <c r="G810" s="905">
        <v>1.06E-2</v>
      </c>
      <c r="H810" s="906">
        <f t="shared" si="4"/>
        <v>1.06</v>
      </c>
      <c r="I810" s="905">
        <v>12</v>
      </c>
      <c r="J810" s="906">
        <f>H810*E810*1.12</f>
        <v>2493.1200000000003</v>
      </c>
    </row>
    <row r="811" spans="1:10" ht="51">
      <c r="A811" s="280" t="s">
        <v>1897</v>
      </c>
      <c r="B811" s="162" t="s">
        <v>1244</v>
      </c>
      <c r="C811" s="877" t="s">
        <v>1246</v>
      </c>
      <c r="D811" s="251" t="s">
        <v>49</v>
      </c>
      <c r="E811" s="299">
        <v>1800</v>
      </c>
      <c r="F811" s="905">
        <v>100</v>
      </c>
      <c r="G811" s="905">
        <v>1.7999999999999999E-2</v>
      </c>
      <c r="H811" s="906">
        <f t="shared" si="4"/>
        <v>1.7999999999999998</v>
      </c>
      <c r="I811" s="905">
        <v>12</v>
      </c>
      <c r="J811" s="906">
        <f>H811*E811*1.12</f>
        <v>3628.7999999999997</v>
      </c>
    </row>
    <row r="812" spans="1:10" ht="76.5">
      <c r="A812" s="280" t="s">
        <v>1898</v>
      </c>
      <c r="B812" s="162" t="s">
        <v>1247</v>
      </c>
      <c r="C812" s="877" t="s">
        <v>1248</v>
      </c>
      <c r="D812" s="251" t="s">
        <v>49</v>
      </c>
      <c r="E812" s="299">
        <v>500</v>
      </c>
      <c r="F812" s="905">
        <v>50</v>
      </c>
      <c r="G812" s="905">
        <v>0.128</v>
      </c>
      <c r="H812" s="906">
        <f t="shared" si="4"/>
        <v>6.4</v>
      </c>
      <c r="I812" s="905">
        <v>12</v>
      </c>
      <c r="J812" s="906">
        <f>H812*E812*1.12</f>
        <v>3584.0000000000005</v>
      </c>
    </row>
    <row r="813" spans="1:10" ht="25.5">
      <c r="A813" s="280" t="s">
        <v>1899</v>
      </c>
      <c r="B813" s="162" t="s">
        <v>1249</v>
      </c>
      <c r="C813" s="877" t="s">
        <v>1369</v>
      </c>
      <c r="D813" s="251" t="s">
        <v>49</v>
      </c>
      <c r="E813" s="299">
        <v>1</v>
      </c>
      <c r="F813" s="905">
        <v>100</v>
      </c>
      <c r="G813" s="905">
        <v>0.85799999999999998</v>
      </c>
      <c r="H813" s="906">
        <f t="shared" si="4"/>
        <v>85.8</v>
      </c>
      <c r="I813" s="905">
        <v>12</v>
      </c>
      <c r="J813" s="906">
        <f>H813*E813*1.12</f>
        <v>96.096000000000004</v>
      </c>
    </row>
    <row r="814" spans="1:10">
      <c r="A814" s="332"/>
      <c r="B814" s="824"/>
      <c r="C814" s="830"/>
      <c r="D814" s="335"/>
      <c r="E814" s="358"/>
      <c r="F814" s="775"/>
      <c r="G814" s="841" t="s">
        <v>1900</v>
      </c>
      <c r="H814" s="842"/>
      <c r="I814" s="843"/>
      <c r="J814" s="844">
        <v>11893.6</v>
      </c>
    </row>
    <row r="815" spans="1:10">
      <c r="A815" s="330" t="s">
        <v>1901</v>
      </c>
      <c r="B815" s="326" t="s">
        <v>2758</v>
      </c>
      <c r="C815" s="870"/>
      <c r="D815" s="333"/>
      <c r="E815" s="357"/>
      <c r="F815" s="333"/>
      <c r="G815" s="333"/>
      <c r="H815" s="333"/>
      <c r="I815" s="333"/>
      <c r="J815" s="333"/>
    </row>
    <row r="816" spans="1:10" ht="38.25">
      <c r="A816" s="331" t="s">
        <v>1902</v>
      </c>
      <c r="B816" s="340" t="s">
        <v>1056</v>
      </c>
      <c r="C816" s="942" t="s">
        <v>2623</v>
      </c>
      <c r="D816" s="334" t="s">
        <v>49</v>
      </c>
      <c r="E816" s="366">
        <v>1000</v>
      </c>
      <c r="F816" s="334"/>
      <c r="G816" s="334"/>
      <c r="H816" s="334"/>
      <c r="I816" s="334"/>
      <c r="J816" s="334"/>
    </row>
    <row r="817" spans="1:10" ht="38.25">
      <c r="A817" s="331" t="s">
        <v>1903</v>
      </c>
      <c r="B817" s="340" t="s">
        <v>1056</v>
      </c>
      <c r="C817" s="942" t="s">
        <v>2619</v>
      </c>
      <c r="D817" s="334" t="s">
        <v>49</v>
      </c>
      <c r="E817" s="366">
        <v>6</v>
      </c>
      <c r="F817" s="334"/>
      <c r="G817" s="334"/>
      <c r="H817" s="334"/>
      <c r="I817" s="334"/>
      <c r="J817" s="334"/>
    </row>
    <row r="818" spans="1:10" ht="38.25">
      <c r="A818" s="331" t="s">
        <v>1904</v>
      </c>
      <c r="B818" s="340" t="s">
        <v>1056</v>
      </c>
      <c r="C818" s="942" t="s">
        <v>2620</v>
      </c>
      <c r="D818" s="334" t="s">
        <v>49</v>
      </c>
      <c r="E818" s="366">
        <v>36</v>
      </c>
      <c r="F818" s="334"/>
      <c r="G818" s="334"/>
      <c r="H818" s="334"/>
      <c r="I818" s="334"/>
      <c r="J818" s="334"/>
    </row>
    <row r="819" spans="1:10" ht="38.25">
      <c r="A819" s="331" t="s">
        <v>1905</v>
      </c>
      <c r="B819" s="340" t="s">
        <v>1056</v>
      </c>
      <c r="C819" s="942" t="s">
        <v>2621</v>
      </c>
      <c r="D819" s="334" t="s">
        <v>49</v>
      </c>
      <c r="E819" s="366">
        <v>450</v>
      </c>
      <c r="F819" s="334"/>
      <c r="G819" s="334"/>
      <c r="H819" s="334"/>
      <c r="I819" s="334"/>
      <c r="J819" s="334"/>
    </row>
    <row r="820" spans="1:10" ht="25.5">
      <c r="A820" s="331" t="s">
        <v>1906</v>
      </c>
      <c r="B820" s="340" t="s">
        <v>1056</v>
      </c>
      <c r="C820" s="942" t="s">
        <v>2622</v>
      </c>
      <c r="D820" s="334" t="s">
        <v>49</v>
      </c>
      <c r="E820" s="366">
        <v>30</v>
      </c>
      <c r="F820" s="334"/>
      <c r="G820" s="334"/>
      <c r="H820" s="334"/>
      <c r="I820" s="334"/>
      <c r="J820" s="334"/>
    </row>
    <row r="821" spans="1:10" ht="38.25">
      <c r="A821" s="331" t="s">
        <v>1907</v>
      </c>
      <c r="B821" s="340" t="s">
        <v>1254</v>
      </c>
      <c r="C821" s="942" t="s">
        <v>1255</v>
      </c>
      <c r="D821" s="334" t="s">
        <v>31</v>
      </c>
      <c r="E821" s="366">
        <v>180</v>
      </c>
      <c r="F821" s="334"/>
      <c r="G821" s="334"/>
      <c r="H821" s="334"/>
      <c r="I821" s="334"/>
      <c r="J821" s="334"/>
    </row>
    <row r="822" spans="1:10" ht="38.25">
      <c r="A822" s="331" t="s">
        <v>1908</v>
      </c>
      <c r="B822" s="340" t="s">
        <v>1254</v>
      </c>
      <c r="C822" s="942" t="s">
        <v>1256</v>
      </c>
      <c r="D822" s="334" t="s">
        <v>31</v>
      </c>
      <c r="E822" s="366">
        <v>150</v>
      </c>
      <c r="F822" s="334"/>
      <c r="G822" s="334"/>
      <c r="H822" s="334"/>
      <c r="I822" s="334"/>
      <c r="J822" s="334"/>
    </row>
    <row r="823" spans="1:10" ht="25.5">
      <c r="A823" s="331" t="s">
        <v>1909</v>
      </c>
      <c r="B823" s="340" t="s">
        <v>1254</v>
      </c>
      <c r="C823" s="942" t="s">
        <v>1257</v>
      </c>
      <c r="D823" s="334" t="s">
        <v>31</v>
      </c>
      <c r="E823" s="366">
        <v>3600</v>
      </c>
      <c r="F823" s="334"/>
      <c r="G823" s="334"/>
      <c r="H823" s="334"/>
      <c r="I823" s="334"/>
      <c r="J823" s="334"/>
    </row>
    <row r="824" spans="1:10">
      <c r="A824" s="331" t="s">
        <v>1910</v>
      </c>
      <c r="B824" s="340" t="s">
        <v>1254</v>
      </c>
      <c r="C824" s="942" t="s">
        <v>1258</v>
      </c>
      <c r="D824" s="334" t="s">
        <v>31</v>
      </c>
      <c r="E824" s="366">
        <v>180</v>
      </c>
      <c r="F824" s="334"/>
      <c r="G824" s="334"/>
      <c r="H824" s="371"/>
      <c r="I824" s="371"/>
      <c r="J824" s="334"/>
    </row>
    <row r="825" spans="1:10">
      <c r="A825" s="332"/>
      <c r="B825" s="824"/>
      <c r="C825" s="830"/>
      <c r="D825" s="335"/>
      <c r="E825" s="358"/>
      <c r="F825" s="775"/>
      <c r="G825" s="776"/>
      <c r="H825" s="335"/>
      <c r="I825" s="775" t="s">
        <v>1911</v>
      </c>
      <c r="J825" s="208"/>
    </row>
    <row r="826" spans="1:10">
      <c r="A826" s="330" t="s">
        <v>1912</v>
      </c>
      <c r="B826" s="954" t="s">
        <v>1370</v>
      </c>
      <c r="C826" s="947"/>
      <c r="D826" s="333"/>
      <c r="E826" s="357"/>
      <c r="F826" s="333"/>
      <c r="G826" s="333"/>
      <c r="H826" s="333"/>
      <c r="I826" s="333"/>
      <c r="J826" s="333"/>
    </row>
    <row r="827" spans="1:10" ht="25.5">
      <c r="A827" s="331" t="s">
        <v>1913</v>
      </c>
      <c r="B827" s="162" t="s">
        <v>1262</v>
      </c>
      <c r="C827" s="877" t="s">
        <v>1263</v>
      </c>
      <c r="D827" s="334" t="s">
        <v>31</v>
      </c>
      <c r="E827" s="299">
        <v>5000</v>
      </c>
      <c r="F827" s="334"/>
      <c r="G827" s="334"/>
      <c r="H827" s="334"/>
      <c r="I827" s="334"/>
      <c r="J827" s="334"/>
    </row>
    <row r="828" spans="1:10">
      <c r="A828" s="332"/>
      <c r="B828" s="824"/>
      <c r="C828" s="830"/>
      <c r="D828" s="335"/>
      <c r="E828" s="358"/>
      <c r="F828" s="775"/>
      <c r="G828" s="776"/>
      <c r="H828" s="335"/>
      <c r="I828" s="775" t="s">
        <v>1914</v>
      </c>
      <c r="J828" s="208"/>
    </row>
    <row r="829" spans="1:10">
      <c r="A829" s="330" t="s">
        <v>1917</v>
      </c>
      <c r="B829" s="954" t="s">
        <v>1371</v>
      </c>
      <c r="C829" s="947"/>
      <c r="D829" s="333"/>
      <c r="E829" s="357"/>
      <c r="F829" s="333"/>
      <c r="G829" s="333"/>
      <c r="H829" s="333"/>
      <c r="I829" s="333"/>
      <c r="J829" s="333"/>
    </row>
    <row r="830" spans="1:10" ht="38.25">
      <c r="A830" s="331" t="s">
        <v>1921</v>
      </c>
      <c r="B830" s="956" t="s">
        <v>1268</v>
      </c>
      <c r="C830" s="957" t="s">
        <v>1269</v>
      </c>
      <c r="D830" s="334" t="s">
        <v>31</v>
      </c>
      <c r="E830" s="368">
        <v>15000</v>
      </c>
      <c r="F830" s="334"/>
      <c r="G830" s="334"/>
      <c r="H830" s="334"/>
      <c r="I830" s="334"/>
      <c r="J830" s="334"/>
    </row>
    <row r="831" spans="1:10">
      <c r="A831" s="332"/>
      <c r="B831" s="824"/>
      <c r="C831" s="830"/>
      <c r="D831" s="335"/>
      <c r="E831" s="358"/>
      <c r="F831" s="775"/>
      <c r="G831" s="776"/>
      <c r="H831" s="335"/>
      <c r="I831" s="775" t="s">
        <v>1915</v>
      </c>
      <c r="J831" s="208"/>
    </row>
    <row r="832" spans="1:10">
      <c r="A832" s="330" t="s">
        <v>1918</v>
      </c>
      <c r="B832" s="954" t="s">
        <v>1372</v>
      </c>
      <c r="C832" s="947"/>
      <c r="D832" s="333"/>
      <c r="E832" s="357"/>
      <c r="F832" s="333"/>
      <c r="G832" s="333"/>
      <c r="H832" s="333"/>
      <c r="I832" s="333"/>
      <c r="J832" s="333"/>
    </row>
    <row r="833" spans="1:10" ht="25.5">
      <c r="A833" s="331" t="s">
        <v>1922</v>
      </c>
      <c r="B833" s="952" t="s">
        <v>1270</v>
      </c>
      <c r="C833" s="953" t="s">
        <v>1270</v>
      </c>
      <c r="D833" s="334" t="s">
        <v>31</v>
      </c>
      <c r="E833" s="360">
        <v>200</v>
      </c>
      <c r="F833" s="334"/>
      <c r="G833" s="334"/>
      <c r="H833" s="371"/>
      <c r="I833" s="371"/>
      <c r="J833" s="334"/>
    </row>
    <row r="834" spans="1:10">
      <c r="A834" s="332"/>
      <c r="B834" s="824"/>
      <c r="C834" s="830"/>
      <c r="D834" s="335"/>
      <c r="E834" s="358"/>
      <c r="F834" s="775"/>
      <c r="G834" s="776"/>
      <c r="H834" s="335"/>
      <c r="I834" s="775" t="s">
        <v>1916</v>
      </c>
      <c r="J834" s="208"/>
    </row>
    <row r="835" spans="1:10">
      <c r="A835" s="330" t="s">
        <v>1919</v>
      </c>
      <c r="B835" s="954" t="s">
        <v>1373</v>
      </c>
      <c r="C835" s="947"/>
      <c r="D835" s="333"/>
      <c r="E835" s="357"/>
      <c r="F835" s="333"/>
      <c r="G835" s="333"/>
      <c r="H835" s="333"/>
      <c r="I835" s="333"/>
      <c r="J835" s="333"/>
    </row>
    <row r="836" spans="1:10" ht="51">
      <c r="A836" s="280" t="s">
        <v>1920</v>
      </c>
      <c r="B836" s="302" t="s">
        <v>1271</v>
      </c>
      <c r="C836" s="861" t="s">
        <v>1272</v>
      </c>
      <c r="D836" s="141" t="s">
        <v>31</v>
      </c>
      <c r="E836" s="299">
        <v>15000</v>
      </c>
      <c r="F836" s="251">
        <v>500</v>
      </c>
      <c r="G836" s="251">
        <v>4.9000000000000002E-2</v>
      </c>
      <c r="H836" s="662">
        <f>G836*F836</f>
        <v>24.5</v>
      </c>
      <c r="I836" s="905">
        <v>12</v>
      </c>
      <c r="J836" s="662">
        <f>G836*E836*1.12</f>
        <v>823.2</v>
      </c>
    </row>
    <row r="837" spans="1:10" ht="38.25">
      <c r="A837" s="280" t="s">
        <v>1923</v>
      </c>
      <c r="B837" s="302" t="s">
        <v>1271</v>
      </c>
      <c r="C837" s="861" t="s">
        <v>1273</v>
      </c>
      <c r="D837" s="141" t="s">
        <v>49</v>
      </c>
      <c r="E837" s="299">
        <v>1500</v>
      </c>
      <c r="F837" s="251">
        <v>20</v>
      </c>
      <c r="G837" s="251">
        <v>2.75E-2</v>
      </c>
      <c r="H837" s="662">
        <f t="shared" ref="H837:H839" si="5">G837*F837</f>
        <v>0.55000000000000004</v>
      </c>
      <c r="I837" s="905">
        <v>12</v>
      </c>
      <c r="J837" s="662">
        <f>G837*E837*1.12</f>
        <v>46.2</v>
      </c>
    </row>
    <row r="838" spans="1:10" ht="25.5">
      <c r="A838" s="280" t="s">
        <v>1924</v>
      </c>
      <c r="B838" s="950" t="s">
        <v>1159</v>
      </c>
      <c r="C838" s="877" t="s">
        <v>1274</v>
      </c>
      <c r="D838" s="251" t="s">
        <v>31</v>
      </c>
      <c r="E838" s="676">
        <v>100000</v>
      </c>
      <c r="F838" s="251">
        <v>500</v>
      </c>
      <c r="G838" s="251">
        <v>1.6E-2</v>
      </c>
      <c r="H838" s="662">
        <f t="shared" si="5"/>
        <v>8</v>
      </c>
      <c r="I838" s="905">
        <v>12</v>
      </c>
      <c r="J838" s="662">
        <f>G838*E838*1.12</f>
        <v>1792.0000000000002</v>
      </c>
    </row>
    <row r="839" spans="1:10" ht="25.5">
      <c r="A839" s="280" t="s">
        <v>1925</v>
      </c>
      <c r="B839" s="950" t="s">
        <v>1159</v>
      </c>
      <c r="C839" s="877" t="s">
        <v>1275</v>
      </c>
      <c r="D839" s="251" t="s">
        <v>31</v>
      </c>
      <c r="E839" s="676">
        <v>100000</v>
      </c>
      <c r="F839" s="251">
        <v>500</v>
      </c>
      <c r="G839" s="251">
        <v>1.6E-2</v>
      </c>
      <c r="H839" s="662">
        <f t="shared" si="5"/>
        <v>8</v>
      </c>
      <c r="I839" s="905">
        <v>12</v>
      </c>
      <c r="J839" s="662">
        <f>G839*E839*1.12</f>
        <v>1792.0000000000002</v>
      </c>
    </row>
    <row r="840" spans="1:10">
      <c r="A840" s="332"/>
      <c r="B840" s="824"/>
      <c r="C840" s="830"/>
      <c r="D840" s="335"/>
      <c r="E840" s="358"/>
      <c r="F840" s="775"/>
      <c r="G840" s="841" t="s">
        <v>1926</v>
      </c>
      <c r="H840" s="842"/>
      <c r="I840" s="843"/>
      <c r="J840" s="844">
        <v>4760</v>
      </c>
    </row>
    <row r="841" spans="1:10" ht="25.5">
      <c r="A841" s="330" t="s">
        <v>1927</v>
      </c>
      <c r="B841" s="958" t="s">
        <v>1375</v>
      </c>
      <c r="C841" s="947"/>
      <c r="D841" s="333"/>
      <c r="E841" s="357"/>
      <c r="F841" s="333"/>
      <c r="G841" s="333"/>
      <c r="H841" s="333"/>
      <c r="I841" s="333"/>
      <c r="J841" s="333"/>
    </row>
    <row r="842" spans="1:10" ht="38.25">
      <c r="A842" s="899" t="s">
        <v>1929</v>
      </c>
      <c r="B842" s="959" t="s">
        <v>1279</v>
      </c>
      <c r="C842" s="949" t="s">
        <v>1280</v>
      </c>
      <c r="D842" s="334" t="s">
        <v>49</v>
      </c>
      <c r="E842" s="359">
        <v>20</v>
      </c>
      <c r="F842" s="334"/>
      <c r="G842" s="334"/>
      <c r="H842" s="334"/>
      <c r="I842" s="334"/>
      <c r="J842" s="334"/>
    </row>
    <row r="843" spans="1:10" ht="38.25">
      <c r="A843" s="899" t="s">
        <v>1930</v>
      </c>
      <c r="B843" s="960" t="s">
        <v>1279</v>
      </c>
      <c r="C843" s="949" t="s">
        <v>1374</v>
      </c>
      <c r="D843" s="334" t="s">
        <v>49</v>
      </c>
      <c r="E843" s="359">
        <v>12000</v>
      </c>
      <c r="F843" s="334"/>
      <c r="G843" s="334"/>
      <c r="H843" s="334"/>
      <c r="I843" s="334"/>
      <c r="J843" s="334"/>
    </row>
    <row r="844" spans="1:10">
      <c r="A844" s="332"/>
      <c r="B844" s="824"/>
      <c r="C844" s="830"/>
      <c r="D844" s="335"/>
      <c r="E844" s="358"/>
      <c r="F844" s="775"/>
      <c r="G844" s="776"/>
      <c r="H844" s="335"/>
      <c r="I844" s="775" t="s">
        <v>1931</v>
      </c>
      <c r="J844" s="208"/>
    </row>
    <row r="845" spans="1:10">
      <c r="A845" s="330" t="s">
        <v>1928</v>
      </c>
      <c r="B845" s="958" t="s">
        <v>1235</v>
      </c>
      <c r="C845" s="947"/>
      <c r="D845" s="333"/>
      <c r="E845" s="357"/>
      <c r="F845" s="333"/>
      <c r="G845" s="333"/>
      <c r="H845" s="333"/>
      <c r="I845" s="333"/>
      <c r="J845" s="333"/>
    </row>
    <row r="846" spans="1:10">
      <c r="A846" s="331" t="s">
        <v>1932</v>
      </c>
      <c r="B846" s="961" t="s">
        <v>1279</v>
      </c>
      <c r="C846" s="834" t="s">
        <v>1281</v>
      </c>
      <c r="D846" s="334" t="s">
        <v>31</v>
      </c>
      <c r="E846" s="359">
        <v>2000</v>
      </c>
      <c r="F846" s="334"/>
      <c r="G846" s="334"/>
      <c r="H846" s="334"/>
      <c r="I846" s="334"/>
      <c r="J846" s="334"/>
    </row>
    <row r="847" spans="1:10" ht="25.5">
      <c r="A847" s="331" t="s">
        <v>1933</v>
      </c>
      <c r="B847" s="961" t="s">
        <v>1279</v>
      </c>
      <c r="C847" s="949" t="s">
        <v>1282</v>
      </c>
      <c r="D847" s="334" t="s">
        <v>31</v>
      </c>
      <c r="E847" s="365">
        <v>66000</v>
      </c>
      <c r="F847" s="334"/>
      <c r="G847" s="334"/>
      <c r="H847" s="334"/>
      <c r="I847" s="334"/>
      <c r="J847" s="334"/>
    </row>
    <row r="848" spans="1:10">
      <c r="A848" s="331" t="s">
        <v>1934</v>
      </c>
      <c r="B848" s="961" t="s">
        <v>1279</v>
      </c>
      <c r="C848" s="949" t="s">
        <v>1283</v>
      </c>
      <c r="D848" s="334" t="s">
        <v>31</v>
      </c>
      <c r="E848" s="359">
        <v>6000</v>
      </c>
      <c r="F848" s="334"/>
      <c r="G848" s="334"/>
      <c r="H848" s="334"/>
      <c r="I848" s="334"/>
      <c r="J848" s="334"/>
    </row>
    <row r="849" spans="1:10" ht="25.5">
      <c r="A849" s="331" t="s">
        <v>1935</v>
      </c>
      <c r="B849" s="961" t="s">
        <v>1279</v>
      </c>
      <c r="C849" s="949" t="s">
        <v>1284</v>
      </c>
      <c r="D849" s="334" t="s">
        <v>31</v>
      </c>
      <c r="E849" s="365">
        <v>45000</v>
      </c>
      <c r="F849" s="334"/>
      <c r="G849" s="334"/>
      <c r="H849" s="334"/>
      <c r="I849" s="334"/>
      <c r="J849" s="334"/>
    </row>
    <row r="850" spans="1:10">
      <c r="A850" s="331" t="s">
        <v>1936</v>
      </c>
      <c r="B850" s="961" t="s">
        <v>1279</v>
      </c>
      <c r="C850" s="962" t="s">
        <v>1285</v>
      </c>
      <c r="D850" s="334" t="s">
        <v>31</v>
      </c>
      <c r="E850" s="359">
        <v>48000</v>
      </c>
      <c r="F850" s="334"/>
      <c r="G850" s="334"/>
      <c r="H850" s="334"/>
      <c r="I850" s="334"/>
      <c r="J850" s="334"/>
    </row>
    <row r="851" spans="1:10">
      <c r="A851" s="331" t="s">
        <v>1937</v>
      </c>
      <c r="B851" s="961" t="s">
        <v>1279</v>
      </c>
      <c r="C851" s="962" t="s">
        <v>1376</v>
      </c>
      <c r="D851" s="334" t="s">
        <v>31</v>
      </c>
      <c r="E851" s="359">
        <v>30000</v>
      </c>
      <c r="F851" s="334"/>
      <c r="G851" s="334"/>
      <c r="H851" s="334"/>
      <c r="I851" s="334"/>
      <c r="J851" s="334"/>
    </row>
    <row r="852" spans="1:10" ht="25.5">
      <c r="A852" s="331" t="s">
        <v>1938</v>
      </c>
      <c r="B852" s="961" t="s">
        <v>1279</v>
      </c>
      <c r="C852" s="834" t="s">
        <v>1286</v>
      </c>
      <c r="D852" s="334" t="s">
        <v>31</v>
      </c>
      <c r="E852" s="365">
        <v>3000</v>
      </c>
      <c r="F852" s="334"/>
      <c r="G852" s="334"/>
      <c r="H852" s="334"/>
      <c r="I852" s="334"/>
      <c r="J852" s="334"/>
    </row>
    <row r="853" spans="1:10">
      <c r="A853" s="331" t="s">
        <v>1939</v>
      </c>
      <c r="B853" s="961" t="s">
        <v>1279</v>
      </c>
      <c r="C853" s="834" t="s">
        <v>1287</v>
      </c>
      <c r="D853" s="334" t="s">
        <v>31</v>
      </c>
      <c r="E853" s="365">
        <v>2000</v>
      </c>
      <c r="F853" s="334"/>
      <c r="G853" s="334"/>
      <c r="H853" s="334"/>
      <c r="I853" s="334"/>
      <c r="J853" s="334"/>
    </row>
    <row r="854" spans="1:10">
      <c r="A854" s="332"/>
      <c r="B854" s="824"/>
      <c r="C854" s="830"/>
      <c r="D854" s="335"/>
      <c r="E854" s="358"/>
      <c r="F854" s="775"/>
      <c r="G854" s="776"/>
      <c r="H854" s="335"/>
      <c r="I854" s="775" t="s">
        <v>1940</v>
      </c>
      <c r="J854" s="208"/>
    </row>
    <row r="855" spans="1:10">
      <c r="A855" s="330" t="s">
        <v>1941</v>
      </c>
      <c r="B855" s="958" t="s">
        <v>1377</v>
      </c>
      <c r="C855" s="947"/>
      <c r="D855" s="333"/>
      <c r="E855" s="357"/>
      <c r="F855" s="333"/>
      <c r="G855" s="333"/>
      <c r="H855" s="333"/>
      <c r="I855" s="333"/>
      <c r="J855" s="333"/>
    </row>
    <row r="856" spans="1:10" ht="63.75">
      <c r="A856" s="331" t="s">
        <v>1942</v>
      </c>
      <c r="B856" s="961" t="s">
        <v>1279</v>
      </c>
      <c r="C856" s="834" t="s">
        <v>1288</v>
      </c>
      <c r="D856" s="334" t="s">
        <v>31</v>
      </c>
      <c r="E856" s="359">
        <v>16000</v>
      </c>
      <c r="F856" s="334"/>
      <c r="G856" s="334"/>
      <c r="H856" s="334"/>
      <c r="I856" s="334"/>
      <c r="J856" s="334"/>
    </row>
    <row r="857" spans="1:10" ht="51">
      <c r="A857" s="331" t="s">
        <v>1943</v>
      </c>
      <c r="B857" s="961" t="s">
        <v>1279</v>
      </c>
      <c r="C857" s="834" t="s">
        <v>1289</v>
      </c>
      <c r="D857" s="334" t="s">
        <v>31</v>
      </c>
      <c r="E857" s="359">
        <v>13000</v>
      </c>
      <c r="F857" s="334"/>
      <c r="G857" s="334"/>
      <c r="H857" s="334"/>
      <c r="I857" s="334"/>
      <c r="J857" s="334"/>
    </row>
    <row r="858" spans="1:10" ht="82.5">
      <c r="A858" s="331" t="s">
        <v>1944</v>
      </c>
      <c r="B858" s="961" t="s">
        <v>1279</v>
      </c>
      <c r="C858" s="953" t="s">
        <v>1378</v>
      </c>
      <c r="D858" s="334" t="s">
        <v>49</v>
      </c>
      <c r="E858" s="359">
        <v>240</v>
      </c>
      <c r="F858" s="334"/>
      <c r="G858" s="334"/>
      <c r="H858" s="371"/>
      <c r="I858" s="371"/>
      <c r="J858" s="334"/>
    </row>
    <row r="859" spans="1:10">
      <c r="A859" s="332"/>
      <c r="B859" s="824"/>
      <c r="C859" s="830"/>
      <c r="D859" s="335"/>
      <c r="E859" s="358"/>
      <c r="F859" s="775"/>
      <c r="G859" s="776"/>
      <c r="H859" s="335"/>
      <c r="I859" s="775" t="s">
        <v>1945</v>
      </c>
      <c r="J859" s="208"/>
    </row>
    <row r="860" spans="1:10">
      <c r="A860" s="330" t="s">
        <v>1946</v>
      </c>
      <c r="B860" s="326" t="s">
        <v>1292</v>
      </c>
      <c r="C860" s="963"/>
      <c r="D860" s="333"/>
      <c r="E860" s="357"/>
      <c r="F860" s="333"/>
      <c r="G860" s="333"/>
      <c r="H860" s="333"/>
      <c r="I860" s="333"/>
      <c r="J860" s="333"/>
    </row>
    <row r="861" spans="1:10" ht="76.5">
      <c r="A861" s="331" t="s">
        <v>1947</v>
      </c>
      <c r="B861" s="340" t="s">
        <v>1294</v>
      </c>
      <c r="C861" s="942" t="s">
        <v>1294</v>
      </c>
      <c r="D861" s="334" t="s">
        <v>31</v>
      </c>
      <c r="E861" s="366">
        <v>2</v>
      </c>
      <c r="F861" s="334"/>
      <c r="G861" s="334"/>
      <c r="H861" s="334"/>
      <c r="I861" s="334"/>
      <c r="J861" s="334"/>
    </row>
    <row r="862" spans="1:10" ht="76.5">
      <c r="A862" s="331" t="s">
        <v>1948</v>
      </c>
      <c r="B862" s="340" t="s">
        <v>1295</v>
      </c>
      <c r="C862" s="942" t="s">
        <v>1295</v>
      </c>
      <c r="D862" s="334" t="s">
        <v>31</v>
      </c>
      <c r="E862" s="366">
        <v>1</v>
      </c>
      <c r="F862" s="334"/>
      <c r="G862" s="334"/>
      <c r="H862" s="334"/>
      <c r="I862" s="334"/>
      <c r="J862" s="334"/>
    </row>
    <row r="863" spans="1:10" ht="114.75">
      <c r="A863" s="331" t="s">
        <v>1949</v>
      </c>
      <c r="B863" s="964" t="s">
        <v>1296</v>
      </c>
      <c r="C863" s="921" t="s">
        <v>1296</v>
      </c>
      <c r="D863" s="334" t="s">
        <v>31</v>
      </c>
      <c r="E863" s="369">
        <v>3</v>
      </c>
      <c r="F863" s="334"/>
      <c r="G863" s="334"/>
      <c r="H863" s="334"/>
      <c r="I863" s="334"/>
      <c r="J863" s="334"/>
    </row>
    <row r="864" spans="1:10" ht="76.5">
      <c r="A864" s="331" t="s">
        <v>1950</v>
      </c>
      <c r="B864" s="340" t="s">
        <v>1297</v>
      </c>
      <c r="C864" s="942" t="s">
        <v>1297</v>
      </c>
      <c r="D864" s="334" t="s">
        <v>31</v>
      </c>
      <c r="E864" s="369">
        <v>1</v>
      </c>
      <c r="F864" s="334"/>
      <c r="G864" s="334"/>
      <c r="H864" s="334"/>
      <c r="I864" s="334"/>
      <c r="J864" s="334"/>
    </row>
    <row r="865" spans="1:10" ht="216.75">
      <c r="A865" s="331" t="s">
        <v>1951</v>
      </c>
      <c r="B865" s="340" t="s">
        <v>1298</v>
      </c>
      <c r="C865" s="942" t="s">
        <v>1298</v>
      </c>
      <c r="D865" s="334" t="s">
        <v>31</v>
      </c>
      <c r="E865" s="369">
        <v>1</v>
      </c>
      <c r="F865" s="334"/>
      <c r="G865" s="334"/>
      <c r="H865" s="334"/>
      <c r="I865" s="334"/>
      <c r="J865" s="334"/>
    </row>
    <row r="866" spans="1:10" ht="89.25">
      <c r="A866" s="331" t="s">
        <v>1952</v>
      </c>
      <c r="B866" s="340" t="s">
        <v>1299</v>
      </c>
      <c r="C866" s="942" t="s">
        <v>1299</v>
      </c>
      <c r="D866" s="334" t="s">
        <v>31</v>
      </c>
      <c r="E866" s="369">
        <v>1</v>
      </c>
      <c r="F866" s="334"/>
      <c r="G866" s="334"/>
      <c r="H866" s="334"/>
      <c r="I866" s="334"/>
      <c r="J866" s="334"/>
    </row>
    <row r="867" spans="1:10" ht="89.25">
      <c r="A867" s="331" t="s">
        <v>1953</v>
      </c>
      <c r="B867" s="340" t="s">
        <v>1300</v>
      </c>
      <c r="C867" s="942" t="s">
        <v>1300</v>
      </c>
      <c r="D867" s="334" t="s">
        <v>31</v>
      </c>
      <c r="E867" s="369">
        <v>1</v>
      </c>
      <c r="F867" s="334"/>
      <c r="G867" s="334"/>
      <c r="H867" s="334"/>
      <c r="I867" s="334"/>
      <c r="J867" s="334"/>
    </row>
    <row r="868" spans="1:10" ht="102">
      <c r="A868" s="331" t="s">
        <v>1954</v>
      </c>
      <c r="B868" s="340" t="s">
        <v>1301</v>
      </c>
      <c r="C868" s="942" t="s">
        <v>1301</v>
      </c>
      <c r="D868" s="334" t="s">
        <v>31</v>
      </c>
      <c r="E868" s="369">
        <v>1</v>
      </c>
      <c r="F868" s="334"/>
      <c r="G868" s="334"/>
      <c r="H868" s="334"/>
      <c r="I868" s="334"/>
      <c r="J868" s="334"/>
    </row>
    <row r="869" spans="1:10" ht="178.5">
      <c r="A869" s="331" t="s">
        <v>1955</v>
      </c>
      <c r="B869" s="340" t="s">
        <v>1302</v>
      </c>
      <c r="C869" s="942" t="s">
        <v>1302</v>
      </c>
      <c r="D869" s="334" t="s">
        <v>31</v>
      </c>
      <c r="E869" s="369">
        <v>1</v>
      </c>
      <c r="F869" s="334"/>
      <c r="G869" s="334"/>
      <c r="H869" s="372"/>
      <c r="I869" s="372"/>
      <c r="J869" s="334"/>
    </row>
    <row r="870" spans="1:10">
      <c r="A870" s="332"/>
      <c r="B870" s="824"/>
      <c r="C870" s="830"/>
      <c r="D870" s="335"/>
      <c r="E870" s="358"/>
      <c r="F870" s="775"/>
      <c r="G870" s="776"/>
      <c r="H870" s="335"/>
      <c r="I870" s="775" t="s">
        <v>1956</v>
      </c>
      <c r="J870" s="208"/>
    </row>
    <row r="871" spans="1:10">
      <c r="A871" s="330" t="s">
        <v>1957</v>
      </c>
      <c r="B871" s="411" t="s">
        <v>1305</v>
      </c>
      <c r="C871" s="857"/>
      <c r="D871" s="333"/>
      <c r="E871" s="357"/>
      <c r="F871" s="333"/>
      <c r="G871" s="333"/>
      <c r="H871" s="333"/>
      <c r="I871" s="333"/>
      <c r="J871" s="333"/>
    </row>
    <row r="872" spans="1:10">
      <c r="A872" s="331" t="s">
        <v>1958</v>
      </c>
      <c r="B872" s="589" t="s">
        <v>1310</v>
      </c>
      <c r="C872" s="833" t="s">
        <v>1311</v>
      </c>
      <c r="D872" s="294" t="s">
        <v>31</v>
      </c>
      <c r="E872" s="370">
        <v>3</v>
      </c>
      <c r="F872" s="334"/>
      <c r="G872" s="334"/>
      <c r="H872" s="334"/>
      <c r="I872" s="334"/>
      <c r="J872" s="334"/>
    </row>
    <row r="873" spans="1:10">
      <c r="A873" s="331" t="s">
        <v>1959</v>
      </c>
      <c r="B873" s="589" t="s">
        <v>1312</v>
      </c>
      <c r="C873" s="833" t="s">
        <v>1313</v>
      </c>
      <c r="D873" s="294" t="s">
        <v>31</v>
      </c>
      <c r="E873" s="361">
        <v>18</v>
      </c>
      <c r="F873" s="334"/>
      <c r="G873" s="334"/>
      <c r="H873" s="334"/>
      <c r="I873" s="334"/>
      <c r="J873" s="334"/>
    </row>
    <row r="874" spans="1:10">
      <c r="A874" s="331" t="s">
        <v>1960</v>
      </c>
      <c r="B874" s="589" t="s">
        <v>1314</v>
      </c>
      <c r="C874" s="833" t="s">
        <v>1315</v>
      </c>
      <c r="D874" s="294" t="s">
        <v>31</v>
      </c>
      <c r="E874" s="361">
        <v>300</v>
      </c>
      <c r="F874" s="334"/>
      <c r="G874" s="334"/>
      <c r="H874" s="334"/>
      <c r="I874" s="334"/>
      <c r="J874" s="334"/>
    </row>
    <row r="875" spans="1:10" ht="25.5">
      <c r="A875" s="331" t="s">
        <v>1961</v>
      </c>
      <c r="B875" s="589" t="s">
        <v>1316</v>
      </c>
      <c r="C875" s="833" t="s">
        <v>1317</v>
      </c>
      <c r="D875" s="294" t="s">
        <v>31</v>
      </c>
      <c r="E875" s="361">
        <v>300</v>
      </c>
      <c r="F875" s="334"/>
      <c r="G875" s="334"/>
      <c r="H875" s="334"/>
      <c r="I875" s="334"/>
      <c r="J875" s="334"/>
    </row>
    <row r="876" spans="1:10">
      <c r="A876" s="331" t="s">
        <v>1962</v>
      </c>
      <c r="B876" s="589" t="s">
        <v>1318</v>
      </c>
      <c r="C876" s="833" t="s">
        <v>1319</v>
      </c>
      <c r="D876" s="294" t="s">
        <v>31</v>
      </c>
      <c r="E876" s="294">
        <v>300</v>
      </c>
      <c r="F876" s="334"/>
      <c r="G876" s="334"/>
      <c r="H876" s="334"/>
      <c r="I876" s="334"/>
      <c r="J876" s="334"/>
    </row>
    <row r="877" spans="1:10">
      <c r="A877" s="331" t="s">
        <v>1963</v>
      </c>
      <c r="B877" s="589" t="s">
        <v>1320</v>
      </c>
      <c r="C877" s="833" t="s">
        <v>1321</v>
      </c>
      <c r="D877" s="294" t="s">
        <v>31</v>
      </c>
      <c r="E877" s="361" t="s">
        <v>241</v>
      </c>
      <c r="F877" s="334"/>
      <c r="G877" s="334"/>
      <c r="H877" s="334"/>
      <c r="I877" s="334"/>
      <c r="J877" s="334"/>
    </row>
    <row r="878" spans="1:10">
      <c r="A878" s="331" t="s">
        <v>1964</v>
      </c>
      <c r="B878" s="589" t="s">
        <v>1322</v>
      </c>
      <c r="C878" s="833" t="s">
        <v>1323</v>
      </c>
      <c r="D878" s="294" t="s">
        <v>31</v>
      </c>
      <c r="E878" s="361">
        <v>3</v>
      </c>
      <c r="F878" s="334"/>
      <c r="G878" s="334"/>
      <c r="H878" s="334"/>
      <c r="I878" s="334"/>
      <c r="J878" s="334"/>
    </row>
    <row r="879" spans="1:10">
      <c r="A879" s="331" t="s">
        <v>1965</v>
      </c>
      <c r="B879" s="589" t="s">
        <v>840</v>
      </c>
      <c r="C879" s="833" t="s">
        <v>1324</v>
      </c>
      <c r="D879" s="294" t="s">
        <v>31</v>
      </c>
      <c r="E879" s="361">
        <v>2</v>
      </c>
      <c r="F879" s="334"/>
      <c r="G879" s="334"/>
      <c r="H879" s="371"/>
      <c r="I879" s="371"/>
      <c r="J879" s="334"/>
    </row>
    <row r="880" spans="1:10">
      <c r="A880" s="331" t="s">
        <v>1966</v>
      </c>
      <c r="B880" s="55" t="s">
        <v>1325</v>
      </c>
      <c r="C880" s="965" t="s">
        <v>1326</v>
      </c>
      <c r="D880" s="384" t="s">
        <v>31</v>
      </c>
      <c r="E880" s="384">
        <v>2</v>
      </c>
      <c r="F880" s="334"/>
      <c r="G880" s="334"/>
      <c r="H880" s="371"/>
      <c r="I880" s="371"/>
      <c r="J880" s="334"/>
    </row>
    <row r="881" spans="1:10">
      <c r="A881" s="332"/>
      <c r="B881" s="824"/>
      <c r="C881" s="830"/>
      <c r="D881" s="335"/>
      <c r="E881" s="358"/>
      <c r="F881" s="775"/>
      <c r="G881" s="776"/>
      <c r="H881" s="335"/>
      <c r="I881" s="775" t="s">
        <v>2755</v>
      </c>
      <c r="J881" s="208"/>
    </row>
    <row r="882" spans="1:10">
      <c r="A882" s="330">
        <v>134</v>
      </c>
      <c r="B882" s="591" t="s">
        <v>1379</v>
      </c>
      <c r="C882" s="966"/>
      <c r="D882" s="967"/>
      <c r="E882" s="594"/>
      <c r="F882" s="594"/>
      <c r="G882" s="594"/>
      <c r="H882" s="594"/>
      <c r="I882" s="594"/>
      <c r="J882" s="594"/>
    </row>
    <row r="883" spans="1:10" ht="63.75">
      <c r="A883" s="381" t="s">
        <v>1973</v>
      </c>
      <c r="B883" s="968" t="s">
        <v>1988</v>
      </c>
      <c r="C883" s="969" t="s">
        <v>1380</v>
      </c>
      <c r="D883" s="970" t="s">
        <v>249</v>
      </c>
      <c r="E883" s="498">
        <v>36</v>
      </c>
      <c r="F883" s="777"/>
      <c r="G883" s="777"/>
      <c r="H883" s="777"/>
      <c r="I883" s="777"/>
      <c r="J883" s="777"/>
    </row>
    <row r="884" spans="1:10" ht="63.75">
      <c r="A884" s="381" t="s">
        <v>1974</v>
      </c>
      <c r="B884" s="968" t="s">
        <v>1989</v>
      </c>
      <c r="C884" s="969" t="s">
        <v>1381</v>
      </c>
      <c r="D884" s="970" t="s">
        <v>249</v>
      </c>
      <c r="E884" s="499">
        <v>36</v>
      </c>
      <c r="F884" s="777"/>
      <c r="G884" s="777"/>
      <c r="H884" s="777"/>
      <c r="I884" s="777"/>
      <c r="J884" s="777"/>
    </row>
    <row r="885" spans="1:10" ht="38.25">
      <c r="A885" s="381" t="s">
        <v>1975</v>
      </c>
      <c r="B885" s="971" t="s">
        <v>1382</v>
      </c>
      <c r="C885" s="969" t="s">
        <v>1383</v>
      </c>
      <c r="D885" s="970" t="s">
        <v>249</v>
      </c>
      <c r="E885" s="499">
        <v>180</v>
      </c>
      <c r="F885" s="777"/>
      <c r="G885" s="777"/>
      <c r="H885" s="777"/>
      <c r="I885" s="777"/>
      <c r="J885" s="777"/>
    </row>
    <row r="886" spans="1:10" ht="38.25">
      <c r="A886" s="381" t="s">
        <v>1976</v>
      </c>
      <c r="B886" s="971" t="s">
        <v>1384</v>
      </c>
      <c r="C886" s="969" t="s">
        <v>1385</v>
      </c>
      <c r="D886" s="970" t="s">
        <v>49</v>
      </c>
      <c r="E886" s="498">
        <v>90</v>
      </c>
      <c r="F886" s="777"/>
      <c r="G886" s="777"/>
      <c r="H886" s="777"/>
      <c r="I886" s="777"/>
      <c r="J886" s="777"/>
    </row>
    <row r="887" spans="1:10" ht="63.75">
      <c r="A887" s="381" t="s">
        <v>1977</v>
      </c>
      <c r="B887" s="971" t="s">
        <v>1386</v>
      </c>
      <c r="C887" s="969" t="s">
        <v>1387</v>
      </c>
      <c r="D887" s="500" t="s">
        <v>49</v>
      </c>
      <c r="E887" s="498">
        <v>72</v>
      </c>
      <c r="F887" s="777"/>
      <c r="G887" s="777"/>
      <c r="H887" s="777"/>
      <c r="I887" s="777"/>
      <c r="J887" s="777"/>
    </row>
    <row r="888" spans="1:10" ht="38.25">
      <c r="A888" s="381" t="s">
        <v>1978</v>
      </c>
      <c r="B888" s="972" t="s">
        <v>1388</v>
      </c>
      <c r="C888" s="973" t="s">
        <v>1389</v>
      </c>
      <c r="D888" s="500" t="s">
        <v>31</v>
      </c>
      <c r="E888" s="500">
        <v>8</v>
      </c>
      <c r="F888" s="777"/>
      <c r="G888" s="777"/>
      <c r="H888" s="777"/>
      <c r="I888" s="777"/>
      <c r="J888" s="777"/>
    </row>
    <row r="889" spans="1:10" ht="38.25">
      <c r="A889" s="381" t="s">
        <v>1979</v>
      </c>
      <c r="B889" s="974" t="s">
        <v>1390</v>
      </c>
      <c r="C889" s="973" t="s">
        <v>1391</v>
      </c>
      <c r="D889" s="500" t="s">
        <v>31</v>
      </c>
      <c r="E889" s="500">
        <v>8</v>
      </c>
      <c r="F889" s="777"/>
      <c r="G889" s="777"/>
      <c r="H889" s="777"/>
      <c r="I889" s="777"/>
      <c r="J889" s="777"/>
    </row>
    <row r="890" spans="1:10" ht="38.25">
      <c r="A890" s="381" t="s">
        <v>1980</v>
      </c>
      <c r="B890" s="974" t="s">
        <v>1392</v>
      </c>
      <c r="C890" s="973" t="s">
        <v>1393</v>
      </c>
      <c r="D890" s="500" t="s">
        <v>31</v>
      </c>
      <c r="E890" s="500">
        <v>5</v>
      </c>
      <c r="F890" s="777"/>
      <c r="G890" s="777"/>
      <c r="H890" s="777"/>
      <c r="I890" s="777"/>
      <c r="J890" s="777"/>
    </row>
    <row r="891" spans="1:10" ht="38.25">
      <c r="A891" s="381" t="s">
        <v>1981</v>
      </c>
      <c r="B891" s="974" t="s">
        <v>1394</v>
      </c>
      <c r="C891" s="975" t="s">
        <v>1395</v>
      </c>
      <c r="D891" s="500" t="s">
        <v>31</v>
      </c>
      <c r="E891" s="500">
        <v>36</v>
      </c>
      <c r="F891" s="777"/>
      <c r="G891" s="777"/>
      <c r="H891" s="777"/>
      <c r="I891" s="777"/>
      <c r="J891" s="777"/>
    </row>
    <row r="892" spans="1:10" ht="38.25">
      <c r="A892" s="381" t="s">
        <v>1982</v>
      </c>
      <c r="B892" s="974" t="s">
        <v>1396</v>
      </c>
      <c r="C892" s="973" t="s">
        <v>1397</v>
      </c>
      <c r="D892" s="500" t="s">
        <v>31</v>
      </c>
      <c r="E892" s="500">
        <v>10</v>
      </c>
      <c r="F892" s="777"/>
      <c r="G892" s="777"/>
      <c r="H892" s="777"/>
      <c r="I892" s="777"/>
      <c r="J892" s="777"/>
    </row>
    <row r="893" spans="1:10" ht="51">
      <c r="A893" s="381" t="s">
        <v>1983</v>
      </c>
      <c r="B893" s="976" t="s">
        <v>1398</v>
      </c>
      <c r="C893" s="975" t="s">
        <v>1399</v>
      </c>
      <c r="D893" s="500" t="s">
        <v>49</v>
      </c>
      <c r="E893" s="501">
        <v>144</v>
      </c>
      <c r="F893" s="777"/>
      <c r="G893" s="777"/>
      <c r="H893" s="777"/>
      <c r="I893" s="777"/>
      <c r="J893" s="777"/>
    </row>
    <row r="894" spans="1:10" ht="51">
      <c r="A894" s="381" t="s">
        <v>1984</v>
      </c>
      <c r="B894" s="976" t="s">
        <v>1400</v>
      </c>
      <c r="C894" s="975" t="s">
        <v>1401</v>
      </c>
      <c r="D894" s="500" t="s">
        <v>49</v>
      </c>
      <c r="E894" s="501">
        <v>108</v>
      </c>
      <c r="F894" s="777"/>
      <c r="G894" s="777"/>
      <c r="H894" s="777"/>
      <c r="I894" s="777"/>
      <c r="J894" s="777"/>
    </row>
    <row r="895" spans="1:10" ht="25.5">
      <c r="A895" s="381" t="s">
        <v>1985</v>
      </c>
      <c r="B895" s="974" t="s">
        <v>1402</v>
      </c>
      <c r="C895" s="973" t="s">
        <v>1403</v>
      </c>
      <c r="D895" s="970" t="s">
        <v>249</v>
      </c>
      <c r="E895" s="500">
        <v>60</v>
      </c>
      <c r="F895" s="777"/>
      <c r="G895" s="777"/>
      <c r="H895" s="777"/>
      <c r="I895" s="777"/>
      <c r="J895" s="777"/>
    </row>
    <row r="896" spans="1:10" ht="51">
      <c r="A896" s="381" t="s">
        <v>1986</v>
      </c>
      <c r="B896" s="976" t="s">
        <v>274</v>
      </c>
      <c r="C896" s="973" t="s">
        <v>1404</v>
      </c>
      <c r="D896" s="970" t="s">
        <v>249</v>
      </c>
      <c r="E896" s="500">
        <v>4000</v>
      </c>
      <c r="F896" s="777"/>
      <c r="G896" s="777"/>
      <c r="H896" s="777"/>
      <c r="I896" s="777"/>
      <c r="J896" s="777"/>
    </row>
    <row r="897" spans="1:10" ht="38.25">
      <c r="A897" s="381" t="s">
        <v>1987</v>
      </c>
      <c r="B897" s="971" t="s">
        <v>1405</v>
      </c>
      <c r="C897" s="973" t="s">
        <v>1406</v>
      </c>
      <c r="D897" s="970" t="s">
        <v>858</v>
      </c>
      <c r="E897" s="500">
        <v>800</v>
      </c>
      <c r="F897" s="777"/>
      <c r="G897" s="777"/>
      <c r="H897" s="777"/>
      <c r="I897" s="777"/>
      <c r="J897" s="777"/>
    </row>
    <row r="898" spans="1:10">
      <c r="A898" s="332"/>
      <c r="B898" s="824"/>
      <c r="C898" s="830"/>
      <c r="D898" s="335"/>
      <c r="E898" s="358"/>
      <c r="F898" s="775"/>
      <c r="G898" s="335"/>
      <c r="H898" s="335"/>
      <c r="I898" s="775" t="s">
        <v>1990</v>
      </c>
      <c r="J898" s="208"/>
    </row>
    <row r="899" spans="1:10">
      <c r="A899" s="607" t="s">
        <v>2183</v>
      </c>
      <c r="B899" s="977" t="s">
        <v>1991</v>
      </c>
      <c r="C899" s="978"/>
      <c r="D899" s="504"/>
      <c r="E899" s="505"/>
      <c r="F899" s="979"/>
      <c r="G899" s="508"/>
      <c r="H899" s="548"/>
      <c r="I899" s="548"/>
      <c r="J899" s="548"/>
    </row>
    <row r="900" spans="1:10" ht="25.5">
      <c r="A900" s="608" t="s">
        <v>2340</v>
      </c>
      <c r="B900" s="597" t="s">
        <v>838</v>
      </c>
      <c r="C900" s="980" t="s">
        <v>1992</v>
      </c>
      <c r="D900" s="529" t="s">
        <v>31</v>
      </c>
      <c r="E900" s="513">
        <v>220</v>
      </c>
      <c r="F900" s="512"/>
      <c r="G900" s="512"/>
      <c r="H900" s="554"/>
      <c r="I900" s="554"/>
      <c r="J900" s="787"/>
    </row>
    <row r="901" spans="1:10" ht="25.5">
      <c r="A901" s="608" t="s">
        <v>2341</v>
      </c>
      <c r="B901" s="597" t="s">
        <v>2633</v>
      </c>
      <c r="C901" s="980" t="s">
        <v>2572</v>
      </c>
      <c r="D901" s="529" t="s">
        <v>31</v>
      </c>
      <c r="E901" s="513">
        <v>150</v>
      </c>
      <c r="F901" s="512"/>
      <c r="G901" s="512"/>
      <c r="H901" s="554"/>
      <c r="I901" s="554"/>
      <c r="J901" s="787"/>
    </row>
    <row r="902" spans="1:10" ht="25.5">
      <c r="A902" s="608" t="s">
        <v>2342</v>
      </c>
      <c r="B902" s="597" t="s">
        <v>1993</v>
      </c>
      <c r="C902" s="980" t="s">
        <v>1994</v>
      </c>
      <c r="D902" s="529" t="s">
        <v>31</v>
      </c>
      <c r="E902" s="513">
        <v>120</v>
      </c>
      <c r="F902" s="512"/>
      <c r="G902" s="512"/>
      <c r="H902" s="554"/>
      <c r="I902" s="554"/>
      <c r="J902" s="787"/>
    </row>
    <row r="903" spans="1:10" ht="25.5">
      <c r="A903" s="608" t="s">
        <v>2343</v>
      </c>
      <c r="B903" s="597" t="s">
        <v>1995</v>
      </c>
      <c r="C903" s="980" t="s">
        <v>1996</v>
      </c>
      <c r="D903" s="529" t="s">
        <v>31</v>
      </c>
      <c r="E903" s="513">
        <v>1</v>
      </c>
      <c r="F903" s="512"/>
      <c r="G903" s="512"/>
      <c r="H903" s="554"/>
      <c r="I903" s="554"/>
      <c r="J903" s="787"/>
    </row>
    <row r="904" spans="1:10" ht="51">
      <c r="A904" s="608" t="s">
        <v>2344</v>
      </c>
      <c r="B904" s="597" t="s">
        <v>1997</v>
      </c>
      <c r="C904" s="980" t="s">
        <v>1998</v>
      </c>
      <c r="D904" s="529" t="s">
        <v>31</v>
      </c>
      <c r="E904" s="513">
        <v>2</v>
      </c>
      <c r="F904" s="512"/>
      <c r="G904" s="512"/>
      <c r="H904" s="554"/>
      <c r="I904" s="554"/>
      <c r="J904" s="787"/>
    </row>
    <row r="905" spans="1:10">
      <c r="A905" s="608" t="s">
        <v>2345</v>
      </c>
      <c r="B905" s="597" t="s">
        <v>1999</v>
      </c>
      <c r="C905" s="980" t="s">
        <v>2000</v>
      </c>
      <c r="D905" s="529" t="s">
        <v>2001</v>
      </c>
      <c r="E905" s="513">
        <v>60</v>
      </c>
      <c r="F905" s="512"/>
      <c r="G905" s="512"/>
      <c r="H905" s="554"/>
      <c r="I905" s="554"/>
      <c r="J905" s="787"/>
    </row>
    <row r="906" spans="1:10">
      <c r="A906" s="608" t="s">
        <v>2346</v>
      </c>
      <c r="B906" s="597" t="s">
        <v>2002</v>
      </c>
      <c r="C906" s="980" t="s">
        <v>2003</v>
      </c>
      <c r="D906" s="529" t="s">
        <v>31</v>
      </c>
      <c r="E906" s="513">
        <v>15</v>
      </c>
      <c r="F906" s="512"/>
      <c r="G906" s="512"/>
      <c r="H906" s="554"/>
      <c r="I906" s="554"/>
      <c r="J906" s="787"/>
    </row>
    <row r="907" spans="1:10" ht="25.5">
      <c r="A907" s="608" t="s">
        <v>2347</v>
      </c>
      <c r="B907" s="597" t="s">
        <v>2634</v>
      </c>
      <c r="C907" s="980" t="s">
        <v>2004</v>
      </c>
      <c r="D907" s="529" t="s">
        <v>31</v>
      </c>
      <c r="E907" s="513">
        <f>4*1.3</f>
        <v>5.2</v>
      </c>
      <c r="F907" s="512"/>
      <c r="G907" s="512"/>
      <c r="H907" s="554"/>
      <c r="I907" s="554"/>
      <c r="J907" s="787"/>
    </row>
    <row r="908" spans="1:10">
      <c r="A908" s="608" t="s">
        <v>2348</v>
      </c>
      <c r="B908" s="597" t="s">
        <v>2005</v>
      </c>
      <c r="C908" s="980" t="s">
        <v>2000</v>
      </c>
      <c r="D908" s="529" t="s">
        <v>2001</v>
      </c>
      <c r="E908" s="513">
        <v>60</v>
      </c>
      <c r="F908" s="512"/>
      <c r="G908" s="512"/>
      <c r="H908" s="554"/>
      <c r="I908" s="554"/>
      <c r="J908" s="787"/>
    </row>
    <row r="909" spans="1:10">
      <c r="A909" s="608" t="s">
        <v>2349</v>
      </c>
      <c r="B909" s="597" t="s">
        <v>2635</v>
      </c>
      <c r="C909" s="980" t="s">
        <v>2006</v>
      </c>
      <c r="D909" s="529" t="s">
        <v>31</v>
      </c>
      <c r="E909" s="513">
        <v>75</v>
      </c>
      <c r="F909" s="512"/>
      <c r="G909" s="512"/>
      <c r="H909" s="554"/>
      <c r="I909" s="554"/>
      <c r="J909" s="787"/>
    </row>
    <row r="910" spans="1:10" ht="38.25">
      <c r="A910" s="608" t="s">
        <v>2350</v>
      </c>
      <c r="B910" s="597" t="s">
        <v>2007</v>
      </c>
      <c r="C910" s="980" t="s">
        <v>2008</v>
      </c>
      <c r="D910" s="529" t="s">
        <v>31</v>
      </c>
      <c r="E910" s="513">
        <f>120*1.3</f>
        <v>156</v>
      </c>
      <c r="F910" s="512"/>
      <c r="G910" s="512"/>
      <c r="H910" s="554"/>
      <c r="I910" s="554"/>
      <c r="J910" s="787"/>
    </row>
    <row r="911" spans="1:10" ht="25.5">
      <c r="A911" s="608" t="s">
        <v>2351</v>
      </c>
      <c r="B911" s="597" t="s">
        <v>2009</v>
      </c>
      <c r="C911" s="980" t="s">
        <v>2010</v>
      </c>
      <c r="D911" s="529" t="s">
        <v>31</v>
      </c>
      <c r="E911" s="530">
        <v>5</v>
      </c>
      <c r="F911" s="512"/>
      <c r="G911" s="512"/>
      <c r="H911" s="554"/>
      <c r="I911" s="554"/>
      <c r="J911" s="787"/>
    </row>
    <row r="912" spans="1:10" ht="25.5">
      <c r="A912" s="608" t="s">
        <v>2352</v>
      </c>
      <c r="B912" s="597" t="s">
        <v>2011</v>
      </c>
      <c r="C912" s="980" t="s">
        <v>2010</v>
      </c>
      <c r="D912" s="529" t="s">
        <v>31</v>
      </c>
      <c r="E912" s="530">
        <v>5</v>
      </c>
      <c r="F912" s="512"/>
      <c r="G912" s="512"/>
      <c r="H912" s="554"/>
      <c r="I912" s="554"/>
      <c r="J912" s="787"/>
    </row>
    <row r="913" spans="1:10">
      <c r="A913" s="608" t="s">
        <v>2353</v>
      </c>
      <c r="B913" s="597" t="s">
        <v>2012</v>
      </c>
      <c r="C913" s="980" t="s">
        <v>2013</v>
      </c>
      <c r="D913" s="529" t="s">
        <v>2001</v>
      </c>
      <c r="E913" s="513">
        <v>30</v>
      </c>
      <c r="F913" s="512"/>
      <c r="G913" s="512"/>
      <c r="H913" s="554"/>
      <c r="I913" s="554"/>
      <c r="J913" s="787"/>
    </row>
    <row r="914" spans="1:10">
      <c r="A914" s="608" t="s">
        <v>2354</v>
      </c>
      <c r="B914" s="597" t="s">
        <v>2014</v>
      </c>
      <c r="C914" s="980" t="s">
        <v>2013</v>
      </c>
      <c r="D914" s="529" t="s">
        <v>2001</v>
      </c>
      <c r="E914" s="513">
        <v>30</v>
      </c>
      <c r="F914" s="512"/>
      <c r="G914" s="512"/>
      <c r="H914" s="554"/>
      <c r="I914" s="554"/>
      <c r="J914" s="787"/>
    </row>
    <row r="915" spans="1:10">
      <c r="A915" s="514"/>
      <c r="B915" s="982"/>
      <c r="C915" s="983"/>
      <c r="D915" s="517"/>
      <c r="E915" s="518"/>
      <c r="F915" s="517"/>
      <c r="G915" s="517"/>
      <c r="H915" s="517"/>
      <c r="I915" s="778" t="s">
        <v>2355</v>
      </c>
      <c r="J915" s="786"/>
    </row>
    <row r="916" spans="1:10">
      <c r="A916" s="574"/>
      <c r="B916" s="984" t="s">
        <v>2015</v>
      </c>
      <c r="C916" s="985"/>
      <c r="D916" s="559"/>
      <c r="E916" s="575"/>
      <c r="F916" s="559"/>
      <c r="G916" s="559"/>
      <c r="H916" s="986"/>
      <c r="I916" s="559"/>
      <c r="J916" s="987"/>
    </row>
    <row r="917" spans="1:10">
      <c r="A917" s="609" t="s">
        <v>2186</v>
      </c>
      <c r="B917" s="597" t="s">
        <v>2016</v>
      </c>
      <c r="C917" s="980" t="s">
        <v>2017</v>
      </c>
      <c r="D917" s="510" t="s">
        <v>31</v>
      </c>
      <c r="E917" s="513">
        <v>70</v>
      </c>
      <c r="F917" s="512"/>
      <c r="G917" s="512"/>
      <c r="H917" s="554"/>
      <c r="I917" s="554"/>
      <c r="J917" s="787"/>
    </row>
    <row r="918" spans="1:10">
      <c r="A918" s="514"/>
      <c r="B918" s="982"/>
      <c r="C918" s="983"/>
      <c r="D918" s="517"/>
      <c r="E918" s="518"/>
      <c r="F918" s="517"/>
      <c r="G918" s="517"/>
      <c r="H918" s="517"/>
      <c r="I918" s="778" t="s">
        <v>2356</v>
      </c>
      <c r="J918" s="786"/>
    </row>
    <row r="919" spans="1:10" ht="38.25">
      <c r="A919" s="609" t="s">
        <v>2189</v>
      </c>
      <c r="B919" s="597" t="s">
        <v>2018</v>
      </c>
      <c r="C919" s="980" t="s">
        <v>2573</v>
      </c>
      <c r="D919" s="510" t="s">
        <v>31</v>
      </c>
      <c r="E919" s="513">
        <v>150</v>
      </c>
      <c r="F919" s="512"/>
      <c r="G919" s="512"/>
      <c r="H919" s="554"/>
      <c r="I919" s="554"/>
      <c r="J919" s="787"/>
    </row>
    <row r="920" spans="1:10">
      <c r="A920" s="514"/>
      <c r="B920" s="982"/>
      <c r="C920" s="983"/>
      <c r="D920" s="517"/>
      <c r="E920" s="518"/>
      <c r="F920" s="517"/>
      <c r="G920" s="517"/>
      <c r="H920" s="517"/>
      <c r="I920" s="778" t="s">
        <v>2357</v>
      </c>
      <c r="J920" s="786"/>
    </row>
    <row r="921" spans="1:10" ht="25.5">
      <c r="A921" s="609" t="s">
        <v>2192</v>
      </c>
      <c r="B921" s="597" t="s">
        <v>2019</v>
      </c>
      <c r="C921" s="980" t="s">
        <v>2020</v>
      </c>
      <c r="D921" s="529" t="s">
        <v>49</v>
      </c>
      <c r="E921" s="530">
        <v>600</v>
      </c>
      <c r="F921" s="512"/>
      <c r="G921" s="512"/>
      <c r="H921" s="554"/>
      <c r="I921" s="554"/>
      <c r="J921" s="787"/>
    </row>
    <row r="922" spans="1:10">
      <c r="A922" s="514"/>
      <c r="B922" s="982"/>
      <c r="C922" s="983"/>
      <c r="D922" s="517"/>
      <c r="E922" s="518"/>
      <c r="F922" s="517"/>
      <c r="G922" s="517"/>
      <c r="H922" s="517"/>
      <c r="I922" s="778" t="s">
        <v>2358</v>
      </c>
      <c r="J922" s="786"/>
    </row>
    <row r="923" spans="1:10" ht="25.5">
      <c r="A923" s="609" t="s">
        <v>2195</v>
      </c>
      <c r="B923" s="597" t="s">
        <v>2021</v>
      </c>
      <c r="C923" s="980" t="s">
        <v>2022</v>
      </c>
      <c r="D923" s="529" t="s">
        <v>49</v>
      </c>
      <c r="E923" s="530">
        <f>25*1.3</f>
        <v>32.5</v>
      </c>
      <c r="F923" s="512"/>
      <c r="G923" s="512"/>
      <c r="H923" s="554"/>
      <c r="I923" s="554"/>
      <c r="J923" s="787"/>
    </row>
    <row r="924" spans="1:10">
      <c r="A924" s="514"/>
      <c r="B924" s="982"/>
      <c r="C924" s="983"/>
      <c r="D924" s="517"/>
      <c r="E924" s="518"/>
      <c r="F924" s="517"/>
      <c r="G924" s="517"/>
      <c r="H924" s="517"/>
      <c r="I924" s="778" t="s">
        <v>2359</v>
      </c>
      <c r="J924" s="786"/>
    </row>
    <row r="925" spans="1:10" ht="25.5">
      <c r="A925" s="609" t="s">
        <v>2198</v>
      </c>
      <c r="B925" s="597" t="s">
        <v>2023</v>
      </c>
      <c r="C925" s="980" t="s">
        <v>2024</v>
      </c>
      <c r="D925" s="529" t="s">
        <v>49</v>
      </c>
      <c r="E925" s="530">
        <f>4*1.3</f>
        <v>5.2</v>
      </c>
      <c r="F925" s="512"/>
      <c r="G925" s="512"/>
      <c r="H925" s="554"/>
      <c r="I925" s="554"/>
      <c r="J925" s="787"/>
    </row>
    <row r="926" spans="1:10">
      <c r="A926" s="514"/>
      <c r="B926" s="982"/>
      <c r="C926" s="983"/>
      <c r="D926" s="517"/>
      <c r="E926" s="518"/>
      <c r="F926" s="517"/>
      <c r="G926" s="517"/>
      <c r="H926" s="517"/>
      <c r="I926" s="778" t="s">
        <v>2360</v>
      </c>
      <c r="J926" s="786"/>
    </row>
    <row r="927" spans="1:10" ht="38.25">
      <c r="A927" s="609" t="s">
        <v>2201</v>
      </c>
      <c r="B927" s="597" t="s">
        <v>2025</v>
      </c>
      <c r="C927" s="980" t="s">
        <v>2574</v>
      </c>
      <c r="D927" s="529" t="s">
        <v>49</v>
      </c>
      <c r="E927" s="530">
        <v>22</v>
      </c>
      <c r="F927" s="512"/>
      <c r="G927" s="512"/>
      <c r="H927" s="554"/>
      <c r="I927" s="554"/>
      <c r="J927" s="787"/>
    </row>
    <row r="928" spans="1:10">
      <c r="A928" s="514"/>
      <c r="B928" s="982"/>
      <c r="C928" s="983"/>
      <c r="D928" s="517"/>
      <c r="E928" s="518"/>
      <c r="F928" s="517"/>
      <c r="G928" s="517"/>
      <c r="H928" s="517"/>
      <c r="I928" s="778" t="s">
        <v>2361</v>
      </c>
      <c r="J928" s="786"/>
    </row>
    <row r="929" spans="1:10">
      <c r="A929" s="610" t="s">
        <v>2204</v>
      </c>
      <c r="B929" s="988" t="s">
        <v>2026</v>
      </c>
      <c r="C929" s="989"/>
      <c r="D929" s="532"/>
      <c r="E929" s="533"/>
      <c r="F929" s="990"/>
      <c r="G929" s="535"/>
      <c r="H929" s="524"/>
      <c r="I929" s="524"/>
      <c r="J929" s="991"/>
    </row>
    <row r="930" spans="1:10" ht="25.5">
      <c r="A930" s="611" t="s">
        <v>2362</v>
      </c>
      <c r="B930" s="992" t="s">
        <v>2027</v>
      </c>
      <c r="C930" s="993" t="s">
        <v>2363</v>
      </c>
      <c r="D930" s="529" t="s">
        <v>2028</v>
      </c>
      <c r="E930" s="530">
        <v>100</v>
      </c>
      <c r="F930" s="994"/>
      <c r="G930" s="512"/>
      <c r="H930" s="554"/>
      <c r="I930" s="554"/>
      <c r="J930" s="787"/>
    </row>
    <row r="931" spans="1:10" ht="25.5">
      <c r="A931" s="611" t="s">
        <v>2366</v>
      </c>
      <c r="B931" s="992" t="s">
        <v>2029</v>
      </c>
      <c r="C931" s="993" t="s">
        <v>2363</v>
      </c>
      <c r="D931" s="529" t="s">
        <v>2028</v>
      </c>
      <c r="E931" s="530">
        <v>80</v>
      </c>
      <c r="F931" s="994"/>
      <c r="G931" s="512"/>
      <c r="H931" s="554"/>
      <c r="I931" s="554"/>
      <c r="J931" s="787"/>
    </row>
    <row r="932" spans="1:10" ht="76.5">
      <c r="A932" s="611" t="s">
        <v>2367</v>
      </c>
      <c r="B932" s="992" t="s">
        <v>2030</v>
      </c>
      <c r="C932" s="993" t="s">
        <v>2364</v>
      </c>
      <c r="D932" s="538" t="s">
        <v>87</v>
      </c>
      <c r="E932" s="530">
        <v>13</v>
      </c>
      <c r="F932" s="994"/>
      <c r="G932" s="512"/>
      <c r="H932" s="554"/>
      <c r="I932" s="554"/>
      <c r="J932" s="787"/>
    </row>
    <row r="933" spans="1:10" ht="127.5">
      <c r="A933" s="611" t="s">
        <v>2368</v>
      </c>
      <c r="B933" s="992" t="s">
        <v>2031</v>
      </c>
      <c r="C933" s="993" t="s">
        <v>2365</v>
      </c>
      <c r="D933" s="538" t="s">
        <v>87</v>
      </c>
      <c r="E933" s="530">
        <f>4*1.3</f>
        <v>5.2</v>
      </c>
      <c r="F933" s="994"/>
      <c r="G933" s="512"/>
      <c r="H933" s="554"/>
      <c r="I933" s="554"/>
      <c r="J933" s="787"/>
    </row>
    <row r="934" spans="1:10" ht="89.25">
      <c r="A934" s="611" t="s">
        <v>2369</v>
      </c>
      <c r="B934" s="992" t="s">
        <v>2032</v>
      </c>
      <c r="C934" s="993" t="s">
        <v>2033</v>
      </c>
      <c r="D934" s="538" t="s">
        <v>87</v>
      </c>
      <c r="E934" s="530">
        <v>10</v>
      </c>
      <c r="F934" s="994"/>
      <c r="G934" s="512"/>
      <c r="H934" s="554"/>
      <c r="I934" s="554"/>
      <c r="J934" s="787"/>
    </row>
    <row r="935" spans="1:10" ht="76.5">
      <c r="A935" s="611" t="s">
        <v>2370</v>
      </c>
      <c r="B935" s="992" t="s">
        <v>2034</v>
      </c>
      <c r="C935" s="993" t="s">
        <v>2035</v>
      </c>
      <c r="D935" s="538" t="s">
        <v>87</v>
      </c>
      <c r="E935" s="530">
        <v>3</v>
      </c>
      <c r="F935" s="546"/>
      <c r="G935" s="512"/>
      <c r="H935" s="554"/>
      <c r="I935" s="554"/>
      <c r="J935" s="787"/>
    </row>
    <row r="936" spans="1:10" ht="51">
      <c r="A936" s="611" t="s">
        <v>2371</v>
      </c>
      <c r="B936" s="992" t="s">
        <v>2036</v>
      </c>
      <c r="C936" s="993" t="s">
        <v>2037</v>
      </c>
      <c r="D936" s="538" t="s">
        <v>49</v>
      </c>
      <c r="E936" s="530">
        <v>3</v>
      </c>
      <c r="F936" s="546"/>
      <c r="G936" s="512"/>
      <c r="H936" s="554"/>
      <c r="I936" s="554"/>
      <c r="J936" s="787"/>
    </row>
    <row r="937" spans="1:10" ht="127.5">
      <c r="A937" s="611" t="s">
        <v>2372</v>
      </c>
      <c r="B937" s="992" t="s">
        <v>2038</v>
      </c>
      <c r="C937" s="993" t="s">
        <v>2039</v>
      </c>
      <c r="D937" s="538" t="s">
        <v>87</v>
      </c>
      <c r="E937" s="530">
        <v>3</v>
      </c>
      <c r="F937" s="546"/>
      <c r="G937" s="512"/>
      <c r="H937" s="554"/>
      <c r="I937" s="554"/>
      <c r="J937" s="787"/>
    </row>
    <row r="938" spans="1:10" ht="102">
      <c r="A938" s="611" t="s">
        <v>2373</v>
      </c>
      <c r="B938" s="992" t="s">
        <v>2040</v>
      </c>
      <c r="C938" s="993" t="s">
        <v>2041</v>
      </c>
      <c r="D938" s="538" t="s">
        <v>87</v>
      </c>
      <c r="E938" s="540">
        <f>1*1.3</f>
        <v>1.3</v>
      </c>
      <c r="F938" s="546"/>
      <c r="G938" s="512"/>
      <c r="H938" s="554"/>
      <c r="I938" s="554"/>
      <c r="J938" s="787"/>
    </row>
    <row r="939" spans="1:10" ht="102">
      <c r="A939" s="611" t="s">
        <v>2374</v>
      </c>
      <c r="B939" s="992" t="s">
        <v>2042</v>
      </c>
      <c r="C939" s="993" t="s">
        <v>2043</v>
      </c>
      <c r="D939" s="538" t="s">
        <v>87</v>
      </c>
      <c r="E939" s="540">
        <f>1*1.3</f>
        <v>1.3</v>
      </c>
      <c r="F939" s="546"/>
      <c r="G939" s="512"/>
      <c r="H939" s="554"/>
      <c r="I939" s="554"/>
      <c r="J939" s="787"/>
    </row>
    <row r="940" spans="1:10" ht="89.25">
      <c r="A940" s="611" t="s">
        <v>2375</v>
      </c>
      <c r="B940" s="992" t="s">
        <v>2044</v>
      </c>
      <c r="C940" s="993" t="s">
        <v>2045</v>
      </c>
      <c r="D940" s="538" t="s">
        <v>87</v>
      </c>
      <c r="E940" s="530">
        <v>3</v>
      </c>
      <c r="F940" s="546"/>
      <c r="G940" s="512"/>
      <c r="H940" s="554"/>
      <c r="I940" s="554"/>
      <c r="J940" s="787"/>
    </row>
    <row r="941" spans="1:10" ht="76.5">
      <c r="A941" s="611" t="s">
        <v>2376</v>
      </c>
      <c r="B941" s="992" t="s">
        <v>2046</v>
      </c>
      <c r="C941" s="993" t="s">
        <v>2047</v>
      </c>
      <c r="D941" s="538" t="s">
        <v>87</v>
      </c>
      <c r="E941" s="540">
        <f>1*1.3</f>
        <v>1.3</v>
      </c>
      <c r="F941" s="546"/>
      <c r="G941" s="512"/>
      <c r="H941" s="554"/>
      <c r="I941" s="554"/>
      <c r="J941" s="787"/>
    </row>
    <row r="942" spans="1:10" ht="51">
      <c r="A942" s="611" t="s">
        <v>2377</v>
      </c>
      <c r="B942" s="992" t="s">
        <v>2048</v>
      </c>
      <c r="C942" s="993" t="s">
        <v>2049</v>
      </c>
      <c r="D942" s="538" t="s">
        <v>2028</v>
      </c>
      <c r="E942" s="530">
        <v>6</v>
      </c>
      <c r="F942" s="546"/>
      <c r="G942" s="512"/>
      <c r="H942" s="554"/>
      <c r="I942" s="554"/>
      <c r="J942" s="787"/>
    </row>
    <row r="943" spans="1:10" ht="76.5">
      <c r="A943" s="611" t="s">
        <v>2378</v>
      </c>
      <c r="B943" s="992" t="s">
        <v>2050</v>
      </c>
      <c r="C943" s="993" t="s">
        <v>2051</v>
      </c>
      <c r="D943" s="538" t="s">
        <v>49</v>
      </c>
      <c r="E943" s="540">
        <f>7*1.3</f>
        <v>9.1</v>
      </c>
      <c r="F943" s="546"/>
      <c r="G943" s="512"/>
      <c r="H943" s="554"/>
      <c r="I943" s="554"/>
      <c r="J943" s="787"/>
    </row>
    <row r="944" spans="1:10">
      <c r="A944" s="514"/>
      <c r="B944" s="982"/>
      <c r="C944" s="983"/>
      <c r="D944" s="517"/>
      <c r="E944" s="518"/>
      <c r="F944" s="517"/>
      <c r="G944" s="517"/>
      <c r="H944" s="517"/>
      <c r="I944" s="778" t="s">
        <v>2379</v>
      </c>
      <c r="J944" s="786"/>
    </row>
    <row r="945" spans="1:10">
      <c r="A945" s="612" t="s">
        <v>2207</v>
      </c>
      <c r="B945" s="988" t="s">
        <v>2052</v>
      </c>
      <c r="C945" s="995"/>
      <c r="D945" s="542"/>
      <c r="E945" s="533"/>
      <c r="F945" s="996"/>
      <c r="G945" s="535"/>
      <c r="H945" s="524"/>
      <c r="I945" s="524"/>
      <c r="J945" s="991"/>
    </row>
    <row r="946" spans="1:10" ht="25.5">
      <c r="A946" s="614" t="s">
        <v>2381</v>
      </c>
      <c r="B946" s="997" t="s">
        <v>2053</v>
      </c>
      <c r="C946" s="975" t="s">
        <v>2054</v>
      </c>
      <c r="D946" s="677" t="s">
        <v>31</v>
      </c>
      <c r="E946" s="540">
        <f>600*1.3</f>
        <v>780</v>
      </c>
      <c r="F946" s="998">
        <v>1000</v>
      </c>
      <c r="G946" s="998">
        <v>4.4000000000000003E-3</v>
      </c>
      <c r="H946" s="999">
        <f>G946*F946</f>
        <v>4.4000000000000004</v>
      </c>
      <c r="I946" s="998">
        <v>12</v>
      </c>
      <c r="J946" s="1000">
        <f>H946*1.12</f>
        <v>4.9280000000000008</v>
      </c>
    </row>
    <row r="947" spans="1:10" ht="25.5">
      <c r="A947" s="614" t="s">
        <v>2382</v>
      </c>
      <c r="B947" s="997" t="s">
        <v>2055</v>
      </c>
      <c r="C947" s="975" t="s">
        <v>2054</v>
      </c>
      <c r="D947" s="677" t="s">
        <v>31</v>
      </c>
      <c r="E947" s="540">
        <f>600*1.3</f>
        <v>780</v>
      </c>
      <c r="F947" s="998">
        <v>1000</v>
      </c>
      <c r="G947" s="998">
        <v>3.3E-3</v>
      </c>
      <c r="H947" s="999">
        <f>G947*F947</f>
        <v>3.3</v>
      </c>
      <c r="I947" s="998">
        <v>12</v>
      </c>
      <c r="J947" s="1000">
        <f>H947*1.12</f>
        <v>3.6960000000000002</v>
      </c>
    </row>
    <row r="948" spans="1:10">
      <c r="A948" s="514"/>
      <c r="B948" s="982"/>
      <c r="C948" s="983"/>
      <c r="D948" s="517"/>
      <c r="E948" s="518"/>
      <c r="F948" s="517"/>
      <c r="G948" s="1001" t="s">
        <v>2380</v>
      </c>
      <c r="H948" s="1002"/>
      <c r="I948" s="1003"/>
      <c r="J948" s="1004">
        <v>7.7</v>
      </c>
    </row>
    <row r="949" spans="1:10">
      <c r="A949" s="612" t="s">
        <v>2210</v>
      </c>
      <c r="B949" s="1005" t="s">
        <v>1239</v>
      </c>
      <c r="C949" s="989"/>
      <c r="D949" s="542"/>
      <c r="E949" s="533"/>
      <c r="F949" s="996"/>
      <c r="G949" s="535"/>
      <c r="H949" s="524"/>
      <c r="I949" s="524"/>
      <c r="J949" s="991"/>
    </row>
    <row r="950" spans="1:10" ht="38.25">
      <c r="A950" s="1006" t="s">
        <v>2383</v>
      </c>
      <c r="B950" s="1007" t="s">
        <v>1009</v>
      </c>
      <c r="C950" s="980" t="s">
        <v>2575</v>
      </c>
      <c r="D950" s="529" t="s">
        <v>49</v>
      </c>
      <c r="E950" s="530">
        <v>3000</v>
      </c>
      <c r="F950" s="554">
        <v>50</v>
      </c>
      <c r="G950" s="554">
        <v>0.02</v>
      </c>
      <c r="H950" s="785">
        <f>G950*F950</f>
        <v>1</v>
      </c>
      <c r="I950" s="554">
        <v>12</v>
      </c>
      <c r="J950" s="785">
        <f>H950*E950*1.12</f>
        <v>3360.0000000000005</v>
      </c>
    </row>
    <row r="951" spans="1:10" ht="51">
      <c r="A951" s="1006" t="s">
        <v>2384</v>
      </c>
      <c r="B951" s="1007" t="s">
        <v>2056</v>
      </c>
      <c r="C951" s="980" t="s">
        <v>2057</v>
      </c>
      <c r="D951" s="529" t="s">
        <v>49</v>
      </c>
      <c r="E951" s="530">
        <v>3900</v>
      </c>
      <c r="F951" s="554">
        <v>100</v>
      </c>
      <c r="G951" s="554">
        <v>1.06E-2</v>
      </c>
      <c r="H951" s="785">
        <f t="shared" ref="H951" si="6">G951*F951</f>
        <v>1.06</v>
      </c>
      <c r="I951" s="554">
        <v>12</v>
      </c>
      <c r="J951" s="785">
        <f>H951*E951*1.12</f>
        <v>4630.0800000000008</v>
      </c>
    </row>
    <row r="952" spans="1:10" ht="76.5">
      <c r="A952" s="1006" t="s">
        <v>2385</v>
      </c>
      <c r="B952" s="1007" t="s">
        <v>2058</v>
      </c>
      <c r="C952" s="980" t="s">
        <v>2059</v>
      </c>
      <c r="D952" s="529" t="s">
        <v>49</v>
      </c>
      <c r="E952" s="530">
        <v>150</v>
      </c>
      <c r="F952" s="512"/>
      <c r="G952" s="512"/>
      <c r="H952" s="554"/>
      <c r="I952" s="554"/>
      <c r="J952" s="787"/>
    </row>
    <row r="953" spans="1:10">
      <c r="A953" s="514"/>
      <c r="B953" s="982"/>
      <c r="C953" s="983"/>
      <c r="D953" s="517"/>
      <c r="E953" s="518"/>
      <c r="F953" s="517"/>
      <c r="G953" s="517"/>
      <c r="H953" s="517"/>
      <c r="I953" s="778" t="s">
        <v>2386</v>
      </c>
      <c r="J953" s="786"/>
    </row>
    <row r="954" spans="1:10">
      <c r="A954" s="612" t="s">
        <v>2213</v>
      </c>
      <c r="B954" s="1005" t="s">
        <v>2060</v>
      </c>
      <c r="C954" s="995"/>
      <c r="D954" s="542"/>
      <c r="E954" s="533"/>
      <c r="F954" s="996"/>
      <c r="G954" s="535"/>
      <c r="H954" s="524"/>
      <c r="I954" s="524"/>
      <c r="J954" s="991"/>
    </row>
    <row r="955" spans="1:10" ht="25.5">
      <c r="A955" s="614" t="s">
        <v>2387</v>
      </c>
      <c r="B955" s="992" t="s">
        <v>2061</v>
      </c>
      <c r="C955" s="993" t="s">
        <v>2062</v>
      </c>
      <c r="D955" s="538" t="s">
        <v>49</v>
      </c>
      <c r="E955" s="530">
        <v>120</v>
      </c>
      <c r="F955" s="546"/>
      <c r="G955" s="546"/>
      <c r="H955" s="554"/>
      <c r="I955" s="554"/>
      <c r="J955" s="787"/>
    </row>
    <row r="956" spans="1:10" ht="51">
      <c r="A956" s="614" t="s">
        <v>2388</v>
      </c>
      <c r="B956" s="1008" t="s">
        <v>2067</v>
      </c>
      <c r="C956" s="980" t="s">
        <v>2576</v>
      </c>
      <c r="D956" s="510" t="s">
        <v>31</v>
      </c>
      <c r="E956" s="530">
        <f>35*1.3</f>
        <v>45.5</v>
      </c>
      <c r="F956" s="777"/>
      <c r="G956" s="777"/>
      <c r="H956" s="777"/>
      <c r="I956" s="777"/>
      <c r="J956" s="777"/>
    </row>
    <row r="957" spans="1:10">
      <c r="A957" s="514"/>
      <c r="B957" s="982"/>
      <c r="C957" s="983"/>
      <c r="D957" s="517"/>
      <c r="E957" s="518"/>
      <c r="F957" s="517"/>
      <c r="G957" s="517"/>
      <c r="H957" s="517"/>
      <c r="I957" s="778" t="s">
        <v>2389</v>
      </c>
      <c r="J957" s="786"/>
    </row>
    <row r="958" spans="1:10">
      <c r="A958" s="621"/>
      <c r="B958" s="622" t="s">
        <v>2068</v>
      </c>
      <c r="C958" s="1009"/>
      <c r="D958" s="624"/>
      <c r="E958" s="625"/>
      <c r="F958" s="624"/>
      <c r="G958" s="624"/>
      <c r="H958" s="624"/>
      <c r="I958" s="624"/>
      <c r="J958" s="624"/>
    </row>
    <row r="959" spans="1:10" ht="63.75">
      <c r="A959" s="605" t="s">
        <v>2216</v>
      </c>
      <c r="B959" s="1010" t="s">
        <v>2069</v>
      </c>
      <c r="C959" s="1011" t="s">
        <v>2070</v>
      </c>
      <c r="D959" s="551" t="s">
        <v>31</v>
      </c>
      <c r="E959" s="552">
        <f>2*1.3</f>
        <v>2.6</v>
      </c>
      <c r="F959" s="1012"/>
      <c r="G959" s="554"/>
      <c r="H959" s="554"/>
      <c r="I959" s="554"/>
      <c r="J959" s="787"/>
    </row>
    <row r="960" spans="1:10">
      <c r="A960" s="514"/>
      <c r="B960" s="982"/>
      <c r="C960" s="983"/>
      <c r="D960" s="517"/>
      <c r="E960" s="518"/>
      <c r="F960" s="517"/>
      <c r="G960" s="517"/>
      <c r="H960" s="517"/>
      <c r="I960" s="778" t="s">
        <v>2455</v>
      </c>
      <c r="J960" s="786"/>
    </row>
    <row r="961" spans="1:10" ht="63.75">
      <c r="A961" s="605" t="s">
        <v>2219</v>
      </c>
      <c r="B961" s="1013" t="s">
        <v>2071</v>
      </c>
      <c r="C961" s="1011" t="s">
        <v>2072</v>
      </c>
      <c r="D961" s="551" t="s">
        <v>31</v>
      </c>
      <c r="E961" s="552">
        <f>2*1.3</f>
        <v>2.6</v>
      </c>
      <c r="F961" s="1012"/>
      <c r="G961" s="554"/>
      <c r="H961" s="554"/>
      <c r="I961" s="554"/>
      <c r="J961" s="787"/>
    </row>
    <row r="962" spans="1:10">
      <c r="A962" s="514"/>
      <c r="B962" s="982"/>
      <c r="C962" s="983"/>
      <c r="D962" s="517"/>
      <c r="E962" s="518"/>
      <c r="F962" s="517"/>
      <c r="G962" s="517"/>
      <c r="H962" s="517"/>
      <c r="I962" s="778" t="s">
        <v>2456</v>
      </c>
      <c r="J962" s="786"/>
    </row>
    <row r="963" spans="1:10" ht="63.75">
      <c r="A963" s="605" t="s">
        <v>2222</v>
      </c>
      <c r="B963" s="1010" t="s">
        <v>2073</v>
      </c>
      <c r="C963" s="1011" t="s">
        <v>2074</v>
      </c>
      <c r="D963" s="551" t="s">
        <v>31</v>
      </c>
      <c r="E963" s="552">
        <f>2*1.3</f>
        <v>2.6</v>
      </c>
      <c r="F963" s="1012"/>
      <c r="G963" s="554"/>
      <c r="H963" s="554"/>
      <c r="I963" s="554"/>
      <c r="J963" s="787"/>
    </row>
    <row r="964" spans="1:10">
      <c r="A964" s="514"/>
      <c r="B964" s="982"/>
      <c r="C964" s="983"/>
      <c r="D964" s="517"/>
      <c r="E964" s="518"/>
      <c r="F964" s="517"/>
      <c r="G964" s="517"/>
      <c r="H964" s="517"/>
      <c r="I964" s="778" t="s">
        <v>2457</v>
      </c>
      <c r="J964" s="786"/>
    </row>
    <row r="965" spans="1:10" ht="51">
      <c r="A965" s="605" t="s">
        <v>2225</v>
      </c>
      <c r="B965" s="1010" t="s">
        <v>2075</v>
      </c>
      <c r="C965" s="1011" t="s">
        <v>2076</v>
      </c>
      <c r="D965" s="551" t="s">
        <v>31</v>
      </c>
      <c r="E965" s="552">
        <f>1*1.3</f>
        <v>1.3</v>
      </c>
      <c r="F965" s="1012"/>
      <c r="G965" s="554"/>
      <c r="H965" s="554"/>
      <c r="I965" s="554"/>
      <c r="J965" s="787"/>
    </row>
    <row r="966" spans="1:10">
      <c r="A966" s="514"/>
      <c r="B966" s="982"/>
      <c r="C966" s="983"/>
      <c r="D966" s="517"/>
      <c r="E966" s="518"/>
      <c r="F966" s="517"/>
      <c r="G966" s="517"/>
      <c r="H966" s="517"/>
      <c r="I966" s="778" t="s">
        <v>2458</v>
      </c>
      <c r="J966" s="786"/>
    </row>
    <row r="967" spans="1:10" ht="63.75">
      <c r="A967" s="605" t="s">
        <v>2228</v>
      </c>
      <c r="B967" s="1010" t="s">
        <v>2077</v>
      </c>
      <c r="C967" s="1011" t="s">
        <v>2078</v>
      </c>
      <c r="D967" s="551" t="s">
        <v>31</v>
      </c>
      <c r="E967" s="552">
        <f>1*1.3</f>
        <v>1.3</v>
      </c>
      <c r="F967" s="1012"/>
      <c r="G967" s="554"/>
      <c r="H967" s="554"/>
      <c r="I967" s="554"/>
      <c r="J967" s="787"/>
    </row>
    <row r="968" spans="1:10">
      <c r="A968" s="514"/>
      <c r="B968" s="982"/>
      <c r="C968" s="983"/>
      <c r="D968" s="517"/>
      <c r="E968" s="518"/>
      <c r="F968" s="517"/>
      <c r="G968" s="517"/>
      <c r="H968" s="517"/>
      <c r="I968" s="778" t="s">
        <v>2459</v>
      </c>
      <c r="J968" s="786"/>
    </row>
    <row r="969" spans="1:10" ht="63.75">
      <c r="A969" s="605" t="s">
        <v>2231</v>
      </c>
      <c r="B969" s="1010" t="s">
        <v>2079</v>
      </c>
      <c r="C969" s="1011" t="s">
        <v>2078</v>
      </c>
      <c r="D969" s="551" t="s">
        <v>31</v>
      </c>
      <c r="E969" s="552">
        <f>1*1.3</f>
        <v>1.3</v>
      </c>
      <c r="F969" s="1012"/>
      <c r="G969" s="554"/>
      <c r="H969" s="554"/>
      <c r="I969" s="554"/>
      <c r="J969" s="787"/>
    </row>
    <row r="970" spans="1:10">
      <c r="A970" s="514"/>
      <c r="B970" s="982"/>
      <c r="C970" s="983"/>
      <c r="D970" s="517"/>
      <c r="E970" s="518"/>
      <c r="F970" s="517"/>
      <c r="G970" s="517"/>
      <c r="H970" s="517"/>
      <c r="I970" s="778" t="s">
        <v>2460</v>
      </c>
      <c r="J970" s="786"/>
    </row>
    <row r="971" spans="1:10" ht="51">
      <c r="A971" s="605" t="s">
        <v>2234</v>
      </c>
      <c r="B971" s="1010" t="s">
        <v>2080</v>
      </c>
      <c r="C971" s="1011" t="s">
        <v>2081</v>
      </c>
      <c r="D971" s="551" t="s">
        <v>31</v>
      </c>
      <c r="E971" s="552">
        <f>1*1.3</f>
        <v>1.3</v>
      </c>
      <c r="F971" s="1012"/>
      <c r="G971" s="554"/>
      <c r="H971" s="554"/>
      <c r="I971" s="554"/>
      <c r="J971" s="787"/>
    </row>
    <row r="972" spans="1:10">
      <c r="A972" s="514"/>
      <c r="B972" s="982"/>
      <c r="C972" s="983"/>
      <c r="D972" s="517"/>
      <c r="E972" s="518"/>
      <c r="F972" s="517"/>
      <c r="G972" s="517"/>
      <c r="H972" s="517"/>
      <c r="I972" s="778" t="s">
        <v>2461</v>
      </c>
      <c r="J972" s="786"/>
    </row>
    <row r="973" spans="1:10" ht="76.5">
      <c r="A973" s="605" t="s">
        <v>2237</v>
      </c>
      <c r="B973" s="1010" t="s">
        <v>2082</v>
      </c>
      <c r="C973" s="1011" t="s">
        <v>2083</v>
      </c>
      <c r="D973" s="551" t="s">
        <v>31</v>
      </c>
      <c r="E973" s="552">
        <f>2*1.3</f>
        <v>2.6</v>
      </c>
      <c r="F973" s="1012"/>
      <c r="G973" s="554"/>
      <c r="H973" s="554"/>
      <c r="I973" s="554"/>
      <c r="J973" s="787"/>
    </row>
    <row r="974" spans="1:10">
      <c r="A974" s="514"/>
      <c r="B974" s="982"/>
      <c r="C974" s="983"/>
      <c r="D974" s="517"/>
      <c r="E974" s="518"/>
      <c r="F974" s="517"/>
      <c r="G974" s="517"/>
      <c r="H974" s="517"/>
      <c r="I974" s="778" t="s">
        <v>2462</v>
      </c>
      <c r="J974" s="786"/>
    </row>
    <row r="975" spans="1:10" ht="76.5">
      <c r="A975" s="605" t="s">
        <v>2240</v>
      </c>
      <c r="B975" s="1010" t="s">
        <v>2084</v>
      </c>
      <c r="C975" s="1011" t="s">
        <v>2085</v>
      </c>
      <c r="D975" s="551" t="s">
        <v>31</v>
      </c>
      <c r="E975" s="552">
        <f>1*1.3</f>
        <v>1.3</v>
      </c>
      <c r="F975" s="1014"/>
      <c r="G975" s="554"/>
      <c r="H975" s="554"/>
      <c r="I975" s="554"/>
      <c r="J975" s="787"/>
    </row>
    <row r="976" spans="1:10">
      <c r="A976" s="514"/>
      <c r="B976" s="982"/>
      <c r="C976" s="983"/>
      <c r="D976" s="517"/>
      <c r="E976" s="518"/>
      <c r="F976" s="517"/>
      <c r="G976" s="517"/>
      <c r="H976" s="517"/>
      <c r="I976" s="778" t="s">
        <v>2463</v>
      </c>
      <c r="J976" s="786"/>
    </row>
    <row r="977" spans="1:10" ht="76.5">
      <c r="A977" s="605" t="s">
        <v>2243</v>
      </c>
      <c r="B977" s="1013" t="s">
        <v>2086</v>
      </c>
      <c r="C977" s="1011" t="s">
        <v>2087</v>
      </c>
      <c r="D977" s="551" t="s">
        <v>31</v>
      </c>
      <c r="E977" s="552">
        <f>3*1.3</f>
        <v>3.9000000000000004</v>
      </c>
      <c r="F977" s="1012"/>
      <c r="G977" s="554"/>
      <c r="H977" s="554"/>
      <c r="I977" s="554"/>
      <c r="J977" s="787"/>
    </row>
    <row r="978" spans="1:10">
      <c r="A978" s="514"/>
      <c r="B978" s="982"/>
      <c r="C978" s="983"/>
      <c r="D978" s="517"/>
      <c r="E978" s="518"/>
      <c r="F978" s="517"/>
      <c r="G978" s="517"/>
      <c r="H978" s="517"/>
      <c r="I978" s="778" t="s">
        <v>2464</v>
      </c>
      <c r="J978" s="786"/>
    </row>
    <row r="979" spans="1:10" ht="76.5">
      <c r="A979" s="605" t="s">
        <v>2246</v>
      </c>
      <c r="B979" s="1010" t="s">
        <v>2088</v>
      </c>
      <c r="C979" s="1011" t="s">
        <v>2089</v>
      </c>
      <c r="D979" s="551" t="s">
        <v>31</v>
      </c>
      <c r="E979" s="552">
        <f>3*1.3</f>
        <v>3.9000000000000004</v>
      </c>
      <c r="F979" s="1012"/>
      <c r="G979" s="554"/>
      <c r="H979" s="554"/>
      <c r="I979" s="554"/>
      <c r="J979" s="787"/>
    </row>
    <row r="980" spans="1:10">
      <c r="A980" s="514"/>
      <c r="B980" s="982"/>
      <c r="C980" s="983"/>
      <c r="D980" s="517"/>
      <c r="E980" s="518"/>
      <c r="F980" s="517"/>
      <c r="G980" s="517"/>
      <c r="H980" s="517"/>
      <c r="I980" s="778" t="s">
        <v>2465</v>
      </c>
      <c r="J980" s="786"/>
    </row>
    <row r="981" spans="1:10" ht="63.75">
      <c r="A981" s="605" t="s">
        <v>2249</v>
      </c>
      <c r="B981" s="1013" t="s">
        <v>2090</v>
      </c>
      <c r="C981" s="1011" t="s">
        <v>2091</v>
      </c>
      <c r="D981" s="551" t="s">
        <v>31</v>
      </c>
      <c r="E981" s="552">
        <f>5*1.3</f>
        <v>6.5</v>
      </c>
      <c r="F981" s="1012"/>
      <c r="G981" s="554"/>
      <c r="H981" s="554"/>
      <c r="I981" s="554"/>
      <c r="J981" s="787"/>
    </row>
    <row r="982" spans="1:10">
      <c r="A982" s="514"/>
      <c r="B982" s="982"/>
      <c r="C982" s="983"/>
      <c r="D982" s="517"/>
      <c r="E982" s="518"/>
      <c r="F982" s="517"/>
      <c r="G982" s="517"/>
      <c r="H982" s="517"/>
      <c r="I982" s="778" t="s">
        <v>2466</v>
      </c>
      <c r="J982" s="786"/>
    </row>
    <row r="983" spans="1:10" ht="63.75">
      <c r="A983" s="605" t="s">
        <v>2252</v>
      </c>
      <c r="B983" s="1013" t="s">
        <v>2092</v>
      </c>
      <c r="C983" s="1011" t="s">
        <v>2093</v>
      </c>
      <c r="D983" s="551" t="s">
        <v>31</v>
      </c>
      <c r="E983" s="552">
        <f>3*1.3</f>
        <v>3.9000000000000004</v>
      </c>
      <c r="F983" s="1012"/>
      <c r="G983" s="554"/>
      <c r="H983" s="554"/>
      <c r="I983" s="554"/>
      <c r="J983" s="787"/>
    </row>
    <row r="984" spans="1:10">
      <c r="A984" s="514"/>
      <c r="B984" s="982"/>
      <c r="C984" s="983"/>
      <c r="D984" s="517"/>
      <c r="E984" s="518"/>
      <c r="F984" s="517"/>
      <c r="G984" s="517"/>
      <c r="H984" s="517"/>
      <c r="I984" s="778" t="s">
        <v>2467</v>
      </c>
      <c r="J984" s="786"/>
    </row>
    <row r="985" spans="1:10" ht="76.5">
      <c r="A985" s="605" t="s">
        <v>2255</v>
      </c>
      <c r="B985" s="1010" t="s">
        <v>2094</v>
      </c>
      <c r="C985" s="1011" t="s">
        <v>2095</v>
      </c>
      <c r="D985" s="551" t="s">
        <v>31</v>
      </c>
      <c r="E985" s="552">
        <f>3*1.3</f>
        <v>3.9000000000000004</v>
      </c>
      <c r="F985" s="1012"/>
      <c r="G985" s="554"/>
      <c r="H985" s="554"/>
      <c r="I985" s="554"/>
      <c r="J985" s="787"/>
    </row>
    <row r="986" spans="1:10">
      <c r="A986" s="514"/>
      <c r="B986" s="982"/>
      <c r="C986" s="983"/>
      <c r="D986" s="517"/>
      <c r="E986" s="518"/>
      <c r="F986" s="517"/>
      <c r="G986" s="517"/>
      <c r="H986" s="517"/>
      <c r="I986" s="778" t="s">
        <v>2468</v>
      </c>
      <c r="J986" s="786"/>
    </row>
    <row r="987" spans="1:10" ht="63.75">
      <c r="A987" s="605" t="s">
        <v>2258</v>
      </c>
      <c r="B987" s="1010" t="s">
        <v>2096</v>
      </c>
      <c r="C987" s="1011" t="s">
        <v>2097</v>
      </c>
      <c r="D987" s="551"/>
      <c r="E987" s="556">
        <f>2*1.3</f>
        <v>2.6</v>
      </c>
      <c r="F987" s="1012"/>
      <c r="G987" s="554"/>
      <c r="H987" s="554"/>
      <c r="I987" s="554"/>
      <c r="J987" s="787"/>
    </row>
    <row r="988" spans="1:10">
      <c r="A988" s="514"/>
      <c r="B988" s="982"/>
      <c r="C988" s="983"/>
      <c r="D988" s="517"/>
      <c r="E988" s="518"/>
      <c r="F988" s="517"/>
      <c r="G988" s="517"/>
      <c r="H988" s="517"/>
      <c r="I988" s="778" t="s">
        <v>2469</v>
      </c>
      <c r="J988" s="786"/>
    </row>
    <row r="989" spans="1:10" ht="76.5">
      <c r="A989" s="605" t="s">
        <v>2261</v>
      </c>
      <c r="B989" s="1010" t="s">
        <v>2098</v>
      </c>
      <c r="C989" s="1011" t="s">
        <v>2099</v>
      </c>
      <c r="D989" s="551" t="s">
        <v>31</v>
      </c>
      <c r="E989" s="552">
        <f>4*1.3</f>
        <v>5.2</v>
      </c>
      <c r="F989" s="1012"/>
      <c r="G989" s="554"/>
      <c r="H989" s="554"/>
      <c r="I989" s="554"/>
      <c r="J989" s="787"/>
    </row>
    <row r="990" spans="1:10">
      <c r="A990" s="514"/>
      <c r="B990" s="982"/>
      <c r="C990" s="983"/>
      <c r="D990" s="517"/>
      <c r="E990" s="518"/>
      <c r="F990" s="517"/>
      <c r="G990" s="517"/>
      <c r="H990" s="517"/>
      <c r="I990" s="778" t="s">
        <v>2470</v>
      </c>
      <c r="J990" s="786"/>
    </row>
    <row r="991" spans="1:10" ht="76.5">
      <c r="A991" s="605" t="s">
        <v>2264</v>
      </c>
      <c r="B991" s="1010" t="s">
        <v>2100</v>
      </c>
      <c r="C991" s="1011" t="s">
        <v>2101</v>
      </c>
      <c r="D991" s="551" t="s">
        <v>31</v>
      </c>
      <c r="E991" s="552">
        <f>2*1.3</f>
        <v>2.6</v>
      </c>
      <c r="F991" s="1012"/>
      <c r="G991" s="554"/>
      <c r="H991" s="554"/>
      <c r="I991" s="554"/>
      <c r="J991" s="787"/>
    </row>
    <row r="992" spans="1:10">
      <c r="A992" s="514"/>
      <c r="B992" s="982"/>
      <c r="C992" s="983"/>
      <c r="D992" s="517"/>
      <c r="E992" s="518"/>
      <c r="F992" s="517"/>
      <c r="G992" s="517"/>
      <c r="H992" s="517"/>
      <c r="I992" s="778" t="s">
        <v>2471</v>
      </c>
      <c r="J992" s="786"/>
    </row>
    <row r="993" spans="1:10" ht="76.5">
      <c r="A993" s="605" t="s">
        <v>2267</v>
      </c>
      <c r="B993" s="1010" t="s">
        <v>2102</v>
      </c>
      <c r="C993" s="1011" t="s">
        <v>2103</v>
      </c>
      <c r="D993" s="551" t="s">
        <v>31</v>
      </c>
      <c r="E993" s="552">
        <f>3*1.3</f>
        <v>3.9000000000000004</v>
      </c>
      <c r="F993" s="1012"/>
      <c r="G993" s="554"/>
      <c r="H993" s="554"/>
      <c r="I993" s="554"/>
      <c r="J993" s="787"/>
    </row>
    <row r="994" spans="1:10">
      <c r="A994" s="514"/>
      <c r="B994" s="982"/>
      <c r="C994" s="983"/>
      <c r="D994" s="517"/>
      <c r="E994" s="518"/>
      <c r="F994" s="517"/>
      <c r="G994" s="517"/>
      <c r="H994" s="517"/>
      <c r="I994" s="778" t="s">
        <v>2472</v>
      </c>
      <c r="J994" s="786"/>
    </row>
    <row r="995" spans="1:10" ht="63.75">
      <c r="A995" s="605" t="s">
        <v>2270</v>
      </c>
      <c r="B995" s="1013" t="s">
        <v>2104</v>
      </c>
      <c r="C995" s="1011" t="s">
        <v>2105</v>
      </c>
      <c r="D995" s="551" t="s">
        <v>31</v>
      </c>
      <c r="E995" s="552">
        <f>4*1.3</f>
        <v>5.2</v>
      </c>
      <c r="F995" s="1012"/>
      <c r="G995" s="554"/>
      <c r="H995" s="554"/>
      <c r="I995" s="554"/>
      <c r="J995" s="787"/>
    </row>
    <row r="996" spans="1:10">
      <c r="A996" s="514"/>
      <c r="B996" s="982"/>
      <c r="C996" s="983"/>
      <c r="D996" s="517"/>
      <c r="E996" s="518"/>
      <c r="F996" s="517"/>
      <c r="G996" s="517"/>
      <c r="H996" s="517"/>
      <c r="I996" s="778" t="s">
        <v>2473</v>
      </c>
      <c r="J996" s="786"/>
    </row>
    <row r="997" spans="1:10" ht="63.75">
      <c r="A997" s="605" t="s">
        <v>2273</v>
      </c>
      <c r="B997" s="1013" t="s">
        <v>2106</v>
      </c>
      <c r="C997" s="1011" t="s">
        <v>2107</v>
      </c>
      <c r="D997" s="551" t="s">
        <v>31</v>
      </c>
      <c r="E997" s="552">
        <f>4*1.3</f>
        <v>5.2</v>
      </c>
      <c r="F997" s="1012"/>
      <c r="G997" s="554"/>
      <c r="H997" s="554"/>
      <c r="I997" s="554"/>
      <c r="J997" s="787"/>
    </row>
    <row r="998" spans="1:10">
      <c r="A998" s="514"/>
      <c r="B998" s="982"/>
      <c r="C998" s="983"/>
      <c r="D998" s="517"/>
      <c r="E998" s="518"/>
      <c r="F998" s="517"/>
      <c r="G998" s="517"/>
      <c r="H998" s="517"/>
      <c r="I998" s="778" t="s">
        <v>2474</v>
      </c>
      <c r="J998" s="786"/>
    </row>
    <row r="999" spans="1:10" ht="63.75">
      <c r="A999" s="605" t="s">
        <v>2276</v>
      </c>
      <c r="B999" s="1013" t="s">
        <v>2108</v>
      </c>
      <c r="C999" s="1011" t="s">
        <v>2109</v>
      </c>
      <c r="D999" s="551" t="s">
        <v>31</v>
      </c>
      <c r="E999" s="552">
        <f>3*1.3</f>
        <v>3.9000000000000004</v>
      </c>
      <c r="F999" s="1015"/>
      <c r="G999" s="554"/>
      <c r="H999" s="554"/>
      <c r="I999" s="554"/>
      <c r="J999" s="787"/>
    </row>
    <row r="1000" spans="1:10">
      <c r="A1000" s="514"/>
      <c r="B1000" s="982"/>
      <c r="C1000" s="983"/>
      <c r="D1000" s="517"/>
      <c r="E1000" s="518"/>
      <c r="F1000" s="517"/>
      <c r="G1000" s="517"/>
      <c r="H1000" s="517"/>
      <c r="I1000" s="778" t="s">
        <v>2475</v>
      </c>
      <c r="J1000" s="786"/>
    </row>
    <row r="1001" spans="1:10" ht="63.75">
      <c r="A1001" s="605" t="s">
        <v>2279</v>
      </c>
      <c r="B1001" s="1013" t="s">
        <v>2110</v>
      </c>
      <c r="C1001" s="1011" t="s">
        <v>2111</v>
      </c>
      <c r="D1001" s="551" t="s">
        <v>31</v>
      </c>
      <c r="E1001" s="552">
        <f>2*1.3</f>
        <v>2.6</v>
      </c>
      <c r="F1001" s="1012"/>
      <c r="G1001" s="554"/>
      <c r="H1001" s="554"/>
      <c r="I1001" s="554"/>
      <c r="J1001" s="787"/>
    </row>
    <row r="1002" spans="1:10">
      <c r="A1002" s="514"/>
      <c r="B1002" s="982"/>
      <c r="C1002" s="983"/>
      <c r="D1002" s="517"/>
      <c r="E1002" s="518"/>
      <c r="F1002" s="517"/>
      <c r="G1002" s="517"/>
      <c r="H1002" s="517"/>
      <c r="I1002" s="778" t="s">
        <v>2476</v>
      </c>
      <c r="J1002" s="786"/>
    </row>
    <row r="1003" spans="1:10" ht="76.5">
      <c r="A1003" s="605" t="s">
        <v>2282</v>
      </c>
      <c r="B1003" s="1013" t="s">
        <v>2112</v>
      </c>
      <c r="C1003" s="1011" t="s">
        <v>2113</v>
      </c>
      <c r="D1003" s="551" t="s">
        <v>31</v>
      </c>
      <c r="E1003" s="552">
        <f>3*1.3</f>
        <v>3.9000000000000004</v>
      </c>
      <c r="F1003" s="1012"/>
      <c r="G1003" s="554"/>
      <c r="H1003" s="554"/>
      <c r="I1003" s="554"/>
      <c r="J1003" s="787"/>
    </row>
    <row r="1004" spans="1:10">
      <c r="A1004" s="514"/>
      <c r="B1004" s="982"/>
      <c r="C1004" s="983"/>
      <c r="D1004" s="517"/>
      <c r="E1004" s="518"/>
      <c r="F1004" s="517"/>
      <c r="G1004" s="517"/>
      <c r="H1004" s="517"/>
      <c r="I1004" s="778" t="s">
        <v>2477</v>
      </c>
      <c r="J1004" s="786"/>
    </row>
    <row r="1005" spans="1:10" ht="63.75">
      <c r="A1005" s="605" t="s">
        <v>2285</v>
      </c>
      <c r="B1005" s="1013" t="s">
        <v>2114</v>
      </c>
      <c r="C1005" s="1011" t="s">
        <v>2115</v>
      </c>
      <c r="D1005" s="551" t="s">
        <v>31</v>
      </c>
      <c r="E1005" s="552">
        <f>2*1.3</f>
        <v>2.6</v>
      </c>
      <c r="F1005" s="1012"/>
      <c r="G1005" s="554"/>
      <c r="H1005" s="554"/>
      <c r="I1005" s="554"/>
      <c r="J1005" s="787"/>
    </row>
    <row r="1006" spans="1:10">
      <c r="A1006" s="514"/>
      <c r="B1006" s="982"/>
      <c r="C1006" s="983"/>
      <c r="D1006" s="517"/>
      <c r="E1006" s="518"/>
      <c r="F1006" s="517"/>
      <c r="G1006" s="517"/>
      <c r="H1006" s="517"/>
      <c r="I1006" s="778" t="s">
        <v>2478</v>
      </c>
      <c r="J1006" s="786"/>
    </row>
    <row r="1007" spans="1:10" ht="76.5">
      <c r="A1007" s="605" t="s">
        <v>2288</v>
      </c>
      <c r="B1007" s="1010" t="s">
        <v>2116</v>
      </c>
      <c r="C1007" s="1011" t="s">
        <v>2117</v>
      </c>
      <c r="D1007" s="551" t="s">
        <v>31</v>
      </c>
      <c r="E1007" s="552">
        <f>3*1.3</f>
        <v>3.9000000000000004</v>
      </c>
      <c r="F1007" s="1012"/>
      <c r="G1007" s="554"/>
      <c r="H1007" s="554"/>
      <c r="I1007" s="554"/>
      <c r="J1007" s="787"/>
    </row>
    <row r="1008" spans="1:10">
      <c r="A1008" s="514"/>
      <c r="B1008" s="982"/>
      <c r="C1008" s="983"/>
      <c r="D1008" s="517"/>
      <c r="E1008" s="518"/>
      <c r="F1008" s="517"/>
      <c r="G1008" s="517"/>
      <c r="H1008" s="517"/>
      <c r="I1008" s="778" t="s">
        <v>2479</v>
      </c>
      <c r="J1008" s="786"/>
    </row>
    <row r="1009" spans="1:10" ht="63.75">
      <c r="A1009" s="605" t="s">
        <v>2291</v>
      </c>
      <c r="B1009" s="1010" t="s">
        <v>2118</v>
      </c>
      <c r="C1009" s="1011" t="s">
        <v>2119</v>
      </c>
      <c r="D1009" s="551" t="s">
        <v>31</v>
      </c>
      <c r="E1009" s="552" t="s">
        <v>241</v>
      </c>
      <c r="F1009" s="1012"/>
      <c r="G1009" s="554"/>
      <c r="H1009" s="554"/>
      <c r="I1009" s="554"/>
      <c r="J1009" s="787"/>
    </row>
    <row r="1010" spans="1:10">
      <c r="A1010" s="514"/>
      <c r="B1010" s="982"/>
      <c r="C1010" s="983"/>
      <c r="D1010" s="517"/>
      <c r="E1010" s="518"/>
      <c r="F1010" s="517"/>
      <c r="G1010" s="517"/>
      <c r="H1010" s="517"/>
      <c r="I1010" s="778" t="s">
        <v>2480</v>
      </c>
      <c r="J1010" s="786"/>
    </row>
    <row r="1011" spans="1:10" ht="63.75">
      <c r="A1011" s="605" t="s">
        <v>2294</v>
      </c>
      <c r="B1011" s="1013" t="s">
        <v>2120</v>
      </c>
      <c r="C1011" s="1011" t="s">
        <v>2121</v>
      </c>
      <c r="D1011" s="551" t="s">
        <v>31</v>
      </c>
      <c r="E1011" s="552">
        <f>2*1.3</f>
        <v>2.6</v>
      </c>
      <c r="F1011" s="1015"/>
      <c r="G1011" s="554"/>
      <c r="H1011" s="554"/>
      <c r="I1011" s="554"/>
      <c r="J1011" s="787"/>
    </row>
    <row r="1012" spans="1:10">
      <c r="A1012" s="514"/>
      <c r="B1012" s="982"/>
      <c r="C1012" s="983"/>
      <c r="D1012" s="517"/>
      <c r="E1012" s="518"/>
      <c r="F1012" s="517"/>
      <c r="G1012" s="517"/>
      <c r="H1012" s="517"/>
      <c r="I1012" s="778" t="s">
        <v>2481</v>
      </c>
      <c r="J1012" s="786"/>
    </row>
    <row r="1013" spans="1:10" ht="63.75">
      <c r="A1013" s="605" t="s">
        <v>2297</v>
      </c>
      <c r="B1013" s="1013" t="s">
        <v>2122</v>
      </c>
      <c r="C1013" s="1011" t="s">
        <v>2123</v>
      </c>
      <c r="D1013" s="551" t="s">
        <v>31</v>
      </c>
      <c r="E1013" s="552" t="s">
        <v>11</v>
      </c>
      <c r="F1013" s="1012"/>
      <c r="G1013" s="554"/>
      <c r="H1013" s="554"/>
      <c r="I1013" s="554"/>
      <c r="J1013" s="787"/>
    </row>
    <row r="1014" spans="1:10">
      <c r="A1014" s="514"/>
      <c r="B1014" s="982"/>
      <c r="C1014" s="983"/>
      <c r="D1014" s="517"/>
      <c r="E1014" s="518"/>
      <c r="F1014" s="517"/>
      <c r="G1014" s="517"/>
      <c r="H1014" s="517"/>
      <c r="I1014" s="778" t="s">
        <v>2482</v>
      </c>
      <c r="J1014" s="786"/>
    </row>
    <row r="1015" spans="1:10" ht="63.75">
      <c r="A1015" s="605" t="s">
        <v>2300</v>
      </c>
      <c r="B1015" s="1013" t="s">
        <v>2124</v>
      </c>
      <c r="C1015" s="1011" t="s">
        <v>2125</v>
      </c>
      <c r="D1015" s="551" t="s">
        <v>31</v>
      </c>
      <c r="E1015" s="552">
        <f>2*1.3</f>
        <v>2.6</v>
      </c>
      <c r="F1015" s="1015"/>
      <c r="G1015" s="554"/>
      <c r="H1015" s="554"/>
      <c r="I1015" s="554"/>
      <c r="J1015" s="787"/>
    </row>
    <row r="1016" spans="1:10">
      <c r="A1016" s="514"/>
      <c r="B1016" s="982"/>
      <c r="C1016" s="983"/>
      <c r="D1016" s="517"/>
      <c r="E1016" s="518"/>
      <c r="F1016" s="517"/>
      <c r="G1016" s="517"/>
      <c r="H1016" s="517"/>
      <c r="I1016" s="778" t="s">
        <v>2483</v>
      </c>
      <c r="J1016" s="786"/>
    </row>
    <row r="1017" spans="1:10" ht="63.75">
      <c r="A1017" s="605" t="s">
        <v>2303</v>
      </c>
      <c r="B1017" s="1013" t="s">
        <v>2126</v>
      </c>
      <c r="C1017" s="1011" t="s">
        <v>2127</v>
      </c>
      <c r="D1017" s="551" t="s">
        <v>31</v>
      </c>
      <c r="E1017" s="552">
        <f>1*1.3</f>
        <v>1.3</v>
      </c>
      <c r="F1017" s="1012"/>
      <c r="G1017" s="554"/>
      <c r="H1017" s="554"/>
      <c r="I1017" s="554"/>
      <c r="J1017" s="787"/>
    </row>
    <row r="1018" spans="1:10">
      <c r="A1018" s="514"/>
      <c r="B1018" s="982"/>
      <c r="C1018" s="983"/>
      <c r="D1018" s="517"/>
      <c r="E1018" s="518"/>
      <c r="F1018" s="517"/>
      <c r="G1018" s="517"/>
      <c r="H1018" s="517"/>
      <c r="I1018" s="778" t="s">
        <v>2484</v>
      </c>
      <c r="J1018" s="786"/>
    </row>
    <row r="1019" spans="1:10" ht="51">
      <c r="A1019" s="605" t="s">
        <v>2306</v>
      </c>
      <c r="B1019" s="1013" t="s">
        <v>2128</v>
      </c>
      <c r="C1019" s="1011" t="s">
        <v>2129</v>
      </c>
      <c r="D1019" s="551" t="s">
        <v>31</v>
      </c>
      <c r="E1019" s="552">
        <f>1*1.3</f>
        <v>1.3</v>
      </c>
      <c r="F1019" s="1012"/>
      <c r="G1019" s="554"/>
      <c r="H1019" s="554"/>
      <c r="I1019" s="554"/>
      <c r="J1019" s="787"/>
    </row>
    <row r="1020" spans="1:10">
      <c r="A1020" s="514"/>
      <c r="B1020" s="982"/>
      <c r="C1020" s="983"/>
      <c r="D1020" s="517"/>
      <c r="E1020" s="518"/>
      <c r="F1020" s="517"/>
      <c r="G1020" s="517"/>
      <c r="H1020" s="517"/>
      <c r="I1020" s="778" t="s">
        <v>2485</v>
      </c>
      <c r="J1020" s="786"/>
    </row>
    <row r="1021" spans="1:10" ht="76.5">
      <c r="A1021" s="605" t="s">
        <v>2309</v>
      </c>
      <c r="B1021" s="1013" t="s">
        <v>2130</v>
      </c>
      <c r="C1021" s="1011" t="s">
        <v>2131</v>
      </c>
      <c r="D1021" s="551" t="s">
        <v>31</v>
      </c>
      <c r="E1021" s="552">
        <f>1*1.3</f>
        <v>1.3</v>
      </c>
      <c r="F1021" s="1012"/>
      <c r="G1021" s="554"/>
      <c r="H1021" s="554"/>
      <c r="I1021" s="554"/>
      <c r="J1021" s="787"/>
    </row>
    <row r="1022" spans="1:10">
      <c r="A1022" s="514"/>
      <c r="B1022" s="982"/>
      <c r="C1022" s="983"/>
      <c r="D1022" s="517"/>
      <c r="E1022" s="518"/>
      <c r="F1022" s="517"/>
      <c r="G1022" s="517"/>
      <c r="H1022" s="517"/>
      <c r="I1022" s="778" t="s">
        <v>2486</v>
      </c>
      <c r="J1022" s="786"/>
    </row>
    <row r="1023" spans="1:10" ht="76.5">
      <c r="A1023" s="605" t="s">
        <v>2312</v>
      </c>
      <c r="B1023" s="1013" t="s">
        <v>2132</v>
      </c>
      <c r="C1023" s="1011" t="s">
        <v>2133</v>
      </c>
      <c r="D1023" s="551" t="s">
        <v>31</v>
      </c>
      <c r="E1023" s="552">
        <f>1*1.3</f>
        <v>1.3</v>
      </c>
      <c r="F1023" s="1012"/>
      <c r="G1023" s="554"/>
      <c r="H1023" s="554"/>
      <c r="I1023" s="554"/>
      <c r="J1023" s="787"/>
    </row>
    <row r="1024" spans="1:10">
      <c r="A1024" s="514"/>
      <c r="B1024" s="982"/>
      <c r="C1024" s="983"/>
      <c r="D1024" s="517"/>
      <c r="E1024" s="518"/>
      <c r="F1024" s="517"/>
      <c r="G1024" s="517"/>
      <c r="H1024" s="517"/>
      <c r="I1024" s="778" t="s">
        <v>2487</v>
      </c>
      <c r="J1024" s="786"/>
    </row>
    <row r="1025" spans="1:10" ht="76.5">
      <c r="A1025" s="605" t="s">
        <v>2315</v>
      </c>
      <c r="B1025" s="1013" t="s">
        <v>2134</v>
      </c>
      <c r="C1025" s="1011" t="s">
        <v>2135</v>
      </c>
      <c r="D1025" s="551" t="s">
        <v>31</v>
      </c>
      <c r="E1025" s="552">
        <f>1*1.3</f>
        <v>1.3</v>
      </c>
      <c r="F1025" s="1012"/>
      <c r="G1025" s="554"/>
      <c r="H1025" s="554"/>
      <c r="I1025" s="554"/>
      <c r="J1025" s="787"/>
    </row>
    <row r="1026" spans="1:10">
      <c r="A1026" s="514"/>
      <c r="B1026" s="982"/>
      <c r="C1026" s="983"/>
      <c r="D1026" s="517"/>
      <c r="E1026" s="518"/>
      <c r="F1026" s="517"/>
      <c r="G1026" s="517"/>
      <c r="H1026" s="517"/>
      <c r="I1026" s="778" t="s">
        <v>2488</v>
      </c>
      <c r="J1026" s="786"/>
    </row>
    <row r="1027" spans="1:10" ht="63.75">
      <c r="A1027" s="605" t="s">
        <v>2334</v>
      </c>
      <c r="B1027" s="1013" t="s">
        <v>2136</v>
      </c>
      <c r="C1027" s="1011" t="s">
        <v>2137</v>
      </c>
      <c r="D1027" s="551" t="s">
        <v>31</v>
      </c>
      <c r="E1027" s="552" t="s">
        <v>162</v>
      </c>
      <c r="F1027" s="1012"/>
      <c r="G1027" s="554"/>
      <c r="H1027" s="554"/>
      <c r="I1027" s="554"/>
      <c r="J1027" s="787"/>
    </row>
    <row r="1028" spans="1:10">
      <c r="A1028" s="514"/>
      <c r="B1028" s="982"/>
      <c r="C1028" s="983"/>
      <c r="D1028" s="517"/>
      <c r="E1028" s="518"/>
      <c r="F1028" s="517"/>
      <c r="G1028" s="517"/>
      <c r="H1028" s="517"/>
      <c r="I1028" s="778" t="s">
        <v>2489</v>
      </c>
      <c r="J1028" s="786"/>
    </row>
    <row r="1029" spans="1:10" ht="76.5">
      <c r="A1029" s="605" t="s">
        <v>2390</v>
      </c>
      <c r="B1029" s="1013" t="s">
        <v>2138</v>
      </c>
      <c r="C1029" s="1011" t="s">
        <v>2139</v>
      </c>
      <c r="D1029" s="551" t="s">
        <v>31</v>
      </c>
      <c r="E1029" s="552">
        <f>1*1.3</f>
        <v>1.3</v>
      </c>
      <c r="F1029" s="1012"/>
      <c r="G1029" s="554"/>
      <c r="H1029" s="554"/>
      <c r="I1029" s="554"/>
      <c r="J1029" s="787"/>
    </row>
    <row r="1030" spans="1:10">
      <c r="A1030" s="514"/>
      <c r="B1030" s="982"/>
      <c r="C1030" s="983"/>
      <c r="D1030" s="517"/>
      <c r="E1030" s="518"/>
      <c r="F1030" s="517"/>
      <c r="G1030" s="517"/>
      <c r="H1030" s="517"/>
      <c r="I1030" s="778" t="s">
        <v>2490</v>
      </c>
      <c r="J1030" s="786"/>
    </row>
    <row r="1031" spans="1:10" ht="63.75">
      <c r="A1031" s="605" t="s">
        <v>2391</v>
      </c>
      <c r="B1031" s="1013" t="s">
        <v>2140</v>
      </c>
      <c r="C1031" s="1011" t="s">
        <v>2141</v>
      </c>
      <c r="D1031" s="551" t="s">
        <v>31</v>
      </c>
      <c r="E1031" s="552">
        <f>3*1.3</f>
        <v>3.9000000000000004</v>
      </c>
      <c r="F1031" s="1015"/>
      <c r="G1031" s="554"/>
      <c r="H1031" s="554"/>
      <c r="I1031" s="554"/>
      <c r="J1031" s="787"/>
    </row>
    <row r="1032" spans="1:10">
      <c r="A1032" s="514"/>
      <c r="B1032" s="982"/>
      <c r="C1032" s="983"/>
      <c r="D1032" s="517"/>
      <c r="E1032" s="518"/>
      <c r="F1032" s="517"/>
      <c r="G1032" s="517"/>
      <c r="H1032" s="517"/>
      <c r="I1032" s="778" t="s">
        <v>2491</v>
      </c>
      <c r="J1032" s="786"/>
    </row>
    <row r="1033" spans="1:10" ht="76.5">
      <c r="A1033" s="605" t="s">
        <v>2392</v>
      </c>
      <c r="B1033" s="1013" t="s">
        <v>2142</v>
      </c>
      <c r="C1033" s="1011" t="s">
        <v>2143</v>
      </c>
      <c r="D1033" s="551" t="s">
        <v>31</v>
      </c>
      <c r="E1033" s="552">
        <f>1*1.3</f>
        <v>1.3</v>
      </c>
      <c r="F1033" s="1012"/>
      <c r="G1033" s="554"/>
      <c r="H1033" s="554"/>
      <c r="I1033" s="554"/>
      <c r="J1033" s="787"/>
    </row>
    <row r="1034" spans="1:10">
      <c r="A1034" s="514"/>
      <c r="B1034" s="982"/>
      <c r="C1034" s="983"/>
      <c r="D1034" s="517"/>
      <c r="E1034" s="518"/>
      <c r="F1034" s="517"/>
      <c r="G1034" s="517"/>
      <c r="H1034" s="517"/>
      <c r="I1034" s="778" t="s">
        <v>2492</v>
      </c>
      <c r="J1034" s="786"/>
    </row>
    <row r="1035" spans="1:10" ht="63.75">
      <c r="A1035" s="605" t="s">
        <v>2393</v>
      </c>
      <c r="B1035" s="1013" t="s">
        <v>2144</v>
      </c>
      <c r="C1035" s="1011" t="s">
        <v>2145</v>
      </c>
      <c r="D1035" s="551" t="s">
        <v>31</v>
      </c>
      <c r="E1035" s="552">
        <f>2*1.3</f>
        <v>2.6</v>
      </c>
      <c r="F1035" s="1012"/>
      <c r="G1035" s="554"/>
      <c r="H1035" s="554"/>
      <c r="I1035" s="554"/>
      <c r="J1035" s="787"/>
    </row>
    <row r="1036" spans="1:10">
      <c r="A1036" s="514"/>
      <c r="B1036" s="982"/>
      <c r="C1036" s="983"/>
      <c r="D1036" s="517"/>
      <c r="E1036" s="518"/>
      <c r="F1036" s="517"/>
      <c r="G1036" s="517"/>
      <c r="H1036" s="517"/>
      <c r="I1036" s="778" t="s">
        <v>2493</v>
      </c>
      <c r="J1036" s="786"/>
    </row>
    <row r="1037" spans="1:10" ht="51">
      <c r="A1037" s="605" t="s">
        <v>2394</v>
      </c>
      <c r="B1037" s="1013" t="s">
        <v>2146</v>
      </c>
      <c r="C1037" s="1011" t="s">
        <v>2147</v>
      </c>
      <c r="D1037" s="551" t="s">
        <v>31</v>
      </c>
      <c r="E1037" s="552">
        <f>3*1.3</f>
        <v>3.9000000000000004</v>
      </c>
      <c r="F1037" s="1012"/>
      <c r="G1037" s="554"/>
      <c r="H1037" s="554"/>
      <c r="I1037" s="554"/>
      <c r="J1037" s="787"/>
    </row>
    <row r="1038" spans="1:10">
      <c r="A1038" s="514"/>
      <c r="B1038" s="982"/>
      <c r="C1038" s="983"/>
      <c r="D1038" s="517"/>
      <c r="E1038" s="518"/>
      <c r="F1038" s="517"/>
      <c r="G1038" s="517"/>
      <c r="H1038" s="517"/>
      <c r="I1038" s="778" t="s">
        <v>2494</v>
      </c>
      <c r="J1038" s="786"/>
    </row>
    <row r="1039" spans="1:10" ht="63.75">
      <c r="A1039" s="605" t="s">
        <v>2395</v>
      </c>
      <c r="B1039" s="1013" t="s">
        <v>2148</v>
      </c>
      <c r="C1039" s="1011" t="s">
        <v>2149</v>
      </c>
      <c r="D1039" s="551" t="s">
        <v>2150</v>
      </c>
      <c r="E1039" s="552">
        <f>2*1.3</f>
        <v>2.6</v>
      </c>
      <c r="F1039" s="1012"/>
      <c r="G1039" s="554"/>
      <c r="H1039" s="554"/>
      <c r="I1039" s="554"/>
      <c r="J1039" s="787"/>
    </row>
    <row r="1040" spans="1:10">
      <c r="A1040" s="514"/>
      <c r="B1040" s="982"/>
      <c r="C1040" s="983"/>
      <c r="D1040" s="517"/>
      <c r="E1040" s="518"/>
      <c r="F1040" s="517"/>
      <c r="G1040" s="517"/>
      <c r="H1040" s="517"/>
      <c r="I1040" s="778" t="s">
        <v>2495</v>
      </c>
      <c r="J1040" s="786"/>
    </row>
    <row r="1041" spans="1:10" ht="76.5">
      <c r="A1041" s="605" t="s">
        <v>2396</v>
      </c>
      <c r="B1041" s="1013" t="s">
        <v>2151</v>
      </c>
      <c r="C1041" s="1011" t="s">
        <v>2152</v>
      </c>
      <c r="D1041" s="551" t="s">
        <v>31</v>
      </c>
      <c r="E1041" s="552">
        <f>2*1.3</f>
        <v>2.6</v>
      </c>
      <c r="F1041" s="1012"/>
      <c r="G1041" s="554"/>
      <c r="H1041" s="554"/>
      <c r="I1041" s="554"/>
      <c r="J1041" s="787"/>
    </row>
    <row r="1042" spans="1:10">
      <c r="A1042" s="514"/>
      <c r="B1042" s="982"/>
      <c r="C1042" s="983"/>
      <c r="D1042" s="517"/>
      <c r="E1042" s="518"/>
      <c r="F1042" s="517"/>
      <c r="G1042" s="517"/>
      <c r="H1042" s="517"/>
      <c r="I1042" s="778" t="s">
        <v>2496</v>
      </c>
      <c r="J1042" s="786"/>
    </row>
    <row r="1043" spans="1:10" ht="63.75">
      <c r="A1043" s="605" t="s">
        <v>2397</v>
      </c>
      <c r="B1043" s="1013" t="s">
        <v>2153</v>
      </c>
      <c r="C1043" s="1011" t="s">
        <v>2154</v>
      </c>
      <c r="D1043" s="551" t="s">
        <v>31</v>
      </c>
      <c r="E1043" s="552">
        <f>1*1.3</f>
        <v>1.3</v>
      </c>
      <c r="F1043" s="1012"/>
      <c r="G1043" s="554"/>
      <c r="H1043" s="554"/>
      <c r="I1043" s="554"/>
      <c r="J1043" s="787"/>
    </row>
    <row r="1044" spans="1:10">
      <c r="A1044" s="514"/>
      <c r="B1044" s="982"/>
      <c r="C1044" s="983"/>
      <c r="D1044" s="517"/>
      <c r="E1044" s="518"/>
      <c r="F1044" s="517"/>
      <c r="G1044" s="517"/>
      <c r="H1044" s="517"/>
      <c r="I1044" s="778" t="s">
        <v>2497</v>
      </c>
      <c r="J1044" s="786"/>
    </row>
    <row r="1045" spans="1:10" ht="63.75">
      <c r="A1045" s="605" t="s">
        <v>2398</v>
      </c>
      <c r="B1045" s="1013" t="s">
        <v>2155</v>
      </c>
      <c r="C1045" s="1011" t="s">
        <v>2156</v>
      </c>
      <c r="D1045" s="551" t="s">
        <v>31</v>
      </c>
      <c r="E1045" s="552">
        <f>1*1.3</f>
        <v>1.3</v>
      </c>
      <c r="F1045" s="1012"/>
      <c r="G1045" s="554"/>
      <c r="H1045" s="554"/>
      <c r="I1045" s="554"/>
      <c r="J1045" s="787"/>
    </row>
    <row r="1046" spans="1:10">
      <c r="A1046" s="514"/>
      <c r="B1046" s="982"/>
      <c r="C1046" s="983"/>
      <c r="D1046" s="517"/>
      <c r="E1046" s="518"/>
      <c r="F1046" s="517"/>
      <c r="G1046" s="517"/>
      <c r="H1046" s="517"/>
      <c r="I1046" s="778" t="s">
        <v>2498</v>
      </c>
      <c r="J1046" s="786"/>
    </row>
    <row r="1047" spans="1:10" ht="51">
      <c r="A1047" s="605" t="s">
        <v>2399</v>
      </c>
      <c r="B1047" s="1013" t="s">
        <v>2157</v>
      </c>
      <c r="C1047" s="1011" t="s">
        <v>2158</v>
      </c>
      <c r="D1047" s="551" t="s">
        <v>31</v>
      </c>
      <c r="E1047" s="552">
        <f>5*1.3</f>
        <v>6.5</v>
      </c>
      <c r="F1047" s="1012"/>
      <c r="G1047" s="554"/>
      <c r="H1047" s="554"/>
      <c r="I1047" s="554"/>
      <c r="J1047" s="787"/>
    </row>
    <row r="1048" spans="1:10">
      <c r="A1048" s="514"/>
      <c r="B1048" s="982"/>
      <c r="C1048" s="983"/>
      <c r="D1048" s="517"/>
      <c r="E1048" s="518"/>
      <c r="F1048" s="517"/>
      <c r="G1048" s="517"/>
      <c r="H1048" s="517"/>
      <c r="I1048" s="778" t="s">
        <v>2499</v>
      </c>
      <c r="J1048" s="786"/>
    </row>
    <row r="1049" spans="1:10" ht="63.75">
      <c r="A1049" s="605" t="s">
        <v>2400</v>
      </c>
      <c r="B1049" s="1013" t="s">
        <v>2159</v>
      </c>
      <c r="C1049" s="1011" t="s">
        <v>2160</v>
      </c>
      <c r="D1049" s="551" t="s">
        <v>31</v>
      </c>
      <c r="E1049" s="552">
        <f>2*1.3</f>
        <v>2.6</v>
      </c>
      <c r="F1049" s="1012"/>
      <c r="G1049" s="554"/>
      <c r="H1049" s="554"/>
      <c r="I1049" s="554"/>
      <c r="J1049" s="787"/>
    </row>
    <row r="1050" spans="1:10">
      <c r="A1050" s="514"/>
      <c r="B1050" s="982"/>
      <c r="C1050" s="983"/>
      <c r="D1050" s="517"/>
      <c r="E1050" s="518"/>
      <c r="F1050" s="517"/>
      <c r="G1050" s="517"/>
      <c r="H1050" s="517"/>
      <c r="I1050" s="778" t="s">
        <v>2500</v>
      </c>
      <c r="J1050" s="786"/>
    </row>
    <row r="1051" spans="1:10" ht="63.75">
      <c r="A1051" s="605" t="s">
        <v>2401</v>
      </c>
      <c r="B1051" s="1013" t="s">
        <v>2161</v>
      </c>
      <c r="C1051" s="1011" t="s">
        <v>2162</v>
      </c>
      <c r="D1051" s="551" t="s">
        <v>31</v>
      </c>
      <c r="E1051" s="552">
        <f>1*1.3</f>
        <v>1.3</v>
      </c>
      <c r="F1051" s="1012"/>
      <c r="G1051" s="554"/>
      <c r="H1051" s="554"/>
      <c r="I1051" s="554"/>
      <c r="J1051" s="787"/>
    </row>
    <row r="1052" spans="1:10">
      <c r="A1052" s="514"/>
      <c r="B1052" s="982"/>
      <c r="C1052" s="983"/>
      <c r="D1052" s="517"/>
      <c r="E1052" s="518"/>
      <c r="F1052" s="517"/>
      <c r="G1052" s="517"/>
      <c r="H1052" s="517"/>
      <c r="I1052" s="778" t="s">
        <v>2501</v>
      </c>
      <c r="J1052" s="786"/>
    </row>
    <row r="1053" spans="1:10" ht="63.75">
      <c r="A1053" s="605" t="s">
        <v>2402</v>
      </c>
      <c r="B1053" s="1013" t="s">
        <v>2163</v>
      </c>
      <c r="C1053" s="1011" t="s">
        <v>2164</v>
      </c>
      <c r="D1053" s="551" t="s">
        <v>31</v>
      </c>
      <c r="E1053" s="552">
        <f>2*1.3</f>
        <v>2.6</v>
      </c>
      <c r="F1053" s="1012"/>
      <c r="G1053" s="554"/>
      <c r="H1053" s="554"/>
      <c r="I1053" s="554"/>
      <c r="J1053" s="787"/>
    </row>
    <row r="1054" spans="1:10">
      <c r="A1054" s="514"/>
      <c r="B1054" s="982"/>
      <c r="C1054" s="983"/>
      <c r="D1054" s="517"/>
      <c r="E1054" s="518"/>
      <c r="F1054" s="517"/>
      <c r="G1054" s="517"/>
      <c r="H1054" s="517"/>
      <c r="I1054" s="778" t="s">
        <v>2502</v>
      </c>
      <c r="J1054" s="786"/>
    </row>
    <row r="1055" spans="1:10" ht="51">
      <c r="A1055" s="605" t="s">
        <v>2403</v>
      </c>
      <c r="B1055" s="1010" t="s">
        <v>2165</v>
      </c>
      <c r="C1055" s="1011" t="s">
        <v>2166</v>
      </c>
      <c r="D1055" s="551" t="s">
        <v>31</v>
      </c>
      <c r="E1055" s="552">
        <f>2*1.3</f>
        <v>2.6</v>
      </c>
      <c r="F1055" s="1012"/>
      <c r="G1055" s="554"/>
      <c r="H1055" s="554"/>
      <c r="I1055" s="554"/>
      <c r="J1055" s="787"/>
    </row>
    <row r="1056" spans="1:10">
      <c r="A1056" s="514"/>
      <c r="B1056" s="982"/>
      <c r="C1056" s="983"/>
      <c r="D1056" s="517"/>
      <c r="E1056" s="518"/>
      <c r="F1056" s="517"/>
      <c r="G1056" s="517"/>
      <c r="H1056" s="517"/>
      <c r="I1056" s="778" t="s">
        <v>2503</v>
      </c>
      <c r="J1056" s="786"/>
    </row>
    <row r="1057" spans="1:10" ht="63.75">
      <c r="A1057" s="605" t="s">
        <v>2404</v>
      </c>
      <c r="B1057" s="1010" t="s">
        <v>2167</v>
      </c>
      <c r="C1057" s="1011" t="s">
        <v>2168</v>
      </c>
      <c r="D1057" s="551" t="s">
        <v>31</v>
      </c>
      <c r="E1057" s="552">
        <f>3*1.3</f>
        <v>3.9000000000000004</v>
      </c>
      <c r="F1057" s="1012"/>
      <c r="G1057" s="554"/>
      <c r="H1057" s="554"/>
      <c r="I1057" s="554"/>
      <c r="J1057" s="787"/>
    </row>
    <row r="1058" spans="1:10">
      <c r="A1058" s="514"/>
      <c r="B1058" s="982"/>
      <c r="C1058" s="983"/>
      <c r="D1058" s="517"/>
      <c r="E1058" s="518"/>
      <c r="F1058" s="517"/>
      <c r="G1058" s="517"/>
      <c r="H1058" s="517"/>
      <c r="I1058" s="778" t="s">
        <v>2504</v>
      </c>
      <c r="J1058" s="786"/>
    </row>
    <row r="1059" spans="1:10" ht="63.75">
      <c r="A1059" s="605" t="s">
        <v>2405</v>
      </c>
      <c r="B1059" s="1010" t="s">
        <v>2169</v>
      </c>
      <c r="C1059" s="1011" t="s">
        <v>2170</v>
      </c>
      <c r="D1059" s="551" t="s">
        <v>31</v>
      </c>
      <c r="E1059" s="552">
        <f>2*1.3</f>
        <v>2.6</v>
      </c>
      <c r="F1059" s="1012"/>
      <c r="G1059" s="554"/>
      <c r="H1059" s="554"/>
      <c r="I1059" s="554"/>
      <c r="J1059" s="787"/>
    </row>
    <row r="1060" spans="1:10">
      <c r="A1060" s="514"/>
      <c r="B1060" s="982"/>
      <c r="C1060" s="983"/>
      <c r="D1060" s="517"/>
      <c r="E1060" s="518"/>
      <c r="F1060" s="517"/>
      <c r="G1060" s="517"/>
      <c r="H1060" s="517"/>
      <c r="I1060" s="778" t="s">
        <v>2505</v>
      </c>
      <c r="J1060" s="786"/>
    </row>
    <row r="1061" spans="1:10" ht="51">
      <c r="A1061" s="605" t="s">
        <v>2406</v>
      </c>
      <c r="B1061" s="1016" t="s">
        <v>2171</v>
      </c>
      <c r="C1061" s="1011" t="s">
        <v>2172</v>
      </c>
      <c r="D1061" s="551"/>
      <c r="E1061" s="552">
        <f>2*1.3</f>
        <v>2.6</v>
      </c>
      <c r="F1061" s="1012"/>
      <c r="G1061" s="554"/>
      <c r="H1061" s="554"/>
      <c r="I1061" s="554"/>
      <c r="J1061" s="787"/>
    </row>
    <row r="1062" spans="1:10">
      <c r="A1062" s="514"/>
      <c r="B1062" s="982"/>
      <c r="C1062" s="983"/>
      <c r="D1062" s="517"/>
      <c r="E1062" s="518"/>
      <c r="F1062" s="517"/>
      <c r="G1062" s="517"/>
      <c r="H1062" s="517"/>
      <c r="I1062" s="778" t="s">
        <v>2506</v>
      </c>
      <c r="J1062" s="786"/>
    </row>
    <row r="1063" spans="1:10" ht="63.75">
      <c r="A1063" s="605" t="s">
        <v>2407</v>
      </c>
      <c r="B1063" s="1010" t="s">
        <v>2173</v>
      </c>
      <c r="C1063" s="1011" t="s">
        <v>2174</v>
      </c>
      <c r="D1063" s="551" t="s">
        <v>31</v>
      </c>
      <c r="E1063" s="552">
        <f>2*1.3</f>
        <v>2.6</v>
      </c>
      <c r="F1063" s="1012"/>
      <c r="G1063" s="554"/>
      <c r="H1063" s="554"/>
      <c r="I1063" s="554"/>
      <c r="J1063" s="787"/>
    </row>
    <row r="1064" spans="1:10">
      <c r="A1064" s="514"/>
      <c r="B1064" s="982"/>
      <c r="C1064" s="983"/>
      <c r="D1064" s="517"/>
      <c r="E1064" s="518"/>
      <c r="F1064" s="517"/>
      <c r="G1064" s="517"/>
      <c r="H1064" s="517"/>
      <c r="I1064" s="778" t="s">
        <v>2507</v>
      </c>
      <c r="J1064" s="786"/>
    </row>
    <row r="1065" spans="1:10" ht="76.5">
      <c r="A1065" s="605" t="s">
        <v>2408</v>
      </c>
      <c r="B1065" s="1010" t="s">
        <v>2175</v>
      </c>
      <c r="C1065" s="1011" t="s">
        <v>2176</v>
      </c>
      <c r="D1065" s="551" t="s">
        <v>31</v>
      </c>
      <c r="E1065" s="552">
        <f>3*1.3</f>
        <v>3.9000000000000004</v>
      </c>
      <c r="F1065" s="1012"/>
      <c r="G1065" s="554"/>
      <c r="H1065" s="554"/>
      <c r="I1065" s="554"/>
      <c r="J1065" s="787"/>
    </row>
    <row r="1066" spans="1:10">
      <c r="A1066" s="514"/>
      <c r="B1066" s="982"/>
      <c r="C1066" s="983"/>
      <c r="D1066" s="517"/>
      <c r="E1066" s="518"/>
      <c r="F1066" s="517"/>
      <c r="G1066" s="517"/>
      <c r="H1066" s="517"/>
      <c r="I1066" s="778" t="s">
        <v>2508</v>
      </c>
      <c r="J1066" s="786"/>
    </row>
    <row r="1067" spans="1:10" ht="89.25">
      <c r="A1067" s="605" t="s">
        <v>50</v>
      </c>
      <c r="B1067" s="1010" t="s">
        <v>2177</v>
      </c>
      <c r="C1067" s="1011" t="s">
        <v>2178</v>
      </c>
      <c r="D1067" s="551" t="s">
        <v>31</v>
      </c>
      <c r="E1067" s="552">
        <f>2*1.3</f>
        <v>2.6</v>
      </c>
      <c r="F1067" s="1012"/>
      <c r="G1067" s="554"/>
      <c r="H1067" s="554"/>
      <c r="I1067" s="554"/>
      <c r="J1067" s="787"/>
    </row>
    <row r="1068" spans="1:10">
      <c r="A1068" s="514"/>
      <c r="B1068" s="982"/>
      <c r="C1068" s="983"/>
      <c r="D1068" s="517"/>
      <c r="E1068" s="518"/>
      <c r="F1068" s="517"/>
      <c r="G1068" s="517"/>
      <c r="H1068" s="517"/>
      <c r="I1068" s="778" t="s">
        <v>2509</v>
      </c>
      <c r="J1068" s="786"/>
    </row>
    <row r="1069" spans="1:10" ht="76.5">
      <c r="A1069" s="605" t="s">
        <v>2409</v>
      </c>
      <c r="B1069" s="1010" t="s">
        <v>2179</v>
      </c>
      <c r="C1069" s="1011" t="s">
        <v>2180</v>
      </c>
      <c r="D1069" s="551" t="s">
        <v>31</v>
      </c>
      <c r="E1069" s="552">
        <f>2*1.3</f>
        <v>2.6</v>
      </c>
      <c r="F1069" s="1012"/>
      <c r="G1069" s="554"/>
      <c r="H1069" s="554"/>
      <c r="I1069" s="554"/>
      <c r="J1069" s="787"/>
    </row>
    <row r="1070" spans="1:10">
      <c r="A1070" s="514"/>
      <c r="B1070" s="982"/>
      <c r="C1070" s="983"/>
      <c r="D1070" s="517"/>
      <c r="E1070" s="518"/>
      <c r="F1070" s="517"/>
      <c r="G1070" s="517"/>
      <c r="H1070" s="517"/>
      <c r="I1070" s="778" t="s">
        <v>2510</v>
      </c>
      <c r="J1070" s="786"/>
    </row>
    <row r="1071" spans="1:10" ht="63.75">
      <c r="A1071" s="605" t="s">
        <v>2410</v>
      </c>
      <c r="B1071" s="1010" t="s">
        <v>2181</v>
      </c>
      <c r="C1071" s="1011" t="s">
        <v>2182</v>
      </c>
      <c r="D1071" s="551" t="s">
        <v>31</v>
      </c>
      <c r="E1071" s="552">
        <f>2*1.3</f>
        <v>2.6</v>
      </c>
      <c r="F1071" s="1012"/>
      <c r="G1071" s="554"/>
      <c r="H1071" s="554"/>
      <c r="I1071" s="554"/>
      <c r="J1071" s="787"/>
    </row>
    <row r="1072" spans="1:10">
      <c r="A1072" s="514"/>
      <c r="B1072" s="982"/>
      <c r="C1072" s="983"/>
      <c r="D1072" s="517"/>
      <c r="E1072" s="518"/>
      <c r="F1072" s="517"/>
      <c r="G1072" s="517"/>
      <c r="H1072" s="517"/>
      <c r="I1072" s="778" t="s">
        <v>2511</v>
      </c>
      <c r="J1072" s="786"/>
    </row>
    <row r="1073" spans="1:10" ht="63.75">
      <c r="A1073" s="605" t="s">
        <v>2411</v>
      </c>
      <c r="B1073" s="1010" t="s">
        <v>2184</v>
      </c>
      <c r="C1073" s="1011" t="s">
        <v>2185</v>
      </c>
      <c r="D1073" s="551" t="s">
        <v>31</v>
      </c>
      <c r="E1073" s="552">
        <f>3*1.3</f>
        <v>3.9000000000000004</v>
      </c>
      <c r="F1073" s="1012"/>
      <c r="G1073" s="554"/>
      <c r="H1073" s="554"/>
      <c r="I1073" s="554"/>
      <c r="J1073" s="787"/>
    </row>
    <row r="1074" spans="1:10">
      <c r="A1074" s="514"/>
      <c r="B1074" s="982"/>
      <c r="C1074" s="983"/>
      <c r="D1074" s="517"/>
      <c r="E1074" s="518"/>
      <c r="F1074" s="517"/>
      <c r="G1074" s="517"/>
      <c r="H1074" s="517"/>
      <c r="I1074" s="778" t="s">
        <v>2512</v>
      </c>
      <c r="J1074" s="786"/>
    </row>
    <row r="1075" spans="1:10" ht="76.5">
      <c r="A1075" s="605" t="s">
        <v>2412</v>
      </c>
      <c r="B1075" s="1010" t="s">
        <v>2187</v>
      </c>
      <c r="C1075" s="1011" t="s">
        <v>2188</v>
      </c>
      <c r="D1075" s="551" t="s">
        <v>31</v>
      </c>
      <c r="E1075" s="552">
        <f>4*1.3</f>
        <v>5.2</v>
      </c>
      <c r="F1075" s="1012"/>
      <c r="G1075" s="554"/>
      <c r="H1075" s="554"/>
      <c r="I1075" s="554"/>
      <c r="J1075" s="787"/>
    </row>
    <row r="1076" spans="1:10">
      <c r="A1076" s="514"/>
      <c r="B1076" s="982"/>
      <c r="C1076" s="983"/>
      <c r="D1076" s="517"/>
      <c r="E1076" s="518"/>
      <c r="F1076" s="517"/>
      <c r="G1076" s="517"/>
      <c r="H1076" s="517"/>
      <c r="I1076" s="778" t="s">
        <v>2513</v>
      </c>
      <c r="J1076" s="786"/>
    </row>
    <row r="1077" spans="1:10" ht="63.75">
      <c r="A1077" s="605" t="s">
        <v>2413</v>
      </c>
      <c r="B1077" s="1010" t="s">
        <v>2190</v>
      </c>
      <c r="C1077" s="1011" t="s">
        <v>2191</v>
      </c>
      <c r="D1077" s="551" t="s">
        <v>31</v>
      </c>
      <c r="E1077" s="552">
        <f>1*1.3</f>
        <v>1.3</v>
      </c>
      <c r="F1077" s="1012"/>
      <c r="G1077" s="554"/>
      <c r="H1077" s="554"/>
      <c r="I1077" s="554"/>
      <c r="J1077" s="787"/>
    </row>
    <row r="1078" spans="1:10">
      <c r="A1078" s="514"/>
      <c r="B1078" s="982"/>
      <c r="C1078" s="983"/>
      <c r="D1078" s="517"/>
      <c r="E1078" s="518"/>
      <c r="F1078" s="517"/>
      <c r="G1078" s="517"/>
      <c r="H1078" s="517"/>
      <c r="I1078" s="778" t="s">
        <v>2514</v>
      </c>
      <c r="J1078" s="786"/>
    </row>
    <row r="1079" spans="1:10" ht="76.5">
      <c r="A1079" s="605" t="s">
        <v>2414</v>
      </c>
      <c r="B1079" s="1010" t="s">
        <v>2193</v>
      </c>
      <c r="C1079" s="1011" t="s">
        <v>2194</v>
      </c>
      <c r="D1079" s="551" t="s">
        <v>31</v>
      </c>
      <c r="E1079" s="552">
        <f>3*1.3</f>
        <v>3.9000000000000004</v>
      </c>
      <c r="F1079" s="1012"/>
      <c r="G1079" s="554"/>
      <c r="H1079" s="554"/>
      <c r="I1079" s="554"/>
      <c r="J1079" s="787"/>
    </row>
    <row r="1080" spans="1:10">
      <c r="A1080" s="514"/>
      <c r="B1080" s="982"/>
      <c r="C1080" s="983"/>
      <c r="D1080" s="517"/>
      <c r="E1080" s="518"/>
      <c r="F1080" s="517"/>
      <c r="G1080" s="517"/>
      <c r="H1080" s="517"/>
      <c r="I1080" s="778" t="s">
        <v>2515</v>
      </c>
      <c r="J1080" s="786"/>
    </row>
    <row r="1081" spans="1:10" ht="89.25">
      <c r="A1081" s="605" t="s">
        <v>2415</v>
      </c>
      <c r="B1081" s="1010" t="s">
        <v>2196</v>
      </c>
      <c r="C1081" s="1011" t="s">
        <v>2197</v>
      </c>
      <c r="D1081" s="551" t="s">
        <v>31</v>
      </c>
      <c r="E1081" s="552">
        <f>2*1.3</f>
        <v>2.6</v>
      </c>
      <c r="F1081" s="1012"/>
      <c r="G1081" s="554"/>
      <c r="H1081" s="554"/>
      <c r="I1081" s="554"/>
      <c r="J1081" s="787"/>
    </row>
    <row r="1082" spans="1:10">
      <c r="A1082" s="514"/>
      <c r="B1082" s="982"/>
      <c r="C1082" s="983"/>
      <c r="D1082" s="517"/>
      <c r="E1082" s="518"/>
      <c r="F1082" s="517"/>
      <c r="G1082" s="517"/>
      <c r="H1082" s="517"/>
      <c r="I1082" s="778" t="s">
        <v>2516</v>
      </c>
      <c r="J1082" s="786"/>
    </row>
    <row r="1083" spans="1:10" ht="76.5">
      <c r="A1083" s="605" t="s">
        <v>2416</v>
      </c>
      <c r="B1083" s="1010" t="s">
        <v>2199</v>
      </c>
      <c r="C1083" s="1011" t="s">
        <v>2200</v>
      </c>
      <c r="D1083" s="551" t="s">
        <v>2150</v>
      </c>
      <c r="E1083" s="552">
        <f>2*1.3</f>
        <v>2.6</v>
      </c>
      <c r="F1083" s="1012"/>
      <c r="G1083" s="554"/>
      <c r="H1083" s="554"/>
      <c r="I1083" s="554"/>
      <c r="J1083" s="787"/>
    </row>
    <row r="1084" spans="1:10">
      <c r="A1084" s="514"/>
      <c r="B1084" s="982"/>
      <c r="C1084" s="983"/>
      <c r="D1084" s="517"/>
      <c r="E1084" s="518"/>
      <c r="F1084" s="517"/>
      <c r="G1084" s="517"/>
      <c r="H1084" s="517"/>
      <c r="I1084" s="778" t="s">
        <v>2517</v>
      </c>
      <c r="J1084" s="786"/>
    </row>
    <row r="1085" spans="1:10" ht="63.75">
      <c r="A1085" s="605" t="s">
        <v>2417</v>
      </c>
      <c r="B1085" s="1010" t="s">
        <v>2202</v>
      </c>
      <c r="C1085" s="1011" t="s">
        <v>2203</v>
      </c>
      <c r="D1085" s="551" t="s">
        <v>2150</v>
      </c>
      <c r="E1085" s="552">
        <f>3*1.3</f>
        <v>3.9000000000000004</v>
      </c>
      <c r="F1085" s="1012"/>
      <c r="G1085" s="554"/>
      <c r="H1085" s="554"/>
      <c r="I1085" s="554"/>
      <c r="J1085" s="787"/>
    </row>
    <row r="1086" spans="1:10">
      <c r="A1086" s="514"/>
      <c r="B1086" s="982"/>
      <c r="C1086" s="983"/>
      <c r="D1086" s="517"/>
      <c r="E1086" s="518"/>
      <c r="F1086" s="517"/>
      <c r="G1086" s="517"/>
      <c r="H1086" s="517"/>
      <c r="I1086" s="778" t="s">
        <v>2518</v>
      </c>
      <c r="J1086" s="786"/>
    </row>
    <row r="1087" spans="1:10" ht="76.5">
      <c r="A1087" s="605" t="s">
        <v>2418</v>
      </c>
      <c r="B1087" s="1010" t="s">
        <v>2205</v>
      </c>
      <c r="C1087" s="1011" t="s">
        <v>2206</v>
      </c>
      <c r="D1087" s="551" t="s">
        <v>31</v>
      </c>
      <c r="E1087" s="552">
        <f>1*1.3</f>
        <v>1.3</v>
      </c>
      <c r="F1087" s="1012"/>
      <c r="G1087" s="554"/>
      <c r="H1087" s="554"/>
      <c r="I1087" s="554"/>
      <c r="J1087" s="787"/>
    </row>
    <row r="1088" spans="1:10">
      <c r="A1088" s="514"/>
      <c r="B1088" s="982"/>
      <c r="C1088" s="983"/>
      <c r="D1088" s="517"/>
      <c r="E1088" s="518"/>
      <c r="F1088" s="517"/>
      <c r="G1088" s="517"/>
      <c r="H1088" s="517"/>
      <c r="I1088" s="778" t="s">
        <v>2519</v>
      </c>
      <c r="J1088" s="786"/>
    </row>
    <row r="1089" spans="1:10" ht="76.5">
      <c r="A1089" s="605" t="s">
        <v>2419</v>
      </c>
      <c r="B1089" s="1010" t="s">
        <v>2208</v>
      </c>
      <c r="C1089" s="1011" t="s">
        <v>2209</v>
      </c>
      <c r="D1089" s="551" t="s">
        <v>31</v>
      </c>
      <c r="E1089" s="552">
        <f>2*1.3</f>
        <v>2.6</v>
      </c>
      <c r="F1089" s="1012"/>
      <c r="G1089" s="554"/>
      <c r="H1089" s="554"/>
      <c r="I1089" s="554"/>
      <c r="J1089" s="787"/>
    </row>
    <row r="1090" spans="1:10">
      <c r="A1090" s="514"/>
      <c r="B1090" s="982"/>
      <c r="C1090" s="983"/>
      <c r="D1090" s="517"/>
      <c r="E1090" s="518"/>
      <c r="F1090" s="517"/>
      <c r="G1090" s="517"/>
      <c r="H1090" s="517"/>
      <c r="I1090" s="778" t="s">
        <v>2520</v>
      </c>
      <c r="J1090" s="786"/>
    </row>
    <row r="1091" spans="1:10" ht="76.5">
      <c r="A1091" s="605" t="s">
        <v>2420</v>
      </c>
      <c r="B1091" s="1010" t="s">
        <v>2211</v>
      </c>
      <c r="C1091" s="1011" t="s">
        <v>2212</v>
      </c>
      <c r="D1091" s="551" t="s">
        <v>31</v>
      </c>
      <c r="E1091" s="552">
        <f>4*1.3</f>
        <v>5.2</v>
      </c>
      <c r="F1091" s="1012"/>
      <c r="G1091" s="554"/>
      <c r="H1091" s="554"/>
      <c r="I1091" s="554"/>
      <c r="J1091" s="787"/>
    </row>
    <row r="1092" spans="1:10">
      <c r="A1092" s="514"/>
      <c r="B1092" s="982"/>
      <c r="C1092" s="983"/>
      <c r="D1092" s="517"/>
      <c r="E1092" s="518"/>
      <c r="F1092" s="517"/>
      <c r="G1092" s="517"/>
      <c r="H1092" s="517"/>
      <c r="I1092" s="778" t="s">
        <v>2521</v>
      </c>
      <c r="J1092" s="786"/>
    </row>
    <row r="1093" spans="1:10" ht="89.25">
      <c r="A1093" s="605" t="s">
        <v>2421</v>
      </c>
      <c r="B1093" s="1013" t="s">
        <v>2214</v>
      </c>
      <c r="C1093" s="1011" t="s">
        <v>2215</v>
      </c>
      <c r="D1093" s="551" t="s">
        <v>31</v>
      </c>
      <c r="E1093" s="552">
        <f>2*1.3</f>
        <v>2.6</v>
      </c>
      <c r="F1093" s="1012"/>
      <c r="G1093" s="554"/>
      <c r="H1093" s="554"/>
      <c r="I1093" s="554"/>
      <c r="J1093" s="787"/>
    </row>
    <row r="1094" spans="1:10">
      <c r="A1094" s="514"/>
      <c r="B1094" s="982"/>
      <c r="C1094" s="983"/>
      <c r="D1094" s="517"/>
      <c r="E1094" s="518"/>
      <c r="F1094" s="517"/>
      <c r="G1094" s="517"/>
      <c r="H1094" s="517"/>
      <c r="I1094" s="778" t="s">
        <v>2522</v>
      </c>
      <c r="J1094" s="786"/>
    </row>
    <row r="1095" spans="1:10" ht="76.5">
      <c r="A1095" s="605" t="s">
        <v>2422</v>
      </c>
      <c r="B1095" s="1013" t="s">
        <v>2217</v>
      </c>
      <c r="C1095" s="1011" t="s">
        <v>2218</v>
      </c>
      <c r="D1095" s="551" t="s">
        <v>31</v>
      </c>
      <c r="E1095" s="552">
        <f>3*1.3</f>
        <v>3.9000000000000004</v>
      </c>
      <c r="F1095" s="1012"/>
      <c r="G1095" s="554"/>
      <c r="H1095" s="554"/>
      <c r="I1095" s="554"/>
      <c r="J1095" s="787"/>
    </row>
    <row r="1096" spans="1:10">
      <c r="A1096" s="514"/>
      <c r="B1096" s="982"/>
      <c r="C1096" s="983"/>
      <c r="D1096" s="517"/>
      <c r="E1096" s="518"/>
      <c r="F1096" s="517"/>
      <c r="G1096" s="517"/>
      <c r="H1096" s="517"/>
      <c r="I1096" s="778" t="s">
        <v>2523</v>
      </c>
      <c r="J1096" s="786"/>
    </row>
    <row r="1097" spans="1:10" ht="89.25">
      <c r="A1097" s="605" t="s">
        <v>2423</v>
      </c>
      <c r="B1097" s="1013" t="s">
        <v>2220</v>
      </c>
      <c r="C1097" s="1011" t="s">
        <v>2221</v>
      </c>
      <c r="D1097" s="551" t="s">
        <v>31</v>
      </c>
      <c r="E1097" s="552">
        <f>1*1.3</f>
        <v>1.3</v>
      </c>
      <c r="F1097" s="1012"/>
      <c r="G1097" s="554"/>
      <c r="H1097" s="554"/>
      <c r="I1097" s="554"/>
      <c r="J1097" s="787"/>
    </row>
    <row r="1098" spans="1:10">
      <c r="A1098" s="514"/>
      <c r="B1098" s="982"/>
      <c r="C1098" s="983"/>
      <c r="D1098" s="517"/>
      <c r="E1098" s="518"/>
      <c r="F1098" s="517"/>
      <c r="G1098" s="517"/>
      <c r="H1098" s="517"/>
      <c r="I1098" s="778" t="s">
        <v>2524</v>
      </c>
      <c r="J1098" s="786"/>
    </row>
    <row r="1099" spans="1:10" ht="51">
      <c r="A1099" s="605" t="s">
        <v>2424</v>
      </c>
      <c r="B1099" s="1013" t="s">
        <v>2223</v>
      </c>
      <c r="C1099" s="1011" t="s">
        <v>2224</v>
      </c>
      <c r="D1099" s="551" t="s">
        <v>31</v>
      </c>
      <c r="E1099" s="552">
        <f>2*1.3</f>
        <v>2.6</v>
      </c>
      <c r="F1099" s="1012"/>
      <c r="G1099" s="554"/>
      <c r="H1099" s="554"/>
      <c r="I1099" s="554"/>
      <c r="J1099" s="787"/>
    </row>
    <row r="1100" spans="1:10">
      <c r="A1100" s="514"/>
      <c r="B1100" s="982"/>
      <c r="C1100" s="983"/>
      <c r="D1100" s="517"/>
      <c r="E1100" s="518"/>
      <c r="F1100" s="517"/>
      <c r="G1100" s="517"/>
      <c r="H1100" s="517"/>
      <c r="I1100" s="778" t="s">
        <v>2525</v>
      </c>
      <c r="J1100" s="786"/>
    </row>
    <row r="1101" spans="1:10" ht="63.75">
      <c r="A1101" s="605" t="s">
        <v>2425</v>
      </c>
      <c r="B1101" s="1013" t="s">
        <v>2226</v>
      </c>
      <c r="C1101" s="1011" t="s">
        <v>2227</v>
      </c>
      <c r="D1101" s="551" t="s">
        <v>31</v>
      </c>
      <c r="E1101" s="552">
        <f>2*1.3</f>
        <v>2.6</v>
      </c>
      <c r="F1101" s="1012"/>
      <c r="G1101" s="554"/>
      <c r="H1101" s="554"/>
      <c r="I1101" s="554"/>
      <c r="J1101" s="787"/>
    </row>
    <row r="1102" spans="1:10">
      <c r="A1102" s="514"/>
      <c r="B1102" s="982"/>
      <c r="C1102" s="983"/>
      <c r="D1102" s="517"/>
      <c r="E1102" s="518"/>
      <c r="F1102" s="517"/>
      <c r="G1102" s="517"/>
      <c r="H1102" s="517"/>
      <c r="I1102" s="778" t="s">
        <v>2526</v>
      </c>
      <c r="J1102" s="786"/>
    </row>
    <row r="1103" spans="1:10" ht="63.75">
      <c r="A1103" s="605" t="s">
        <v>2426</v>
      </c>
      <c r="B1103" s="1013" t="s">
        <v>2229</v>
      </c>
      <c r="C1103" s="1011" t="s">
        <v>2230</v>
      </c>
      <c r="D1103" s="551" t="s">
        <v>31</v>
      </c>
      <c r="E1103" s="552">
        <f>1*1.3</f>
        <v>1.3</v>
      </c>
      <c r="F1103" s="1012"/>
      <c r="G1103" s="554"/>
      <c r="H1103" s="554"/>
      <c r="I1103" s="554"/>
      <c r="J1103" s="787"/>
    </row>
    <row r="1104" spans="1:10">
      <c r="A1104" s="514"/>
      <c r="B1104" s="982"/>
      <c r="C1104" s="983"/>
      <c r="D1104" s="517"/>
      <c r="E1104" s="518"/>
      <c r="F1104" s="517"/>
      <c r="G1104" s="517"/>
      <c r="H1104" s="517"/>
      <c r="I1104" s="778" t="s">
        <v>2527</v>
      </c>
      <c r="J1104" s="786"/>
    </row>
    <row r="1105" spans="1:10" ht="63.75">
      <c r="A1105" s="605" t="s">
        <v>2427</v>
      </c>
      <c r="B1105" s="1013" t="s">
        <v>2232</v>
      </c>
      <c r="C1105" s="1011" t="s">
        <v>2233</v>
      </c>
      <c r="D1105" s="551" t="s">
        <v>31</v>
      </c>
      <c r="E1105" s="552">
        <f>1*1.3</f>
        <v>1.3</v>
      </c>
      <c r="F1105" s="1012"/>
      <c r="G1105" s="554"/>
      <c r="H1105" s="554"/>
      <c r="I1105" s="554"/>
      <c r="J1105" s="787"/>
    </row>
    <row r="1106" spans="1:10">
      <c r="A1106" s="514"/>
      <c r="B1106" s="982"/>
      <c r="C1106" s="983"/>
      <c r="D1106" s="517"/>
      <c r="E1106" s="518"/>
      <c r="F1106" s="517"/>
      <c r="G1106" s="517"/>
      <c r="H1106" s="517"/>
      <c r="I1106" s="778" t="s">
        <v>2528</v>
      </c>
      <c r="J1106" s="786"/>
    </row>
    <row r="1107" spans="1:10" ht="63.75">
      <c r="A1107" s="605" t="s">
        <v>2428</v>
      </c>
      <c r="B1107" s="1013" t="s">
        <v>2235</v>
      </c>
      <c r="C1107" s="1011" t="s">
        <v>2236</v>
      </c>
      <c r="D1107" s="551" t="s">
        <v>31</v>
      </c>
      <c r="E1107" s="552">
        <f>2*1.3</f>
        <v>2.6</v>
      </c>
      <c r="F1107" s="1012"/>
      <c r="G1107" s="554"/>
      <c r="H1107" s="554"/>
      <c r="I1107" s="554"/>
      <c r="J1107" s="787"/>
    </row>
    <row r="1108" spans="1:10">
      <c r="A1108" s="514"/>
      <c r="B1108" s="982"/>
      <c r="C1108" s="983"/>
      <c r="D1108" s="517"/>
      <c r="E1108" s="518"/>
      <c r="F1108" s="517"/>
      <c r="G1108" s="517"/>
      <c r="H1108" s="517"/>
      <c r="I1108" s="778" t="s">
        <v>2529</v>
      </c>
      <c r="J1108" s="786"/>
    </row>
    <row r="1109" spans="1:10" ht="63.75">
      <c r="A1109" s="605" t="s">
        <v>2429</v>
      </c>
      <c r="B1109" s="1013" t="s">
        <v>2238</v>
      </c>
      <c r="C1109" s="1011" t="s">
        <v>2239</v>
      </c>
      <c r="D1109" s="551" t="s">
        <v>31</v>
      </c>
      <c r="E1109" s="552">
        <f>2*1.3</f>
        <v>2.6</v>
      </c>
      <c r="F1109" s="1012"/>
      <c r="G1109" s="554"/>
      <c r="H1109" s="554"/>
      <c r="I1109" s="554"/>
      <c r="J1109" s="787"/>
    </row>
    <row r="1110" spans="1:10">
      <c r="A1110" s="514"/>
      <c r="B1110" s="982"/>
      <c r="C1110" s="983"/>
      <c r="D1110" s="517"/>
      <c r="E1110" s="518"/>
      <c r="F1110" s="517"/>
      <c r="G1110" s="517"/>
      <c r="H1110" s="517"/>
      <c r="I1110" s="778" t="s">
        <v>2530</v>
      </c>
      <c r="J1110" s="786"/>
    </row>
    <row r="1111" spans="1:10" ht="76.5">
      <c r="A1111" s="605" t="s">
        <v>2430</v>
      </c>
      <c r="B1111" s="1013" t="s">
        <v>2241</v>
      </c>
      <c r="C1111" s="1011" t="s">
        <v>2242</v>
      </c>
      <c r="D1111" s="551" t="s">
        <v>31</v>
      </c>
      <c r="E1111" s="552">
        <f>2*1.3</f>
        <v>2.6</v>
      </c>
      <c r="F1111" s="1012"/>
      <c r="G1111" s="554"/>
      <c r="H1111" s="554"/>
      <c r="I1111" s="554"/>
      <c r="J1111" s="787"/>
    </row>
    <row r="1112" spans="1:10">
      <c r="A1112" s="514"/>
      <c r="B1112" s="982"/>
      <c r="C1112" s="983"/>
      <c r="D1112" s="517"/>
      <c r="E1112" s="518"/>
      <c r="F1112" s="517"/>
      <c r="G1112" s="517"/>
      <c r="H1112" s="517"/>
      <c r="I1112" s="778" t="s">
        <v>2531</v>
      </c>
      <c r="J1112" s="786"/>
    </row>
    <row r="1113" spans="1:10" ht="63.75">
      <c r="A1113" s="605" t="s">
        <v>2431</v>
      </c>
      <c r="B1113" s="1013" t="s">
        <v>2244</v>
      </c>
      <c r="C1113" s="1011" t="s">
        <v>2245</v>
      </c>
      <c r="D1113" s="551" t="s">
        <v>31</v>
      </c>
      <c r="E1113" s="552">
        <f>4*1.3</f>
        <v>5.2</v>
      </c>
      <c r="F1113" s="1012"/>
      <c r="G1113" s="554"/>
      <c r="H1113" s="554"/>
      <c r="I1113" s="554"/>
      <c r="J1113" s="787"/>
    </row>
    <row r="1114" spans="1:10">
      <c r="A1114" s="514"/>
      <c r="B1114" s="982"/>
      <c r="C1114" s="983"/>
      <c r="D1114" s="517"/>
      <c r="E1114" s="518"/>
      <c r="F1114" s="517"/>
      <c r="G1114" s="517"/>
      <c r="H1114" s="517"/>
      <c r="I1114" s="778" t="s">
        <v>2532</v>
      </c>
      <c r="J1114" s="786"/>
    </row>
    <row r="1115" spans="1:10" ht="63.75">
      <c r="A1115" s="605" t="s">
        <v>2432</v>
      </c>
      <c r="B1115" s="1013" t="s">
        <v>2247</v>
      </c>
      <c r="C1115" s="1011" t="s">
        <v>2248</v>
      </c>
      <c r="D1115" s="551" t="s">
        <v>31</v>
      </c>
      <c r="E1115" s="552">
        <f>4*1.3</f>
        <v>5.2</v>
      </c>
      <c r="F1115" s="1012"/>
      <c r="G1115" s="554"/>
      <c r="H1115" s="554"/>
      <c r="I1115" s="554"/>
      <c r="J1115" s="787"/>
    </row>
    <row r="1116" spans="1:10">
      <c r="A1116" s="514"/>
      <c r="B1116" s="982"/>
      <c r="C1116" s="983"/>
      <c r="D1116" s="517"/>
      <c r="E1116" s="518"/>
      <c r="F1116" s="517"/>
      <c r="G1116" s="517"/>
      <c r="H1116" s="517"/>
      <c r="I1116" s="778" t="s">
        <v>2533</v>
      </c>
      <c r="J1116" s="786"/>
    </row>
    <row r="1117" spans="1:10" ht="63.75">
      <c r="A1117" s="605" t="s">
        <v>2433</v>
      </c>
      <c r="B1117" s="1013" t="s">
        <v>2250</v>
      </c>
      <c r="C1117" s="1011" t="s">
        <v>2251</v>
      </c>
      <c r="D1117" s="551" t="s">
        <v>31</v>
      </c>
      <c r="E1117" s="552">
        <f>2*1.3</f>
        <v>2.6</v>
      </c>
      <c r="F1117" s="1012"/>
      <c r="G1117" s="554"/>
      <c r="H1117" s="554"/>
      <c r="I1117" s="554"/>
      <c r="J1117" s="787"/>
    </row>
    <row r="1118" spans="1:10">
      <c r="A1118" s="514"/>
      <c r="B1118" s="982"/>
      <c r="C1118" s="983"/>
      <c r="D1118" s="517"/>
      <c r="E1118" s="518"/>
      <c r="F1118" s="517"/>
      <c r="G1118" s="517"/>
      <c r="H1118" s="517"/>
      <c r="I1118" s="778" t="s">
        <v>2534</v>
      </c>
      <c r="J1118" s="786"/>
    </row>
    <row r="1119" spans="1:10" ht="63.75">
      <c r="A1119" s="605" t="s">
        <v>2434</v>
      </c>
      <c r="B1119" s="1013" t="s">
        <v>2253</v>
      </c>
      <c r="C1119" s="1011" t="s">
        <v>2254</v>
      </c>
      <c r="D1119" s="551" t="s">
        <v>31</v>
      </c>
      <c r="E1119" s="552">
        <f>4*1.3</f>
        <v>5.2</v>
      </c>
      <c r="F1119" s="1012"/>
      <c r="G1119" s="554"/>
      <c r="H1119" s="554"/>
      <c r="I1119" s="554"/>
      <c r="J1119" s="787"/>
    </row>
    <row r="1120" spans="1:10">
      <c r="A1120" s="514"/>
      <c r="B1120" s="982"/>
      <c r="C1120" s="983"/>
      <c r="D1120" s="517"/>
      <c r="E1120" s="518"/>
      <c r="F1120" s="517"/>
      <c r="G1120" s="517"/>
      <c r="H1120" s="517"/>
      <c r="I1120" s="778" t="s">
        <v>2535</v>
      </c>
      <c r="J1120" s="786"/>
    </row>
    <row r="1121" spans="1:10" ht="63.75">
      <c r="A1121" s="605" t="s">
        <v>2435</v>
      </c>
      <c r="B1121" s="1013" t="s">
        <v>2256</v>
      </c>
      <c r="C1121" s="1011" t="s">
        <v>2257</v>
      </c>
      <c r="D1121" s="551" t="s">
        <v>31</v>
      </c>
      <c r="E1121" s="552">
        <f>3*1.3</f>
        <v>3.9000000000000004</v>
      </c>
      <c r="F1121" s="1012"/>
      <c r="G1121" s="554"/>
      <c r="H1121" s="554"/>
      <c r="I1121" s="554"/>
      <c r="J1121" s="787"/>
    </row>
    <row r="1122" spans="1:10">
      <c r="A1122" s="514"/>
      <c r="B1122" s="982"/>
      <c r="C1122" s="983"/>
      <c r="D1122" s="517"/>
      <c r="E1122" s="518"/>
      <c r="F1122" s="517"/>
      <c r="G1122" s="517"/>
      <c r="H1122" s="517"/>
      <c r="I1122" s="778" t="s">
        <v>2536</v>
      </c>
      <c r="J1122" s="786"/>
    </row>
    <row r="1123" spans="1:10" ht="63.75">
      <c r="A1123" s="605" t="s">
        <v>2436</v>
      </c>
      <c r="B1123" s="1013" t="s">
        <v>2259</v>
      </c>
      <c r="C1123" s="1011" t="s">
        <v>2260</v>
      </c>
      <c r="D1123" s="551" t="s">
        <v>31</v>
      </c>
      <c r="E1123" s="552">
        <f>3*1.3</f>
        <v>3.9000000000000004</v>
      </c>
      <c r="F1123" s="1012"/>
      <c r="G1123" s="554"/>
      <c r="H1123" s="554"/>
      <c r="I1123" s="554"/>
      <c r="J1123" s="787"/>
    </row>
    <row r="1124" spans="1:10">
      <c r="A1124" s="514"/>
      <c r="B1124" s="982"/>
      <c r="C1124" s="983"/>
      <c r="D1124" s="517"/>
      <c r="E1124" s="518"/>
      <c r="F1124" s="517"/>
      <c r="G1124" s="517"/>
      <c r="H1124" s="517"/>
      <c r="I1124" s="778" t="s">
        <v>2537</v>
      </c>
      <c r="J1124" s="786"/>
    </row>
    <row r="1125" spans="1:10" ht="63.75">
      <c r="A1125" s="605" t="s">
        <v>2437</v>
      </c>
      <c r="B1125" s="1013" t="s">
        <v>2262</v>
      </c>
      <c r="C1125" s="1011" t="s">
        <v>2263</v>
      </c>
      <c r="D1125" s="551" t="s">
        <v>31</v>
      </c>
      <c r="E1125" s="552">
        <f>2*1.3</f>
        <v>2.6</v>
      </c>
      <c r="F1125" s="1012"/>
      <c r="G1125" s="554"/>
      <c r="H1125" s="554"/>
      <c r="I1125" s="554"/>
      <c r="J1125" s="787"/>
    </row>
    <row r="1126" spans="1:10">
      <c r="A1126" s="514"/>
      <c r="B1126" s="982"/>
      <c r="C1126" s="983"/>
      <c r="D1126" s="517"/>
      <c r="E1126" s="518"/>
      <c r="F1126" s="517"/>
      <c r="G1126" s="517"/>
      <c r="H1126" s="517"/>
      <c r="I1126" s="778" t="s">
        <v>2538</v>
      </c>
      <c r="J1126" s="786"/>
    </row>
    <row r="1127" spans="1:10" ht="63.75">
      <c r="A1127" s="605" t="s">
        <v>2438</v>
      </c>
      <c r="B1127" s="1013" t="s">
        <v>2265</v>
      </c>
      <c r="C1127" s="1011" t="s">
        <v>2266</v>
      </c>
      <c r="D1127" s="551" t="s">
        <v>31</v>
      </c>
      <c r="E1127" s="552">
        <f>4*1.3</f>
        <v>5.2</v>
      </c>
      <c r="F1127" s="1012"/>
      <c r="G1127" s="554"/>
      <c r="H1127" s="554"/>
      <c r="I1127" s="554"/>
      <c r="J1127" s="787"/>
    </row>
    <row r="1128" spans="1:10">
      <c r="A1128" s="514"/>
      <c r="B1128" s="982"/>
      <c r="C1128" s="983"/>
      <c r="D1128" s="517"/>
      <c r="E1128" s="518"/>
      <c r="F1128" s="517"/>
      <c r="G1128" s="517"/>
      <c r="H1128" s="517"/>
      <c r="I1128" s="778" t="s">
        <v>2539</v>
      </c>
      <c r="J1128" s="786"/>
    </row>
    <row r="1129" spans="1:10" ht="63.75">
      <c r="A1129" s="605" t="s">
        <v>2439</v>
      </c>
      <c r="B1129" s="1013" t="s">
        <v>2268</v>
      </c>
      <c r="C1129" s="1011" t="s">
        <v>2269</v>
      </c>
      <c r="D1129" s="551" t="s">
        <v>31</v>
      </c>
      <c r="E1129" s="552">
        <f>5*1.3</f>
        <v>6.5</v>
      </c>
      <c r="F1129" s="1012"/>
      <c r="G1129" s="554"/>
      <c r="H1129" s="554"/>
      <c r="I1129" s="554"/>
      <c r="J1129" s="787"/>
    </row>
    <row r="1130" spans="1:10">
      <c r="A1130" s="514"/>
      <c r="B1130" s="982"/>
      <c r="C1130" s="983"/>
      <c r="D1130" s="517"/>
      <c r="E1130" s="518"/>
      <c r="F1130" s="517"/>
      <c r="G1130" s="517"/>
      <c r="H1130" s="517"/>
      <c r="I1130" s="778" t="s">
        <v>2540</v>
      </c>
      <c r="J1130" s="786"/>
    </row>
    <row r="1131" spans="1:10" ht="63.75">
      <c r="A1131" s="605" t="s">
        <v>2440</v>
      </c>
      <c r="B1131" s="1013" t="s">
        <v>2271</v>
      </c>
      <c r="C1131" s="1011" t="s">
        <v>2272</v>
      </c>
      <c r="D1131" s="551" t="s">
        <v>31</v>
      </c>
      <c r="E1131" s="552">
        <f>5*1.3</f>
        <v>6.5</v>
      </c>
      <c r="F1131" s="1012"/>
      <c r="G1131" s="554"/>
      <c r="H1131" s="554"/>
      <c r="I1131" s="554"/>
      <c r="J1131" s="787"/>
    </row>
    <row r="1132" spans="1:10">
      <c r="A1132" s="514"/>
      <c r="B1132" s="982"/>
      <c r="C1132" s="983"/>
      <c r="D1132" s="517"/>
      <c r="E1132" s="518"/>
      <c r="F1132" s="517"/>
      <c r="G1132" s="517"/>
      <c r="H1132" s="517"/>
      <c r="I1132" s="778" t="s">
        <v>2541</v>
      </c>
      <c r="J1132" s="786"/>
    </row>
    <row r="1133" spans="1:10" ht="63.75">
      <c r="A1133" s="605" t="s">
        <v>2441</v>
      </c>
      <c r="B1133" s="1013" t="s">
        <v>2274</v>
      </c>
      <c r="C1133" s="1011" t="s">
        <v>2275</v>
      </c>
      <c r="D1133" s="551" t="s">
        <v>31</v>
      </c>
      <c r="E1133" s="552">
        <f>5*1.3</f>
        <v>6.5</v>
      </c>
      <c r="F1133" s="1012"/>
      <c r="G1133" s="554"/>
      <c r="H1133" s="554"/>
      <c r="I1133" s="554"/>
      <c r="J1133" s="787"/>
    </row>
    <row r="1134" spans="1:10">
      <c r="A1134" s="514"/>
      <c r="B1134" s="982"/>
      <c r="C1134" s="983"/>
      <c r="D1134" s="517"/>
      <c r="E1134" s="518"/>
      <c r="F1134" s="517"/>
      <c r="G1134" s="517"/>
      <c r="H1134" s="517"/>
      <c r="I1134" s="778" t="s">
        <v>2542</v>
      </c>
      <c r="J1134" s="786"/>
    </row>
    <row r="1135" spans="1:10" ht="76.5">
      <c r="A1135" s="605" t="s">
        <v>2442</v>
      </c>
      <c r="B1135" s="1013" t="s">
        <v>2277</v>
      </c>
      <c r="C1135" s="1011" t="s">
        <v>2278</v>
      </c>
      <c r="D1135" s="551" t="s">
        <v>31</v>
      </c>
      <c r="E1135" s="552">
        <f>3*1.3</f>
        <v>3.9000000000000004</v>
      </c>
      <c r="F1135" s="1012"/>
      <c r="G1135" s="554"/>
      <c r="H1135" s="554"/>
      <c r="I1135" s="554"/>
      <c r="J1135" s="787"/>
    </row>
    <row r="1136" spans="1:10">
      <c r="A1136" s="514"/>
      <c r="B1136" s="982"/>
      <c r="C1136" s="983"/>
      <c r="D1136" s="517"/>
      <c r="E1136" s="518"/>
      <c r="F1136" s="517"/>
      <c r="G1136" s="517"/>
      <c r="H1136" s="517"/>
      <c r="I1136" s="778" t="s">
        <v>2543</v>
      </c>
      <c r="J1136" s="786"/>
    </row>
    <row r="1137" spans="1:10" ht="76.5">
      <c r="A1137" s="605" t="s">
        <v>2443</v>
      </c>
      <c r="B1137" s="1013" t="s">
        <v>2280</v>
      </c>
      <c r="C1137" s="1011" t="s">
        <v>2281</v>
      </c>
      <c r="D1137" s="551" t="s">
        <v>31</v>
      </c>
      <c r="E1137" s="552">
        <f>3*1.3</f>
        <v>3.9000000000000004</v>
      </c>
      <c r="F1137" s="1012"/>
      <c r="G1137" s="554"/>
      <c r="H1137" s="554"/>
      <c r="I1137" s="554"/>
      <c r="J1137" s="787"/>
    </row>
    <row r="1138" spans="1:10">
      <c r="A1138" s="514"/>
      <c r="B1138" s="982"/>
      <c r="C1138" s="983"/>
      <c r="D1138" s="517"/>
      <c r="E1138" s="518"/>
      <c r="F1138" s="517"/>
      <c r="G1138" s="517"/>
      <c r="H1138" s="517"/>
      <c r="I1138" s="778" t="s">
        <v>2544</v>
      </c>
      <c r="J1138" s="786"/>
    </row>
    <row r="1139" spans="1:10" ht="76.5">
      <c r="A1139" s="605" t="s">
        <v>2444</v>
      </c>
      <c r="B1139" s="1013" t="s">
        <v>2283</v>
      </c>
      <c r="C1139" s="1011" t="s">
        <v>2284</v>
      </c>
      <c r="D1139" s="551" t="s">
        <v>31</v>
      </c>
      <c r="E1139" s="552">
        <f>1*1.3</f>
        <v>1.3</v>
      </c>
      <c r="F1139" s="1012"/>
      <c r="G1139" s="554"/>
      <c r="H1139" s="554"/>
      <c r="I1139" s="554"/>
      <c r="J1139" s="787"/>
    </row>
    <row r="1140" spans="1:10">
      <c r="A1140" s="514"/>
      <c r="B1140" s="982"/>
      <c r="C1140" s="983"/>
      <c r="D1140" s="517"/>
      <c r="E1140" s="518"/>
      <c r="F1140" s="517"/>
      <c r="G1140" s="517"/>
      <c r="H1140" s="517"/>
      <c r="I1140" s="778" t="s">
        <v>2545</v>
      </c>
      <c r="J1140" s="786"/>
    </row>
    <row r="1141" spans="1:10" ht="76.5">
      <c r="A1141" s="605" t="s">
        <v>2445</v>
      </c>
      <c r="B1141" s="1013" t="s">
        <v>2286</v>
      </c>
      <c r="C1141" s="1011" t="s">
        <v>2287</v>
      </c>
      <c r="D1141" s="551" t="s">
        <v>31</v>
      </c>
      <c r="E1141" s="552">
        <f>3*1.3</f>
        <v>3.9000000000000004</v>
      </c>
      <c r="F1141" s="1012"/>
      <c r="G1141" s="554"/>
      <c r="H1141" s="554"/>
      <c r="I1141" s="554"/>
      <c r="J1141" s="787"/>
    </row>
    <row r="1142" spans="1:10">
      <c r="A1142" s="514"/>
      <c r="B1142" s="982"/>
      <c r="C1142" s="983"/>
      <c r="D1142" s="517"/>
      <c r="E1142" s="518"/>
      <c r="F1142" s="517"/>
      <c r="G1142" s="517"/>
      <c r="H1142" s="517"/>
      <c r="I1142" s="778" t="s">
        <v>2546</v>
      </c>
      <c r="J1142" s="786"/>
    </row>
    <row r="1143" spans="1:10" ht="76.5">
      <c r="A1143" s="605" t="s">
        <v>2446</v>
      </c>
      <c r="B1143" s="1013" t="s">
        <v>2289</v>
      </c>
      <c r="C1143" s="1011" t="s">
        <v>2290</v>
      </c>
      <c r="D1143" s="551" t="s">
        <v>31</v>
      </c>
      <c r="E1143" s="552">
        <f>4*1.3</f>
        <v>5.2</v>
      </c>
      <c r="F1143" s="1012"/>
      <c r="G1143" s="554"/>
      <c r="H1143" s="554"/>
      <c r="I1143" s="554"/>
      <c r="J1143" s="787"/>
    </row>
    <row r="1144" spans="1:10">
      <c r="A1144" s="514"/>
      <c r="B1144" s="982"/>
      <c r="C1144" s="983"/>
      <c r="D1144" s="517"/>
      <c r="E1144" s="518"/>
      <c r="F1144" s="517"/>
      <c r="G1144" s="517"/>
      <c r="H1144" s="517"/>
      <c r="I1144" s="778" t="s">
        <v>2547</v>
      </c>
      <c r="J1144" s="786"/>
    </row>
    <row r="1145" spans="1:10" ht="51">
      <c r="A1145" s="605" t="s">
        <v>2447</v>
      </c>
      <c r="B1145" s="1013" t="s">
        <v>2292</v>
      </c>
      <c r="C1145" s="1011" t="s">
        <v>2293</v>
      </c>
      <c r="D1145" s="551" t="s">
        <v>31</v>
      </c>
      <c r="E1145" s="552">
        <f>3*1.3</f>
        <v>3.9000000000000004</v>
      </c>
      <c r="F1145" s="1012"/>
      <c r="G1145" s="554"/>
      <c r="H1145" s="554"/>
      <c r="I1145" s="554"/>
      <c r="J1145" s="787"/>
    </row>
    <row r="1146" spans="1:10">
      <c r="A1146" s="514"/>
      <c r="B1146" s="982"/>
      <c r="C1146" s="983"/>
      <c r="D1146" s="517"/>
      <c r="E1146" s="518"/>
      <c r="F1146" s="517"/>
      <c r="G1146" s="517"/>
      <c r="H1146" s="517"/>
      <c r="I1146" s="778" t="s">
        <v>2548</v>
      </c>
      <c r="J1146" s="786"/>
    </row>
    <row r="1147" spans="1:10" ht="76.5">
      <c r="A1147" s="605" t="s">
        <v>2448</v>
      </c>
      <c r="B1147" s="1013" t="s">
        <v>2295</v>
      </c>
      <c r="C1147" s="1011" t="s">
        <v>2296</v>
      </c>
      <c r="D1147" s="551" t="s">
        <v>31</v>
      </c>
      <c r="E1147" s="552">
        <f>5*1.3</f>
        <v>6.5</v>
      </c>
      <c r="F1147" s="1012"/>
      <c r="G1147" s="554"/>
      <c r="H1147" s="554"/>
      <c r="I1147" s="554"/>
      <c r="J1147" s="787"/>
    </row>
    <row r="1148" spans="1:10">
      <c r="A1148" s="514"/>
      <c r="B1148" s="982"/>
      <c r="C1148" s="983"/>
      <c r="D1148" s="517"/>
      <c r="E1148" s="518"/>
      <c r="F1148" s="517"/>
      <c r="G1148" s="517"/>
      <c r="H1148" s="517"/>
      <c r="I1148" s="778" t="s">
        <v>2549</v>
      </c>
      <c r="J1148" s="786"/>
    </row>
    <row r="1149" spans="1:10" ht="63.75">
      <c r="A1149" s="605" t="s">
        <v>2449</v>
      </c>
      <c r="B1149" s="1013" t="s">
        <v>2298</v>
      </c>
      <c r="C1149" s="1011" t="s">
        <v>2299</v>
      </c>
      <c r="D1149" s="551" t="s">
        <v>31</v>
      </c>
      <c r="E1149" s="552">
        <f>5*1.3</f>
        <v>6.5</v>
      </c>
      <c r="F1149" s="1012"/>
      <c r="G1149" s="554"/>
      <c r="H1149" s="554"/>
      <c r="I1149" s="554"/>
      <c r="J1149" s="787"/>
    </row>
    <row r="1150" spans="1:10">
      <c r="A1150" s="514"/>
      <c r="B1150" s="982"/>
      <c r="C1150" s="983"/>
      <c r="D1150" s="517"/>
      <c r="E1150" s="518"/>
      <c r="F1150" s="517"/>
      <c r="G1150" s="517"/>
      <c r="H1150" s="517"/>
      <c r="I1150" s="778" t="s">
        <v>2550</v>
      </c>
      <c r="J1150" s="786"/>
    </row>
    <row r="1151" spans="1:10" ht="76.5">
      <c r="A1151" s="605" t="s">
        <v>2450</v>
      </c>
      <c r="B1151" s="1013" t="s">
        <v>2301</v>
      </c>
      <c r="C1151" s="1011" t="s">
        <v>2302</v>
      </c>
      <c r="D1151" s="551" t="s">
        <v>31</v>
      </c>
      <c r="E1151" s="552">
        <f>5*1.3</f>
        <v>6.5</v>
      </c>
      <c r="F1151" s="1012"/>
      <c r="G1151" s="554"/>
      <c r="H1151" s="554"/>
      <c r="I1151" s="554"/>
      <c r="J1151" s="787"/>
    </row>
    <row r="1152" spans="1:10">
      <c r="A1152" s="514"/>
      <c r="B1152" s="982"/>
      <c r="C1152" s="983"/>
      <c r="D1152" s="517"/>
      <c r="E1152" s="518"/>
      <c r="F1152" s="517"/>
      <c r="G1152" s="517"/>
      <c r="H1152" s="517"/>
      <c r="I1152" s="778" t="s">
        <v>2551</v>
      </c>
      <c r="J1152" s="786"/>
    </row>
    <row r="1153" spans="1:10" ht="63.75">
      <c r="A1153" s="605" t="s">
        <v>2451</v>
      </c>
      <c r="B1153" s="1013" t="s">
        <v>2304</v>
      </c>
      <c r="C1153" s="1011" t="s">
        <v>2305</v>
      </c>
      <c r="D1153" s="551" t="s">
        <v>31</v>
      </c>
      <c r="E1153" s="552">
        <f>5*1.3</f>
        <v>6.5</v>
      </c>
      <c r="F1153" s="1012"/>
      <c r="G1153" s="554"/>
      <c r="H1153" s="554"/>
      <c r="I1153" s="554"/>
      <c r="J1153" s="787"/>
    </row>
    <row r="1154" spans="1:10">
      <c r="A1154" s="514"/>
      <c r="B1154" s="982"/>
      <c r="C1154" s="983"/>
      <c r="D1154" s="517"/>
      <c r="E1154" s="518"/>
      <c r="F1154" s="517"/>
      <c r="G1154" s="517"/>
      <c r="H1154" s="517"/>
      <c r="I1154" s="778" t="s">
        <v>2552</v>
      </c>
      <c r="J1154" s="786"/>
    </row>
    <row r="1155" spans="1:10" ht="63.75">
      <c r="A1155" s="605" t="s">
        <v>2452</v>
      </c>
      <c r="B1155" s="1013" t="s">
        <v>2307</v>
      </c>
      <c r="C1155" s="1011" t="s">
        <v>2308</v>
      </c>
      <c r="D1155" s="551" t="s">
        <v>31</v>
      </c>
      <c r="E1155" s="552">
        <f>5*1.3</f>
        <v>6.5</v>
      </c>
      <c r="F1155" s="1012"/>
      <c r="G1155" s="554"/>
      <c r="H1155" s="554"/>
      <c r="I1155" s="554"/>
      <c r="J1155" s="787"/>
    </row>
    <row r="1156" spans="1:10">
      <c r="A1156" s="514"/>
      <c r="B1156" s="982"/>
      <c r="C1156" s="983"/>
      <c r="D1156" s="517"/>
      <c r="E1156" s="518"/>
      <c r="F1156" s="517"/>
      <c r="G1156" s="517"/>
      <c r="H1156" s="517"/>
      <c r="I1156" s="778" t="s">
        <v>2553</v>
      </c>
      <c r="J1156" s="786"/>
    </row>
    <row r="1157" spans="1:10" ht="25.5">
      <c r="A1157" s="574" t="s">
        <v>2453</v>
      </c>
      <c r="B1157" s="1013" t="s">
        <v>2310</v>
      </c>
      <c r="C1157" s="1011" t="s">
        <v>2311</v>
      </c>
      <c r="D1157" s="551" t="s">
        <v>31</v>
      </c>
      <c r="E1157" s="552">
        <f>30*1.3</f>
        <v>39</v>
      </c>
      <c r="F1157" s="1012"/>
      <c r="G1157" s="559"/>
      <c r="H1157" s="559"/>
      <c r="I1157" s="559"/>
      <c r="J1157" s="987"/>
    </row>
    <row r="1158" spans="1:10">
      <c r="A1158" s="514"/>
      <c r="B1158" s="982"/>
      <c r="C1158" s="983"/>
      <c r="D1158" s="517"/>
      <c r="E1158" s="518"/>
      <c r="F1158" s="517"/>
      <c r="G1158" s="517"/>
      <c r="H1158" s="517"/>
      <c r="I1158" s="778" t="s">
        <v>2554</v>
      </c>
      <c r="J1158" s="786"/>
    </row>
    <row r="1159" spans="1:10" ht="89.25">
      <c r="A1159" s="574" t="s">
        <v>2454</v>
      </c>
      <c r="B1159" s="1010" t="s">
        <v>2313</v>
      </c>
      <c r="C1159" s="1011" t="s">
        <v>2314</v>
      </c>
      <c r="D1159" s="551" t="s">
        <v>31</v>
      </c>
      <c r="E1159" s="552">
        <f>12*1.3</f>
        <v>15.600000000000001</v>
      </c>
      <c r="F1159" s="1012"/>
      <c r="G1159" s="554"/>
      <c r="H1159" s="554"/>
      <c r="I1159" s="554"/>
      <c r="J1159" s="787"/>
    </row>
    <row r="1160" spans="1:10">
      <c r="A1160" s="514"/>
      <c r="B1160" s="982"/>
      <c r="C1160" s="983"/>
      <c r="D1160" s="517"/>
      <c r="E1160" s="518"/>
      <c r="F1160" s="517"/>
      <c r="G1160" s="517"/>
      <c r="H1160" s="517"/>
      <c r="I1160" s="778" t="s">
        <v>2555</v>
      </c>
      <c r="J1160" s="786"/>
    </row>
    <row r="1161" spans="1:10">
      <c r="A1161" s="522" t="s">
        <v>2558</v>
      </c>
      <c r="B1161" s="1017" t="s">
        <v>2316</v>
      </c>
      <c r="C1161" s="1018"/>
      <c r="D1161" s="524"/>
      <c r="E1161" s="525"/>
      <c r="F1161" s="548"/>
      <c r="G1161" s="524"/>
      <c r="H1161" s="1019"/>
      <c r="I1161" s="524"/>
      <c r="J1161" s="991"/>
    </row>
    <row r="1162" spans="1:10" ht="25.5">
      <c r="A1162" s="558" t="s">
        <v>2559</v>
      </c>
      <c r="B1162" s="1013" t="s">
        <v>2317</v>
      </c>
      <c r="C1162" s="1011" t="s">
        <v>2318</v>
      </c>
      <c r="D1162" s="551" t="s">
        <v>31</v>
      </c>
      <c r="E1162" s="552">
        <f>30*1.3</f>
        <v>39</v>
      </c>
      <c r="F1162" s="1012"/>
      <c r="G1162" s="559"/>
      <c r="H1162" s="559"/>
      <c r="I1162" s="559"/>
      <c r="J1162" s="987"/>
    </row>
    <row r="1163" spans="1:10" ht="38.25">
      <c r="A1163" s="558" t="s">
        <v>2560</v>
      </c>
      <c r="B1163" s="1010" t="s">
        <v>2310</v>
      </c>
      <c r="C1163" s="1011" t="s">
        <v>2319</v>
      </c>
      <c r="D1163" s="551" t="s">
        <v>31</v>
      </c>
      <c r="E1163" s="552">
        <f>15*1.3</f>
        <v>19.5</v>
      </c>
      <c r="F1163" s="1012"/>
      <c r="G1163" s="559"/>
      <c r="H1163" s="559"/>
      <c r="I1163" s="559"/>
      <c r="J1163" s="987"/>
    </row>
    <row r="1164" spans="1:10" ht="38.25">
      <c r="A1164" s="558" t="s">
        <v>2561</v>
      </c>
      <c r="B1164" s="1010" t="s">
        <v>2320</v>
      </c>
      <c r="C1164" s="1011" t="s">
        <v>2321</v>
      </c>
      <c r="D1164" s="551" t="s">
        <v>31</v>
      </c>
      <c r="E1164" s="552">
        <f>7*1.3</f>
        <v>9.1</v>
      </c>
      <c r="F1164" s="1012"/>
      <c r="G1164" s="559"/>
      <c r="H1164" s="559"/>
      <c r="I1164" s="559"/>
      <c r="J1164" s="987"/>
    </row>
    <row r="1165" spans="1:10" ht="25.5">
      <c r="A1165" s="558" t="s">
        <v>2562</v>
      </c>
      <c r="B1165" s="1010" t="s">
        <v>2322</v>
      </c>
      <c r="C1165" s="1011" t="s">
        <v>2323</v>
      </c>
      <c r="D1165" s="551" t="s">
        <v>31</v>
      </c>
      <c r="E1165" s="552">
        <f>30*1.3</f>
        <v>39</v>
      </c>
      <c r="F1165" s="1012"/>
      <c r="G1165" s="559"/>
      <c r="H1165" s="559"/>
      <c r="I1165" s="559"/>
      <c r="J1165" s="987"/>
    </row>
    <row r="1166" spans="1:10" ht="51">
      <c r="A1166" s="558" t="s">
        <v>2563</v>
      </c>
      <c r="B1166" s="1010" t="s">
        <v>2324</v>
      </c>
      <c r="C1166" s="1011" t="s">
        <v>2325</v>
      </c>
      <c r="D1166" s="551" t="s">
        <v>31</v>
      </c>
      <c r="E1166" s="552">
        <f>20*1.3</f>
        <v>26</v>
      </c>
      <c r="F1166" s="1012"/>
      <c r="G1166" s="559"/>
      <c r="H1166" s="559"/>
      <c r="I1166" s="559"/>
      <c r="J1166" s="987"/>
    </row>
    <row r="1167" spans="1:10" ht="25.5">
      <c r="A1167" s="558" t="s">
        <v>2564</v>
      </c>
      <c r="B1167" s="1010" t="s">
        <v>2326</v>
      </c>
      <c r="C1167" s="1011" t="s">
        <v>2327</v>
      </c>
      <c r="D1167" s="551" t="s">
        <v>31</v>
      </c>
      <c r="E1167" s="552">
        <f>18*1.3</f>
        <v>23.400000000000002</v>
      </c>
      <c r="F1167" s="1012"/>
      <c r="G1167" s="559"/>
      <c r="H1167" s="559"/>
      <c r="I1167" s="559"/>
      <c r="J1167" s="987"/>
    </row>
    <row r="1168" spans="1:10" ht="51">
      <c r="A1168" s="558" t="s">
        <v>2565</v>
      </c>
      <c r="B1168" s="1010" t="s">
        <v>2328</v>
      </c>
      <c r="C1168" s="1011" t="s">
        <v>2329</v>
      </c>
      <c r="D1168" s="551" t="s">
        <v>31</v>
      </c>
      <c r="E1168" s="552">
        <f>27*1.3</f>
        <v>35.1</v>
      </c>
      <c r="F1168" s="1012"/>
      <c r="G1168" s="559"/>
      <c r="H1168" s="559"/>
      <c r="I1168" s="559"/>
      <c r="J1168" s="987"/>
    </row>
    <row r="1169" spans="1:10" ht="51">
      <c r="A1169" s="558" t="s">
        <v>2566</v>
      </c>
      <c r="B1169" s="1010" t="s">
        <v>2330</v>
      </c>
      <c r="C1169" s="1011" t="s">
        <v>2331</v>
      </c>
      <c r="D1169" s="551" t="s">
        <v>31</v>
      </c>
      <c r="E1169" s="552">
        <f>6*1.3</f>
        <v>7.8000000000000007</v>
      </c>
      <c r="F1169" s="1012"/>
      <c r="G1169" s="559"/>
      <c r="H1169" s="559"/>
      <c r="I1169" s="559"/>
      <c r="J1169" s="987"/>
    </row>
    <row r="1170" spans="1:10" ht="25.5">
      <c r="A1170" s="558" t="s">
        <v>2567</v>
      </c>
      <c r="B1170" s="1010" t="s">
        <v>2332</v>
      </c>
      <c r="C1170" s="1011" t="s">
        <v>2333</v>
      </c>
      <c r="D1170" s="551" t="s">
        <v>31</v>
      </c>
      <c r="E1170" s="552">
        <f>40*1.3</f>
        <v>52</v>
      </c>
      <c r="F1170" s="1012"/>
      <c r="G1170" s="559"/>
      <c r="H1170" s="559"/>
      <c r="I1170" s="559"/>
      <c r="J1170" s="987"/>
    </row>
    <row r="1171" spans="1:10">
      <c r="A1171" s="514"/>
      <c r="B1171" s="982"/>
      <c r="C1171" s="983"/>
      <c r="D1171" s="517"/>
      <c r="E1171" s="518"/>
      <c r="F1171" s="517"/>
      <c r="G1171" s="517"/>
      <c r="H1171" s="517"/>
      <c r="I1171" s="778" t="s">
        <v>2556</v>
      </c>
      <c r="J1171" s="786"/>
    </row>
    <row r="1172" spans="1:10">
      <c r="A1172" s="547" t="s">
        <v>2568</v>
      </c>
      <c r="B1172" s="1017" t="s">
        <v>2335</v>
      </c>
      <c r="C1172" s="1020"/>
      <c r="D1172" s="563"/>
      <c r="E1172" s="564"/>
      <c r="F1172" s="1021"/>
      <c r="G1172" s="548"/>
      <c r="H1172" s="548"/>
      <c r="I1172" s="548"/>
      <c r="J1172" s="548"/>
    </row>
    <row r="1173" spans="1:10" ht="38.25">
      <c r="A1173" s="549" t="s">
        <v>2569</v>
      </c>
      <c r="B1173" s="1022" t="s">
        <v>2624</v>
      </c>
      <c r="C1173" s="1023" t="s">
        <v>2336</v>
      </c>
      <c r="D1173" s="567" t="s">
        <v>2337</v>
      </c>
      <c r="E1173" s="568">
        <f>3*1.3</f>
        <v>3.9000000000000004</v>
      </c>
      <c r="F1173" s="1024"/>
      <c r="G1173" s="554"/>
      <c r="H1173" s="554"/>
      <c r="I1173" s="554"/>
      <c r="J1173" s="787"/>
    </row>
    <row r="1174" spans="1:10" ht="63.75">
      <c r="A1174" s="549" t="s">
        <v>2570</v>
      </c>
      <c r="B1174" s="1022" t="s">
        <v>2625</v>
      </c>
      <c r="C1174" s="1023" t="s">
        <v>2338</v>
      </c>
      <c r="D1174" s="567" t="s">
        <v>2337</v>
      </c>
      <c r="E1174" s="568">
        <f>3*1.3</f>
        <v>3.9000000000000004</v>
      </c>
      <c r="F1174" s="1024"/>
      <c r="G1174" s="554"/>
      <c r="H1174" s="554"/>
      <c r="I1174" s="554"/>
      <c r="J1174" s="787"/>
    </row>
    <row r="1175" spans="1:10" ht="51">
      <c r="A1175" s="549" t="s">
        <v>2571</v>
      </c>
      <c r="B1175" s="1022" t="s">
        <v>2626</v>
      </c>
      <c r="C1175" s="1023" t="s">
        <v>2339</v>
      </c>
      <c r="D1175" s="567" t="s">
        <v>2337</v>
      </c>
      <c r="E1175" s="570">
        <f>4*1.3</f>
        <v>5.2</v>
      </c>
      <c r="F1175" s="1025"/>
      <c r="G1175" s="554"/>
      <c r="H1175" s="554"/>
      <c r="I1175" s="554"/>
      <c r="J1175" s="787"/>
    </row>
    <row r="1176" spans="1:10">
      <c r="A1176" s="514"/>
      <c r="B1176" s="982"/>
      <c r="C1176" s="983"/>
      <c r="D1176" s="517"/>
      <c r="E1176" s="518"/>
      <c r="F1176" s="517"/>
      <c r="G1176" s="517"/>
      <c r="H1176" s="517"/>
      <c r="I1176" s="778" t="s">
        <v>2557</v>
      </c>
      <c r="J1176" s="786"/>
    </row>
    <row r="1177" spans="1:10">
      <c r="A1177" s="612" t="s">
        <v>2609</v>
      </c>
      <c r="B1177" s="1005" t="s">
        <v>2639</v>
      </c>
      <c r="C1177" s="995"/>
      <c r="D1177" s="542"/>
      <c r="E1177" s="533"/>
      <c r="F1177" s="996"/>
      <c r="G1177" s="535"/>
      <c r="H1177" s="524"/>
      <c r="I1177" s="524"/>
      <c r="J1177" s="991"/>
    </row>
    <row r="1178" spans="1:10" ht="51">
      <c r="A1178" s="614" t="s">
        <v>2640</v>
      </c>
      <c r="B1178" s="597" t="s">
        <v>2649</v>
      </c>
      <c r="C1178" s="980" t="s">
        <v>2063</v>
      </c>
      <c r="D1178" s="529" t="s">
        <v>31</v>
      </c>
      <c r="E1178" s="530">
        <f>240000*1.3</f>
        <v>312000</v>
      </c>
      <c r="F1178" s="512"/>
      <c r="G1178" s="546"/>
      <c r="H1178" s="554"/>
      <c r="I1178" s="554"/>
      <c r="J1178" s="787"/>
    </row>
    <row r="1179" spans="1:10" ht="51">
      <c r="A1179" s="614" t="s">
        <v>2641</v>
      </c>
      <c r="B1179" s="597" t="s">
        <v>2650</v>
      </c>
      <c r="C1179" s="980" t="s">
        <v>2064</v>
      </c>
      <c r="D1179" s="529" t="s">
        <v>31</v>
      </c>
      <c r="E1179" s="530">
        <f>35000*1.3</f>
        <v>45500</v>
      </c>
      <c r="F1179" s="512"/>
      <c r="G1179" s="546"/>
      <c r="H1179" s="554"/>
      <c r="I1179" s="554"/>
      <c r="J1179" s="787"/>
    </row>
    <row r="1180" spans="1:10">
      <c r="A1180" s="514"/>
      <c r="B1180" s="982"/>
      <c r="C1180" s="983"/>
      <c r="D1180" s="517"/>
      <c r="E1180" s="518"/>
      <c r="F1180" s="517"/>
      <c r="G1180" s="517"/>
      <c r="H1180" s="517"/>
      <c r="I1180" s="778" t="s">
        <v>2642</v>
      </c>
      <c r="J1180" s="786"/>
    </row>
    <row r="1181" spans="1:10">
      <c r="A1181" s="612" t="s">
        <v>2643</v>
      </c>
      <c r="B1181" s="1005" t="s">
        <v>2645</v>
      </c>
      <c r="C1181" s="995"/>
      <c r="D1181" s="542"/>
      <c r="E1181" s="533"/>
      <c r="F1181" s="996"/>
      <c r="G1181" s="535"/>
      <c r="H1181" s="524"/>
      <c r="I1181" s="524"/>
      <c r="J1181" s="991"/>
    </row>
    <row r="1182" spans="1:10" ht="63.75">
      <c r="A1182" s="1006" t="s">
        <v>2644</v>
      </c>
      <c r="B1182" s="1007" t="s">
        <v>2065</v>
      </c>
      <c r="C1182" s="1026" t="s">
        <v>2066</v>
      </c>
      <c r="D1182" s="510" t="s">
        <v>31</v>
      </c>
      <c r="E1182" s="530">
        <f>80000*1.3</f>
        <v>104000</v>
      </c>
      <c r="F1182" s="512"/>
      <c r="G1182" s="546"/>
      <c r="H1182" s="554"/>
      <c r="I1182" s="554"/>
      <c r="J1182" s="787"/>
    </row>
    <row r="1183" spans="1:10">
      <c r="A1183" s="514"/>
      <c r="B1183" s="982"/>
      <c r="C1183" s="983"/>
      <c r="D1183" s="517"/>
      <c r="E1183" s="518"/>
      <c r="F1183" s="517"/>
      <c r="G1183" s="517"/>
      <c r="H1183" s="517"/>
      <c r="I1183" s="778" t="s">
        <v>2646</v>
      </c>
      <c r="J1183" s="786"/>
    </row>
    <row r="1184" spans="1:10">
      <c r="A1184" s="330" t="s">
        <v>2647</v>
      </c>
      <c r="B1184" s="931" t="s">
        <v>2756</v>
      </c>
      <c r="C1184" s="932"/>
      <c r="D1184" s="336"/>
      <c r="E1184" s="357"/>
      <c r="F1184" s="336"/>
      <c r="G1184" s="336"/>
      <c r="H1184" s="336"/>
      <c r="I1184" s="336"/>
      <c r="J1184" s="336"/>
    </row>
    <row r="1185" spans="1:10">
      <c r="A1185" s="642" t="s">
        <v>2757</v>
      </c>
      <c r="B1185" s="642"/>
      <c r="C1185" s="642"/>
      <c r="D1185" s="642"/>
      <c r="E1185" s="642"/>
      <c r="F1185" s="642"/>
      <c r="G1185" s="642"/>
      <c r="H1185" s="642"/>
      <c r="I1185" s="642"/>
      <c r="J1185" s="642"/>
    </row>
    <row r="1186" spans="1:10" ht="140.25">
      <c r="A1186" s="549" t="s">
        <v>2648</v>
      </c>
      <c r="B1186" s="618" t="s">
        <v>2610</v>
      </c>
      <c r="C1186" s="975" t="s">
        <v>2618</v>
      </c>
      <c r="D1186" s="554" t="s">
        <v>31</v>
      </c>
      <c r="E1186" s="620">
        <v>60000</v>
      </c>
      <c r="F1186" s="549"/>
      <c r="G1186" s="549"/>
      <c r="H1186" s="549"/>
      <c r="I1186" s="549"/>
      <c r="J1186" s="549"/>
    </row>
    <row r="1187" spans="1:10">
      <c r="A1187" s="514"/>
      <c r="B1187" s="982"/>
      <c r="C1187" s="983"/>
      <c r="D1187" s="517"/>
      <c r="E1187" s="518"/>
      <c r="F1187" s="517"/>
      <c r="G1187" s="517"/>
      <c r="H1187" s="517"/>
      <c r="I1187" s="778" t="s">
        <v>2651</v>
      </c>
      <c r="J1187" s="786"/>
    </row>
    <row r="1190" spans="1:10">
      <c r="H1190" s="1027"/>
    </row>
    <row r="1191" spans="1:10" ht="18.75">
      <c r="A1191" s="1028" t="s">
        <v>2863</v>
      </c>
      <c r="B1191" s="1028"/>
      <c r="C1191" s="1028"/>
      <c r="D1191" s="1028"/>
      <c r="E1191" s="1028"/>
      <c r="F1191" s="1028"/>
      <c r="G1191" s="1028"/>
      <c r="H1191" s="1028"/>
      <c r="I1191" s="1028"/>
      <c r="J1191" s="1028"/>
    </row>
    <row r="1192" spans="1:10">
      <c r="C1192" s="1029" t="s">
        <v>2864</v>
      </c>
      <c r="D1192" s="1029"/>
      <c r="E1192" s="1029"/>
      <c r="F1192" s="1029"/>
      <c r="G1192" s="1029"/>
      <c r="H1192" s="1029"/>
      <c r="I1192" s="1030"/>
      <c r="J1192" s="1030"/>
    </row>
    <row r="1194" spans="1:10" ht="15.75">
      <c r="A1194" s="1031" t="s">
        <v>2865</v>
      </c>
      <c r="B1194" s="1031"/>
      <c r="C1194" s="1031"/>
    </row>
  </sheetData>
  <mergeCells count="30">
    <mergeCell ref="G840:I840"/>
    <mergeCell ref="G948:I948"/>
    <mergeCell ref="A1185:J1185"/>
    <mergeCell ref="A1191:J1191"/>
    <mergeCell ref="C1192:H1192"/>
    <mergeCell ref="A1194:C1194"/>
    <mergeCell ref="G744:I744"/>
    <mergeCell ref="G747:I747"/>
    <mergeCell ref="A749:J749"/>
    <mergeCell ref="A761:J761"/>
    <mergeCell ref="G786:I786"/>
    <mergeCell ref="G814:I814"/>
    <mergeCell ref="G647:I647"/>
    <mergeCell ref="G653:I653"/>
    <mergeCell ref="G663:I663"/>
    <mergeCell ref="G666:I666"/>
    <mergeCell ref="G691:I691"/>
    <mergeCell ref="G741:I741"/>
    <mergeCell ref="B11:H11"/>
    <mergeCell ref="B12:H12"/>
    <mergeCell ref="B13:H13"/>
    <mergeCell ref="B14:H14"/>
    <mergeCell ref="G59:I59"/>
    <mergeCell ref="G628:I628"/>
    <mergeCell ref="A2:J2"/>
    <mergeCell ref="A3:J3"/>
    <mergeCell ref="A4:J4"/>
    <mergeCell ref="B8:H8"/>
    <mergeCell ref="B9:H9"/>
    <mergeCell ref="B10:H10"/>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J1208"/>
  <sheetViews>
    <sheetView workbookViewId="0">
      <selection activeCell="H30" sqref="H30"/>
    </sheetView>
  </sheetViews>
  <sheetFormatPr defaultRowHeight="15"/>
  <cols>
    <col min="1" max="1" width="9.140625" style="502"/>
    <col min="2" max="2" width="27.85546875" style="401" customWidth="1"/>
    <col min="3" max="3" width="66.85546875" style="401" customWidth="1"/>
    <col min="4" max="4" width="9.85546875" style="401" customWidth="1"/>
    <col min="5" max="6" width="9.140625" style="502"/>
    <col min="7" max="7" width="9.140625" style="1037"/>
    <col min="8" max="8" width="9.140625" style="1038"/>
    <col min="9" max="9" width="9.140625" style="401"/>
    <col min="10" max="10" width="9.42578125" style="1038" bestFit="1" customWidth="1"/>
  </cols>
  <sheetData>
    <row r="1" spans="1:10">
      <c r="A1" s="606"/>
      <c r="B1" s="136"/>
      <c r="C1" s="136"/>
      <c r="D1" s="136"/>
      <c r="E1" s="495"/>
      <c r="F1" s="495"/>
      <c r="G1" s="1032"/>
      <c r="H1" s="1033"/>
      <c r="I1" s="136"/>
      <c r="J1" s="1033"/>
    </row>
    <row r="2" spans="1:10">
      <c r="A2"/>
      <c r="B2"/>
      <c r="C2"/>
      <c r="D2"/>
      <c r="E2"/>
      <c r="F2"/>
      <c r="G2"/>
      <c r="H2"/>
      <c r="I2"/>
      <c r="J2"/>
    </row>
    <row r="3" spans="1:10">
      <c r="A3" s="606"/>
      <c r="B3" s="136"/>
      <c r="C3" s="136"/>
      <c r="D3" s="136"/>
      <c r="E3" s="495"/>
      <c r="F3" s="495"/>
      <c r="G3" s="1032"/>
      <c r="H3" s="1033"/>
      <c r="I3" s="136"/>
      <c r="J3" s="1033"/>
    </row>
    <row r="4" spans="1:10">
      <c r="A4"/>
      <c r="B4"/>
      <c r="C4"/>
      <c r="D4"/>
      <c r="E4"/>
      <c r="F4"/>
      <c r="G4"/>
      <c r="H4"/>
      <c r="I4"/>
      <c r="J4"/>
    </row>
    <row r="5" spans="1:10" ht="15.75">
      <c r="A5" s="640"/>
      <c r="B5" s="640"/>
      <c r="C5" s="650" t="s">
        <v>2866</v>
      </c>
      <c r="D5" s="650"/>
      <c r="E5" s="650"/>
      <c r="F5" s="650"/>
      <c r="G5" s="1034"/>
      <c r="H5" s="1034"/>
      <c r="I5" s="640"/>
      <c r="J5" s="1034"/>
    </row>
    <row r="6" spans="1:10" ht="15.75">
      <c r="A6" s="640"/>
      <c r="B6" s="114" t="s">
        <v>2</v>
      </c>
      <c r="C6" s="115"/>
      <c r="D6" s="640"/>
      <c r="E6" s="96"/>
      <c r="F6" s="640"/>
      <c r="G6" s="1034"/>
      <c r="H6" s="1034"/>
      <c r="I6" s="640"/>
      <c r="J6" s="1034"/>
    </row>
    <row r="7" spans="1:10" ht="15.75">
      <c r="A7" s="640"/>
      <c r="B7" s="640"/>
      <c r="C7" s="64"/>
      <c r="D7" s="640"/>
      <c r="E7" s="96"/>
      <c r="F7" s="640"/>
      <c r="G7" s="1034"/>
      <c r="H7" s="1034"/>
      <c r="I7" s="640"/>
      <c r="J7" s="1034"/>
    </row>
    <row r="8" spans="1:10">
      <c r="A8" s="630" t="s">
        <v>3</v>
      </c>
      <c r="B8" s="646" t="s">
        <v>4</v>
      </c>
      <c r="C8" s="646"/>
      <c r="D8" s="646"/>
      <c r="E8" s="646"/>
      <c r="F8" s="646"/>
      <c r="G8" s="646"/>
      <c r="H8" s="646"/>
      <c r="I8" s="75"/>
      <c r="J8" s="1035"/>
    </row>
    <row r="9" spans="1:10">
      <c r="A9" s="630" t="s">
        <v>5</v>
      </c>
      <c r="B9" s="647" t="s">
        <v>6</v>
      </c>
      <c r="C9" s="648"/>
      <c r="D9" s="648"/>
      <c r="E9" s="648"/>
      <c r="F9" s="648"/>
      <c r="G9" s="648"/>
      <c r="H9" s="648"/>
      <c r="I9" s="632"/>
      <c r="J9" s="1036"/>
    </row>
    <row r="10" spans="1:10">
      <c r="A10" s="630" t="s">
        <v>7</v>
      </c>
      <c r="B10" s="653" t="s">
        <v>8</v>
      </c>
      <c r="C10" s="646"/>
      <c r="D10" s="646"/>
      <c r="E10" s="646"/>
      <c r="F10" s="646"/>
      <c r="G10" s="646"/>
      <c r="H10" s="646"/>
      <c r="I10" s="75"/>
      <c r="J10" s="1035"/>
    </row>
    <row r="11" spans="1:10">
      <c r="A11" s="630" t="s">
        <v>9</v>
      </c>
      <c r="B11" s="654" t="s">
        <v>10</v>
      </c>
      <c r="C11" s="655"/>
      <c r="D11" s="655"/>
      <c r="E11" s="655"/>
      <c r="F11" s="655"/>
      <c r="G11" s="655"/>
      <c r="H11" s="655"/>
      <c r="I11" s="75"/>
      <c r="J11" s="1035"/>
    </row>
    <row r="12" spans="1:10">
      <c r="A12" s="630" t="s">
        <v>11</v>
      </c>
      <c r="B12" s="656" t="s">
        <v>12</v>
      </c>
      <c r="C12" s="657"/>
      <c r="D12" s="657"/>
      <c r="E12" s="657"/>
      <c r="F12" s="657"/>
      <c r="G12" s="657"/>
      <c r="H12" s="657"/>
      <c r="I12" s="75"/>
      <c r="J12" s="1035"/>
    </row>
    <row r="13" spans="1:10">
      <c r="A13" s="630" t="s">
        <v>13</v>
      </c>
      <c r="B13" s="658" t="s">
        <v>2797</v>
      </c>
      <c r="C13" s="657"/>
      <c r="D13" s="657"/>
      <c r="E13" s="657"/>
      <c r="F13" s="657"/>
      <c r="G13" s="657"/>
      <c r="H13" s="657"/>
      <c r="I13" s="75"/>
      <c r="J13" s="1035"/>
    </row>
    <row r="14" spans="1:10" ht="15.75">
      <c r="A14" s="630" t="s">
        <v>1410</v>
      </c>
      <c r="B14" s="651" t="s">
        <v>2652</v>
      </c>
      <c r="C14" s="652"/>
      <c r="D14" s="652"/>
      <c r="E14" s="652"/>
      <c r="F14" s="652"/>
      <c r="G14" s="652"/>
      <c r="H14" s="652"/>
      <c r="I14" s="640"/>
      <c r="J14" s="1034"/>
    </row>
    <row r="15" spans="1:10" ht="15.75">
      <c r="A15" s="640"/>
      <c r="B15" s="640"/>
      <c r="C15" s="64"/>
      <c r="D15" s="640"/>
      <c r="E15" s="96"/>
      <c r="F15" s="640"/>
      <c r="G15" s="1034"/>
      <c r="H15" s="1034"/>
      <c r="I15" s="640"/>
      <c r="J15" s="1034"/>
    </row>
    <row r="17" spans="1:10" ht="63.75">
      <c r="A17" s="46" t="s">
        <v>14</v>
      </c>
      <c r="B17" s="14" t="s">
        <v>15</v>
      </c>
      <c r="C17" s="14" t="s">
        <v>16</v>
      </c>
      <c r="D17" s="14" t="s">
        <v>17</v>
      </c>
      <c r="E17" s="67" t="s">
        <v>18</v>
      </c>
      <c r="F17" s="90" t="s">
        <v>20</v>
      </c>
      <c r="G17" s="1039" t="s">
        <v>21</v>
      </c>
      <c r="H17" s="1040" t="s">
        <v>22</v>
      </c>
      <c r="I17" s="13" t="s">
        <v>23</v>
      </c>
      <c r="J17" s="1041" t="s">
        <v>24</v>
      </c>
    </row>
    <row r="18" spans="1:10">
      <c r="A18" s="46" t="s">
        <v>26</v>
      </c>
      <c r="B18" s="14">
        <v>2</v>
      </c>
      <c r="C18" s="14">
        <v>3</v>
      </c>
      <c r="D18" s="14">
        <v>4</v>
      </c>
      <c r="E18" s="67">
        <v>5</v>
      </c>
      <c r="F18" s="93">
        <v>7</v>
      </c>
      <c r="G18" s="1042">
        <v>8</v>
      </c>
      <c r="H18" s="1043">
        <v>9</v>
      </c>
      <c r="I18" s="13">
        <v>10</v>
      </c>
      <c r="J18" s="1041">
        <v>11</v>
      </c>
    </row>
    <row r="19" spans="1:10">
      <c r="A19" s="330">
        <v>1</v>
      </c>
      <c r="B19" s="51" t="s">
        <v>27</v>
      </c>
      <c r="C19" s="99"/>
      <c r="D19" s="333"/>
      <c r="E19" s="357"/>
      <c r="F19" s="774"/>
      <c r="G19" s="1044"/>
      <c r="H19" s="1044"/>
      <c r="I19" s="320"/>
      <c r="J19" s="1045"/>
    </row>
    <row r="20" spans="1:10" ht="26.25">
      <c r="A20" s="331" t="s">
        <v>28</v>
      </c>
      <c r="B20" s="339" t="s">
        <v>29</v>
      </c>
      <c r="C20" s="100" t="s">
        <v>30</v>
      </c>
      <c r="D20" s="16" t="s">
        <v>31</v>
      </c>
      <c r="E20" s="68" t="s">
        <v>32</v>
      </c>
      <c r="F20" s="317"/>
      <c r="G20" s="749"/>
      <c r="H20" s="749"/>
      <c r="I20" s="304"/>
      <c r="J20" s="1046"/>
    </row>
    <row r="21" spans="1:10" ht="26.25">
      <c r="A21" s="331" t="s">
        <v>33</v>
      </c>
      <c r="B21" s="339" t="s">
        <v>34</v>
      </c>
      <c r="C21" s="100" t="s">
        <v>30</v>
      </c>
      <c r="D21" s="16" t="s">
        <v>31</v>
      </c>
      <c r="E21" s="68" t="s">
        <v>32</v>
      </c>
      <c r="F21" s="317"/>
      <c r="G21" s="749"/>
      <c r="H21" s="749"/>
      <c r="I21" s="304"/>
      <c r="J21" s="1046"/>
    </row>
    <row r="22" spans="1:10">
      <c r="A22" s="331" t="s">
        <v>35</v>
      </c>
      <c r="B22" s="339" t="s">
        <v>36</v>
      </c>
      <c r="C22" s="100" t="s">
        <v>37</v>
      </c>
      <c r="D22" s="16" t="s">
        <v>31</v>
      </c>
      <c r="E22" s="69" t="s">
        <v>38</v>
      </c>
      <c r="F22" s="317"/>
      <c r="G22" s="749"/>
      <c r="H22" s="749"/>
      <c r="I22" s="304"/>
      <c r="J22" s="1046"/>
    </row>
    <row r="23" spans="1:10">
      <c r="A23" s="331" t="s">
        <v>39</v>
      </c>
      <c r="B23" s="339" t="s">
        <v>40</v>
      </c>
      <c r="C23" s="100" t="s">
        <v>37</v>
      </c>
      <c r="D23" s="16" t="s">
        <v>31</v>
      </c>
      <c r="E23" s="69" t="s">
        <v>38</v>
      </c>
      <c r="F23" s="317"/>
      <c r="G23" s="749"/>
      <c r="H23" s="749"/>
      <c r="I23" s="304"/>
      <c r="J23" s="1046"/>
    </row>
    <row r="24" spans="1:10" ht="25.5">
      <c r="A24" s="331" t="s">
        <v>41</v>
      </c>
      <c r="B24" s="52" t="s">
        <v>42</v>
      </c>
      <c r="C24" s="52" t="s">
        <v>43</v>
      </c>
      <c r="D24" s="19" t="s">
        <v>31</v>
      </c>
      <c r="E24" s="70" t="s">
        <v>44</v>
      </c>
      <c r="F24" s="317"/>
      <c r="G24" s="749"/>
      <c r="H24" s="748"/>
      <c r="I24" s="318"/>
      <c r="J24" s="1046"/>
    </row>
    <row r="25" spans="1:10">
      <c r="A25" s="332"/>
      <c r="B25" s="53"/>
      <c r="C25" s="101"/>
      <c r="D25" s="36"/>
      <c r="E25" s="71"/>
      <c r="F25" s="759"/>
      <c r="G25" s="1048"/>
      <c r="H25" s="87"/>
      <c r="I25" s="373" t="s">
        <v>45</v>
      </c>
      <c r="J25" s="747"/>
    </row>
    <row r="26" spans="1:10">
      <c r="A26" s="330">
        <v>2</v>
      </c>
      <c r="B26" s="54" t="s">
        <v>46</v>
      </c>
      <c r="C26" s="102"/>
      <c r="D26" s="27"/>
      <c r="E26" s="97"/>
      <c r="F26" s="321"/>
      <c r="G26" s="1049"/>
      <c r="H26" s="1049"/>
      <c r="I26" s="320"/>
      <c r="J26" s="1045"/>
    </row>
    <row r="27" spans="1:10" ht="26.25">
      <c r="A27" s="331" t="s">
        <v>47</v>
      </c>
      <c r="B27" s="52" t="s">
        <v>48</v>
      </c>
      <c r="C27" s="103" t="s">
        <v>2654</v>
      </c>
      <c r="D27" s="19" t="s">
        <v>49</v>
      </c>
      <c r="E27" s="70" t="s">
        <v>50</v>
      </c>
      <c r="F27" s="317"/>
      <c r="G27" s="749"/>
      <c r="H27" s="1046"/>
      <c r="I27" s="304"/>
      <c r="J27" s="1046"/>
    </row>
    <row r="28" spans="1:10" ht="25.5">
      <c r="A28" s="331" t="s">
        <v>51</v>
      </c>
      <c r="B28" s="55" t="s">
        <v>52</v>
      </c>
      <c r="C28" s="104" t="s">
        <v>2653</v>
      </c>
      <c r="D28" s="19" t="s">
        <v>49</v>
      </c>
      <c r="E28" s="70" t="s">
        <v>50</v>
      </c>
      <c r="F28" s="317"/>
      <c r="G28" s="749"/>
      <c r="H28" s="1046"/>
      <c r="I28" s="318"/>
      <c r="J28" s="1046"/>
    </row>
    <row r="29" spans="1:10">
      <c r="A29" s="332"/>
      <c r="B29" s="53"/>
      <c r="C29" s="101"/>
      <c r="D29" s="36"/>
      <c r="E29" s="98"/>
      <c r="F29" s="759"/>
      <c r="G29" s="1050"/>
      <c r="H29" s="87"/>
      <c r="I29" s="373" t="s">
        <v>53</v>
      </c>
      <c r="J29" s="747"/>
    </row>
    <row r="30" spans="1:10">
      <c r="A30" s="330">
        <v>3</v>
      </c>
      <c r="B30" s="31" t="s">
        <v>54</v>
      </c>
      <c r="C30" s="105"/>
      <c r="D30" s="30"/>
      <c r="E30" s="357"/>
      <c r="F30" s="321"/>
      <c r="G30" s="1049"/>
      <c r="H30" s="1049"/>
      <c r="I30" s="322"/>
      <c r="J30" s="1051"/>
    </row>
    <row r="31" spans="1:10" ht="38.25">
      <c r="A31" s="331" t="s">
        <v>55</v>
      </c>
      <c r="B31" s="56" t="s">
        <v>56</v>
      </c>
      <c r="C31" s="106" t="s">
        <v>57</v>
      </c>
      <c r="D31" s="16" t="s">
        <v>31</v>
      </c>
      <c r="E31" s="72" t="s">
        <v>58</v>
      </c>
      <c r="F31" s="317"/>
      <c r="G31" s="749"/>
      <c r="H31" s="1052"/>
      <c r="I31" s="22"/>
      <c r="J31" s="1053"/>
    </row>
    <row r="32" spans="1:10" ht="38.25">
      <c r="A32" s="331" t="s">
        <v>59</v>
      </c>
      <c r="B32" s="57" t="s">
        <v>60</v>
      </c>
      <c r="C32" s="56" t="s">
        <v>61</v>
      </c>
      <c r="D32" s="16" t="s">
        <v>31</v>
      </c>
      <c r="E32" s="72" t="s">
        <v>62</v>
      </c>
      <c r="F32" s="317"/>
      <c r="G32" s="749"/>
      <c r="H32" s="1054"/>
      <c r="I32" s="24"/>
      <c r="J32" s="1053"/>
    </row>
    <row r="33" spans="1:10" ht="25.5">
      <c r="A33" s="331" t="s">
        <v>63</v>
      </c>
      <c r="B33" s="56" t="s">
        <v>64</v>
      </c>
      <c r="C33" s="106" t="s">
        <v>65</v>
      </c>
      <c r="D33" s="16" t="s">
        <v>31</v>
      </c>
      <c r="E33" s="72" t="s">
        <v>66</v>
      </c>
      <c r="F33" s="317"/>
      <c r="G33" s="749"/>
      <c r="H33" s="1052"/>
      <c r="I33" s="22"/>
      <c r="J33" s="1053"/>
    </row>
    <row r="34" spans="1:10" ht="38.25">
      <c r="A34" s="331" t="s">
        <v>67</v>
      </c>
      <c r="B34" s="56" t="s">
        <v>68</v>
      </c>
      <c r="C34" s="106" t="s">
        <v>69</v>
      </c>
      <c r="D34" s="16" t="s">
        <v>31</v>
      </c>
      <c r="E34" s="72" t="s">
        <v>50</v>
      </c>
      <c r="F34" s="317"/>
      <c r="G34" s="749"/>
      <c r="H34" s="1052"/>
      <c r="I34" s="22"/>
      <c r="J34" s="1053"/>
    </row>
    <row r="35" spans="1:10">
      <c r="A35" s="331" t="s">
        <v>70</v>
      </c>
      <c r="B35" s="56" t="s">
        <v>71</v>
      </c>
      <c r="C35" s="106" t="s">
        <v>2655</v>
      </c>
      <c r="D35" s="16" t="s">
        <v>31</v>
      </c>
      <c r="E35" s="72" t="s">
        <v>72</v>
      </c>
      <c r="F35" s="317"/>
      <c r="G35" s="749"/>
      <c r="H35" s="1052"/>
      <c r="I35" s="22"/>
      <c r="J35" s="1053"/>
    </row>
    <row r="36" spans="1:10" ht="25.5">
      <c r="A36" s="331" t="s">
        <v>73</v>
      </c>
      <c r="B36" s="56" t="s">
        <v>74</v>
      </c>
      <c r="C36" s="106" t="s">
        <v>2656</v>
      </c>
      <c r="D36" s="16" t="s">
        <v>31</v>
      </c>
      <c r="E36" s="72" t="s">
        <v>75</v>
      </c>
      <c r="F36" s="317"/>
      <c r="G36" s="749"/>
      <c r="H36" s="1052"/>
      <c r="I36" s="22"/>
      <c r="J36" s="1053"/>
    </row>
    <row r="37" spans="1:10" ht="51">
      <c r="A37" s="331" t="s">
        <v>76</v>
      </c>
      <c r="B37" s="56" t="s">
        <v>77</v>
      </c>
      <c r="C37" s="106" t="s">
        <v>2657</v>
      </c>
      <c r="D37" s="16" t="s">
        <v>31</v>
      </c>
      <c r="E37" s="72" t="s">
        <v>38</v>
      </c>
      <c r="F37" s="317"/>
      <c r="G37" s="749"/>
      <c r="H37" s="1052"/>
      <c r="I37" s="22"/>
      <c r="J37" s="1053"/>
    </row>
    <row r="38" spans="1:10" ht="25.5">
      <c r="A38" s="331" t="s">
        <v>78</v>
      </c>
      <c r="B38" s="56" t="s">
        <v>79</v>
      </c>
      <c r="C38" s="106" t="s">
        <v>80</v>
      </c>
      <c r="D38" s="334" t="s">
        <v>31</v>
      </c>
      <c r="E38" s="72" t="s">
        <v>81</v>
      </c>
      <c r="F38" s="317"/>
      <c r="G38" s="749"/>
      <c r="H38" s="1052"/>
      <c r="I38" s="22"/>
      <c r="J38" s="1053"/>
    </row>
    <row r="39" spans="1:10" ht="38.25">
      <c r="A39" s="331" t="s">
        <v>82</v>
      </c>
      <c r="B39" s="56" t="s">
        <v>83</v>
      </c>
      <c r="C39" s="106" t="s">
        <v>2658</v>
      </c>
      <c r="D39" s="334" t="s">
        <v>49</v>
      </c>
      <c r="E39" s="72" t="s">
        <v>84</v>
      </c>
      <c r="F39" s="317"/>
      <c r="G39" s="749"/>
      <c r="H39" s="1052"/>
      <c r="I39" s="22"/>
      <c r="J39" s="1053"/>
    </row>
    <row r="40" spans="1:10" ht="51">
      <c r="A40" s="331" t="s">
        <v>85</v>
      </c>
      <c r="B40" s="56" t="s">
        <v>86</v>
      </c>
      <c r="C40" s="106" t="s">
        <v>2659</v>
      </c>
      <c r="D40" s="334" t="s">
        <v>87</v>
      </c>
      <c r="E40" s="72" t="s">
        <v>88</v>
      </c>
      <c r="F40" s="317"/>
      <c r="G40" s="749"/>
      <c r="H40" s="1055"/>
      <c r="I40" s="44"/>
      <c r="J40" s="1053"/>
    </row>
    <row r="41" spans="1:10">
      <c r="A41" s="332"/>
      <c r="B41" s="341"/>
      <c r="C41" s="385"/>
      <c r="D41" s="335"/>
      <c r="E41" s="358"/>
      <c r="F41" s="759"/>
      <c r="G41" s="1056"/>
      <c r="H41" s="87"/>
      <c r="I41" s="373" t="s">
        <v>89</v>
      </c>
      <c r="J41" s="747"/>
    </row>
    <row r="42" spans="1:10">
      <c r="A42" s="330" t="s">
        <v>38</v>
      </c>
      <c r="B42" s="410" t="s">
        <v>90</v>
      </c>
      <c r="C42" s="108"/>
      <c r="D42" s="333"/>
      <c r="E42" s="357"/>
      <c r="F42" s="321"/>
      <c r="G42" s="1049"/>
      <c r="H42" s="1049"/>
      <c r="I42" s="320"/>
      <c r="J42" s="1045"/>
    </row>
    <row r="43" spans="1:10" ht="38.25">
      <c r="A43" s="331" t="s">
        <v>91</v>
      </c>
      <c r="B43" s="293" t="s">
        <v>2636</v>
      </c>
      <c r="C43" s="293" t="s">
        <v>2660</v>
      </c>
      <c r="D43" s="334" t="s">
        <v>31</v>
      </c>
      <c r="E43" s="360">
        <v>300</v>
      </c>
      <c r="F43" s="317"/>
      <c r="G43" s="749"/>
      <c r="H43" s="749"/>
      <c r="I43" s="304"/>
      <c r="J43" s="1046"/>
    </row>
    <row r="44" spans="1:10" ht="38.25">
      <c r="A44" s="331" t="s">
        <v>92</v>
      </c>
      <c r="B44" s="293" t="s">
        <v>2637</v>
      </c>
      <c r="C44" s="293" t="s">
        <v>2661</v>
      </c>
      <c r="D44" s="334" t="s">
        <v>31</v>
      </c>
      <c r="E44" s="360">
        <v>300</v>
      </c>
      <c r="F44" s="317"/>
      <c r="G44" s="749"/>
      <c r="H44" s="748"/>
      <c r="I44" s="318"/>
      <c r="J44" s="1046"/>
    </row>
    <row r="45" spans="1:10">
      <c r="A45" s="332"/>
      <c r="B45" s="341"/>
      <c r="C45" s="385"/>
      <c r="D45" s="335"/>
      <c r="E45" s="358"/>
      <c r="F45" s="759"/>
      <c r="G45" s="1056"/>
      <c r="H45" s="87"/>
      <c r="I45" s="373" t="s">
        <v>93</v>
      </c>
      <c r="J45" s="747"/>
    </row>
    <row r="46" spans="1:10">
      <c r="A46" s="330" t="s">
        <v>11</v>
      </c>
      <c r="B46" s="410" t="s">
        <v>94</v>
      </c>
      <c r="C46" s="108"/>
      <c r="D46" s="333"/>
      <c r="E46" s="357"/>
      <c r="F46" s="321"/>
      <c r="G46" s="1049"/>
      <c r="H46" s="1049"/>
      <c r="I46" s="320"/>
      <c r="J46" s="1045"/>
    </row>
    <row r="47" spans="1:10" ht="25.5">
      <c r="A47" s="331" t="s">
        <v>95</v>
      </c>
      <c r="B47" s="293" t="s">
        <v>96</v>
      </c>
      <c r="C47" s="298" t="s">
        <v>97</v>
      </c>
      <c r="D47" s="334" t="s">
        <v>31</v>
      </c>
      <c r="E47" s="360">
        <v>4000</v>
      </c>
      <c r="F47" s="317"/>
      <c r="G47" s="749"/>
      <c r="H47" s="749"/>
      <c r="I47" s="304"/>
      <c r="J47" s="1046"/>
    </row>
    <row r="48" spans="1:10" ht="25.5">
      <c r="A48" s="331" t="s">
        <v>98</v>
      </c>
      <c r="B48" s="293" t="s">
        <v>96</v>
      </c>
      <c r="C48" s="293" t="s">
        <v>99</v>
      </c>
      <c r="D48" s="334" t="s">
        <v>31</v>
      </c>
      <c r="E48" s="360">
        <v>500</v>
      </c>
      <c r="F48" s="317"/>
      <c r="G48" s="749"/>
      <c r="H48" s="748"/>
      <c r="I48" s="318"/>
      <c r="J48" s="1046"/>
    </row>
    <row r="49" spans="1:10">
      <c r="A49" s="332"/>
      <c r="B49" s="341"/>
      <c r="C49" s="385"/>
      <c r="D49" s="335"/>
      <c r="E49" s="358"/>
      <c r="F49" s="759"/>
      <c r="G49" s="1050"/>
      <c r="H49" s="87"/>
      <c r="I49" s="373" t="s">
        <v>100</v>
      </c>
      <c r="J49" s="747"/>
    </row>
    <row r="50" spans="1:10">
      <c r="A50" s="330" t="s">
        <v>88</v>
      </c>
      <c r="B50" s="342" t="s">
        <v>101</v>
      </c>
      <c r="C50" s="109"/>
      <c r="D50" s="333"/>
      <c r="E50" s="357"/>
      <c r="F50" s="321"/>
      <c r="G50" s="1049"/>
      <c r="H50" s="1049"/>
      <c r="I50" s="320"/>
      <c r="J50" s="1045"/>
    </row>
    <row r="51" spans="1:10" ht="25.5">
      <c r="A51" s="331" t="s">
        <v>102</v>
      </c>
      <c r="B51" s="293" t="s">
        <v>103</v>
      </c>
      <c r="C51" s="293" t="s">
        <v>2577</v>
      </c>
      <c r="D51" s="334" t="s">
        <v>31</v>
      </c>
      <c r="E51" s="73">
        <v>240</v>
      </c>
      <c r="F51" s="317">
        <v>50</v>
      </c>
      <c r="G51" s="749">
        <v>0.56000000000000005</v>
      </c>
      <c r="H51" s="749">
        <f>F51*G51</f>
        <v>28.000000000000004</v>
      </c>
      <c r="I51" s="1057">
        <v>0.12</v>
      </c>
      <c r="J51" s="1046">
        <v>156.80000000000001</v>
      </c>
    </row>
    <row r="52" spans="1:10" ht="25.5">
      <c r="A52" s="331" t="s">
        <v>104</v>
      </c>
      <c r="B52" s="298" t="s">
        <v>105</v>
      </c>
      <c r="C52" s="298" t="s">
        <v>106</v>
      </c>
      <c r="D52" s="334" t="s">
        <v>31</v>
      </c>
      <c r="E52" s="73">
        <v>90</v>
      </c>
      <c r="F52" s="317">
        <v>20</v>
      </c>
      <c r="G52" s="749">
        <v>0.6</v>
      </c>
      <c r="H52" s="749">
        <f>F52*G52</f>
        <v>12</v>
      </c>
      <c r="I52" s="1057">
        <v>0.12</v>
      </c>
      <c r="J52" s="1046">
        <v>67.2</v>
      </c>
    </row>
    <row r="53" spans="1:10">
      <c r="A53" s="331" t="s">
        <v>107</v>
      </c>
      <c r="B53" s="60" t="s">
        <v>108</v>
      </c>
      <c r="C53" s="293" t="s">
        <v>109</v>
      </c>
      <c r="D53" s="334" t="s">
        <v>31</v>
      </c>
      <c r="E53" s="73">
        <v>90</v>
      </c>
      <c r="F53" s="317">
        <v>50</v>
      </c>
      <c r="G53" s="749">
        <v>0.4</v>
      </c>
      <c r="H53" s="749">
        <v>20</v>
      </c>
      <c r="I53" s="1057">
        <v>0.12</v>
      </c>
      <c r="J53" s="1046">
        <v>44.8</v>
      </c>
    </row>
    <row r="54" spans="1:10" ht="25.5">
      <c r="A54" s="331" t="s">
        <v>110</v>
      </c>
      <c r="B54" s="60" t="s">
        <v>111</v>
      </c>
      <c r="C54" s="293" t="s">
        <v>112</v>
      </c>
      <c r="D54" s="334" t="s">
        <v>31</v>
      </c>
      <c r="E54" s="73">
        <v>90</v>
      </c>
      <c r="F54" s="317">
        <v>50</v>
      </c>
      <c r="G54" s="749">
        <v>0.56000000000000005</v>
      </c>
      <c r="H54" s="748">
        <v>28</v>
      </c>
      <c r="I54" s="1058">
        <v>0.12</v>
      </c>
      <c r="J54" s="1046">
        <v>62.72</v>
      </c>
    </row>
    <row r="55" spans="1:10">
      <c r="A55" s="332"/>
      <c r="B55" s="341"/>
      <c r="C55" s="385"/>
      <c r="D55" s="335"/>
      <c r="E55" s="358"/>
      <c r="F55" s="759"/>
      <c r="G55" s="1050"/>
      <c r="H55" s="87"/>
      <c r="I55" s="373" t="s">
        <v>113</v>
      </c>
      <c r="J55" s="1059">
        <f>SUM(J51:J54)</f>
        <v>331.52</v>
      </c>
    </row>
    <row r="56" spans="1:10">
      <c r="A56" s="330" t="s">
        <v>114</v>
      </c>
      <c r="B56" s="411" t="s">
        <v>115</v>
      </c>
      <c r="C56" s="110"/>
      <c r="D56" s="333"/>
      <c r="E56" s="357"/>
      <c r="F56" s="321"/>
      <c r="G56" s="1049"/>
      <c r="H56" s="1049"/>
      <c r="I56" s="320"/>
      <c r="J56" s="1045"/>
    </row>
    <row r="57" spans="1:10" ht="25.5">
      <c r="A57" s="331" t="s">
        <v>116</v>
      </c>
      <c r="B57" s="3" t="s">
        <v>117</v>
      </c>
      <c r="C57" s="3" t="s">
        <v>118</v>
      </c>
      <c r="D57" s="334" t="s">
        <v>87</v>
      </c>
      <c r="E57" s="360">
        <v>9</v>
      </c>
      <c r="F57" s="317" t="s">
        <v>2867</v>
      </c>
      <c r="G57" s="749">
        <v>0.14000000000000001</v>
      </c>
      <c r="H57" s="749">
        <v>56</v>
      </c>
      <c r="I57" s="1057">
        <v>0.12</v>
      </c>
      <c r="J57" s="1046">
        <v>564.48</v>
      </c>
    </row>
    <row r="58" spans="1:10" ht="25.5">
      <c r="A58" s="331" t="s">
        <v>119</v>
      </c>
      <c r="B58" s="3" t="s">
        <v>120</v>
      </c>
      <c r="C58" s="3" t="s">
        <v>121</v>
      </c>
      <c r="D58" s="334" t="s">
        <v>87</v>
      </c>
      <c r="E58" s="360">
        <v>6</v>
      </c>
      <c r="F58" s="317">
        <v>500</v>
      </c>
      <c r="G58" s="749">
        <v>9.6000000000000002E-2</v>
      </c>
      <c r="H58" s="748">
        <v>48</v>
      </c>
      <c r="I58" s="1058">
        <v>0.12</v>
      </c>
      <c r="J58" s="1046">
        <v>322.56</v>
      </c>
    </row>
    <row r="59" spans="1:10">
      <c r="A59" s="332"/>
      <c r="B59" s="341"/>
      <c r="C59" s="385"/>
      <c r="D59" s="335"/>
      <c r="E59" s="358"/>
      <c r="F59" s="759"/>
      <c r="G59" s="1056"/>
      <c r="H59" s="87"/>
      <c r="I59" s="373" t="s">
        <v>122</v>
      </c>
      <c r="J59" s="747">
        <v>887.04</v>
      </c>
    </row>
    <row r="60" spans="1:10">
      <c r="A60" s="330" t="s">
        <v>123</v>
      </c>
      <c r="B60" s="342" t="s">
        <v>1411</v>
      </c>
      <c r="C60" s="109"/>
      <c r="D60" s="333"/>
      <c r="E60" s="357"/>
      <c r="F60" s="321"/>
      <c r="G60" s="1049"/>
      <c r="H60" s="1049"/>
      <c r="I60" s="320"/>
      <c r="J60" s="1045"/>
    </row>
    <row r="61" spans="1:10" ht="25.5">
      <c r="A61" s="331" t="s">
        <v>124</v>
      </c>
      <c r="B61" s="61" t="s">
        <v>125</v>
      </c>
      <c r="C61" s="3" t="s">
        <v>126</v>
      </c>
      <c r="D61" s="294" t="s">
        <v>87</v>
      </c>
      <c r="E61" s="359">
        <v>16</v>
      </c>
      <c r="F61" s="317" t="s">
        <v>2868</v>
      </c>
      <c r="G61" s="749">
        <v>0.66600000000000004</v>
      </c>
      <c r="H61" s="749">
        <v>160</v>
      </c>
      <c r="I61" s="1057">
        <v>0.12</v>
      </c>
      <c r="J61" s="1046">
        <v>2867.2</v>
      </c>
    </row>
    <row r="62" spans="1:10" ht="25.5">
      <c r="A62" s="331" t="s">
        <v>127</v>
      </c>
      <c r="B62" s="3" t="s">
        <v>128</v>
      </c>
      <c r="C62" s="3" t="s">
        <v>129</v>
      </c>
      <c r="D62" s="294" t="s">
        <v>87</v>
      </c>
      <c r="E62" s="359">
        <v>8</v>
      </c>
      <c r="F62" s="317" t="s">
        <v>2868</v>
      </c>
      <c r="G62" s="749">
        <v>0.77500000000000002</v>
      </c>
      <c r="H62" s="749">
        <v>186</v>
      </c>
      <c r="I62" s="1057">
        <v>0.12</v>
      </c>
      <c r="J62" s="1046">
        <v>1666.56</v>
      </c>
    </row>
    <row r="63" spans="1:10" ht="25.5">
      <c r="A63" s="331" t="s">
        <v>130</v>
      </c>
      <c r="B63" s="3" t="s">
        <v>131</v>
      </c>
      <c r="C63" s="3" t="s">
        <v>132</v>
      </c>
      <c r="D63" s="294" t="s">
        <v>87</v>
      </c>
      <c r="E63" s="359">
        <v>6</v>
      </c>
      <c r="F63" s="317" t="s">
        <v>2869</v>
      </c>
      <c r="G63" s="749">
        <v>1.66</v>
      </c>
      <c r="H63" s="749">
        <v>100</v>
      </c>
      <c r="I63" s="1057">
        <v>0.12</v>
      </c>
      <c r="J63" s="1046">
        <v>672</v>
      </c>
    </row>
    <row r="64" spans="1:10" ht="25.5">
      <c r="A64" s="331" t="s">
        <v>133</v>
      </c>
      <c r="B64" s="61" t="s">
        <v>131</v>
      </c>
      <c r="C64" s="61" t="s">
        <v>134</v>
      </c>
      <c r="D64" s="412" t="s">
        <v>87</v>
      </c>
      <c r="E64" s="413">
        <v>6</v>
      </c>
      <c r="F64" s="317" t="s">
        <v>2869</v>
      </c>
      <c r="G64" s="749">
        <v>3.5</v>
      </c>
      <c r="H64" s="749">
        <v>210</v>
      </c>
      <c r="I64" s="1057">
        <v>0.12</v>
      </c>
      <c r="J64" s="1046">
        <v>1411.2</v>
      </c>
    </row>
    <row r="65" spans="1:10">
      <c r="A65" s="331" t="s">
        <v>135</v>
      </c>
      <c r="B65" s="3" t="s">
        <v>136</v>
      </c>
      <c r="C65" s="3" t="s">
        <v>137</v>
      </c>
      <c r="D65" s="294" t="s">
        <v>31</v>
      </c>
      <c r="E65" s="359">
        <v>6</v>
      </c>
      <c r="F65" s="317" t="s">
        <v>2870</v>
      </c>
      <c r="G65" s="749">
        <v>36</v>
      </c>
      <c r="H65" s="749">
        <v>36</v>
      </c>
      <c r="I65" s="1057">
        <v>0.12</v>
      </c>
      <c r="J65" s="1046">
        <v>241.92</v>
      </c>
    </row>
    <row r="66" spans="1:10" ht="25.5">
      <c r="A66" s="331" t="s">
        <v>138</v>
      </c>
      <c r="B66" s="3" t="s">
        <v>139</v>
      </c>
      <c r="C66" s="3" t="s">
        <v>140</v>
      </c>
      <c r="D66" s="294" t="s">
        <v>31</v>
      </c>
      <c r="E66" s="359">
        <v>30</v>
      </c>
      <c r="F66" s="317" t="s">
        <v>2871</v>
      </c>
      <c r="G66" s="749">
        <v>13</v>
      </c>
      <c r="H66" s="749">
        <v>52</v>
      </c>
      <c r="I66" s="1057">
        <v>0.12</v>
      </c>
      <c r="J66" s="1046">
        <v>1747.2</v>
      </c>
    </row>
    <row r="67" spans="1:10">
      <c r="A67" s="331" t="s">
        <v>141</v>
      </c>
      <c r="B67" s="61" t="s">
        <v>142</v>
      </c>
      <c r="C67" s="3" t="s">
        <v>143</v>
      </c>
      <c r="D67" s="294" t="s">
        <v>87</v>
      </c>
      <c r="E67" s="359">
        <v>14</v>
      </c>
      <c r="F67" s="317" t="s">
        <v>2869</v>
      </c>
      <c r="G67" s="749">
        <v>2.6659999999999999</v>
      </c>
      <c r="H67" s="749">
        <v>160</v>
      </c>
      <c r="I67" s="1057">
        <v>0.12</v>
      </c>
      <c r="J67" s="1046">
        <v>2508.8000000000002</v>
      </c>
    </row>
    <row r="68" spans="1:10" ht="25.5">
      <c r="A68" s="331" t="s">
        <v>144</v>
      </c>
      <c r="B68" s="414" t="s">
        <v>145</v>
      </c>
      <c r="C68" s="415" t="s">
        <v>2578</v>
      </c>
      <c r="D68" s="416" t="s">
        <v>31</v>
      </c>
      <c r="E68" s="417" t="s">
        <v>88</v>
      </c>
      <c r="F68" s="317" t="s">
        <v>2872</v>
      </c>
      <c r="G68" s="749">
        <v>0.93300000000000005</v>
      </c>
      <c r="H68" s="749">
        <v>5.6</v>
      </c>
      <c r="I68" s="1057">
        <v>0.12</v>
      </c>
      <c r="J68" s="1046">
        <v>37.631999999999998</v>
      </c>
    </row>
    <row r="69" spans="1:10" ht="25.5">
      <c r="A69" s="331" t="s">
        <v>146</v>
      </c>
      <c r="B69" s="3" t="s">
        <v>147</v>
      </c>
      <c r="C69" s="3" t="s">
        <v>148</v>
      </c>
      <c r="D69" s="294" t="s">
        <v>31</v>
      </c>
      <c r="E69" s="359">
        <v>8</v>
      </c>
      <c r="F69" s="317" t="s">
        <v>2871</v>
      </c>
      <c r="G69" s="749">
        <v>2.5</v>
      </c>
      <c r="H69" s="749">
        <v>10</v>
      </c>
      <c r="I69" s="1057">
        <v>0.12</v>
      </c>
      <c r="J69" s="1046">
        <v>89.6</v>
      </c>
    </row>
    <row r="70" spans="1:10" ht="25.5">
      <c r="A70" s="331" t="s">
        <v>149</v>
      </c>
      <c r="B70" s="3" t="s">
        <v>150</v>
      </c>
      <c r="C70" s="3" t="s">
        <v>151</v>
      </c>
      <c r="D70" s="294" t="s">
        <v>31</v>
      </c>
      <c r="E70" s="359">
        <v>20</v>
      </c>
      <c r="F70" s="317" t="s">
        <v>2871</v>
      </c>
      <c r="G70" s="749">
        <v>2.75</v>
      </c>
      <c r="H70" s="748">
        <v>11</v>
      </c>
      <c r="I70" s="1058">
        <v>0.12</v>
      </c>
      <c r="J70" s="1046">
        <v>246.4</v>
      </c>
    </row>
    <row r="71" spans="1:10">
      <c r="A71" s="332"/>
      <c r="B71" s="341"/>
      <c r="C71" s="385"/>
      <c r="D71" s="335"/>
      <c r="E71" s="358"/>
      <c r="F71" s="759"/>
      <c r="G71" s="1056"/>
      <c r="H71" s="87"/>
      <c r="I71" s="373" t="s">
        <v>152</v>
      </c>
      <c r="J71" s="747">
        <f>SUM(J61:J70)</f>
        <v>11488.512000000001</v>
      </c>
    </row>
    <row r="72" spans="1:10">
      <c r="A72" s="330" t="s">
        <v>153</v>
      </c>
      <c r="B72" s="342" t="s">
        <v>154</v>
      </c>
      <c r="C72" s="109"/>
      <c r="D72" s="333"/>
      <c r="E72" s="357"/>
      <c r="F72" s="321"/>
      <c r="G72" s="1049"/>
      <c r="H72" s="1049"/>
      <c r="I72" s="320"/>
      <c r="J72" s="1045"/>
    </row>
    <row r="73" spans="1:10" ht="38.25">
      <c r="A73" s="331" t="s">
        <v>155</v>
      </c>
      <c r="B73" s="61" t="s">
        <v>156</v>
      </c>
      <c r="C73" s="3" t="s">
        <v>2662</v>
      </c>
      <c r="D73" s="294" t="s">
        <v>31</v>
      </c>
      <c r="E73" s="359">
        <v>4</v>
      </c>
      <c r="F73" s="317"/>
      <c r="G73" s="749"/>
      <c r="H73" s="749"/>
      <c r="I73" s="304"/>
      <c r="J73" s="1046"/>
    </row>
    <row r="74" spans="1:10" ht="25.5">
      <c r="A74" s="331" t="s">
        <v>160</v>
      </c>
      <c r="B74" s="61" t="s">
        <v>161</v>
      </c>
      <c r="C74" s="3" t="s">
        <v>2663</v>
      </c>
      <c r="D74" s="294" t="s">
        <v>87</v>
      </c>
      <c r="E74" s="359" t="s">
        <v>162</v>
      </c>
      <c r="F74" s="317"/>
      <c r="G74" s="749"/>
      <c r="H74" s="749"/>
      <c r="I74" s="304"/>
      <c r="J74" s="1046"/>
    </row>
    <row r="75" spans="1:10" ht="25.5">
      <c r="A75" s="331" t="s">
        <v>165</v>
      </c>
      <c r="B75" s="61" t="s">
        <v>166</v>
      </c>
      <c r="C75" s="3" t="s">
        <v>2664</v>
      </c>
      <c r="D75" s="294" t="s">
        <v>87</v>
      </c>
      <c r="E75" s="359" t="s">
        <v>162</v>
      </c>
      <c r="F75" s="317"/>
      <c r="G75" s="749"/>
      <c r="H75" s="749"/>
      <c r="I75" s="304"/>
      <c r="J75" s="1046"/>
    </row>
    <row r="76" spans="1:10" ht="25.5">
      <c r="A76" s="331" t="s">
        <v>176</v>
      </c>
      <c r="B76" s="61" t="s">
        <v>177</v>
      </c>
      <c r="C76" s="3" t="s">
        <v>178</v>
      </c>
      <c r="D76" s="294" t="s">
        <v>174</v>
      </c>
      <c r="E76" s="359">
        <v>3</v>
      </c>
      <c r="F76" s="317"/>
      <c r="G76" s="749"/>
      <c r="H76" s="749"/>
      <c r="I76" s="304"/>
      <c r="J76" s="1046"/>
    </row>
    <row r="77" spans="1:10" ht="51">
      <c r="A77" s="331" t="s">
        <v>179</v>
      </c>
      <c r="B77" s="61" t="s">
        <v>180</v>
      </c>
      <c r="C77" s="3" t="s">
        <v>2665</v>
      </c>
      <c r="D77" s="294" t="s">
        <v>31</v>
      </c>
      <c r="E77" s="359">
        <v>10</v>
      </c>
      <c r="F77" s="317"/>
      <c r="G77" s="749"/>
      <c r="H77" s="748"/>
      <c r="I77" s="318"/>
      <c r="J77" s="1046"/>
    </row>
    <row r="78" spans="1:10">
      <c r="A78" s="332"/>
      <c r="B78" s="341"/>
      <c r="C78" s="385"/>
      <c r="D78" s="335"/>
      <c r="E78" s="358"/>
      <c r="F78" s="759"/>
      <c r="G78" s="1056"/>
      <c r="H78" s="87"/>
      <c r="I78" s="373" t="s">
        <v>181</v>
      </c>
      <c r="J78" s="747"/>
    </row>
    <row r="79" spans="1:10">
      <c r="A79" s="330" t="s">
        <v>182</v>
      </c>
      <c r="B79" s="342" t="s">
        <v>1124</v>
      </c>
      <c r="C79" s="129"/>
      <c r="D79" s="130"/>
      <c r="E79" s="187"/>
      <c r="F79" s="321"/>
      <c r="G79" s="1049"/>
      <c r="H79" s="1049"/>
      <c r="I79" s="320"/>
      <c r="J79" s="1045"/>
    </row>
    <row r="80" spans="1:10" ht="38.25">
      <c r="A80" s="331" t="s">
        <v>183</v>
      </c>
      <c r="B80" s="61" t="s">
        <v>157</v>
      </c>
      <c r="C80" s="3" t="s">
        <v>158</v>
      </c>
      <c r="D80" s="294" t="s">
        <v>87</v>
      </c>
      <c r="E80" s="359">
        <v>4</v>
      </c>
      <c r="F80" s="317"/>
      <c r="G80" s="749"/>
      <c r="H80" s="749"/>
      <c r="I80" s="304"/>
      <c r="J80" s="1046"/>
    </row>
    <row r="81" spans="1:10" ht="38.25">
      <c r="A81" s="331" t="s">
        <v>186</v>
      </c>
      <c r="B81" s="61" t="s">
        <v>157</v>
      </c>
      <c r="C81" s="3" t="s">
        <v>159</v>
      </c>
      <c r="D81" s="294" t="s">
        <v>87</v>
      </c>
      <c r="E81" s="359">
        <v>3</v>
      </c>
      <c r="F81" s="317"/>
      <c r="G81" s="749"/>
      <c r="H81" s="749"/>
      <c r="I81" s="304"/>
      <c r="J81" s="1046"/>
    </row>
    <row r="82" spans="1:10">
      <c r="A82" s="332"/>
      <c r="B82" s="341"/>
      <c r="C82" s="385"/>
      <c r="D82" s="335"/>
      <c r="E82" s="358"/>
      <c r="F82" s="759"/>
      <c r="G82" s="1056"/>
      <c r="H82" s="87"/>
      <c r="I82" s="373" t="s">
        <v>230</v>
      </c>
      <c r="J82" s="747"/>
    </row>
    <row r="83" spans="1:10">
      <c r="A83" s="330">
        <v>11</v>
      </c>
      <c r="B83" s="342" t="s">
        <v>1125</v>
      </c>
      <c r="C83" s="131"/>
      <c r="D83" s="131"/>
      <c r="E83" s="496"/>
      <c r="F83" s="496"/>
      <c r="G83" s="1060"/>
      <c r="H83" s="1061"/>
      <c r="I83" s="131"/>
      <c r="J83" s="1061"/>
    </row>
    <row r="84" spans="1:10" ht="25.5">
      <c r="A84" s="331" t="s">
        <v>231</v>
      </c>
      <c r="B84" s="61" t="s">
        <v>163</v>
      </c>
      <c r="C84" s="3" t="s">
        <v>164</v>
      </c>
      <c r="D84" s="294" t="s">
        <v>87</v>
      </c>
      <c r="E84" s="359" t="s">
        <v>162</v>
      </c>
      <c r="F84" s="317"/>
      <c r="G84" s="749"/>
      <c r="H84" s="749"/>
      <c r="I84" s="304"/>
      <c r="J84" s="1046"/>
    </row>
    <row r="85" spans="1:10">
      <c r="A85" s="332"/>
      <c r="B85" s="341"/>
      <c r="C85" s="385"/>
      <c r="D85" s="335"/>
      <c r="E85" s="358"/>
      <c r="F85" s="759"/>
      <c r="G85" s="1056"/>
      <c r="H85" s="87"/>
      <c r="I85" s="373" t="s">
        <v>245</v>
      </c>
      <c r="J85" s="747"/>
    </row>
    <row r="86" spans="1:10">
      <c r="A86" s="330" t="s">
        <v>246</v>
      </c>
      <c r="B86" s="342" t="s">
        <v>1412</v>
      </c>
      <c r="C86" s="131"/>
      <c r="D86" s="131"/>
      <c r="E86" s="496"/>
      <c r="F86" s="496"/>
      <c r="G86" s="1060"/>
      <c r="H86" s="1061"/>
      <c r="I86" s="131"/>
      <c r="J86" s="1061"/>
    </row>
    <row r="87" spans="1:10" ht="25.5">
      <c r="A87" s="331" t="s">
        <v>247</v>
      </c>
      <c r="B87" s="61" t="s">
        <v>167</v>
      </c>
      <c r="C87" s="3" t="s">
        <v>168</v>
      </c>
      <c r="D87" s="294" t="s">
        <v>87</v>
      </c>
      <c r="E87" s="359">
        <v>6</v>
      </c>
      <c r="F87" s="317"/>
      <c r="G87" s="749"/>
      <c r="H87" s="749"/>
      <c r="I87" s="304"/>
      <c r="J87" s="1046"/>
    </row>
    <row r="88" spans="1:10">
      <c r="A88" s="332"/>
      <c r="B88" s="341"/>
      <c r="C88" s="385"/>
      <c r="D88" s="335"/>
      <c r="E88" s="358"/>
      <c r="F88" s="759"/>
      <c r="G88" s="1056"/>
      <c r="H88" s="87"/>
      <c r="I88" s="373" t="s">
        <v>266</v>
      </c>
      <c r="J88" s="747"/>
    </row>
    <row r="89" spans="1:10">
      <c r="A89" s="330" t="s">
        <v>267</v>
      </c>
      <c r="B89" s="342" t="s">
        <v>1413</v>
      </c>
      <c r="C89" s="131"/>
      <c r="D89" s="131"/>
      <c r="E89" s="496"/>
      <c r="F89" s="496"/>
      <c r="G89" s="1060"/>
      <c r="H89" s="1061"/>
      <c r="I89" s="131"/>
      <c r="J89" s="1061"/>
    </row>
    <row r="90" spans="1:10" ht="25.5">
      <c r="A90" s="331" t="s">
        <v>268</v>
      </c>
      <c r="B90" s="61" t="s">
        <v>169</v>
      </c>
      <c r="C90" s="3" t="s">
        <v>170</v>
      </c>
      <c r="D90" s="294" t="s">
        <v>87</v>
      </c>
      <c r="E90" s="359">
        <v>4</v>
      </c>
      <c r="F90" s="317"/>
      <c r="G90" s="749"/>
      <c r="H90" s="749"/>
      <c r="I90" s="304"/>
      <c r="J90" s="1046"/>
    </row>
    <row r="91" spans="1:10">
      <c r="A91" s="332"/>
      <c r="B91" s="341"/>
      <c r="C91" s="385"/>
      <c r="D91" s="335"/>
      <c r="E91" s="358"/>
      <c r="F91" s="759"/>
      <c r="G91" s="1056"/>
      <c r="H91" s="87"/>
      <c r="I91" s="373" t="s">
        <v>271</v>
      </c>
      <c r="J91" s="747"/>
    </row>
    <row r="92" spans="1:10">
      <c r="A92" s="330" t="s">
        <v>272</v>
      </c>
      <c r="B92" s="342" t="s">
        <v>1414</v>
      </c>
      <c r="C92" s="131"/>
      <c r="D92" s="131"/>
      <c r="E92" s="496"/>
      <c r="F92" s="496"/>
      <c r="G92" s="1060"/>
      <c r="H92" s="1061"/>
      <c r="I92" s="131"/>
      <c r="J92" s="1061"/>
    </row>
    <row r="93" spans="1:10" ht="25.5">
      <c r="A93" s="331" t="s">
        <v>273</v>
      </c>
      <c r="B93" s="61" t="s">
        <v>171</v>
      </c>
      <c r="C93" s="3" t="s">
        <v>172</v>
      </c>
      <c r="D93" s="294" t="s">
        <v>87</v>
      </c>
      <c r="E93" s="359">
        <v>10</v>
      </c>
      <c r="F93" s="317"/>
      <c r="G93" s="749"/>
      <c r="H93" s="749"/>
      <c r="I93" s="304"/>
      <c r="J93" s="1046"/>
    </row>
    <row r="94" spans="1:10">
      <c r="A94" s="332"/>
      <c r="B94" s="341"/>
      <c r="C94" s="385"/>
      <c r="D94" s="335"/>
      <c r="E94" s="358"/>
      <c r="F94" s="759"/>
      <c r="G94" s="1056"/>
      <c r="H94" s="87"/>
      <c r="I94" s="373" t="s">
        <v>283</v>
      </c>
      <c r="J94" s="747"/>
    </row>
    <row r="95" spans="1:10">
      <c r="A95" s="330" t="s">
        <v>284</v>
      </c>
      <c r="B95" s="342" t="s">
        <v>1415</v>
      </c>
      <c r="C95" s="131"/>
      <c r="D95" s="131"/>
      <c r="E95" s="496"/>
      <c r="F95" s="496"/>
      <c r="G95" s="1060"/>
      <c r="H95" s="1061"/>
      <c r="I95" s="131"/>
      <c r="J95" s="1061"/>
    </row>
    <row r="96" spans="1:10" ht="25.5">
      <c r="A96" s="331" t="s">
        <v>285</v>
      </c>
      <c r="B96" s="61" t="s">
        <v>173</v>
      </c>
      <c r="C96" s="3" t="s">
        <v>2666</v>
      </c>
      <c r="D96" s="294" t="s">
        <v>174</v>
      </c>
      <c r="E96" s="359">
        <v>3</v>
      </c>
      <c r="F96" s="317"/>
      <c r="G96" s="749"/>
      <c r="H96" s="749"/>
      <c r="I96" s="304"/>
      <c r="J96" s="1046"/>
    </row>
    <row r="97" spans="1:10">
      <c r="A97" s="332"/>
      <c r="B97" s="341"/>
      <c r="C97" s="385"/>
      <c r="D97" s="335"/>
      <c r="E97" s="358"/>
      <c r="F97" s="759"/>
      <c r="G97" s="1056"/>
      <c r="H97" s="87"/>
      <c r="I97" s="373" t="s">
        <v>308</v>
      </c>
      <c r="J97" s="747"/>
    </row>
    <row r="98" spans="1:10">
      <c r="A98" s="330" t="s">
        <v>309</v>
      </c>
      <c r="B98" s="342" t="s">
        <v>1416</v>
      </c>
      <c r="C98" s="131"/>
      <c r="D98" s="131"/>
      <c r="E98" s="496"/>
      <c r="F98" s="496"/>
      <c r="G98" s="1060"/>
      <c r="H98" s="1061"/>
      <c r="I98" s="131"/>
      <c r="J98" s="1061"/>
    </row>
    <row r="99" spans="1:10" ht="25.5">
      <c r="A99" s="331" t="s">
        <v>310</v>
      </c>
      <c r="B99" s="61" t="s">
        <v>175</v>
      </c>
      <c r="C99" s="3" t="s">
        <v>2667</v>
      </c>
      <c r="D99" s="294" t="s">
        <v>174</v>
      </c>
      <c r="E99" s="359">
        <v>3</v>
      </c>
      <c r="F99" s="317"/>
      <c r="G99" s="749"/>
      <c r="H99" s="749"/>
      <c r="I99" s="304"/>
      <c r="J99" s="1046"/>
    </row>
    <row r="100" spans="1:10">
      <c r="A100" s="332"/>
      <c r="B100" s="39"/>
      <c r="C100" s="39"/>
      <c r="D100" s="40"/>
      <c r="E100" s="176"/>
      <c r="F100" s="759"/>
      <c r="G100" s="1056"/>
      <c r="H100" s="87"/>
      <c r="I100" s="373" t="s">
        <v>319</v>
      </c>
      <c r="J100" s="747"/>
    </row>
    <row r="101" spans="1:10">
      <c r="A101" s="330" t="s">
        <v>320</v>
      </c>
      <c r="B101" s="62" t="s">
        <v>2579</v>
      </c>
      <c r="C101" s="111"/>
      <c r="D101" s="32"/>
      <c r="E101" s="74"/>
      <c r="F101" s="321"/>
      <c r="G101" s="1049"/>
      <c r="H101" s="1049"/>
      <c r="I101" s="320"/>
      <c r="J101" s="1045"/>
    </row>
    <row r="102" spans="1:10" ht="25.5">
      <c r="A102" s="331" t="s">
        <v>321</v>
      </c>
      <c r="B102" s="418" t="s">
        <v>184</v>
      </c>
      <c r="C102" s="419" t="s">
        <v>185</v>
      </c>
      <c r="D102" s="134" t="s">
        <v>31</v>
      </c>
      <c r="E102" s="420">
        <v>150</v>
      </c>
      <c r="F102" s="317"/>
      <c r="G102" s="749"/>
      <c r="H102" s="749"/>
      <c r="I102" s="304"/>
      <c r="J102" s="1046"/>
    </row>
    <row r="103" spans="1:10" ht="38.25">
      <c r="A103" s="331" t="s">
        <v>324</v>
      </c>
      <c r="B103" s="418" t="s">
        <v>187</v>
      </c>
      <c r="C103" s="419" t="s">
        <v>185</v>
      </c>
      <c r="D103" s="134" t="s">
        <v>31</v>
      </c>
      <c r="E103" s="420">
        <v>150</v>
      </c>
      <c r="F103" s="317"/>
      <c r="G103" s="749"/>
      <c r="H103" s="749"/>
      <c r="I103" s="304"/>
      <c r="J103" s="1046"/>
    </row>
    <row r="104" spans="1:10" ht="38.25">
      <c r="A104" s="331" t="s">
        <v>326</v>
      </c>
      <c r="B104" s="418" t="s">
        <v>188</v>
      </c>
      <c r="C104" s="419" t="s">
        <v>185</v>
      </c>
      <c r="D104" s="134" t="s">
        <v>31</v>
      </c>
      <c r="E104" s="420">
        <v>150</v>
      </c>
      <c r="F104" s="317"/>
      <c r="G104" s="749"/>
      <c r="H104" s="749"/>
      <c r="I104" s="304"/>
      <c r="J104" s="1046"/>
    </row>
    <row r="105" spans="1:10">
      <c r="A105" s="332"/>
      <c r="B105" s="39"/>
      <c r="C105" s="39"/>
      <c r="D105" s="40"/>
      <c r="E105" s="176"/>
      <c r="F105" s="759"/>
      <c r="G105" s="1056"/>
      <c r="H105" s="87"/>
      <c r="I105" s="373" t="s">
        <v>1417</v>
      </c>
      <c r="J105" s="747"/>
    </row>
    <row r="106" spans="1:10">
      <c r="A106" s="330" t="s">
        <v>335</v>
      </c>
      <c r="B106" s="62" t="s">
        <v>1418</v>
      </c>
      <c r="C106" s="111"/>
      <c r="D106" s="32"/>
      <c r="E106" s="74"/>
      <c r="F106" s="321"/>
      <c r="G106" s="1049"/>
      <c r="H106" s="1049"/>
      <c r="I106" s="320"/>
      <c r="J106" s="1045"/>
    </row>
    <row r="107" spans="1:10" ht="25.5">
      <c r="A107" s="331" t="s">
        <v>336</v>
      </c>
      <c r="B107" s="297" t="s">
        <v>189</v>
      </c>
      <c r="C107" s="419" t="s">
        <v>190</v>
      </c>
      <c r="D107" s="134" t="s">
        <v>31</v>
      </c>
      <c r="E107" s="139">
        <v>330</v>
      </c>
      <c r="F107" s="317"/>
      <c r="G107" s="749"/>
      <c r="H107" s="749"/>
      <c r="I107" s="304"/>
      <c r="J107" s="1046"/>
    </row>
    <row r="108" spans="1:10" ht="25.5">
      <c r="A108" s="331" t="s">
        <v>338</v>
      </c>
      <c r="B108" s="297" t="s">
        <v>191</v>
      </c>
      <c r="C108" s="419" t="s">
        <v>190</v>
      </c>
      <c r="D108" s="134" t="s">
        <v>31</v>
      </c>
      <c r="E108" s="139">
        <v>150</v>
      </c>
      <c r="F108" s="317"/>
      <c r="G108" s="749"/>
      <c r="H108" s="749"/>
      <c r="I108" s="304"/>
      <c r="J108" s="1046"/>
    </row>
    <row r="109" spans="1:10" ht="25.5">
      <c r="A109" s="331" t="s">
        <v>340</v>
      </c>
      <c r="B109" s="132" t="s">
        <v>222</v>
      </c>
      <c r="C109" s="421" t="s">
        <v>223</v>
      </c>
      <c r="D109" s="134" t="s">
        <v>87</v>
      </c>
      <c r="E109" s="422" t="s">
        <v>162</v>
      </c>
      <c r="F109" s="317"/>
      <c r="G109" s="749"/>
      <c r="H109" s="749"/>
      <c r="I109" s="304"/>
      <c r="J109" s="1046"/>
    </row>
    <row r="110" spans="1:10" ht="25.5">
      <c r="A110" s="331" t="s">
        <v>342</v>
      </c>
      <c r="B110" s="132" t="s">
        <v>224</v>
      </c>
      <c r="C110" s="421" t="s">
        <v>225</v>
      </c>
      <c r="D110" s="134" t="s">
        <v>87</v>
      </c>
      <c r="E110" s="422" t="s">
        <v>162</v>
      </c>
      <c r="F110" s="317"/>
      <c r="G110" s="749"/>
      <c r="H110" s="749"/>
      <c r="I110" s="304"/>
      <c r="J110" s="1046"/>
    </row>
    <row r="111" spans="1:10" ht="25.5">
      <c r="A111" s="331" t="s">
        <v>345</v>
      </c>
      <c r="B111" s="132" t="s">
        <v>192</v>
      </c>
      <c r="C111" s="133" t="s">
        <v>193</v>
      </c>
      <c r="D111" s="134" t="s">
        <v>87</v>
      </c>
      <c r="E111" s="11">
        <v>12</v>
      </c>
      <c r="F111" s="317"/>
      <c r="G111" s="749"/>
      <c r="H111" s="749"/>
      <c r="I111" s="304"/>
      <c r="J111" s="1046"/>
    </row>
    <row r="112" spans="1:10" ht="25.5">
      <c r="A112" s="331" t="s">
        <v>348</v>
      </c>
      <c r="B112" s="132" t="s">
        <v>194</v>
      </c>
      <c r="C112" s="133" t="s">
        <v>195</v>
      </c>
      <c r="D112" s="134" t="s">
        <v>87</v>
      </c>
      <c r="E112" s="11">
        <v>2</v>
      </c>
      <c r="F112" s="317"/>
      <c r="G112" s="749"/>
      <c r="H112" s="749"/>
      <c r="I112" s="304"/>
      <c r="J112" s="1046"/>
    </row>
    <row r="113" spans="1:10" ht="25.5">
      <c r="A113" s="331" t="s">
        <v>350</v>
      </c>
      <c r="B113" s="132" t="s">
        <v>196</v>
      </c>
      <c r="C113" s="133" t="s">
        <v>197</v>
      </c>
      <c r="D113" s="134" t="s">
        <v>87</v>
      </c>
      <c r="E113" s="11">
        <v>2</v>
      </c>
      <c r="F113" s="317"/>
      <c r="G113" s="749"/>
      <c r="H113" s="749"/>
      <c r="I113" s="304"/>
      <c r="J113" s="1046"/>
    </row>
    <row r="114" spans="1:10" ht="38.25">
      <c r="A114" s="331" t="s">
        <v>1419</v>
      </c>
      <c r="B114" s="132" t="s">
        <v>226</v>
      </c>
      <c r="C114" s="133" t="s">
        <v>227</v>
      </c>
      <c r="D114" s="134" t="s">
        <v>87</v>
      </c>
      <c r="E114" s="139">
        <v>2</v>
      </c>
      <c r="F114" s="317"/>
      <c r="G114" s="749"/>
      <c r="H114" s="749"/>
      <c r="I114" s="304"/>
      <c r="J114" s="1046"/>
    </row>
    <row r="115" spans="1:10" ht="38.25">
      <c r="A115" s="331" t="s">
        <v>1420</v>
      </c>
      <c r="B115" s="132" t="s">
        <v>228</v>
      </c>
      <c r="C115" s="133" t="s">
        <v>229</v>
      </c>
      <c r="D115" s="134" t="s">
        <v>87</v>
      </c>
      <c r="E115" s="139">
        <v>2</v>
      </c>
      <c r="F115" s="317"/>
      <c r="G115" s="749"/>
      <c r="H115" s="749"/>
      <c r="I115" s="304"/>
      <c r="J115" s="1046"/>
    </row>
    <row r="116" spans="1:10">
      <c r="A116" s="332"/>
      <c r="B116" s="39"/>
      <c r="C116" s="39"/>
      <c r="D116" s="40"/>
      <c r="E116" s="176"/>
      <c r="F116" s="759"/>
      <c r="G116" s="1056"/>
      <c r="H116" s="87"/>
      <c r="I116" s="373" t="s">
        <v>352</v>
      </c>
      <c r="J116" s="747"/>
    </row>
    <row r="117" spans="1:10">
      <c r="A117" s="330" t="s">
        <v>353</v>
      </c>
      <c r="B117" s="62" t="s">
        <v>1421</v>
      </c>
      <c r="C117" s="111"/>
      <c r="D117" s="32"/>
      <c r="E117" s="74"/>
      <c r="F117" s="321"/>
      <c r="G117" s="1049"/>
      <c r="H117" s="1049"/>
      <c r="I117" s="320"/>
      <c r="J117" s="1045"/>
    </row>
    <row r="118" spans="1:10" ht="25.5">
      <c r="A118" s="267" t="s">
        <v>354</v>
      </c>
      <c r="B118" s="132" t="s">
        <v>202</v>
      </c>
      <c r="C118" s="133" t="s">
        <v>203</v>
      </c>
      <c r="D118" s="134" t="s">
        <v>87</v>
      </c>
      <c r="E118" s="11">
        <v>3</v>
      </c>
      <c r="F118" s="317"/>
      <c r="G118" s="749"/>
      <c r="H118" s="749"/>
      <c r="I118" s="304"/>
      <c r="J118" s="1046"/>
    </row>
    <row r="119" spans="1:10" ht="25.5">
      <c r="A119" s="267" t="s">
        <v>357</v>
      </c>
      <c r="B119" s="132" t="s">
        <v>208</v>
      </c>
      <c r="C119" s="133" t="s">
        <v>209</v>
      </c>
      <c r="D119" s="134" t="s">
        <v>87</v>
      </c>
      <c r="E119" s="11">
        <v>3</v>
      </c>
      <c r="F119" s="317"/>
      <c r="G119" s="749"/>
      <c r="H119" s="749"/>
      <c r="I119" s="304"/>
      <c r="J119" s="1046"/>
    </row>
    <row r="120" spans="1:10" ht="25.5">
      <c r="A120" s="267" t="s">
        <v>397</v>
      </c>
      <c r="B120" s="132" t="s">
        <v>212</v>
      </c>
      <c r="C120" s="133" t="s">
        <v>213</v>
      </c>
      <c r="D120" s="134" t="s">
        <v>87</v>
      </c>
      <c r="E120" s="11">
        <v>3</v>
      </c>
      <c r="F120" s="317"/>
      <c r="G120" s="749"/>
      <c r="H120" s="749"/>
      <c r="I120" s="304"/>
      <c r="J120" s="1046"/>
    </row>
    <row r="121" spans="1:10" ht="25.5">
      <c r="A121" s="267" t="s">
        <v>1422</v>
      </c>
      <c r="B121" s="132" t="s">
        <v>214</v>
      </c>
      <c r="C121" s="133" t="s">
        <v>215</v>
      </c>
      <c r="D121" s="134" t="s">
        <v>87</v>
      </c>
      <c r="E121" s="11">
        <v>12</v>
      </c>
      <c r="F121" s="317"/>
      <c r="G121" s="749"/>
      <c r="H121" s="749"/>
      <c r="I121" s="304"/>
      <c r="J121" s="1046"/>
    </row>
    <row r="122" spans="1:10" ht="25.5">
      <c r="A122" s="267" t="s">
        <v>1423</v>
      </c>
      <c r="B122" s="132" t="s">
        <v>216</v>
      </c>
      <c r="C122" s="421" t="s">
        <v>217</v>
      </c>
      <c r="D122" s="134" t="s">
        <v>87</v>
      </c>
      <c r="E122" s="422">
        <v>20</v>
      </c>
      <c r="F122" s="317"/>
      <c r="G122" s="749"/>
      <c r="H122" s="749"/>
      <c r="I122" s="304"/>
      <c r="J122" s="1046"/>
    </row>
    <row r="123" spans="1:10">
      <c r="A123" s="332"/>
      <c r="B123" s="39"/>
      <c r="C123" s="39"/>
      <c r="D123" s="40"/>
      <c r="E123" s="176"/>
      <c r="F123" s="759"/>
      <c r="G123" s="1056"/>
      <c r="H123" s="87"/>
      <c r="I123" s="373" t="s">
        <v>359</v>
      </c>
      <c r="J123" s="747"/>
    </row>
    <row r="124" spans="1:10">
      <c r="A124" s="330" t="s">
        <v>360</v>
      </c>
      <c r="B124" s="62" t="s">
        <v>1424</v>
      </c>
      <c r="C124" s="111"/>
      <c r="D124" s="32"/>
      <c r="E124" s="74"/>
      <c r="F124" s="321"/>
      <c r="G124" s="1049"/>
      <c r="H124" s="1049"/>
      <c r="I124" s="320"/>
      <c r="J124" s="1045"/>
    </row>
    <row r="125" spans="1:10" ht="25.5">
      <c r="A125" s="331" t="s">
        <v>362</v>
      </c>
      <c r="B125" s="132" t="s">
        <v>218</v>
      </c>
      <c r="C125" s="421" t="s">
        <v>219</v>
      </c>
      <c r="D125" s="134" t="s">
        <v>87</v>
      </c>
      <c r="E125" s="422" t="s">
        <v>162</v>
      </c>
      <c r="F125" s="317"/>
      <c r="G125" s="749"/>
      <c r="H125" s="749"/>
      <c r="I125" s="304"/>
      <c r="J125" s="1046"/>
    </row>
    <row r="126" spans="1:10" ht="38.25">
      <c r="A126" s="331" t="s">
        <v>365</v>
      </c>
      <c r="B126" s="132" t="s">
        <v>220</v>
      </c>
      <c r="C126" s="421" t="s">
        <v>221</v>
      </c>
      <c r="D126" s="134" t="s">
        <v>87</v>
      </c>
      <c r="E126" s="422" t="s">
        <v>162</v>
      </c>
      <c r="F126" s="317"/>
      <c r="G126" s="749"/>
      <c r="H126" s="749"/>
      <c r="I126" s="304"/>
      <c r="J126" s="1046"/>
    </row>
    <row r="127" spans="1:10">
      <c r="A127" s="332"/>
      <c r="B127" s="39"/>
      <c r="C127" s="39"/>
      <c r="D127" s="40"/>
      <c r="E127" s="176"/>
      <c r="F127" s="759"/>
      <c r="G127" s="1056"/>
      <c r="H127" s="87"/>
      <c r="I127" s="373" t="s">
        <v>370</v>
      </c>
      <c r="J127" s="747"/>
    </row>
    <row r="128" spans="1:10">
      <c r="A128" s="330" t="s">
        <v>371</v>
      </c>
      <c r="B128" s="62" t="s">
        <v>1428</v>
      </c>
      <c r="C128" s="111"/>
      <c r="D128" s="32"/>
      <c r="E128" s="74"/>
      <c r="F128" s="321"/>
      <c r="G128" s="1049"/>
      <c r="H128" s="1049"/>
      <c r="I128" s="320"/>
      <c r="J128" s="1045"/>
    </row>
    <row r="129" spans="1:10" ht="38.25">
      <c r="A129" s="331" t="s">
        <v>1425</v>
      </c>
      <c r="B129" s="132" t="s">
        <v>198</v>
      </c>
      <c r="C129" s="133" t="s">
        <v>199</v>
      </c>
      <c r="D129" s="134" t="s">
        <v>87</v>
      </c>
      <c r="E129" s="11">
        <v>3</v>
      </c>
      <c r="F129" s="317"/>
      <c r="G129" s="749"/>
      <c r="H129" s="749"/>
      <c r="I129" s="304"/>
      <c r="J129" s="1046"/>
    </row>
    <row r="130" spans="1:10" ht="38.25">
      <c r="A130" s="331" t="s">
        <v>1426</v>
      </c>
      <c r="B130" s="132" t="s">
        <v>200</v>
      </c>
      <c r="C130" s="133" t="s">
        <v>201</v>
      </c>
      <c r="D130" s="134" t="s">
        <v>87</v>
      </c>
      <c r="E130" s="11" t="s">
        <v>162</v>
      </c>
      <c r="F130" s="317"/>
      <c r="G130" s="749"/>
      <c r="H130" s="749"/>
      <c r="I130" s="304"/>
      <c r="J130" s="1046"/>
    </row>
    <row r="131" spans="1:10">
      <c r="A131" s="332"/>
      <c r="B131" s="39"/>
      <c r="C131" s="39"/>
      <c r="D131" s="40"/>
      <c r="E131" s="176"/>
      <c r="F131" s="759"/>
      <c r="G131" s="1056"/>
      <c r="H131" s="87"/>
      <c r="I131" s="373" t="s">
        <v>378</v>
      </c>
      <c r="J131" s="747"/>
    </row>
    <row r="132" spans="1:10">
      <c r="A132" s="330" t="s">
        <v>379</v>
      </c>
      <c r="B132" s="62" t="s">
        <v>1427</v>
      </c>
      <c r="C132" s="111"/>
      <c r="D132" s="32"/>
      <c r="E132" s="74"/>
      <c r="F132" s="321"/>
      <c r="G132" s="1049"/>
      <c r="H132" s="1049"/>
      <c r="I132" s="320"/>
      <c r="J132" s="1045"/>
    </row>
    <row r="133" spans="1:10" ht="25.5">
      <c r="A133" s="331" t="s">
        <v>372</v>
      </c>
      <c r="B133" s="132" t="s">
        <v>204</v>
      </c>
      <c r="C133" s="133" t="s">
        <v>205</v>
      </c>
      <c r="D133" s="134" t="s">
        <v>87</v>
      </c>
      <c r="E133" s="11">
        <v>3</v>
      </c>
      <c r="F133" s="317"/>
      <c r="G133" s="749"/>
      <c r="H133" s="749"/>
      <c r="I133" s="304"/>
      <c r="J133" s="1046"/>
    </row>
    <row r="134" spans="1:10" ht="25.5">
      <c r="A134" s="331" t="s">
        <v>375</v>
      </c>
      <c r="B134" s="132" t="s">
        <v>206</v>
      </c>
      <c r="C134" s="133" t="s">
        <v>207</v>
      </c>
      <c r="D134" s="134" t="s">
        <v>87</v>
      </c>
      <c r="E134" s="11">
        <v>3</v>
      </c>
      <c r="F134" s="317"/>
      <c r="G134" s="749"/>
      <c r="H134" s="749"/>
      <c r="I134" s="304"/>
      <c r="J134" s="1046"/>
    </row>
    <row r="135" spans="1:10">
      <c r="A135" s="332"/>
      <c r="B135" s="39"/>
      <c r="C135" s="39"/>
      <c r="D135" s="40"/>
      <c r="E135" s="176"/>
      <c r="F135" s="759"/>
      <c r="G135" s="1056"/>
      <c r="H135" s="87"/>
      <c r="I135" s="373" t="s">
        <v>400</v>
      </c>
      <c r="J135" s="747"/>
    </row>
    <row r="136" spans="1:10">
      <c r="A136" s="330" t="s">
        <v>404</v>
      </c>
      <c r="B136" s="62" t="s">
        <v>2580</v>
      </c>
      <c r="C136" s="111"/>
      <c r="D136" s="32"/>
      <c r="E136" s="74"/>
      <c r="F136" s="321"/>
      <c r="G136" s="1049"/>
      <c r="H136" s="1049"/>
      <c r="I136" s="320"/>
      <c r="J136" s="1045"/>
    </row>
    <row r="137" spans="1:10" ht="25.5">
      <c r="A137" s="331" t="s">
        <v>405</v>
      </c>
      <c r="B137" s="132" t="s">
        <v>210</v>
      </c>
      <c r="C137" s="133" t="s">
        <v>211</v>
      </c>
      <c r="D137" s="134" t="s">
        <v>87</v>
      </c>
      <c r="E137" s="11">
        <v>8</v>
      </c>
      <c r="F137" s="317"/>
      <c r="G137" s="749"/>
      <c r="H137" s="749"/>
      <c r="I137" s="304"/>
      <c r="J137" s="1046"/>
    </row>
    <row r="138" spans="1:10">
      <c r="A138" s="332"/>
      <c r="B138" s="42"/>
      <c r="C138" s="112"/>
      <c r="D138" s="34"/>
      <c r="E138" s="176"/>
      <c r="F138" s="759"/>
      <c r="G138" s="1050"/>
      <c r="H138" s="87"/>
      <c r="I138" s="373" t="s">
        <v>410</v>
      </c>
      <c r="J138" s="747"/>
    </row>
    <row r="139" spans="1:10">
      <c r="A139" s="330" t="s">
        <v>411</v>
      </c>
      <c r="B139" s="342" t="s">
        <v>2581</v>
      </c>
      <c r="C139" s="386"/>
      <c r="D139" s="333"/>
      <c r="E139" s="357"/>
      <c r="F139" s="321"/>
      <c r="G139" s="1049"/>
      <c r="H139" s="1049"/>
      <c r="I139" s="320"/>
      <c r="J139" s="1045"/>
    </row>
    <row r="140" spans="1:10">
      <c r="A140" s="331" t="s">
        <v>2583</v>
      </c>
      <c r="B140" s="293" t="s">
        <v>232</v>
      </c>
      <c r="C140" s="293" t="s">
        <v>233</v>
      </c>
      <c r="D140" s="296" t="s">
        <v>31</v>
      </c>
      <c r="E140" s="361" t="s">
        <v>234</v>
      </c>
      <c r="F140" s="317"/>
      <c r="G140" s="749"/>
      <c r="H140" s="749"/>
      <c r="I140" s="304"/>
      <c r="J140" s="1046"/>
    </row>
    <row r="141" spans="1:10">
      <c r="A141" s="331" t="s">
        <v>2582</v>
      </c>
      <c r="B141" s="293" t="s">
        <v>235</v>
      </c>
      <c r="C141" s="293" t="s">
        <v>236</v>
      </c>
      <c r="D141" s="296" t="s">
        <v>31</v>
      </c>
      <c r="E141" s="361" t="s">
        <v>88</v>
      </c>
      <c r="F141" s="317"/>
      <c r="G141" s="749"/>
      <c r="H141" s="749"/>
      <c r="I141" s="304"/>
      <c r="J141" s="1046"/>
    </row>
    <row r="142" spans="1:10" ht="25.5">
      <c r="A142" s="331" t="s">
        <v>2584</v>
      </c>
      <c r="B142" s="293" t="s">
        <v>237</v>
      </c>
      <c r="C142" s="293" t="s">
        <v>238</v>
      </c>
      <c r="D142" s="294" t="s">
        <v>87</v>
      </c>
      <c r="E142" s="361" t="s">
        <v>88</v>
      </c>
      <c r="F142" s="317"/>
      <c r="G142" s="749"/>
      <c r="H142" s="749"/>
      <c r="I142" s="304"/>
      <c r="J142" s="1046"/>
    </row>
    <row r="143" spans="1:10">
      <c r="A143" s="331" t="s">
        <v>2585</v>
      </c>
      <c r="B143" s="7" t="s">
        <v>239</v>
      </c>
      <c r="C143" s="7" t="s">
        <v>240</v>
      </c>
      <c r="D143" s="296" t="s">
        <v>31</v>
      </c>
      <c r="E143" s="362" t="s">
        <v>241</v>
      </c>
      <c r="F143" s="317"/>
      <c r="G143" s="749"/>
      <c r="H143" s="749"/>
      <c r="I143" s="304"/>
      <c r="J143" s="1046"/>
    </row>
    <row r="144" spans="1:10">
      <c r="A144" s="331" t="s">
        <v>2586</v>
      </c>
      <c r="B144" s="7" t="s">
        <v>242</v>
      </c>
      <c r="C144" s="7" t="s">
        <v>243</v>
      </c>
      <c r="D144" s="296" t="s">
        <v>31</v>
      </c>
      <c r="E144" s="362" t="s">
        <v>234</v>
      </c>
      <c r="F144" s="317"/>
      <c r="G144" s="749"/>
      <c r="H144" s="749"/>
      <c r="I144" s="304"/>
      <c r="J144" s="1046"/>
    </row>
    <row r="145" spans="1:10">
      <c r="A145" s="331" t="s">
        <v>2587</v>
      </c>
      <c r="B145" s="7" t="s">
        <v>244</v>
      </c>
      <c r="C145" s="7" t="s">
        <v>243</v>
      </c>
      <c r="D145" s="296" t="s">
        <v>31</v>
      </c>
      <c r="E145" s="362" t="s">
        <v>234</v>
      </c>
      <c r="F145" s="317"/>
      <c r="G145" s="749"/>
      <c r="H145" s="748"/>
      <c r="I145" s="318"/>
      <c r="J145" s="1046"/>
    </row>
    <row r="146" spans="1:10">
      <c r="A146" s="332"/>
      <c r="B146" s="341"/>
      <c r="C146" s="385"/>
      <c r="D146" s="335"/>
      <c r="E146" s="358"/>
      <c r="F146" s="759"/>
      <c r="G146" s="1048"/>
      <c r="H146" s="87"/>
      <c r="I146" s="373" t="s">
        <v>1429</v>
      </c>
      <c r="J146" s="747"/>
    </row>
    <row r="147" spans="1:10">
      <c r="A147" s="330" t="s">
        <v>434</v>
      </c>
      <c r="B147" s="217" t="s">
        <v>1126</v>
      </c>
      <c r="C147" s="230"/>
      <c r="D147" s="202"/>
      <c r="E147" s="227"/>
      <c r="F147" s="321"/>
      <c r="G147" s="1049"/>
      <c r="H147" s="1049"/>
      <c r="I147" s="320"/>
      <c r="J147" s="1045"/>
    </row>
    <row r="148" spans="1:10" ht="102">
      <c r="A148" s="331" t="s">
        <v>435</v>
      </c>
      <c r="B148" s="162" t="s">
        <v>248</v>
      </c>
      <c r="C148" s="305" t="s">
        <v>2668</v>
      </c>
      <c r="D148" s="141" t="s">
        <v>31</v>
      </c>
      <c r="E148" s="299">
        <v>6</v>
      </c>
      <c r="F148" s="317"/>
      <c r="G148" s="749"/>
      <c r="H148" s="749"/>
      <c r="I148" s="304"/>
      <c r="J148" s="1046"/>
    </row>
    <row r="149" spans="1:10" ht="89.25">
      <c r="A149" s="331" t="s">
        <v>438</v>
      </c>
      <c r="B149" s="302" t="s">
        <v>250</v>
      </c>
      <c r="C149" s="305" t="s">
        <v>2669</v>
      </c>
      <c r="D149" s="141" t="s">
        <v>31</v>
      </c>
      <c r="E149" s="299">
        <v>3</v>
      </c>
      <c r="F149" s="317"/>
      <c r="G149" s="749"/>
      <c r="H149" s="749"/>
      <c r="I149" s="304"/>
      <c r="J149" s="1046"/>
    </row>
    <row r="150" spans="1:10" ht="140.25">
      <c r="A150" s="331" t="s">
        <v>441</v>
      </c>
      <c r="B150" s="302" t="s">
        <v>251</v>
      </c>
      <c r="C150" s="305" t="s">
        <v>2670</v>
      </c>
      <c r="D150" s="141" t="s">
        <v>31</v>
      </c>
      <c r="E150" s="300">
        <v>9</v>
      </c>
      <c r="F150" s="317"/>
      <c r="G150" s="749"/>
      <c r="H150" s="749"/>
      <c r="I150" s="304"/>
      <c r="J150" s="1046"/>
    </row>
    <row r="151" spans="1:10" ht="76.5">
      <c r="A151" s="331" t="s">
        <v>443</v>
      </c>
      <c r="B151" s="302" t="s">
        <v>252</v>
      </c>
      <c r="C151" s="305" t="s">
        <v>2671</v>
      </c>
      <c r="D151" s="141" t="s">
        <v>31</v>
      </c>
      <c r="E151" s="300">
        <v>6</v>
      </c>
      <c r="F151" s="317"/>
      <c r="G151" s="749"/>
      <c r="H151" s="749"/>
      <c r="I151" s="304"/>
      <c r="J151" s="1046"/>
    </row>
    <row r="152" spans="1:10" ht="89.25">
      <c r="A152" s="331" t="s">
        <v>446</v>
      </c>
      <c r="B152" s="302" t="s">
        <v>253</v>
      </c>
      <c r="C152" s="305" t="s">
        <v>254</v>
      </c>
      <c r="D152" s="141" t="s">
        <v>31</v>
      </c>
      <c r="E152" s="300">
        <v>12</v>
      </c>
      <c r="F152" s="317"/>
      <c r="G152" s="749"/>
      <c r="H152" s="749"/>
      <c r="I152" s="304"/>
      <c r="J152" s="1046"/>
    </row>
    <row r="153" spans="1:10" ht="102">
      <c r="A153" s="331" t="s">
        <v>1430</v>
      </c>
      <c r="B153" s="302" t="s">
        <v>255</v>
      </c>
      <c r="C153" s="305" t="s">
        <v>2675</v>
      </c>
      <c r="D153" s="141" t="s">
        <v>31</v>
      </c>
      <c r="E153" s="299">
        <v>6</v>
      </c>
      <c r="F153" s="317"/>
      <c r="G153" s="749"/>
      <c r="H153" s="749"/>
      <c r="I153" s="304"/>
      <c r="J153" s="1046"/>
    </row>
    <row r="154" spans="1:10" ht="114.75">
      <c r="A154" s="331" t="s">
        <v>1431</v>
      </c>
      <c r="B154" s="302" t="s">
        <v>256</v>
      </c>
      <c r="C154" s="305" t="s">
        <v>2672</v>
      </c>
      <c r="D154" s="141" t="s">
        <v>31</v>
      </c>
      <c r="E154" s="300">
        <v>120</v>
      </c>
      <c r="F154" s="317"/>
      <c r="G154" s="749"/>
      <c r="H154" s="749"/>
      <c r="I154" s="304"/>
      <c r="J154" s="1046"/>
    </row>
    <row r="155" spans="1:10" ht="25.5">
      <c r="A155" s="331" t="s">
        <v>1432</v>
      </c>
      <c r="B155" s="302" t="s">
        <v>257</v>
      </c>
      <c r="C155" s="305" t="s">
        <v>2673</v>
      </c>
      <c r="D155" s="141" t="s">
        <v>31</v>
      </c>
      <c r="E155" s="300">
        <v>3</v>
      </c>
      <c r="F155" s="317"/>
      <c r="G155" s="749"/>
      <c r="H155" s="749"/>
      <c r="I155" s="304"/>
      <c r="J155" s="1046"/>
    </row>
    <row r="156" spans="1:10" ht="102">
      <c r="A156" s="331" t="s">
        <v>1433</v>
      </c>
      <c r="B156" s="302" t="s">
        <v>258</v>
      </c>
      <c r="C156" s="305" t="s">
        <v>2674</v>
      </c>
      <c r="D156" s="141" t="s">
        <v>31</v>
      </c>
      <c r="E156" s="300">
        <v>3</v>
      </c>
      <c r="F156" s="317"/>
      <c r="G156" s="749"/>
      <c r="H156" s="749"/>
      <c r="I156" s="304"/>
      <c r="J156" s="1046"/>
    </row>
    <row r="157" spans="1:10" ht="51">
      <c r="A157" s="331" t="s">
        <v>1434</v>
      </c>
      <c r="B157" s="302" t="s">
        <v>259</v>
      </c>
      <c r="C157" s="305" t="s">
        <v>2676</v>
      </c>
      <c r="D157" s="141" t="s">
        <v>31</v>
      </c>
      <c r="E157" s="300">
        <v>12</v>
      </c>
      <c r="F157" s="317"/>
      <c r="G157" s="749"/>
      <c r="H157" s="749"/>
      <c r="I157" s="304"/>
      <c r="J157" s="1046"/>
    </row>
    <row r="158" spans="1:10" ht="25.5">
      <c r="A158" s="331" t="s">
        <v>1435</v>
      </c>
      <c r="B158" s="302" t="s">
        <v>260</v>
      </c>
      <c r="C158" s="305" t="s">
        <v>261</v>
      </c>
      <c r="D158" s="141" t="s">
        <v>249</v>
      </c>
      <c r="E158" s="300">
        <v>12</v>
      </c>
      <c r="F158" s="317"/>
      <c r="G158" s="749"/>
      <c r="H158" s="749"/>
      <c r="I158" s="304"/>
      <c r="J158" s="1046"/>
    </row>
    <row r="159" spans="1:10" ht="25.5">
      <c r="A159" s="331" t="s">
        <v>1436</v>
      </c>
      <c r="B159" s="302" t="s">
        <v>262</v>
      </c>
      <c r="C159" s="305" t="s">
        <v>263</v>
      </c>
      <c r="D159" s="141" t="s">
        <v>249</v>
      </c>
      <c r="E159" s="299">
        <v>24</v>
      </c>
      <c r="F159" s="317"/>
      <c r="G159" s="749"/>
      <c r="H159" s="749"/>
      <c r="I159" s="304"/>
      <c r="J159" s="1046"/>
    </row>
    <row r="160" spans="1:10" ht="63.75">
      <c r="A160" s="331" t="s">
        <v>1437</v>
      </c>
      <c r="B160" s="302" t="s">
        <v>264</v>
      </c>
      <c r="C160" s="305" t="s">
        <v>2677</v>
      </c>
      <c r="D160" s="141" t="s">
        <v>31</v>
      </c>
      <c r="E160" s="300">
        <v>30</v>
      </c>
      <c r="F160" s="317"/>
      <c r="G160" s="749"/>
      <c r="H160" s="749"/>
      <c r="I160" s="304"/>
      <c r="J160" s="1046"/>
    </row>
    <row r="161" spans="1:10" ht="38.25">
      <c r="A161" s="331" t="s">
        <v>1438</v>
      </c>
      <c r="B161" s="302" t="s">
        <v>265</v>
      </c>
      <c r="C161" s="305" t="s">
        <v>2678</v>
      </c>
      <c r="D161" s="141" t="s">
        <v>31</v>
      </c>
      <c r="E161" s="300">
        <v>6</v>
      </c>
      <c r="F161" s="317"/>
      <c r="G161" s="749"/>
      <c r="H161" s="749"/>
      <c r="I161" s="304"/>
      <c r="J161" s="1046"/>
    </row>
    <row r="162" spans="1:10">
      <c r="A162" s="332"/>
      <c r="B162" s="341"/>
      <c r="C162" s="385"/>
      <c r="D162" s="335"/>
      <c r="E162" s="358"/>
      <c r="F162" s="759"/>
      <c r="G162" s="1048"/>
      <c r="H162" s="1062"/>
      <c r="I162" s="373" t="s">
        <v>448</v>
      </c>
      <c r="J162" s="747"/>
    </row>
    <row r="163" spans="1:10">
      <c r="A163" s="330" t="s">
        <v>449</v>
      </c>
      <c r="B163" s="177" t="s">
        <v>2796</v>
      </c>
      <c r="C163" s="231"/>
      <c r="D163" s="333"/>
      <c r="E163" s="357"/>
      <c r="F163" s="321"/>
      <c r="G163" s="1049"/>
      <c r="H163" s="1049"/>
      <c r="I163" s="320"/>
      <c r="J163" s="1045"/>
    </row>
    <row r="164" spans="1:10" ht="51">
      <c r="A164" s="331" t="s">
        <v>450</v>
      </c>
      <c r="B164" s="148" t="s">
        <v>269</v>
      </c>
      <c r="C164" s="305" t="s">
        <v>1127</v>
      </c>
      <c r="D164" s="141" t="s">
        <v>31</v>
      </c>
      <c r="E164" s="360">
        <v>3</v>
      </c>
      <c r="F164" s="317"/>
      <c r="G164" s="749"/>
      <c r="H164" s="749"/>
      <c r="I164" s="304"/>
      <c r="J164" s="1046"/>
    </row>
    <row r="165" spans="1:10" ht="25.5">
      <c r="A165" s="331" t="s">
        <v>452</v>
      </c>
      <c r="B165" s="148" t="s">
        <v>270</v>
      </c>
      <c r="C165" s="305" t="s">
        <v>1128</v>
      </c>
      <c r="D165" s="141" t="s">
        <v>1129</v>
      </c>
      <c r="E165" s="360">
        <v>3</v>
      </c>
      <c r="F165" s="317"/>
      <c r="G165" s="749"/>
      <c r="H165" s="749"/>
      <c r="I165" s="304"/>
      <c r="J165" s="1046"/>
    </row>
    <row r="166" spans="1:10">
      <c r="A166" s="332"/>
      <c r="B166" s="341"/>
      <c r="C166" s="385"/>
      <c r="D166" s="335"/>
      <c r="E166" s="358"/>
      <c r="F166" s="759"/>
      <c r="G166" s="1048"/>
      <c r="H166" s="87"/>
      <c r="I166" s="373" t="s">
        <v>1439</v>
      </c>
      <c r="J166" s="747"/>
    </row>
    <row r="167" spans="1:10">
      <c r="A167" s="330" t="s">
        <v>454</v>
      </c>
      <c r="B167" s="177" t="s">
        <v>2795</v>
      </c>
      <c r="C167" s="232"/>
      <c r="D167" s="333"/>
      <c r="E167" s="357"/>
      <c r="F167" s="321"/>
      <c r="G167" s="1049"/>
      <c r="H167" s="1049"/>
      <c r="I167" s="320"/>
      <c r="J167" s="1045"/>
    </row>
    <row r="168" spans="1:10" ht="25.5">
      <c r="A168" s="331" t="s">
        <v>456</v>
      </c>
      <c r="B168" s="148" t="s">
        <v>274</v>
      </c>
      <c r="C168" s="305" t="s">
        <v>2679</v>
      </c>
      <c r="D168" s="334" t="s">
        <v>31</v>
      </c>
      <c r="E168" s="300">
        <v>12</v>
      </c>
      <c r="F168" s="317"/>
      <c r="G168" s="749"/>
      <c r="H168" s="749"/>
      <c r="I168" s="304"/>
      <c r="J168" s="1046"/>
    </row>
    <row r="169" spans="1:10" ht="38.25">
      <c r="A169" s="331" t="s">
        <v>459</v>
      </c>
      <c r="B169" s="148" t="s">
        <v>275</v>
      </c>
      <c r="C169" s="305" t="s">
        <v>276</v>
      </c>
      <c r="D169" s="334" t="s">
        <v>31</v>
      </c>
      <c r="E169" s="300">
        <v>18</v>
      </c>
      <c r="F169" s="317"/>
      <c r="G169" s="749"/>
      <c r="H169" s="749"/>
      <c r="I169" s="304"/>
      <c r="J169" s="1046"/>
    </row>
    <row r="170" spans="1:10">
      <c r="A170" s="331" t="s">
        <v>461</v>
      </c>
      <c r="B170" s="302" t="s">
        <v>277</v>
      </c>
      <c r="C170" s="305" t="s">
        <v>2680</v>
      </c>
      <c r="D170" s="334" t="s">
        <v>31</v>
      </c>
      <c r="E170" s="144">
        <v>18</v>
      </c>
      <c r="F170" s="317"/>
      <c r="G170" s="749"/>
      <c r="H170" s="749"/>
      <c r="I170" s="304"/>
      <c r="J170" s="1046"/>
    </row>
    <row r="171" spans="1:10" ht="25.5">
      <c r="A171" s="331" t="s">
        <v>1440</v>
      </c>
      <c r="B171" s="302" t="s">
        <v>278</v>
      </c>
      <c r="C171" s="305" t="s">
        <v>2681</v>
      </c>
      <c r="D171" s="384" t="s">
        <v>31</v>
      </c>
      <c r="E171" s="144">
        <v>12</v>
      </c>
      <c r="F171" s="317"/>
      <c r="G171" s="749"/>
      <c r="H171" s="749"/>
      <c r="I171" s="304"/>
      <c r="J171" s="1046"/>
    </row>
    <row r="172" spans="1:10" ht="25.5">
      <c r="A172" s="331" t="s">
        <v>1441</v>
      </c>
      <c r="B172" s="148" t="s">
        <v>279</v>
      </c>
      <c r="C172" s="305" t="s">
        <v>280</v>
      </c>
      <c r="D172" s="334" t="s">
        <v>249</v>
      </c>
      <c r="E172" s="300">
        <v>30</v>
      </c>
      <c r="F172" s="317"/>
      <c r="G172" s="749"/>
      <c r="H172" s="749"/>
      <c r="I172" s="304"/>
      <c r="J172" s="1046"/>
    </row>
    <row r="173" spans="1:10" ht="25.5">
      <c r="A173" s="331" t="s">
        <v>1442</v>
      </c>
      <c r="B173" s="148" t="s">
        <v>281</v>
      </c>
      <c r="C173" s="305" t="s">
        <v>282</v>
      </c>
      <c r="D173" s="334" t="s">
        <v>249</v>
      </c>
      <c r="E173" s="300">
        <v>30</v>
      </c>
      <c r="F173" s="317"/>
      <c r="G173" s="749"/>
      <c r="H173" s="749"/>
      <c r="I173" s="304"/>
      <c r="J173" s="1046"/>
    </row>
    <row r="174" spans="1:10">
      <c r="A174" s="332"/>
      <c r="B174" s="341"/>
      <c r="C174" s="385"/>
      <c r="D174" s="335"/>
      <c r="E174" s="358"/>
      <c r="F174" s="759"/>
      <c r="G174" s="1048"/>
      <c r="H174" s="87"/>
      <c r="I174" s="373" t="s">
        <v>463</v>
      </c>
      <c r="J174" s="747"/>
    </row>
    <row r="175" spans="1:10">
      <c r="A175" s="330" t="s">
        <v>464</v>
      </c>
      <c r="B175" s="177" t="s">
        <v>1130</v>
      </c>
      <c r="C175" s="233"/>
      <c r="D175" s="333"/>
      <c r="E175" s="357"/>
      <c r="F175" s="321"/>
      <c r="G175" s="1049"/>
      <c r="H175" s="1049"/>
      <c r="I175" s="320"/>
      <c r="J175" s="1045"/>
    </row>
    <row r="176" spans="1:10" ht="51">
      <c r="A176" s="331" t="s">
        <v>465</v>
      </c>
      <c r="B176" s="148" t="s">
        <v>286</v>
      </c>
      <c r="C176" s="305" t="s">
        <v>2682</v>
      </c>
      <c r="D176" s="334" t="s">
        <v>31</v>
      </c>
      <c r="E176" s="300">
        <v>9</v>
      </c>
      <c r="F176" s="317"/>
      <c r="G176" s="749"/>
      <c r="H176" s="749"/>
      <c r="I176" s="304"/>
      <c r="J176" s="1046"/>
    </row>
    <row r="177" spans="1:10" ht="89.25">
      <c r="A177" s="331" t="s">
        <v>1443</v>
      </c>
      <c r="B177" s="148" t="s">
        <v>287</v>
      </c>
      <c r="C177" s="305" t="s">
        <v>2683</v>
      </c>
      <c r="D177" s="334" t="s">
        <v>31</v>
      </c>
      <c r="E177" s="300">
        <v>3</v>
      </c>
      <c r="F177" s="317"/>
      <c r="G177" s="749"/>
      <c r="H177" s="749"/>
      <c r="I177" s="304"/>
      <c r="J177" s="1046"/>
    </row>
    <row r="178" spans="1:10" ht="114.75">
      <c r="A178" s="331" t="s">
        <v>468</v>
      </c>
      <c r="B178" s="148" t="s">
        <v>288</v>
      </c>
      <c r="C178" s="305" t="s">
        <v>289</v>
      </c>
      <c r="D178" s="334" t="s">
        <v>31</v>
      </c>
      <c r="E178" s="299">
        <v>3</v>
      </c>
      <c r="F178" s="317"/>
      <c r="G178" s="749"/>
      <c r="H178" s="749"/>
      <c r="I178" s="304"/>
      <c r="J178" s="1046"/>
    </row>
    <row r="179" spans="1:10" ht="51">
      <c r="A179" s="331" t="s">
        <v>471</v>
      </c>
      <c r="B179" s="148" t="s">
        <v>290</v>
      </c>
      <c r="C179" s="305" t="s">
        <v>291</v>
      </c>
      <c r="D179" s="334" t="s">
        <v>31</v>
      </c>
      <c r="E179" s="300">
        <v>36</v>
      </c>
      <c r="F179" s="317"/>
      <c r="G179" s="749"/>
      <c r="H179" s="749"/>
      <c r="I179" s="304"/>
      <c r="J179" s="1046"/>
    </row>
    <row r="180" spans="1:10" ht="102">
      <c r="A180" s="331" t="s">
        <v>474</v>
      </c>
      <c r="B180" s="148" t="s">
        <v>292</v>
      </c>
      <c r="C180" s="305" t="s">
        <v>293</v>
      </c>
      <c r="D180" s="334" t="s">
        <v>31</v>
      </c>
      <c r="E180" s="300">
        <v>24</v>
      </c>
      <c r="F180" s="317"/>
      <c r="G180" s="749"/>
      <c r="H180" s="749"/>
      <c r="I180" s="304"/>
      <c r="J180" s="1046"/>
    </row>
    <row r="181" spans="1:10" ht="89.25">
      <c r="A181" s="331" t="s">
        <v>477</v>
      </c>
      <c r="B181" s="148" t="s">
        <v>294</v>
      </c>
      <c r="C181" s="305" t="s">
        <v>295</v>
      </c>
      <c r="D181" s="334" t="s">
        <v>31</v>
      </c>
      <c r="E181" s="299">
        <v>3</v>
      </c>
      <c r="F181" s="317"/>
      <c r="G181" s="749"/>
      <c r="H181" s="749"/>
      <c r="I181" s="304"/>
      <c r="J181" s="1046"/>
    </row>
    <row r="182" spans="1:10" ht="38.25">
      <c r="A182" s="331" t="s">
        <v>480</v>
      </c>
      <c r="B182" s="148" t="s">
        <v>296</v>
      </c>
      <c r="C182" s="305" t="s">
        <v>297</v>
      </c>
      <c r="D182" s="334" t="s">
        <v>31</v>
      </c>
      <c r="E182" s="299">
        <v>15</v>
      </c>
      <c r="F182" s="317"/>
      <c r="G182" s="749"/>
      <c r="H182" s="749"/>
      <c r="I182" s="304"/>
      <c r="J182" s="1046"/>
    </row>
    <row r="183" spans="1:10" ht="38.25">
      <c r="A183" s="331" t="s">
        <v>482</v>
      </c>
      <c r="B183" s="148" t="s">
        <v>298</v>
      </c>
      <c r="C183" s="305" t="s">
        <v>299</v>
      </c>
      <c r="D183" s="334" t="s">
        <v>31</v>
      </c>
      <c r="E183" s="299">
        <v>24</v>
      </c>
      <c r="F183" s="317"/>
      <c r="G183" s="749"/>
      <c r="H183" s="749"/>
      <c r="I183" s="304"/>
      <c r="J183" s="1046"/>
    </row>
    <row r="184" spans="1:10" ht="102">
      <c r="A184" s="331" t="s">
        <v>485</v>
      </c>
      <c r="B184" s="148" t="s">
        <v>300</v>
      </c>
      <c r="C184" s="305" t="s">
        <v>301</v>
      </c>
      <c r="D184" s="334" t="s">
        <v>31</v>
      </c>
      <c r="E184" s="300">
        <v>18</v>
      </c>
      <c r="F184" s="317"/>
      <c r="G184" s="749"/>
      <c r="H184" s="749"/>
      <c r="I184" s="304"/>
      <c r="J184" s="1046"/>
    </row>
    <row r="185" spans="1:10" ht="51">
      <c r="A185" s="331" t="s">
        <v>488</v>
      </c>
      <c r="B185" s="148" t="s">
        <v>302</v>
      </c>
      <c r="C185" s="305" t="s">
        <v>1131</v>
      </c>
      <c r="D185" s="334" t="s">
        <v>31</v>
      </c>
      <c r="E185" s="299">
        <v>9</v>
      </c>
      <c r="F185" s="317"/>
      <c r="G185" s="749"/>
      <c r="H185" s="749"/>
      <c r="I185" s="304"/>
      <c r="J185" s="1046"/>
    </row>
    <row r="186" spans="1:10" ht="51">
      <c r="A186" s="331" t="s">
        <v>491</v>
      </c>
      <c r="B186" s="148" t="s">
        <v>303</v>
      </c>
      <c r="C186" s="305" t="s">
        <v>304</v>
      </c>
      <c r="D186" s="334" t="s">
        <v>31</v>
      </c>
      <c r="E186" s="299">
        <v>9</v>
      </c>
      <c r="F186" s="317"/>
      <c r="G186" s="749"/>
      <c r="H186" s="749"/>
      <c r="I186" s="304"/>
      <c r="J186" s="1046"/>
    </row>
    <row r="187" spans="1:10" ht="102">
      <c r="A187" s="331" t="s">
        <v>494</v>
      </c>
      <c r="B187" s="148" t="s">
        <v>305</v>
      </c>
      <c r="C187" s="305" t="s">
        <v>1132</v>
      </c>
      <c r="D187" s="334" t="s">
        <v>31</v>
      </c>
      <c r="E187" s="299">
        <v>9</v>
      </c>
      <c r="F187" s="317"/>
      <c r="G187" s="749"/>
      <c r="H187" s="749"/>
      <c r="I187" s="304"/>
      <c r="J187" s="1046"/>
    </row>
    <row r="188" spans="1:10" ht="89.25">
      <c r="A188" s="331" t="s">
        <v>496</v>
      </c>
      <c r="B188" s="148" t="s">
        <v>306</v>
      </c>
      <c r="C188" s="305" t="s">
        <v>307</v>
      </c>
      <c r="D188" s="334" t="s">
        <v>31</v>
      </c>
      <c r="E188" s="299">
        <v>24</v>
      </c>
      <c r="F188" s="317"/>
      <c r="G188" s="749"/>
      <c r="H188" s="749"/>
      <c r="I188" s="304"/>
      <c r="J188" s="1046"/>
    </row>
    <row r="189" spans="1:10">
      <c r="A189" s="332"/>
      <c r="B189" s="341"/>
      <c r="C189" s="385"/>
      <c r="D189" s="335"/>
      <c r="E189" s="358"/>
      <c r="F189" s="759"/>
      <c r="G189" s="1048"/>
      <c r="H189" s="87"/>
      <c r="I189" s="373" t="s">
        <v>519</v>
      </c>
      <c r="J189" s="747"/>
    </row>
    <row r="190" spans="1:10">
      <c r="A190" s="330" t="s">
        <v>520</v>
      </c>
      <c r="B190" s="177" t="s">
        <v>1444</v>
      </c>
      <c r="C190" s="234"/>
      <c r="D190" s="336"/>
      <c r="E190" s="357"/>
      <c r="F190" s="325"/>
      <c r="G190" s="1063"/>
      <c r="H190" s="1063"/>
      <c r="I190" s="324"/>
      <c r="J190" s="1064"/>
    </row>
    <row r="191" spans="1:10" ht="76.5">
      <c r="A191" s="331" t="s">
        <v>521</v>
      </c>
      <c r="B191" s="148" t="s">
        <v>311</v>
      </c>
      <c r="C191" s="305" t="s">
        <v>312</v>
      </c>
      <c r="D191" s="334" t="s">
        <v>31</v>
      </c>
      <c r="E191" s="299">
        <v>12</v>
      </c>
      <c r="F191" s="317"/>
      <c r="G191" s="749"/>
      <c r="H191" s="749"/>
      <c r="I191" s="304"/>
      <c r="J191" s="1046"/>
    </row>
    <row r="192" spans="1:10" ht="51">
      <c r="A192" s="331" t="s">
        <v>524</v>
      </c>
      <c r="B192" s="148" t="s">
        <v>313</v>
      </c>
      <c r="C192" s="305" t="s">
        <v>314</v>
      </c>
      <c r="D192" s="334" t="s">
        <v>87</v>
      </c>
      <c r="E192" s="299">
        <v>12</v>
      </c>
      <c r="F192" s="317"/>
      <c r="G192" s="749"/>
      <c r="H192" s="749"/>
      <c r="I192" s="304"/>
      <c r="J192" s="1046"/>
    </row>
    <row r="193" spans="1:10" ht="51">
      <c r="A193" s="331" t="s">
        <v>527</v>
      </c>
      <c r="B193" s="148" t="s">
        <v>315</v>
      </c>
      <c r="C193" s="305" t="s">
        <v>316</v>
      </c>
      <c r="D193" s="334" t="s">
        <v>87</v>
      </c>
      <c r="E193" s="299">
        <v>36</v>
      </c>
      <c r="F193" s="317"/>
      <c r="G193" s="749"/>
      <c r="H193" s="749"/>
      <c r="I193" s="304"/>
      <c r="J193" s="1046"/>
    </row>
    <row r="194" spans="1:10">
      <c r="A194" s="331" t="s">
        <v>530</v>
      </c>
      <c r="B194" s="148" t="s">
        <v>317</v>
      </c>
      <c r="C194" s="305" t="s">
        <v>318</v>
      </c>
      <c r="D194" s="334" t="s">
        <v>87</v>
      </c>
      <c r="E194" s="299">
        <v>12</v>
      </c>
      <c r="F194" s="317"/>
      <c r="G194" s="749"/>
      <c r="H194" s="749"/>
      <c r="I194" s="304"/>
      <c r="J194" s="1046"/>
    </row>
    <row r="195" spans="1:10">
      <c r="A195" s="332"/>
      <c r="B195" s="341"/>
      <c r="C195" s="385"/>
      <c r="D195" s="335"/>
      <c r="E195" s="358"/>
      <c r="F195" s="759"/>
      <c r="G195" s="1048"/>
      <c r="H195" s="87"/>
      <c r="I195" s="373" t="s">
        <v>557</v>
      </c>
      <c r="J195" s="747"/>
    </row>
    <row r="196" spans="1:10">
      <c r="A196" s="330" t="s">
        <v>558</v>
      </c>
      <c r="B196" s="177" t="s">
        <v>1446</v>
      </c>
      <c r="C196" s="235"/>
      <c r="D196" s="333"/>
      <c r="E196" s="357"/>
      <c r="F196" s="321"/>
      <c r="G196" s="1049"/>
      <c r="H196" s="1049"/>
      <c r="I196" s="320"/>
      <c r="J196" s="1045"/>
    </row>
    <row r="197" spans="1:10" ht="25.5">
      <c r="A197" s="331" t="s">
        <v>559</v>
      </c>
      <c r="B197" s="148" t="s">
        <v>322</v>
      </c>
      <c r="C197" s="305" t="s">
        <v>323</v>
      </c>
      <c r="D197" s="141" t="s">
        <v>31</v>
      </c>
      <c r="E197" s="300">
        <v>3</v>
      </c>
      <c r="F197" s="317"/>
      <c r="G197" s="749"/>
      <c r="H197" s="749"/>
      <c r="I197" s="304"/>
      <c r="J197" s="1046"/>
    </row>
    <row r="198" spans="1:10">
      <c r="A198" s="332"/>
      <c r="B198" s="341"/>
      <c r="C198" s="385"/>
      <c r="D198" s="335"/>
      <c r="E198" s="358"/>
      <c r="F198" s="759"/>
      <c r="G198" s="1048"/>
      <c r="H198" s="87"/>
      <c r="I198" s="373" t="s">
        <v>565</v>
      </c>
      <c r="J198" s="747"/>
    </row>
    <row r="199" spans="1:10">
      <c r="A199" s="330" t="s">
        <v>566</v>
      </c>
      <c r="B199" s="177" t="s">
        <v>1447</v>
      </c>
      <c r="C199" s="235"/>
      <c r="D199" s="333"/>
      <c r="E199" s="357"/>
      <c r="F199" s="321"/>
      <c r="G199" s="1049"/>
      <c r="H199" s="1049"/>
      <c r="I199" s="320"/>
      <c r="J199" s="1045"/>
    </row>
    <row r="200" spans="1:10">
      <c r="A200" s="331" t="s">
        <v>567</v>
      </c>
      <c r="B200" s="423" t="s">
        <v>1445</v>
      </c>
      <c r="C200" s="305" t="s">
        <v>325</v>
      </c>
      <c r="D200" s="141" t="s">
        <v>49</v>
      </c>
      <c r="E200" s="300">
        <v>12</v>
      </c>
      <c r="F200" s="317"/>
      <c r="G200" s="749"/>
      <c r="H200" s="749"/>
      <c r="I200" s="304"/>
      <c r="J200" s="1046"/>
    </row>
    <row r="201" spans="1:10">
      <c r="A201" s="332"/>
      <c r="B201" s="341"/>
      <c r="C201" s="385"/>
      <c r="D201" s="335"/>
      <c r="E201" s="358"/>
      <c r="F201" s="759"/>
      <c r="G201" s="1048"/>
      <c r="H201" s="87"/>
      <c r="I201" s="373" t="s">
        <v>571</v>
      </c>
      <c r="J201" s="747"/>
    </row>
    <row r="202" spans="1:10">
      <c r="A202" s="330" t="s">
        <v>572</v>
      </c>
      <c r="B202" s="177" t="s">
        <v>1448</v>
      </c>
      <c r="C202" s="235"/>
      <c r="D202" s="333"/>
      <c r="E202" s="357"/>
      <c r="F202" s="321"/>
      <c r="G202" s="1049"/>
      <c r="H202" s="1049"/>
      <c r="I202" s="320"/>
      <c r="J202" s="1045"/>
    </row>
    <row r="203" spans="1:10" ht="25.5">
      <c r="A203" s="331" t="s">
        <v>573</v>
      </c>
      <c r="B203" s="148" t="s">
        <v>327</v>
      </c>
      <c r="C203" s="305" t="s">
        <v>2684</v>
      </c>
      <c r="D203" s="141" t="s">
        <v>31</v>
      </c>
      <c r="E203" s="300">
        <v>6</v>
      </c>
      <c r="F203" s="317"/>
      <c r="G203" s="749"/>
      <c r="H203" s="749"/>
      <c r="I203" s="304"/>
      <c r="J203" s="1046"/>
    </row>
    <row r="204" spans="1:10">
      <c r="A204" s="332"/>
      <c r="B204" s="341"/>
      <c r="C204" s="385"/>
      <c r="D204" s="335"/>
      <c r="E204" s="358"/>
      <c r="F204" s="759"/>
      <c r="G204" s="1048"/>
      <c r="H204" s="87"/>
      <c r="I204" s="373" t="s">
        <v>582</v>
      </c>
      <c r="J204" s="747"/>
    </row>
    <row r="205" spans="1:10">
      <c r="A205" s="262" t="s">
        <v>583</v>
      </c>
      <c r="B205" s="424" t="s">
        <v>2792</v>
      </c>
      <c r="C205" s="322"/>
      <c r="D205" s="333"/>
      <c r="E205" s="357"/>
      <c r="F205" s="1065"/>
      <c r="G205" s="1066"/>
      <c r="H205" s="1049"/>
      <c r="I205" s="250"/>
      <c r="J205" s="1045"/>
    </row>
    <row r="206" spans="1:10" ht="25.5">
      <c r="A206" s="331" t="s">
        <v>584</v>
      </c>
      <c r="B206" s="148" t="s">
        <v>328</v>
      </c>
      <c r="C206" s="305" t="s">
        <v>2685</v>
      </c>
      <c r="D206" s="141" t="s">
        <v>31</v>
      </c>
      <c r="E206" s="300">
        <v>3</v>
      </c>
      <c r="F206" s="317"/>
      <c r="G206" s="749"/>
      <c r="H206" s="749"/>
      <c r="I206" s="304"/>
      <c r="J206" s="1046"/>
    </row>
    <row r="207" spans="1:10">
      <c r="A207" s="331" t="s">
        <v>586</v>
      </c>
      <c r="B207" s="148" t="s">
        <v>329</v>
      </c>
      <c r="C207" s="305" t="s">
        <v>330</v>
      </c>
      <c r="D207" s="141" t="s">
        <v>249</v>
      </c>
      <c r="E207" s="300">
        <v>3</v>
      </c>
      <c r="F207" s="317"/>
      <c r="G207" s="749"/>
      <c r="H207" s="749"/>
      <c r="I207" s="304"/>
      <c r="J207" s="1046"/>
    </row>
    <row r="208" spans="1:10">
      <c r="A208" s="332"/>
      <c r="B208" s="341"/>
      <c r="C208" s="385"/>
      <c r="D208" s="335"/>
      <c r="E208" s="358"/>
      <c r="F208" s="759"/>
      <c r="G208" s="1048"/>
      <c r="H208" s="87"/>
      <c r="I208" s="373" t="s">
        <v>620</v>
      </c>
      <c r="J208" s="747"/>
    </row>
    <row r="209" spans="1:10">
      <c r="A209" s="262" t="s">
        <v>621</v>
      </c>
      <c r="B209" s="424" t="s">
        <v>2793</v>
      </c>
      <c r="C209" s="322"/>
      <c r="D209" s="333"/>
      <c r="E209" s="357"/>
      <c r="F209" s="1065"/>
      <c r="G209" s="1066"/>
      <c r="H209" s="1049"/>
      <c r="I209" s="250"/>
      <c r="J209" s="1045"/>
    </row>
    <row r="210" spans="1:10">
      <c r="A210" s="331" t="s">
        <v>622</v>
      </c>
      <c r="B210" s="148" t="s">
        <v>331</v>
      </c>
      <c r="C210" s="236" t="s">
        <v>332</v>
      </c>
      <c r="D210" s="141" t="s">
        <v>87</v>
      </c>
      <c r="E210" s="300">
        <v>6</v>
      </c>
      <c r="F210" s="317"/>
      <c r="G210" s="749"/>
      <c r="H210" s="749"/>
      <c r="I210" s="304"/>
      <c r="J210" s="1046"/>
    </row>
    <row r="211" spans="1:10">
      <c r="A211" s="332"/>
      <c r="B211" s="341"/>
      <c r="C211" s="385"/>
      <c r="D211" s="335"/>
      <c r="E211" s="358"/>
      <c r="F211" s="759"/>
      <c r="G211" s="1048"/>
      <c r="H211" s="87"/>
      <c r="I211" s="373" t="s">
        <v>726</v>
      </c>
      <c r="J211" s="747"/>
    </row>
    <row r="212" spans="1:10">
      <c r="A212" s="262" t="s">
        <v>727</v>
      </c>
      <c r="B212" s="424" t="s">
        <v>2794</v>
      </c>
      <c r="C212" s="322"/>
      <c r="D212" s="333"/>
      <c r="E212" s="357"/>
      <c r="F212" s="1065"/>
      <c r="G212" s="1066"/>
      <c r="H212" s="1049"/>
      <c r="I212" s="250"/>
      <c r="J212" s="1045"/>
    </row>
    <row r="213" spans="1:10">
      <c r="A213" s="331" t="s">
        <v>728</v>
      </c>
      <c r="B213" s="148" t="s">
        <v>333</v>
      </c>
      <c r="C213" s="305" t="s">
        <v>334</v>
      </c>
      <c r="D213" s="141" t="s">
        <v>31</v>
      </c>
      <c r="E213" s="299">
        <v>3</v>
      </c>
      <c r="F213" s="317"/>
      <c r="G213" s="749"/>
      <c r="H213" s="749"/>
      <c r="I213" s="304"/>
      <c r="J213" s="1046"/>
    </row>
    <row r="214" spans="1:10">
      <c r="A214" s="332"/>
      <c r="B214" s="341"/>
      <c r="C214" s="385"/>
      <c r="D214" s="335"/>
      <c r="E214" s="358"/>
      <c r="F214" s="759"/>
      <c r="G214" s="1048"/>
      <c r="H214" s="87"/>
      <c r="I214" s="373" t="s">
        <v>731</v>
      </c>
      <c r="J214" s="747"/>
    </row>
    <row r="215" spans="1:10">
      <c r="A215" s="330" t="s">
        <v>736</v>
      </c>
      <c r="B215" s="177" t="s">
        <v>2791</v>
      </c>
      <c r="C215" s="233"/>
      <c r="D215" s="333"/>
      <c r="E215" s="357"/>
      <c r="F215" s="321"/>
      <c r="G215" s="1049"/>
      <c r="H215" s="1049"/>
      <c r="I215" s="320"/>
      <c r="J215" s="1045"/>
    </row>
    <row r="216" spans="1:10" ht="51">
      <c r="A216" s="331" t="s">
        <v>738</v>
      </c>
      <c r="B216" s="148" t="s">
        <v>337</v>
      </c>
      <c r="C216" s="305" t="s">
        <v>2686</v>
      </c>
      <c r="D216" s="334" t="s">
        <v>31</v>
      </c>
      <c r="E216" s="300">
        <v>6</v>
      </c>
      <c r="F216" s="317"/>
      <c r="G216" s="749"/>
      <c r="H216" s="749"/>
      <c r="I216" s="304"/>
      <c r="J216" s="1046"/>
    </row>
    <row r="217" spans="1:10" ht="38.25">
      <c r="A217" s="331" t="s">
        <v>742</v>
      </c>
      <c r="B217" s="148" t="s">
        <v>339</v>
      </c>
      <c r="C217" s="305" t="s">
        <v>2688</v>
      </c>
      <c r="D217" s="334" t="s">
        <v>249</v>
      </c>
      <c r="E217" s="299">
        <v>3</v>
      </c>
      <c r="F217" s="317"/>
      <c r="G217" s="749"/>
      <c r="H217" s="749"/>
      <c r="I217" s="304"/>
      <c r="J217" s="1046"/>
    </row>
    <row r="218" spans="1:10" ht="38.25">
      <c r="A218" s="331" t="s">
        <v>745</v>
      </c>
      <c r="B218" s="148" t="s">
        <v>341</v>
      </c>
      <c r="C218" s="305" t="s">
        <v>2687</v>
      </c>
      <c r="D218" s="334" t="s">
        <v>249</v>
      </c>
      <c r="E218" s="300">
        <v>6</v>
      </c>
      <c r="F218" s="317"/>
      <c r="G218" s="749"/>
      <c r="H218" s="749"/>
      <c r="I218" s="304"/>
      <c r="J218" s="1046"/>
    </row>
    <row r="219" spans="1:10" ht="51">
      <c r="A219" s="331" t="s">
        <v>747</v>
      </c>
      <c r="B219" s="148" t="s">
        <v>343</v>
      </c>
      <c r="C219" s="305" t="s">
        <v>344</v>
      </c>
      <c r="D219" s="334" t="s">
        <v>249</v>
      </c>
      <c r="E219" s="300">
        <v>3</v>
      </c>
      <c r="F219" s="317"/>
      <c r="G219" s="749"/>
      <c r="H219" s="749"/>
      <c r="I219" s="304"/>
      <c r="J219" s="1046"/>
    </row>
    <row r="220" spans="1:10" ht="51">
      <c r="A220" s="331" t="s">
        <v>751</v>
      </c>
      <c r="B220" s="148" t="s">
        <v>346</v>
      </c>
      <c r="C220" s="305" t="s">
        <v>347</v>
      </c>
      <c r="D220" s="334" t="s">
        <v>249</v>
      </c>
      <c r="E220" s="300">
        <v>3</v>
      </c>
      <c r="F220" s="317"/>
      <c r="G220" s="749"/>
      <c r="H220" s="749"/>
      <c r="I220" s="304"/>
      <c r="J220" s="1046"/>
    </row>
    <row r="221" spans="1:10" ht="51">
      <c r="A221" s="331" t="s">
        <v>755</v>
      </c>
      <c r="B221" s="148" t="s">
        <v>349</v>
      </c>
      <c r="C221" s="380" t="s">
        <v>2689</v>
      </c>
      <c r="D221" s="334" t="s">
        <v>31</v>
      </c>
      <c r="E221" s="300">
        <v>3</v>
      </c>
      <c r="F221" s="317"/>
      <c r="G221" s="749"/>
      <c r="H221" s="749"/>
      <c r="I221" s="304"/>
      <c r="J221" s="1046"/>
    </row>
    <row r="222" spans="1:10">
      <c r="A222" s="332"/>
      <c r="B222" s="341"/>
      <c r="C222" s="385"/>
      <c r="D222" s="335"/>
      <c r="E222" s="358"/>
      <c r="F222" s="759"/>
      <c r="G222" s="1048"/>
      <c r="H222" s="87"/>
      <c r="I222" s="373" t="s">
        <v>802</v>
      </c>
      <c r="J222" s="747"/>
    </row>
    <row r="223" spans="1:10">
      <c r="A223" s="330" t="s">
        <v>803</v>
      </c>
      <c r="B223" s="343" t="s">
        <v>1133</v>
      </c>
      <c r="C223" s="322"/>
      <c r="D223" s="333"/>
      <c r="E223" s="357"/>
      <c r="F223" s="1065"/>
      <c r="G223" s="1066"/>
      <c r="H223" s="1049"/>
      <c r="I223" s="250"/>
      <c r="J223" s="1045"/>
    </row>
    <row r="224" spans="1:10" ht="39">
      <c r="A224" s="331" t="s">
        <v>805</v>
      </c>
      <c r="B224" s="192" t="s">
        <v>351</v>
      </c>
      <c r="C224" s="237" t="s">
        <v>1134</v>
      </c>
      <c r="D224" s="334" t="s">
        <v>31</v>
      </c>
      <c r="E224" s="300">
        <v>9</v>
      </c>
      <c r="F224" s="317"/>
      <c r="G224" s="749"/>
      <c r="H224" s="749"/>
      <c r="I224" s="304"/>
      <c r="J224" s="1046"/>
    </row>
    <row r="225" spans="1:10">
      <c r="A225" s="332"/>
      <c r="B225" s="341"/>
      <c r="C225" s="385"/>
      <c r="D225" s="335"/>
      <c r="E225" s="358"/>
      <c r="F225" s="759"/>
      <c r="G225" s="1048"/>
      <c r="H225" s="87"/>
      <c r="I225" s="373" t="s">
        <v>749</v>
      </c>
      <c r="J225" s="747"/>
    </row>
    <row r="226" spans="1:10">
      <c r="A226" s="330" t="s">
        <v>859</v>
      </c>
      <c r="B226" s="180" t="s">
        <v>2790</v>
      </c>
      <c r="C226" s="189"/>
      <c r="D226" s="336"/>
      <c r="E226" s="185"/>
      <c r="F226" s="325"/>
      <c r="G226" s="1063"/>
      <c r="H226" s="1063"/>
      <c r="I226" s="324"/>
      <c r="J226" s="1064"/>
    </row>
    <row r="227" spans="1:10">
      <c r="A227" s="331" t="s">
        <v>860</v>
      </c>
      <c r="B227" s="192" t="s">
        <v>355</v>
      </c>
      <c r="C227" s="237" t="s">
        <v>356</v>
      </c>
      <c r="D227" s="334" t="s">
        <v>31</v>
      </c>
      <c r="E227" s="300">
        <v>9</v>
      </c>
      <c r="F227" s="317"/>
      <c r="G227" s="749"/>
      <c r="H227" s="749"/>
      <c r="I227" s="304"/>
      <c r="J227" s="1046"/>
    </row>
    <row r="228" spans="1:10">
      <c r="A228" s="331" t="s">
        <v>863</v>
      </c>
      <c r="B228" s="148" t="s">
        <v>358</v>
      </c>
      <c r="C228" s="305" t="s">
        <v>2690</v>
      </c>
      <c r="D228" s="334" t="s">
        <v>249</v>
      </c>
      <c r="E228" s="300">
        <v>9</v>
      </c>
      <c r="F228" s="317"/>
      <c r="G228" s="749"/>
      <c r="H228" s="749"/>
      <c r="I228" s="304"/>
      <c r="J228" s="1046"/>
    </row>
    <row r="229" spans="1:10">
      <c r="A229" s="332"/>
      <c r="B229" s="341"/>
      <c r="C229" s="385"/>
      <c r="D229" s="335"/>
      <c r="E229" s="358"/>
      <c r="F229" s="759"/>
      <c r="G229" s="1067"/>
      <c r="H229" s="1068"/>
      <c r="I229" s="210" t="s">
        <v>870</v>
      </c>
      <c r="J229" s="747"/>
    </row>
    <row r="230" spans="1:10">
      <c r="A230" s="330" t="s">
        <v>871</v>
      </c>
      <c r="B230" s="180" t="s">
        <v>361</v>
      </c>
      <c r="C230" s="235"/>
      <c r="D230" s="333"/>
      <c r="E230" s="357"/>
      <c r="F230" s="321"/>
      <c r="G230" s="1049"/>
      <c r="H230" s="1049"/>
      <c r="I230" s="320"/>
      <c r="J230" s="1045"/>
    </row>
    <row r="231" spans="1:10" ht="114.75">
      <c r="A231" s="331" t="s">
        <v>873</v>
      </c>
      <c r="B231" s="148" t="s">
        <v>363</v>
      </c>
      <c r="C231" s="305" t="s">
        <v>364</v>
      </c>
      <c r="D231" s="334" t="s">
        <v>31</v>
      </c>
      <c r="E231" s="300">
        <v>6</v>
      </c>
      <c r="F231" s="317"/>
      <c r="G231" s="749"/>
      <c r="H231" s="749"/>
      <c r="I231" s="304"/>
      <c r="J231" s="1046"/>
    </row>
    <row r="232" spans="1:10" ht="51">
      <c r="A232" s="331" t="s">
        <v>876</v>
      </c>
      <c r="B232" s="148" t="s">
        <v>366</v>
      </c>
      <c r="C232" s="305" t="s">
        <v>2691</v>
      </c>
      <c r="D232" s="334" t="s">
        <v>31</v>
      </c>
      <c r="E232" s="300">
        <v>9</v>
      </c>
      <c r="F232" s="317"/>
      <c r="G232" s="749"/>
      <c r="H232" s="749"/>
      <c r="I232" s="304"/>
      <c r="J232" s="1046"/>
    </row>
    <row r="233" spans="1:10">
      <c r="A233" s="331" t="s">
        <v>878</v>
      </c>
      <c r="B233" s="148" t="s">
        <v>367</v>
      </c>
      <c r="C233" s="305" t="s">
        <v>368</v>
      </c>
      <c r="D233" s="334" t="s">
        <v>31</v>
      </c>
      <c r="E233" s="300">
        <v>12</v>
      </c>
      <c r="F233" s="317"/>
      <c r="G233" s="749"/>
      <c r="H233" s="749"/>
      <c r="I233" s="304"/>
      <c r="J233" s="1046"/>
    </row>
    <row r="234" spans="1:10" ht="51">
      <c r="A234" s="331" t="s">
        <v>880</v>
      </c>
      <c r="B234" s="148" t="s">
        <v>369</v>
      </c>
      <c r="C234" s="348" t="s">
        <v>2692</v>
      </c>
      <c r="D234" s="334" t="s">
        <v>31</v>
      </c>
      <c r="E234" s="300">
        <v>12</v>
      </c>
      <c r="F234" s="317"/>
      <c r="G234" s="749"/>
      <c r="H234" s="749"/>
      <c r="I234" s="304"/>
      <c r="J234" s="1046"/>
    </row>
    <row r="235" spans="1:10">
      <c r="A235" s="332"/>
      <c r="B235" s="341"/>
      <c r="C235" s="385"/>
      <c r="D235" s="335"/>
      <c r="E235" s="358"/>
      <c r="F235" s="759"/>
      <c r="G235" s="1048"/>
      <c r="H235" s="87"/>
      <c r="I235" s="373" t="s">
        <v>901</v>
      </c>
      <c r="J235" s="747"/>
    </row>
    <row r="236" spans="1:10">
      <c r="A236" s="330" t="s">
        <v>902</v>
      </c>
      <c r="B236" s="180" t="s">
        <v>2789</v>
      </c>
      <c r="C236" s="189"/>
      <c r="D236" s="336"/>
      <c r="E236" s="357"/>
      <c r="F236" s="325"/>
      <c r="G236" s="1063"/>
      <c r="H236" s="1063"/>
      <c r="I236" s="324"/>
      <c r="J236" s="1064"/>
    </row>
    <row r="237" spans="1:10">
      <c r="A237" s="331" t="s">
        <v>903</v>
      </c>
      <c r="B237" s="302" t="s">
        <v>373</v>
      </c>
      <c r="C237" s="236" t="s">
        <v>374</v>
      </c>
      <c r="D237" s="334" t="s">
        <v>249</v>
      </c>
      <c r="E237" s="360">
        <v>12</v>
      </c>
      <c r="F237" s="317"/>
      <c r="G237" s="749"/>
      <c r="H237" s="749"/>
      <c r="I237" s="304"/>
      <c r="J237" s="1046"/>
    </row>
    <row r="238" spans="1:10" ht="25.5">
      <c r="A238" s="331" t="s">
        <v>906</v>
      </c>
      <c r="B238" s="302" t="s">
        <v>376</v>
      </c>
      <c r="C238" s="305" t="s">
        <v>377</v>
      </c>
      <c r="D238" s="334" t="s">
        <v>249</v>
      </c>
      <c r="E238" s="360">
        <v>12</v>
      </c>
      <c r="F238" s="317"/>
      <c r="G238" s="749"/>
      <c r="H238" s="749"/>
      <c r="I238" s="304"/>
      <c r="J238" s="1046"/>
    </row>
    <row r="239" spans="1:10">
      <c r="A239" s="332"/>
      <c r="B239" s="341"/>
      <c r="C239" s="385"/>
      <c r="D239" s="335"/>
      <c r="E239" s="358"/>
      <c r="F239" s="759"/>
      <c r="G239" s="1048"/>
      <c r="H239" s="87"/>
      <c r="I239" s="373" t="s">
        <v>913</v>
      </c>
      <c r="J239" s="747"/>
    </row>
    <row r="240" spans="1:10">
      <c r="A240" s="330" t="s">
        <v>914</v>
      </c>
      <c r="B240" s="181" t="s">
        <v>2788</v>
      </c>
      <c r="C240" s="189"/>
      <c r="D240" s="336"/>
      <c r="E240" s="357"/>
      <c r="F240" s="325"/>
      <c r="G240" s="1063"/>
      <c r="H240" s="1063"/>
      <c r="I240" s="324"/>
      <c r="J240" s="1064"/>
    </row>
    <row r="241" spans="1:10" ht="38.25">
      <c r="A241" s="331" t="s">
        <v>915</v>
      </c>
      <c r="B241" s="302" t="s">
        <v>380</v>
      </c>
      <c r="C241" s="305" t="s">
        <v>381</v>
      </c>
      <c r="D241" s="144" t="s">
        <v>31</v>
      </c>
      <c r="E241" s="299">
        <v>1080</v>
      </c>
      <c r="F241" s="317"/>
      <c r="G241" s="749"/>
      <c r="H241" s="749"/>
      <c r="I241" s="304"/>
      <c r="J241" s="1046"/>
    </row>
    <row r="242" spans="1:10" ht="127.5">
      <c r="A242" s="331" t="s">
        <v>917</v>
      </c>
      <c r="B242" s="302" t="s">
        <v>382</v>
      </c>
      <c r="C242" s="305" t="s">
        <v>383</v>
      </c>
      <c r="D242" s="144" t="s">
        <v>31</v>
      </c>
      <c r="E242" s="299">
        <v>1440</v>
      </c>
      <c r="F242" s="317"/>
      <c r="G242" s="749"/>
      <c r="H242" s="749"/>
      <c r="I242" s="304"/>
      <c r="J242" s="1046"/>
    </row>
    <row r="243" spans="1:10" ht="38.25">
      <c r="A243" s="331" t="s">
        <v>918</v>
      </c>
      <c r="B243" s="302" t="s">
        <v>384</v>
      </c>
      <c r="C243" s="305" t="s">
        <v>385</v>
      </c>
      <c r="D243" s="144" t="s">
        <v>31</v>
      </c>
      <c r="E243" s="299">
        <v>720</v>
      </c>
      <c r="F243" s="317"/>
      <c r="G243" s="749"/>
      <c r="H243" s="749"/>
      <c r="I243" s="304"/>
      <c r="J243" s="1046"/>
    </row>
    <row r="244" spans="1:10" ht="51">
      <c r="A244" s="331" t="s">
        <v>919</v>
      </c>
      <c r="B244" s="302" t="s">
        <v>386</v>
      </c>
      <c r="C244" s="305" t="s">
        <v>387</v>
      </c>
      <c r="D244" s="144" t="s">
        <v>31</v>
      </c>
      <c r="E244" s="299">
        <v>1800</v>
      </c>
      <c r="F244" s="317"/>
      <c r="G244" s="749"/>
      <c r="H244" s="749"/>
      <c r="I244" s="304"/>
      <c r="J244" s="1046"/>
    </row>
    <row r="245" spans="1:10" ht="38.25">
      <c r="A245" s="331" t="s">
        <v>921</v>
      </c>
      <c r="B245" s="302" t="s">
        <v>388</v>
      </c>
      <c r="C245" s="305" t="s">
        <v>389</v>
      </c>
      <c r="D245" s="144" t="s">
        <v>31</v>
      </c>
      <c r="E245" s="299">
        <v>1080</v>
      </c>
      <c r="F245" s="317"/>
      <c r="G245" s="749"/>
      <c r="H245" s="749"/>
      <c r="I245" s="304"/>
      <c r="J245" s="1046"/>
    </row>
    <row r="246" spans="1:10" ht="38.25">
      <c r="A246" s="331" t="s">
        <v>924</v>
      </c>
      <c r="B246" s="302" t="s">
        <v>390</v>
      </c>
      <c r="C246" s="305" t="s">
        <v>391</v>
      </c>
      <c r="D246" s="144" t="s">
        <v>31</v>
      </c>
      <c r="E246" s="299">
        <v>1080</v>
      </c>
      <c r="F246" s="317"/>
      <c r="G246" s="749"/>
      <c r="H246" s="749"/>
      <c r="I246" s="304"/>
      <c r="J246" s="1046"/>
    </row>
    <row r="247" spans="1:10">
      <c r="A247" s="332"/>
      <c r="B247" s="341"/>
      <c r="C247" s="385"/>
      <c r="D247" s="335"/>
      <c r="E247" s="358"/>
      <c r="F247" s="1069"/>
      <c r="G247" s="1070"/>
      <c r="H247" s="1071"/>
      <c r="I247" s="406" t="s">
        <v>920</v>
      </c>
      <c r="J247" s="769"/>
    </row>
    <row r="248" spans="1:10">
      <c r="A248" s="430">
        <v>42</v>
      </c>
      <c r="B248" s="343" t="s">
        <v>2787</v>
      </c>
      <c r="C248" s="322"/>
      <c r="D248" s="333"/>
      <c r="E248" s="445"/>
      <c r="F248" s="321"/>
      <c r="G248" s="1072"/>
      <c r="H248" s="1049"/>
      <c r="I248" s="320"/>
      <c r="J248" s="1045"/>
    </row>
    <row r="249" spans="1:10" ht="25.5">
      <c r="A249" s="331" t="s">
        <v>956</v>
      </c>
      <c r="B249" s="302" t="s">
        <v>392</v>
      </c>
      <c r="C249" s="305" t="s">
        <v>2693</v>
      </c>
      <c r="D249" s="144" t="s">
        <v>49</v>
      </c>
      <c r="E249" s="299">
        <v>36</v>
      </c>
      <c r="F249" s="317"/>
      <c r="G249" s="749"/>
      <c r="H249" s="749"/>
      <c r="I249" s="304"/>
      <c r="J249" s="1046"/>
    </row>
    <row r="250" spans="1:10" ht="25.5">
      <c r="A250" s="331" t="s">
        <v>959</v>
      </c>
      <c r="B250" s="302" t="s">
        <v>393</v>
      </c>
      <c r="C250" s="305" t="s">
        <v>2694</v>
      </c>
      <c r="D250" s="144" t="s">
        <v>49</v>
      </c>
      <c r="E250" s="299">
        <v>15</v>
      </c>
      <c r="F250" s="317"/>
      <c r="G250" s="749"/>
      <c r="H250" s="749"/>
      <c r="I250" s="304"/>
      <c r="J250" s="1046"/>
    </row>
    <row r="251" spans="1:10" ht="25.5">
      <c r="A251" s="331" t="s">
        <v>962</v>
      </c>
      <c r="B251" s="302" t="s">
        <v>394</v>
      </c>
      <c r="C251" s="305" t="s">
        <v>2695</v>
      </c>
      <c r="D251" s="144" t="s">
        <v>49</v>
      </c>
      <c r="E251" s="299">
        <v>12</v>
      </c>
      <c r="F251" s="317"/>
      <c r="G251" s="749"/>
      <c r="H251" s="749"/>
      <c r="I251" s="304"/>
      <c r="J251" s="1046"/>
    </row>
    <row r="252" spans="1:10" ht="38.25">
      <c r="A252" s="331" t="s">
        <v>965</v>
      </c>
      <c r="B252" s="302" t="s">
        <v>395</v>
      </c>
      <c r="C252" s="305" t="s">
        <v>2696</v>
      </c>
      <c r="D252" s="144" t="s">
        <v>49</v>
      </c>
      <c r="E252" s="299">
        <v>12</v>
      </c>
      <c r="F252" s="317"/>
      <c r="G252" s="749"/>
      <c r="H252" s="749"/>
      <c r="I252" s="304"/>
      <c r="J252" s="1046"/>
    </row>
    <row r="253" spans="1:10" ht="38.25">
      <c r="A253" s="331" t="s">
        <v>968</v>
      </c>
      <c r="B253" s="302" t="s">
        <v>396</v>
      </c>
      <c r="C253" s="305" t="s">
        <v>2697</v>
      </c>
      <c r="D253" s="144" t="s">
        <v>49</v>
      </c>
      <c r="E253" s="299">
        <v>12</v>
      </c>
      <c r="F253" s="317"/>
      <c r="G253" s="749"/>
      <c r="H253" s="749"/>
      <c r="I253" s="304"/>
      <c r="J253" s="1046"/>
    </row>
    <row r="254" spans="1:10" ht="25.5">
      <c r="A254" s="331" t="s">
        <v>971</v>
      </c>
      <c r="B254" s="279" t="s">
        <v>398</v>
      </c>
      <c r="C254" s="279" t="s">
        <v>2698</v>
      </c>
      <c r="D254" s="384" t="s">
        <v>31</v>
      </c>
      <c r="E254" s="300">
        <v>9</v>
      </c>
      <c r="F254" s="753"/>
      <c r="G254" s="1073"/>
      <c r="H254" s="1073"/>
      <c r="I254" s="268"/>
      <c r="J254" s="1074"/>
    </row>
    <row r="255" spans="1:10" ht="38.25">
      <c r="A255" s="331" t="s">
        <v>974</v>
      </c>
      <c r="B255" s="302" t="s">
        <v>399</v>
      </c>
      <c r="C255" s="305" t="s">
        <v>2699</v>
      </c>
      <c r="D255" s="144" t="s">
        <v>49</v>
      </c>
      <c r="E255" s="299">
        <v>36</v>
      </c>
      <c r="F255" s="317"/>
      <c r="G255" s="749"/>
      <c r="H255" s="749"/>
      <c r="I255" s="304"/>
      <c r="J255" s="1046"/>
    </row>
    <row r="256" spans="1:10">
      <c r="A256" s="335"/>
      <c r="B256" s="341"/>
      <c r="C256" s="385"/>
      <c r="D256" s="335"/>
      <c r="E256" s="358"/>
      <c r="F256" s="759"/>
      <c r="G256" s="1070"/>
      <c r="H256" s="1076"/>
      <c r="I256" s="373" t="s">
        <v>981</v>
      </c>
      <c r="J256" s="758"/>
    </row>
    <row r="257" spans="1:10">
      <c r="A257" s="336">
        <v>43</v>
      </c>
      <c r="B257" s="429" t="s">
        <v>401</v>
      </c>
      <c r="C257" s="247"/>
      <c r="D257" s="431"/>
      <c r="E257" s="497"/>
      <c r="F257" s="497"/>
      <c r="G257" s="1077"/>
      <c r="H257" s="1078"/>
      <c r="I257" s="431"/>
      <c r="J257" s="1078"/>
    </row>
    <row r="258" spans="1:10" ht="38.25">
      <c r="A258" s="331" t="s">
        <v>1449</v>
      </c>
      <c r="B258" s="302" t="s">
        <v>402</v>
      </c>
      <c r="C258" s="305" t="s">
        <v>403</v>
      </c>
      <c r="D258" s="144" t="s">
        <v>31</v>
      </c>
      <c r="E258" s="299">
        <v>720</v>
      </c>
      <c r="F258" s="317"/>
      <c r="G258" s="749"/>
      <c r="H258" s="749"/>
      <c r="I258" s="304"/>
      <c r="J258" s="1046"/>
    </row>
    <row r="259" spans="1:10">
      <c r="A259" s="332"/>
      <c r="B259" s="341"/>
      <c r="C259" s="385"/>
      <c r="D259" s="335"/>
      <c r="E259" s="358"/>
      <c r="F259" s="759"/>
      <c r="G259" s="1048"/>
      <c r="H259" s="1062"/>
      <c r="I259" s="373" t="s">
        <v>987</v>
      </c>
      <c r="J259" s="758"/>
    </row>
    <row r="260" spans="1:10" ht="15.75">
      <c r="A260" s="330" t="s">
        <v>988</v>
      </c>
      <c r="B260" s="181" t="s">
        <v>2786</v>
      </c>
      <c r="C260" s="233"/>
      <c r="D260" s="182"/>
      <c r="E260" s="357"/>
      <c r="F260" s="321"/>
      <c r="G260" s="1049"/>
      <c r="H260" s="1049"/>
      <c r="I260" s="320"/>
      <c r="J260" s="1045"/>
    </row>
    <row r="261" spans="1:10" ht="51">
      <c r="A261" s="331" t="s">
        <v>982</v>
      </c>
      <c r="B261" s="302" t="s">
        <v>406</v>
      </c>
      <c r="C261" s="305" t="s">
        <v>407</v>
      </c>
      <c r="D261" s="334" t="s">
        <v>49</v>
      </c>
      <c r="E261" s="360">
        <v>36</v>
      </c>
      <c r="F261" s="317"/>
      <c r="G261" s="749"/>
      <c r="H261" s="749"/>
      <c r="I261" s="304"/>
      <c r="J261" s="1046"/>
    </row>
    <row r="262" spans="1:10" ht="51">
      <c r="A262" s="331" t="s">
        <v>985</v>
      </c>
      <c r="B262" s="302" t="s">
        <v>408</v>
      </c>
      <c r="C262" s="305" t="s">
        <v>409</v>
      </c>
      <c r="D262" s="334" t="s">
        <v>49</v>
      </c>
      <c r="E262" s="360">
        <v>36</v>
      </c>
      <c r="F262" s="317"/>
      <c r="G262" s="749"/>
      <c r="H262" s="749"/>
      <c r="I262" s="304"/>
      <c r="J262" s="1046"/>
    </row>
    <row r="263" spans="1:10">
      <c r="A263" s="332"/>
      <c r="B263" s="341"/>
      <c r="C263" s="385"/>
      <c r="D263" s="335"/>
      <c r="E263" s="358"/>
      <c r="F263" s="759"/>
      <c r="G263" s="1048"/>
      <c r="H263" s="87"/>
      <c r="I263" s="373" t="s">
        <v>991</v>
      </c>
      <c r="J263" s="747"/>
    </row>
    <row r="264" spans="1:10">
      <c r="A264" s="330" t="s">
        <v>992</v>
      </c>
      <c r="B264" s="181" t="s">
        <v>2785</v>
      </c>
      <c r="C264" s="233"/>
      <c r="D264" s="333"/>
      <c r="E264" s="357"/>
      <c r="F264" s="321"/>
      <c r="G264" s="1049"/>
      <c r="H264" s="1049"/>
      <c r="I264" s="320"/>
      <c r="J264" s="1045"/>
    </row>
    <row r="265" spans="1:10">
      <c r="A265" s="331" t="s">
        <v>994</v>
      </c>
      <c r="B265" s="302" t="s">
        <v>298</v>
      </c>
      <c r="C265" s="305" t="s">
        <v>412</v>
      </c>
      <c r="D265" s="144" t="s">
        <v>49</v>
      </c>
      <c r="E265" s="299">
        <v>3000</v>
      </c>
      <c r="F265" s="317"/>
      <c r="G265" s="749"/>
      <c r="H265" s="749"/>
      <c r="I265" s="304"/>
      <c r="J265" s="1046"/>
    </row>
    <row r="266" spans="1:10" ht="127.5">
      <c r="A266" s="331" t="s">
        <v>997</v>
      </c>
      <c r="B266" s="302" t="s">
        <v>413</v>
      </c>
      <c r="C266" s="305" t="s">
        <v>2700</v>
      </c>
      <c r="D266" s="144" t="s">
        <v>31</v>
      </c>
      <c r="E266" s="300">
        <v>720</v>
      </c>
      <c r="F266" s="317"/>
      <c r="G266" s="749"/>
      <c r="H266" s="749"/>
      <c r="I266" s="304"/>
      <c r="J266" s="1046"/>
    </row>
    <row r="267" spans="1:10" ht="25.5">
      <c r="A267" s="331" t="s">
        <v>1000</v>
      </c>
      <c r="B267" s="302" t="s">
        <v>414</v>
      </c>
      <c r="C267" s="305" t="s">
        <v>415</v>
      </c>
      <c r="D267" s="144" t="s">
        <v>31</v>
      </c>
      <c r="E267" s="300">
        <v>720</v>
      </c>
      <c r="F267" s="317"/>
      <c r="G267" s="749"/>
      <c r="H267" s="749"/>
      <c r="I267" s="304"/>
      <c r="J267" s="1046"/>
    </row>
    <row r="268" spans="1:10" ht="114.75">
      <c r="A268" s="331" t="s">
        <v>1002</v>
      </c>
      <c r="B268" s="302" t="s">
        <v>416</v>
      </c>
      <c r="C268" s="305" t="s">
        <v>417</v>
      </c>
      <c r="D268" s="144" t="s">
        <v>31</v>
      </c>
      <c r="E268" s="300">
        <v>720</v>
      </c>
      <c r="F268" s="317"/>
      <c r="G268" s="749"/>
      <c r="H268" s="749"/>
      <c r="I268" s="304"/>
      <c r="J268" s="1046"/>
    </row>
    <row r="269" spans="1:10" ht="127.5">
      <c r="A269" s="331" t="s">
        <v>1450</v>
      </c>
      <c r="B269" s="302" t="s">
        <v>418</v>
      </c>
      <c r="C269" s="305" t="s">
        <v>419</v>
      </c>
      <c r="D269" s="144" t="s">
        <v>31</v>
      </c>
      <c r="E269" s="300">
        <v>720</v>
      </c>
      <c r="F269" s="317"/>
      <c r="G269" s="749"/>
      <c r="H269" s="749"/>
      <c r="I269" s="304"/>
      <c r="J269" s="1046"/>
    </row>
    <row r="270" spans="1:10" ht="165.75">
      <c r="A270" s="331" t="s">
        <v>1451</v>
      </c>
      <c r="B270" s="302" t="s">
        <v>420</v>
      </c>
      <c r="C270" s="305" t="s">
        <v>421</v>
      </c>
      <c r="D270" s="144" t="s">
        <v>31</v>
      </c>
      <c r="E270" s="300">
        <v>1440</v>
      </c>
      <c r="F270" s="317"/>
      <c r="G270" s="749"/>
      <c r="H270" s="749"/>
      <c r="I270" s="304"/>
      <c r="J270" s="1046"/>
    </row>
    <row r="271" spans="1:10" ht="153">
      <c r="A271" s="331" t="s">
        <v>1452</v>
      </c>
      <c r="B271" s="302" t="s">
        <v>422</v>
      </c>
      <c r="C271" s="380" t="s">
        <v>2784</v>
      </c>
      <c r="D271" s="144" t="s">
        <v>31</v>
      </c>
      <c r="E271" s="299">
        <v>180</v>
      </c>
      <c r="F271" s="317"/>
      <c r="G271" s="749"/>
      <c r="H271" s="749"/>
      <c r="I271" s="304"/>
      <c r="J271" s="1046"/>
    </row>
    <row r="272" spans="1:10" ht="165.75">
      <c r="A272" s="331" t="s">
        <v>1453</v>
      </c>
      <c r="B272" s="302" t="s">
        <v>423</v>
      </c>
      <c r="C272" s="305" t="s">
        <v>424</v>
      </c>
      <c r="D272" s="144" t="s">
        <v>31</v>
      </c>
      <c r="E272" s="300">
        <v>1440</v>
      </c>
      <c r="F272" s="317"/>
      <c r="G272" s="749"/>
      <c r="H272" s="749"/>
      <c r="I272" s="304"/>
      <c r="J272" s="1046"/>
    </row>
    <row r="273" spans="1:10" ht="25.5">
      <c r="A273" s="331" t="s">
        <v>1454</v>
      </c>
      <c r="B273" s="302" t="s">
        <v>425</v>
      </c>
      <c r="C273" s="305" t="s">
        <v>426</v>
      </c>
      <c r="D273" s="144" t="s">
        <v>31</v>
      </c>
      <c r="E273" s="300">
        <v>720</v>
      </c>
      <c r="F273" s="317"/>
      <c r="G273" s="749"/>
      <c r="H273" s="749"/>
      <c r="I273" s="304"/>
      <c r="J273" s="1046"/>
    </row>
    <row r="274" spans="1:10" ht="165.75">
      <c r="A274" s="331" t="s">
        <v>1455</v>
      </c>
      <c r="B274" s="302" t="s">
        <v>427</v>
      </c>
      <c r="C274" s="305" t="s">
        <v>428</v>
      </c>
      <c r="D274" s="144" t="s">
        <v>31</v>
      </c>
      <c r="E274" s="300">
        <v>1600</v>
      </c>
      <c r="F274" s="317"/>
      <c r="G274" s="749"/>
      <c r="H274" s="749"/>
      <c r="I274" s="304"/>
      <c r="J274" s="1046"/>
    </row>
    <row r="275" spans="1:10" ht="25.5">
      <c r="A275" s="331" t="s">
        <v>1456</v>
      </c>
      <c r="B275" s="302" t="s">
        <v>429</v>
      </c>
      <c r="C275" s="305" t="s">
        <v>430</v>
      </c>
      <c r="D275" s="141" t="s">
        <v>49</v>
      </c>
      <c r="E275" s="299">
        <v>36</v>
      </c>
      <c r="F275" s="317"/>
      <c r="G275" s="749"/>
      <c r="H275" s="749"/>
      <c r="I275" s="304"/>
      <c r="J275" s="1046"/>
    </row>
    <row r="276" spans="1:10" ht="51">
      <c r="A276" s="331" t="s">
        <v>1457</v>
      </c>
      <c r="B276" s="302" t="s">
        <v>431</v>
      </c>
      <c r="C276" s="305" t="s">
        <v>2701</v>
      </c>
      <c r="D276" s="144" t="s">
        <v>31</v>
      </c>
      <c r="E276" s="300">
        <v>240</v>
      </c>
      <c r="F276" s="317"/>
      <c r="G276" s="749"/>
      <c r="H276" s="749"/>
      <c r="I276" s="304"/>
      <c r="J276" s="1046"/>
    </row>
    <row r="277" spans="1:10" ht="25.5">
      <c r="A277" s="331" t="s">
        <v>1458</v>
      </c>
      <c r="B277" s="302" t="s">
        <v>432</v>
      </c>
      <c r="C277" s="305" t="s">
        <v>433</v>
      </c>
      <c r="D277" s="141" t="s">
        <v>49</v>
      </c>
      <c r="E277" s="299">
        <v>360</v>
      </c>
      <c r="F277" s="317"/>
      <c r="G277" s="749"/>
      <c r="H277" s="749"/>
      <c r="I277" s="304"/>
      <c r="J277" s="1046"/>
    </row>
    <row r="278" spans="1:10">
      <c r="A278" s="332"/>
      <c r="B278" s="341"/>
      <c r="C278" s="385"/>
      <c r="D278" s="335"/>
      <c r="E278" s="358"/>
      <c r="F278" s="759"/>
      <c r="G278" s="1048"/>
      <c r="H278" s="87"/>
      <c r="I278" s="373" t="s">
        <v>1005</v>
      </c>
      <c r="J278" s="747"/>
    </row>
    <row r="279" spans="1:10">
      <c r="A279" s="330" t="s">
        <v>1006</v>
      </c>
      <c r="B279" s="181" t="s">
        <v>2783</v>
      </c>
      <c r="C279" s="189"/>
      <c r="D279" s="336"/>
      <c r="E279" s="357"/>
      <c r="F279" s="325"/>
      <c r="G279" s="1063"/>
      <c r="H279" s="1063"/>
      <c r="I279" s="324"/>
      <c r="J279" s="1064"/>
    </row>
    <row r="280" spans="1:10" ht="25.5">
      <c r="A280" s="331" t="s">
        <v>1008</v>
      </c>
      <c r="B280" s="302" t="s">
        <v>436</v>
      </c>
      <c r="C280" s="305" t="s">
        <v>437</v>
      </c>
      <c r="D280" s="334" t="s">
        <v>49</v>
      </c>
      <c r="E280" s="299">
        <v>120</v>
      </c>
      <c r="F280" s="317"/>
      <c r="G280" s="749"/>
      <c r="H280" s="749"/>
      <c r="I280" s="304"/>
      <c r="J280" s="1046"/>
    </row>
    <row r="281" spans="1:10" ht="25.5">
      <c r="A281" s="331" t="s">
        <v>1011</v>
      </c>
      <c r="B281" s="302" t="s">
        <v>439</v>
      </c>
      <c r="C281" s="305" t="s">
        <v>440</v>
      </c>
      <c r="D281" s="334" t="s">
        <v>49</v>
      </c>
      <c r="E281" s="299">
        <v>18</v>
      </c>
      <c r="F281" s="317"/>
      <c r="G281" s="749"/>
      <c r="H281" s="749"/>
      <c r="I281" s="304"/>
      <c r="J281" s="1046"/>
    </row>
    <row r="282" spans="1:10" ht="25.5">
      <c r="A282" s="331" t="s">
        <v>1014</v>
      </c>
      <c r="B282" s="302" t="s">
        <v>442</v>
      </c>
      <c r="C282" s="305" t="s">
        <v>2702</v>
      </c>
      <c r="D282" s="334" t="s">
        <v>49</v>
      </c>
      <c r="E282" s="299">
        <v>90</v>
      </c>
      <c r="F282" s="317"/>
      <c r="G282" s="749"/>
      <c r="H282" s="749"/>
      <c r="I282" s="304"/>
      <c r="J282" s="1046"/>
    </row>
    <row r="283" spans="1:10" ht="25.5">
      <c r="A283" s="331" t="s">
        <v>1017</v>
      </c>
      <c r="B283" s="302" t="s">
        <v>444</v>
      </c>
      <c r="C283" s="305" t="s">
        <v>445</v>
      </c>
      <c r="D283" s="334" t="s">
        <v>49</v>
      </c>
      <c r="E283" s="299">
        <v>18</v>
      </c>
      <c r="F283" s="317"/>
      <c r="G283" s="749"/>
      <c r="H283" s="749"/>
      <c r="I283" s="304"/>
      <c r="J283" s="1046"/>
    </row>
    <row r="284" spans="1:10" ht="38.25">
      <c r="A284" s="331" t="s">
        <v>1020</v>
      </c>
      <c r="B284" s="302" t="s">
        <v>447</v>
      </c>
      <c r="C284" s="305" t="s">
        <v>2703</v>
      </c>
      <c r="D284" s="334" t="s">
        <v>49</v>
      </c>
      <c r="E284" s="299">
        <v>18</v>
      </c>
      <c r="F284" s="317"/>
      <c r="G284" s="749"/>
      <c r="H284" s="749"/>
      <c r="I284" s="304"/>
      <c r="J284" s="1046"/>
    </row>
    <row r="285" spans="1:10">
      <c r="A285" s="332"/>
      <c r="B285" s="341"/>
      <c r="C285" s="385"/>
      <c r="D285" s="335"/>
      <c r="E285" s="358"/>
      <c r="F285" s="759"/>
      <c r="G285" s="1048"/>
      <c r="H285" s="87"/>
      <c r="I285" s="373" t="s">
        <v>1022</v>
      </c>
      <c r="J285" s="747"/>
    </row>
    <row r="286" spans="1:10">
      <c r="A286" s="330" t="s">
        <v>1023</v>
      </c>
      <c r="B286" s="181" t="s">
        <v>2782</v>
      </c>
      <c r="C286" s="189"/>
      <c r="D286" s="336"/>
      <c r="E286" s="357"/>
      <c r="F286" s="325"/>
      <c r="G286" s="1063"/>
      <c r="H286" s="1063"/>
      <c r="I286" s="324"/>
      <c r="J286" s="1064"/>
    </row>
    <row r="287" spans="1:10" ht="51">
      <c r="A287" s="331" t="s">
        <v>1024</v>
      </c>
      <c r="B287" s="302" t="s">
        <v>451</v>
      </c>
      <c r="C287" s="305" t="s">
        <v>2704</v>
      </c>
      <c r="D287" s="334" t="s">
        <v>31</v>
      </c>
      <c r="E287" s="299">
        <v>3</v>
      </c>
      <c r="F287" s="317"/>
      <c r="G287" s="749"/>
      <c r="H287" s="749"/>
      <c r="I287" s="304"/>
      <c r="J287" s="1046"/>
    </row>
    <row r="288" spans="1:10" ht="63.75">
      <c r="A288" s="331" t="s">
        <v>1026</v>
      </c>
      <c r="B288" s="302" t="s">
        <v>420</v>
      </c>
      <c r="C288" s="305" t="s">
        <v>2705</v>
      </c>
      <c r="D288" s="334" t="s">
        <v>31</v>
      </c>
      <c r="E288" s="300">
        <v>150</v>
      </c>
      <c r="F288" s="317"/>
      <c r="G288" s="749"/>
      <c r="H288" s="749"/>
      <c r="I288" s="304"/>
      <c r="J288" s="1046"/>
    </row>
    <row r="289" spans="1:10" ht="38.25">
      <c r="A289" s="331" t="s">
        <v>1027</v>
      </c>
      <c r="B289" s="302" t="s">
        <v>453</v>
      </c>
      <c r="C289" s="305" t="s">
        <v>2706</v>
      </c>
      <c r="D289" s="384" t="s">
        <v>49</v>
      </c>
      <c r="E289" s="300">
        <v>9000</v>
      </c>
      <c r="F289" s="317"/>
      <c r="G289" s="749"/>
      <c r="H289" s="749"/>
      <c r="I289" s="304"/>
      <c r="J289" s="1046"/>
    </row>
    <row r="290" spans="1:10">
      <c r="A290" s="335"/>
      <c r="B290" s="341"/>
      <c r="C290" s="341"/>
      <c r="D290" s="341"/>
      <c r="E290" s="335"/>
      <c r="F290" s="335"/>
      <c r="G290" s="87"/>
      <c r="H290" s="1079"/>
      <c r="I290" s="373" t="s">
        <v>1029</v>
      </c>
      <c r="J290" s="1079"/>
    </row>
    <row r="291" spans="1:10">
      <c r="A291" s="330" t="s">
        <v>1030</v>
      </c>
      <c r="B291" s="181" t="s">
        <v>455</v>
      </c>
      <c r="C291" s="189"/>
      <c r="D291" s="336"/>
      <c r="E291" s="187"/>
      <c r="F291" s="325"/>
      <c r="G291" s="1063"/>
      <c r="H291" s="1063"/>
      <c r="I291" s="324"/>
      <c r="J291" s="1064"/>
    </row>
    <row r="292" spans="1:10">
      <c r="A292" s="331" t="s">
        <v>1031</v>
      </c>
      <c r="B292" s="302" t="s">
        <v>457</v>
      </c>
      <c r="C292" s="305" t="s">
        <v>458</v>
      </c>
      <c r="D292" s="334" t="s">
        <v>49</v>
      </c>
      <c r="E292" s="300">
        <v>6</v>
      </c>
      <c r="F292" s="317"/>
      <c r="G292" s="749"/>
      <c r="H292" s="749"/>
      <c r="I292" s="304"/>
      <c r="J292" s="1046"/>
    </row>
    <row r="293" spans="1:10">
      <c r="A293" s="331" t="s">
        <v>1033</v>
      </c>
      <c r="B293" s="302" t="s">
        <v>460</v>
      </c>
      <c r="C293" s="305" t="s">
        <v>458</v>
      </c>
      <c r="D293" s="334" t="s">
        <v>49</v>
      </c>
      <c r="E293" s="300">
        <v>6</v>
      </c>
      <c r="F293" s="317"/>
      <c r="G293" s="749"/>
      <c r="H293" s="749"/>
      <c r="I293" s="304"/>
      <c r="J293" s="1046"/>
    </row>
    <row r="294" spans="1:10">
      <c r="A294" s="331" t="s">
        <v>1036</v>
      </c>
      <c r="B294" s="302" t="s">
        <v>462</v>
      </c>
      <c r="C294" s="305" t="s">
        <v>458</v>
      </c>
      <c r="D294" s="334" t="s">
        <v>49</v>
      </c>
      <c r="E294" s="299">
        <v>6</v>
      </c>
      <c r="F294" s="317"/>
      <c r="G294" s="749"/>
      <c r="H294" s="749"/>
      <c r="I294" s="304"/>
      <c r="J294" s="1046"/>
    </row>
    <row r="295" spans="1:10">
      <c r="A295" s="332"/>
      <c r="B295" s="341"/>
      <c r="C295" s="385"/>
      <c r="D295" s="335"/>
      <c r="E295" s="358"/>
      <c r="F295" s="759"/>
      <c r="G295" s="1048"/>
      <c r="H295" s="87"/>
      <c r="I295" s="373" t="s">
        <v>1046</v>
      </c>
      <c r="J295" s="747"/>
    </row>
    <row r="296" spans="1:10">
      <c r="A296" s="330" t="s">
        <v>1047</v>
      </c>
      <c r="B296" s="181" t="s">
        <v>2781</v>
      </c>
      <c r="C296" s="233"/>
      <c r="D296" s="333"/>
      <c r="E296" s="357"/>
      <c r="F296" s="321"/>
      <c r="G296" s="1049"/>
      <c r="H296" s="1049"/>
      <c r="I296" s="320"/>
      <c r="J296" s="1045"/>
    </row>
    <row r="297" spans="1:10" ht="25.5">
      <c r="A297" s="331" t="s">
        <v>1049</v>
      </c>
      <c r="B297" s="639" t="s">
        <v>466</v>
      </c>
      <c r="C297" s="168" t="s">
        <v>467</v>
      </c>
      <c r="D297" s="144" t="s">
        <v>49</v>
      </c>
      <c r="E297" s="146">
        <v>36</v>
      </c>
      <c r="F297" s="317"/>
      <c r="G297" s="749"/>
      <c r="H297" s="749"/>
      <c r="I297" s="304"/>
      <c r="J297" s="1046"/>
    </row>
    <row r="298" spans="1:10" ht="25.5">
      <c r="A298" s="331" t="s">
        <v>1459</v>
      </c>
      <c r="B298" s="639" t="s">
        <v>469</v>
      </c>
      <c r="C298" s="168" t="s">
        <v>470</v>
      </c>
      <c r="D298" s="144" t="s">
        <v>49</v>
      </c>
      <c r="E298" s="146">
        <v>36</v>
      </c>
      <c r="F298" s="317"/>
      <c r="G298" s="749"/>
      <c r="H298" s="749"/>
      <c r="I298" s="304"/>
      <c r="J298" s="1046"/>
    </row>
    <row r="299" spans="1:10" ht="25.5">
      <c r="A299" s="331" t="s">
        <v>1460</v>
      </c>
      <c r="B299" s="639" t="s">
        <v>472</v>
      </c>
      <c r="C299" s="168" t="s">
        <v>473</v>
      </c>
      <c r="D299" s="141" t="s">
        <v>49</v>
      </c>
      <c r="E299" s="146">
        <v>45</v>
      </c>
      <c r="F299" s="317"/>
      <c r="G299" s="749"/>
      <c r="H299" s="749"/>
      <c r="I299" s="304"/>
      <c r="J299" s="1046"/>
    </row>
    <row r="300" spans="1:10" ht="25.5">
      <c r="A300" s="331" t="s">
        <v>1461</v>
      </c>
      <c r="B300" s="639" t="s">
        <v>475</v>
      </c>
      <c r="C300" s="168" t="s">
        <v>476</v>
      </c>
      <c r="D300" s="141" t="s">
        <v>49</v>
      </c>
      <c r="E300" s="146">
        <v>36</v>
      </c>
      <c r="F300" s="317"/>
      <c r="G300" s="749"/>
      <c r="H300" s="749"/>
      <c r="I300" s="304"/>
      <c r="J300" s="1046"/>
    </row>
    <row r="301" spans="1:10" ht="25.5">
      <c r="A301" s="331" t="s">
        <v>1462</v>
      </c>
      <c r="B301" s="639" t="s">
        <v>478</v>
      </c>
      <c r="C301" s="168" t="s">
        <v>479</v>
      </c>
      <c r="D301" s="141" t="s">
        <v>49</v>
      </c>
      <c r="E301" s="146">
        <v>36</v>
      </c>
      <c r="F301" s="317"/>
      <c r="G301" s="749"/>
      <c r="H301" s="749"/>
      <c r="I301" s="304"/>
      <c r="J301" s="1046"/>
    </row>
    <row r="302" spans="1:10" ht="25.5">
      <c r="A302" s="331" t="s">
        <v>1463</v>
      </c>
      <c r="B302" s="639" t="s">
        <v>481</v>
      </c>
      <c r="C302" s="168" t="s">
        <v>467</v>
      </c>
      <c r="D302" s="141" t="s">
        <v>49</v>
      </c>
      <c r="E302" s="146">
        <v>36</v>
      </c>
      <c r="F302" s="317"/>
      <c r="G302" s="749"/>
      <c r="H302" s="749"/>
      <c r="I302" s="304"/>
      <c r="J302" s="1046"/>
    </row>
    <row r="303" spans="1:10" ht="25.5">
      <c r="A303" s="331" t="s">
        <v>1464</v>
      </c>
      <c r="B303" s="639" t="s">
        <v>483</v>
      </c>
      <c r="C303" s="168" t="s">
        <v>484</v>
      </c>
      <c r="D303" s="141" t="s">
        <v>49</v>
      </c>
      <c r="E303" s="146">
        <v>36</v>
      </c>
      <c r="F303" s="317"/>
      <c r="G303" s="749"/>
      <c r="H303" s="749"/>
      <c r="I303" s="304"/>
      <c r="J303" s="1046"/>
    </row>
    <row r="304" spans="1:10" ht="25.5">
      <c r="A304" s="331" t="s">
        <v>1465</v>
      </c>
      <c r="B304" s="639" t="s">
        <v>486</v>
      </c>
      <c r="C304" s="168" t="s">
        <v>487</v>
      </c>
      <c r="D304" s="141" t="s">
        <v>49</v>
      </c>
      <c r="E304" s="146">
        <v>36</v>
      </c>
      <c r="F304" s="317"/>
      <c r="G304" s="749"/>
      <c r="H304" s="749"/>
      <c r="I304" s="304"/>
      <c r="J304" s="1046"/>
    </row>
    <row r="305" spans="1:10">
      <c r="A305" s="331" t="s">
        <v>1466</v>
      </c>
      <c r="B305" s="639" t="s">
        <v>489</v>
      </c>
      <c r="C305" s="305" t="s">
        <v>490</v>
      </c>
      <c r="D305" s="141" t="s">
        <v>49</v>
      </c>
      <c r="E305" s="299">
        <v>6</v>
      </c>
      <c r="F305" s="317"/>
      <c r="G305" s="749"/>
      <c r="H305" s="749"/>
      <c r="I305" s="304"/>
      <c r="J305" s="1046"/>
    </row>
    <row r="306" spans="1:10">
      <c r="A306" s="331" t="s">
        <v>1467</v>
      </c>
      <c r="B306" s="302" t="s">
        <v>492</v>
      </c>
      <c r="C306" s="305" t="s">
        <v>493</v>
      </c>
      <c r="D306" s="141" t="s">
        <v>49</v>
      </c>
      <c r="E306" s="299">
        <v>24</v>
      </c>
      <c r="F306" s="317"/>
      <c r="G306" s="749"/>
      <c r="H306" s="749"/>
      <c r="I306" s="304"/>
      <c r="J306" s="1046"/>
    </row>
    <row r="307" spans="1:10">
      <c r="A307" s="331" t="s">
        <v>1468</v>
      </c>
      <c r="B307" s="302" t="s">
        <v>495</v>
      </c>
      <c r="C307" s="305" t="s">
        <v>493</v>
      </c>
      <c r="D307" s="141" t="s">
        <v>49</v>
      </c>
      <c r="E307" s="146">
        <v>24</v>
      </c>
      <c r="F307" s="317"/>
      <c r="G307" s="749"/>
      <c r="H307" s="749"/>
      <c r="I307" s="304"/>
      <c r="J307" s="1046"/>
    </row>
    <row r="308" spans="1:10">
      <c r="A308" s="331" t="s">
        <v>1469</v>
      </c>
      <c r="B308" s="639" t="s">
        <v>497</v>
      </c>
      <c r="C308" s="305" t="s">
        <v>493</v>
      </c>
      <c r="D308" s="141" t="s">
        <v>49</v>
      </c>
      <c r="E308" s="146">
        <v>24</v>
      </c>
      <c r="F308" s="317"/>
      <c r="G308" s="749"/>
      <c r="H308" s="749"/>
      <c r="I308" s="304"/>
      <c r="J308" s="1046"/>
    </row>
    <row r="309" spans="1:10">
      <c r="A309" s="331" t="s">
        <v>1470</v>
      </c>
      <c r="B309" s="639" t="s">
        <v>498</v>
      </c>
      <c r="C309" s="305" t="s">
        <v>499</v>
      </c>
      <c r="D309" s="141" t="s">
        <v>49</v>
      </c>
      <c r="E309" s="146">
        <v>24</v>
      </c>
      <c r="F309" s="317"/>
      <c r="G309" s="749"/>
      <c r="H309" s="749"/>
      <c r="I309" s="304"/>
      <c r="J309" s="1046"/>
    </row>
    <row r="310" spans="1:10">
      <c r="A310" s="331" t="s">
        <v>1471</v>
      </c>
      <c r="B310" s="639" t="s">
        <v>500</v>
      </c>
      <c r="C310" s="305" t="s">
        <v>493</v>
      </c>
      <c r="D310" s="141" t="s">
        <v>49</v>
      </c>
      <c r="E310" s="146">
        <v>24</v>
      </c>
      <c r="F310" s="317"/>
      <c r="G310" s="749"/>
      <c r="H310" s="749"/>
      <c r="I310" s="304"/>
      <c r="J310" s="1046"/>
    </row>
    <row r="311" spans="1:10">
      <c r="A311" s="331" t="s">
        <v>1472</v>
      </c>
      <c r="B311" s="639" t="s">
        <v>501</v>
      </c>
      <c r="C311" s="305" t="s">
        <v>493</v>
      </c>
      <c r="D311" s="141" t="s">
        <v>49</v>
      </c>
      <c r="E311" s="146">
        <v>24</v>
      </c>
      <c r="F311" s="317"/>
      <c r="G311" s="749"/>
      <c r="H311" s="749"/>
      <c r="I311" s="304"/>
      <c r="J311" s="1046"/>
    </row>
    <row r="312" spans="1:10">
      <c r="A312" s="331" t="s">
        <v>1473</v>
      </c>
      <c r="B312" s="639" t="s">
        <v>502</v>
      </c>
      <c r="C312" s="305" t="s">
        <v>493</v>
      </c>
      <c r="D312" s="141" t="s">
        <v>49</v>
      </c>
      <c r="E312" s="146">
        <v>60</v>
      </c>
      <c r="F312" s="317"/>
      <c r="G312" s="749"/>
      <c r="H312" s="749"/>
      <c r="I312" s="304"/>
      <c r="J312" s="1046"/>
    </row>
    <row r="313" spans="1:10">
      <c r="A313" s="331" t="s">
        <v>1474</v>
      </c>
      <c r="B313" s="302" t="s">
        <v>503</v>
      </c>
      <c r="C313" s="305" t="s">
        <v>493</v>
      </c>
      <c r="D313" s="141" t="s">
        <v>49</v>
      </c>
      <c r="E313" s="146">
        <v>60</v>
      </c>
      <c r="F313" s="317"/>
      <c r="G313" s="749"/>
      <c r="H313" s="749"/>
      <c r="I313" s="304"/>
      <c r="J313" s="1046"/>
    </row>
    <row r="314" spans="1:10">
      <c r="A314" s="331" t="s">
        <v>1475</v>
      </c>
      <c r="B314" s="639" t="s">
        <v>504</v>
      </c>
      <c r="C314" s="305" t="s">
        <v>493</v>
      </c>
      <c r="D314" s="141" t="s">
        <v>49</v>
      </c>
      <c r="E314" s="146">
        <v>60</v>
      </c>
      <c r="F314" s="317"/>
      <c r="G314" s="749"/>
      <c r="H314" s="749"/>
      <c r="I314" s="304"/>
      <c r="J314" s="1046"/>
    </row>
    <row r="315" spans="1:10">
      <c r="A315" s="331" t="s">
        <v>1476</v>
      </c>
      <c r="B315" s="302" t="s">
        <v>505</v>
      </c>
      <c r="C315" s="305" t="s">
        <v>493</v>
      </c>
      <c r="D315" s="141" t="s">
        <v>49</v>
      </c>
      <c r="E315" s="146">
        <v>60</v>
      </c>
      <c r="F315" s="317"/>
      <c r="G315" s="749"/>
      <c r="H315" s="749"/>
      <c r="I315" s="304"/>
      <c r="J315" s="1046"/>
    </row>
    <row r="316" spans="1:10">
      <c r="A316" s="331" t="s">
        <v>1477</v>
      </c>
      <c r="B316" s="302" t="s">
        <v>506</v>
      </c>
      <c r="C316" s="305" t="s">
        <v>493</v>
      </c>
      <c r="D316" s="141" t="s">
        <v>49</v>
      </c>
      <c r="E316" s="146">
        <v>60</v>
      </c>
      <c r="F316" s="317"/>
      <c r="G316" s="749"/>
      <c r="H316" s="749"/>
      <c r="I316" s="304"/>
      <c r="J316" s="1046"/>
    </row>
    <row r="317" spans="1:10">
      <c r="A317" s="331" t="s">
        <v>1478</v>
      </c>
      <c r="B317" s="302" t="s">
        <v>507</v>
      </c>
      <c r="C317" s="305" t="s">
        <v>493</v>
      </c>
      <c r="D317" s="141" t="s">
        <v>49</v>
      </c>
      <c r="E317" s="146">
        <v>60</v>
      </c>
      <c r="F317" s="317"/>
      <c r="G317" s="749"/>
      <c r="H317" s="749"/>
      <c r="I317" s="304"/>
      <c r="J317" s="1046"/>
    </row>
    <row r="318" spans="1:10">
      <c r="A318" s="331" t="s">
        <v>1479</v>
      </c>
      <c r="B318" s="302" t="s">
        <v>508</v>
      </c>
      <c r="C318" s="305" t="s">
        <v>493</v>
      </c>
      <c r="D318" s="141" t="s">
        <v>49</v>
      </c>
      <c r="E318" s="146">
        <v>60</v>
      </c>
      <c r="F318" s="317"/>
      <c r="G318" s="749"/>
      <c r="H318" s="749"/>
      <c r="I318" s="304"/>
      <c r="J318" s="1046"/>
    </row>
    <row r="319" spans="1:10">
      <c r="A319" s="331" t="s">
        <v>1480</v>
      </c>
      <c r="B319" s="302" t="s">
        <v>509</v>
      </c>
      <c r="C319" s="305" t="s">
        <v>493</v>
      </c>
      <c r="D319" s="141" t="s">
        <v>49</v>
      </c>
      <c r="E319" s="146">
        <v>60</v>
      </c>
      <c r="F319" s="317"/>
      <c r="G319" s="749"/>
      <c r="H319" s="749"/>
      <c r="I319" s="304"/>
      <c r="J319" s="1046"/>
    </row>
    <row r="320" spans="1:10">
      <c r="A320" s="331" t="s">
        <v>1481</v>
      </c>
      <c r="B320" s="302" t="s">
        <v>510</v>
      </c>
      <c r="C320" s="305" t="s">
        <v>493</v>
      </c>
      <c r="D320" s="141" t="s">
        <v>49</v>
      </c>
      <c r="E320" s="146">
        <v>60</v>
      </c>
      <c r="F320" s="317"/>
      <c r="G320" s="749"/>
      <c r="H320" s="749"/>
      <c r="I320" s="304"/>
      <c r="J320" s="1046"/>
    </row>
    <row r="321" spans="1:10">
      <c r="A321" s="331" t="s">
        <v>1482</v>
      </c>
      <c r="B321" s="302" t="s">
        <v>469</v>
      </c>
      <c r="C321" s="305" t="s">
        <v>493</v>
      </c>
      <c r="D321" s="141" t="s">
        <v>49</v>
      </c>
      <c r="E321" s="146">
        <v>60</v>
      </c>
      <c r="F321" s="317"/>
      <c r="G321" s="749"/>
      <c r="H321" s="749"/>
      <c r="I321" s="304"/>
      <c r="J321" s="1046"/>
    </row>
    <row r="322" spans="1:10" ht="25.5">
      <c r="A322" s="331" t="s">
        <v>1483</v>
      </c>
      <c r="B322" s="302" t="s">
        <v>511</v>
      </c>
      <c r="C322" s="305" t="s">
        <v>493</v>
      </c>
      <c r="D322" s="141" t="s">
        <v>49</v>
      </c>
      <c r="E322" s="299">
        <v>45</v>
      </c>
      <c r="F322" s="317"/>
      <c r="G322" s="749"/>
      <c r="H322" s="749"/>
      <c r="I322" s="304"/>
      <c r="J322" s="1046"/>
    </row>
    <row r="323" spans="1:10">
      <c r="A323" s="331" t="s">
        <v>1484</v>
      </c>
      <c r="B323" s="302" t="s">
        <v>512</v>
      </c>
      <c r="C323" s="305" t="s">
        <v>493</v>
      </c>
      <c r="D323" s="141" t="s">
        <v>49</v>
      </c>
      <c r="E323" s="299">
        <v>45</v>
      </c>
      <c r="F323" s="317"/>
      <c r="G323" s="749"/>
      <c r="H323" s="749"/>
      <c r="I323" s="304"/>
      <c r="J323" s="1046"/>
    </row>
    <row r="324" spans="1:10">
      <c r="A324" s="331" t="s">
        <v>1485</v>
      </c>
      <c r="B324" s="302" t="s">
        <v>513</v>
      </c>
      <c r="C324" s="305" t="s">
        <v>493</v>
      </c>
      <c r="D324" s="141" t="s">
        <v>49</v>
      </c>
      <c r="E324" s="299">
        <v>45</v>
      </c>
      <c r="F324" s="317"/>
      <c r="G324" s="749"/>
      <c r="H324" s="749"/>
      <c r="I324" s="304"/>
      <c r="J324" s="1046"/>
    </row>
    <row r="325" spans="1:10" ht="25.5">
      <c r="A325" s="331" t="s">
        <v>1486</v>
      </c>
      <c r="B325" s="302" t="s">
        <v>514</v>
      </c>
      <c r="C325" s="305" t="s">
        <v>515</v>
      </c>
      <c r="D325" s="334" t="s">
        <v>87</v>
      </c>
      <c r="E325" s="299">
        <v>36</v>
      </c>
      <c r="F325" s="317"/>
      <c r="G325" s="749"/>
      <c r="H325" s="749"/>
      <c r="I325" s="304"/>
      <c r="J325" s="1046"/>
    </row>
    <row r="326" spans="1:10" ht="25.5">
      <c r="A326" s="331" t="s">
        <v>1487</v>
      </c>
      <c r="B326" s="302" t="s">
        <v>516</v>
      </c>
      <c r="C326" s="305" t="s">
        <v>517</v>
      </c>
      <c r="D326" s="334" t="s">
        <v>87</v>
      </c>
      <c r="E326" s="299">
        <v>30</v>
      </c>
      <c r="F326" s="317"/>
      <c r="G326" s="749"/>
      <c r="H326" s="749"/>
      <c r="I326" s="304"/>
      <c r="J326" s="1046"/>
    </row>
    <row r="327" spans="1:10" ht="25.5">
      <c r="A327" s="331" t="s">
        <v>1488</v>
      </c>
      <c r="B327" s="302" t="s">
        <v>518</v>
      </c>
      <c r="C327" s="305" t="s">
        <v>517</v>
      </c>
      <c r="D327" s="334" t="s">
        <v>49</v>
      </c>
      <c r="E327" s="163">
        <v>30</v>
      </c>
      <c r="F327" s="167"/>
      <c r="G327" s="1080"/>
      <c r="H327" s="1081"/>
      <c r="I327" s="409"/>
      <c r="J327" s="1081"/>
    </row>
    <row r="328" spans="1:10">
      <c r="A328" s="332"/>
      <c r="B328" s="385"/>
      <c r="C328" s="385"/>
      <c r="D328" s="335"/>
      <c r="E328" s="358"/>
      <c r="F328" s="759"/>
      <c r="G328" s="1048"/>
      <c r="H328" s="1071"/>
      <c r="I328" s="406" t="s">
        <v>1052</v>
      </c>
      <c r="J328" s="769"/>
    </row>
    <row r="329" spans="1:10">
      <c r="A329" s="330" t="s">
        <v>1053</v>
      </c>
      <c r="B329" s="181" t="s">
        <v>2780</v>
      </c>
      <c r="C329" s="233"/>
      <c r="D329" s="333"/>
      <c r="E329" s="357"/>
      <c r="F329" s="321"/>
      <c r="G329" s="1049"/>
      <c r="H329" s="1049"/>
      <c r="I329" s="320"/>
      <c r="J329" s="1045"/>
    </row>
    <row r="330" spans="1:10" ht="25.5">
      <c r="A330" s="331" t="s">
        <v>1055</v>
      </c>
      <c r="B330" s="302" t="s">
        <v>522</v>
      </c>
      <c r="C330" s="305" t="s">
        <v>523</v>
      </c>
      <c r="D330" s="144" t="s">
        <v>49</v>
      </c>
      <c r="E330" s="299">
        <v>12</v>
      </c>
      <c r="F330" s="317"/>
      <c r="G330" s="749"/>
      <c r="H330" s="749"/>
      <c r="I330" s="304"/>
      <c r="J330" s="1046"/>
    </row>
    <row r="331" spans="1:10" ht="25.5">
      <c r="A331" s="331" t="s">
        <v>1057</v>
      </c>
      <c r="B331" s="302" t="s">
        <v>525</v>
      </c>
      <c r="C331" s="305" t="s">
        <v>526</v>
      </c>
      <c r="D331" s="144" t="s">
        <v>49</v>
      </c>
      <c r="E331" s="299">
        <v>9</v>
      </c>
      <c r="F331" s="317"/>
      <c r="G331" s="749"/>
      <c r="H331" s="749"/>
      <c r="I331" s="304"/>
      <c r="J331" s="1046"/>
    </row>
    <row r="332" spans="1:10" ht="25.5">
      <c r="A332" s="331" t="s">
        <v>1058</v>
      </c>
      <c r="B332" s="302" t="s">
        <v>528</v>
      </c>
      <c r="C332" s="305" t="s">
        <v>529</v>
      </c>
      <c r="D332" s="144" t="s">
        <v>49</v>
      </c>
      <c r="E332" s="299">
        <v>12</v>
      </c>
      <c r="F332" s="317"/>
      <c r="G332" s="749"/>
      <c r="H332" s="749"/>
      <c r="I332" s="304"/>
      <c r="J332" s="1046"/>
    </row>
    <row r="333" spans="1:10" ht="25.5">
      <c r="A333" s="331" t="s">
        <v>1489</v>
      </c>
      <c r="B333" s="302" t="s">
        <v>531</v>
      </c>
      <c r="C333" s="305" t="s">
        <v>532</v>
      </c>
      <c r="D333" s="144" t="s">
        <v>49</v>
      </c>
      <c r="E333" s="299">
        <v>6</v>
      </c>
      <c r="F333" s="317"/>
      <c r="G333" s="749"/>
      <c r="H333" s="749"/>
      <c r="I333" s="304"/>
      <c r="J333" s="1046"/>
    </row>
    <row r="334" spans="1:10" ht="25.5">
      <c r="A334" s="331" t="s">
        <v>1490</v>
      </c>
      <c r="B334" s="302" t="s">
        <v>533</v>
      </c>
      <c r="C334" s="305" t="s">
        <v>534</v>
      </c>
      <c r="D334" s="144" t="s">
        <v>49</v>
      </c>
      <c r="E334" s="299">
        <v>9</v>
      </c>
      <c r="F334" s="317"/>
      <c r="G334" s="749"/>
      <c r="H334" s="749"/>
      <c r="I334" s="304"/>
      <c r="J334" s="1046"/>
    </row>
    <row r="335" spans="1:10" ht="25.5">
      <c r="A335" s="331" t="s">
        <v>1491</v>
      </c>
      <c r="B335" s="302" t="s">
        <v>535</v>
      </c>
      <c r="C335" s="305" t="s">
        <v>536</v>
      </c>
      <c r="D335" s="144" t="s">
        <v>49</v>
      </c>
      <c r="E335" s="299">
        <v>6</v>
      </c>
      <c r="F335" s="317"/>
      <c r="G335" s="749"/>
      <c r="H335" s="749"/>
      <c r="I335" s="304"/>
      <c r="J335" s="1046"/>
    </row>
    <row r="336" spans="1:10" ht="25.5">
      <c r="A336" s="331" t="s">
        <v>1492</v>
      </c>
      <c r="B336" s="302" t="s">
        <v>537</v>
      </c>
      <c r="C336" s="305" t="s">
        <v>538</v>
      </c>
      <c r="D336" s="144" t="s">
        <v>49</v>
      </c>
      <c r="E336" s="299">
        <v>12</v>
      </c>
      <c r="F336" s="317"/>
      <c r="G336" s="749"/>
      <c r="H336" s="749"/>
      <c r="I336" s="304"/>
      <c r="J336" s="1046"/>
    </row>
    <row r="337" spans="1:10" ht="25.5">
      <c r="A337" s="331" t="s">
        <v>1493</v>
      </c>
      <c r="B337" s="302" t="s">
        <v>539</v>
      </c>
      <c r="C337" s="305" t="s">
        <v>540</v>
      </c>
      <c r="D337" s="144" t="s">
        <v>49</v>
      </c>
      <c r="E337" s="299">
        <v>12</v>
      </c>
      <c r="F337" s="317"/>
      <c r="G337" s="749"/>
      <c r="H337" s="749"/>
      <c r="I337" s="304"/>
      <c r="J337" s="1046"/>
    </row>
    <row r="338" spans="1:10" ht="25.5">
      <c r="A338" s="331" t="s">
        <v>1494</v>
      </c>
      <c r="B338" s="302" t="s">
        <v>541</v>
      </c>
      <c r="C338" s="305" t="s">
        <v>542</v>
      </c>
      <c r="D338" s="144" t="s">
        <v>49</v>
      </c>
      <c r="E338" s="299">
        <v>12</v>
      </c>
      <c r="F338" s="317"/>
      <c r="G338" s="749"/>
      <c r="H338" s="749"/>
      <c r="I338" s="304"/>
      <c r="J338" s="1046"/>
    </row>
    <row r="339" spans="1:10" ht="25.5">
      <c r="A339" s="331" t="s">
        <v>1495</v>
      </c>
      <c r="B339" s="302" t="s">
        <v>543</v>
      </c>
      <c r="C339" s="305" t="s">
        <v>544</v>
      </c>
      <c r="D339" s="144" t="s">
        <v>49</v>
      </c>
      <c r="E339" s="299">
        <v>36</v>
      </c>
      <c r="F339" s="317"/>
      <c r="G339" s="749"/>
      <c r="H339" s="749"/>
      <c r="I339" s="304"/>
      <c r="J339" s="1046"/>
    </row>
    <row r="340" spans="1:10" ht="25.5">
      <c r="A340" s="331" t="s">
        <v>1496</v>
      </c>
      <c r="B340" s="302" t="s">
        <v>545</v>
      </c>
      <c r="C340" s="305" t="s">
        <v>546</v>
      </c>
      <c r="D340" s="144" t="s">
        <v>49</v>
      </c>
      <c r="E340" s="299">
        <v>12</v>
      </c>
      <c r="F340" s="317"/>
      <c r="G340" s="749"/>
      <c r="H340" s="749"/>
      <c r="I340" s="304"/>
      <c r="J340" s="1046"/>
    </row>
    <row r="341" spans="1:10" ht="25.5">
      <c r="A341" s="331" t="s">
        <v>1497</v>
      </c>
      <c r="B341" s="302" t="s">
        <v>547</v>
      </c>
      <c r="C341" s="305" t="s">
        <v>548</v>
      </c>
      <c r="D341" s="144" t="s">
        <v>49</v>
      </c>
      <c r="E341" s="299">
        <v>12</v>
      </c>
      <c r="F341" s="317"/>
      <c r="G341" s="749"/>
      <c r="H341" s="749"/>
      <c r="I341" s="304"/>
      <c r="J341" s="1046"/>
    </row>
    <row r="342" spans="1:10" ht="25.5">
      <c r="A342" s="331" t="s">
        <v>1498</v>
      </c>
      <c r="B342" s="302" t="s">
        <v>549</v>
      </c>
      <c r="C342" s="305" t="s">
        <v>550</v>
      </c>
      <c r="D342" s="144" t="s">
        <v>49</v>
      </c>
      <c r="E342" s="299">
        <v>6</v>
      </c>
      <c r="F342" s="317"/>
      <c r="G342" s="749"/>
      <c r="H342" s="749"/>
      <c r="I342" s="304"/>
      <c r="J342" s="1046"/>
    </row>
    <row r="343" spans="1:10" ht="25.5">
      <c r="A343" s="331" t="s">
        <v>1499</v>
      </c>
      <c r="B343" s="302" t="s">
        <v>551</v>
      </c>
      <c r="C343" s="305" t="s">
        <v>552</v>
      </c>
      <c r="D343" s="144" t="s">
        <v>49</v>
      </c>
      <c r="E343" s="299">
        <v>12</v>
      </c>
      <c r="F343" s="317"/>
      <c r="G343" s="749"/>
      <c r="H343" s="749"/>
      <c r="I343" s="304"/>
      <c r="J343" s="1046"/>
    </row>
    <row r="344" spans="1:10" ht="25.5">
      <c r="A344" s="331" t="s">
        <v>1500</v>
      </c>
      <c r="B344" s="302" t="s">
        <v>553</v>
      </c>
      <c r="C344" s="305" t="s">
        <v>554</v>
      </c>
      <c r="D344" s="144" t="s">
        <v>49</v>
      </c>
      <c r="E344" s="299">
        <v>6</v>
      </c>
      <c r="F344" s="317"/>
      <c r="G344" s="749"/>
      <c r="H344" s="749"/>
      <c r="I344" s="304"/>
      <c r="J344" s="1046"/>
    </row>
    <row r="345" spans="1:10" ht="25.5">
      <c r="A345" s="331" t="s">
        <v>1501</v>
      </c>
      <c r="B345" s="302" t="s">
        <v>555</v>
      </c>
      <c r="C345" s="305" t="s">
        <v>556</v>
      </c>
      <c r="D345" s="144" t="s">
        <v>49</v>
      </c>
      <c r="E345" s="299">
        <v>6</v>
      </c>
      <c r="F345" s="317"/>
      <c r="G345" s="749"/>
      <c r="H345" s="749"/>
      <c r="I345" s="304"/>
      <c r="J345" s="1046"/>
    </row>
    <row r="346" spans="1:10">
      <c r="A346" s="332"/>
      <c r="B346" s="378"/>
      <c r="C346" s="385"/>
      <c r="D346" s="335"/>
      <c r="E346" s="358"/>
      <c r="F346" s="759"/>
      <c r="G346" s="1048"/>
      <c r="H346" s="87"/>
      <c r="I346" s="373" t="s">
        <v>1059</v>
      </c>
      <c r="J346" s="747"/>
    </row>
    <row r="347" spans="1:10">
      <c r="A347" s="330" t="s">
        <v>1060</v>
      </c>
      <c r="B347" s="181" t="s">
        <v>2779</v>
      </c>
      <c r="C347" s="233"/>
      <c r="D347" s="333"/>
      <c r="E347" s="357"/>
      <c r="F347" s="321"/>
      <c r="G347" s="1049"/>
      <c r="H347" s="1049"/>
      <c r="I347" s="320"/>
      <c r="J347" s="1045"/>
    </row>
    <row r="348" spans="1:10">
      <c r="A348" s="331" t="s">
        <v>1062</v>
      </c>
      <c r="B348" s="302" t="s">
        <v>560</v>
      </c>
      <c r="C348" s="305" t="s">
        <v>561</v>
      </c>
      <c r="D348" s="144" t="s">
        <v>49</v>
      </c>
      <c r="E348" s="299">
        <v>60</v>
      </c>
      <c r="F348" s="317"/>
      <c r="G348" s="749"/>
      <c r="H348" s="749"/>
      <c r="I348" s="304"/>
      <c r="J348" s="1046"/>
    </row>
    <row r="349" spans="1:10">
      <c r="A349" s="331" t="s">
        <v>1065</v>
      </c>
      <c r="B349" s="302" t="s">
        <v>562</v>
      </c>
      <c r="C349" s="305" t="s">
        <v>561</v>
      </c>
      <c r="D349" s="144" t="s">
        <v>49</v>
      </c>
      <c r="E349" s="299">
        <v>240</v>
      </c>
      <c r="F349" s="317"/>
      <c r="G349" s="749"/>
      <c r="H349" s="749"/>
      <c r="I349" s="304"/>
      <c r="J349" s="1046"/>
    </row>
    <row r="350" spans="1:10">
      <c r="A350" s="331" t="s">
        <v>1067</v>
      </c>
      <c r="B350" s="302" t="s">
        <v>563</v>
      </c>
      <c r="C350" s="305" t="s">
        <v>561</v>
      </c>
      <c r="D350" s="144" t="s">
        <v>49</v>
      </c>
      <c r="E350" s="299">
        <v>12</v>
      </c>
      <c r="F350" s="317"/>
      <c r="G350" s="749"/>
      <c r="H350" s="749"/>
      <c r="I350" s="304"/>
      <c r="J350" s="1046"/>
    </row>
    <row r="351" spans="1:10">
      <c r="A351" s="331" t="s">
        <v>1068</v>
      </c>
      <c r="B351" s="302" t="s">
        <v>564</v>
      </c>
      <c r="C351" s="305" t="s">
        <v>561</v>
      </c>
      <c r="D351" s="144" t="s">
        <v>49</v>
      </c>
      <c r="E351" s="299">
        <v>6</v>
      </c>
      <c r="F351" s="317"/>
      <c r="G351" s="749"/>
      <c r="H351" s="749"/>
      <c r="I351" s="304"/>
      <c r="J351" s="1046"/>
    </row>
    <row r="352" spans="1:10">
      <c r="A352" s="332"/>
      <c r="B352" s="341"/>
      <c r="C352" s="385"/>
      <c r="D352" s="335"/>
      <c r="E352" s="358"/>
      <c r="F352" s="759"/>
      <c r="G352" s="1048"/>
      <c r="H352" s="87"/>
      <c r="I352" s="373" t="s">
        <v>1083</v>
      </c>
      <c r="J352" s="747"/>
    </row>
    <row r="353" spans="1:10">
      <c r="A353" s="330" t="s">
        <v>1135</v>
      </c>
      <c r="B353" s="181" t="s">
        <v>2778</v>
      </c>
      <c r="C353" s="233"/>
      <c r="D353" s="184"/>
      <c r="E353" s="185"/>
      <c r="F353" s="321"/>
      <c r="G353" s="1049"/>
      <c r="H353" s="1049"/>
      <c r="I353" s="320"/>
      <c r="J353" s="1045"/>
    </row>
    <row r="354" spans="1:10">
      <c r="A354" s="331" t="s">
        <v>1136</v>
      </c>
      <c r="B354" s="302" t="s">
        <v>568</v>
      </c>
      <c r="C354" s="305" t="s">
        <v>2707</v>
      </c>
      <c r="D354" s="144" t="s">
        <v>49</v>
      </c>
      <c r="E354" s="299">
        <v>150</v>
      </c>
      <c r="F354" s="317"/>
      <c r="G354" s="749"/>
      <c r="H354" s="749"/>
      <c r="I354" s="304"/>
      <c r="J354" s="1046"/>
    </row>
    <row r="355" spans="1:10" ht="51">
      <c r="A355" s="331" t="s">
        <v>1139</v>
      </c>
      <c r="B355" s="302" t="s">
        <v>569</v>
      </c>
      <c r="C355" s="305" t="s">
        <v>570</v>
      </c>
      <c r="D355" s="144" t="s">
        <v>49</v>
      </c>
      <c r="E355" s="299">
        <v>90</v>
      </c>
      <c r="F355" s="317"/>
      <c r="G355" s="749"/>
      <c r="H355" s="749"/>
      <c r="I355" s="304"/>
      <c r="J355" s="1046"/>
    </row>
    <row r="356" spans="1:10">
      <c r="A356" s="332"/>
      <c r="B356" s="341"/>
      <c r="C356" s="385"/>
      <c r="D356" s="335"/>
      <c r="E356" s="358"/>
      <c r="F356" s="759"/>
      <c r="G356" s="1048"/>
      <c r="H356" s="1062"/>
      <c r="I356" s="373" t="s">
        <v>1146</v>
      </c>
      <c r="J356" s="758"/>
    </row>
    <row r="357" spans="1:10">
      <c r="A357" s="330" t="s">
        <v>1147</v>
      </c>
      <c r="B357" s="181" t="s">
        <v>2777</v>
      </c>
      <c r="C357" s="235"/>
      <c r="D357" s="333"/>
      <c r="E357" s="357"/>
      <c r="F357" s="321"/>
      <c r="G357" s="1049"/>
      <c r="H357" s="1049"/>
      <c r="I357" s="320"/>
      <c r="J357" s="1045"/>
    </row>
    <row r="358" spans="1:10">
      <c r="A358" s="331" t="s">
        <v>1148</v>
      </c>
      <c r="B358" s="302" t="s">
        <v>574</v>
      </c>
      <c r="C358" s="305" t="s">
        <v>574</v>
      </c>
      <c r="D358" s="141" t="s">
        <v>31</v>
      </c>
      <c r="E358" s="299">
        <v>3</v>
      </c>
      <c r="F358" s="317"/>
      <c r="G358" s="749"/>
      <c r="H358" s="749"/>
      <c r="I358" s="304"/>
      <c r="J358" s="1046"/>
    </row>
    <row r="359" spans="1:10">
      <c r="A359" s="331" t="s">
        <v>1151</v>
      </c>
      <c r="B359" s="302" t="s">
        <v>575</v>
      </c>
      <c r="C359" s="305" t="s">
        <v>576</v>
      </c>
      <c r="D359" s="141" t="s">
        <v>31</v>
      </c>
      <c r="E359" s="299">
        <v>3</v>
      </c>
      <c r="F359" s="317"/>
      <c r="G359" s="749"/>
      <c r="H359" s="749"/>
      <c r="I359" s="304"/>
      <c r="J359" s="1046"/>
    </row>
    <row r="360" spans="1:10" ht="25.5">
      <c r="A360" s="331" t="s">
        <v>1154</v>
      </c>
      <c r="B360" s="302" t="s">
        <v>577</v>
      </c>
      <c r="C360" s="305" t="s">
        <v>2708</v>
      </c>
      <c r="D360" s="141" t="s">
        <v>31</v>
      </c>
      <c r="E360" s="299">
        <v>9</v>
      </c>
      <c r="F360" s="317"/>
      <c r="G360" s="749"/>
      <c r="H360" s="749"/>
      <c r="I360" s="304"/>
      <c r="J360" s="1046"/>
    </row>
    <row r="361" spans="1:10" ht="25.5">
      <c r="A361" s="331" t="s">
        <v>1502</v>
      </c>
      <c r="B361" s="302" t="s">
        <v>578</v>
      </c>
      <c r="C361" s="305" t="s">
        <v>2709</v>
      </c>
      <c r="D361" s="141" t="s">
        <v>31</v>
      </c>
      <c r="E361" s="299">
        <v>9</v>
      </c>
      <c r="F361" s="317"/>
      <c r="G361" s="749"/>
      <c r="H361" s="749"/>
      <c r="I361" s="304"/>
      <c r="J361" s="1046"/>
    </row>
    <row r="362" spans="1:10" ht="25.5">
      <c r="A362" s="331" t="s">
        <v>1503</v>
      </c>
      <c r="B362" s="302" t="s">
        <v>579</v>
      </c>
      <c r="C362" s="305" t="s">
        <v>2710</v>
      </c>
      <c r="D362" s="141" t="s">
        <v>31</v>
      </c>
      <c r="E362" s="299">
        <v>9</v>
      </c>
      <c r="F362" s="317"/>
      <c r="G362" s="749"/>
      <c r="H362" s="749"/>
      <c r="I362" s="304"/>
      <c r="J362" s="1046"/>
    </row>
    <row r="363" spans="1:10" ht="25.5">
      <c r="A363" s="331" t="s">
        <v>1504</v>
      </c>
      <c r="B363" s="302" t="s">
        <v>580</v>
      </c>
      <c r="C363" s="305" t="s">
        <v>2712</v>
      </c>
      <c r="D363" s="141" t="s">
        <v>31</v>
      </c>
      <c r="E363" s="299">
        <v>18</v>
      </c>
      <c r="F363" s="317"/>
      <c r="G363" s="749"/>
      <c r="H363" s="749"/>
      <c r="I363" s="304"/>
      <c r="J363" s="1046"/>
    </row>
    <row r="364" spans="1:10" ht="38.25">
      <c r="A364" s="331" t="s">
        <v>1505</v>
      </c>
      <c r="B364" s="302" t="s">
        <v>581</v>
      </c>
      <c r="C364" s="305" t="s">
        <v>2711</v>
      </c>
      <c r="D364" s="141" t="s">
        <v>31</v>
      </c>
      <c r="E364" s="299">
        <v>30</v>
      </c>
      <c r="F364" s="317"/>
      <c r="G364" s="749"/>
      <c r="H364" s="749"/>
      <c r="I364" s="304"/>
      <c r="J364" s="1046"/>
    </row>
    <row r="365" spans="1:10">
      <c r="A365" s="332"/>
      <c r="B365" s="341"/>
      <c r="C365" s="385"/>
      <c r="D365" s="335"/>
      <c r="E365" s="358"/>
      <c r="F365" s="759"/>
      <c r="G365" s="1048"/>
      <c r="H365" s="87"/>
      <c r="I365" s="373" t="s">
        <v>1157</v>
      </c>
      <c r="J365" s="747"/>
    </row>
    <row r="366" spans="1:10">
      <c r="A366" s="330" t="s">
        <v>1158</v>
      </c>
      <c r="B366" s="181" t="s">
        <v>2776</v>
      </c>
      <c r="C366" s="235"/>
      <c r="D366" s="333"/>
      <c r="E366" s="357"/>
      <c r="F366" s="321"/>
      <c r="G366" s="1049"/>
      <c r="H366" s="1049"/>
      <c r="I366" s="320"/>
      <c r="J366" s="1045"/>
    </row>
    <row r="367" spans="1:10" ht="25.5">
      <c r="A367" s="267" t="s">
        <v>1506</v>
      </c>
      <c r="B367" s="302" t="s">
        <v>585</v>
      </c>
      <c r="C367" s="305" t="s">
        <v>2713</v>
      </c>
      <c r="D367" s="384" t="s">
        <v>31</v>
      </c>
      <c r="E367" s="287">
        <v>3</v>
      </c>
      <c r="F367" s="317"/>
      <c r="G367" s="749"/>
      <c r="H367" s="749"/>
      <c r="I367" s="304"/>
      <c r="J367" s="1046"/>
    </row>
    <row r="368" spans="1:10" ht="25.5">
      <c r="A368" s="267" t="s">
        <v>1508</v>
      </c>
      <c r="B368" s="302" t="s">
        <v>587</v>
      </c>
      <c r="C368" s="305" t="s">
        <v>588</v>
      </c>
      <c r="D368" s="384" t="s">
        <v>31</v>
      </c>
      <c r="E368" s="287">
        <v>3</v>
      </c>
      <c r="F368" s="317"/>
      <c r="G368" s="749"/>
      <c r="H368" s="749"/>
      <c r="I368" s="304"/>
      <c r="J368" s="1046"/>
    </row>
    <row r="369" spans="1:10" ht="25.5">
      <c r="A369" s="267" t="s">
        <v>1509</v>
      </c>
      <c r="B369" s="302" t="s">
        <v>589</v>
      </c>
      <c r="C369" s="305" t="s">
        <v>590</v>
      </c>
      <c r="D369" s="384" t="s">
        <v>31</v>
      </c>
      <c r="E369" s="287">
        <v>3</v>
      </c>
      <c r="F369" s="317"/>
      <c r="G369" s="749"/>
      <c r="H369" s="749"/>
      <c r="I369" s="304"/>
      <c r="J369" s="1046"/>
    </row>
    <row r="370" spans="1:10" ht="25.5">
      <c r="A370" s="267" t="s">
        <v>1160</v>
      </c>
      <c r="B370" s="302" t="s">
        <v>591</v>
      </c>
      <c r="C370" s="305" t="s">
        <v>592</v>
      </c>
      <c r="D370" s="384" t="s">
        <v>31</v>
      </c>
      <c r="E370" s="287">
        <v>3</v>
      </c>
      <c r="F370" s="317"/>
      <c r="G370" s="749"/>
      <c r="H370" s="749"/>
      <c r="I370" s="304"/>
      <c r="J370" s="1046"/>
    </row>
    <row r="371" spans="1:10" ht="25.5">
      <c r="A371" s="267" t="s">
        <v>1163</v>
      </c>
      <c r="B371" s="302" t="s">
        <v>1507</v>
      </c>
      <c r="C371" s="305" t="s">
        <v>593</v>
      </c>
      <c r="D371" s="384" t="s">
        <v>31</v>
      </c>
      <c r="E371" s="287">
        <v>3</v>
      </c>
      <c r="F371" s="317"/>
      <c r="G371" s="749"/>
      <c r="H371" s="749"/>
      <c r="I371" s="304"/>
      <c r="J371" s="1046"/>
    </row>
    <row r="372" spans="1:10" ht="25.5">
      <c r="A372" s="267" t="s">
        <v>1166</v>
      </c>
      <c r="B372" s="302" t="s">
        <v>594</v>
      </c>
      <c r="C372" s="305" t="s">
        <v>595</v>
      </c>
      <c r="D372" s="384" t="s">
        <v>31</v>
      </c>
      <c r="E372" s="287">
        <v>3</v>
      </c>
      <c r="F372" s="317"/>
      <c r="G372" s="749"/>
      <c r="H372" s="749"/>
      <c r="I372" s="304"/>
      <c r="J372" s="1046"/>
    </row>
    <row r="373" spans="1:10" ht="25.5">
      <c r="A373" s="267" t="s">
        <v>1168</v>
      </c>
      <c r="B373" s="302" t="s">
        <v>596</v>
      </c>
      <c r="C373" s="305" t="s">
        <v>597</v>
      </c>
      <c r="D373" s="384" t="s">
        <v>31</v>
      </c>
      <c r="E373" s="287">
        <v>3</v>
      </c>
      <c r="F373" s="317"/>
      <c r="G373" s="749"/>
      <c r="H373" s="749"/>
      <c r="I373" s="304"/>
      <c r="J373" s="1046"/>
    </row>
    <row r="374" spans="1:10" ht="25.5">
      <c r="A374" s="267" t="s">
        <v>1171</v>
      </c>
      <c r="B374" s="302" t="s">
        <v>598</v>
      </c>
      <c r="C374" s="305" t="s">
        <v>599</v>
      </c>
      <c r="D374" s="384" t="s">
        <v>31</v>
      </c>
      <c r="E374" s="287">
        <v>3</v>
      </c>
      <c r="F374" s="317"/>
      <c r="G374" s="749"/>
      <c r="H374" s="749"/>
      <c r="I374" s="304"/>
      <c r="J374" s="1046"/>
    </row>
    <row r="375" spans="1:10" ht="25.5">
      <c r="A375" s="267" t="s">
        <v>1173</v>
      </c>
      <c r="B375" s="302" t="s">
        <v>600</v>
      </c>
      <c r="C375" s="434" t="s">
        <v>601</v>
      </c>
      <c r="D375" s="384" t="s">
        <v>31</v>
      </c>
      <c r="E375" s="287">
        <v>3</v>
      </c>
      <c r="F375" s="317"/>
      <c r="G375" s="749"/>
      <c r="H375" s="749"/>
      <c r="I375" s="304"/>
      <c r="J375" s="1046"/>
    </row>
    <row r="376" spans="1:10" ht="25.5">
      <c r="A376" s="267" t="s">
        <v>1510</v>
      </c>
      <c r="B376" s="302" t="s">
        <v>602</v>
      </c>
      <c r="C376" s="305" t="s">
        <v>603</v>
      </c>
      <c r="D376" s="384" t="s">
        <v>31</v>
      </c>
      <c r="E376" s="287">
        <v>3</v>
      </c>
      <c r="F376" s="317"/>
      <c r="G376" s="749"/>
      <c r="H376" s="749"/>
      <c r="I376" s="304"/>
      <c r="J376" s="1046"/>
    </row>
    <row r="377" spans="1:10" ht="25.5">
      <c r="A377" s="267" t="s">
        <v>1511</v>
      </c>
      <c r="B377" s="302" t="s">
        <v>604</v>
      </c>
      <c r="C377" s="305" t="s">
        <v>605</v>
      </c>
      <c r="D377" s="384" t="s">
        <v>31</v>
      </c>
      <c r="E377" s="287">
        <v>3</v>
      </c>
      <c r="F377" s="317"/>
      <c r="G377" s="749"/>
      <c r="H377" s="749"/>
      <c r="I377" s="304"/>
      <c r="J377" s="1046"/>
    </row>
    <row r="378" spans="1:10" ht="25.5">
      <c r="A378" s="267" t="s">
        <v>1512</v>
      </c>
      <c r="B378" s="302" t="s">
        <v>606</v>
      </c>
      <c r="C378" s="305" t="s">
        <v>607</v>
      </c>
      <c r="D378" s="384" t="s">
        <v>31</v>
      </c>
      <c r="E378" s="287">
        <v>3</v>
      </c>
      <c r="F378" s="317"/>
      <c r="G378" s="749"/>
      <c r="H378" s="749"/>
      <c r="I378" s="304"/>
      <c r="J378" s="1046"/>
    </row>
    <row r="379" spans="1:10" ht="25.5">
      <c r="A379" s="267" t="s">
        <v>1513</v>
      </c>
      <c r="B379" s="302" t="s">
        <v>608</v>
      </c>
      <c r="C379" s="305" t="s">
        <v>609</v>
      </c>
      <c r="D379" s="384" t="s">
        <v>31</v>
      </c>
      <c r="E379" s="287">
        <v>3</v>
      </c>
      <c r="F379" s="317"/>
      <c r="G379" s="749"/>
      <c r="H379" s="749"/>
      <c r="I379" s="304"/>
      <c r="J379" s="1046"/>
    </row>
    <row r="380" spans="1:10" ht="25.5">
      <c r="A380" s="267" t="s">
        <v>1514</v>
      </c>
      <c r="B380" s="302" t="s">
        <v>610</v>
      </c>
      <c r="C380" s="305" t="s">
        <v>611</v>
      </c>
      <c r="D380" s="384" t="s">
        <v>31</v>
      </c>
      <c r="E380" s="287">
        <v>3</v>
      </c>
      <c r="F380" s="317"/>
      <c r="G380" s="749"/>
      <c r="H380" s="749"/>
      <c r="I380" s="304"/>
      <c r="J380" s="1046"/>
    </row>
    <row r="381" spans="1:10" ht="25.5">
      <c r="A381" s="267" t="s">
        <v>1515</v>
      </c>
      <c r="B381" s="302" t="s">
        <v>612</v>
      </c>
      <c r="C381" s="305" t="s">
        <v>613</v>
      </c>
      <c r="D381" s="384" t="s">
        <v>31</v>
      </c>
      <c r="E381" s="287">
        <v>3</v>
      </c>
      <c r="F381" s="317"/>
      <c r="G381" s="749"/>
      <c r="H381" s="749"/>
      <c r="I381" s="304"/>
      <c r="J381" s="1046"/>
    </row>
    <row r="382" spans="1:10" ht="25.5">
      <c r="A382" s="267" t="s">
        <v>1516</v>
      </c>
      <c r="B382" s="302" t="s">
        <v>614</v>
      </c>
      <c r="C382" s="305" t="s">
        <v>615</v>
      </c>
      <c r="D382" s="384" t="s">
        <v>31</v>
      </c>
      <c r="E382" s="287">
        <v>3</v>
      </c>
      <c r="F382" s="317"/>
      <c r="G382" s="749"/>
      <c r="H382" s="749"/>
      <c r="I382" s="304"/>
      <c r="J382" s="1046"/>
    </row>
    <row r="383" spans="1:10" ht="25.5">
      <c r="A383" s="267" t="s">
        <v>1517</v>
      </c>
      <c r="B383" s="302" t="s">
        <v>616</v>
      </c>
      <c r="C383" s="305" t="s">
        <v>617</v>
      </c>
      <c r="D383" s="384" t="s">
        <v>31</v>
      </c>
      <c r="E383" s="287">
        <v>3</v>
      </c>
      <c r="F383" s="317"/>
      <c r="G383" s="749"/>
      <c r="H383" s="749"/>
      <c r="I383" s="304"/>
      <c r="J383" s="1046"/>
    </row>
    <row r="384" spans="1:10" ht="25.5">
      <c r="A384" s="267" t="s">
        <v>1518</v>
      </c>
      <c r="B384" s="302" t="s">
        <v>618</v>
      </c>
      <c r="C384" s="305" t="s">
        <v>619</v>
      </c>
      <c r="D384" s="384" t="s">
        <v>31</v>
      </c>
      <c r="E384" s="287">
        <v>3</v>
      </c>
      <c r="F384" s="317"/>
      <c r="G384" s="749"/>
      <c r="H384" s="749"/>
      <c r="I384" s="304"/>
      <c r="J384" s="1046"/>
    </row>
    <row r="385" spans="1:10">
      <c r="A385" s="332"/>
      <c r="B385" s="341"/>
      <c r="C385" s="385"/>
      <c r="D385" s="335"/>
      <c r="E385" s="358"/>
      <c r="F385" s="759"/>
      <c r="G385" s="1048"/>
      <c r="H385" s="87"/>
      <c r="I385" s="373" t="s">
        <v>1176</v>
      </c>
      <c r="J385" s="747"/>
    </row>
    <row r="386" spans="1:10">
      <c r="A386" s="330" t="s">
        <v>1177</v>
      </c>
      <c r="B386" s="181" t="s">
        <v>2775</v>
      </c>
      <c r="C386" s="233"/>
      <c r="D386" s="333"/>
      <c r="E386" s="357"/>
      <c r="F386" s="321"/>
      <c r="G386" s="1049"/>
      <c r="H386" s="1049"/>
      <c r="I386" s="320"/>
      <c r="J386" s="1045"/>
    </row>
    <row r="387" spans="1:10">
      <c r="A387" s="331" t="s">
        <v>1178</v>
      </c>
      <c r="B387" s="148" t="s">
        <v>623</v>
      </c>
      <c r="C387" s="238" t="s">
        <v>624</v>
      </c>
      <c r="D387" s="334" t="s">
        <v>87</v>
      </c>
      <c r="E387" s="360">
        <v>3</v>
      </c>
      <c r="F387" s="317"/>
      <c r="G387" s="749"/>
      <c r="H387" s="749"/>
      <c r="I387" s="304"/>
      <c r="J387" s="1046"/>
    </row>
    <row r="388" spans="1:10">
      <c r="A388" s="331" t="s">
        <v>1179</v>
      </c>
      <c r="B388" s="148" t="s">
        <v>625</v>
      </c>
      <c r="C388" s="305" t="s">
        <v>626</v>
      </c>
      <c r="D388" s="334" t="s">
        <v>87</v>
      </c>
      <c r="E388" s="360">
        <v>3</v>
      </c>
      <c r="F388" s="317"/>
      <c r="G388" s="749"/>
      <c r="H388" s="749"/>
      <c r="I388" s="304"/>
      <c r="J388" s="1046"/>
    </row>
    <row r="389" spans="1:10" ht="25.5">
      <c r="A389" s="331" t="s">
        <v>1180</v>
      </c>
      <c r="B389" s="148" t="s">
        <v>627</v>
      </c>
      <c r="C389" s="305" t="s">
        <v>628</v>
      </c>
      <c r="D389" s="334" t="s">
        <v>87</v>
      </c>
      <c r="E389" s="360">
        <v>3</v>
      </c>
      <c r="F389" s="317"/>
      <c r="G389" s="749"/>
      <c r="H389" s="749"/>
      <c r="I389" s="304"/>
      <c r="J389" s="1046"/>
    </row>
    <row r="390" spans="1:10" ht="25.5">
      <c r="A390" s="331" t="s">
        <v>1181</v>
      </c>
      <c r="B390" s="148" t="s">
        <v>629</v>
      </c>
      <c r="C390" s="305" t="s">
        <v>630</v>
      </c>
      <c r="D390" s="334" t="s">
        <v>87</v>
      </c>
      <c r="E390" s="360">
        <v>3</v>
      </c>
      <c r="F390" s="317"/>
      <c r="G390" s="749"/>
      <c r="H390" s="749"/>
      <c r="I390" s="304"/>
      <c r="J390" s="1046"/>
    </row>
    <row r="391" spans="1:10" ht="25.5">
      <c r="A391" s="331" t="s">
        <v>1519</v>
      </c>
      <c r="B391" s="148" t="s">
        <v>631</v>
      </c>
      <c r="C391" s="305" t="s">
        <v>632</v>
      </c>
      <c r="D391" s="334" t="s">
        <v>87</v>
      </c>
      <c r="E391" s="360">
        <v>3</v>
      </c>
      <c r="F391" s="317"/>
      <c r="G391" s="749"/>
      <c r="H391" s="749"/>
      <c r="I391" s="304"/>
      <c r="J391" s="1046"/>
    </row>
    <row r="392" spans="1:10">
      <c r="A392" s="331" t="s">
        <v>1182</v>
      </c>
      <c r="B392" s="148" t="s">
        <v>633</v>
      </c>
      <c r="C392" s="305" t="s">
        <v>634</v>
      </c>
      <c r="D392" s="334" t="s">
        <v>87</v>
      </c>
      <c r="E392" s="360">
        <v>3</v>
      </c>
      <c r="F392" s="317"/>
      <c r="G392" s="749"/>
      <c r="H392" s="749"/>
      <c r="I392" s="304"/>
      <c r="J392" s="1046"/>
    </row>
    <row r="393" spans="1:10">
      <c r="A393" s="331" t="s">
        <v>1183</v>
      </c>
      <c r="B393" s="148" t="s">
        <v>635</v>
      </c>
      <c r="C393" s="305" t="s">
        <v>636</v>
      </c>
      <c r="D393" s="334" t="s">
        <v>87</v>
      </c>
      <c r="E393" s="360">
        <v>3</v>
      </c>
      <c r="F393" s="317"/>
      <c r="G393" s="749"/>
      <c r="H393" s="749"/>
      <c r="I393" s="304"/>
      <c r="J393" s="1046"/>
    </row>
    <row r="394" spans="1:10">
      <c r="A394" s="331" t="s">
        <v>1184</v>
      </c>
      <c r="B394" s="148" t="s">
        <v>637</v>
      </c>
      <c r="C394" s="305" t="s">
        <v>638</v>
      </c>
      <c r="D394" s="334" t="s">
        <v>87</v>
      </c>
      <c r="E394" s="360">
        <v>3</v>
      </c>
      <c r="F394" s="317"/>
      <c r="G394" s="749"/>
      <c r="H394" s="749"/>
      <c r="I394" s="304"/>
      <c r="J394" s="1046"/>
    </row>
    <row r="395" spans="1:10">
      <c r="A395" s="331" t="s">
        <v>1185</v>
      </c>
      <c r="B395" s="148" t="s">
        <v>639</v>
      </c>
      <c r="C395" s="305" t="s">
        <v>640</v>
      </c>
      <c r="D395" s="334" t="s">
        <v>87</v>
      </c>
      <c r="E395" s="360">
        <v>3</v>
      </c>
      <c r="F395" s="317"/>
      <c r="G395" s="749"/>
      <c r="H395" s="749"/>
      <c r="I395" s="304"/>
      <c r="J395" s="1046"/>
    </row>
    <row r="396" spans="1:10" ht="25.5">
      <c r="A396" s="331" t="s">
        <v>1186</v>
      </c>
      <c r="B396" s="148" t="s">
        <v>641</v>
      </c>
      <c r="C396" s="305" t="s">
        <v>642</v>
      </c>
      <c r="D396" s="334" t="s">
        <v>87</v>
      </c>
      <c r="E396" s="360">
        <v>3</v>
      </c>
      <c r="F396" s="317"/>
      <c r="G396" s="749"/>
      <c r="H396" s="749"/>
      <c r="I396" s="304"/>
      <c r="J396" s="1046"/>
    </row>
    <row r="397" spans="1:10" ht="25.5">
      <c r="A397" s="331" t="s">
        <v>1187</v>
      </c>
      <c r="B397" s="148" t="s">
        <v>643</v>
      </c>
      <c r="C397" s="305" t="s">
        <v>644</v>
      </c>
      <c r="D397" s="334" t="s">
        <v>87</v>
      </c>
      <c r="E397" s="360">
        <v>3</v>
      </c>
      <c r="F397" s="317"/>
      <c r="G397" s="749"/>
      <c r="H397" s="749"/>
      <c r="I397" s="304"/>
      <c r="J397" s="1046"/>
    </row>
    <row r="398" spans="1:10" ht="25.5">
      <c r="A398" s="331" t="s">
        <v>1188</v>
      </c>
      <c r="B398" s="148" t="s">
        <v>645</v>
      </c>
      <c r="C398" s="305" t="s">
        <v>646</v>
      </c>
      <c r="D398" s="334" t="s">
        <v>87</v>
      </c>
      <c r="E398" s="360">
        <v>3</v>
      </c>
      <c r="F398" s="317"/>
      <c r="G398" s="749"/>
      <c r="H398" s="749"/>
      <c r="I398" s="304"/>
      <c r="J398" s="1046"/>
    </row>
    <row r="399" spans="1:10">
      <c r="A399" s="331" t="s">
        <v>1189</v>
      </c>
      <c r="B399" s="148" t="s">
        <v>647</v>
      </c>
      <c r="C399" s="305" t="s">
        <v>648</v>
      </c>
      <c r="D399" s="334" t="s">
        <v>87</v>
      </c>
      <c r="E399" s="360">
        <v>3</v>
      </c>
      <c r="F399" s="317"/>
      <c r="G399" s="749"/>
      <c r="H399" s="749"/>
      <c r="I399" s="304"/>
      <c r="J399" s="1046"/>
    </row>
    <row r="400" spans="1:10">
      <c r="A400" s="331" t="s">
        <v>1191</v>
      </c>
      <c r="B400" s="148" t="s">
        <v>649</v>
      </c>
      <c r="C400" s="305" t="s">
        <v>650</v>
      </c>
      <c r="D400" s="334" t="s">
        <v>87</v>
      </c>
      <c r="E400" s="360">
        <v>3</v>
      </c>
      <c r="F400" s="317"/>
      <c r="G400" s="749"/>
      <c r="H400" s="749"/>
      <c r="I400" s="304"/>
      <c r="J400" s="1046"/>
    </row>
    <row r="401" spans="1:10" ht="25.5">
      <c r="A401" s="331" t="s">
        <v>1192</v>
      </c>
      <c r="B401" s="148" t="s">
        <v>651</v>
      </c>
      <c r="C401" s="305" t="s">
        <v>652</v>
      </c>
      <c r="D401" s="334" t="s">
        <v>87</v>
      </c>
      <c r="E401" s="360">
        <v>3</v>
      </c>
      <c r="F401" s="317"/>
      <c r="G401" s="749"/>
      <c r="H401" s="749"/>
      <c r="I401" s="304"/>
      <c r="J401" s="1046"/>
    </row>
    <row r="402" spans="1:10" ht="25.5">
      <c r="A402" s="331" t="s">
        <v>1193</v>
      </c>
      <c r="B402" s="148" t="s">
        <v>653</v>
      </c>
      <c r="C402" s="305" t="s">
        <v>654</v>
      </c>
      <c r="D402" s="334" t="s">
        <v>87</v>
      </c>
      <c r="E402" s="360">
        <v>3</v>
      </c>
      <c r="F402" s="317"/>
      <c r="G402" s="749"/>
      <c r="H402" s="749"/>
      <c r="I402" s="304"/>
      <c r="J402" s="1046"/>
    </row>
    <row r="403" spans="1:10" ht="25.5">
      <c r="A403" s="331" t="s">
        <v>1194</v>
      </c>
      <c r="B403" s="148" t="s">
        <v>655</v>
      </c>
      <c r="C403" s="305" t="s">
        <v>656</v>
      </c>
      <c r="D403" s="334" t="s">
        <v>87</v>
      </c>
      <c r="E403" s="360">
        <v>3</v>
      </c>
      <c r="F403" s="317"/>
      <c r="G403" s="749"/>
      <c r="H403" s="749"/>
      <c r="I403" s="304"/>
      <c r="J403" s="1046"/>
    </row>
    <row r="404" spans="1:10" ht="25.5">
      <c r="A404" s="331" t="s">
        <v>1197</v>
      </c>
      <c r="B404" s="148" t="s">
        <v>657</v>
      </c>
      <c r="C404" s="305" t="s">
        <v>658</v>
      </c>
      <c r="D404" s="334" t="s">
        <v>87</v>
      </c>
      <c r="E404" s="360">
        <v>3</v>
      </c>
      <c r="F404" s="317"/>
      <c r="G404" s="749"/>
      <c r="H404" s="749"/>
      <c r="I404" s="304"/>
      <c r="J404" s="1046"/>
    </row>
    <row r="405" spans="1:10">
      <c r="A405" s="331" t="s">
        <v>1520</v>
      </c>
      <c r="B405" s="148" t="s">
        <v>659</v>
      </c>
      <c r="C405" s="305" t="s">
        <v>660</v>
      </c>
      <c r="D405" s="334" t="s">
        <v>87</v>
      </c>
      <c r="E405" s="360">
        <v>3</v>
      </c>
      <c r="F405" s="317"/>
      <c r="G405" s="749"/>
      <c r="H405" s="749"/>
      <c r="I405" s="304"/>
      <c r="J405" s="1046"/>
    </row>
    <row r="406" spans="1:10">
      <c r="A406" s="331" t="s">
        <v>1521</v>
      </c>
      <c r="B406" s="148" t="s">
        <v>661</v>
      </c>
      <c r="C406" s="305" t="s">
        <v>662</v>
      </c>
      <c r="D406" s="334" t="s">
        <v>87</v>
      </c>
      <c r="E406" s="360">
        <v>3</v>
      </c>
      <c r="F406" s="317"/>
      <c r="G406" s="749"/>
      <c r="H406" s="749"/>
      <c r="I406" s="304"/>
      <c r="J406" s="1046"/>
    </row>
    <row r="407" spans="1:10" ht="25.5">
      <c r="A407" s="331" t="s">
        <v>1522</v>
      </c>
      <c r="B407" s="148" t="s">
        <v>663</v>
      </c>
      <c r="C407" s="305" t="s">
        <v>664</v>
      </c>
      <c r="D407" s="334" t="s">
        <v>87</v>
      </c>
      <c r="E407" s="360">
        <v>3</v>
      </c>
      <c r="F407" s="317"/>
      <c r="G407" s="749"/>
      <c r="H407" s="749"/>
      <c r="I407" s="304"/>
      <c r="J407" s="1046"/>
    </row>
    <row r="408" spans="1:10" ht="25.5">
      <c r="A408" s="331" t="s">
        <v>1523</v>
      </c>
      <c r="B408" s="148" t="s">
        <v>665</v>
      </c>
      <c r="C408" s="305" t="s">
        <v>666</v>
      </c>
      <c r="D408" s="334" t="s">
        <v>87</v>
      </c>
      <c r="E408" s="360">
        <v>3</v>
      </c>
      <c r="F408" s="317"/>
      <c r="G408" s="749"/>
      <c r="H408" s="749"/>
      <c r="I408" s="304"/>
      <c r="J408" s="1046"/>
    </row>
    <row r="409" spans="1:10">
      <c r="A409" s="331" t="s">
        <v>1524</v>
      </c>
      <c r="B409" s="148" t="s">
        <v>667</v>
      </c>
      <c r="C409" s="305" t="s">
        <v>668</v>
      </c>
      <c r="D409" s="334" t="s">
        <v>87</v>
      </c>
      <c r="E409" s="360">
        <v>3</v>
      </c>
      <c r="F409" s="317"/>
      <c r="G409" s="749"/>
      <c r="H409" s="749"/>
      <c r="I409" s="304"/>
      <c r="J409" s="1046"/>
    </row>
    <row r="410" spans="1:10">
      <c r="A410" s="331" t="s">
        <v>1525</v>
      </c>
      <c r="B410" s="148" t="s">
        <v>669</v>
      </c>
      <c r="C410" s="305" t="s">
        <v>670</v>
      </c>
      <c r="D410" s="334" t="s">
        <v>87</v>
      </c>
      <c r="E410" s="360">
        <v>3</v>
      </c>
      <c r="F410" s="317"/>
      <c r="G410" s="749"/>
      <c r="H410" s="749"/>
      <c r="I410" s="304"/>
      <c r="J410" s="1046"/>
    </row>
    <row r="411" spans="1:10">
      <c r="A411" s="331" t="s">
        <v>1526</v>
      </c>
      <c r="B411" s="148" t="s">
        <v>671</v>
      </c>
      <c r="C411" s="305" t="s">
        <v>672</v>
      </c>
      <c r="D411" s="334" t="s">
        <v>87</v>
      </c>
      <c r="E411" s="360">
        <v>3</v>
      </c>
      <c r="F411" s="317"/>
      <c r="G411" s="749"/>
      <c r="H411" s="749"/>
      <c r="I411" s="304"/>
      <c r="J411" s="1046"/>
    </row>
    <row r="412" spans="1:10" ht="25.5">
      <c r="A412" s="331" t="s">
        <v>1527</v>
      </c>
      <c r="B412" s="148" t="s">
        <v>673</v>
      </c>
      <c r="C412" s="305" t="s">
        <v>674</v>
      </c>
      <c r="D412" s="334" t="s">
        <v>87</v>
      </c>
      <c r="E412" s="360">
        <v>3</v>
      </c>
      <c r="F412" s="317"/>
      <c r="G412" s="749"/>
      <c r="H412" s="749"/>
      <c r="I412" s="304"/>
      <c r="J412" s="1046"/>
    </row>
    <row r="413" spans="1:10">
      <c r="A413" s="331" t="s">
        <v>1528</v>
      </c>
      <c r="B413" s="148" t="s">
        <v>675</v>
      </c>
      <c r="C413" s="305" t="s">
        <v>676</v>
      </c>
      <c r="D413" s="334" t="s">
        <v>87</v>
      </c>
      <c r="E413" s="360">
        <v>3</v>
      </c>
      <c r="F413" s="317"/>
      <c r="G413" s="749"/>
      <c r="H413" s="749"/>
      <c r="I413" s="304"/>
      <c r="J413" s="1046"/>
    </row>
    <row r="414" spans="1:10" ht="25.5">
      <c r="A414" s="331" t="s">
        <v>1529</v>
      </c>
      <c r="B414" s="148" t="s">
        <v>677</v>
      </c>
      <c r="C414" s="305" t="s">
        <v>678</v>
      </c>
      <c r="D414" s="334" t="s">
        <v>87</v>
      </c>
      <c r="E414" s="360">
        <v>3</v>
      </c>
      <c r="F414" s="317"/>
      <c r="G414" s="749"/>
      <c r="H414" s="749"/>
      <c r="I414" s="304"/>
      <c r="J414" s="1046"/>
    </row>
    <row r="415" spans="1:10" ht="25.5">
      <c r="A415" s="331" t="s">
        <v>1530</v>
      </c>
      <c r="B415" s="148" t="s">
        <v>679</v>
      </c>
      <c r="C415" s="305" t="s">
        <v>680</v>
      </c>
      <c r="D415" s="334" t="s">
        <v>87</v>
      </c>
      <c r="E415" s="360">
        <v>3</v>
      </c>
      <c r="F415" s="317"/>
      <c r="G415" s="749"/>
      <c r="H415" s="749"/>
      <c r="I415" s="304"/>
      <c r="J415" s="1046"/>
    </row>
    <row r="416" spans="1:10" ht="25.5">
      <c r="A416" s="331" t="s">
        <v>1531</v>
      </c>
      <c r="B416" s="148" t="s">
        <v>681</v>
      </c>
      <c r="C416" s="305" t="s">
        <v>682</v>
      </c>
      <c r="D416" s="334" t="s">
        <v>87</v>
      </c>
      <c r="E416" s="360">
        <v>3</v>
      </c>
      <c r="F416" s="317"/>
      <c r="G416" s="749"/>
      <c r="H416" s="749"/>
      <c r="I416" s="304"/>
      <c r="J416" s="1046"/>
    </row>
    <row r="417" spans="1:10" ht="25.5">
      <c r="A417" s="331" t="s">
        <v>1532</v>
      </c>
      <c r="B417" s="148" t="s">
        <v>683</v>
      </c>
      <c r="C417" s="305" t="s">
        <v>684</v>
      </c>
      <c r="D417" s="334" t="s">
        <v>87</v>
      </c>
      <c r="E417" s="360">
        <v>3</v>
      </c>
      <c r="F417" s="317"/>
      <c r="G417" s="749"/>
      <c r="H417" s="749"/>
      <c r="I417" s="304"/>
      <c r="J417" s="1046"/>
    </row>
    <row r="418" spans="1:10" ht="25.5">
      <c r="A418" s="331" t="s">
        <v>1533</v>
      </c>
      <c r="B418" s="148" t="s">
        <v>685</v>
      </c>
      <c r="C418" s="305" t="s">
        <v>686</v>
      </c>
      <c r="D418" s="334" t="s">
        <v>87</v>
      </c>
      <c r="E418" s="360">
        <v>3</v>
      </c>
      <c r="F418" s="317"/>
      <c r="G418" s="749"/>
      <c r="H418" s="749"/>
      <c r="I418" s="304"/>
      <c r="J418" s="1046"/>
    </row>
    <row r="419" spans="1:10" ht="25.5">
      <c r="A419" s="331" t="s">
        <v>1534</v>
      </c>
      <c r="B419" s="148" t="s">
        <v>687</v>
      </c>
      <c r="C419" s="305" t="s">
        <v>688</v>
      </c>
      <c r="D419" s="334" t="s">
        <v>87</v>
      </c>
      <c r="E419" s="360">
        <v>3</v>
      </c>
      <c r="F419" s="317"/>
      <c r="G419" s="749"/>
      <c r="H419" s="749"/>
      <c r="I419" s="304"/>
      <c r="J419" s="1046"/>
    </row>
    <row r="420" spans="1:10">
      <c r="A420" s="331" t="s">
        <v>1535</v>
      </c>
      <c r="B420" s="148" t="s">
        <v>689</v>
      </c>
      <c r="C420" s="305" t="s">
        <v>690</v>
      </c>
      <c r="D420" s="334" t="s">
        <v>87</v>
      </c>
      <c r="E420" s="360">
        <v>3</v>
      </c>
      <c r="F420" s="317"/>
      <c r="G420" s="749"/>
      <c r="H420" s="749"/>
      <c r="I420" s="304"/>
      <c r="J420" s="1046"/>
    </row>
    <row r="421" spans="1:10">
      <c r="A421" s="331" t="s">
        <v>1536</v>
      </c>
      <c r="B421" s="148" t="s">
        <v>691</v>
      </c>
      <c r="C421" s="305" t="s">
        <v>692</v>
      </c>
      <c r="D421" s="334" t="s">
        <v>87</v>
      </c>
      <c r="E421" s="360">
        <v>3</v>
      </c>
      <c r="F421" s="317"/>
      <c r="G421" s="749"/>
      <c r="H421" s="749"/>
      <c r="I421" s="304"/>
      <c r="J421" s="1046"/>
    </row>
    <row r="422" spans="1:10" ht="25.5">
      <c r="A422" s="331" t="s">
        <v>1537</v>
      </c>
      <c r="B422" s="148" t="s">
        <v>693</v>
      </c>
      <c r="C422" s="305" t="s">
        <v>694</v>
      </c>
      <c r="D422" s="334" t="s">
        <v>87</v>
      </c>
      <c r="E422" s="360">
        <v>3</v>
      </c>
      <c r="F422" s="317"/>
      <c r="G422" s="749"/>
      <c r="H422" s="749"/>
      <c r="I422" s="304"/>
      <c r="J422" s="1046"/>
    </row>
    <row r="423" spans="1:10" ht="25.5">
      <c r="A423" s="331" t="s">
        <v>1538</v>
      </c>
      <c r="B423" s="148" t="s">
        <v>695</v>
      </c>
      <c r="C423" s="305" t="s">
        <v>696</v>
      </c>
      <c r="D423" s="334" t="s">
        <v>87</v>
      </c>
      <c r="E423" s="360">
        <v>3</v>
      </c>
      <c r="F423" s="317"/>
      <c r="G423" s="749"/>
      <c r="H423" s="749"/>
      <c r="I423" s="304"/>
      <c r="J423" s="1046"/>
    </row>
    <row r="424" spans="1:10">
      <c r="A424" s="331" t="s">
        <v>1539</v>
      </c>
      <c r="B424" s="148" t="s">
        <v>697</v>
      </c>
      <c r="C424" s="305" t="s">
        <v>698</v>
      </c>
      <c r="D424" s="334" t="s">
        <v>87</v>
      </c>
      <c r="E424" s="360">
        <v>3</v>
      </c>
      <c r="F424" s="317"/>
      <c r="G424" s="749"/>
      <c r="H424" s="749"/>
      <c r="I424" s="304"/>
      <c r="J424" s="1046"/>
    </row>
    <row r="425" spans="1:10">
      <c r="A425" s="331" t="s">
        <v>1540</v>
      </c>
      <c r="B425" s="148" t="s">
        <v>699</v>
      </c>
      <c r="C425" s="305" t="s">
        <v>700</v>
      </c>
      <c r="D425" s="334" t="s">
        <v>87</v>
      </c>
      <c r="E425" s="360">
        <v>3</v>
      </c>
      <c r="F425" s="317"/>
      <c r="G425" s="749"/>
      <c r="H425" s="749"/>
      <c r="I425" s="304"/>
      <c r="J425" s="1046"/>
    </row>
    <row r="426" spans="1:10" ht="25.5">
      <c r="A426" s="331" t="s">
        <v>1541</v>
      </c>
      <c r="B426" s="148" t="s">
        <v>701</v>
      </c>
      <c r="C426" s="305" t="s">
        <v>702</v>
      </c>
      <c r="D426" s="334" t="s">
        <v>87</v>
      </c>
      <c r="E426" s="360">
        <v>3</v>
      </c>
      <c r="F426" s="317"/>
      <c r="G426" s="749"/>
      <c r="H426" s="749"/>
      <c r="I426" s="304"/>
      <c r="J426" s="1046"/>
    </row>
    <row r="427" spans="1:10" ht="25.5">
      <c r="A427" s="331" t="s">
        <v>1542</v>
      </c>
      <c r="B427" s="148" t="s">
        <v>703</v>
      </c>
      <c r="C427" s="305" t="s">
        <v>704</v>
      </c>
      <c r="D427" s="334" t="s">
        <v>87</v>
      </c>
      <c r="E427" s="360">
        <v>3</v>
      </c>
      <c r="F427" s="317"/>
      <c r="G427" s="749"/>
      <c r="H427" s="749"/>
      <c r="I427" s="304"/>
      <c r="J427" s="1046"/>
    </row>
    <row r="428" spans="1:10">
      <c r="A428" s="331" t="s">
        <v>1543</v>
      </c>
      <c r="B428" s="148" t="s">
        <v>705</v>
      </c>
      <c r="C428" s="305" t="s">
        <v>706</v>
      </c>
      <c r="D428" s="334" t="s">
        <v>87</v>
      </c>
      <c r="E428" s="360">
        <v>3</v>
      </c>
      <c r="F428" s="317"/>
      <c r="G428" s="749"/>
      <c r="H428" s="749"/>
      <c r="I428" s="304"/>
      <c r="J428" s="1046"/>
    </row>
    <row r="429" spans="1:10" ht="25.5">
      <c r="A429" s="331" t="s">
        <v>1544</v>
      </c>
      <c r="B429" s="148" t="s">
        <v>707</v>
      </c>
      <c r="C429" s="305" t="s">
        <v>708</v>
      </c>
      <c r="D429" s="334" t="s">
        <v>87</v>
      </c>
      <c r="E429" s="360">
        <v>3</v>
      </c>
      <c r="F429" s="317"/>
      <c r="G429" s="749"/>
      <c r="H429" s="749"/>
      <c r="I429" s="304"/>
      <c r="J429" s="1046"/>
    </row>
    <row r="430" spans="1:10">
      <c r="A430" s="331" t="s">
        <v>1545</v>
      </c>
      <c r="B430" s="148" t="s">
        <v>709</v>
      </c>
      <c r="C430" s="305" t="s">
        <v>710</v>
      </c>
      <c r="D430" s="334" t="s">
        <v>87</v>
      </c>
      <c r="E430" s="360">
        <v>3</v>
      </c>
      <c r="F430" s="317"/>
      <c r="G430" s="749"/>
      <c r="H430" s="749"/>
      <c r="I430" s="304"/>
      <c r="J430" s="1046"/>
    </row>
    <row r="431" spans="1:10" ht="25.5">
      <c r="A431" s="331" t="s">
        <v>1546</v>
      </c>
      <c r="B431" s="148" t="s">
        <v>711</v>
      </c>
      <c r="C431" s="305" t="s">
        <v>712</v>
      </c>
      <c r="D431" s="334" t="s">
        <v>87</v>
      </c>
      <c r="E431" s="360">
        <v>3</v>
      </c>
      <c r="F431" s="317"/>
      <c r="G431" s="749"/>
      <c r="H431" s="749"/>
      <c r="I431" s="304"/>
      <c r="J431" s="1046"/>
    </row>
    <row r="432" spans="1:10" ht="25.5">
      <c r="A432" s="331" t="s">
        <v>1547</v>
      </c>
      <c r="B432" s="148" t="s">
        <v>713</v>
      </c>
      <c r="C432" s="305" t="s">
        <v>714</v>
      </c>
      <c r="D432" s="334" t="s">
        <v>87</v>
      </c>
      <c r="E432" s="360">
        <v>3</v>
      </c>
      <c r="F432" s="317"/>
      <c r="G432" s="749"/>
      <c r="H432" s="749"/>
      <c r="I432" s="304"/>
      <c r="J432" s="1046"/>
    </row>
    <row r="433" spans="1:10" ht="25.5">
      <c r="A433" s="331" t="s">
        <v>1548</v>
      </c>
      <c r="B433" s="148" t="s">
        <v>715</v>
      </c>
      <c r="C433" s="305" t="s">
        <v>716</v>
      </c>
      <c r="D433" s="334" t="s">
        <v>87</v>
      </c>
      <c r="E433" s="360">
        <v>3</v>
      </c>
      <c r="F433" s="317"/>
      <c r="G433" s="749"/>
      <c r="H433" s="749"/>
      <c r="I433" s="304"/>
      <c r="J433" s="1046"/>
    </row>
    <row r="434" spans="1:10" ht="25.5">
      <c r="A434" s="331" t="s">
        <v>1549</v>
      </c>
      <c r="B434" s="148" t="s">
        <v>717</v>
      </c>
      <c r="C434" s="305" t="s">
        <v>718</v>
      </c>
      <c r="D434" s="334" t="s">
        <v>87</v>
      </c>
      <c r="E434" s="360">
        <v>3</v>
      </c>
      <c r="F434" s="317"/>
      <c r="G434" s="749"/>
      <c r="H434" s="749"/>
      <c r="I434" s="304"/>
      <c r="J434" s="1046"/>
    </row>
    <row r="435" spans="1:10" ht="25.5">
      <c r="A435" s="331" t="s">
        <v>1550</v>
      </c>
      <c r="B435" s="148" t="s">
        <v>719</v>
      </c>
      <c r="C435" s="305" t="s">
        <v>720</v>
      </c>
      <c r="D435" s="334" t="s">
        <v>87</v>
      </c>
      <c r="E435" s="360">
        <v>3</v>
      </c>
      <c r="F435" s="317"/>
      <c r="G435" s="749"/>
      <c r="H435" s="749"/>
      <c r="I435" s="304"/>
      <c r="J435" s="1046"/>
    </row>
    <row r="436" spans="1:10" ht="25.5">
      <c r="A436" s="331" t="s">
        <v>1551</v>
      </c>
      <c r="B436" s="148" t="s">
        <v>721</v>
      </c>
      <c r="C436" s="305" t="s">
        <v>722</v>
      </c>
      <c r="D436" s="334" t="s">
        <v>87</v>
      </c>
      <c r="E436" s="360">
        <v>3</v>
      </c>
      <c r="F436" s="317"/>
      <c r="G436" s="749"/>
      <c r="H436" s="749"/>
      <c r="I436" s="304"/>
      <c r="J436" s="1046"/>
    </row>
    <row r="437" spans="1:10" ht="25.5">
      <c r="A437" s="331" t="s">
        <v>1552</v>
      </c>
      <c r="B437" s="148" t="s">
        <v>723</v>
      </c>
      <c r="C437" s="305" t="s">
        <v>2714</v>
      </c>
      <c r="D437" s="334" t="s">
        <v>87</v>
      </c>
      <c r="E437" s="360">
        <v>3</v>
      </c>
      <c r="F437" s="317"/>
      <c r="G437" s="749"/>
      <c r="H437" s="749"/>
      <c r="I437" s="304"/>
      <c r="J437" s="1046"/>
    </row>
    <row r="438" spans="1:10">
      <c r="A438" s="331" t="s">
        <v>1553</v>
      </c>
      <c r="B438" s="339" t="s">
        <v>724</v>
      </c>
      <c r="C438" s="100" t="s">
        <v>725</v>
      </c>
      <c r="D438" s="334" t="s">
        <v>87</v>
      </c>
      <c r="E438" s="360">
        <v>3</v>
      </c>
      <c r="F438" s="755"/>
      <c r="G438" s="1080"/>
      <c r="H438" s="1081"/>
      <c r="I438" s="409"/>
      <c r="J438" s="1081"/>
    </row>
    <row r="439" spans="1:10">
      <c r="A439" s="332"/>
      <c r="B439" s="435"/>
      <c r="C439" s="436"/>
      <c r="D439" s="405"/>
      <c r="E439" s="437"/>
      <c r="F439" s="1069"/>
      <c r="G439" s="1048"/>
      <c r="H439" s="1071"/>
      <c r="I439" s="406" t="s">
        <v>1199</v>
      </c>
      <c r="J439" s="769"/>
    </row>
    <row r="440" spans="1:10">
      <c r="A440" s="330" t="s">
        <v>1200</v>
      </c>
      <c r="B440" s="278" t="s">
        <v>2771</v>
      </c>
      <c r="C440" s="235"/>
      <c r="D440" s="333"/>
      <c r="E440" s="357"/>
      <c r="F440" s="321"/>
      <c r="G440" s="1049"/>
      <c r="H440" s="1049"/>
      <c r="I440" s="320"/>
      <c r="J440" s="1045"/>
    </row>
    <row r="441" spans="1:10" ht="51">
      <c r="A441" s="331" t="s">
        <v>1202</v>
      </c>
      <c r="B441" s="302" t="s">
        <v>729</v>
      </c>
      <c r="C441" s="168" t="s">
        <v>2715</v>
      </c>
      <c r="D441" s="334" t="s">
        <v>31</v>
      </c>
      <c r="E441" s="300">
        <v>3000</v>
      </c>
      <c r="F441" s="317">
        <v>20</v>
      </c>
      <c r="G441" s="749">
        <v>7.5</v>
      </c>
      <c r="H441" s="749">
        <v>150</v>
      </c>
      <c r="I441" s="1057">
        <v>0.12</v>
      </c>
      <c r="J441" s="1046">
        <v>25200</v>
      </c>
    </row>
    <row r="442" spans="1:10">
      <c r="A442" s="332"/>
      <c r="B442" s="341"/>
      <c r="C442" s="385"/>
      <c r="D442" s="335"/>
      <c r="E442" s="358"/>
      <c r="F442" s="759"/>
      <c r="G442" s="1070"/>
      <c r="H442" s="87"/>
      <c r="I442" s="373" t="s">
        <v>1205</v>
      </c>
      <c r="J442" s="747">
        <v>25200</v>
      </c>
    </row>
    <row r="443" spans="1:10">
      <c r="A443" s="330" t="s">
        <v>1206</v>
      </c>
      <c r="B443" s="278" t="s">
        <v>2772</v>
      </c>
      <c r="C443" s="255"/>
      <c r="D443" s="333"/>
      <c r="E443" s="185"/>
      <c r="F443" s="321"/>
      <c r="G443" s="1072"/>
      <c r="H443" s="1044"/>
      <c r="I443" s="320"/>
      <c r="J443" s="1045"/>
    </row>
    <row r="444" spans="1:10" ht="25.5">
      <c r="A444" s="331" t="s">
        <v>1207</v>
      </c>
      <c r="B444" s="302" t="s">
        <v>730</v>
      </c>
      <c r="C444" s="168" t="s">
        <v>2716</v>
      </c>
      <c r="D444" s="334" t="s">
        <v>31</v>
      </c>
      <c r="E444" s="300">
        <v>30000</v>
      </c>
      <c r="F444" s="317">
        <v>25</v>
      </c>
      <c r="G444" s="749">
        <v>4.08</v>
      </c>
      <c r="H444" s="749">
        <v>102</v>
      </c>
      <c r="I444" s="1057">
        <v>0.12</v>
      </c>
      <c r="J444" s="1046">
        <v>137088</v>
      </c>
    </row>
    <row r="445" spans="1:10">
      <c r="A445" s="332"/>
      <c r="B445" s="341"/>
      <c r="C445" s="385"/>
      <c r="D445" s="335"/>
      <c r="E445" s="358"/>
      <c r="F445" s="759"/>
      <c r="G445" s="1048"/>
      <c r="H445" s="87"/>
      <c r="I445" s="373" t="s">
        <v>1209</v>
      </c>
      <c r="J445" s="747">
        <v>137088</v>
      </c>
    </row>
    <row r="446" spans="1:10">
      <c r="A446" s="330" t="s">
        <v>1210</v>
      </c>
      <c r="B446" s="278" t="s">
        <v>2773</v>
      </c>
      <c r="C446" s="255"/>
      <c r="D446" s="333"/>
      <c r="E446" s="185"/>
      <c r="F446" s="321"/>
      <c r="G446" s="1072"/>
      <c r="H446" s="1049"/>
      <c r="I446" s="320"/>
      <c r="J446" s="1045"/>
    </row>
    <row r="447" spans="1:10" ht="38.25">
      <c r="A447" s="331" t="s">
        <v>1211</v>
      </c>
      <c r="B447" s="302" t="s">
        <v>732</v>
      </c>
      <c r="C447" s="239" t="s">
        <v>733</v>
      </c>
      <c r="D447" s="334" t="s">
        <v>31</v>
      </c>
      <c r="E447" s="300">
        <v>864</v>
      </c>
      <c r="F447" s="317">
        <v>20</v>
      </c>
      <c r="G447" s="749">
        <v>6</v>
      </c>
      <c r="H447" s="749">
        <v>120</v>
      </c>
      <c r="I447" s="1057">
        <v>0.12</v>
      </c>
      <c r="J447" s="1046">
        <v>5913.6</v>
      </c>
    </row>
    <row r="448" spans="1:10">
      <c r="A448" s="332"/>
      <c r="B448" s="341"/>
      <c r="C448" s="385"/>
      <c r="D448" s="335"/>
      <c r="E448" s="358"/>
      <c r="F448" s="759"/>
      <c r="G448" s="1070"/>
      <c r="H448" s="87"/>
      <c r="I448" s="373" t="s">
        <v>1216</v>
      </c>
      <c r="J448" s="747">
        <v>5913.6</v>
      </c>
    </row>
    <row r="449" spans="1:10">
      <c r="A449" s="330" t="s">
        <v>1217</v>
      </c>
      <c r="B449" s="278" t="s">
        <v>2774</v>
      </c>
      <c r="C449" s="322"/>
      <c r="D449" s="333"/>
      <c r="E449" s="357"/>
      <c r="F449" s="1065"/>
      <c r="G449" s="1066"/>
      <c r="H449" s="1049"/>
      <c r="I449" s="250"/>
      <c r="J449" s="1045"/>
    </row>
    <row r="450" spans="1:10" ht="38.25">
      <c r="A450" s="331" t="s">
        <v>1219</v>
      </c>
      <c r="B450" s="302" t="s">
        <v>734</v>
      </c>
      <c r="C450" s="239" t="s">
        <v>735</v>
      </c>
      <c r="D450" s="334" t="s">
        <v>31</v>
      </c>
      <c r="E450" s="300">
        <v>40000</v>
      </c>
      <c r="F450" s="317">
        <v>25</v>
      </c>
      <c r="G450" s="749">
        <v>4</v>
      </c>
      <c r="H450" s="749">
        <v>100</v>
      </c>
      <c r="I450" s="1057">
        <v>0.12</v>
      </c>
      <c r="J450" s="1046">
        <v>179200</v>
      </c>
    </row>
    <row r="451" spans="1:10">
      <c r="A451" s="332"/>
      <c r="B451" s="341"/>
      <c r="C451" s="385"/>
      <c r="D451" s="335"/>
      <c r="E451" s="358"/>
      <c r="F451" s="759"/>
      <c r="G451" s="1048"/>
      <c r="H451" s="87"/>
      <c r="I451" s="373" t="s">
        <v>1223</v>
      </c>
      <c r="J451" s="747">
        <v>179200</v>
      </c>
    </row>
    <row r="452" spans="1:10">
      <c r="A452" s="330" t="s">
        <v>1224</v>
      </c>
      <c r="B452" s="277" t="s">
        <v>737</v>
      </c>
      <c r="C452" s="240"/>
      <c r="D452" s="336"/>
      <c r="E452" s="357"/>
      <c r="F452" s="325"/>
      <c r="G452" s="1063"/>
      <c r="H452" s="1063"/>
      <c r="I452" s="324"/>
      <c r="J452" s="1064"/>
    </row>
    <row r="453" spans="1:10">
      <c r="A453" s="331" t="s">
        <v>1225</v>
      </c>
      <c r="B453" s="297" t="s">
        <v>739</v>
      </c>
      <c r="C453" s="380" t="s">
        <v>740</v>
      </c>
      <c r="D453" s="152" t="s">
        <v>49</v>
      </c>
      <c r="E453" s="150">
        <v>24</v>
      </c>
      <c r="F453" s="317"/>
      <c r="G453" s="749"/>
      <c r="H453" s="749"/>
      <c r="I453" s="304"/>
      <c r="J453" s="1046"/>
    </row>
    <row r="454" spans="1:10">
      <c r="A454" s="332"/>
      <c r="B454" s="341"/>
      <c r="C454" s="385"/>
      <c r="D454" s="335"/>
      <c r="E454" s="358"/>
      <c r="F454" s="759"/>
      <c r="G454" s="1048"/>
      <c r="H454" s="87"/>
      <c r="I454" s="373" t="s">
        <v>1237</v>
      </c>
      <c r="J454" s="747"/>
    </row>
    <row r="455" spans="1:10">
      <c r="A455" s="330" t="s">
        <v>1238</v>
      </c>
      <c r="B455" s="343" t="s">
        <v>741</v>
      </c>
      <c r="C455" s="235"/>
      <c r="D455" s="178"/>
      <c r="E455" s="185"/>
      <c r="F455" s="321"/>
      <c r="G455" s="1049"/>
      <c r="H455" s="1049"/>
      <c r="I455" s="320"/>
      <c r="J455" s="1045"/>
    </row>
    <row r="456" spans="1:10" ht="38.25">
      <c r="A456" s="331" t="s">
        <v>1240</v>
      </c>
      <c r="B456" s="297" t="s">
        <v>743</v>
      </c>
      <c r="C456" s="380" t="s">
        <v>744</v>
      </c>
      <c r="D456" s="152" t="s">
        <v>87</v>
      </c>
      <c r="E456" s="150">
        <v>18</v>
      </c>
      <c r="F456" s="317"/>
      <c r="G456" s="749"/>
      <c r="H456" s="749"/>
      <c r="I456" s="304"/>
      <c r="J456" s="1046"/>
    </row>
    <row r="457" spans="1:10">
      <c r="A457" s="332"/>
      <c r="B457" s="341"/>
      <c r="C457" s="385"/>
      <c r="D457" s="335"/>
      <c r="E457" s="358"/>
      <c r="F457" s="759"/>
      <c r="G457" s="1048"/>
      <c r="H457" s="87"/>
      <c r="I457" s="373" t="s">
        <v>1250</v>
      </c>
      <c r="J457" s="747"/>
    </row>
    <row r="458" spans="1:10">
      <c r="A458" s="330" t="s">
        <v>1251</v>
      </c>
      <c r="B458" s="278" t="s">
        <v>2770</v>
      </c>
      <c r="C458" s="322"/>
      <c r="D458" s="333"/>
      <c r="E458" s="357"/>
      <c r="F458" s="1065"/>
      <c r="G458" s="1082"/>
      <c r="H458" s="1049"/>
      <c r="I458" s="250"/>
      <c r="J458" s="1045"/>
    </row>
    <row r="459" spans="1:10">
      <c r="A459" s="331" t="s">
        <v>1252</v>
      </c>
      <c r="B459" s="297" t="s">
        <v>746</v>
      </c>
      <c r="C459" s="380" t="s">
        <v>2717</v>
      </c>
      <c r="D459" s="152" t="s">
        <v>49</v>
      </c>
      <c r="E459" s="303">
        <v>18</v>
      </c>
      <c r="F459" s="317"/>
      <c r="G459" s="749"/>
      <c r="H459" s="749"/>
      <c r="I459" s="304"/>
      <c r="J459" s="1046"/>
    </row>
    <row r="460" spans="1:10" ht="25.5">
      <c r="A460" s="331" t="s">
        <v>1253</v>
      </c>
      <c r="B460" s="297" t="s">
        <v>748</v>
      </c>
      <c r="C460" s="380" t="s">
        <v>2718</v>
      </c>
      <c r="D460" s="152" t="s">
        <v>49</v>
      </c>
      <c r="E460" s="303">
        <v>18</v>
      </c>
      <c r="F460" s="317"/>
      <c r="G460" s="749"/>
      <c r="H460" s="749"/>
      <c r="I460" s="304"/>
      <c r="J460" s="1046"/>
    </row>
    <row r="461" spans="1:10">
      <c r="A461" s="332"/>
      <c r="B461" s="341"/>
      <c r="C461" s="385"/>
      <c r="D461" s="335"/>
      <c r="E461" s="358"/>
      <c r="F461" s="759"/>
      <c r="G461" s="1048"/>
      <c r="H461" s="87"/>
      <c r="I461" s="373" t="s">
        <v>1259</v>
      </c>
      <c r="J461" s="747"/>
    </row>
    <row r="462" spans="1:10">
      <c r="A462" s="330" t="s">
        <v>1260</v>
      </c>
      <c r="B462" s="438" t="s">
        <v>750</v>
      </c>
      <c r="C462" s="235"/>
      <c r="D462" s="178"/>
      <c r="E462" s="187"/>
      <c r="F462" s="321"/>
      <c r="G462" s="1049"/>
      <c r="H462" s="1049"/>
      <c r="I462" s="320"/>
      <c r="J462" s="1045"/>
    </row>
    <row r="463" spans="1:10">
      <c r="A463" s="331" t="s">
        <v>1261</v>
      </c>
      <c r="B463" s="297" t="s">
        <v>752</v>
      </c>
      <c r="C463" s="380" t="s">
        <v>753</v>
      </c>
      <c r="D463" s="152" t="s">
        <v>49</v>
      </c>
      <c r="E463" s="303">
        <v>63</v>
      </c>
      <c r="F463" s="317"/>
      <c r="G463" s="749"/>
      <c r="H463" s="749"/>
      <c r="I463" s="304"/>
      <c r="J463" s="1046"/>
    </row>
    <row r="464" spans="1:10">
      <c r="A464" s="332"/>
      <c r="B464" s="341"/>
      <c r="C464" s="385"/>
      <c r="D464" s="335"/>
      <c r="E464" s="358"/>
      <c r="F464" s="759"/>
      <c r="G464" s="1048"/>
      <c r="H464" s="87"/>
      <c r="I464" s="373" t="s">
        <v>1276</v>
      </c>
      <c r="J464" s="747"/>
    </row>
    <row r="465" spans="1:10">
      <c r="A465" s="330" t="s">
        <v>1277</v>
      </c>
      <c r="B465" s="181" t="s">
        <v>754</v>
      </c>
      <c r="C465" s="235"/>
      <c r="D465" s="178"/>
      <c r="E465" s="187"/>
      <c r="F465" s="321"/>
      <c r="G465" s="1049"/>
      <c r="H465" s="1049"/>
      <c r="I465" s="320"/>
      <c r="J465" s="1045"/>
    </row>
    <row r="466" spans="1:10" ht="38.25">
      <c r="A466" s="331" t="s">
        <v>1278</v>
      </c>
      <c r="B466" s="379" t="s">
        <v>756</v>
      </c>
      <c r="C466" s="380" t="s">
        <v>2719</v>
      </c>
      <c r="D466" s="197" t="s">
        <v>249</v>
      </c>
      <c r="E466" s="303">
        <v>72</v>
      </c>
      <c r="F466" s="317"/>
      <c r="G466" s="749"/>
      <c r="H466" s="749"/>
      <c r="I466" s="304"/>
      <c r="J466" s="1046"/>
    </row>
    <row r="467" spans="1:10">
      <c r="A467" s="332"/>
      <c r="B467" s="341"/>
      <c r="C467" s="385"/>
      <c r="D467" s="335"/>
      <c r="E467" s="358"/>
      <c r="F467" s="759"/>
      <c r="G467" s="1048"/>
      <c r="H467" s="87"/>
      <c r="I467" s="373" t="s">
        <v>1290</v>
      </c>
      <c r="J467" s="747"/>
    </row>
    <row r="468" spans="1:10">
      <c r="A468" s="330" t="s">
        <v>1291</v>
      </c>
      <c r="B468" s="439" t="s">
        <v>2588</v>
      </c>
      <c r="C468" s="235"/>
      <c r="D468" s="440"/>
      <c r="E468" s="187"/>
      <c r="F468" s="321"/>
      <c r="G468" s="1049"/>
      <c r="H468" s="1049"/>
      <c r="I468" s="320"/>
      <c r="J468" s="1045"/>
    </row>
    <row r="469" spans="1:10" ht="38.25">
      <c r="A469" s="331" t="s">
        <v>1293</v>
      </c>
      <c r="B469" s="149" t="s">
        <v>757</v>
      </c>
      <c r="C469" s="241" t="s">
        <v>758</v>
      </c>
      <c r="D469" s="152" t="s">
        <v>87</v>
      </c>
      <c r="E469" s="303">
        <v>12</v>
      </c>
      <c r="F469" s="317"/>
      <c r="G469" s="749"/>
      <c r="H469" s="749"/>
      <c r="I469" s="304"/>
      <c r="J469" s="1046"/>
    </row>
    <row r="470" spans="1:10">
      <c r="A470" s="332"/>
      <c r="B470" s="341"/>
      <c r="C470" s="385"/>
      <c r="D470" s="335"/>
      <c r="E470" s="358"/>
      <c r="F470" s="759"/>
      <c r="G470" s="1048"/>
      <c r="H470" s="87"/>
      <c r="I470" s="373" t="s">
        <v>1303</v>
      </c>
      <c r="J470" s="747"/>
    </row>
    <row r="471" spans="1:10">
      <c r="A471" s="330" t="s">
        <v>1304</v>
      </c>
      <c r="B471" s="441" t="s">
        <v>2589</v>
      </c>
      <c r="C471" s="255"/>
      <c r="D471" s="178"/>
      <c r="E471" s="187"/>
      <c r="F471" s="321"/>
      <c r="G471" s="1049"/>
      <c r="H471" s="1049"/>
      <c r="I471" s="320"/>
      <c r="J471" s="1045"/>
    </row>
    <row r="472" spans="1:10" ht="38.25">
      <c r="A472" s="331" t="s">
        <v>1306</v>
      </c>
      <c r="B472" s="297" t="s">
        <v>759</v>
      </c>
      <c r="C472" s="380" t="s">
        <v>2720</v>
      </c>
      <c r="D472" s="152" t="s">
        <v>87</v>
      </c>
      <c r="E472" s="303">
        <v>30</v>
      </c>
      <c r="F472" s="317"/>
      <c r="G472" s="749"/>
      <c r="H472" s="749"/>
      <c r="I472" s="304"/>
      <c r="J472" s="1046"/>
    </row>
    <row r="473" spans="1:10">
      <c r="A473" s="332"/>
      <c r="B473" s="341"/>
      <c r="C473" s="385"/>
      <c r="D473" s="335"/>
      <c r="E473" s="358"/>
      <c r="F473" s="759"/>
      <c r="G473" s="1070"/>
      <c r="H473" s="87"/>
      <c r="I473" s="373" t="s">
        <v>1327</v>
      </c>
      <c r="J473" s="747"/>
    </row>
    <row r="474" spans="1:10">
      <c r="A474" s="330" t="s">
        <v>1328</v>
      </c>
      <c r="B474" s="429" t="s">
        <v>2769</v>
      </c>
      <c r="C474" s="247"/>
      <c r="D474" s="443"/>
      <c r="E474" s="444"/>
      <c r="F474" s="445"/>
      <c r="G474" s="1083"/>
      <c r="H474" s="1083"/>
      <c r="I474" s="205"/>
      <c r="J474" s="1084"/>
    </row>
    <row r="475" spans="1:10" ht="25.5">
      <c r="A475" s="331" t="s">
        <v>1330</v>
      </c>
      <c r="B475" s="297" t="s">
        <v>760</v>
      </c>
      <c r="C475" s="380" t="s">
        <v>2721</v>
      </c>
      <c r="D475" s="152" t="s">
        <v>87</v>
      </c>
      <c r="E475" s="303">
        <v>18</v>
      </c>
      <c r="F475" s="317"/>
      <c r="G475" s="749"/>
      <c r="H475" s="749"/>
      <c r="I475" s="304"/>
      <c r="J475" s="1046"/>
    </row>
    <row r="476" spans="1:10" ht="25.5">
      <c r="A476" s="331" t="s">
        <v>1333</v>
      </c>
      <c r="B476" s="297" t="s">
        <v>760</v>
      </c>
      <c r="C476" s="380" t="s">
        <v>761</v>
      </c>
      <c r="D476" s="152" t="s">
        <v>87</v>
      </c>
      <c r="E476" s="150">
        <v>18</v>
      </c>
      <c r="F476" s="317"/>
      <c r="G476" s="749"/>
      <c r="H476" s="749"/>
      <c r="I476" s="304"/>
      <c r="J476" s="1046"/>
    </row>
    <row r="477" spans="1:10">
      <c r="A477" s="332"/>
      <c r="B477" s="341"/>
      <c r="C477" s="385"/>
      <c r="D477" s="335"/>
      <c r="E477" s="358"/>
      <c r="F477" s="759"/>
      <c r="G477" s="1048"/>
      <c r="H477" s="87"/>
      <c r="I477" s="373" t="s">
        <v>1554</v>
      </c>
      <c r="J477" s="747"/>
    </row>
    <row r="478" spans="1:10">
      <c r="A478" s="330" t="s">
        <v>1555</v>
      </c>
      <c r="B478" s="438" t="s">
        <v>2768</v>
      </c>
      <c r="C478" s="235"/>
      <c r="D478" s="178"/>
      <c r="E478" s="185"/>
      <c r="F478" s="321"/>
      <c r="G478" s="1049"/>
      <c r="H478" s="1049"/>
      <c r="I478" s="320"/>
      <c r="J478" s="1045"/>
    </row>
    <row r="479" spans="1:10" ht="25.5">
      <c r="A479" s="331" t="s">
        <v>1088</v>
      </c>
      <c r="B479" s="297" t="s">
        <v>762</v>
      </c>
      <c r="C479" s="380" t="s">
        <v>2722</v>
      </c>
      <c r="D479" s="152" t="s">
        <v>87</v>
      </c>
      <c r="E479" s="150">
        <v>24</v>
      </c>
      <c r="F479" s="317"/>
      <c r="G479" s="749"/>
      <c r="H479" s="749"/>
      <c r="I479" s="304"/>
      <c r="J479" s="1046"/>
    </row>
    <row r="480" spans="1:10" ht="25.5">
      <c r="A480" s="331" t="s">
        <v>1091</v>
      </c>
      <c r="B480" s="297" t="s">
        <v>763</v>
      </c>
      <c r="C480" s="380" t="s">
        <v>764</v>
      </c>
      <c r="D480" s="152" t="s">
        <v>31</v>
      </c>
      <c r="E480" s="150">
        <v>12</v>
      </c>
      <c r="F480" s="317"/>
      <c r="G480" s="749"/>
      <c r="H480" s="749"/>
      <c r="I480" s="304"/>
      <c r="J480" s="1046"/>
    </row>
    <row r="481" spans="1:10" ht="25.5">
      <c r="A481" s="331" t="s">
        <v>1094</v>
      </c>
      <c r="B481" s="297" t="s">
        <v>765</v>
      </c>
      <c r="C481" s="380" t="s">
        <v>766</v>
      </c>
      <c r="D481" s="152" t="s">
        <v>31</v>
      </c>
      <c r="E481" s="150">
        <v>24</v>
      </c>
      <c r="F481" s="317"/>
      <c r="G481" s="749"/>
      <c r="H481" s="749"/>
      <c r="I481" s="304"/>
      <c r="J481" s="1046"/>
    </row>
    <row r="482" spans="1:10" ht="25.5">
      <c r="A482" s="331" t="s">
        <v>1097</v>
      </c>
      <c r="B482" s="297" t="s">
        <v>2724</v>
      </c>
      <c r="C482" s="380" t="s">
        <v>2723</v>
      </c>
      <c r="D482" s="152" t="s">
        <v>31</v>
      </c>
      <c r="E482" s="303">
        <v>12</v>
      </c>
      <c r="F482" s="317"/>
      <c r="G482" s="749"/>
      <c r="H482" s="749"/>
      <c r="I482" s="304"/>
      <c r="J482" s="1046"/>
    </row>
    <row r="483" spans="1:10" ht="25.5">
      <c r="A483" s="331" t="s">
        <v>1100</v>
      </c>
      <c r="B483" s="297" t="s">
        <v>767</v>
      </c>
      <c r="C483" s="380" t="s">
        <v>768</v>
      </c>
      <c r="D483" s="152" t="s">
        <v>87</v>
      </c>
      <c r="E483" s="150">
        <v>12</v>
      </c>
      <c r="F483" s="317"/>
      <c r="G483" s="749"/>
      <c r="H483" s="749"/>
      <c r="I483" s="304"/>
      <c r="J483" s="1046"/>
    </row>
    <row r="484" spans="1:10" ht="38.25">
      <c r="A484" s="331" t="s">
        <v>1103</v>
      </c>
      <c r="B484" s="297" t="s">
        <v>769</v>
      </c>
      <c r="C484" s="380" t="s">
        <v>770</v>
      </c>
      <c r="D484" s="152" t="s">
        <v>87</v>
      </c>
      <c r="E484" s="150">
        <v>12</v>
      </c>
      <c r="F484" s="317"/>
      <c r="G484" s="749"/>
      <c r="H484" s="749"/>
      <c r="I484" s="304"/>
      <c r="J484" s="1046"/>
    </row>
    <row r="485" spans="1:10" ht="25.5">
      <c r="A485" s="331" t="s">
        <v>1106</v>
      </c>
      <c r="B485" s="447" t="s">
        <v>771</v>
      </c>
      <c r="C485" s="380" t="s">
        <v>772</v>
      </c>
      <c r="D485" s="152" t="s">
        <v>87</v>
      </c>
      <c r="E485" s="303">
        <v>144</v>
      </c>
      <c r="F485" s="317"/>
      <c r="G485" s="749"/>
      <c r="H485" s="749"/>
      <c r="I485" s="304"/>
      <c r="J485" s="1046"/>
    </row>
    <row r="486" spans="1:10" ht="38.25">
      <c r="A486" s="331" t="s">
        <v>1109</v>
      </c>
      <c r="B486" s="297" t="s">
        <v>773</v>
      </c>
      <c r="C486" s="380" t="s">
        <v>774</v>
      </c>
      <c r="D486" s="152" t="s">
        <v>31</v>
      </c>
      <c r="E486" s="150">
        <v>12</v>
      </c>
      <c r="F486" s="317"/>
      <c r="G486" s="749"/>
      <c r="H486" s="749"/>
      <c r="I486" s="304"/>
      <c r="J486" s="1046"/>
    </row>
    <row r="487" spans="1:10">
      <c r="A487" s="332"/>
      <c r="B487" s="341"/>
      <c r="C487" s="385"/>
      <c r="D487" s="335"/>
      <c r="E487" s="358"/>
      <c r="F487" s="759"/>
      <c r="G487" s="1048"/>
      <c r="H487" s="87"/>
      <c r="I487" s="373" t="s">
        <v>1556</v>
      </c>
      <c r="J487" s="747"/>
    </row>
    <row r="488" spans="1:10">
      <c r="A488" s="330" t="s">
        <v>1557</v>
      </c>
      <c r="B488" s="438" t="s">
        <v>2590</v>
      </c>
      <c r="C488" s="235"/>
      <c r="D488" s="178"/>
      <c r="E488" s="185"/>
      <c r="F488" s="321"/>
      <c r="G488" s="1049"/>
      <c r="H488" s="1049"/>
      <c r="I488" s="320"/>
      <c r="J488" s="1045"/>
    </row>
    <row r="489" spans="1:10" ht="25.5">
      <c r="A489" s="331" t="s">
        <v>1559</v>
      </c>
      <c r="B489" s="297" t="s">
        <v>775</v>
      </c>
      <c r="C489" s="380" t="s">
        <v>776</v>
      </c>
      <c r="D489" s="152" t="s">
        <v>87</v>
      </c>
      <c r="E489" s="303">
        <v>30</v>
      </c>
      <c r="F489" s="317"/>
      <c r="G489" s="749"/>
      <c r="H489" s="749"/>
      <c r="I489" s="304"/>
      <c r="J489" s="1046"/>
    </row>
    <row r="490" spans="1:10">
      <c r="A490" s="332"/>
      <c r="B490" s="341"/>
      <c r="C490" s="385"/>
      <c r="D490" s="335"/>
      <c r="E490" s="358"/>
      <c r="F490" s="759"/>
      <c r="G490" s="1048"/>
      <c r="H490" s="87"/>
      <c r="I490" s="373" t="s">
        <v>1558</v>
      </c>
      <c r="J490" s="747"/>
    </row>
    <row r="491" spans="1:10">
      <c r="A491" s="330">
        <v>70</v>
      </c>
      <c r="B491" s="277" t="s">
        <v>2591</v>
      </c>
      <c r="C491" s="205"/>
      <c r="D491" s="205"/>
      <c r="E491" s="445"/>
      <c r="F491" s="321"/>
      <c r="G491" s="1049"/>
      <c r="H491" s="1049"/>
      <c r="I491" s="320"/>
      <c r="J491" s="1045"/>
    </row>
    <row r="492" spans="1:10">
      <c r="A492" s="331" t="s">
        <v>1563</v>
      </c>
      <c r="B492" s="297" t="s">
        <v>777</v>
      </c>
      <c r="C492" s="380" t="s">
        <v>778</v>
      </c>
      <c r="D492" s="152" t="s">
        <v>87</v>
      </c>
      <c r="E492" s="303">
        <v>3</v>
      </c>
      <c r="F492" s="317"/>
      <c r="G492" s="749"/>
      <c r="H492" s="749"/>
      <c r="I492" s="304"/>
      <c r="J492" s="1046"/>
    </row>
    <row r="493" spans="1:10">
      <c r="A493" s="331" t="s">
        <v>1564</v>
      </c>
      <c r="B493" s="297" t="s">
        <v>779</v>
      </c>
      <c r="C493" s="380" t="s">
        <v>780</v>
      </c>
      <c r="D493" s="152" t="s">
        <v>49</v>
      </c>
      <c r="E493" s="303">
        <v>6</v>
      </c>
      <c r="F493" s="317"/>
      <c r="G493" s="749"/>
      <c r="H493" s="749"/>
      <c r="I493" s="304"/>
      <c r="J493" s="1046"/>
    </row>
    <row r="494" spans="1:10">
      <c r="A494" s="331" t="s">
        <v>1565</v>
      </c>
      <c r="B494" s="297" t="s">
        <v>781</v>
      </c>
      <c r="C494" s="380" t="s">
        <v>2616</v>
      </c>
      <c r="D494" s="152" t="s">
        <v>49</v>
      </c>
      <c r="E494" s="303">
        <v>36</v>
      </c>
      <c r="F494" s="317"/>
      <c r="G494" s="749"/>
      <c r="H494" s="749"/>
      <c r="I494" s="304"/>
      <c r="J494" s="1046"/>
    </row>
    <row r="495" spans="1:10">
      <c r="A495" s="332"/>
      <c r="B495" s="341"/>
      <c r="C495" s="385"/>
      <c r="D495" s="335"/>
      <c r="E495" s="358"/>
      <c r="F495" s="759"/>
      <c r="G495" s="1048"/>
      <c r="H495" s="87"/>
      <c r="I495" s="373" t="s">
        <v>1560</v>
      </c>
      <c r="J495" s="747"/>
    </row>
    <row r="496" spans="1:10">
      <c r="A496" s="330" t="s">
        <v>1566</v>
      </c>
      <c r="B496" s="429" t="s">
        <v>782</v>
      </c>
      <c r="C496" s="448"/>
      <c r="D496" s="430"/>
      <c r="E496" s="449"/>
      <c r="F496" s="428"/>
      <c r="G496" s="1085"/>
      <c r="H496" s="1085"/>
      <c r="I496" s="427"/>
      <c r="J496" s="1086"/>
    </row>
    <row r="497" spans="1:10" ht="25.5">
      <c r="A497" s="331" t="s">
        <v>1567</v>
      </c>
      <c r="B497" s="297" t="s">
        <v>783</v>
      </c>
      <c r="C497" s="380" t="s">
        <v>2726</v>
      </c>
      <c r="D497" s="152" t="s">
        <v>49</v>
      </c>
      <c r="E497" s="303">
        <v>90</v>
      </c>
      <c r="F497" s="317"/>
      <c r="G497" s="749"/>
      <c r="H497" s="749"/>
      <c r="I497" s="304"/>
      <c r="J497" s="1046"/>
    </row>
    <row r="498" spans="1:10">
      <c r="A498" s="332"/>
      <c r="B498" s="341"/>
      <c r="C498" s="385"/>
      <c r="D498" s="335"/>
      <c r="E498" s="358"/>
      <c r="F498" s="759"/>
      <c r="G498" s="1048"/>
      <c r="H498" s="87"/>
      <c r="I498" s="373" t="s">
        <v>1561</v>
      </c>
      <c r="J498" s="747"/>
    </row>
    <row r="499" spans="1:10">
      <c r="A499" s="330" t="s">
        <v>1568</v>
      </c>
      <c r="B499" s="438" t="s">
        <v>2592</v>
      </c>
      <c r="C499" s="235"/>
      <c r="D499" s="178"/>
      <c r="E499" s="187"/>
      <c r="F499" s="321"/>
      <c r="G499" s="1049"/>
      <c r="H499" s="1049"/>
      <c r="I499" s="320"/>
      <c r="J499" s="1045"/>
    </row>
    <row r="500" spans="1:10" ht="25.5">
      <c r="A500" s="331" t="s">
        <v>1569</v>
      </c>
      <c r="B500" s="297" t="s">
        <v>784</v>
      </c>
      <c r="C500" s="380" t="s">
        <v>2725</v>
      </c>
      <c r="D500" s="152" t="s">
        <v>49</v>
      </c>
      <c r="E500" s="303">
        <v>12</v>
      </c>
      <c r="F500" s="317"/>
      <c r="G500" s="749"/>
      <c r="H500" s="749"/>
      <c r="I500" s="304"/>
      <c r="J500" s="1081"/>
    </row>
    <row r="501" spans="1:10">
      <c r="A501" s="332"/>
      <c r="B501" s="341"/>
      <c r="C501" s="385"/>
      <c r="D501" s="335"/>
      <c r="E501" s="358"/>
      <c r="F501" s="759"/>
      <c r="G501" s="1048"/>
      <c r="H501" s="87"/>
      <c r="I501" s="373" t="s">
        <v>1562</v>
      </c>
      <c r="J501" s="747"/>
    </row>
    <row r="502" spans="1:10">
      <c r="A502" s="330" t="s">
        <v>1570</v>
      </c>
      <c r="B502" s="451" t="s">
        <v>785</v>
      </c>
      <c r="C502" s="235"/>
      <c r="D502" s="178"/>
      <c r="E502" s="187"/>
      <c r="F502" s="321"/>
      <c r="G502" s="1049"/>
      <c r="H502" s="1049"/>
      <c r="I502" s="320"/>
      <c r="J502" s="1045"/>
    </row>
    <row r="503" spans="1:10">
      <c r="A503" s="331" t="s">
        <v>1571</v>
      </c>
      <c r="B503" s="297" t="s">
        <v>786</v>
      </c>
      <c r="C503" s="380" t="s">
        <v>787</v>
      </c>
      <c r="D503" s="152" t="s">
        <v>49</v>
      </c>
      <c r="E503" s="303">
        <v>6</v>
      </c>
      <c r="F503" s="317"/>
      <c r="G503" s="749"/>
      <c r="H503" s="749"/>
      <c r="I503" s="304"/>
      <c r="J503" s="1046"/>
    </row>
    <row r="504" spans="1:10">
      <c r="A504" s="331" t="s">
        <v>1572</v>
      </c>
      <c r="B504" s="297" t="s">
        <v>788</v>
      </c>
      <c r="C504" s="380" t="s">
        <v>789</v>
      </c>
      <c r="D504" s="152" t="s">
        <v>49</v>
      </c>
      <c r="E504" s="303">
        <v>6</v>
      </c>
      <c r="F504" s="317"/>
      <c r="G504" s="749"/>
      <c r="H504" s="749"/>
      <c r="I504" s="304"/>
      <c r="J504" s="1046"/>
    </row>
    <row r="505" spans="1:10">
      <c r="A505" s="331" t="s">
        <v>1573</v>
      </c>
      <c r="B505" s="297" t="s">
        <v>790</v>
      </c>
      <c r="C505" s="380" t="s">
        <v>791</v>
      </c>
      <c r="D505" s="152" t="s">
        <v>49</v>
      </c>
      <c r="E505" s="303">
        <v>6</v>
      </c>
      <c r="F505" s="317"/>
      <c r="G505" s="749"/>
      <c r="H505" s="749"/>
      <c r="I505" s="304"/>
      <c r="J505" s="1046"/>
    </row>
    <row r="506" spans="1:10">
      <c r="A506" s="332"/>
      <c r="B506" s="341"/>
      <c r="C506" s="385"/>
      <c r="D506" s="335"/>
      <c r="E506" s="358"/>
      <c r="F506" s="759"/>
      <c r="G506" s="1048"/>
      <c r="H506" s="87"/>
      <c r="I506" s="373" t="s">
        <v>1574</v>
      </c>
      <c r="J506" s="747"/>
    </row>
    <row r="507" spans="1:10">
      <c r="A507" s="330" t="s">
        <v>1575</v>
      </c>
      <c r="B507" s="427" t="s">
        <v>792</v>
      </c>
      <c r="C507" s="235"/>
      <c r="D507" s="178"/>
      <c r="E507" s="187"/>
      <c r="F507" s="321"/>
      <c r="G507" s="1049"/>
      <c r="H507" s="1049"/>
      <c r="I507" s="320"/>
      <c r="J507" s="1045"/>
    </row>
    <row r="508" spans="1:10" ht="25.5">
      <c r="A508" s="267" t="s">
        <v>1576</v>
      </c>
      <c r="B508" s="297" t="s">
        <v>793</v>
      </c>
      <c r="C508" s="380" t="s">
        <v>794</v>
      </c>
      <c r="D508" s="152" t="s">
        <v>87</v>
      </c>
      <c r="E508" s="303">
        <v>24</v>
      </c>
      <c r="F508" s="317"/>
      <c r="G508" s="749"/>
      <c r="H508" s="749"/>
      <c r="I508" s="304"/>
      <c r="J508" s="1046"/>
    </row>
    <row r="509" spans="1:10">
      <c r="A509" s="256"/>
      <c r="B509" s="378"/>
      <c r="C509" s="257"/>
      <c r="D509" s="258"/>
      <c r="E509" s="176"/>
      <c r="F509" s="328"/>
      <c r="G509" s="87"/>
      <c r="H509" s="87"/>
      <c r="I509" s="373" t="s">
        <v>1579</v>
      </c>
      <c r="J509" s="747"/>
    </row>
    <row r="510" spans="1:10">
      <c r="A510" s="330" t="s">
        <v>1577</v>
      </c>
      <c r="B510" s="181" t="s">
        <v>795</v>
      </c>
      <c r="C510" s="235"/>
      <c r="D510" s="178"/>
      <c r="E510" s="187"/>
      <c r="F510" s="321"/>
      <c r="G510" s="1049"/>
      <c r="H510" s="1049"/>
      <c r="I510" s="320"/>
      <c r="J510" s="1045"/>
    </row>
    <row r="511" spans="1:10" ht="38.25">
      <c r="A511" s="267" t="s">
        <v>1578</v>
      </c>
      <c r="B511" s="297" t="s">
        <v>796</v>
      </c>
      <c r="C511" s="380" t="s">
        <v>2593</v>
      </c>
      <c r="D511" s="152" t="s">
        <v>87</v>
      </c>
      <c r="E511" s="150">
        <v>72</v>
      </c>
      <c r="F511" s="317"/>
      <c r="G511" s="749"/>
      <c r="H511" s="749"/>
      <c r="I511" s="304"/>
      <c r="J511" s="1046"/>
    </row>
    <row r="512" spans="1:10">
      <c r="A512" s="332"/>
      <c r="B512" s="341"/>
      <c r="C512" s="385"/>
      <c r="D512" s="335"/>
      <c r="E512" s="358"/>
      <c r="F512" s="759"/>
      <c r="G512" s="1048"/>
      <c r="H512" s="87"/>
      <c r="I512" s="373" t="s">
        <v>1580</v>
      </c>
      <c r="J512" s="747"/>
    </row>
    <row r="513" spans="1:10">
      <c r="A513" s="330" t="s">
        <v>1581</v>
      </c>
      <c r="B513" s="438" t="s">
        <v>2595</v>
      </c>
      <c r="C513" s="235"/>
      <c r="D513" s="178"/>
      <c r="E513" s="185"/>
      <c r="F513" s="321"/>
      <c r="G513" s="1049"/>
      <c r="H513" s="1049"/>
      <c r="I513" s="320"/>
      <c r="J513" s="1045"/>
    </row>
    <row r="514" spans="1:10" ht="38.25">
      <c r="A514" s="331" t="s">
        <v>1582</v>
      </c>
      <c r="B514" s="297" t="s">
        <v>797</v>
      </c>
      <c r="C514" s="380" t="s">
        <v>798</v>
      </c>
      <c r="D514" s="152" t="s">
        <v>49</v>
      </c>
      <c r="E514" s="150">
        <v>600</v>
      </c>
      <c r="F514" s="317"/>
      <c r="G514" s="749"/>
      <c r="H514" s="749"/>
      <c r="I514" s="304"/>
      <c r="J514" s="1046"/>
    </row>
    <row r="515" spans="1:10" ht="38.25">
      <c r="A515" s="331" t="s">
        <v>1583</v>
      </c>
      <c r="B515" s="297" t="s">
        <v>799</v>
      </c>
      <c r="C515" s="380" t="s">
        <v>2594</v>
      </c>
      <c r="D515" s="152" t="s">
        <v>49</v>
      </c>
      <c r="E515" s="150">
        <v>108</v>
      </c>
      <c r="F515" s="317"/>
      <c r="G515" s="749"/>
      <c r="H515" s="749"/>
      <c r="I515" s="304"/>
      <c r="J515" s="1046"/>
    </row>
    <row r="516" spans="1:10" ht="38.25">
      <c r="A516" s="331" t="s">
        <v>1584</v>
      </c>
      <c r="B516" s="302" t="s">
        <v>800</v>
      </c>
      <c r="C516" s="380" t="s">
        <v>2594</v>
      </c>
      <c r="D516" s="152" t="s">
        <v>49</v>
      </c>
      <c r="E516" s="150">
        <v>15</v>
      </c>
      <c r="F516" s="317"/>
      <c r="G516" s="749"/>
      <c r="H516" s="749"/>
      <c r="I516" s="304"/>
      <c r="J516" s="1046"/>
    </row>
    <row r="517" spans="1:10" ht="38.25">
      <c r="A517" s="331" t="s">
        <v>1585</v>
      </c>
      <c r="B517" s="297" t="s">
        <v>801</v>
      </c>
      <c r="C517" s="380" t="s">
        <v>2594</v>
      </c>
      <c r="D517" s="152" t="s">
        <v>49</v>
      </c>
      <c r="E517" s="150">
        <v>24</v>
      </c>
      <c r="F517" s="317"/>
      <c r="G517" s="749"/>
      <c r="H517" s="749"/>
      <c r="I517" s="304"/>
      <c r="J517" s="1046"/>
    </row>
    <row r="518" spans="1:10">
      <c r="A518" s="332"/>
      <c r="B518" s="341"/>
      <c r="C518" s="385"/>
      <c r="D518" s="335"/>
      <c r="E518" s="358"/>
      <c r="F518" s="759"/>
      <c r="G518" s="1048"/>
      <c r="H518" s="87"/>
      <c r="I518" s="373" t="s">
        <v>1586</v>
      </c>
      <c r="J518" s="747"/>
    </row>
    <row r="519" spans="1:10">
      <c r="A519" s="330" t="s">
        <v>1587</v>
      </c>
      <c r="B519" s="189" t="s">
        <v>804</v>
      </c>
      <c r="C519" s="242"/>
      <c r="D519" s="333"/>
      <c r="E519" s="357"/>
      <c r="F519" s="321"/>
      <c r="G519" s="1049"/>
      <c r="H519" s="1049"/>
      <c r="I519" s="320"/>
      <c r="J519" s="1045"/>
    </row>
    <row r="520" spans="1:10" ht="25.5">
      <c r="A520" s="331" t="s">
        <v>1588</v>
      </c>
      <c r="B520" s="302" t="s">
        <v>806</v>
      </c>
      <c r="C520" s="305" t="s">
        <v>807</v>
      </c>
      <c r="D520" s="144" t="s">
        <v>31</v>
      </c>
      <c r="E520" s="300">
        <v>24</v>
      </c>
      <c r="F520" s="317"/>
      <c r="G520" s="749"/>
      <c r="H520" s="749"/>
      <c r="I520" s="304"/>
      <c r="J520" s="1046"/>
    </row>
    <row r="521" spans="1:10">
      <c r="A521" s="331" t="s">
        <v>1589</v>
      </c>
      <c r="B521" s="302" t="s">
        <v>808</v>
      </c>
      <c r="C521" s="305" t="s">
        <v>809</v>
      </c>
      <c r="D521" s="144" t="s">
        <v>31</v>
      </c>
      <c r="E521" s="300">
        <v>30</v>
      </c>
      <c r="F521" s="317"/>
      <c r="G521" s="749"/>
      <c r="H521" s="749"/>
      <c r="I521" s="304"/>
      <c r="J521" s="1046"/>
    </row>
    <row r="522" spans="1:10">
      <c r="A522" s="331" t="s">
        <v>1590</v>
      </c>
      <c r="B522" s="302" t="s">
        <v>810</v>
      </c>
      <c r="C522" s="305" t="s">
        <v>811</v>
      </c>
      <c r="D522" s="144" t="s">
        <v>31</v>
      </c>
      <c r="E522" s="300">
        <v>3</v>
      </c>
      <c r="F522" s="317"/>
      <c r="G522" s="749"/>
      <c r="H522" s="749"/>
      <c r="I522" s="304"/>
      <c r="J522" s="1046"/>
    </row>
    <row r="523" spans="1:10">
      <c r="A523" s="331" t="s">
        <v>1591</v>
      </c>
      <c r="B523" s="302" t="s">
        <v>812</v>
      </c>
      <c r="C523" s="305" t="s">
        <v>813</v>
      </c>
      <c r="D523" s="144" t="s">
        <v>31</v>
      </c>
      <c r="E523" s="300">
        <v>18</v>
      </c>
      <c r="F523" s="317"/>
      <c r="G523" s="749"/>
      <c r="H523" s="749"/>
      <c r="I523" s="304"/>
      <c r="J523" s="1046"/>
    </row>
    <row r="524" spans="1:10">
      <c r="A524" s="331" t="s">
        <v>1592</v>
      </c>
      <c r="B524" s="302" t="s">
        <v>814</v>
      </c>
      <c r="C524" s="305" t="s">
        <v>815</v>
      </c>
      <c r="D524" s="144" t="s">
        <v>31</v>
      </c>
      <c r="E524" s="300">
        <v>36</v>
      </c>
      <c r="F524" s="317"/>
      <c r="G524" s="749"/>
      <c r="H524" s="749"/>
      <c r="I524" s="304"/>
      <c r="J524" s="1046"/>
    </row>
    <row r="525" spans="1:10">
      <c r="A525" s="331" t="s">
        <v>1593</v>
      </c>
      <c r="B525" s="302" t="s">
        <v>816</v>
      </c>
      <c r="C525" s="305" t="s">
        <v>817</v>
      </c>
      <c r="D525" s="144" t="s">
        <v>31</v>
      </c>
      <c r="E525" s="300">
        <v>30</v>
      </c>
      <c r="F525" s="317"/>
      <c r="G525" s="749"/>
      <c r="H525" s="749"/>
      <c r="I525" s="304"/>
      <c r="J525" s="1046"/>
    </row>
    <row r="526" spans="1:10">
      <c r="A526" s="331" t="s">
        <v>1594</v>
      </c>
      <c r="B526" s="302" t="s">
        <v>818</v>
      </c>
      <c r="C526" s="305" t="s">
        <v>819</v>
      </c>
      <c r="D526" s="144" t="s">
        <v>31</v>
      </c>
      <c r="E526" s="300">
        <v>6</v>
      </c>
      <c r="F526" s="317"/>
      <c r="G526" s="749"/>
      <c r="H526" s="749"/>
      <c r="I526" s="304"/>
      <c r="J526" s="1046"/>
    </row>
    <row r="527" spans="1:10">
      <c r="A527" s="331" t="s">
        <v>1595</v>
      </c>
      <c r="B527" s="302" t="s">
        <v>820</v>
      </c>
      <c r="C527" s="305" t="s">
        <v>821</v>
      </c>
      <c r="D527" s="144" t="s">
        <v>49</v>
      </c>
      <c r="E527" s="300">
        <v>18</v>
      </c>
      <c r="F527" s="317"/>
      <c r="G527" s="749"/>
      <c r="H527" s="749"/>
      <c r="I527" s="304"/>
      <c r="J527" s="1046"/>
    </row>
    <row r="528" spans="1:10">
      <c r="A528" s="331" t="s">
        <v>1596</v>
      </c>
      <c r="B528" s="302" t="s">
        <v>822</v>
      </c>
      <c r="C528" s="305" t="s">
        <v>823</v>
      </c>
      <c r="D528" s="144" t="s">
        <v>49</v>
      </c>
      <c r="E528" s="300">
        <v>18</v>
      </c>
      <c r="F528" s="317"/>
      <c r="G528" s="749"/>
      <c r="H528" s="749"/>
      <c r="I528" s="304"/>
      <c r="J528" s="1046"/>
    </row>
    <row r="529" spans="1:10">
      <c r="A529" s="331" t="s">
        <v>1597</v>
      </c>
      <c r="B529" s="302" t="s">
        <v>824</v>
      </c>
      <c r="C529" s="305" t="s">
        <v>825</v>
      </c>
      <c r="D529" s="144" t="s">
        <v>49</v>
      </c>
      <c r="E529" s="300">
        <v>18</v>
      </c>
      <c r="F529" s="317"/>
      <c r="G529" s="749"/>
      <c r="H529" s="749"/>
      <c r="I529" s="304"/>
      <c r="J529" s="1046"/>
    </row>
    <row r="530" spans="1:10">
      <c r="A530" s="331" t="s">
        <v>1598</v>
      </c>
      <c r="B530" s="302" t="s">
        <v>826</v>
      </c>
      <c r="C530" s="305" t="s">
        <v>827</v>
      </c>
      <c r="D530" s="144" t="s">
        <v>49</v>
      </c>
      <c r="E530" s="300">
        <v>6</v>
      </c>
      <c r="F530" s="317"/>
      <c r="G530" s="749"/>
      <c r="H530" s="749"/>
      <c r="I530" s="304"/>
      <c r="J530" s="1046"/>
    </row>
    <row r="531" spans="1:10" ht="25.5">
      <c r="A531" s="331" t="s">
        <v>1599</v>
      </c>
      <c r="B531" s="302" t="s">
        <v>828</v>
      </c>
      <c r="C531" s="305" t="s">
        <v>829</v>
      </c>
      <c r="D531" s="144" t="s">
        <v>49</v>
      </c>
      <c r="E531" s="299">
        <v>3</v>
      </c>
      <c r="F531" s="317"/>
      <c r="G531" s="749"/>
      <c r="H531" s="749"/>
      <c r="I531" s="304"/>
      <c r="J531" s="1046"/>
    </row>
    <row r="532" spans="1:10">
      <c r="A532" s="331" t="s">
        <v>1600</v>
      </c>
      <c r="B532" s="302" t="s">
        <v>830</v>
      </c>
      <c r="C532" s="305" t="s">
        <v>831</v>
      </c>
      <c r="D532" s="144" t="s">
        <v>49</v>
      </c>
      <c r="E532" s="300">
        <v>3</v>
      </c>
      <c r="F532" s="317"/>
      <c r="G532" s="749"/>
      <c r="H532" s="749"/>
      <c r="I532" s="304"/>
      <c r="J532" s="1046"/>
    </row>
    <row r="533" spans="1:10">
      <c r="A533" s="331" t="s">
        <v>1601</v>
      </c>
      <c r="B533" s="302" t="s">
        <v>832</v>
      </c>
      <c r="C533" s="305" t="s">
        <v>2596</v>
      </c>
      <c r="D533" s="144" t="s">
        <v>31</v>
      </c>
      <c r="E533" s="300">
        <v>3</v>
      </c>
      <c r="F533" s="317"/>
      <c r="G533" s="749"/>
      <c r="H533" s="749"/>
      <c r="I533" s="304"/>
      <c r="J533" s="1046"/>
    </row>
    <row r="534" spans="1:10">
      <c r="A534" s="331" t="s">
        <v>1602</v>
      </c>
      <c r="B534" s="302" t="s">
        <v>833</v>
      </c>
      <c r="C534" s="305" t="s">
        <v>2596</v>
      </c>
      <c r="D534" s="144" t="s">
        <v>31</v>
      </c>
      <c r="E534" s="300">
        <v>15</v>
      </c>
      <c r="F534" s="317"/>
      <c r="G534" s="749"/>
      <c r="H534" s="749"/>
      <c r="I534" s="304"/>
      <c r="J534" s="1046"/>
    </row>
    <row r="535" spans="1:10">
      <c r="A535" s="331" t="s">
        <v>1603</v>
      </c>
      <c r="B535" s="302" t="s">
        <v>834</v>
      </c>
      <c r="C535" s="305" t="s">
        <v>835</v>
      </c>
      <c r="D535" s="141" t="s">
        <v>31</v>
      </c>
      <c r="E535" s="299">
        <v>3</v>
      </c>
      <c r="F535" s="317"/>
      <c r="G535" s="749"/>
      <c r="H535" s="749"/>
      <c r="I535" s="304"/>
      <c r="J535" s="1046"/>
    </row>
    <row r="536" spans="1:10">
      <c r="A536" s="331" t="s">
        <v>1604</v>
      </c>
      <c r="B536" s="302" t="s">
        <v>836</v>
      </c>
      <c r="C536" s="305" t="s">
        <v>837</v>
      </c>
      <c r="D536" s="141" t="s">
        <v>31</v>
      </c>
      <c r="E536" s="299">
        <v>3</v>
      </c>
      <c r="F536" s="317"/>
      <c r="G536" s="749"/>
      <c r="H536" s="749"/>
      <c r="I536" s="304"/>
      <c r="J536" s="1046"/>
    </row>
    <row r="537" spans="1:10" ht="25.5">
      <c r="A537" s="331" t="s">
        <v>1605</v>
      </c>
      <c r="B537" s="302" t="s">
        <v>838</v>
      </c>
      <c r="C537" s="305" t="s">
        <v>839</v>
      </c>
      <c r="D537" s="141" t="s">
        <v>31</v>
      </c>
      <c r="E537" s="299">
        <v>6</v>
      </c>
      <c r="F537" s="317"/>
      <c r="G537" s="749"/>
      <c r="H537" s="749"/>
      <c r="I537" s="304"/>
      <c r="J537" s="1046"/>
    </row>
    <row r="538" spans="1:10">
      <c r="A538" s="331" t="s">
        <v>1606</v>
      </c>
      <c r="B538" s="302" t="s">
        <v>840</v>
      </c>
      <c r="C538" s="305" t="s">
        <v>841</v>
      </c>
      <c r="D538" s="141" t="s">
        <v>31</v>
      </c>
      <c r="E538" s="299">
        <v>3</v>
      </c>
      <c r="F538" s="317"/>
      <c r="G538" s="749"/>
      <c r="H538" s="749"/>
      <c r="I538" s="304"/>
      <c r="J538" s="1046"/>
    </row>
    <row r="539" spans="1:10" ht="38.25">
      <c r="A539" s="331" t="s">
        <v>1607</v>
      </c>
      <c r="B539" s="302" t="s">
        <v>842</v>
      </c>
      <c r="C539" s="305" t="s">
        <v>2597</v>
      </c>
      <c r="D539" s="141" t="s">
        <v>31</v>
      </c>
      <c r="E539" s="299">
        <v>3</v>
      </c>
      <c r="F539" s="317"/>
      <c r="G539" s="749"/>
      <c r="H539" s="749"/>
      <c r="I539" s="304"/>
      <c r="J539" s="1046"/>
    </row>
    <row r="540" spans="1:10" ht="25.5">
      <c r="A540" s="331" t="s">
        <v>1608</v>
      </c>
      <c r="B540" s="302" t="s">
        <v>1611</v>
      </c>
      <c r="C540" s="305" t="s">
        <v>2597</v>
      </c>
      <c r="D540" s="141" t="s">
        <v>31</v>
      </c>
      <c r="E540" s="299">
        <v>3</v>
      </c>
      <c r="F540" s="317"/>
      <c r="G540" s="749"/>
      <c r="H540" s="749"/>
      <c r="I540" s="304"/>
      <c r="J540" s="1046"/>
    </row>
    <row r="541" spans="1:10" ht="25.5">
      <c r="A541" s="331" t="s">
        <v>1609</v>
      </c>
      <c r="B541" s="453" t="s">
        <v>843</v>
      </c>
      <c r="C541" s="305" t="s">
        <v>2598</v>
      </c>
      <c r="D541" s="283" t="s">
        <v>31</v>
      </c>
      <c r="E541" s="299">
        <v>3</v>
      </c>
      <c r="F541" s="317"/>
      <c r="G541" s="749"/>
      <c r="H541" s="749"/>
      <c r="I541" s="304"/>
      <c r="J541" s="1046"/>
    </row>
    <row r="542" spans="1:10" ht="25.5">
      <c r="A542" s="331" t="s">
        <v>1610</v>
      </c>
      <c r="B542" s="302" t="s">
        <v>844</v>
      </c>
      <c r="C542" s="305" t="s">
        <v>2599</v>
      </c>
      <c r="D542" s="141" t="s">
        <v>31</v>
      </c>
      <c r="E542" s="299">
        <v>3</v>
      </c>
      <c r="F542" s="317"/>
      <c r="G542" s="749"/>
      <c r="H542" s="749"/>
      <c r="I542" s="304"/>
      <c r="J542" s="1046"/>
    </row>
    <row r="543" spans="1:10">
      <c r="A543" s="332"/>
      <c r="B543" s="341"/>
      <c r="C543" s="385"/>
      <c r="D543" s="335"/>
      <c r="E543" s="358"/>
      <c r="F543" s="759"/>
      <c r="G543" s="1048"/>
      <c r="H543" s="87"/>
      <c r="I543" s="373" t="s">
        <v>1614</v>
      </c>
      <c r="J543" s="747"/>
    </row>
    <row r="544" spans="1:10">
      <c r="A544" s="442" t="s">
        <v>1612</v>
      </c>
      <c r="B544" s="429" t="s">
        <v>845</v>
      </c>
      <c r="C544" s="247"/>
      <c r="D544" s="443"/>
      <c r="E544" s="444"/>
      <c r="F544" s="445"/>
      <c r="G544" s="1083"/>
      <c r="H544" s="1083"/>
      <c r="I544" s="205"/>
      <c r="J544" s="1084"/>
    </row>
    <row r="545" spans="1:10" ht="38.25">
      <c r="A545" s="251" t="s">
        <v>1613</v>
      </c>
      <c r="B545" s="302" t="s">
        <v>846</v>
      </c>
      <c r="C545" s="302" t="s">
        <v>2728</v>
      </c>
      <c r="D545" s="141" t="s">
        <v>87</v>
      </c>
      <c r="E545" s="292">
        <v>16</v>
      </c>
      <c r="F545" s="761"/>
      <c r="G545" s="662"/>
      <c r="H545" s="662"/>
      <c r="I545" s="254"/>
      <c r="J545" s="1087"/>
    </row>
    <row r="546" spans="1:10">
      <c r="A546" s="332"/>
      <c r="B546" s="341"/>
      <c r="C546" s="385"/>
      <c r="D546" s="335"/>
      <c r="E546" s="358"/>
      <c r="F546" s="759"/>
      <c r="G546" s="1048"/>
      <c r="H546" s="87"/>
      <c r="I546" s="373" t="s">
        <v>1615</v>
      </c>
      <c r="J546" s="747"/>
    </row>
    <row r="547" spans="1:10" ht="15.75">
      <c r="A547" s="330" t="s">
        <v>1616</v>
      </c>
      <c r="B547" s="181" t="s">
        <v>847</v>
      </c>
      <c r="C547" s="235"/>
      <c r="D547" s="179"/>
      <c r="E547" s="455"/>
      <c r="F547" s="456"/>
      <c r="G547" s="1072"/>
      <c r="H547" s="1088"/>
      <c r="I547" s="458"/>
      <c r="J547" s="1089"/>
    </row>
    <row r="548" spans="1:10" ht="38.25">
      <c r="A548" s="280" t="s">
        <v>1620</v>
      </c>
      <c r="B548" s="305" t="s">
        <v>849</v>
      </c>
      <c r="C548" s="302" t="s">
        <v>2727</v>
      </c>
      <c r="D548" s="141" t="s">
        <v>848</v>
      </c>
      <c r="E548" s="251">
        <v>10</v>
      </c>
      <c r="F548" s="761"/>
      <c r="G548" s="1090"/>
      <c r="H548" s="1087"/>
      <c r="I548" s="254"/>
      <c r="J548" s="1087"/>
    </row>
    <row r="549" spans="1:10">
      <c r="A549" s="335"/>
      <c r="B549" s="341"/>
      <c r="C549" s="341"/>
      <c r="D549" s="341"/>
      <c r="E549" s="335"/>
      <c r="F549" s="335"/>
      <c r="G549" s="87"/>
      <c r="H549" s="1079"/>
      <c r="I549" s="373" t="s">
        <v>1617</v>
      </c>
      <c r="J549" s="1091"/>
    </row>
    <row r="550" spans="1:10">
      <c r="A550" s="330" t="s">
        <v>1618</v>
      </c>
      <c r="B550" s="189" t="s">
        <v>1619</v>
      </c>
      <c r="C550" s="235"/>
      <c r="D550" s="179"/>
      <c r="E550" s="185"/>
      <c r="F550" s="321"/>
      <c r="G550" s="1049"/>
      <c r="H550" s="1049"/>
      <c r="I550" s="320"/>
      <c r="J550" s="1045"/>
    </row>
    <row r="551" spans="1:10" ht="25.5">
      <c r="A551" s="331" t="s">
        <v>1621</v>
      </c>
      <c r="B551" s="305" t="s">
        <v>850</v>
      </c>
      <c r="C551" s="305" t="s">
        <v>851</v>
      </c>
      <c r="D551" s="141" t="s">
        <v>848</v>
      </c>
      <c r="E551" s="300">
        <v>24</v>
      </c>
      <c r="F551" s="755"/>
      <c r="G551" s="745"/>
      <c r="H551" s="1046"/>
      <c r="I551" s="409"/>
      <c r="J551" s="1081"/>
    </row>
    <row r="552" spans="1:10">
      <c r="A552" s="332"/>
      <c r="B552" s="341"/>
      <c r="C552" s="385"/>
      <c r="D552" s="335"/>
      <c r="E552" s="358"/>
      <c r="F552" s="1069"/>
      <c r="G552" s="1048"/>
      <c r="H552" s="1071"/>
      <c r="I552" s="406" t="s">
        <v>1622</v>
      </c>
      <c r="J552" s="769"/>
    </row>
    <row r="553" spans="1:10">
      <c r="A553" s="330" t="s">
        <v>1623</v>
      </c>
      <c r="B553" s="189" t="s">
        <v>852</v>
      </c>
      <c r="C553" s="234"/>
      <c r="D553" s="186"/>
      <c r="E553" s="190"/>
      <c r="F553" s="325"/>
      <c r="G553" s="1063"/>
      <c r="H553" s="1063"/>
      <c r="I553" s="324"/>
      <c r="J553" s="1064"/>
    </row>
    <row r="554" spans="1:10" ht="38.25">
      <c r="A554" s="331" t="s">
        <v>1624</v>
      </c>
      <c r="B554" s="305" t="s">
        <v>853</v>
      </c>
      <c r="C554" s="305" t="s">
        <v>2729</v>
      </c>
      <c r="D554" s="141" t="s">
        <v>848</v>
      </c>
      <c r="E554" s="300">
        <v>60</v>
      </c>
      <c r="F554" s="755"/>
      <c r="G554" s="745"/>
      <c r="H554" s="1046"/>
      <c r="I554" s="409"/>
      <c r="J554" s="1081"/>
    </row>
    <row r="555" spans="1:10">
      <c r="A555" s="332"/>
      <c r="B555" s="341"/>
      <c r="C555" s="385"/>
      <c r="D555" s="335"/>
      <c r="E555" s="358"/>
      <c r="F555" s="1069"/>
      <c r="G555" s="1048"/>
      <c r="H555" s="1071"/>
      <c r="I555" s="406" t="s">
        <v>1625</v>
      </c>
      <c r="J555" s="769"/>
    </row>
    <row r="556" spans="1:10">
      <c r="A556" s="330" t="s">
        <v>1626</v>
      </c>
      <c r="B556" s="189" t="s">
        <v>854</v>
      </c>
      <c r="C556" s="235"/>
      <c r="D556" s="179"/>
      <c r="E556" s="185"/>
      <c r="F556" s="321"/>
      <c r="G556" s="1049"/>
      <c r="H556" s="1049"/>
      <c r="I556" s="320"/>
      <c r="J556" s="1045"/>
    </row>
    <row r="557" spans="1:10" ht="38.25">
      <c r="A557" s="331" t="s">
        <v>855</v>
      </c>
      <c r="B557" s="302" t="s">
        <v>856</v>
      </c>
      <c r="C557" s="305" t="s">
        <v>857</v>
      </c>
      <c r="D557" s="141" t="s">
        <v>858</v>
      </c>
      <c r="E557" s="300">
        <v>36</v>
      </c>
      <c r="F557" s="755"/>
      <c r="G557" s="745"/>
      <c r="H557" s="1046"/>
      <c r="I557" s="409"/>
      <c r="J557" s="1081"/>
    </row>
    <row r="558" spans="1:10">
      <c r="A558" s="332"/>
      <c r="B558" s="341"/>
      <c r="C558" s="385"/>
      <c r="D558" s="335"/>
      <c r="E558" s="358"/>
      <c r="F558" s="1069"/>
      <c r="G558" s="1048"/>
      <c r="H558" s="1071"/>
      <c r="I558" s="406" t="s">
        <v>1627</v>
      </c>
      <c r="J558" s="769"/>
    </row>
    <row r="559" spans="1:10">
      <c r="A559" s="262" t="s">
        <v>1628</v>
      </c>
      <c r="B559" s="181" t="s">
        <v>2767</v>
      </c>
      <c r="C559" s="235"/>
      <c r="D559" s="179"/>
      <c r="E559" s="185"/>
      <c r="F559" s="765"/>
      <c r="G559" s="1092"/>
      <c r="H559" s="1092"/>
      <c r="I559" s="263"/>
      <c r="J559" s="1093"/>
    </row>
    <row r="560" spans="1:10" ht="114.75">
      <c r="A560" s="267" t="s">
        <v>1629</v>
      </c>
      <c r="B560" s="302" t="s">
        <v>861</v>
      </c>
      <c r="C560" s="261" t="s">
        <v>862</v>
      </c>
      <c r="D560" s="141" t="s">
        <v>87</v>
      </c>
      <c r="E560" s="299">
        <v>18</v>
      </c>
      <c r="F560" s="167"/>
      <c r="G560" s="284"/>
      <c r="H560" s="1073"/>
      <c r="I560" s="268"/>
      <c r="J560" s="1074"/>
    </row>
    <row r="561" spans="1:10" ht="76.5">
      <c r="A561" s="267" t="s">
        <v>1630</v>
      </c>
      <c r="B561" s="302" t="s">
        <v>864</v>
      </c>
      <c r="C561" s="261" t="s">
        <v>865</v>
      </c>
      <c r="D561" s="141" t="s">
        <v>87</v>
      </c>
      <c r="E561" s="299">
        <v>12</v>
      </c>
      <c r="F561" s="167"/>
      <c r="G561" s="284"/>
      <c r="H561" s="1073"/>
      <c r="I561" s="268"/>
      <c r="J561" s="1074"/>
    </row>
    <row r="562" spans="1:10" ht="76.5">
      <c r="A562" s="267" t="s">
        <v>1631</v>
      </c>
      <c r="B562" s="302" t="s">
        <v>866</v>
      </c>
      <c r="C562" s="305" t="s">
        <v>1634</v>
      </c>
      <c r="D562" s="141" t="s">
        <v>87</v>
      </c>
      <c r="E562" s="299">
        <v>30</v>
      </c>
      <c r="F562" s="167"/>
      <c r="G562" s="284"/>
      <c r="H562" s="1073"/>
      <c r="I562" s="268"/>
      <c r="J562" s="1074"/>
    </row>
    <row r="563" spans="1:10" ht="102">
      <c r="A563" s="267" t="s">
        <v>1632</v>
      </c>
      <c r="B563" s="302" t="s">
        <v>867</v>
      </c>
      <c r="C563" s="305" t="s">
        <v>868</v>
      </c>
      <c r="D563" s="141" t="s">
        <v>87</v>
      </c>
      <c r="E563" s="299">
        <v>39</v>
      </c>
      <c r="F563" s="167"/>
      <c r="G563" s="284"/>
      <c r="H563" s="1073"/>
      <c r="I563" s="268"/>
      <c r="J563" s="1074"/>
    </row>
    <row r="564" spans="1:10" ht="89.25">
      <c r="A564" s="267" t="s">
        <v>1633</v>
      </c>
      <c r="B564" s="302" t="s">
        <v>869</v>
      </c>
      <c r="C564" s="305" t="s">
        <v>2638</v>
      </c>
      <c r="D564" s="141" t="s">
        <v>87</v>
      </c>
      <c r="E564" s="299">
        <v>18</v>
      </c>
      <c r="F564" s="755"/>
      <c r="G564" s="745"/>
      <c r="H564" s="1046"/>
      <c r="I564" s="409"/>
      <c r="J564" s="1081"/>
    </row>
    <row r="565" spans="1:10">
      <c r="A565" s="332"/>
      <c r="B565" s="341"/>
      <c r="C565" s="385"/>
      <c r="D565" s="335"/>
      <c r="E565" s="358"/>
      <c r="F565" s="1069"/>
      <c r="G565" s="1048"/>
      <c r="H565" s="1071"/>
      <c r="I565" s="406" t="s">
        <v>1635</v>
      </c>
      <c r="J565" s="769"/>
    </row>
    <row r="566" spans="1:10">
      <c r="A566" s="330" t="s">
        <v>1636</v>
      </c>
      <c r="B566" s="181" t="s">
        <v>872</v>
      </c>
      <c r="C566" s="233"/>
      <c r="D566" s="178"/>
      <c r="E566" s="185"/>
      <c r="F566" s="321"/>
      <c r="G566" s="1049"/>
      <c r="H566" s="1049"/>
      <c r="I566" s="322"/>
      <c r="J566" s="1051"/>
    </row>
    <row r="567" spans="1:10" ht="25.5">
      <c r="A567" s="331" t="s">
        <v>1637</v>
      </c>
      <c r="B567" s="302" t="s">
        <v>874</v>
      </c>
      <c r="C567" s="305" t="s">
        <v>875</v>
      </c>
      <c r="D567" s="141" t="s">
        <v>87</v>
      </c>
      <c r="E567" s="299">
        <v>24</v>
      </c>
      <c r="F567" s="167"/>
      <c r="G567" s="284"/>
      <c r="H567" s="749"/>
      <c r="I567" s="304"/>
      <c r="J567" s="1046"/>
    </row>
    <row r="568" spans="1:10" ht="165.75">
      <c r="A568" s="331" t="s">
        <v>1639</v>
      </c>
      <c r="B568" s="302" t="s">
        <v>877</v>
      </c>
      <c r="C568" s="305" t="s">
        <v>1638</v>
      </c>
      <c r="D568" s="141" t="s">
        <v>87</v>
      </c>
      <c r="E568" s="299">
        <v>24</v>
      </c>
      <c r="F568" s="167"/>
      <c r="G568" s="284"/>
      <c r="H568" s="749"/>
      <c r="I568" s="304"/>
      <c r="J568" s="1046"/>
    </row>
    <row r="569" spans="1:10" ht="25.5">
      <c r="A569" s="331" t="s">
        <v>1640</v>
      </c>
      <c r="B569" s="302" t="s">
        <v>879</v>
      </c>
      <c r="C569" s="305" t="s">
        <v>1409</v>
      </c>
      <c r="D569" s="141" t="s">
        <v>49</v>
      </c>
      <c r="E569" s="299">
        <v>45</v>
      </c>
      <c r="F569" s="167"/>
      <c r="G569" s="284"/>
      <c r="H569" s="749"/>
      <c r="I569" s="304"/>
      <c r="J569" s="1046"/>
    </row>
    <row r="570" spans="1:10" ht="51">
      <c r="A570" s="331" t="s">
        <v>1641</v>
      </c>
      <c r="B570" s="302" t="s">
        <v>881</v>
      </c>
      <c r="C570" s="305" t="s">
        <v>882</v>
      </c>
      <c r="D570" s="141" t="s">
        <v>87</v>
      </c>
      <c r="E570" s="299">
        <v>9</v>
      </c>
      <c r="F570" s="141"/>
      <c r="G570" s="1094"/>
      <c r="H570" s="749"/>
      <c r="I570" s="304"/>
      <c r="J570" s="1046"/>
    </row>
    <row r="571" spans="1:10" ht="38.25">
      <c r="A571" s="331" t="s">
        <v>1642</v>
      </c>
      <c r="B571" s="302" t="s">
        <v>883</v>
      </c>
      <c r="C571" s="305" t="s">
        <v>884</v>
      </c>
      <c r="D571" s="141" t="s">
        <v>87</v>
      </c>
      <c r="E571" s="299">
        <v>30</v>
      </c>
      <c r="F571" s="141"/>
      <c r="G571" s="1094"/>
      <c r="H571" s="749"/>
      <c r="I571" s="304"/>
      <c r="J571" s="1046"/>
    </row>
    <row r="572" spans="1:10" ht="51">
      <c r="A572" s="331" t="s">
        <v>1643</v>
      </c>
      <c r="B572" s="302" t="s">
        <v>885</v>
      </c>
      <c r="C572" s="305" t="s">
        <v>886</v>
      </c>
      <c r="D572" s="141" t="s">
        <v>87</v>
      </c>
      <c r="E572" s="299">
        <v>30</v>
      </c>
      <c r="F572" s="141"/>
      <c r="G572" s="1094"/>
      <c r="H572" s="749"/>
      <c r="I572" s="304"/>
      <c r="J572" s="1046"/>
    </row>
    <row r="573" spans="1:10" ht="38.25">
      <c r="A573" s="331" t="s">
        <v>1644</v>
      </c>
      <c r="B573" s="168" t="s">
        <v>887</v>
      </c>
      <c r="C573" s="168" t="s">
        <v>2627</v>
      </c>
      <c r="D573" s="141" t="s">
        <v>87</v>
      </c>
      <c r="E573" s="299">
        <v>180</v>
      </c>
      <c r="F573" s="167"/>
      <c r="G573" s="284"/>
      <c r="H573" s="749"/>
      <c r="I573" s="304"/>
      <c r="J573" s="1046"/>
    </row>
    <row r="574" spans="1:10" ht="38.25">
      <c r="A574" s="331" t="s">
        <v>1645</v>
      </c>
      <c r="B574" s="302" t="s">
        <v>888</v>
      </c>
      <c r="C574" s="305" t="s">
        <v>889</v>
      </c>
      <c r="D574" s="141" t="s">
        <v>49</v>
      </c>
      <c r="E574" s="299">
        <v>24</v>
      </c>
      <c r="F574" s="141"/>
      <c r="G574" s="1094"/>
      <c r="H574" s="749"/>
      <c r="I574" s="304"/>
      <c r="J574" s="1046"/>
    </row>
    <row r="575" spans="1:10" ht="38.25">
      <c r="A575" s="331" t="s">
        <v>1646</v>
      </c>
      <c r="B575" s="302" t="s">
        <v>890</v>
      </c>
      <c r="C575" s="305" t="s">
        <v>891</v>
      </c>
      <c r="D575" s="141" t="s">
        <v>49</v>
      </c>
      <c r="E575" s="299">
        <v>9</v>
      </c>
      <c r="F575" s="141"/>
      <c r="G575" s="1094"/>
      <c r="H575" s="749"/>
      <c r="I575" s="304"/>
      <c r="J575" s="1046"/>
    </row>
    <row r="576" spans="1:10" ht="25.5">
      <c r="A576" s="331" t="s">
        <v>1647</v>
      </c>
      <c r="B576" s="302" t="s">
        <v>892</v>
      </c>
      <c r="C576" s="305" t="s">
        <v>1408</v>
      </c>
      <c r="D576" s="141" t="s">
        <v>49</v>
      </c>
      <c r="E576" s="299">
        <v>60</v>
      </c>
      <c r="F576" s="167"/>
      <c r="G576" s="284"/>
      <c r="H576" s="749"/>
      <c r="I576" s="304"/>
      <c r="J576" s="1046"/>
    </row>
    <row r="577" spans="1:10" ht="38.25">
      <c r="A577" s="331" t="s">
        <v>1648</v>
      </c>
      <c r="B577" s="302" t="s">
        <v>893</v>
      </c>
      <c r="C577" s="305" t="s">
        <v>894</v>
      </c>
      <c r="D577" s="141" t="s">
        <v>49</v>
      </c>
      <c r="E577" s="299">
        <v>18</v>
      </c>
      <c r="F577" s="167"/>
      <c r="G577" s="284"/>
      <c r="H577" s="749"/>
      <c r="I577" s="304"/>
      <c r="J577" s="1046"/>
    </row>
    <row r="578" spans="1:10" ht="25.5">
      <c r="A578" s="331" t="s">
        <v>1649</v>
      </c>
      <c r="B578" s="302" t="s">
        <v>895</v>
      </c>
      <c r="C578" s="305" t="s">
        <v>896</v>
      </c>
      <c r="D578" s="141" t="s">
        <v>49</v>
      </c>
      <c r="E578" s="299">
        <v>18</v>
      </c>
      <c r="F578" s="167"/>
      <c r="G578" s="284"/>
      <c r="H578" s="749"/>
      <c r="I578" s="304"/>
      <c r="J578" s="1046"/>
    </row>
    <row r="579" spans="1:10" ht="15.75">
      <c r="A579" s="331" t="s">
        <v>1650</v>
      </c>
      <c r="B579" s="302" t="s">
        <v>2604</v>
      </c>
      <c r="C579" s="305" t="s">
        <v>2603</v>
      </c>
      <c r="D579" s="141" t="s">
        <v>31</v>
      </c>
      <c r="E579" s="299">
        <v>12</v>
      </c>
      <c r="F579" s="167"/>
      <c r="G579" s="284"/>
      <c r="H579" s="749"/>
      <c r="I579" s="304"/>
      <c r="J579" s="1046"/>
    </row>
    <row r="580" spans="1:10" ht="15.75">
      <c r="A580" s="331" t="s">
        <v>1651</v>
      </c>
      <c r="B580" s="302" t="s">
        <v>897</v>
      </c>
      <c r="C580" s="305" t="s">
        <v>898</v>
      </c>
      <c r="D580" s="141" t="s">
        <v>31</v>
      </c>
      <c r="E580" s="299">
        <v>3</v>
      </c>
      <c r="F580" s="167"/>
      <c r="G580" s="284"/>
      <c r="H580" s="749"/>
      <c r="I580" s="304"/>
      <c r="J580" s="1046"/>
    </row>
    <row r="581" spans="1:10">
      <c r="A581" s="331" t="s">
        <v>1652</v>
      </c>
      <c r="B581" s="302" t="s">
        <v>899</v>
      </c>
      <c r="C581" s="305" t="s">
        <v>900</v>
      </c>
      <c r="D581" s="141" t="s">
        <v>31</v>
      </c>
      <c r="E581" s="299">
        <v>6</v>
      </c>
      <c r="F581" s="755"/>
      <c r="G581" s="745"/>
      <c r="H581" s="1046"/>
      <c r="I581" s="409"/>
      <c r="J581" s="1081"/>
    </row>
    <row r="582" spans="1:10">
      <c r="A582" s="331" t="s">
        <v>2602</v>
      </c>
      <c r="B582" s="302" t="s">
        <v>2600</v>
      </c>
      <c r="C582" s="305" t="s">
        <v>2601</v>
      </c>
      <c r="D582" s="141" t="s">
        <v>31</v>
      </c>
      <c r="E582" s="299">
        <v>30</v>
      </c>
      <c r="F582" s="766"/>
      <c r="G582" s="1095"/>
      <c r="H582" s="1096"/>
      <c r="I582" s="615"/>
      <c r="J582" s="1097"/>
    </row>
    <row r="583" spans="1:10">
      <c r="A583" s="332"/>
      <c r="B583" s="341"/>
      <c r="C583" s="385"/>
      <c r="D583" s="335"/>
      <c r="E583" s="358"/>
      <c r="F583" s="1069"/>
      <c r="G583" s="1048"/>
      <c r="H583" s="1071"/>
      <c r="I583" s="406" t="s">
        <v>1660</v>
      </c>
      <c r="J583" s="769"/>
    </row>
    <row r="584" spans="1:10">
      <c r="A584" s="330" t="s">
        <v>1653</v>
      </c>
      <c r="B584" s="181" t="s">
        <v>2766</v>
      </c>
      <c r="C584" s="234"/>
      <c r="D584" s="336"/>
      <c r="E584" s="357"/>
      <c r="F584" s="325"/>
      <c r="G584" s="1063"/>
      <c r="H584" s="1063"/>
      <c r="I584" s="324"/>
      <c r="J584" s="1064"/>
    </row>
    <row r="585" spans="1:10" ht="51">
      <c r="A585" s="331" t="s">
        <v>1654</v>
      </c>
      <c r="B585" s="305" t="s">
        <v>904</v>
      </c>
      <c r="C585" s="244" t="s">
        <v>905</v>
      </c>
      <c r="D585" s="334" t="s">
        <v>31</v>
      </c>
      <c r="E585" s="300">
        <v>12</v>
      </c>
      <c r="F585" s="317"/>
      <c r="G585" s="749"/>
      <c r="H585" s="749"/>
      <c r="I585" s="304"/>
      <c r="J585" s="1046"/>
    </row>
    <row r="586" spans="1:10" ht="25.5">
      <c r="A586" s="331" t="s">
        <v>1655</v>
      </c>
      <c r="B586" s="302" t="s">
        <v>907</v>
      </c>
      <c r="C586" s="305" t="s">
        <v>908</v>
      </c>
      <c r="D586" s="334" t="s">
        <v>31</v>
      </c>
      <c r="E586" s="300">
        <v>16</v>
      </c>
      <c r="F586" s="317"/>
      <c r="G586" s="749"/>
      <c r="H586" s="749"/>
      <c r="I586" s="304"/>
      <c r="J586" s="1046"/>
    </row>
    <row r="587" spans="1:10">
      <c r="A587" s="331" t="s">
        <v>1656</v>
      </c>
      <c r="B587" s="305" t="s">
        <v>909</v>
      </c>
      <c r="C587" s="305" t="s">
        <v>910</v>
      </c>
      <c r="D587" s="334" t="s">
        <v>31</v>
      </c>
      <c r="E587" s="300">
        <v>16</v>
      </c>
      <c r="F587" s="317"/>
      <c r="G587" s="749"/>
      <c r="H587" s="749"/>
      <c r="I587" s="304"/>
      <c r="J587" s="1046"/>
    </row>
    <row r="588" spans="1:10">
      <c r="A588" s="331" t="s">
        <v>1657</v>
      </c>
      <c r="B588" s="305" t="s">
        <v>911</v>
      </c>
      <c r="C588" s="305" t="s">
        <v>910</v>
      </c>
      <c r="D588" s="334" t="s">
        <v>31</v>
      </c>
      <c r="E588" s="300">
        <v>16</v>
      </c>
      <c r="F588" s="317"/>
      <c r="G588" s="749"/>
      <c r="H588" s="749"/>
      <c r="I588" s="304"/>
      <c r="J588" s="1046"/>
    </row>
    <row r="589" spans="1:10">
      <c r="A589" s="331" t="s">
        <v>1658</v>
      </c>
      <c r="B589" s="305" t="s">
        <v>912</v>
      </c>
      <c r="C589" s="305" t="s">
        <v>910</v>
      </c>
      <c r="D589" s="334" t="s">
        <v>31</v>
      </c>
      <c r="E589" s="300">
        <v>16</v>
      </c>
      <c r="F589" s="317"/>
      <c r="G589" s="749"/>
      <c r="H589" s="749"/>
      <c r="I589" s="304"/>
      <c r="J589" s="1046"/>
    </row>
    <row r="590" spans="1:10">
      <c r="A590" s="332"/>
      <c r="B590" s="341"/>
      <c r="C590" s="385"/>
      <c r="D590" s="335"/>
      <c r="E590" s="358"/>
      <c r="F590" s="759"/>
      <c r="G590" s="1048"/>
      <c r="H590" s="87"/>
      <c r="I590" s="373" t="s">
        <v>1661</v>
      </c>
      <c r="J590" s="747"/>
    </row>
    <row r="591" spans="1:10">
      <c r="A591" s="330" t="s">
        <v>1659</v>
      </c>
      <c r="B591" s="181" t="s">
        <v>2605</v>
      </c>
      <c r="C591" s="235"/>
      <c r="D591" s="333"/>
      <c r="E591" s="357"/>
      <c r="F591" s="321"/>
      <c r="G591" s="1049"/>
      <c r="H591" s="1049"/>
      <c r="I591" s="320"/>
      <c r="J591" s="1045"/>
    </row>
    <row r="592" spans="1:10" ht="69.75">
      <c r="A592" s="331" t="s">
        <v>1662</v>
      </c>
      <c r="B592" s="302" t="s">
        <v>916</v>
      </c>
      <c r="C592" s="305" t="s">
        <v>2732</v>
      </c>
      <c r="D592" s="141" t="s">
        <v>848</v>
      </c>
      <c r="E592" s="299">
        <v>24</v>
      </c>
      <c r="F592" s="317"/>
      <c r="G592" s="749"/>
      <c r="H592" s="749"/>
      <c r="I592" s="304"/>
      <c r="J592" s="1046"/>
    </row>
    <row r="593" spans="1:10" ht="51">
      <c r="A593" s="331" t="s">
        <v>1663</v>
      </c>
      <c r="B593" s="302" t="s">
        <v>916</v>
      </c>
      <c r="C593" s="305" t="s">
        <v>2731</v>
      </c>
      <c r="D593" s="141" t="s">
        <v>848</v>
      </c>
      <c r="E593" s="299">
        <v>40</v>
      </c>
      <c r="F593" s="317"/>
      <c r="G593" s="749"/>
      <c r="H593" s="749"/>
      <c r="I593" s="304"/>
      <c r="J593" s="1046"/>
    </row>
    <row r="594" spans="1:10" ht="51">
      <c r="A594" s="331" t="s">
        <v>1664</v>
      </c>
      <c r="B594" s="302" t="s">
        <v>916</v>
      </c>
      <c r="C594" s="305" t="s">
        <v>2730</v>
      </c>
      <c r="D594" s="141" t="s">
        <v>848</v>
      </c>
      <c r="E594" s="300">
        <v>40</v>
      </c>
      <c r="F594" s="317"/>
      <c r="G594" s="749"/>
      <c r="H594" s="749"/>
      <c r="I594" s="304"/>
      <c r="J594" s="1046"/>
    </row>
    <row r="595" spans="1:10" ht="51">
      <c r="A595" s="331" t="s">
        <v>1665</v>
      </c>
      <c r="B595" s="302" t="s">
        <v>916</v>
      </c>
      <c r="C595" s="305" t="s">
        <v>2733</v>
      </c>
      <c r="D595" s="141" t="s">
        <v>848</v>
      </c>
      <c r="E595" s="300">
        <v>40</v>
      </c>
      <c r="F595" s="317"/>
      <c r="G595" s="749"/>
      <c r="H595" s="749"/>
      <c r="I595" s="304"/>
      <c r="J595" s="1046"/>
    </row>
    <row r="596" spans="1:10">
      <c r="A596" s="332"/>
      <c r="B596" s="341"/>
      <c r="C596" s="385"/>
      <c r="D596" s="335"/>
      <c r="E596" s="358"/>
      <c r="F596" s="759"/>
      <c r="G596" s="1070"/>
      <c r="H596" s="87"/>
      <c r="I596" s="373" t="s">
        <v>1667</v>
      </c>
      <c r="J596" s="747"/>
    </row>
    <row r="597" spans="1:10">
      <c r="A597" s="462" t="s">
        <v>1666</v>
      </c>
      <c r="B597" s="181" t="s">
        <v>2606</v>
      </c>
      <c r="C597" s="235"/>
      <c r="D597" s="333"/>
      <c r="E597" s="463"/>
      <c r="F597" s="767"/>
      <c r="G597" s="1072"/>
      <c r="H597" s="1072"/>
      <c r="I597" s="464"/>
      <c r="J597" s="1098"/>
    </row>
    <row r="598" spans="1:10" ht="25.5">
      <c r="A598" s="331" t="s">
        <v>1668</v>
      </c>
      <c r="B598" s="302" t="s">
        <v>922</v>
      </c>
      <c r="C598" s="305" t="s">
        <v>923</v>
      </c>
      <c r="D598" s="141" t="s">
        <v>848</v>
      </c>
      <c r="E598" s="300">
        <v>6</v>
      </c>
      <c r="F598" s="317"/>
      <c r="G598" s="749"/>
      <c r="H598" s="749"/>
      <c r="I598" s="304"/>
      <c r="J598" s="1046"/>
    </row>
    <row r="599" spans="1:10" ht="25.5">
      <c r="A599" s="331" t="s">
        <v>1669</v>
      </c>
      <c r="B599" s="302" t="s">
        <v>922</v>
      </c>
      <c r="C599" s="305" t="s">
        <v>925</v>
      </c>
      <c r="D599" s="141" t="s">
        <v>848</v>
      </c>
      <c r="E599" s="300">
        <v>6</v>
      </c>
      <c r="F599" s="317"/>
      <c r="G599" s="749"/>
      <c r="H599" s="749"/>
      <c r="I599" s="304"/>
      <c r="J599" s="1046"/>
    </row>
    <row r="600" spans="1:10" ht="25.5">
      <c r="A600" s="331" t="s">
        <v>1670</v>
      </c>
      <c r="B600" s="302" t="s">
        <v>922</v>
      </c>
      <c r="C600" s="305" t="s">
        <v>926</v>
      </c>
      <c r="D600" s="141" t="s">
        <v>848</v>
      </c>
      <c r="E600" s="300">
        <v>6</v>
      </c>
      <c r="F600" s="317"/>
      <c r="G600" s="749"/>
      <c r="H600" s="749"/>
      <c r="I600" s="304"/>
      <c r="J600" s="1046"/>
    </row>
    <row r="601" spans="1:10" ht="25.5">
      <c r="A601" s="331" t="s">
        <v>1671</v>
      </c>
      <c r="B601" s="302" t="s">
        <v>927</v>
      </c>
      <c r="C601" s="305" t="s">
        <v>928</v>
      </c>
      <c r="D601" s="141" t="s">
        <v>848</v>
      </c>
      <c r="E601" s="300">
        <v>6</v>
      </c>
      <c r="F601" s="317"/>
      <c r="G601" s="749"/>
      <c r="H601" s="749"/>
      <c r="I601" s="304"/>
      <c r="J601" s="1046"/>
    </row>
    <row r="602" spans="1:10">
      <c r="A602" s="331" t="s">
        <v>1672</v>
      </c>
      <c r="B602" s="297" t="s">
        <v>929</v>
      </c>
      <c r="C602" s="380" t="s">
        <v>930</v>
      </c>
      <c r="D602" s="139" t="s">
        <v>848</v>
      </c>
      <c r="E602" s="150">
        <v>6</v>
      </c>
      <c r="F602" s="317"/>
      <c r="G602" s="749"/>
      <c r="H602" s="749"/>
      <c r="I602" s="304"/>
      <c r="J602" s="1046"/>
    </row>
    <row r="603" spans="1:10">
      <c r="A603" s="331" t="s">
        <v>1673</v>
      </c>
      <c r="B603" s="297" t="s">
        <v>931</v>
      </c>
      <c r="C603" s="380" t="s">
        <v>932</v>
      </c>
      <c r="D603" s="139" t="s">
        <v>848</v>
      </c>
      <c r="E603" s="150">
        <v>6</v>
      </c>
      <c r="F603" s="317"/>
      <c r="G603" s="749"/>
      <c r="H603" s="749"/>
      <c r="I603" s="304"/>
      <c r="J603" s="1046"/>
    </row>
    <row r="604" spans="1:10">
      <c r="A604" s="331" t="s">
        <v>1674</v>
      </c>
      <c r="B604" s="297" t="s">
        <v>933</v>
      </c>
      <c r="C604" s="380" t="s">
        <v>934</v>
      </c>
      <c r="D604" s="139" t="s">
        <v>848</v>
      </c>
      <c r="E604" s="150">
        <v>6</v>
      </c>
      <c r="F604" s="317"/>
      <c r="G604" s="749"/>
      <c r="H604" s="749"/>
      <c r="I604" s="304"/>
      <c r="J604" s="1046"/>
    </row>
    <row r="605" spans="1:10">
      <c r="A605" s="331" t="s">
        <v>1675</v>
      </c>
      <c r="B605" s="297" t="s">
        <v>931</v>
      </c>
      <c r="C605" s="380" t="s">
        <v>935</v>
      </c>
      <c r="D605" s="139" t="s">
        <v>848</v>
      </c>
      <c r="E605" s="150">
        <v>6</v>
      </c>
      <c r="F605" s="317"/>
      <c r="G605" s="749"/>
      <c r="H605" s="749"/>
      <c r="I605" s="304"/>
      <c r="J605" s="1046"/>
    </row>
    <row r="606" spans="1:10">
      <c r="A606" s="331" t="s">
        <v>1676</v>
      </c>
      <c r="B606" s="297" t="s">
        <v>933</v>
      </c>
      <c r="C606" s="380" t="s">
        <v>936</v>
      </c>
      <c r="D606" s="139" t="s">
        <v>848</v>
      </c>
      <c r="E606" s="150">
        <v>6</v>
      </c>
      <c r="F606" s="317"/>
      <c r="G606" s="749"/>
      <c r="H606" s="749"/>
      <c r="I606" s="304"/>
      <c r="J606" s="1046"/>
    </row>
    <row r="607" spans="1:10">
      <c r="A607" s="331" t="s">
        <v>1677</v>
      </c>
      <c r="B607" s="302" t="s">
        <v>937</v>
      </c>
      <c r="C607" s="305" t="s">
        <v>938</v>
      </c>
      <c r="D607" s="141" t="s">
        <v>848</v>
      </c>
      <c r="E607" s="300">
        <v>6</v>
      </c>
      <c r="F607" s="317"/>
      <c r="G607" s="749"/>
      <c r="H607" s="749"/>
      <c r="I607" s="304"/>
      <c r="J607" s="1046"/>
    </row>
    <row r="608" spans="1:10">
      <c r="A608" s="332"/>
      <c r="B608" s="341"/>
      <c r="C608" s="385"/>
      <c r="D608" s="335"/>
      <c r="E608" s="358"/>
      <c r="F608" s="759"/>
      <c r="G608" s="1048"/>
      <c r="H608" s="87"/>
      <c r="I608" s="373" t="s">
        <v>1678</v>
      </c>
      <c r="J608" s="747"/>
    </row>
    <row r="609" spans="1:10">
      <c r="A609" s="330" t="s">
        <v>1679</v>
      </c>
      <c r="B609" s="181" t="s">
        <v>2765</v>
      </c>
      <c r="C609" s="466"/>
      <c r="D609" s="467"/>
      <c r="E609" s="468"/>
      <c r="F609" s="321"/>
      <c r="G609" s="1049"/>
      <c r="H609" s="1049"/>
      <c r="I609" s="320"/>
      <c r="J609" s="1045"/>
    </row>
    <row r="610" spans="1:10" ht="25.5">
      <c r="A610" s="331" t="s">
        <v>1680</v>
      </c>
      <c r="B610" s="302" t="s">
        <v>939</v>
      </c>
      <c r="C610" s="380" t="s">
        <v>940</v>
      </c>
      <c r="D610" s="141" t="s">
        <v>49</v>
      </c>
      <c r="E610" s="300">
        <v>90</v>
      </c>
      <c r="F610" s="317"/>
      <c r="G610" s="749"/>
      <c r="H610" s="749"/>
      <c r="I610" s="304"/>
      <c r="J610" s="1046"/>
    </row>
    <row r="611" spans="1:10" ht="25.5">
      <c r="A611" s="331" t="s">
        <v>1681</v>
      </c>
      <c r="B611" s="302" t="s">
        <v>939</v>
      </c>
      <c r="C611" s="380" t="s">
        <v>941</v>
      </c>
      <c r="D611" s="141" t="s">
        <v>49</v>
      </c>
      <c r="E611" s="300">
        <v>300</v>
      </c>
      <c r="F611" s="317"/>
      <c r="G611" s="749"/>
      <c r="H611" s="749"/>
      <c r="I611" s="304"/>
      <c r="J611" s="1046"/>
    </row>
    <row r="612" spans="1:10" ht="25.5">
      <c r="A612" s="331" t="s">
        <v>1682</v>
      </c>
      <c r="B612" s="302" t="s">
        <v>939</v>
      </c>
      <c r="C612" s="380" t="s">
        <v>942</v>
      </c>
      <c r="D612" s="141" t="s">
        <v>49</v>
      </c>
      <c r="E612" s="300">
        <v>300</v>
      </c>
      <c r="F612" s="755"/>
      <c r="G612" s="745"/>
      <c r="H612" s="1046"/>
      <c r="I612" s="409"/>
      <c r="J612" s="1081"/>
    </row>
    <row r="613" spans="1:10">
      <c r="A613" s="332"/>
      <c r="B613" s="341"/>
      <c r="C613" s="385"/>
      <c r="D613" s="335"/>
      <c r="E613" s="358"/>
      <c r="F613" s="1069"/>
      <c r="G613" s="1070"/>
      <c r="H613" s="1071"/>
      <c r="I613" s="406" t="s">
        <v>1683</v>
      </c>
      <c r="J613" s="769"/>
    </row>
    <row r="614" spans="1:10">
      <c r="A614" s="330" t="s">
        <v>1684</v>
      </c>
      <c r="B614" s="343" t="s">
        <v>2764</v>
      </c>
      <c r="C614" s="322"/>
      <c r="D614" s="333"/>
      <c r="E614" s="357"/>
      <c r="F614" s="1065"/>
      <c r="G614" s="1066"/>
      <c r="H614" s="1049"/>
      <c r="I614" s="250"/>
      <c r="J614" s="1045"/>
    </row>
    <row r="615" spans="1:10" ht="25.5">
      <c r="A615" s="331" t="s">
        <v>1685</v>
      </c>
      <c r="B615" s="302" t="s">
        <v>943</v>
      </c>
      <c r="C615" s="305" t="s">
        <v>944</v>
      </c>
      <c r="D615" s="141" t="s">
        <v>49</v>
      </c>
      <c r="E615" s="300">
        <v>144</v>
      </c>
      <c r="F615" s="317"/>
      <c r="G615" s="749"/>
      <c r="H615" s="749"/>
      <c r="I615" s="304"/>
      <c r="J615" s="1046"/>
    </row>
    <row r="616" spans="1:10" ht="57">
      <c r="A616" s="331" t="s">
        <v>1686</v>
      </c>
      <c r="B616" s="302" t="s">
        <v>945</v>
      </c>
      <c r="C616" s="305" t="s">
        <v>946</v>
      </c>
      <c r="D616" s="141" t="s">
        <v>49</v>
      </c>
      <c r="E616" s="141">
        <v>60</v>
      </c>
      <c r="F616" s="317"/>
      <c r="G616" s="749"/>
      <c r="H616" s="749"/>
      <c r="I616" s="304"/>
      <c r="J616" s="1046"/>
    </row>
    <row r="617" spans="1:10" ht="72.75">
      <c r="A617" s="331" t="s">
        <v>1687</v>
      </c>
      <c r="B617" s="302" t="s">
        <v>947</v>
      </c>
      <c r="C617" s="305" t="s">
        <v>2734</v>
      </c>
      <c r="D617" s="141" t="s">
        <v>49</v>
      </c>
      <c r="E617" s="141">
        <v>9</v>
      </c>
      <c r="F617" s="317"/>
      <c r="G617" s="749"/>
      <c r="H617" s="749"/>
      <c r="I617" s="304"/>
      <c r="J617" s="1046"/>
    </row>
    <row r="618" spans="1:10" ht="72.75">
      <c r="A618" s="331" t="s">
        <v>1688</v>
      </c>
      <c r="B618" s="302" t="s">
        <v>948</v>
      </c>
      <c r="C618" s="305" t="s">
        <v>2734</v>
      </c>
      <c r="D618" s="141" t="s">
        <v>49</v>
      </c>
      <c r="E618" s="141">
        <v>9</v>
      </c>
      <c r="F618" s="317"/>
      <c r="G618" s="749"/>
      <c r="H618" s="749"/>
      <c r="I618" s="304"/>
      <c r="J618" s="1046"/>
    </row>
    <row r="619" spans="1:10" ht="44.25">
      <c r="A619" s="331" t="s">
        <v>1689</v>
      </c>
      <c r="B619" s="302" t="s">
        <v>949</v>
      </c>
      <c r="C619" s="305" t="s">
        <v>2735</v>
      </c>
      <c r="D619" s="141" t="s">
        <v>49</v>
      </c>
      <c r="E619" s="141">
        <v>30</v>
      </c>
      <c r="F619" s="317"/>
      <c r="G619" s="749"/>
      <c r="H619" s="749"/>
      <c r="I619" s="304"/>
      <c r="J619" s="1046"/>
    </row>
    <row r="620" spans="1:10" ht="44.25">
      <c r="A620" s="331" t="s">
        <v>1690</v>
      </c>
      <c r="B620" s="302" t="s">
        <v>950</v>
      </c>
      <c r="C620" s="305" t="s">
        <v>951</v>
      </c>
      <c r="D620" s="141" t="s">
        <v>49</v>
      </c>
      <c r="E620" s="141">
        <v>30</v>
      </c>
      <c r="F620" s="317"/>
      <c r="G620" s="749"/>
      <c r="H620" s="749"/>
      <c r="I620" s="304"/>
      <c r="J620" s="1046"/>
    </row>
    <row r="621" spans="1:10">
      <c r="A621" s="331" t="s">
        <v>1691</v>
      </c>
      <c r="B621" s="302" t="s">
        <v>2607</v>
      </c>
      <c r="C621" s="305" t="s">
        <v>2608</v>
      </c>
      <c r="D621" s="141" t="s">
        <v>49</v>
      </c>
      <c r="E621" s="141">
        <v>30</v>
      </c>
      <c r="F621" s="317"/>
      <c r="G621" s="749"/>
      <c r="H621" s="749"/>
      <c r="I621" s="304"/>
      <c r="J621" s="1046"/>
    </row>
    <row r="622" spans="1:10" ht="25.5">
      <c r="A622" s="331" t="s">
        <v>1692</v>
      </c>
      <c r="B622" s="285" t="s">
        <v>952</v>
      </c>
      <c r="C622" s="168" t="s">
        <v>953</v>
      </c>
      <c r="D622" s="141" t="s">
        <v>49</v>
      </c>
      <c r="E622" s="141">
        <v>9</v>
      </c>
      <c r="F622" s="317"/>
      <c r="G622" s="749"/>
      <c r="H622" s="749"/>
      <c r="I622" s="304"/>
      <c r="J622" s="1046"/>
    </row>
    <row r="623" spans="1:10" ht="25.5">
      <c r="A623" s="331" t="s">
        <v>1693</v>
      </c>
      <c r="B623" s="302" t="s">
        <v>954</v>
      </c>
      <c r="C623" s="305" t="s">
        <v>955</v>
      </c>
      <c r="D623" s="141" t="s">
        <v>31</v>
      </c>
      <c r="E623" s="141">
        <v>600</v>
      </c>
      <c r="F623" s="495"/>
      <c r="G623" s="745"/>
      <c r="H623" s="1046"/>
      <c r="I623" s="409"/>
      <c r="J623" s="1081"/>
    </row>
    <row r="624" spans="1:10">
      <c r="A624" s="332"/>
      <c r="B624" s="378"/>
      <c r="C624" s="385"/>
      <c r="D624" s="335"/>
      <c r="E624" s="358"/>
      <c r="F624" s="759"/>
      <c r="G624" s="1048"/>
      <c r="H624" s="1071"/>
      <c r="I624" s="406" t="s">
        <v>1694</v>
      </c>
      <c r="J624" s="769"/>
    </row>
    <row r="625" spans="1:10">
      <c r="A625" s="330" t="s">
        <v>1695</v>
      </c>
      <c r="B625" s="181" t="s">
        <v>2763</v>
      </c>
      <c r="C625" s="235"/>
      <c r="D625" s="333"/>
      <c r="E625" s="357"/>
      <c r="F625" s="321"/>
      <c r="G625" s="1049"/>
      <c r="H625" s="1049"/>
      <c r="I625" s="320"/>
      <c r="J625" s="1045"/>
    </row>
    <row r="626" spans="1:10" ht="63.75">
      <c r="A626" s="331" t="s">
        <v>1696</v>
      </c>
      <c r="B626" s="302" t="s">
        <v>957</v>
      </c>
      <c r="C626" s="305" t="s">
        <v>958</v>
      </c>
      <c r="D626" s="141" t="s">
        <v>31</v>
      </c>
      <c r="E626" s="299">
        <v>3</v>
      </c>
      <c r="F626" s="317"/>
      <c r="G626" s="749"/>
      <c r="H626" s="749"/>
      <c r="I626" s="304"/>
      <c r="J626" s="1046"/>
    </row>
    <row r="627" spans="1:10" ht="51">
      <c r="A627" s="331" t="s">
        <v>1697</v>
      </c>
      <c r="B627" s="302" t="s">
        <v>960</v>
      </c>
      <c r="C627" s="305" t="s">
        <v>961</v>
      </c>
      <c r="D627" s="141" t="s">
        <v>31</v>
      </c>
      <c r="E627" s="299">
        <v>3</v>
      </c>
      <c r="F627" s="317"/>
      <c r="G627" s="749"/>
      <c r="H627" s="749"/>
      <c r="I627" s="304"/>
      <c r="J627" s="1046"/>
    </row>
    <row r="628" spans="1:10" ht="51">
      <c r="A628" s="331" t="s">
        <v>1698</v>
      </c>
      <c r="B628" s="302" t="s">
        <v>963</v>
      </c>
      <c r="C628" s="305" t="s">
        <v>964</v>
      </c>
      <c r="D628" s="141" t="s">
        <v>31</v>
      </c>
      <c r="E628" s="299">
        <v>3</v>
      </c>
      <c r="F628" s="317"/>
      <c r="G628" s="749"/>
      <c r="H628" s="749"/>
      <c r="I628" s="304"/>
      <c r="J628" s="1046"/>
    </row>
    <row r="629" spans="1:10" ht="51">
      <c r="A629" s="331" t="s">
        <v>1699</v>
      </c>
      <c r="B629" s="302" t="s">
        <v>966</v>
      </c>
      <c r="C629" s="305" t="s">
        <v>967</v>
      </c>
      <c r="D629" s="141" t="s">
        <v>31</v>
      </c>
      <c r="E629" s="299">
        <v>3</v>
      </c>
      <c r="F629" s="317"/>
      <c r="G629" s="749"/>
      <c r="H629" s="749"/>
      <c r="I629" s="304"/>
      <c r="J629" s="1046"/>
    </row>
    <row r="630" spans="1:10" ht="51">
      <c r="A630" s="331" t="s">
        <v>1700</v>
      </c>
      <c r="B630" s="302" t="s">
        <v>969</v>
      </c>
      <c r="C630" s="305" t="s">
        <v>970</v>
      </c>
      <c r="D630" s="141" t="s">
        <v>31</v>
      </c>
      <c r="E630" s="299">
        <v>3</v>
      </c>
      <c r="F630" s="317"/>
      <c r="G630" s="749"/>
      <c r="H630" s="749"/>
      <c r="I630" s="304"/>
      <c r="J630" s="1046"/>
    </row>
    <row r="631" spans="1:10" ht="51">
      <c r="A631" s="331" t="s">
        <v>1701</v>
      </c>
      <c r="B631" s="302" t="s">
        <v>972</v>
      </c>
      <c r="C631" s="305" t="s">
        <v>973</v>
      </c>
      <c r="D631" s="141" t="s">
        <v>31</v>
      </c>
      <c r="E631" s="299">
        <v>4</v>
      </c>
      <c r="F631" s="317"/>
      <c r="G631" s="749"/>
      <c r="H631" s="749"/>
      <c r="I631" s="304"/>
      <c r="J631" s="1046"/>
    </row>
    <row r="632" spans="1:10" ht="25.5">
      <c r="A632" s="331" t="s">
        <v>1702</v>
      </c>
      <c r="B632" s="302" t="s">
        <v>975</v>
      </c>
      <c r="C632" s="305" t="s">
        <v>976</v>
      </c>
      <c r="D632" s="141" t="s">
        <v>31</v>
      </c>
      <c r="E632" s="299">
        <v>3</v>
      </c>
      <c r="F632" s="317"/>
      <c r="G632" s="749"/>
      <c r="H632" s="749"/>
      <c r="I632" s="304"/>
      <c r="J632" s="1046"/>
    </row>
    <row r="633" spans="1:10" ht="38.25">
      <c r="A633" s="331" t="s">
        <v>1703</v>
      </c>
      <c r="B633" s="302" t="s">
        <v>977</v>
      </c>
      <c r="C633" s="305" t="s">
        <v>978</v>
      </c>
      <c r="D633" s="141" t="s">
        <v>31</v>
      </c>
      <c r="E633" s="299">
        <v>3</v>
      </c>
      <c r="F633" s="317"/>
      <c r="G633" s="749"/>
      <c r="H633" s="749"/>
      <c r="I633" s="304"/>
      <c r="J633" s="1046"/>
    </row>
    <row r="634" spans="1:10" ht="25.5">
      <c r="A634" s="331" t="s">
        <v>1704</v>
      </c>
      <c r="B634" s="302" t="s">
        <v>979</v>
      </c>
      <c r="C634" s="305" t="s">
        <v>980</v>
      </c>
      <c r="D634" s="141" t="s">
        <v>31</v>
      </c>
      <c r="E634" s="299">
        <v>3</v>
      </c>
      <c r="F634" s="755"/>
      <c r="G634" s="745"/>
      <c r="H634" s="1046"/>
      <c r="I634" s="409"/>
      <c r="J634" s="1081"/>
    </row>
    <row r="635" spans="1:10">
      <c r="A635" s="332"/>
      <c r="B635" s="341"/>
      <c r="C635" s="385"/>
      <c r="D635" s="335"/>
      <c r="E635" s="358"/>
      <c r="F635" s="1069"/>
      <c r="G635" s="1048"/>
      <c r="H635" s="1071"/>
      <c r="I635" s="406" t="s">
        <v>1705</v>
      </c>
      <c r="J635" s="769"/>
    </row>
    <row r="636" spans="1:10">
      <c r="A636" s="330" t="s">
        <v>1706</v>
      </c>
      <c r="B636" s="181" t="s">
        <v>2762</v>
      </c>
      <c r="C636" s="234"/>
      <c r="D636" s="186"/>
      <c r="E636" s="187"/>
      <c r="F636" s="321"/>
      <c r="G636" s="1049"/>
      <c r="H636" s="1049"/>
      <c r="I636" s="320"/>
      <c r="J636" s="1045"/>
    </row>
    <row r="637" spans="1:10" ht="25.5">
      <c r="A637" s="331" t="s">
        <v>1707</v>
      </c>
      <c r="B637" s="302" t="s">
        <v>983</v>
      </c>
      <c r="C637" s="305" t="s">
        <v>984</v>
      </c>
      <c r="D637" s="141" t="s">
        <v>49</v>
      </c>
      <c r="E637" s="299">
        <v>240</v>
      </c>
      <c r="F637" s="317"/>
      <c r="G637" s="749"/>
      <c r="H637" s="749"/>
      <c r="I637" s="304"/>
      <c r="J637" s="1046"/>
    </row>
    <row r="638" spans="1:10" ht="25.5">
      <c r="A638" s="331" t="s">
        <v>1708</v>
      </c>
      <c r="B638" s="302" t="s">
        <v>983</v>
      </c>
      <c r="C638" s="305" t="s">
        <v>986</v>
      </c>
      <c r="D638" s="141" t="s">
        <v>49</v>
      </c>
      <c r="E638" s="299">
        <v>180</v>
      </c>
      <c r="F638" s="755"/>
      <c r="G638" s="745"/>
      <c r="H638" s="1046"/>
      <c r="I638" s="409"/>
      <c r="J638" s="1081"/>
    </row>
    <row r="639" spans="1:10">
      <c r="A639" s="332"/>
      <c r="B639" s="341"/>
      <c r="C639" s="385"/>
      <c r="D639" s="335"/>
      <c r="E639" s="358"/>
      <c r="F639" s="1069"/>
      <c r="G639" s="1070"/>
      <c r="H639" s="1071"/>
      <c r="I639" s="406" t="s">
        <v>1709</v>
      </c>
      <c r="J639" s="769"/>
    </row>
    <row r="640" spans="1:10">
      <c r="A640" s="330" t="s">
        <v>1710</v>
      </c>
      <c r="B640" s="181" t="s">
        <v>2761</v>
      </c>
      <c r="C640" s="235"/>
      <c r="D640" s="179"/>
      <c r="E640" s="187"/>
      <c r="F640" s="497"/>
      <c r="G640" s="1066"/>
      <c r="H640" s="1084"/>
      <c r="I640" s="431"/>
      <c r="J640" s="1078"/>
    </row>
    <row r="641" spans="1:10" ht="38.25">
      <c r="A641" s="267" t="s">
        <v>1717</v>
      </c>
      <c r="B641" s="305" t="s">
        <v>989</v>
      </c>
      <c r="C641" s="305" t="s">
        <v>2738</v>
      </c>
      <c r="D641" s="198" t="s">
        <v>49</v>
      </c>
      <c r="E641" s="300">
        <v>600</v>
      </c>
      <c r="F641" s="317"/>
      <c r="G641" s="749"/>
      <c r="H641" s="749"/>
      <c r="I641" s="304"/>
      <c r="J641" s="1046"/>
    </row>
    <row r="642" spans="1:10" ht="25.5">
      <c r="A642" s="267" t="s">
        <v>1718</v>
      </c>
      <c r="B642" s="302" t="s">
        <v>990</v>
      </c>
      <c r="C642" s="305" t="s">
        <v>2737</v>
      </c>
      <c r="D642" s="141" t="s">
        <v>49</v>
      </c>
      <c r="E642" s="299">
        <v>450</v>
      </c>
      <c r="F642" s="317"/>
      <c r="G642" s="749"/>
      <c r="H642" s="749"/>
      <c r="I642" s="304"/>
      <c r="J642" s="1046"/>
    </row>
    <row r="643" spans="1:10">
      <c r="A643" s="267" t="s">
        <v>1719</v>
      </c>
      <c r="B643" s="302" t="s">
        <v>990</v>
      </c>
      <c r="C643" s="305" t="s">
        <v>2736</v>
      </c>
      <c r="D643" s="141" t="s">
        <v>49</v>
      </c>
      <c r="E643" s="299">
        <v>108</v>
      </c>
      <c r="F643" s="317"/>
      <c r="G643" s="749"/>
      <c r="H643" s="749"/>
      <c r="I643" s="304"/>
      <c r="J643" s="1046"/>
    </row>
    <row r="644" spans="1:10">
      <c r="A644" s="267" t="s">
        <v>1720</v>
      </c>
      <c r="B644" s="302" t="s">
        <v>990</v>
      </c>
      <c r="C644" s="305" t="s">
        <v>2739</v>
      </c>
      <c r="D644" s="141" t="s">
        <v>31</v>
      </c>
      <c r="E644" s="299">
        <v>150</v>
      </c>
      <c r="F644" s="755"/>
      <c r="G644" s="745"/>
      <c r="H644" s="1046"/>
      <c r="I644" s="409"/>
      <c r="J644" s="1081"/>
    </row>
    <row r="645" spans="1:10">
      <c r="A645" s="332"/>
      <c r="B645" s="378"/>
      <c r="C645" s="385"/>
      <c r="D645" s="335"/>
      <c r="E645" s="358"/>
      <c r="F645" s="1069"/>
      <c r="G645" s="1048"/>
      <c r="H645" s="1071"/>
      <c r="I645" s="406" t="s">
        <v>1711</v>
      </c>
      <c r="J645" s="769"/>
    </row>
    <row r="646" spans="1:10">
      <c r="A646" s="330" t="s">
        <v>1712</v>
      </c>
      <c r="B646" s="181" t="s">
        <v>993</v>
      </c>
      <c r="C646" s="235"/>
      <c r="D646" s="333"/>
      <c r="E646" s="357"/>
      <c r="F646" s="321"/>
      <c r="G646" s="1049"/>
      <c r="H646" s="1049"/>
      <c r="I646" s="320"/>
      <c r="J646" s="1045"/>
    </row>
    <row r="647" spans="1:10" ht="25.5">
      <c r="A647" s="331" t="s">
        <v>1713</v>
      </c>
      <c r="B647" s="204" t="s">
        <v>995</v>
      </c>
      <c r="C647" s="243" t="s">
        <v>996</v>
      </c>
      <c r="D647" s="141" t="s">
        <v>49</v>
      </c>
      <c r="E647" s="299">
        <v>60</v>
      </c>
      <c r="F647" s="317"/>
      <c r="G647" s="749"/>
      <c r="H647" s="749"/>
      <c r="I647" s="304"/>
      <c r="J647" s="1046"/>
    </row>
    <row r="648" spans="1:10">
      <c r="A648" s="331" t="s">
        <v>1714</v>
      </c>
      <c r="B648" s="302" t="s">
        <v>998</v>
      </c>
      <c r="C648" s="305" t="s">
        <v>999</v>
      </c>
      <c r="D648" s="141" t="s">
        <v>49</v>
      </c>
      <c r="E648" s="299">
        <v>120</v>
      </c>
      <c r="F648" s="317"/>
      <c r="G648" s="749"/>
      <c r="H648" s="749"/>
      <c r="I648" s="304"/>
      <c r="J648" s="1046"/>
    </row>
    <row r="649" spans="1:10" ht="25.5">
      <c r="A649" s="331" t="s">
        <v>1715</v>
      </c>
      <c r="B649" s="302" t="s">
        <v>2799</v>
      </c>
      <c r="C649" s="305" t="s">
        <v>1001</v>
      </c>
      <c r="D649" s="141" t="s">
        <v>49</v>
      </c>
      <c r="E649" s="299">
        <v>60</v>
      </c>
      <c r="F649" s="317"/>
      <c r="G649" s="749"/>
      <c r="H649" s="749"/>
      <c r="I649" s="304"/>
      <c r="J649" s="1046"/>
    </row>
    <row r="650" spans="1:10" ht="25.5">
      <c r="A650" s="331" t="s">
        <v>1716</v>
      </c>
      <c r="B650" s="302" t="s">
        <v>1003</v>
      </c>
      <c r="C650" s="305" t="s">
        <v>1004</v>
      </c>
      <c r="D650" s="141" t="s">
        <v>49</v>
      </c>
      <c r="E650" s="299">
        <v>60</v>
      </c>
      <c r="F650" s="755"/>
      <c r="G650" s="745"/>
      <c r="H650" s="1046"/>
      <c r="I650" s="409"/>
      <c r="J650" s="1081"/>
    </row>
    <row r="651" spans="1:10">
      <c r="A651" s="332"/>
      <c r="B651" s="341"/>
      <c r="C651" s="385"/>
      <c r="D651" s="335"/>
      <c r="E651" s="358"/>
      <c r="F651" s="1069"/>
      <c r="G651" s="1048"/>
      <c r="H651" s="1071"/>
      <c r="I651" s="406" t="s">
        <v>1721</v>
      </c>
      <c r="J651" s="769"/>
    </row>
    <row r="652" spans="1:10">
      <c r="A652" s="330" t="s">
        <v>1722</v>
      </c>
      <c r="B652" s="181" t="s">
        <v>1007</v>
      </c>
      <c r="C652" s="235"/>
      <c r="D652" s="179"/>
      <c r="E652" s="187"/>
      <c r="F652" s="321"/>
      <c r="G652" s="1049"/>
      <c r="H652" s="1049"/>
      <c r="I652" s="320"/>
      <c r="J652" s="1045"/>
    </row>
    <row r="653" spans="1:10" ht="25.5">
      <c r="A653" s="331" t="s">
        <v>1724</v>
      </c>
      <c r="B653" s="302" t="s">
        <v>1009</v>
      </c>
      <c r="C653" s="305" t="s">
        <v>1010</v>
      </c>
      <c r="D653" s="141" t="s">
        <v>49</v>
      </c>
      <c r="E653" s="299">
        <v>72</v>
      </c>
      <c r="F653" s="224"/>
      <c r="G653" s="748"/>
      <c r="H653" s="749"/>
      <c r="I653" s="304"/>
      <c r="J653" s="1046"/>
    </row>
    <row r="654" spans="1:10">
      <c r="A654" s="331" t="s">
        <v>1725</v>
      </c>
      <c r="B654" s="302" t="s">
        <v>1012</v>
      </c>
      <c r="C654" s="305" t="s">
        <v>1013</v>
      </c>
      <c r="D654" s="141" t="s">
        <v>31</v>
      </c>
      <c r="E654" s="299">
        <v>3000</v>
      </c>
      <c r="F654" s="224"/>
      <c r="G654" s="748"/>
      <c r="H654" s="749"/>
      <c r="I654" s="304"/>
      <c r="J654" s="1046"/>
    </row>
    <row r="655" spans="1:10" ht="25.5">
      <c r="A655" s="331" t="s">
        <v>1726</v>
      </c>
      <c r="B655" s="302" t="s">
        <v>1015</v>
      </c>
      <c r="C655" s="305" t="s">
        <v>1016</v>
      </c>
      <c r="D655" s="141" t="s">
        <v>31</v>
      </c>
      <c r="E655" s="299">
        <v>30</v>
      </c>
      <c r="F655" s="224"/>
      <c r="G655" s="748"/>
      <c r="H655" s="749"/>
      <c r="I655" s="304"/>
      <c r="J655" s="1046"/>
    </row>
    <row r="656" spans="1:10" ht="25.5">
      <c r="A656" s="331" t="s">
        <v>1727</v>
      </c>
      <c r="B656" s="302" t="s">
        <v>1018</v>
      </c>
      <c r="C656" s="305" t="s">
        <v>1019</v>
      </c>
      <c r="D656" s="141" t="s">
        <v>31</v>
      </c>
      <c r="E656" s="299">
        <v>60</v>
      </c>
      <c r="F656" s="224"/>
      <c r="G656" s="748"/>
      <c r="H656" s="749"/>
      <c r="I656" s="304"/>
      <c r="J656" s="1046"/>
    </row>
    <row r="657" spans="1:10">
      <c r="A657" s="331" t="s">
        <v>1728</v>
      </c>
      <c r="B657" s="302" t="s">
        <v>1021</v>
      </c>
      <c r="C657" s="305" t="s">
        <v>2740</v>
      </c>
      <c r="D657" s="141" t="s">
        <v>49</v>
      </c>
      <c r="E657" s="299">
        <v>75</v>
      </c>
      <c r="F657" s="755"/>
      <c r="G657" s="745"/>
      <c r="H657" s="1046"/>
      <c r="I657" s="409"/>
      <c r="J657" s="1081"/>
    </row>
    <row r="658" spans="1:10">
      <c r="A658" s="332"/>
      <c r="B658" s="341"/>
      <c r="C658" s="385"/>
      <c r="D658" s="335"/>
      <c r="E658" s="358"/>
      <c r="F658" s="1069"/>
      <c r="G658" s="1048"/>
      <c r="H658" s="1071"/>
      <c r="I658" s="406" t="s">
        <v>1723</v>
      </c>
      <c r="J658" s="769"/>
    </row>
    <row r="659" spans="1:10">
      <c r="A659" s="330" t="s">
        <v>1729</v>
      </c>
      <c r="B659" s="181" t="s">
        <v>2759</v>
      </c>
      <c r="C659" s="235"/>
      <c r="D659" s="179"/>
      <c r="E659" s="187"/>
      <c r="F659" s="321"/>
      <c r="G659" s="1049"/>
      <c r="H659" s="1049"/>
      <c r="I659" s="320"/>
      <c r="J659" s="1045"/>
    </row>
    <row r="660" spans="1:10" ht="25.5">
      <c r="A660" s="381" t="s">
        <v>1734</v>
      </c>
      <c r="B660" s="297" t="s">
        <v>1025</v>
      </c>
      <c r="C660" s="380" t="s">
        <v>1730</v>
      </c>
      <c r="D660" s="139" t="s">
        <v>31</v>
      </c>
      <c r="E660" s="150">
        <v>15</v>
      </c>
      <c r="F660" s="224"/>
      <c r="G660" s="748"/>
      <c r="H660" s="748"/>
      <c r="I660" s="318"/>
      <c r="J660" s="1099"/>
    </row>
    <row r="661" spans="1:10" ht="25.5">
      <c r="A661" s="381" t="s">
        <v>1735</v>
      </c>
      <c r="B661" s="297" t="s">
        <v>1025</v>
      </c>
      <c r="C661" s="380" t="s">
        <v>1731</v>
      </c>
      <c r="D661" s="139" t="s">
        <v>31</v>
      </c>
      <c r="E661" s="150">
        <v>30</v>
      </c>
      <c r="F661" s="224"/>
      <c r="G661" s="748"/>
      <c r="H661" s="748"/>
      <c r="I661" s="318"/>
      <c r="J661" s="1099"/>
    </row>
    <row r="662" spans="1:10" ht="25.5">
      <c r="A662" s="381" t="s">
        <v>1736</v>
      </c>
      <c r="B662" s="297" t="s">
        <v>1025</v>
      </c>
      <c r="C662" s="380" t="s">
        <v>1732</v>
      </c>
      <c r="D662" s="139" t="s">
        <v>31</v>
      </c>
      <c r="E662" s="150">
        <v>30</v>
      </c>
      <c r="F662" s="224"/>
      <c r="G662" s="748"/>
      <c r="H662" s="748"/>
      <c r="I662" s="318"/>
      <c r="J662" s="1099"/>
    </row>
    <row r="663" spans="1:10" ht="25.5">
      <c r="A663" s="381" t="s">
        <v>1737</v>
      </c>
      <c r="B663" s="297" t="s">
        <v>1028</v>
      </c>
      <c r="C663" s="380" t="s">
        <v>1733</v>
      </c>
      <c r="D663" s="139" t="s">
        <v>31</v>
      </c>
      <c r="E663" s="150">
        <v>60</v>
      </c>
      <c r="F663" s="755"/>
      <c r="G663" s="745"/>
      <c r="H663" s="1046"/>
      <c r="I663" s="409"/>
      <c r="J663" s="1081"/>
    </row>
    <row r="664" spans="1:10">
      <c r="A664" s="332"/>
      <c r="B664" s="341"/>
      <c r="C664" s="385"/>
      <c r="D664" s="335"/>
      <c r="E664" s="358"/>
      <c r="F664" s="1069"/>
      <c r="G664" s="1048"/>
      <c r="H664" s="1071"/>
      <c r="I664" s="406" t="s">
        <v>1738</v>
      </c>
      <c r="J664" s="769"/>
    </row>
    <row r="665" spans="1:10">
      <c r="A665" s="330" t="s">
        <v>81</v>
      </c>
      <c r="B665" s="181" t="s">
        <v>2760</v>
      </c>
      <c r="C665" s="245"/>
      <c r="D665" s="188"/>
      <c r="E665" s="206"/>
      <c r="F665" s="321"/>
      <c r="G665" s="1049"/>
      <c r="H665" s="1049"/>
      <c r="I665" s="320"/>
      <c r="J665" s="1045"/>
    </row>
    <row r="666" spans="1:10" ht="25.5">
      <c r="A666" s="331" t="s">
        <v>1739</v>
      </c>
      <c r="B666" s="302" t="s">
        <v>1032</v>
      </c>
      <c r="C666" s="305" t="s">
        <v>2744</v>
      </c>
      <c r="D666" s="141" t="s">
        <v>31</v>
      </c>
      <c r="E666" s="300">
        <v>105000</v>
      </c>
      <c r="F666" s="317"/>
      <c r="G666" s="749"/>
      <c r="H666" s="749"/>
      <c r="I666" s="304"/>
      <c r="J666" s="1046"/>
    </row>
    <row r="667" spans="1:10" ht="25.5">
      <c r="A667" s="331" t="s">
        <v>1740</v>
      </c>
      <c r="B667" s="302" t="s">
        <v>1034</v>
      </c>
      <c r="C667" s="305" t="s">
        <v>1035</v>
      </c>
      <c r="D667" s="141" t="s">
        <v>31</v>
      </c>
      <c r="E667" s="300">
        <v>3000</v>
      </c>
      <c r="F667" s="317"/>
      <c r="G667" s="749"/>
      <c r="H667" s="749"/>
      <c r="I667" s="304"/>
      <c r="J667" s="1046"/>
    </row>
    <row r="668" spans="1:10">
      <c r="A668" s="331" t="s">
        <v>1741</v>
      </c>
      <c r="B668" s="302" t="s">
        <v>1037</v>
      </c>
      <c r="C668" s="305" t="s">
        <v>1038</v>
      </c>
      <c r="D668" s="141" t="s">
        <v>31</v>
      </c>
      <c r="E668" s="300">
        <v>600</v>
      </c>
      <c r="F668" s="317"/>
      <c r="G668" s="749"/>
      <c r="H668" s="749"/>
      <c r="I668" s="304"/>
      <c r="J668" s="1046"/>
    </row>
    <row r="669" spans="1:10" ht="25.5">
      <c r="A669" s="331" t="s">
        <v>1742</v>
      </c>
      <c r="B669" s="302" t="s">
        <v>1039</v>
      </c>
      <c r="C669" s="305" t="s">
        <v>2743</v>
      </c>
      <c r="D669" s="141" t="s">
        <v>31</v>
      </c>
      <c r="E669" s="300">
        <v>1500</v>
      </c>
      <c r="F669" s="317"/>
      <c r="G669" s="749"/>
      <c r="H669" s="749"/>
      <c r="I669" s="304"/>
      <c r="J669" s="1046"/>
    </row>
    <row r="670" spans="1:10" ht="25.5">
      <c r="A670" s="331" t="s">
        <v>1743</v>
      </c>
      <c r="B670" s="302" t="s">
        <v>1040</v>
      </c>
      <c r="C670" s="246" t="s">
        <v>2742</v>
      </c>
      <c r="D670" s="141" t="s">
        <v>31</v>
      </c>
      <c r="E670" s="300">
        <v>3000</v>
      </c>
      <c r="F670" s="317"/>
      <c r="G670" s="749"/>
      <c r="H670" s="749"/>
      <c r="I670" s="304"/>
      <c r="J670" s="1046"/>
    </row>
    <row r="671" spans="1:10" ht="25.5">
      <c r="A671" s="331" t="s">
        <v>1744</v>
      </c>
      <c r="B671" s="302" t="s">
        <v>1041</v>
      </c>
      <c r="C671" s="246" t="s">
        <v>2741</v>
      </c>
      <c r="D671" s="141" t="s">
        <v>31</v>
      </c>
      <c r="E671" s="300">
        <v>15000</v>
      </c>
      <c r="F671" s="317"/>
      <c r="G671" s="749"/>
      <c r="H671" s="749"/>
      <c r="I671" s="304"/>
      <c r="J671" s="1046"/>
    </row>
    <row r="672" spans="1:10" ht="38.25">
      <c r="A672" s="331" t="s">
        <v>1745</v>
      </c>
      <c r="B672" s="302" t="s">
        <v>1042</v>
      </c>
      <c r="C672" s="305" t="s">
        <v>1043</v>
      </c>
      <c r="D672" s="141" t="s">
        <v>31</v>
      </c>
      <c r="E672" s="300">
        <v>900</v>
      </c>
      <c r="F672" s="317"/>
      <c r="G672" s="749"/>
      <c r="H672" s="749"/>
      <c r="I672" s="304"/>
      <c r="J672" s="1046"/>
    </row>
    <row r="673" spans="1:10" ht="25.5">
      <c r="A673" s="331" t="s">
        <v>1746</v>
      </c>
      <c r="B673" s="302" t="s">
        <v>1044</v>
      </c>
      <c r="C673" s="305" t="s">
        <v>1045</v>
      </c>
      <c r="D673" s="141" t="s">
        <v>31</v>
      </c>
      <c r="E673" s="300">
        <v>900</v>
      </c>
      <c r="F673" s="317"/>
      <c r="G673" s="749"/>
      <c r="H673" s="749"/>
      <c r="I673" s="304"/>
      <c r="J673" s="1046"/>
    </row>
    <row r="674" spans="1:10">
      <c r="A674" s="332"/>
      <c r="B674" s="341"/>
      <c r="C674" s="385"/>
      <c r="D674" s="335"/>
      <c r="E674" s="358"/>
      <c r="F674" s="759"/>
      <c r="G674" s="1048"/>
      <c r="H674" s="87"/>
      <c r="I674" s="373" t="s">
        <v>1747</v>
      </c>
      <c r="J674" s="747"/>
    </row>
    <row r="675" spans="1:10">
      <c r="A675" s="330" t="s">
        <v>1748</v>
      </c>
      <c r="B675" s="181" t="s">
        <v>1048</v>
      </c>
      <c r="C675" s="245"/>
      <c r="D675" s="188"/>
      <c r="E675" s="206"/>
      <c r="F675" s="321"/>
      <c r="G675" s="1049"/>
      <c r="H675" s="1049"/>
      <c r="I675" s="320"/>
      <c r="J675" s="1045"/>
    </row>
    <row r="676" spans="1:10" ht="38.25">
      <c r="A676" s="331" t="s">
        <v>1749</v>
      </c>
      <c r="B676" s="302" t="s">
        <v>1050</v>
      </c>
      <c r="C676" s="246" t="s">
        <v>1051</v>
      </c>
      <c r="D676" s="144" t="s">
        <v>49</v>
      </c>
      <c r="E676" s="300">
        <v>120</v>
      </c>
      <c r="F676" s="755"/>
      <c r="G676" s="745"/>
      <c r="H676" s="1046"/>
      <c r="I676" s="409"/>
      <c r="J676" s="1081"/>
    </row>
    <row r="677" spans="1:10">
      <c r="A677" s="332"/>
      <c r="B677" s="341"/>
      <c r="C677" s="385"/>
      <c r="D677" s="335"/>
      <c r="E677" s="358"/>
      <c r="F677" s="1069"/>
      <c r="G677" s="1048"/>
      <c r="H677" s="1071"/>
      <c r="I677" s="406" t="s">
        <v>1754</v>
      </c>
      <c r="J677" s="769"/>
    </row>
    <row r="678" spans="1:10">
      <c r="A678" s="330" t="s">
        <v>1750</v>
      </c>
      <c r="B678" s="181" t="s">
        <v>1054</v>
      </c>
      <c r="C678" s="234"/>
      <c r="D678" s="178"/>
      <c r="E678" s="185"/>
      <c r="F678" s="321"/>
      <c r="G678" s="1049"/>
      <c r="H678" s="1049"/>
      <c r="I678" s="320"/>
      <c r="J678" s="1045"/>
    </row>
    <row r="679" spans="1:10">
      <c r="A679" s="331" t="s">
        <v>1751</v>
      </c>
      <c r="B679" s="160" t="s">
        <v>1056</v>
      </c>
      <c r="C679" s="243" t="s">
        <v>2613</v>
      </c>
      <c r="D679" s="141" t="s">
        <v>49</v>
      </c>
      <c r="E679" s="299">
        <v>18</v>
      </c>
      <c r="F679" s="224"/>
      <c r="G679" s="748"/>
      <c r="H679" s="749"/>
      <c r="I679" s="304"/>
      <c r="J679" s="1046"/>
    </row>
    <row r="680" spans="1:10">
      <c r="A680" s="331" t="s">
        <v>1752</v>
      </c>
      <c r="B680" s="160" t="s">
        <v>1056</v>
      </c>
      <c r="C680" s="243" t="s">
        <v>2614</v>
      </c>
      <c r="D680" s="153" t="s">
        <v>49</v>
      </c>
      <c r="E680" s="154">
        <v>36</v>
      </c>
      <c r="F680" s="224"/>
      <c r="G680" s="748"/>
      <c r="H680" s="749"/>
      <c r="I680" s="304"/>
      <c r="J680" s="1046"/>
    </row>
    <row r="681" spans="1:10" ht="25.5">
      <c r="A681" s="331" t="s">
        <v>1753</v>
      </c>
      <c r="B681" s="160" t="s">
        <v>1056</v>
      </c>
      <c r="C681" s="243" t="s">
        <v>2615</v>
      </c>
      <c r="D681" s="153" t="s">
        <v>49</v>
      </c>
      <c r="E681" s="154">
        <v>450</v>
      </c>
      <c r="F681" s="495"/>
      <c r="G681" s="745"/>
      <c r="H681" s="1046"/>
      <c r="I681" s="409"/>
      <c r="J681" s="1081"/>
    </row>
    <row r="682" spans="1:10">
      <c r="A682" s="332"/>
      <c r="B682" s="341"/>
      <c r="C682" s="385"/>
      <c r="D682" s="335"/>
      <c r="E682" s="358"/>
      <c r="F682" s="759"/>
      <c r="G682" s="1048"/>
      <c r="H682" s="1071"/>
      <c r="I682" s="406" t="s">
        <v>1755</v>
      </c>
      <c r="J682" s="769"/>
    </row>
    <row r="683" spans="1:10">
      <c r="A683" s="330" t="s">
        <v>1756</v>
      </c>
      <c r="B683" s="181" t="s">
        <v>1061</v>
      </c>
      <c r="C683" s="234"/>
      <c r="D683" s="178"/>
      <c r="E683" s="185"/>
      <c r="F683" s="321"/>
      <c r="G683" s="1049"/>
      <c r="H683" s="1049"/>
      <c r="I683" s="320"/>
      <c r="J683" s="1045"/>
    </row>
    <row r="684" spans="1:10">
      <c r="A684" s="331" t="s">
        <v>1757</v>
      </c>
      <c r="B684" s="160" t="s">
        <v>1063</v>
      </c>
      <c r="C684" s="243" t="s">
        <v>1064</v>
      </c>
      <c r="D684" s="154" t="s">
        <v>31</v>
      </c>
      <c r="E684" s="154">
        <v>15</v>
      </c>
      <c r="F684" s="317"/>
      <c r="G684" s="749"/>
      <c r="H684" s="749"/>
      <c r="I684" s="304"/>
      <c r="J684" s="1046"/>
    </row>
    <row r="685" spans="1:10">
      <c r="A685" s="331" t="s">
        <v>1758</v>
      </c>
      <c r="B685" s="160" t="s">
        <v>1063</v>
      </c>
      <c r="C685" s="243" t="s">
        <v>1066</v>
      </c>
      <c r="D685" s="154" t="s">
        <v>31</v>
      </c>
      <c r="E685" s="154">
        <v>15</v>
      </c>
      <c r="F685" s="317"/>
      <c r="G685" s="749"/>
      <c r="H685" s="749"/>
      <c r="I685" s="304"/>
      <c r="J685" s="1046"/>
    </row>
    <row r="686" spans="1:10">
      <c r="A686" s="331" t="s">
        <v>1759</v>
      </c>
      <c r="B686" s="160" t="s">
        <v>1063</v>
      </c>
      <c r="C686" s="243" t="s">
        <v>2745</v>
      </c>
      <c r="D686" s="154" t="s">
        <v>31</v>
      </c>
      <c r="E686" s="299">
        <v>6</v>
      </c>
      <c r="F686" s="317"/>
      <c r="G686" s="749"/>
      <c r="H686" s="749"/>
      <c r="I686" s="304"/>
      <c r="J686" s="1046"/>
    </row>
    <row r="687" spans="1:10">
      <c r="A687" s="331" t="s">
        <v>1760</v>
      </c>
      <c r="B687" s="302" t="s">
        <v>1069</v>
      </c>
      <c r="C687" s="305" t="s">
        <v>1070</v>
      </c>
      <c r="D687" s="141" t="s">
        <v>31</v>
      </c>
      <c r="E687" s="299">
        <v>12</v>
      </c>
      <c r="F687" s="317"/>
      <c r="G687" s="749"/>
      <c r="H687" s="749"/>
      <c r="I687" s="304"/>
      <c r="J687" s="1046"/>
    </row>
    <row r="688" spans="1:10" ht="25.5">
      <c r="A688" s="331" t="s">
        <v>1761</v>
      </c>
      <c r="B688" s="302" t="s">
        <v>1071</v>
      </c>
      <c r="C688" s="305" t="s">
        <v>1072</v>
      </c>
      <c r="D688" s="141" t="s">
        <v>31</v>
      </c>
      <c r="E688" s="299">
        <v>3000</v>
      </c>
      <c r="F688" s="317"/>
      <c r="G688" s="749"/>
      <c r="H688" s="749"/>
      <c r="I688" s="304"/>
      <c r="J688" s="1046"/>
    </row>
    <row r="689" spans="1:10" ht="25.5">
      <c r="A689" s="331" t="s">
        <v>1762</v>
      </c>
      <c r="B689" s="302" t="s">
        <v>1071</v>
      </c>
      <c r="C689" s="305" t="s">
        <v>1073</v>
      </c>
      <c r="D689" s="141" t="s">
        <v>31</v>
      </c>
      <c r="E689" s="299">
        <v>6000</v>
      </c>
      <c r="F689" s="317"/>
      <c r="G689" s="749"/>
      <c r="H689" s="749"/>
      <c r="I689" s="304"/>
      <c r="J689" s="1046"/>
    </row>
    <row r="690" spans="1:10" ht="25.5">
      <c r="A690" s="331" t="s">
        <v>1763</v>
      </c>
      <c r="B690" s="302" t="s">
        <v>1071</v>
      </c>
      <c r="C690" s="305" t="s">
        <v>1074</v>
      </c>
      <c r="D690" s="141" t="s">
        <v>31</v>
      </c>
      <c r="E690" s="299">
        <v>3000</v>
      </c>
      <c r="F690" s="317"/>
      <c r="G690" s="749"/>
      <c r="H690" s="749"/>
      <c r="I690" s="304"/>
      <c r="J690" s="1046"/>
    </row>
    <row r="691" spans="1:10" ht="25.5">
      <c r="A691" s="331" t="s">
        <v>1764</v>
      </c>
      <c r="B691" s="302" t="s">
        <v>1071</v>
      </c>
      <c r="C691" s="305" t="s">
        <v>1765</v>
      </c>
      <c r="D691" s="141" t="s">
        <v>31</v>
      </c>
      <c r="E691" s="299">
        <v>6000</v>
      </c>
      <c r="F691" s="753"/>
      <c r="G691" s="1073"/>
      <c r="H691" s="1073"/>
      <c r="I691" s="268"/>
      <c r="J691" s="1074"/>
    </row>
    <row r="692" spans="1:10">
      <c r="A692" s="332"/>
      <c r="B692" s="341"/>
      <c r="C692" s="385"/>
      <c r="D692" s="335"/>
      <c r="E692" s="358"/>
      <c r="F692" s="759"/>
      <c r="G692" s="1048"/>
      <c r="H692" s="1071"/>
      <c r="I692" s="406" t="s">
        <v>1771</v>
      </c>
      <c r="J692" s="769"/>
    </row>
    <row r="693" spans="1:10">
      <c r="A693" s="469" t="s">
        <v>234</v>
      </c>
      <c r="B693" s="424" t="s">
        <v>1766</v>
      </c>
      <c r="C693" s="459"/>
      <c r="D693" s="470"/>
      <c r="E693" s="471"/>
      <c r="F693" s="765"/>
      <c r="G693" s="1092"/>
      <c r="H693" s="1092"/>
      <c r="I693" s="263"/>
      <c r="J693" s="1093"/>
    </row>
    <row r="694" spans="1:10" ht="25.5">
      <c r="A694" s="267" t="s">
        <v>1767</v>
      </c>
      <c r="B694" s="639" t="s">
        <v>1075</v>
      </c>
      <c r="C694" s="168" t="s">
        <v>1076</v>
      </c>
      <c r="D694" s="141" t="s">
        <v>31</v>
      </c>
      <c r="E694" s="299">
        <v>36</v>
      </c>
      <c r="F694" s="755"/>
      <c r="G694" s="745"/>
      <c r="H694" s="1046"/>
      <c r="I694" s="409"/>
      <c r="J694" s="1081"/>
    </row>
    <row r="695" spans="1:10">
      <c r="A695" s="332"/>
      <c r="B695" s="341"/>
      <c r="C695" s="385"/>
      <c r="D695" s="335"/>
      <c r="E695" s="358"/>
      <c r="F695" s="1069"/>
      <c r="G695" s="1048"/>
      <c r="H695" s="1071"/>
      <c r="I695" s="406" t="s">
        <v>1772</v>
      </c>
      <c r="J695" s="769"/>
    </row>
    <row r="696" spans="1:10">
      <c r="A696" s="330" t="s">
        <v>1768</v>
      </c>
      <c r="B696" s="181" t="s">
        <v>1077</v>
      </c>
      <c r="C696" s="473"/>
      <c r="D696" s="474"/>
      <c r="E696" s="475"/>
      <c r="F696" s="321"/>
      <c r="G696" s="1049"/>
      <c r="H696" s="1049"/>
      <c r="I696" s="320"/>
      <c r="J696" s="1045"/>
    </row>
    <row r="697" spans="1:10">
      <c r="A697" s="267" t="s">
        <v>1769</v>
      </c>
      <c r="B697" s="302" t="s">
        <v>1078</v>
      </c>
      <c r="C697" s="305" t="s">
        <v>1079</v>
      </c>
      <c r="D697" s="141" t="s">
        <v>31</v>
      </c>
      <c r="E697" s="299">
        <v>30</v>
      </c>
      <c r="F697" s="317"/>
      <c r="G697" s="749"/>
      <c r="H697" s="749"/>
      <c r="I697" s="304"/>
      <c r="J697" s="1046"/>
    </row>
    <row r="698" spans="1:10" ht="25.5">
      <c r="A698" s="267" t="s">
        <v>1770</v>
      </c>
      <c r="B698" s="302" t="s">
        <v>1080</v>
      </c>
      <c r="C698" s="305" t="s">
        <v>1777</v>
      </c>
      <c r="D698" s="144" t="s">
        <v>31</v>
      </c>
      <c r="E698" s="300">
        <v>36</v>
      </c>
      <c r="F698" s="317"/>
      <c r="G698" s="749"/>
      <c r="H698" s="749"/>
      <c r="I698" s="304"/>
      <c r="J698" s="1046"/>
    </row>
    <row r="699" spans="1:10">
      <c r="A699" s="332"/>
      <c r="B699" s="341"/>
      <c r="C699" s="385"/>
      <c r="D699" s="335"/>
      <c r="E699" s="358"/>
      <c r="F699" s="759"/>
      <c r="G699" s="1048"/>
      <c r="H699" s="87"/>
      <c r="I699" s="373" t="s">
        <v>1773</v>
      </c>
      <c r="J699" s="747"/>
    </row>
    <row r="700" spans="1:10">
      <c r="A700" s="330" t="s">
        <v>1774</v>
      </c>
      <c r="B700" s="181" t="s">
        <v>1081</v>
      </c>
      <c r="C700" s="322"/>
      <c r="D700" s="333"/>
      <c r="E700" s="357"/>
      <c r="F700" s="321"/>
      <c r="G700" s="1049"/>
      <c r="H700" s="1049"/>
      <c r="I700" s="320"/>
      <c r="J700" s="1045"/>
    </row>
    <row r="701" spans="1:10" ht="25.5">
      <c r="A701" s="331" t="s">
        <v>1775</v>
      </c>
      <c r="B701" s="148" t="s">
        <v>1082</v>
      </c>
      <c r="C701" s="192" t="s">
        <v>1776</v>
      </c>
      <c r="D701" s="156" t="s">
        <v>87</v>
      </c>
      <c r="E701" s="291">
        <v>72</v>
      </c>
      <c r="F701" s="755"/>
      <c r="G701" s="745"/>
      <c r="H701" s="1046"/>
      <c r="I701" s="409"/>
      <c r="J701" s="1081"/>
    </row>
    <row r="702" spans="1:10">
      <c r="A702" s="332"/>
      <c r="B702" s="341"/>
      <c r="C702" s="385"/>
      <c r="D702" s="335"/>
      <c r="E702" s="358"/>
      <c r="F702" s="1069"/>
      <c r="G702" s="1048"/>
      <c r="H702" s="1071"/>
      <c r="I702" s="406" t="s">
        <v>1778</v>
      </c>
      <c r="J702" s="769"/>
    </row>
    <row r="703" spans="1:10">
      <c r="A703" s="330" t="s">
        <v>1781</v>
      </c>
      <c r="B703" s="278" t="s">
        <v>1084</v>
      </c>
      <c r="C703" s="322"/>
      <c r="D703" s="333"/>
      <c r="E703" s="357"/>
      <c r="F703" s="321"/>
      <c r="G703" s="1049"/>
      <c r="H703" s="1049"/>
      <c r="I703" s="320"/>
      <c r="J703" s="1045"/>
    </row>
    <row r="704" spans="1:10">
      <c r="A704" s="331" t="s">
        <v>1782</v>
      </c>
      <c r="B704" s="302" t="s">
        <v>1085</v>
      </c>
      <c r="C704" s="305" t="s">
        <v>1086</v>
      </c>
      <c r="D704" s="141" t="s">
        <v>31</v>
      </c>
      <c r="E704" s="299">
        <v>24</v>
      </c>
      <c r="F704" s="317"/>
      <c r="G704" s="749"/>
      <c r="H704" s="748"/>
      <c r="I704" s="318"/>
      <c r="J704" s="1046"/>
    </row>
    <row r="705" spans="1:10">
      <c r="A705" s="331" t="s">
        <v>1783</v>
      </c>
      <c r="B705" s="302" t="s">
        <v>1085</v>
      </c>
      <c r="C705" s="305" t="s">
        <v>1780</v>
      </c>
      <c r="D705" s="141" t="s">
        <v>31</v>
      </c>
      <c r="E705" s="299">
        <v>12</v>
      </c>
      <c r="F705" s="495"/>
      <c r="G705" s="745"/>
      <c r="H705" s="1046"/>
      <c r="I705" s="409"/>
      <c r="J705" s="1081"/>
    </row>
    <row r="706" spans="1:10">
      <c r="A706" s="332"/>
      <c r="B706" s="341"/>
      <c r="C706" s="385"/>
      <c r="D706" s="335"/>
      <c r="E706" s="358"/>
      <c r="F706" s="759"/>
      <c r="G706" s="1070"/>
      <c r="H706" s="1071"/>
      <c r="I706" s="406" t="s">
        <v>1779</v>
      </c>
      <c r="J706" s="769"/>
    </row>
    <row r="707" spans="1:10">
      <c r="A707" s="330" t="s">
        <v>1784</v>
      </c>
      <c r="B707" s="135" t="s">
        <v>1087</v>
      </c>
      <c r="C707" s="322"/>
      <c r="D707" s="333"/>
      <c r="E707" s="357"/>
      <c r="F707" s="1065"/>
      <c r="G707" s="1066"/>
      <c r="H707" s="1049"/>
      <c r="I707" s="250"/>
      <c r="J707" s="1045"/>
    </row>
    <row r="708" spans="1:10" ht="89.25">
      <c r="A708" s="381" t="s">
        <v>1785</v>
      </c>
      <c r="B708" s="297" t="s">
        <v>1089</v>
      </c>
      <c r="C708" s="305" t="s">
        <v>1090</v>
      </c>
      <c r="D708" s="334" t="s">
        <v>858</v>
      </c>
      <c r="E708" s="334">
        <v>10</v>
      </c>
      <c r="F708" s="1100"/>
      <c r="G708" s="746"/>
      <c r="H708" s="748"/>
      <c r="I708" s="226"/>
      <c r="J708" s="1099"/>
    </row>
    <row r="709" spans="1:10" ht="76.5">
      <c r="A709" s="381" t="s">
        <v>1786</v>
      </c>
      <c r="B709" s="297" t="s">
        <v>1092</v>
      </c>
      <c r="C709" s="305" t="s">
        <v>1093</v>
      </c>
      <c r="D709" s="334" t="s">
        <v>858</v>
      </c>
      <c r="E709" s="334">
        <v>10</v>
      </c>
      <c r="F709" s="1100"/>
      <c r="G709" s="746"/>
      <c r="H709" s="748"/>
      <c r="I709" s="226"/>
      <c r="J709" s="1099"/>
    </row>
    <row r="710" spans="1:10" ht="89.25">
      <c r="A710" s="381" t="s">
        <v>1787</v>
      </c>
      <c r="B710" s="297" t="s">
        <v>1095</v>
      </c>
      <c r="C710" s="305" t="s">
        <v>1096</v>
      </c>
      <c r="D710" s="334" t="s">
        <v>858</v>
      </c>
      <c r="E710" s="334">
        <v>10</v>
      </c>
      <c r="F710" s="1100"/>
      <c r="G710" s="746"/>
      <c r="H710" s="748"/>
      <c r="I710" s="226"/>
      <c r="J710" s="1099"/>
    </row>
    <row r="711" spans="1:10" ht="76.5">
      <c r="A711" s="381" t="s">
        <v>1788</v>
      </c>
      <c r="B711" s="297" t="s">
        <v>1098</v>
      </c>
      <c r="C711" s="305" t="s">
        <v>1099</v>
      </c>
      <c r="D711" s="334" t="s">
        <v>858</v>
      </c>
      <c r="E711" s="334">
        <v>10</v>
      </c>
      <c r="F711" s="1100"/>
      <c r="G711" s="746"/>
      <c r="H711" s="748"/>
      <c r="I711" s="226"/>
      <c r="J711" s="1099"/>
    </row>
    <row r="712" spans="1:10" ht="38.25">
      <c r="A712" s="381" t="s">
        <v>1789</v>
      </c>
      <c r="B712" s="297" t="s">
        <v>1101</v>
      </c>
      <c r="C712" s="305" t="s">
        <v>1102</v>
      </c>
      <c r="D712" s="334" t="s">
        <v>858</v>
      </c>
      <c r="E712" s="334">
        <v>9</v>
      </c>
      <c r="F712" s="1100"/>
      <c r="G712" s="746"/>
      <c r="H712" s="748"/>
      <c r="I712" s="226"/>
      <c r="J712" s="1099"/>
    </row>
    <row r="713" spans="1:10" ht="51">
      <c r="A713" s="381" t="s">
        <v>1790</v>
      </c>
      <c r="B713" s="222" t="s">
        <v>1104</v>
      </c>
      <c r="C713" s="353" t="s">
        <v>1105</v>
      </c>
      <c r="D713" s="334" t="s">
        <v>858</v>
      </c>
      <c r="E713" s="334">
        <v>9</v>
      </c>
      <c r="F713" s="1100"/>
      <c r="G713" s="746"/>
      <c r="H713" s="748"/>
      <c r="I713" s="226"/>
      <c r="J713" s="1099"/>
    </row>
    <row r="714" spans="1:10" ht="38.25">
      <c r="A714" s="381" t="s">
        <v>1791</v>
      </c>
      <c r="B714" s="380" t="s">
        <v>1107</v>
      </c>
      <c r="C714" s="353" t="s">
        <v>1108</v>
      </c>
      <c r="D714" s="334" t="s">
        <v>858</v>
      </c>
      <c r="E714" s="334">
        <v>9</v>
      </c>
      <c r="F714" s="1100"/>
      <c r="G714" s="746"/>
      <c r="H714" s="748"/>
      <c r="I714" s="226"/>
      <c r="J714" s="1099"/>
    </row>
    <row r="715" spans="1:10" ht="76.5">
      <c r="A715" s="381" t="s">
        <v>1792</v>
      </c>
      <c r="B715" s="297" t="s">
        <v>1110</v>
      </c>
      <c r="C715" s="305" t="s">
        <v>1111</v>
      </c>
      <c r="D715" s="334" t="s">
        <v>858</v>
      </c>
      <c r="E715" s="334">
        <v>9</v>
      </c>
      <c r="F715" s="1100"/>
      <c r="G715" s="746"/>
      <c r="H715" s="748"/>
      <c r="I715" s="226"/>
      <c r="J715" s="1099"/>
    </row>
    <row r="716" spans="1:10" ht="63.75">
      <c r="A716" s="381" t="s">
        <v>1793</v>
      </c>
      <c r="B716" s="380" t="s">
        <v>1112</v>
      </c>
      <c r="C716" s="168" t="s">
        <v>1113</v>
      </c>
      <c r="D716" s="334" t="s">
        <v>858</v>
      </c>
      <c r="E716" s="334">
        <v>9</v>
      </c>
      <c r="F716" s="1100"/>
      <c r="G716" s="746"/>
      <c r="H716" s="748"/>
      <c r="I716" s="226"/>
      <c r="J716" s="1099"/>
    </row>
    <row r="717" spans="1:10" ht="76.5">
      <c r="A717" s="381" t="s">
        <v>1794</v>
      </c>
      <c r="B717" s="297" t="s">
        <v>1114</v>
      </c>
      <c r="C717" s="305" t="s">
        <v>1115</v>
      </c>
      <c r="D717" s="334" t="s">
        <v>858</v>
      </c>
      <c r="E717" s="334">
        <v>9</v>
      </c>
      <c r="F717" s="755"/>
      <c r="G717" s="1080"/>
      <c r="H717" s="1081"/>
      <c r="I717" s="409"/>
      <c r="J717" s="1081"/>
    </row>
    <row r="718" spans="1:10" ht="25.5">
      <c r="A718" s="381" t="s">
        <v>1795</v>
      </c>
      <c r="B718" s="297" t="s">
        <v>1116</v>
      </c>
      <c r="C718" s="305" t="s">
        <v>2747</v>
      </c>
      <c r="D718" s="334" t="s">
        <v>858</v>
      </c>
      <c r="E718" s="334">
        <v>9</v>
      </c>
      <c r="F718" s="1100"/>
      <c r="G718" s="746"/>
      <c r="H718" s="748"/>
      <c r="I718" s="226"/>
      <c r="J718" s="1099"/>
    </row>
    <row r="719" spans="1:10" ht="25.5">
      <c r="A719" s="381" t="s">
        <v>1796</v>
      </c>
      <c r="B719" s="297" t="s">
        <v>1117</v>
      </c>
      <c r="C719" s="305" t="s">
        <v>1118</v>
      </c>
      <c r="D719" s="334" t="s">
        <v>858</v>
      </c>
      <c r="E719" s="334">
        <v>9</v>
      </c>
      <c r="F719" s="755"/>
      <c r="G719" s="745"/>
      <c r="H719" s="1046"/>
      <c r="I719" s="409"/>
      <c r="J719" s="1081"/>
    </row>
    <row r="720" spans="1:10">
      <c r="A720" s="332"/>
      <c r="B720" s="378"/>
      <c r="C720" s="385"/>
      <c r="D720" s="335"/>
      <c r="E720" s="358"/>
      <c r="F720" s="1069"/>
      <c r="G720" s="1070"/>
      <c r="H720" s="1071"/>
      <c r="I720" s="406" t="s">
        <v>1797</v>
      </c>
      <c r="J720" s="769"/>
    </row>
    <row r="721" spans="1:10">
      <c r="A721" s="476" t="s">
        <v>1798</v>
      </c>
      <c r="B721" s="477" t="s">
        <v>1119</v>
      </c>
      <c r="C721" s="478"/>
      <c r="D721" s="479"/>
      <c r="E721" s="480"/>
      <c r="F721" s="1101"/>
      <c r="G721" s="1066"/>
      <c r="H721" s="1088"/>
      <c r="I721" s="483"/>
      <c r="J721" s="1089"/>
    </row>
    <row r="722" spans="1:10" ht="25.5">
      <c r="A722" s="269" t="s">
        <v>1801</v>
      </c>
      <c r="B722" s="288" t="s">
        <v>1120</v>
      </c>
      <c r="C722" s="289" t="s">
        <v>1121</v>
      </c>
      <c r="D722" s="290" t="s">
        <v>858</v>
      </c>
      <c r="E722" s="290">
        <v>6</v>
      </c>
      <c r="F722" s="1100"/>
      <c r="G722" s="746"/>
      <c r="H722" s="748"/>
      <c r="I722" s="226"/>
      <c r="J722" s="1099"/>
    </row>
    <row r="723" spans="1:10">
      <c r="A723" s="332"/>
      <c r="B723" s="341"/>
      <c r="C723" s="385"/>
      <c r="D723" s="335"/>
      <c r="E723" s="358"/>
      <c r="F723" s="759"/>
      <c r="G723" s="1048"/>
      <c r="H723" s="87"/>
      <c r="I723" s="373" t="s">
        <v>1809</v>
      </c>
      <c r="J723" s="747"/>
    </row>
    <row r="724" spans="1:10">
      <c r="A724" s="330" t="s">
        <v>1799</v>
      </c>
      <c r="B724" s="324" t="s">
        <v>1122</v>
      </c>
      <c r="C724" s="484"/>
      <c r="D724" s="457"/>
      <c r="E724" s="457"/>
      <c r="F724" s="1102"/>
      <c r="G724" s="1103"/>
      <c r="H724" s="1044"/>
      <c r="I724" s="461"/>
      <c r="J724" s="1104"/>
    </row>
    <row r="725" spans="1:10" ht="25.5">
      <c r="A725" s="271" t="s">
        <v>1800</v>
      </c>
      <c r="B725" s="272" t="s">
        <v>1123</v>
      </c>
      <c r="C725" s="273" t="s">
        <v>2746</v>
      </c>
      <c r="D725" s="274" t="s">
        <v>858</v>
      </c>
      <c r="E725" s="274">
        <v>9</v>
      </c>
      <c r="F725" s="1105"/>
      <c r="G725" s="1090"/>
      <c r="H725" s="662"/>
      <c r="I725" s="253"/>
      <c r="J725" s="1087"/>
    </row>
    <row r="726" spans="1:10">
      <c r="A726" s="332"/>
      <c r="B726" s="341"/>
      <c r="C726" s="385"/>
      <c r="D726" s="335"/>
      <c r="E726" s="358"/>
      <c r="F726" s="759"/>
      <c r="G726" s="1048"/>
      <c r="H726" s="87"/>
      <c r="I726" s="373" t="s">
        <v>1810</v>
      </c>
      <c r="J726" s="747"/>
    </row>
    <row r="727" spans="1:10">
      <c r="A727" s="330" t="s">
        <v>1802</v>
      </c>
      <c r="B727" s="343" t="s">
        <v>1339</v>
      </c>
      <c r="C727" s="322"/>
      <c r="D727" s="333"/>
      <c r="E727" s="357"/>
      <c r="F727" s="321"/>
      <c r="G727" s="1049"/>
      <c r="H727" s="1049"/>
      <c r="I727" s="320"/>
      <c r="J727" s="1045"/>
    </row>
    <row r="728" spans="1:10" ht="25.5">
      <c r="A728" s="331" t="s">
        <v>1803</v>
      </c>
      <c r="B728" s="297" t="s">
        <v>1137</v>
      </c>
      <c r="C728" s="387" t="s">
        <v>1138</v>
      </c>
      <c r="D728" s="334" t="s">
        <v>31</v>
      </c>
      <c r="E728" s="303">
        <v>30</v>
      </c>
      <c r="F728" s="317"/>
      <c r="G728" s="749"/>
      <c r="H728" s="749"/>
      <c r="I728" s="304"/>
      <c r="J728" s="1046"/>
    </row>
    <row r="729" spans="1:10">
      <c r="A729" s="331" t="s">
        <v>1804</v>
      </c>
      <c r="B729" s="297" t="s">
        <v>1140</v>
      </c>
      <c r="C729" s="387" t="s">
        <v>1141</v>
      </c>
      <c r="D729" s="334" t="s">
        <v>31</v>
      </c>
      <c r="E729" s="303">
        <v>6</v>
      </c>
      <c r="F729" s="317"/>
      <c r="G729" s="749"/>
      <c r="H729" s="749"/>
      <c r="I729" s="304"/>
      <c r="J729" s="1046"/>
    </row>
    <row r="730" spans="1:10">
      <c r="A730" s="331" t="s">
        <v>1805</v>
      </c>
      <c r="B730" s="297" t="s">
        <v>1142</v>
      </c>
      <c r="C730" s="387" t="s">
        <v>1143</v>
      </c>
      <c r="D730" s="334" t="s">
        <v>31</v>
      </c>
      <c r="E730" s="303">
        <v>18</v>
      </c>
      <c r="F730" s="317"/>
      <c r="G730" s="749"/>
      <c r="H730" s="749"/>
      <c r="I730" s="304"/>
      <c r="J730" s="1046"/>
    </row>
    <row r="731" spans="1:10">
      <c r="A731" s="332"/>
      <c r="B731" s="341"/>
      <c r="C731" s="385"/>
      <c r="D731" s="335"/>
      <c r="E731" s="358"/>
      <c r="F731" s="759"/>
      <c r="G731" s="1048"/>
      <c r="H731" s="87"/>
      <c r="I731" s="373" t="s">
        <v>1811</v>
      </c>
      <c r="J731" s="747"/>
    </row>
    <row r="732" spans="1:10">
      <c r="A732" s="330" t="s">
        <v>1806</v>
      </c>
      <c r="B732" s="343" t="s">
        <v>1340</v>
      </c>
      <c r="C732" s="322"/>
      <c r="D732" s="333"/>
      <c r="E732" s="357"/>
      <c r="F732" s="321"/>
      <c r="G732" s="1049"/>
      <c r="H732" s="1049"/>
      <c r="I732" s="320"/>
      <c r="J732" s="1045"/>
    </row>
    <row r="733" spans="1:10">
      <c r="A733" s="331" t="s">
        <v>1807</v>
      </c>
      <c r="B733" s="297" t="s">
        <v>1144</v>
      </c>
      <c r="C733" s="387" t="s">
        <v>2628</v>
      </c>
      <c r="D733" s="334" t="s">
        <v>31</v>
      </c>
      <c r="E733" s="303">
        <v>6</v>
      </c>
      <c r="F733" s="317"/>
      <c r="G733" s="749"/>
      <c r="H733" s="749"/>
      <c r="I733" s="304"/>
      <c r="J733" s="1046"/>
    </row>
    <row r="734" spans="1:10">
      <c r="A734" s="331" t="s">
        <v>1808</v>
      </c>
      <c r="B734" s="297" t="s">
        <v>1145</v>
      </c>
      <c r="C734" s="387" t="s">
        <v>2629</v>
      </c>
      <c r="D734" s="334" t="s">
        <v>31</v>
      </c>
      <c r="E734" s="303">
        <v>6</v>
      </c>
      <c r="F734" s="317"/>
      <c r="G734" s="749"/>
      <c r="H734" s="749"/>
      <c r="I734" s="304"/>
      <c r="J734" s="1046"/>
    </row>
    <row r="735" spans="1:10">
      <c r="A735" s="332"/>
      <c r="B735" s="341"/>
      <c r="C735" s="385"/>
      <c r="D735" s="335"/>
      <c r="E735" s="358"/>
      <c r="F735" s="759"/>
      <c r="G735" s="1048"/>
      <c r="H735" s="87"/>
      <c r="I735" s="373" t="s">
        <v>1812</v>
      </c>
      <c r="J735" s="747"/>
    </row>
    <row r="736" spans="1:10">
      <c r="A736" s="330" t="s">
        <v>1813</v>
      </c>
      <c r="B736" s="343" t="s">
        <v>1341</v>
      </c>
      <c r="C736" s="388"/>
      <c r="D736" s="336"/>
      <c r="E736" s="357"/>
      <c r="F736" s="325"/>
      <c r="G736" s="1063"/>
      <c r="H736" s="1063"/>
      <c r="I736" s="324"/>
      <c r="J736" s="1064"/>
    </row>
    <row r="737" spans="1:10">
      <c r="A737" s="331" t="s">
        <v>1814</v>
      </c>
      <c r="B737" s="297" t="s">
        <v>1149</v>
      </c>
      <c r="C737" s="387" t="s">
        <v>1150</v>
      </c>
      <c r="D737" s="334" t="s">
        <v>31</v>
      </c>
      <c r="E737" s="360">
        <v>3</v>
      </c>
      <c r="F737" s="317"/>
      <c r="G737" s="749"/>
      <c r="H737" s="749"/>
      <c r="I737" s="304"/>
      <c r="J737" s="1046"/>
    </row>
    <row r="738" spans="1:10">
      <c r="A738" s="332"/>
      <c r="B738" s="341"/>
      <c r="C738" s="385"/>
      <c r="D738" s="335"/>
      <c r="E738" s="358"/>
      <c r="F738" s="759"/>
      <c r="G738" s="1048"/>
      <c r="H738" s="87"/>
      <c r="I738" s="373" t="s">
        <v>1819</v>
      </c>
      <c r="J738" s="747"/>
    </row>
    <row r="739" spans="1:10">
      <c r="A739" s="330" t="s">
        <v>1815</v>
      </c>
      <c r="B739" s="343" t="s">
        <v>1152</v>
      </c>
      <c r="C739" s="388"/>
      <c r="D739" s="336"/>
      <c r="E739" s="357"/>
      <c r="F739" s="325"/>
      <c r="G739" s="1063"/>
      <c r="H739" s="1063"/>
      <c r="I739" s="324"/>
      <c r="J739" s="1064"/>
    </row>
    <row r="740" spans="1:10" ht="38.25">
      <c r="A740" s="331" t="s">
        <v>1816</v>
      </c>
      <c r="B740" s="297" t="s">
        <v>1152</v>
      </c>
      <c r="C740" s="387" t="s">
        <v>1153</v>
      </c>
      <c r="D740" s="334" t="s">
        <v>31</v>
      </c>
      <c r="E740" s="360">
        <v>6</v>
      </c>
      <c r="F740" s="317"/>
      <c r="G740" s="749"/>
      <c r="H740" s="749"/>
      <c r="I740" s="304"/>
      <c r="J740" s="1046"/>
    </row>
    <row r="741" spans="1:10">
      <c r="A741" s="331" t="s">
        <v>1817</v>
      </c>
      <c r="B741" s="293" t="s">
        <v>1078</v>
      </c>
      <c r="C741" s="293" t="s">
        <v>1307</v>
      </c>
      <c r="D741" s="294" t="s">
        <v>31</v>
      </c>
      <c r="E741" s="361" t="s">
        <v>558</v>
      </c>
      <c r="F741" s="317"/>
      <c r="G741" s="749"/>
      <c r="H741" s="749"/>
      <c r="I741" s="304"/>
      <c r="J741" s="1046"/>
    </row>
    <row r="742" spans="1:10" ht="51.75">
      <c r="A742" s="331" t="s">
        <v>1818</v>
      </c>
      <c r="B742" s="419" t="s">
        <v>1308</v>
      </c>
      <c r="C742" s="485" t="s">
        <v>1309</v>
      </c>
      <c r="D742" s="384" t="s">
        <v>31</v>
      </c>
      <c r="E742" s="384">
        <v>24</v>
      </c>
      <c r="F742" s="317"/>
      <c r="G742" s="749"/>
      <c r="H742" s="749"/>
      <c r="I742" s="304"/>
      <c r="J742" s="1046"/>
    </row>
    <row r="743" spans="1:10">
      <c r="A743" s="332"/>
      <c r="B743" s="341"/>
      <c r="C743" s="385"/>
      <c r="D743" s="335"/>
      <c r="E743" s="358"/>
      <c r="F743" s="759"/>
      <c r="G743" s="1048"/>
      <c r="H743" s="87"/>
      <c r="I743" s="373" t="s">
        <v>1822</v>
      </c>
      <c r="J743" s="747"/>
    </row>
    <row r="744" spans="1:10">
      <c r="A744" s="330" t="s">
        <v>1820</v>
      </c>
      <c r="B744" s="343" t="s">
        <v>1342</v>
      </c>
      <c r="C744" s="388"/>
      <c r="D744" s="336"/>
      <c r="E744" s="357"/>
      <c r="F744" s="325"/>
      <c r="G744" s="1063"/>
      <c r="H744" s="1063"/>
      <c r="I744" s="324"/>
      <c r="J744" s="1064"/>
    </row>
    <row r="745" spans="1:10">
      <c r="A745" s="331" t="s">
        <v>1821</v>
      </c>
      <c r="B745" s="297" t="s">
        <v>1155</v>
      </c>
      <c r="C745" s="380" t="s">
        <v>1156</v>
      </c>
      <c r="D745" s="334" t="s">
        <v>31</v>
      </c>
      <c r="E745" s="360">
        <v>3</v>
      </c>
      <c r="F745" s="317"/>
      <c r="G745" s="749"/>
      <c r="H745" s="749"/>
      <c r="I745" s="304"/>
      <c r="J745" s="1046"/>
    </row>
    <row r="746" spans="1:10">
      <c r="A746" s="332"/>
      <c r="B746" s="341"/>
      <c r="C746" s="385"/>
      <c r="D746" s="335"/>
      <c r="E746" s="358"/>
      <c r="F746" s="759"/>
      <c r="G746" s="1048"/>
      <c r="H746" s="87"/>
      <c r="I746" s="373" t="s">
        <v>1823</v>
      </c>
      <c r="J746" s="747"/>
    </row>
    <row r="747" spans="1:10">
      <c r="A747" s="330" t="s">
        <v>1827</v>
      </c>
      <c r="B747" s="343" t="s">
        <v>1343</v>
      </c>
      <c r="C747" s="388"/>
      <c r="D747" s="336"/>
      <c r="E747" s="357"/>
      <c r="F747" s="325"/>
      <c r="G747" s="1063"/>
      <c r="H747" s="1063"/>
      <c r="I747" s="324"/>
      <c r="J747" s="1064"/>
    </row>
    <row r="748" spans="1:10">
      <c r="A748" s="331" t="s">
        <v>1828</v>
      </c>
      <c r="B748" s="354" t="s">
        <v>1161</v>
      </c>
      <c r="C748" s="379" t="s">
        <v>1162</v>
      </c>
      <c r="D748" s="334" t="s">
        <v>31</v>
      </c>
      <c r="E748" s="363">
        <v>120000</v>
      </c>
      <c r="F748" s="317"/>
      <c r="G748" s="749"/>
      <c r="H748" s="749"/>
      <c r="I748" s="304"/>
      <c r="J748" s="1046"/>
    </row>
    <row r="749" spans="1:10">
      <c r="A749" s="331" t="s">
        <v>1829</v>
      </c>
      <c r="B749" s="354" t="s">
        <v>1164</v>
      </c>
      <c r="C749" s="389" t="s">
        <v>1165</v>
      </c>
      <c r="D749" s="334" t="s">
        <v>31</v>
      </c>
      <c r="E749" s="364">
        <v>6000</v>
      </c>
      <c r="F749" s="317"/>
      <c r="G749" s="749"/>
      <c r="H749" s="749"/>
      <c r="I749" s="304"/>
      <c r="J749" s="1046"/>
    </row>
    <row r="750" spans="1:10">
      <c r="A750" s="331" t="s">
        <v>1830</v>
      </c>
      <c r="B750" s="354" t="s">
        <v>1164</v>
      </c>
      <c r="C750" s="389" t="s">
        <v>1167</v>
      </c>
      <c r="D750" s="334" t="s">
        <v>31</v>
      </c>
      <c r="E750" s="364">
        <v>6000</v>
      </c>
      <c r="F750" s="317"/>
      <c r="G750" s="749"/>
      <c r="H750" s="749"/>
      <c r="I750" s="304"/>
      <c r="J750" s="1046"/>
    </row>
    <row r="751" spans="1:10">
      <c r="A751" s="331" t="s">
        <v>1831</v>
      </c>
      <c r="B751" s="354" t="s">
        <v>1169</v>
      </c>
      <c r="C751" s="379" t="s">
        <v>1170</v>
      </c>
      <c r="D751" s="334" t="s">
        <v>31</v>
      </c>
      <c r="E751" s="363">
        <v>18</v>
      </c>
      <c r="F751" s="317"/>
      <c r="G751" s="749"/>
      <c r="H751" s="749"/>
      <c r="I751" s="304"/>
      <c r="J751" s="1046"/>
    </row>
    <row r="752" spans="1:10">
      <c r="A752" s="332"/>
      <c r="B752" s="341"/>
      <c r="C752" s="385"/>
      <c r="D752" s="335"/>
      <c r="E752" s="358"/>
      <c r="F752" s="759"/>
      <c r="G752" s="1048"/>
      <c r="H752" s="87"/>
      <c r="I752" s="373" t="s">
        <v>1824</v>
      </c>
      <c r="J752" s="747"/>
    </row>
    <row r="753" spans="1:10">
      <c r="A753" s="330" t="s">
        <v>1832</v>
      </c>
      <c r="B753" s="343" t="s">
        <v>1344</v>
      </c>
      <c r="C753" s="388"/>
      <c r="D753" s="336"/>
      <c r="E753" s="357"/>
      <c r="F753" s="325"/>
      <c r="G753" s="1063"/>
      <c r="H753" s="1063"/>
      <c r="I753" s="324"/>
      <c r="J753" s="1064"/>
    </row>
    <row r="754" spans="1:10" ht="38.25">
      <c r="A754" s="331" t="s">
        <v>1833</v>
      </c>
      <c r="B754" s="354" t="s">
        <v>1172</v>
      </c>
      <c r="C754" s="379" t="s">
        <v>1170</v>
      </c>
      <c r="D754" s="334" t="s">
        <v>31</v>
      </c>
      <c r="E754" s="363">
        <v>3</v>
      </c>
      <c r="F754" s="317"/>
      <c r="G754" s="749"/>
      <c r="H754" s="749"/>
      <c r="I754" s="304"/>
      <c r="J754" s="1046"/>
    </row>
    <row r="755" spans="1:10">
      <c r="A755" s="332"/>
      <c r="B755" s="341"/>
      <c r="C755" s="385"/>
      <c r="D755" s="335"/>
      <c r="E755" s="358"/>
      <c r="F755" s="759"/>
      <c r="G755" s="1048"/>
      <c r="H755" s="87"/>
      <c r="I755" s="373" t="s">
        <v>1825</v>
      </c>
      <c r="J755" s="747"/>
    </row>
    <row r="756" spans="1:10">
      <c r="A756" s="330" t="s">
        <v>1834</v>
      </c>
      <c r="B756" s="343" t="s">
        <v>1345</v>
      </c>
      <c r="C756" s="388"/>
      <c r="D756" s="336"/>
      <c r="E756" s="357"/>
      <c r="F756" s="325"/>
      <c r="G756" s="1063"/>
      <c r="H756" s="1063"/>
      <c r="I756" s="324"/>
      <c r="J756" s="1064"/>
    </row>
    <row r="757" spans="1:10" ht="38.25">
      <c r="A757" s="331" t="s">
        <v>1835</v>
      </c>
      <c r="B757" s="297" t="s">
        <v>1174</v>
      </c>
      <c r="C757" s="387" t="s">
        <v>1175</v>
      </c>
      <c r="D757" s="334" t="s">
        <v>31</v>
      </c>
      <c r="E757" s="360">
        <v>3</v>
      </c>
      <c r="F757" s="317"/>
      <c r="G757" s="749"/>
      <c r="H757" s="748"/>
      <c r="I757" s="318"/>
      <c r="J757" s="1046"/>
    </row>
    <row r="758" spans="1:10">
      <c r="A758" s="332"/>
      <c r="B758" s="341"/>
      <c r="C758" s="385"/>
      <c r="D758" s="335"/>
      <c r="E758" s="358"/>
      <c r="F758" s="759"/>
      <c r="G758" s="1048"/>
      <c r="H758" s="87"/>
      <c r="I758" s="373" t="s">
        <v>1826</v>
      </c>
      <c r="J758" s="747"/>
    </row>
    <row r="759" spans="1:10">
      <c r="A759" s="330" t="s">
        <v>1836</v>
      </c>
      <c r="B759" s="355" t="s">
        <v>1346</v>
      </c>
      <c r="C759" s="390"/>
      <c r="D759" s="336"/>
      <c r="E759" s="357"/>
      <c r="F759" s="325"/>
      <c r="G759" s="1063"/>
      <c r="H759" s="1063"/>
      <c r="I759" s="324"/>
      <c r="J759" s="1064"/>
    </row>
    <row r="760" spans="1:10">
      <c r="A760" s="642" t="s">
        <v>2612</v>
      </c>
      <c r="B760" s="642"/>
      <c r="C760" s="642"/>
      <c r="D760" s="642"/>
      <c r="E760" s="642"/>
      <c r="F760" s="642"/>
      <c r="G760" s="642"/>
      <c r="H760" s="642"/>
      <c r="I760" s="642"/>
      <c r="J760" s="642"/>
    </row>
    <row r="761" spans="1:10" ht="51.75">
      <c r="A761" s="331" t="s">
        <v>1837</v>
      </c>
      <c r="B761" s="337" t="s">
        <v>995</v>
      </c>
      <c r="C761" s="391" t="s">
        <v>1347</v>
      </c>
      <c r="D761" s="334" t="s">
        <v>31</v>
      </c>
      <c r="E761" s="360">
        <v>950000</v>
      </c>
      <c r="F761" s="317"/>
      <c r="G761" s="749"/>
      <c r="H761" s="749"/>
      <c r="I761" s="304"/>
      <c r="J761" s="1046"/>
    </row>
    <row r="762" spans="1:10" ht="90">
      <c r="A762" s="331" t="s">
        <v>1838</v>
      </c>
      <c r="B762" s="337" t="s">
        <v>995</v>
      </c>
      <c r="C762" s="391" t="s">
        <v>1348</v>
      </c>
      <c r="D762" s="334" t="s">
        <v>31</v>
      </c>
      <c r="E762" s="360">
        <v>60000</v>
      </c>
      <c r="F762" s="317"/>
      <c r="G762" s="749"/>
      <c r="H762" s="749"/>
      <c r="I762" s="304"/>
      <c r="J762" s="1046"/>
    </row>
    <row r="763" spans="1:10" ht="90">
      <c r="A763" s="331" t="s">
        <v>1839</v>
      </c>
      <c r="B763" s="337" t="s">
        <v>995</v>
      </c>
      <c r="C763" s="392" t="s">
        <v>1349</v>
      </c>
      <c r="D763" s="334" t="s">
        <v>31</v>
      </c>
      <c r="E763" s="360">
        <v>10000</v>
      </c>
      <c r="F763" s="317"/>
      <c r="G763" s="749"/>
      <c r="H763" s="749"/>
      <c r="I763" s="304"/>
      <c r="J763" s="1046"/>
    </row>
    <row r="764" spans="1:10" ht="41.25">
      <c r="A764" s="634" t="s">
        <v>1840</v>
      </c>
      <c r="B764" s="635" t="s">
        <v>995</v>
      </c>
      <c r="C764" s="636" t="s">
        <v>2798</v>
      </c>
      <c r="D764" s="637" t="s">
        <v>31</v>
      </c>
      <c r="E764" s="638">
        <v>60000</v>
      </c>
      <c r="F764" s="317"/>
      <c r="G764" s="749"/>
      <c r="H764" s="749"/>
      <c r="I764" s="304"/>
      <c r="J764" s="1046"/>
    </row>
    <row r="765" spans="1:10" ht="38.25">
      <c r="A765" s="331" t="s">
        <v>1841</v>
      </c>
      <c r="B765" s="337" t="s">
        <v>995</v>
      </c>
      <c r="C765" s="344" t="s">
        <v>1350</v>
      </c>
      <c r="D765" s="334" t="s">
        <v>31</v>
      </c>
      <c r="E765" s="360">
        <v>1000000</v>
      </c>
      <c r="F765" s="317"/>
      <c r="G765" s="749"/>
      <c r="H765" s="749"/>
      <c r="I765" s="304"/>
      <c r="J765" s="1046"/>
    </row>
    <row r="766" spans="1:10" ht="66.75">
      <c r="A766" s="331" t="s">
        <v>1842</v>
      </c>
      <c r="B766" s="337" t="s">
        <v>995</v>
      </c>
      <c r="C766" s="391" t="s">
        <v>2752</v>
      </c>
      <c r="D766" s="334" t="s">
        <v>31</v>
      </c>
      <c r="E766" s="360">
        <v>520000</v>
      </c>
      <c r="F766" s="317"/>
      <c r="G766" s="749"/>
      <c r="H766" s="749"/>
      <c r="I766" s="304"/>
      <c r="J766" s="1046"/>
    </row>
    <row r="767" spans="1:10" ht="64.5">
      <c r="A767" s="331" t="s">
        <v>1843</v>
      </c>
      <c r="B767" s="337" t="s">
        <v>995</v>
      </c>
      <c r="C767" s="391" t="s">
        <v>2748</v>
      </c>
      <c r="D767" s="334" t="s">
        <v>31</v>
      </c>
      <c r="E767" s="360">
        <v>5000</v>
      </c>
      <c r="F767" s="317"/>
      <c r="G767" s="749"/>
      <c r="H767" s="749"/>
      <c r="I767" s="304"/>
      <c r="J767" s="1046"/>
    </row>
    <row r="768" spans="1:10" ht="39">
      <c r="A768" s="331" t="s">
        <v>1844</v>
      </c>
      <c r="B768" s="337" t="s">
        <v>995</v>
      </c>
      <c r="C768" s="391" t="s">
        <v>1351</v>
      </c>
      <c r="D768" s="334" t="s">
        <v>31</v>
      </c>
      <c r="E768" s="360">
        <v>20000</v>
      </c>
      <c r="F768" s="317"/>
      <c r="G768" s="749"/>
      <c r="H768" s="749"/>
      <c r="I768" s="304"/>
      <c r="J768" s="1046"/>
    </row>
    <row r="769" spans="1:10" ht="15.75">
      <c r="A769" s="331" t="s">
        <v>1845</v>
      </c>
      <c r="B769" s="337" t="s">
        <v>995</v>
      </c>
      <c r="C769" s="391" t="s">
        <v>2751</v>
      </c>
      <c r="D769" s="334" t="s">
        <v>31</v>
      </c>
      <c r="E769" s="360">
        <v>9000</v>
      </c>
      <c r="F769" s="317"/>
      <c r="G769" s="749"/>
      <c r="H769" s="749"/>
      <c r="I769" s="304"/>
      <c r="J769" s="1046"/>
    </row>
    <row r="770" spans="1:10" ht="28.5">
      <c r="A770" s="331" t="s">
        <v>1846</v>
      </c>
      <c r="B770" s="337" t="s">
        <v>995</v>
      </c>
      <c r="C770" s="391" t="s">
        <v>2749</v>
      </c>
      <c r="D770" s="334" t="s">
        <v>31</v>
      </c>
      <c r="E770" s="360">
        <v>30000</v>
      </c>
      <c r="F770" s="317"/>
      <c r="G770" s="749"/>
      <c r="H770" s="749"/>
      <c r="I770" s="304"/>
      <c r="J770" s="1046"/>
    </row>
    <row r="771" spans="1:10" ht="105">
      <c r="A771" s="331" t="s">
        <v>1847</v>
      </c>
      <c r="B771" s="337" t="s">
        <v>995</v>
      </c>
      <c r="C771" s="391" t="s">
        <v>2750</v>
      </c>
      <c r="D771" s="334" t="s">
        <v>31</v>
      </c>
      <c r="E771" s="360">
        <v>3000</v>
      </c>
      <c r="F771" s="317"/>
      <c r="G771" s="749"/>
      <c r="H771" s="749"/>
      <c r="I771" s="304"/>
      <c r="J771" s="1046"/>
    </row>
    <row r="772" spans="1:10">
      <c r="A772" s="643" t="s">
        <v>2611</v>
      </c>
      <c r="B772" s="644"/>
      <c r="C772" s="644"/>
      <c r="D772" s="644"/>
      <c r="E772" s="644"/>
      <c r="F772" s="644"/>
      <c r="G772" s="644"/>
      <c r="H772" s="644"/>
      <c r="I772" s="644"/>
      <c r="J772" s="644"/>
    </row>
    <row r="773" spans="1:10" ht="102.75">
      <c r="A773" s="331" t="s">
        <v>1848</v>
      </c>
      <c r="B773" s="339" t="s">
        <v>1190</v>
      </c>
      <c r="C773" s="391" t="s">
        <v>1352</v>
      </c>
      <c r="D773" s="334" t="s">
        <v>31</v>
      </c>
      <c r="E773" s="360">
        <v>500000</v>
      </c>
      <c r="F773" s="317"/>
      <c r="G773" s="749"/>
      <c r="H773" s="749"/>
      <c r="I773" s="304"/>
      <c r="J773" s="1046"/>
    </row>
    <row r="774" spans="1:10" ht="102.75">
      <c r="A774" s="331" t="s">
        <v>1849</v>
      </c>
      <c r="B774" s="339" t="s">
        <v>1190</v>
      </c>
      <c r="C774" s="391" t="s">
        <v>1353</v>
      </c>
      <c r="D774" s="334" t="s">
        <v>31</v>
      </c>
      <c r="E774" s="360">
        <v>250000</v>
      </c>
      <c r="F774" s="317"/>
      <c r="G774" s="749"/>
      <c r="H774" s="749"/>
      <c r="I774" s="304"/>
      <c r="J774" s="1046"/>
    </row>
    <row r="775" spans="1:10" ht="51.75">
      <c r="A775" s="331" t="s">
        <v>1850</v>
      </c>
      <c r="B775" s="339" t="s">
        <v>1190</v>
      </c>
      <c r="C775" s="391" t="s">
        <v>1354</v>
      </c>
      <c r="D775" s="334" t="s">
        <v>31</v>
      </c>
      <c r="E775" s="360">
        <v>15000</v>
      </c>
      <c r="F775" s="317"/>
      <c r="G775" s="749"/>
      <c r="H775" s="749"/>
      <c r="I775" s="304"/>
      <c r="J775" s="1046"/>
    </row>
    <row r="776" spans="1:10" ht="51.75">
      <c r="A776" s="331" t="s">
        <v>1851</v>
      </c>
      <c r="B776" s="339" t="s">
        <v>1190</v>
      </c>
      <c r="C776" s="391" t="s">
        <v>1355</v>
      </c>
      <c r="D776" s="334" t="s">
        <v>31</v>
      </c>
      <c r="E776" s="360">
        <v>15000</v>
      </c>
      <c r="F776" s="317"/>
      <c r="G776" s="749"/>
      <c r="H776" s="749"/>
      <c r="I776" s="304"/>
      <c r="J776" s="1046"/>
    </row>
    <row r="777" spans="1:10">
      <c r="A777" s="331" t="s">
        <v>1852</v>
      </c>
      <c r="B777" s="338" t="s">
        <v>1195</v>
      </c>
      <c r="C777" s="391" t="s">
        <v>1196</v>
      </c>
      <c r="D777" s="334" t="s">
        <v>31</v>
      </c>
      <c r="E777" s="360">
        <v>30000</v>
      </c>
      <c r="F777" s="317"/>
      <c r="G777" s="749"/>
      <c r="H777" s="749"/>
      <c r="I777" s="304"/>
      <c r="J777" s="1046"/>
    </row>
    <row r="778" spans="1:10">
      <c r="A778" s="331" t="s">
        <v>1853</v>
      </c>
      <c r="B778" s="344" t="s">
        <v>1198</v>
      </c>
      <c r="C778" s="391" t="s">
        <v>1356</v>
      </c>
      <c r="D778" s="334" t="s">
        <v>31</v>
      </c>
      <c r="E778" s="360">
        <v>750000</v>
      </c>
      <c r="F778" s="317"/>
      <c r="G778" s="749"/>
      <c r="H778" s="748"/>
      <c r="I778" s="318"/>
      <c r="J778" s="1046"/>
    </row>
    <row r="779" spans="1:10">
      <c r="A779" s="332"/>
      <c r="B779" s="341"/>
      <c r="C779" s="385"/>
      <c r="D779" s="335"/>
      <c r="E779" s="358"/>
      <c r="F779" s="759"/>
      <c r="G779" s="1048"/>
      <c r="H779" s="87"/>
      <c r="I779" s="373" t="s">
        <v>1854</v>
      </c>
      <c r="J779" s="747"/>
    </row>
    <row r="780" spans="1:10">
      <c r="A780" s="330" t="s">
        <v>1856</v>
      </c>
      <c r="B780" s="343" t="s">
        <v>1201</v>
      </c>
      <c r="C780" s="322"/>
      <c r="D780" s="333"/>
      <c r="E780" s="357"/>
      <c r="F780" s="321"/>
      <c r="G780" s="1049"/>
      <c r="H780" s="1049"/>
      <c r="I780" s="320"/>
      <c r="J780" s="1045"/>
    </row>
    <row r="781" spans="1:10">
      <c r="A781" s="331" t="s">
        <v>1857</v>
      </c>
      <c r="B781" s="309" t="s">
        <v>1203</v>
      </c>
      <c r="C781" s="298" t="s">
        <v>1204</v>
      </c>
      <c r="D781" s="334" t="s">
        <v>31</v>
      </c>
      <c r="E781" s="360">
        <v>150000</v>
      </c>
      <c r="F781" s="317"/>
      <c r="G781" s="749"/>
      <c r="H781" s="748"/>
      <c r="I781" s="318"/>
      <c r="J781" s="1046"/>
    </row>
    <row r="782" spans="1:10">
      <c r="A782" s="332"/>
      <c r="B782" s="341"/>
      <c r="C782" s="385"/>
      <c r="D782" s="335"/>
      <c r="E782" s="358"/>
      <c r="F782" s="759"/>
      <c r="G782" s="1048"/>
      <c r="H782" s="87"/>
      <c r="I782" s="373" t="s">
        <v>1855</v>
      </c>
      <c r="J782" s="747"/>
    </row>
    <row r="783" spans="1:10">
      <c r="A783" s="330" t="s">
        <v>1858</v>
      </c>
      <c r="B783" s="343" t="s">
        <v>1358</v>
      </c>
      <c r="C783" s="393"/>
      <c r="D783" s="333"/>
      <c r="E783" s="357"/>
      <c r="F783" s="321"/>
      <c r="G783" s="1049"/>
      <c r="H783" s="1049"/>
      <c r="I783" s="320"/>
      <c r="J783" s="1045"/>
    </row>
    <row r="784" spans="1:10">
      <c r="A784" s="331" t="s">
        <v>1859</v>
      </c>
      <c r="B784" s="339" t="s">
        <v>1208</v>
      </c>
      <c r="C784" s="298" t="s">
        <v>2630</v>
      </c>
      <c r="D784" s="334" t="s">
        <v>31</v>
      </c>
      <c r="E784" s="359">
        <v>15000</v>
      </c>
      <c r="F784" s="317"/>
      <c r="G784" s="749"/>
      <c r="H784" s="749"/>
      <c r="I784" s="304"/>
      <c r="J784" s="1046"/>
    </row>
    <row r="785" spans="1:10">
      <c r="A785" s="331" t="s">
        <v>1860</v>
      </c>
      <c r="B785" s="339" t="s">
        <v>1208</v>
      </c>
      <c r="C785" s="298" t="s">
        <v>2631</v>
      </c>
      <c r="D785" s="334" t="s">
        <v>31</v>
      </c>
      <c r="E785" s="359">
        <v>1500</v>
      </c>
      <c r="F785" s="317"/>
      <c r="G785" s="749"/>
      <c r="H785" s="749"/>
      <c r="I785" s="304"/>
      <c r="J785" s="1046"/>
    </row>
    <row r="786" spans="1:10">
      <c r="A786" s="331" t="s">
        <v>1861</v>
      </c>
      <c r="B786" s="339" t="s">
        <v>1208</v>
      </c>
      <c r="C786" s="298" t="s">
        <v>2632</v>
      </c>
      <c r="D786" s="334" t="s">
        <v>31</v>
      </c>
      <c r="E786" s="359">
        <v>1200</v>
      </c>
      <c r="F786" s="317"/>
      <c r="G786" s="749"/>
      <c r="H786" s="748"/>
      <c r="I786" s="318"/>
      <c r="J786" s="1046"/>
    </row>
    <row r="787" spans="1:10">
      <c r="A787" s="332"/>
      <c r="B787" s="341"/>
      <c r="C787" s="385"/>
      <c r="D787" s="335"/>
      <c r="E787" s="358"/>
      <c r="F787" s="759"/>
      <c r="G787" s="1048"/>
      <c r="H787" s="87"/>
      <c r="I787" s="373" t="s">
        <v>1862</v>
      </c>
      <c r="J787" s="747"/>
    </row>
    <row r="788" spans="1:10">
      <c r="A788" s="330" t="s">
        <v>1863</v>
      </c>
      <c r="B788" s="343" t="s">
        <v>1357</v>
      </c>
      <c r="C788" s="322"/>
      <c r="D788" s="333"/>
      <c r="E788" s="357"/>
      <c r="F788" s="321"/>
      <c r="G788" s="1049"/>
      <c r="H788" s="1049"/>
      <c r="I788" s="320"/>
      <c r="J788" s="1045"/>
    </row>
    <row r="789" spans="1:10">
      <c r="A789" s="331" t="s">
        <v>1864</v>
      </c>
      <c r="B789" s="339" t="s">
        <v>1212</v>
      </c>
      <c r="C789" s="394" t="s">
        <v>1213</v>
      </c>
      <c r="D789" s="334" t="s">
        <v>31</v>
      </c>
      <c r="E789" s="360">
        <v>40000</v>
      </c>
      <c r="F789" s="317"/>
      <c r="G789" s="749"/>
      <c r="H789" s="749"/>
      <c r="I789" s="304"/>
      <c r="J789" s="1046"/>
    </row>
    <row r="790" spans="1:10">
      <c r="A790" s="331" t="s">
        <v>1865</v>
      </c>
      <c r="B790" s="339" t="s">
        <v>1212</v>
      </c>
      <c r="C790" s="395" t="s">
        <v>1214</v>
      </c>
      <c r="D790" s="334" t="s">
        <v>31</v>
      </c>
      <c r="E790" s="360">
        <v>200000</v>
      </c>
      <c r="F790" s="317"/>
      <c r="G790" s="749"/>
      <c r="H790" s="749"/>
      <c r="I790" s="304"/>
      <c r="J790" s="1046"/>
    </row>
    <row r="791" spans="1:10">
      <c r="A791" s="331" t="s">
        <v>1866</v>
      </c>
      <c r="B791" s="339" t="s">
        <v>1212</v>
      </c>
      <c r="C791" s="395" t="s">
        <v>1215</v>
      </c>
      <c r="D791" s="334" t="s">
        <v>31</v>
      </c>
      <c r="E791" s="360">
        <v>13000</v>
      </c>
      <c r="F791" s="317"/>
      <c r="G791" s="749"/>
      <c r="H791" s="749"/>
      <c r="I791" s="304"/>
      <c r="J791" s="1046"/>
    </row>
    <row r="792" spans="1:10">
      <c r="A792" s="331" t="s">
        <v>1867</v>
      </c>
      <c r="B792" s="339" t="s">
        <v>1212</v>
      </c>
      <c r="C792" s="396" t="s">
        <v>2617</v>
      </c>
      <c r="D792" s="334" t="s">
        <v>31</v>
      </c>
      <c r="E792" s="360">
        <v>20000</v>
      </c>
      <c r="F792" s="317"/>
      <c r="G792" s="749"/>
      <c r="H792" s="749"/>
      <c r="I792" s="304"/>
      <c r="J792" s="1046"/>
    </row>
    <row r="793" spans="1:10">
      <c r="A793" s="331" t="s">
        <v>1868</v>
      </c>
      <c r="B793" s="339" t="s">
        <v>1212</v>
      </c>
      <c r="C793" s="397" t="s">
        <v>1359</v>
      </c>
      <c r="D793" s="334" t="s">
        <v>31</v>
      </c>
      <c r="E793" s="360">
        <v>13000</v>
      </c>
      <c r="F793" s="317"/>
      <c r="G793" s="749"/>
      <c r="H793" s="749"/>
      <c r="I793" s="304"/>
      <c r="J793" s="1046"/>
    </row>
    <row r="794" spans="1:10" ht="25.5">
      <c r="A794" s="331" t="s">
        <v>1869</v>
      </c>
      <c r="B794" s="339" t="s">
        <v>1212</v>
      </c>
      <c r="C794" s="395" t="s">
        <v>2753</v>
      </c>
      <c r="D794" s="334" t="s">
        <v>31</v>
      </c>
      <c r="E794" s="360">
        <v>20000</v>
      </c>
      <c r="F794" s="317"/>
      <c r="G794" s="749"/>
      <c r="H794" s="749"/>
      <c r="I794" s="304"/>
      <c r="J794" s="1046"/>
    </row>
    <row r="795" spans="1:10" ht="25.5">
      <c r="A795" s="331" t="s">
        <v>1870</v>
      </c>
      <c r="B795" s="339" t="s">
        <v>1212</v>
      </c>
      <c r="C795" s="395" t="s">
        <v>2754</v>
      </c>
      <c r="D795" s="334" t="s">
        <v>31</v>
      </c>
      <c r="E795" s="360">
        <v>20000</v>
      </c>
      <c r="F795" s="317"/>
      <c r="G795" s="749"/>
      <c r="H795" s="749"/>
      <c r="I795" s="304"/>
      <c r="J795" s="1046"/>
    </row>
    <row r="796" spans="1:10" ht="25.5">
      <c r="A796" s="331" t="s">
        <v>1871</v>
      </c>
      <c r="B796" s="339" t="s">
        <v>1212</v>
      </c>
      <c r="C796" s="395" t="s">
        <v>1360</v>
      </c>
      <c r="D796" s="334" t="s">
        <v>31</v>
      </c>
      <c r="E796" s="360">
        <v>150</v>
      </c>
      <c r="F796" s="317"/>
      <c r="G796" s="749"/>
      <c r="H796" s="748"/>
      <c r="I796" s="318"/>
      <c r="J796" s="1046"/>
    </row>
    <row r="797" spans="1:10">
      <c r="A797" s="332"/>
      <c r="B797" s="341"/>
      <c r="C797" s="385"/>
      <c r="D797" s="335"/>
      <c r="E797" s="358"/>
      <c r="F797" s="759"/>
      <c r="G797" s="1048"/>
      <c r="H797" s="87"/>
      <c r="I797" s="373" t="s">
        <v>1872</v>
      </c>
      <c r="J797" s="747"/>
    </row>
    <row r="798" spans="1:10">
      <c r="A798" s="330" t="s">
        <v>1873</v>
      </c>
      <c r="B798" s="343" t="s">
        <v>1218</v>
      </c>
      <c r="C798" s="322"/>
      <c r="D798" s="333"/>
      <c r="E798" s="357"/>
      <c r="F798" s="321"/>
      <c r="G798" s="1049"/>
      <c r="H798" s="1049"/>
      <c r="I798" s="320"/>
      <c r="J798" s="1045"/>
    </row>
    <row r="799" spans="1:10" ht="25.5">
      <c r="A799" s="331" t="s">
        <v>1874</v>
      </c>
      <c r="B799" s="298" t="s">
        <v>1220</v>
      </c>
      <c r="C799" s="298" t="s">
        <v>1221</v>
      </c>
      <c r="D799" s="334" t="s">
        <v>31</v>
      </c>
      <c r="E799" s="360">
        <v>40000</v>
      </c>
      <c r="F799" s="317"/>
      <c r="G799" s="749"/>
      <c r="H799" s="749"/>
      <c r="I799" s="304"/>
      <c r="J799" s="1046"/>
    </row>
    <row r="800" spans="1:10" ht="25.5">
      <c r="A800" s="331" t="s">
        <v>1875</v>
      </c>
      <c r="B800" s="298" t="s">
        <v>1220</v>
      </c>
      <c r="C800" s="298" t="s">
        <v>1222</v>
      </c>
      <c r="D800" s="334" t="s">
        <v>31</v>
      </c>
      <c r="E800" s="360">
        <v>10000</v>
      </c>
      <c r="F800" s="317"/>
      <c r="G800" s="749"/>
      <c r="H800" s="748"/>
      <c r="I800" s="318"/>
      <c r="J800" s="1046"/>
    </row>
    <row r="801" spans="1:10">
      <c r="A801" s="332"/>
      <c r="B801" s="341"/>
      <c r="C801" s="385"/>
      <c r="D801" s="335"/>
      <c r="E801" s="358"/>
      <c r="F801" s="759"/>
      <c r="G801" s="1048"/>
      <c r="H801" s="87"/>
      <c r="I801" s="373" t="s">
        <v>1876</v>
      </c>
      <c r="J801" s="747"/>
    </row>
    <row r="802" spans="1:10">
      <c r="A802" s="330" t="s">
        <v>1877</v>
      </c>
      <c r="B802" s="345" t="s">
        <v>1361</v>
      </c>
      <c r="C802" s="323"/>
      <c r="D802" s="333"/>
      <c r="E802" s="357"/>
      <c r="F802" s="321"/>
      <c r="G802" s="1049"/>
      <c r="H802" s="1049"/>
      <c r="I802" s="320"/>
      <c r="J802" s="1045"/>
    </row>
    <row r="803" spans="1:10">
      <c r="A803" s="331" t="s">
        <v>1878</v>
      </c>
      <c r="B803" s="298" t="s">
        <v>1226</v>
      </c>
      <c r="C803" s="298" t="s">
        <v>1227</v>
      </c>
      <c r="D803" s="334" t="s">
        <v>31</v>
      </c>
      <c r="E803" s="359">
        <v>10000</v>
      </c>
      <c r="F803" s="317"/>
      <c r="G803" s="749"/>
      <c r="H803" s="749"/>
      <c r="I803" s="304"/>
      <c r="J803" s="1046"/>
    </row>
    <row r="804" spans="1:10">
      <c r="A804" s="331" t="s">
        <v>1879</v>
      </c>
      <c r="B804" s="298" t="s">
        <v>1226</v>
      </c>
      <c r="C804" s="298" t="s">
        <v>1228</v>
      </c>
      <c r="D804" s="334" t="s">
        <v>31</v>
      </c>
      <c r="E804" s="359">
        <v>180000</v>
      </c>
      <c r="F804" s="317"/>
      <c r="G804" s="749"/>
      <c r="H804" s="749"/>
      <c r="I804" s="304"/>
      <c r="J804" s="1046"/>
    </row>
    <row r="805" spans="1:10">
      <c r="A805" s="331" t="s">
        <v>1880</v>
      </c>
      <c r="B805" s="346" t="s">
        <v>1063</v>
      </c>
      <c r="C805" s="346" t="s">
        <v>1229</v>
      </c>
      <c r="D805" s="334" t="s">
        <v>31</v>
      </c>
      <c r="E805" s="365">
        <v>30</v>
      </c>
      <c r="F805" s="317"/>
      <c r="G805" s="749"/>
      <c r="H805" s="749"/>
      <c r="I805" s="304"/>
      <c r="J805" s="1046"/>
    </row>
    <row r="806" spans="1:10" ht="25.5">
      <c r="A806" s="331" t="s">
        <v>1881</v>
      </c>
      <c r="B806" s="346" t="s">
        <v>1230</v>
      </c>
      <c r="C806" s="346" t="s">
        <v>1231</v>
      </c>
      <c r="D806" s="334" t="s">
        <v>49</v>
      </c>
      <c r="E806" s="359">
        <v>18</v>
      </c>
      <c r="F806" s="317"/>
      <c r="G806" s="749"/>
      <c r="H806" s="749"/>
      <c r="I806" s="304"/>
      <c r="J806" s="1046"/>
    </row>
    <row r="807" spans="1:10" ht="38.25">
      <c r="A807" s="331" t="s">
        <v>1882</v>
      </c>
      <c r="B807" s="298" t="s">
        <v>1232</v>
      </c>
      <c r="C807" s="298" t="s">
        <v>1233</v>
      </c>
      <c r="D807" s="334" t="s">
        <v>31</v>
      </c>
      <c r="E807" s="359">
        <v>2000</v>
      </c>
      <c r="F807" s="317"/>
      <c r="G807" s="749"/>
      <c r="H807" s="749"/>
      <c r="I807" s="304"/>
      <c r="J807" s="1046"/>
    </row>
    <row r="808" spans="1:10">
      <c r="A808" s="331" t="s">
        <v>1883</v>
      </c>
      <c r="B808" s="298" t="s">
        <v>1235</v>
      </c>
      <c r="C808" s="298" t="s">
        <v>1236</v>
      </c>
      <c r="D808" s="334" t="s">
        <v>49</v>
      </c>
      <c r="E808" s="359">
        <v>100</v>
      </c>
      <c r="F808" s="317"/>
      <c r="G808" s="749"/>
      <c r="H808" s="748"/>
      <c r="I808" s="318"/>
      <c r="J808" s="1046"/>
    </row>
    <row r="809" spans="1:10" ht="25.5">
      <c r="A809" s="331" t="s">
        <v>1884</v>
      </c>
      <c r="B809" s="349" t="s">
        <v>1264</v>
      </c>
      <c r="C809" s="349" t="s">
        <v>1265</v>
      </c>
      <c r="D809" s="334" t="s">
        <v>31</v>
      </c>
      <c r="E809" s="367">
        <v>1700</v>
      </c>
      <c r="F809" s="317"/>
      <c r="G809" s="749"/>
      <c r="H809" s="749"/>
      <c r="I809" s="304"/>
      <c r="J809" s="1046"/>
    </row>
    <row r="810" spans="1:10" ht="25.5">
      <c r="A810" s="331" t="s">
        <v>1885</v>
      </c>
      <c r="B810" s="350" t="s">
        <v>1266</v>
      </c>
      <c r="C810" s="350" t="s">
        <v>1267</v>
      </c>
      <c r="D810" s="334" t="s">
        <v>31</v>
      </c>
      <c r="E810" s="359">
        <v>24</v>
      </c>
      <c r="F810" s="317"/>
      <c r="G810" s="749"/>
      <c r="H810" s="749"/>
      <c r="I810" s="304"/>
      <c r="J810" s="1046"/>
    </row>
    <row r="811" spans="1:10">
      <c r="A811" s="332"/>
      <c r="B811" s="341"/>
      <c r="C811" s="385"/>
      <c r="D811" s="335"/>
      <c r="E811" s="358"/>
      <c r="F811" s="759"/>
      <c r="G811" s="1048"/>
      <c r="H811" s="87"/>
      <c r="I811" s="373" t="s">
        <v>1886</v>
      </c>
      <c r="J811" s="747"/>
    </row>
    <row r="812" spans="1:10">
      <c r="A812" s="330" t="s">
        <v>1887</v>
      </c>
      <c r="B812" s="345" t="s">
        <v>1362</v>
      </c>
      <c r="C812" s="323"/>
      <c r="D812" s="333"/>
      <c r="E812" s="357"/>
      <c r="F812" s="321"/>
      <c r="G812" s="1049"/>
      <c r="H812" s="1049"/>
      <c r="I812" s="320"/>
      <c r="J812" s="1045"/>
    </row>
    <row r="813" spans="1:10" ht="25.5">
      <c r="A813" s="331" t="s">
        <v>1888</v>
      </c>
      <c r="B813" s="298" t="s">
        <v>1234</v>
      </c>
      <c r="C813" s="298" t="s">
        <v>1363</v>
      </c>
      <c r="D813" s="334" t="s">
        <v>31</v>
      </c>
      <c r="E813" s="359">
        <v>45000</v>
      </c>
      <c r="F813" s="317"/>
      <c r="G813" s="749"/>
      <c r="H813" s="749"/>
      <c r="I813" s="304"/>
      <c r="J813" s="1046"/>
    </row>
    <row r="814" spans="1:10">
      <c r="A814" s="332"/>
      <c r="B814" s="341"/>
      <c r="C814" s="385"/>
      <c r="D814" s="335"/>
      <c r="E814" s="358"/>
      <c r="F814" s="759"/>
      <c r="G814" s="1048"/>
      <c r="H814" s="87"/>
      <c r="I814" s="373" t="s">
        <v>1889</v>
      </c>
      <c r="J814" s="747"/>
    </row>
    <row r="815" spans="1:10">
      <c r="A815" s="330" t="s">
        <v>1890</v>
      </c>
      <c r="B815" s="347" t="s">
        <v>1239</v>
      </c>
      <c r="C815" s="356"/>
      <c r="D815" s="333"/>
      <c r="E815" s="357"/>
      <c r="F815" s="321"/>
      <c r="G815" s="1049"/>
      <c r="H815" s="1049"/>
      <c r="I815" s="320"/>
      <c r="J815" s="1045"/>
    </row>
    <row r="816" spans="1:10" ht="25.5">
      <c r="A816" s="331" t="s">
        <v>1891</v>
      </c>
      <c r="B816" s="298" t="s">
        <v>1009</v>
      </c>
      <c r="C816" s="298" t="s">
        <v>1364</v>
      </c>
      <c r="D816" s="334" t="s">
        <v>49</v>
      </c>
      <c r="E816" s="359">
        <v>24</v>
      </c>
      <c r="F816" s="317"/>
      <c r="G816" s="749"/>
      <c r="H816" s="749"/>
      <c r="I816" s="304"/>
      <c r="J816" s="1046"/>
    </row>
    <row r="817" spans="1:10">
      <c r="A817" s="331" t="s">
        <v>1892</v>
      </c>
      <c r="B817" s="298" t="s">
        <v>1241</v>
      </c>
      <c r="C817" s="298" t="s">
        <v>1365</v>
      </c>
      <c r="D817" s="334" t="s">
        <v>49</v>
      </c>
      <c r="E817" s="359">
        <v>25</v>
      </c>
      <c r="F817" s="317"/>
      <c r="G817" s="749"/>
      <c r="H817" s="749"/>
      <c r="I817" s="304"/>
      <c r="J817" s="1046"/>
    </row>
    <row r="818" spans="1:10" ht="25.5">
      <c r="A818" s="331" t="s">
        <v>1893</v>
      </c>
      <c r="B818" s="298" t="s">
        <v>1242</v>
      </c>
      <c r="C818" s="298" t="s">
        <v>1366</v>
      </c>
      <c r="D818" s="334" t="s">
        <v>49</v>
      </c>
      <c r="E818" s="359">
        <v>2844</v>
      </c>
      <c r="F818" s="317"/>
      <c r="G818" s="749"/>
      <c r="H818" s="749"/>
      <c r="I818" s="304"/>
      <c r="J818" s="1046"/>
    </row>
    <row r="819" spans="1:10">
      <c r="A819" s="331" t="s">
        <v>1894</v>
      </c>
      <c r="B819" s="298" t="s">
        <v>1241</v>
      </c>
      <c r="C819" s="298" t="s">
        <v>1367</v>
      </c>
      <c r="D819" s="334" t="s">
        <v>49</v>
      </c>
      <c r="E819" s="359">
        <v>15</v>
      </c>
      <c r="F819" s="317"/>
      <c r="G819" s="749"/>
      <c r="H819" s="749"/>
      <c r="I819" s="304"/>
      <c r="J819" s="1046"/>
    </row>
    <row r="820" spans="1:10">
      <c r="A820" s="331" t="s">
        <v>1895</v>
      </c>
      <c r="B820" s="298" t="s">
        <v>1243</v>
      </c>
      <c r="C820" s="298" t="s">
        <v>1368</v>
      </c>
      <c r="D820" s="334" t="s">
        <v>49</v>
      </c>
      <c r="E820" s="359">
        <v>150</v>
      </c>
      <c r="F820" s="317"/>
      <c r="G820" s="749"/>
      <c r="H820" s="749"/>
      <c r="I820" s="304"/>
      <c r="J820" s="1046"/>
    </row>
    <row r="821" spans="1:10" ht="38.25">
      <c r="A821" s="331" t="s">
        <v>1896</v>
      </c>
      <c r="B821" s="298" t="s">
        <v>1244</v>
      </c>
      <c r="C821" s="298" t="s">
        <v>1245</v>
      </c>
      <c r="D821" s="334" t="s">
        <v>49</v>
      </c>
      <c r="E821" s="359">
        <v>2100</v>
      </c>
      <c r="F821" s="317"/>
      <c r="G821" s="749"/>
      <c r="H821" s="749"/>
      <c r="I821" s="304"/>
      <c r="J821" s="1046"/>
    </row>
    <row r="822" spans="1:10" ht="38.25">
      <c r="A822" s="331" t="s">
        <v>1897</v>
      </c>
      <c r="B822" s="298" t="s">
        <v>1244</v>
      </c>
      <c r="C822" s="298" t="s">
        <v>1246</v>
      </c>
      <c r="D822" s="334" t="s">
        <v>49</v>
      </c>
      <c r="E822" s="359">
        <v>1800</v>
      </c>
      <c r="F822" s="317"/>
      <c r="G822" s="749"/>
      <c r="H822" s="749"/>
      <c r="I822" s="304"/>
      <c r="J822" s="1046"/>
    </row>
    <row r="823" spans="1:10" ht="63.75">
      <c r="A823" s="331" t="s">
        <v>1898</v>
      </c>
      <c r="B823" s="298" t="s">
        <v>1247</v>
      </c>
      <c r="C823" s="298" t="s">
        <v>1248</v>
      </c>
      <c r="D823" s="334" t="s">
        <v>49</v>
      </c>
      <c r="E823" s="359">
        <v>500</v>
      </c>
      <c r="F823" s="317"/>
      <c r="G823" s="749"/>
      <c r="H823" s="749"/>
      <c r="I823" s="304"/>
      <c r="J823" s="1046"/>
    </row>
    <row r="824" spans="1:10">
      <c r="A824" s="331" t="s">
        <v>1899</v>
      </c>
      <c r="B824" s="298" t="s">
        <v>1249</v>
      </c>
      <c r="C824" s="298" t="s">
        <v>1369</v>
      </c>
      <c r="D824" s="334" t="s">
        <v>49</v>
      </c>
      <c r="E824" s="359">
        <v>1</v>
      </c>
      <c r="F824" s="317"/>
      <c r="G824" s="749"/>
      <c r="H824" s="748"/>
      <c r="I824" s="318"/>
      <c r="J824" s="1046"/>
    </row>
    <row r="825" spans="1:10">
      <c r="A825" s="332"/>
      <c r="B825" s="341"/>
      <c r="C825" s="385"/>
      <c r="D825" s="335"/>
      <c r="E825" s="358"/>
      <c r="F825" s="759"/>
      <c r="G825" s="1048"/>
      <c r="H825" s="87"/>
      <c r="I825" s="373" t="s">
        <v>1900</v>
      </c>
      <c r="J825" s="747"/>
    </row>
    <row r="826" spans="1:10">
      <c r="A826" s="330" t="s">
        <v>1901</v>
      </c>
      <c r="B826" s="326" t="s">
        <v>2758</v>
      </c>
      <c r="C826" s="322"/>
      <c r="D826" s="333"/>
      <c r="E826" s="357"/>
      <c r="F826" s="321"/>
      <c r="G826" s="1049"/>
      <c r="H826" s="1049"/>
      <c r="I826" s="320"/>
      <c r="J826" s="1045"/>
    </row>
    <row r="827" spans="1:10" ht="25.5">
      <c r="A827" s="331" t="s">
        <v>1902</v>
      </c>
      <c r="B827" s="340" t="s">
        <v>1056</v>
      </c>
      <c r="C827" s="395" t="s">
        <v>2623</v>
      </c>
      <c r="D827" s="334" t="s">
        <v>49</v>
      </c>
      <c r="E827" s="366">
        <v>1000</v>
      </c>
      <c r="F827" s="317"/>
      <c r="G827" s="749"/>
      <c r="H827" s="749"/>
      <c r="I827" s="304"/>
      <c r="J827" s="1046"/>
    </row>
    <row r="828" spans="1:10" ht="38.25">
      <c r="A828" s="331" t="s">
        <v>1903</v>
      </c>
      <c r="B828" s="340" t="s">
        <v>1056</v>
      </c>
      <c r="C828" s="395" t="s">
        <v>2619</v>
      </c>
      <c r="D828" s="334" t="s">
        <v>49</v>
      </c>
      <c r="E828" s="366">
        <v>6</v>
      </c>
      <c r="F828" s="317"/>
      <c r="G828" s="749"/>
      <c r="H828" s="749"/>
      <c r="I828" s="304"/>
      <c r="J828" s="1046"/>
    </row>
    <row r="829" spans="1:10" ht="38.25">
      <c r="A829" s="331" t="s">
        <v>1904</v>
      </c>
      <c r="B829" s="340" t="s">
        <v>1056</v>
      </c>
      <c r="C829" s="395" t="s">
        <v>2620</v>
      </c>
      <c r="D829" s="334" t="s">
        <v>49</v>
      </c>
      <c r="E829" s="366">
        <v>36</v>
      </c>
      <c r="F829" s="317"/>
      <c r="G829" s="749"/>
      <c r="H829" s="749"/>
      <c r="I829" s="304"/>
      <c r="J829" s="1046"/>
    </row>
    <row r="830" spans="1:10" ht="38.25">
      <c r="A830" s="331" t="s">
        <v>1905</v>
      </c>
      <c r="B830" s="340" t="s">
        <v>1056</v>
      </c>
      <c r="C830" s="395" t="s">
        <v>2621</v>
      </c>
      <c r="D830" s="334" t="s">
        <v>49</v>
      </c>
      <c r="E830" s="366">
        <v>450</v>
      </c>
      <c r="F830" s="317"/>
      <c r="G830" s="749"/>
      <c r="H830" s="749"/>
      <c r="I830" s="304"/>
      <c r="J830" s="1046"/>
    </row>
    <row r="831" spans="1:10" ht="25.5">
      <c r="A831" s="331" t="s">
        <v>1906</v>
      </c>
      <c r="B831" s="340" t="s">
        <v>1056</v>
      </c>
      <c r="C831" s="395" t="s">
        <v>2622</v>
      </c>
      <c r="D831" s="334" t="s">
        <v>49</v>
      </c>
      <c r="E831" s="366">
        <v>30</v>
      </c>
      <c r="F831" s="317"/>
      <c r="G831" s="749"/>
      <c r="H831" s="749"/>
      <c r="I831" s="304"/>
      <c r="J831" s="1046"/>
    </row>
    <row r="832" spans="1:10" ht="25.5">
      <c r="A832" s="331" t="s">
        <v>1907</v>
      </c>
      <c r="B832" s="340" t="s">
        <v>1254</v>
      </c>
      <c r="C832" s="395" t="s">
        <v>1255</v>
      </c>
      <c r="D832" s="334" t="s">
        <v>31</v>
      </c>
      <c r="E832" s="366">
        <v>180</v>
      </c>
      <c r="F832" s="317"/>
      <c r="G832" s="749"/>
      <c r="H832" s="749"/>
      <c r="I832" s="304"/>
      <c r="J832" s="1046"/>
    </row>
    <row r="833" spans="1:10" ht="25.5">
      <c r="A833" s="331" t="s">
        <v>1908</v>
      </c>
      <c r="B833" s="340" t="s">
        <v>1254</v>
      </c>
      <c r="C833" s="395" t="s">
        <v>1256</v>
      </c>
      <c r="D833" s="334" t="s">
        <v>31</v>
      </c>
      <c r="E833" s="366">
        <v>150</v>
      </c>
      <c r="F833" s="317"/>
      <c r="G833" s="749"/>
      <c r="H833" s="749"/>
      <c r="I833" s="304"/>
      <c r="J833" s="1046"/>
    </row>
    <row r="834" spans="1:10" ht="25.5">
      <c r="A834" s="331" t="s">
        <v>1909</v>
      </c>
      <c r="B834" s="340" t="s">
        <v>1254</v>
      </c>
      <c r="C834" s="395" t="s">
        <v>1257</v>
      </c>
      <c r="D834" s="334" t="s">
        <v>31</v>
      </c>
      <c r="E834" s="366">
        <v>3600</v>
      </c>
      <c r="F834" s="317"/>
      <c r="G834" s="749"/>
      <c r="H834" s="749"/>
      <c r="I834" s="304"/>
      <c r="J834" s="1046"/>
    </row>
    <row r="835" spans="1:10">
      <c r="A835" s="331" t="s">
        <v>1910</v>
      </c>
      <c r="B835" s="340" t="s">
        <v>1254</v>
      </c>
      <c r="C835" s="395" t="s">
        <v>1258</v>
      </c>
      <c r="D835" s="334" t="s">
        <v>31</v>
      </c>
      <c r="E835" s="366">
        <v>180</v>
      </c>
      <c r="F835" s="317"/>
      <c r="G835" s="749"/>
      <c r="H835" s="748"/>
      <c r="I835" s="318"/>
      <c r="J835" s="1046"/>
    </row>
    <row r="836" spans="1:10">
      <c r="A836" s="332"/>
      <c r="B836" s="341"/>
      <c r="C836" s="385"/>
      <c r="D836" s="335"/>
      <c r="E836" s="358"/>
      <c r="F836" s="759"/>
      <c r="G836" s="1048"/>
      <c r="H836" s="87"/>
      <c r="I836" s="373" t="s">
        <v>1911</v>
      </c>
      <c r="J836" s="747"/>
    </row>
    <row r="837" spans="1:10">
      <c r="A837" s="330" t="s">
        <v>1912</v>
      </c>
      <c r="B837" s="347" t="s">
        <v>1370</v>
      </c>
      <c r="C837" s="323"/>
      <c r="D837" s="333"/>
      <c r="E837" s="357"/>
      <c r="F837" s="321"/>
      <c r="G837" s="1049"/>
      <c r="H837" s="1049"/>
      <c r="I837" s="320"/>
      <c r="J837" s="1045"/>
    </row>
    <row r="838" spans="1:10">
      <c r="A838" s="331" t="s">
        <v>1913</v>
      </c>
      <c r="B838" s="348" t="s">
        <v>1262</v>
      </c>
      <c r="C838" s="348" t="s">
        <v>1263</v>
      </c>
      <c r="D838" s="334" t="s">
        <v>31</v>
      </c>
      <c r="E838" s="299">
        <v>5000</v>
      </c>
      <c r="F838" s="317"/>
      <c r="G838" s="749"/>
      <c r="H838" s="749"/>
      <c r="I838" s="304"/>
      <c r="J838" s="1046"/>
    </row>
    <row r="839" spans="1:10">
      <c r="A839" s="332"/>
      <c r="B839" s="341"/>
      <c r="C839" s="385"/>
      <c r="D839" s="335"/>
      <c r="E839" s="358"/>
      <c r="F839" s="759"/>
      <c r="G839" s="1048"/>
      <c r="H839" s="87"/>
      <c r="I839" s="373" t="s">
        <v>1914</v>
      </c>
      <c r="J839" s="747"/>
    </row>
    <row r="840" spans="1:10">
      <c r="A840" s="330" t="s">
        <v>1917</v>
      </c>
      <c r="B840" s="347" t="s">
        <v>1371</v>
      </c>
      <c r="C840" s="323"/>
      <c r="D840" s="333"/>
      <c r="E840" s="357"/>
      <c r="F840" s="321"/>
      <c r="G840" s="1049"/>
      <c r="H840" s="1049"/>
      <c r="I840" s="320"/>
      <c r="J840" s="1045"/>
    </row>
    <row r="841" spans="1:10" ht="25.5">
      <c r="A841" s="331" t="s">
        <v>1921</v>
      </c>
      <c r="B841" s="351" t="s">
        <v>1268</v>
      </c>
      <c r="C841" s="351" t="s">
        <v>1269</v>
      </c>
      <c r="D841" s="334" t="s">
        <v>31</v>
      </c>
      <c r="E841" s="368">
        <v>15000</v>
      </c>
      <c r="F841" s="317"/>
      <c r="G841" s="749"/>
      <c r="H841" s="749"/>
      <c r="I841" s="304"/>
      <c r="J841" s="1046"/>
    </row>
    <row r="842" spans="1:10">
      <c r="A842" s="332"/>
      <c r="B842" s="341"/>
      <c r="C842" s="385"/>
      <c r="D842" s="335"/>
      <c r="E842" s="358"/>
      <c r="F842" s="759"/>
      <c r="G842" s="1048"/>
      <c r="H842" s="87"/>
      <c r="I842" s="373" t="s">
        <v>1915</v>
      </c>
      <c r="J842" s="747"/>
    </row>
    <row r="843" spans="1:10">
      <c r="A843" s="330" t="s">
        <v>1918</v>
      </c>
      <c r="B843" s="347" t="s">
        <v>1372</v>
      </c>
      <c r="C843" s="323"/>
      <c r="D843" s="333"/>
      <c r="E843" s="357"/>
      <c r="F843" s="321"/>
      <c r="G843" s="1049"/>
      <c r="H843" s="1049"/>
      <c r="I843" s="320"/>
      <c r="J843" s="1045"/>
    </row>
    <row r="844" spans="1:10" ht="25.5">
      <c r="A844" s="331" t="s">
        <v>1922</v>
      </c>
      <c r="B844" s="350" t="s">
        <v>1270</v>
      </c>
      <c r="C844" s="350" t="s">
        <v>1270</v>
      </c>
      <c r="D844" s="334" t="s">
        <v>31</v>
      </c>
      <c r="E844" s="360">
        <v>200</v>
      </c>
      <c r="F844" s="317"/>
      <c r="G844" s="749"/>
      <c r="H844" s="748"/>
      <c r="I844" s="318"/>
      <c r="J844" s="1046"/>
    </row>
    <row r="845" spans="1:10">
      <c r="A845" s="332"/>
      <c r="B845" s="341"/>
      <c r="C845" s="385"/>
      <c r="D845" s="335"/>
      <c r="E845" s="358"/>
      <c r="F845" s="759"/>
      <c r="G845" s="1048"/>
      <c r="H845" s="87"/>
      <c r="I845" s="373" t="s">
        <v>1916</v>
      </c>
      <c r="J845" s="747"/>
    </row>
    <row r="846" spans="1:10">
      <c r="A846" s="330" t="s">
        <v>1919</v>
      </c>
      <c r="B846" s="347" t="s">
        <v>1373</v>
      </c>
      <c r="C846" s="323"/>
      <c r="D846" s="333"/>
      <c r="E846" s="357"/>
      <c r="F846" s="321"/>
      <c r="G846" s="1049"/>
      <c r="H846" s="1049"/>
      <c r="I846" s="320"/>
      <c r="J846" s="1045"/>
    </row>
    <row r="847" spans="1:10" ht="51">
      <c r="A847" s="331" t="s">
        <v>1920</v>
      </c>
      <c r="B847" s="302" t="s">
        <v>1271</v>
      </c>
      <c r="C847" s="305" t="s">
        <v>1272</v>
      </c>
      <c r="D847" s="141" t="s">
        <v>31</v>
      </c>
      <c r="E847" s="299">
        <v>15000</v>
      </c>
      <c r="F847" s="317"/>
      <c r="G847" s="749"/>
      <c r="H847" s="748"/>
      <c r="I847" s="318"/>
      <c r="J847" s="1046"/>
    </row>
    <row r="848" spans="1:10" ht="38.25">
      <c r="A848" s="331" t="s">
        <v>1923</v>
      </c>
      <c r="B848" s="302" t="s">
        <v>1271</v>
      </c>
      <c r="C848" s="305" t="s">
        <v>1273</v>
      </c>
      <c r="D848" s="141" t="s">
        <v>49</v>
      </c>
      <c r="E848" s="299">
        <v>1500</v>
      </c>
      <c r="F848" s="317"/>
      <c r="G848" s="749"/>
      <c r="H848" s="748"/>
      <c r="I848" s="318"/>
      <c r="J848" s="1046"/>
    </row>
    <row r="849" spans="1:10" ht="25.5">
      <c r="A849" s="331" t="s">
        <v>1924</v>
      </c>
      <c r="B849" s="346" t="s">
        <v>1159</v>
      </c>
      <c r="C849" s="298" t="s">
        <v>1274</v>
      </c>
      <c r="D849" s="334" t="s">
        <v>31</v>
      </c>
      <c r="E849" s="360">
        <v>100000</v>
      </c>
      <c r="F849" s="317"/>
      <c r="G849" s="749"/>
      <c r="H849" s="748"/>
      <c r="I849" s="318"/>
      <c r="J849" s="1046"/>
    </row>
    <row r="850" spans="1:10" ht="25.5">
      <c r="A850" s="331" t="s">
        <v>1925</v>
      </c>
      <c r="B850" s="346" t="s">
        <v>1159</v>
      </c>
      <c r="C850" s="298" t="s">
        <v>1275</v>
      </c>
      <c r="D850" s="334" t="s">
        <v>31</v>
      </c>
      <c r="E850" s="360">
        <v>100000</v>
      </c>
      <c r="F850" s="317"/>
      <c r="G850" s="749"/>
      <c r="H850" s="748"/>
      <c r="I850" s="318"/>
      <c r="J850" s="1046"/>
    </row>
    <row r="851" spans="1:10">
      <c r="A851" s="332"/>
      <c r="B851" s="341"/>
      <c r="C851" s="385"/>
      <c r="D851" s="335"/>
      <c r="E851" s="358"/>
      <c r="F851" s="759"/>
      <c r="G851" s="1048"/>
      <c r="H851" s="87"/>
      <c r="I851" s="373" t="s">
        <v>1926</v>
      </c>
      <c r="J851" s="747"/>
    </row>
    <row r="852" spans="1:10">
      <c r="A852" s="330" t="s">
        <v>1927</v>
      </c>
      <c r="B852" s="323" t="s">
        <v>1375</v>
      </c>
      <c r="C852" s="323"/>
      <c r="D852" s="333"/>
      <c r="E852" s="357"/>
      <c r="F852" s="321"/>
      <c r="G852" s="1049"/>
      <c r="H852" s="1049"/>
      <c r="I852" s="320"/>
      <c r="J852" s="1045"/>
    </row>
    <row r="853" spans="1:10" ht="25.5">
      <c r="A853" s="331" t="s">
        <v>1929</v>
      </c>
      <c r="B853" s="346" t="s">
        <v>1279</v>
      </c>
      <c r="C853" s="346" t="s">
        <v>1280</v>
      </c>
      <c r="D853" s="334" t="s">
        <v>49</v>
      </c>
      <c r="E853" s="359">
        <v>20</v>
      </c>
      <c r="F853" s="317"/>
      <c r="G853" s="749"/>
      <c r="H853" s="749"/>
      <c r="I853" s="304"/>
      <c r="J853" s="1046"/>
    </row>
    <row r="854" spans="1:10" ht="25.5">
      <c r="A854" s="331" t="s">
        <v>1930</v>
      </c>
      <c r="B854" s="352" t="s">
        <v>1279</v>
      </c>
      <c r="C854" s="346" t="s">
        <v>1374</v>
      </c>
      <c r="D854" s="334" t="s">
        <v>49</v>
      </c>
      <c r="E854" s="359">
        <v>12000</v>
      </c>
      <c r="F854" s="317"/>
      <c r="G854" s="749"/>
      <c r="H854" s="749"/>
      <c r="I854" s="304"/>
      <c r="J854" s="1046"/>
    </row>
    <row r="855" spans="1:10">
      <c r="A855" s="332"/>
      <c r="B855" s="341"/>
      <c r="C855" s="385"/>
      <c r="D855" s="335"/>
      <c r="E855" s="358"/>
      <c r="F855" s="759"/>
      <c r="G855" s="1048"/>
      <c r="H855" s="87"/>
      <c r="I855" s="373" t="s">
        <v>1931</v>
      </c>
      <c r="J855" s="747"/>
    </row>
    <row r="856" spans="1:10">
      <c r="A856" s="330" t="s">
        <v>1928</v>
      </c>
      <c r="B856" s="323" t="s">
        <v>1235</v>
      </c>
      <c r="C856" s="323"/>
      <c r="D856" s="333"/>
      <c r="E856" s="357"/>
      <c r="F856" s="321"/>
      <c r="G856" s="1049"/>
      <c r="H856" s="1049"/>
      <c r="I856" s="320"/>
      <c r="J856" s="1045"/>
    </row>
    <row r="857" spans="1:10">
      <c r="A857" s="331" t="s">
        <v>1932</v>
      </c>
      <c r="B857" s="352" t="s">
        <v>1279</v>
      </c>
      <c r="C857" s="298" t="s">
        <v>1281</v>
      </c>
      <c r="D857" s="334" t="s">
        <v>31</v>
      </c>
      <c r="E857" s="359">
        <v>2000</v>
      </c>
      <c r="F857" s="317"/>
      <c r="G857" s="749"/>
      <c r="H857" s="749"/>
      <c r="I857" s="304"/>
      <c r="J857" s="1046"/>
    </row>
    <row r="858" spans="1:10">
      <c r="A858" s="331" t="s">
        <v>1933</v>
      </c>
      <c r="B858" s="352" t="s">
        <v>1279</v>
      </c>
      <c r="C858" s="346" t="s">
        <v>1282</v>
      </c>
      <c r="D858" s="334" t="s">
        <v>31</v>
      </c>
      <c r="E858" s="365">
        <v>66000</v>
      </c>
      <c r="F858" s="317"/>
      <c r="G858" s="749"/>
      <c r="H858" s="749"/>
      <c r="I858" s="304"/>
      <c r="J858" s="1046"/>
    </row>
    <row r="859" spans="1:10">
      <c r="A859" s="331" t="s">
        <v>1934</v>
      </c>
      <c r="B859" s="352" t="s">
        <v>1279</v>
      </c>
      <c r="C859" s="346" t="s">
        <v>1283</v>
      </c>
      <c r="D859" s="334" t="s">
        <v>31</v>
      </c>
      <c r="E859" s="359">
        <v>6000</v>
      </c>
      <c r="F859" s="317"/>
      <c r="G859" s="749"/>
      <c r="H859" s="749"/>
      <c r="I859" s="304"/>
      <c r="J859" s="1046"/>
    </row>
    <row r="860" spans="1:10">
      <c r="A860" s="331" t="s">
        <v>1935</v>
      </c>
      <c r="B860" s="352" t="s">
        <v>1279</v>
      </c>
      <c r="C860" s="346" t="s">
        <v>1284</v>
      </c>
      <c r="D860" s="334" t="s">
        <v>31</v>
      </c>
      <c r="E860" s="365">
        <v>45000</v>
      </c>
      <c r="F860" s="317"/>
      <c r="G860" s="749"/>
      <c r="H860" s="749"/>
      <c r="I860" s="304"/>
      <c r="J860" s="1046"/>
    </row>
    <row r="861" spans="1:10">
      <c r="A861" s="331" t="s">
        <v>1936</v>
      </c>
      <c r="B861" s="352" t="s">
        <v>1279</v>
      </c>
      <c r="C861" s="398" t="s">
        <v>1285</v>
      </c>
      <c r="D861" s="334" t="s">
        <v>31</v>
      </c>
      <c r="E861" s="359">
        <v>48000</v>
      </c>
      <c r="F861" s="317"/>
      <c r="G861" s="749"/>
      <c r="H861" s="749"/>
      <c r="I861" s="304"/>
      <c r="J861" s="1046"/>
    </row>
    <row r="862" spans="1:10">
      <c r="A862" s="331" t="s">
        <v>1937</v>
      </c>
      <c r="B862" s="352" t="s">
        <v>1279</v>
      </c>
      <c r="C862" s="398" t="s">
        <v>1376</v>
      </c>
      <c r="D862" s="334" t="s">
        <v>31</v>
      </c>
      <c r="E862" s="359">
        <v>30000</v>
      </c>
      <c r="F862" s="317"/>
      <c r="G862" s="749"/>
      <c r="H862" s="749"/>
      <c r="I862" s="304"/>
      <c r="J862" s="1046"/>
    </row>
    <row r="863" spans="1:10" ht="25.5">
      <c r="A863" s="331" t="s">
        <v>1938</v>
      </c>
      <c r="B863" s="352" t="s">
        <v>1279</v>
      </c>
      <c r="C863" s="298" t="s">
        <v>1286</v>
      </c>
      <c r="D863" s="334" t="s">
        <v>31</v>
      </c>
      <c r="E863" s="365">
        <v>3000</v>
      </c>
      <c r="F863" s="317"/>
      <c r="G863" s="749"/>
      <c r="H863" s="749"/>
      <c r="I863" s="304"/>
      <c r="J863" s="1046"/>
    </row>
    <row r="864" spans="1:10">
      <c r="A864" s="331" t="s">
        <v>1939</v>
      </c>
      <c r="B864" s="352" t="s">
        <v>1279</v>
      </c>
      <c r="C864" s="298" t="s">
        <v>1287</v>
      </c>
      <c r="D864" s="334" t="s">
        <v>31</v>
      </c>
      <c r="E864" s="365">
        <v>2000</v>
      </c>
      <c r="F864" s="317"/>
      <c r="G864" s="749"/>
      <c r="H864" s="749"/>
      <c r="I864" s="304"/>
      <c r="J864" s="1046"/>
    </row>
    <row r="865" spans="1:10">
      <c r="A865" s="332"/>
      <c r="B865" s="341"/>
      <c r="C865" s="385"/>
      <c r="D865" s="335"/>
      <c r="E865" s="358"/>
      <c r="F865" s="759"/>
      <c r="G865" s="1048"/>
      <c r="H865" s="87"/>
      <c r="I865" s="373" t="s">
        <v>1940</v>
      </c>
      <c r="J865" s="747"/>
    </row>
    <row r="866" spans="1:10">
      <c r="A866" s="330" t="s">
        <v>1941</v>
      </c>
      <c r="B866" s="323" t="s">
        <v>1377</v>
      </c>
      <c r="C866" s="323"/>
      <c r="D866" s="333"/>
      <c r="E866" s="357"/>
      <c r="F866" s="321"/>
      <c r="G866" s="1049"/>
      <c r="H866" s="1049"/>
      <c r="I866" s="320"/>
      <c r="J866" s="1045"/>
    </row>
    <row r="867" spans="1:10" ht="51">
      <c r="A867" s="331" t="s">
        <v>1942</v>
      </c>
      <c r="B867" s="352" t="s">
        <v>1279</v>
      </c>
      <c r="C867" s="298" t="s">
        <v>1288</v>
      </c>
      <c r="D867" s="334" t="s">
        <v>31</v>
      </c>
      <c r="E867" s="359">
        <v>16000</v>
      </c>
      <c r="F867" s="317"/>
      <c r="G867" s="749"/>
      <c r="H867" s="749"/>
      <c r="I867" s="304"/>
      <c r="J867" s="1046"/>
    </row>
    <row r="868" spans="1:10" ht="51">
      <c r="A868" s="331" t="s">
        <v>1943</v>
      </c>
      <c r="B868" s="352" t="s">
        <v>1279</v>
      </c>
      <c r="C868" s="298" t="s">
        <v>1289</v>
      </c>
      <c r="D868" s="334" t="s">
        <v>31</v>
      </c>
      <c r="E868" s="359">
        <v>13000</v>
      </c>
      <c r="F868" s="317"/>
      <c r="G868" s="749"/>
      <c r="H868" s="749"/>
      <c r="I868" s="304"/>
      <c r="J868" s="1046"/>
    </row>
    <row r="869" spans="1:10" ht="69.75">
      <c r="A869" s="331" t="s">
        <v>1944</v>
      </c>
      <c r="B869" s="352" t="s">
        <v>1279</v>
      </c>
      <c r="C869" s="350" t="s">
        <v>1378</v>
      </c>
      <c r="D869" s="334" t="s">
        <v>49</v>
      </c>
      <c r="E869" s="359">
        <v>240</v>
      </c>
      <c r="F869" s="317"/>
      <c r="G869" s="749"/>
      <c r="H869" s="748"/>
      <c r="I869" s="318"/>
      <c r="J869" s="1046"/>
    </row>
    <row r="870" spans="1:10">
      <c r="A870" s="332"/>
      <c r="B870" s="341"/>
      <c r="C870" s="385"/>
      <c r="D870" s="335"/>
      <c r="E870" s="358"/>
      <c r="F870" s="759"/>
      <c r="G870" s="1048"/>
      <c r="H870" s="87"/>
      <c r="I870" s="373" t="s">
        <v>1945</v>
      </c>
      <c r="J870" s="747"/>
    </row>
    <row r="871" spans="1:10">
      <c r="A871" s="330" t="s">
        <v>1946</v>
      </c>
      <c r="B871" s="326" t="s">
        <v>1292</v>
      </c>
      <c r="C871" s="399"/>
      <c r="D871" s="333"/>
      <c r="E871" s="357"/>
      <c r="F871" s="321"/>
      <c r="G871" s="1049"/>
      <c r="H871" s="1049"/>
      <c r="I871" s="320"/>
      <c r="J871" s="1045"/>
    </row>
    <row r="872" spans="1:10" ht="63.75">
      <c r="A872" s="331" t="s">
        <v>1947</v>
      </c>
      <c r="B872" s="340" t="s">
        <v>1294</v>
      </c>
      <c r="C872" s="395" t="s">
        <v>1294</v>
      </c>
      <c r="D872" s="334" t="s">
        <v>31</v>
      </c>
      <c r="E872" s="366">
        <v>2</v>
      </c>
      <c r="F872" s="317"/>
      <c r="G872" s="749"/>
      <c r="H872" s="749"/>
      <c r="I872" s="304"/>
      <c r="J872" s="1046"/>
    </row>
    <row r="873" spans="1:10" ht="63.75">
      <c r="A873" s="331" t="s">
        <v>1948</v>
      </c>
      <c r="B873" s="340" t="s">
        <v>1295</v>
      </c>
      <c r="C873" s="395" t="s">
        <v>1295</v>
      </c>
      <c r="D873" s="334" t="s">
        <v>31</v>
      </c>
      <c r="E873" s="366">
        <v>1</v>
      </c>
      <c r="F873" s="317"/>
      <c r="G873" s="749"/>
      <c r="H873" s="749"/>
      <c r="I873" s="304"/>
      <c r="J873" s="1046"/>
    </row>
    <row r="874" spans="1:10" ht="89.25">
      <c r="A874" s="331" t="s">
        <v>1949</v>
      </c>
      <c r="B874" s="353" t="s">
        <v>1296</v>
      </c>
      <c r="C874" s="400" t="s">
        <v>1296</v>
      </c>
      <c r="D874" s="334" t="s">
        <v>31</v>
      </c>
      <c r="E874" s="369">
        <v>3</v>
      </c>
      <c r="F874" s="317"/>
      <c r="G874" s="749"/>
      <c r="H874" s="749"/>
      <c r="I874" s="304"/>
      <c r="J874" s="1046"/>
    </row>
    <row r="875" spans="1:10" ht="63.75">
      <c r="A875" s="331" t="s">
        <v>1950</v>
      </c>
      <c r="B875" s="340" t="s">
        <v>1297</v>
      </c>
      <c r="C875" s="395" t="s">
        <v>1297</v>
      </c>
      <c r="D875" s="334" t="s">
        <v>31</v>
      </c>
      <c r="E875" s="369">
        <v>1</v>
      </c>
      <c r="F875" s="334"/>
      <c r="G875" s="749"/>
      <c r="H875" s="749"/>
      <c r="I875" s="339"/>
      <c r="J875" s="1106"/>
    </row>
    <row r="876" spans="1:10" ht="153">
      <c r="A876" s="331" t="s">
        <v>1951</v>
      </c>
      <c r="B876" s="340" t="s">
        <v>1298</v>
      </c>
      <c r="C876" s="395" t="s">
        <v>1298</v>
      </c>
      <c r="D876" s="334" t="s">
        <v>31</v>
      </c>
      <c r="E876" s="369">
        <v>1</v>
      </c>
      <c r="F876" s="334"/>
      <c r="G876" s="749"/>
      <c r="H876" s="749"/>
      <c r="I876" s="339"/>
      <c r="J876" s="1106"/>
    </row>
    <row r="877" spans="1:10" ht="63.75">
      <c r="A877" s="331" t="s">
        <v>1952</v>
      </c>
      <c r="B877" s="340" t="s">
        <v>1299</v>
      </c>
      <c r="C877" s="395" t="s">
        <v>1299</v>
      </c>
      <c r="D877" s="334" t="s">
        <v>31</v>
      </c>
      <c r="E877" s="369">
        <v>1</v>
      </c>
      <c r="F877" s="334"/>
      <c r="G877" s="749"/>
      <c r="H877" s="749"/>
      <c r="I877" s="339"/>
      <c r="J877" s="1106"/>
    </row>
    <row r="878" spans="1:10" ht="63.75">
      <c r="A878" s="331" t="s">
        <v>1953</v>
      </c>
      <c r="B878" s="340" t="s">
        <v>1300</v>
      </c>
      <c r="C878" s="395" t="s">
        <v>1300</v>
      </c>
      <c r="D878" s="334" t="s">
        <v>31</v>
      </c>
      <c r="E878" s="369">
        <v>1</v>
      </c>
      <c r="F878" s="334"/>
      <c r="G878" s="749"/>
      <c r="H878" s="749"/>
      <c r="I878" s="339"/>
      <c r="J878" s="1106"/>
    </row>
    <row r="879" spans="1:10" ht="76.5">
      <c r="A879" s="331" t="s">
        <v>1954</v>
      </c>
      <c r="B879" s="340" t="s">
        <v>1301</v>
      </c>
      <c r="C879" s="395" t="s">
        <v>1301</v>
      </c>
      <c r="D879" s="334" t="s">
        <v>31</v>
      </c>
      <c r="E879" s="369">
        <v>1</v>
      </c>
      <c r="F879" s="334"/>
      <c r="G879" s="749"/>
      <c r="H879" s="749"/>
      <c r="I879" s="339"/>
      <c r="J879" s="1106"/>
    </row>
    <row r="880" spans="1:10" ht="140.25">
      <c r="A880" s="331" t="s">
        <v>1955</v>
      </c>
      <c r="B880" s="340" t="s">
        <v>1302</v>
      </c>
      <c r="C880" s="395" t="s">
        <v>1302</v>
      </c>
      <c r="D880" s="334" t="s">
        <v>31</v>
      </c>
      <c r="E880" s="369">
        <v>1</v>
      </c>
      <c r="F880" s="334"/>
      <c r="G880" s="749"/>
      <c r="H880" s="1107"/>
      <c r="I880" s="588"/>
      <c r="J880" s="1106"/>
    </row>
    <row r="881" spans="1:10">
      <c r="A881" s="332"/>
      <c r="B881" s="341"/>
      <c r="C881" s="341"/>
      <c r="D881" s="335"/>
      <c r="E881" s="358"/>
      <c r="F881" s="775"/>
      <c r="G881" s="1056"/>
      <c r="H881" s="87"/>
      <c r="I881" s="373" t="s">
        <v>1956</v>
      </c>
      <c r="J881" s="1091"/>
    </row>
    <row r="882" spans="1:10">
      <c r="A882" s="330" t="s">
        <v>1957</v>
      </c>
      <c r="B882" s="342" t="s">
        <v>1305</v>
      </c>
      <c r="C882" s="386"/>
      <c r="D882" s="333"/>
      <c r="E882" s="357"/>
      <c r="F882" s="333"/>
      <c r="G882" s="1049"/>
      <c r="H882" s="1049"/>
      <c r="I882" s="248"/>
      <c r="J882" s="1108"/>
    </row>
    <row r="883" spans="1:10">
      <c r="A883" s="331" t="s">
        <v>1958</v>
      </c>
      <c r="B883" s="293" t="s">
        <v>1310</v>
      </c>
      <c r="C883" s="293" t="s">
        <v>1311</v>
      </c>
      <c r="D883" s="294" t="s">
        <v>31</v>
      </c>
      <c r="E883" s="370">
        <v>3</v>
      </c>
      <c r="F883" s="334"/>
      <c r="G883" s="749"/>
      <c r="H883" s="749"/>
      <c r="I883" s="339"/>
      <c r="J883" s="1106"/>
    </row>
    <row r="884" spans="1:10">
      <c r="A884" s="331" t="s">
        <v>1959</v>
      </c>
      <c r="B884" s="293" t="s">
        <v>1312</v>
      </c>
      <c r="C884" s="293" t="s">
        <v>1313</v>
      </c>
      <c r="D884" s="294" t="s">
        <v>31</v>
      </c>
      <c r="E884" s="361">
        <v>18</v>
      </c>
      <c r="F884" s="334"/>
      <c r="G884" s="749"/>
      <c r="H884" s="749"/>
      <c r="I884" s="339"/>
      <c r="J884" s="1106"/>
    </row>
    <row r="885" spans="1:10">
      <c r="A885" s="331" t="s">
        <v>1960</v>
      </c>
      <c r="B885" s="293" t="s">
        <v>1314</v>
      </c>
      <c r="C885" s="293" t="s">
        <v>1315</v>
      </c>
      <c r="D885" s="294" t="s">
        <v>31</v>
      </c>
      <c r="E885" s="361">
        <v>300</v>
      </c>
      <c r="F885" s="334"/>
      <c r="G885" s="749"/>
      <c r="H885" s="749"/>
      <c r="I885" s="339"/>
      <c r="J885" s="1106"/>
    </row>
    <row r="886" spans="1:10">
      <c r="A886" s="331" t="s">
        <v>1961</v>
      </c>
      <c r="B886" s="293" t="s">
        <v>1316</v>
      </c>
      <c r="C886" s="293" t="s">
        <v>1317</v>
      </c>
      <c r="D886" s="294" t="s">
        <v>31</v>
      </c>
      <c r="E886" s="361">
        <v>300</v>
      </c>
      <c r="F886" s="334"/>
      <c r="G886" s="749"/>
      <c r="H886" s="749"/>
      <c r="I886" s="339"/>
      <c r="J886" s="1106"/>
    </row>
    <row r="887" spans="1:10">
      <c r="A887" s="331" t="s">
        <v>1962</v>
      </c>
      <c r="B887" s="589" t="s">
        <v>1318</v>
      </c>
      <c r="C887" s="293" t="s">
        <v>1319</v>
      </c>
      <c r="D887" s="294" t="s">
        <v>31</v>
      </c>
      <c r="E887" s="294">
        <v>300</v>
      </c>
      <c r="F887" s="334"/>
      <c r="G887" s="749"/>
      <c r="H887" s="749"/>
      <c r="I887" s="339"/>
      <c r="J887" s="1106"/>
    </row>
    <row r="888" spans="1:10">
      <c r="A888" s="331" t="s">
        <v>1963</v>
      </c>
      <c r="B888" s="293" t="s">
        <v>1320</v>
      </c>
      <c r="C888" s="293" t="s">
        <v>1321</v>
      </c>
      <c r="D888" s="294" t="s">
        <v>31</v>
      </c>
      <c r="E888" s="361" t="s">
        <v>241</v>
      </c>
      <c r="F888" s="334"/>
      <c r="G888" s="749"/>
      <c r="H888" s="749"/>
      <c r="I888" s="339"/>
      <c r="J888" s="1106"/>
    </row>
    <row r="889" spans="1:10">
      <c r="A889" s="331" t="s">
        <v>1964</v>
      </c>
      <c r="B889" s="293" t="s">
        <v>1322</v>
      </c>
      <c r="C889" s="293" t="s">
        <v>1323</v>
      </c>
      <c r="D889" s="294" t="s">
        <v>31</v>
      </c>
      <c r="E889" s="361">
        <v>3</v>
      </c>
      <c r="F889" s="334"/>
      <c r="G889" s="749"/>
      <c r="H889" s="749"/>
      <c r="I889" s="339"/>
      <c r="J889" s="1106"/>
    </row>
    <row r="890" spans="1:10">
      <c r="A890" s="331" t="s">
        <v>1965</v>
      </c>
      <c r="B890" s="293" t="s">
        <v>840</v>
      </c>
      <c r="C890" s="293" t="s">
        <v>1324</v>
      </c>
      <c r="D890" s="294" t="s">
        <v>31</v>
      </c>
      <c r="E890" s="361">
        <v>2</v>
      </c>
      <c r="F890" s="334"/>
      <c r="G890" s="749"/>
      <c r="H890" s="748"/>
      <c r="I890" s="590"/>
      <c r="J890" s="1106"/>
    </row>
    <row r="891" spans="1:10">
      <c r="A891" s="331" t="s">
        <v>1966</v>
      </c>
      <c r="B891" s="55" t="s">
        <v>1325</v>
      </c>
      <c r="C891" s="494" t="s">
        <v>1326</v>
      </c>
      <c r="D891" s="384" t="s">
        <v>31</v>
      </c>
      <c r="E891" s="384">
        <v>2</v>
      </c>
      <c r="F891" s="334"/>
      <c r="G891" s="749"/>
      <c r="H891" s="748"/>
      <c r="I891" s="590"/>
      <c r="J891" s="1106"/>
    </row>
    <row r="892" spans="1:10">
      <c r="A892" s="332"/>
      <c r="B892" s="341"/>
      <c r="C892" s="341"/>
      <c r="D892" s="335"/>
      <c r="E892" s="358"/>
      <c r="F892" s="775"/>
      <c r="G892" s="1056"/>
      <c r="H892" s="87"/>
      <c r="I892" s="373" t="s">
        <v>2755</v>
      </c>
      <c r="J892" s="1091"/>
    </row>
    <row r="893" spans="1:10">
      <c r="A893" s="330" t="s">
        <v>1967</v>
      </c>
      <c r="B893" s="343" t="s">
        <v>1329</v>
      </c>
      <c r="C893" s="343"/>
      <c r="D893" s="336"/>
      <c r="E893" s="357"/>
      <c r="F893" s="336"/>
      <c r="G893" s="1063"/>
      <c r="H893" s="1063"/>
      <c r="I893" s="343"/>
      <c r="J893" s="1109"/>
    </row>
    <row r="894" spans="1:10" ht="25.5">
      <c r="A894" s="381" t="s">
        <v>1968</v>
      </c>
      <c r="B894" s="382" t="s">
        <v>1331</v>
      </c>
      <c r="C894" s="590" t="s">
        <v>1332</v>
      </c>
      <c r="D894" s="371" t="s">
        <v>31</v>
      </c>
      <c r="E894" s="383">
        <v>60000</v>
      </c>
      <c r="F894" s="371"/>
      <c r="G894" s="748"/>
      <c r="H894" s="748"/>
      <c r="I894" s="590"/>
      <c r="J894" s="1110"/>
    </row>
    <row r="895" spans="1:10" ht="25.5">
      <c r="A895" s="381" t="s">
        <v>1969</v>
      </c>
      <c r="B895" s="382" t="s">
        <v>1331</v>
      </c>
      <c r="C895" s="590" t="s">
        <v>1334</v>
      </c>
      <c r="D895" s="371" t="s">
        <v>31</v>
      </c>
      <c r="E895" s="383">
        <v>15000</v>
      </c>
      <c r="F895" s="371"/>
      <c r="G895" s="748"/>
      <c r="H895" s="748"/>
      <c r="I895" s="590"/>
      <c r="J895" s="1110"/>
    </row>
    <row r="896" spans="1:10" ht="25.5">
      <c r="A896" s="381" t="s">
        <v>1970</v>
      </c>
      <c r="B896" s="382" t="s">
        <v>1335</v>
      </c>
      <c r="C896" s="590" t="s">
        <v>1336</v>
      </c>
      <c r="D896" s="371" t="s">
        <v>31</v>
      </c>
      <c r="E896" s="383">
        <v>3000</v>
      </c>
      <c r="F896" s="371"/>
      <c r="G896" s="748"/>
      <c r="H896" s="748"/>
      <c r="I896" s="590"/>
      <c r="J896" s="1110"/>
    </row>
    <row r="897" spans="1:10" ht="25.5">
      <c r="A897" s="381" t="s">
        <v>1971</v>
      </c>
      <c r="B897" s="382" t="s">
        <v>1337</v>
      </c>
      <c r="C897" s="382" t="s">
        <v>1338</v>
      </c>
      <c r="D897" s="371" t="s">
        <v>31</v>
      </c>
      <c r="E897" s="383">
        <v>15000</v>
      </c>
      <c r="F897" s="371"/>
      <c r="G897" s="748"/>
      <c r="H897" s="748"/>
      <c r="I897" s="590"/>
      <c r="J897" s="1110"/>
    </row>
    <row r="898" spans="1:10">
      <c r="A898" s="332"/>
      <c r="B898" s="341"/>
      <c r="C898" s="341"/>
      <c r="D898" s="335"/>
      <c r="E898" s="358"/>
      <c r="F898" s="775"/>
      <c r="G898" s="87"/>
      <c r="H898" s="87"/>
      <c r="I898" s="373" t="s">
        <v>1972</v>
      </c>
      <c r="J898" s="1091"/>
    </row>
    <row r="899" spans="1:10">
      <c r="A899" s="330">
        <v>134</v>
      </c>
      <c r="B899" s="591" t="s">
        <v>1379</v>
      </c>
      <c r="C899" s="592"/>
      <c r="D899" s="593"/>
      <c r="E899" s="594"/>
      <c r="F899" s="594"/>
      <c r="G899" s="1111"/>
      <c r="H899" s="1112"/>
      <c r="I899" s="595"/>
      <c r="J899" s="1112"/>
    </row>
    <row r="900" spans="1:10" ht="51">
      <c r="A900" s="381" t="s">
        <v>1973</v>
      </c>
      <c r="B900" s="486" t="s">
        <v>1988</v>
      </c>
      <c r="C900" s="487" t="s">
        <v>1380</v>
      </c>
      <c r="D900" s="402" t="s">
        <v>249</v>
      </c>
      <c r="E900" s="498">
        <v>36</v>
      </c>
      <c r="F900" s="777"/>
      <c r="G900" s="790"/>
      <c r="H900" s="1113"/>
      <c r="I900" s="489"/>
      <c r="J900" s="1113"/>
    </row>
    <row r="901" spans="1:10" ht="51">
      <c r="A901" s="381" t="s">
        <v>1974</v>
      </c>
      <c r="B901" s="486" t="s">
        <v>1989</v>
      </c>
      <c r="C901" s="487" t="s">
        <v>1381</v>
      </c>
      <c r="D901" s="402" t="s">
        <v>249</v>
      </c>
      <c r="E901" s="499">
        <v>36</v>
      </c>
      <c r="F901" s="777"/>
      <c r="G901" s="790"/>
      <c r="H901" s="1113"/>
      <c r="I901" s="489"/>
      <c r="J901" s="1113"/>
    </row>
    <row r="902" spans="1:10" ht="25.5">
      <c r="A902" s="381" t="s">
        <v>1975</v>
      </c>
      <c r="B902" s="491" t="s">
        <v>1382</v>
      </c>
      <c r="C902" s="487" t="s">
        <v>1383</v>
      </c>
      <c r="D902" s="402" t="s">
        <v>249</v>
      </c>
      <c r="E902" s="499">
        <v>180</v>
      </c>
      <c r="F902" s="777"/>
      <c r="G902" s="790"/>
      <c r="H902" s="1113"/>
      <c r="I902" s="489"/>
      <c r="J902" s="1113"/>
    </row>
    <row r="903" spans="1:10" ht="25.5">
      <c r="A903" s="381" t="s">
        <v>1976</v>
      </c>
      <c r="B903" s="491" t="s">
        <v>1384</v>
      </c>
      <c r="C903" s="487" t="s">
        <v>1385</v>
      </c>
      <c r="D903" s="402" t="s">
        <v>49</v>
      </c>
      <c r="E903" s="498">
        <v>90</v>
      </c>
      <c r="F903" s="777"/>
      <c r="G903" s="790"/>
      <c r="H903" s="1113"/>
      <c r="I903" s="489"/>
      <c r="J903" s="1113"/>
    </row>
    <row r="904" spans="1:10" ht="38.25">
      <c r="A904" s="381" t="s">
        <v>1977</v>
      </c>
      <c r="B904" s="491" t="s">
        <v>1386</v>
      </c>
      <c r="C904" s="487" t="s">
        <v>1387</v>
      </c>
      <c r="D904" s="488" t="s">
        <v>49</v>
      </c>
      <c r="E904" s="498">
        <v>72</v>
      </c>
      <c r="F904" s="777"/>
      <c r="G904" s="790"/>
      <c r="H904" s="1113"/>
      <c r="I904" s="489"/>
      <c r="J904" s="1113"/>
    </row>
    <row r="905" spans="1:10" ht="38.25">
      <c r="A905" s="381" t="s">
        <v>1978</v>
      </c>
      <c r="B905" s="492" t="s">
        <v>1388</v>
      </c>
      <c r="C905" s="402" t="s">
        <v>1389</v>
      </c>
      <c r="D905" s="488" t="s">
        <v>31</v>
      </c>
      <c r="E905" s="500">
        <v>8</v>
      </c>
      <c r="F905" s="777"/>
      <c r="G905" s="790"/>
      <c r="H905" s="1113"/>
      <c r="I905" s="489"/>
      <c r="J905" s="1113"/>
    </row>
    <row r="906" spans="1:10" ht="38.25">
      <c r="A906" s="381" t="s">
        <v>1979</v>
      </c>
      <c r="B906" s="402" t="s">
        <v>1390</v>
      </c>
      <c r="C906" s="402" t="s">
        <v>1391</v>
      </c>
      <c r="D906" s="488" t="s">
        <v>31</v>
      </c>
      <c r="E906" s="500">
        <v>8</v>
      </c>
      <c r="F906" s="777"/>
      <c r="G906" s="790"/>
      <c r="H906" s="1113"/>
      <c r="I906" s="489"/>
      <c r="J906" s="1113"/>
    </row>
    <row r="907" spans="1:10" ht="25.5">
      <c r="A907" s="381" t="s">
        <v>1980</v>
      </c>
      <c r="B907" s="402" t="s">
        <v>1392</v>
      </c>
      <c r="C907" s="402" t="s">
        <v>1393</v>
      </c>
      <c r="D907" s="488" t="s">
        <v>31</v>
      </c>
      <c r="E907" s="500">
        <v>5</v>
      </c>
      <c r="F907" s="777"/>
      <c r="G907" s="790"/>
      <c r="H907" s="1113"/>
      <c r="I907" s="489"/>
      <c r="J907" s="1113"/>
    </row>
    <row r="908" spans="1:10" ht="38.25">
      <c r="A908" s="381" t="s">
        <v>1981</v>
      </c>
      <c r="B908" s="402" t="s">
        <v>1394</v>
      </c>
      <c r="C908" s="493" t="s">
        <v>1395</v>
      </c>
      <c r="D908" s="488" t="s">
        <v>31</v>
      </c>
      <c r="E908" s="500">
        <v>36</v>
      </c>
      <c r="F908" s="777"/>
      <c r="G908" s="790"/>
      <c r="H908" s="1113"/>
      <c r="I908" s="489"/>
      <c r="J908" s="1113"/>
    </row>
    <row r="909" spans="1:10" ht="25.5">
      <c r="A909" s="381" t="s">
        <v>1982</v>
      </c>
      <c r="B909" s="402" t="s">
        <v>1396</v>
      </c>
      <c r="C909" s="402" t="s">
        <v>1397</v>
      </c>
      <c r="D909" s="488" t="s">
        <v>31</v>
      </c>
      <c r="E909" s="500">
        <v>10</v>
      </c>
      <c r="F909" s="777"/>
      <c r="G909" s="790"/>
      <c r="H909" s="1113"/>
      <c r="I909" s="489"/>
      <c r="J909" s="1113"/>
    </row>
    <row r="910" spans="1:10" ht="38.25">
      <c r="A910" s="381" t="s">
        <v>1983</v>
      </c>
      <c r="B910" s="488" t="s">
        <v>1398</v>
      </c>
      <c r="C910" s="493" t="s">
        <v>1399</v>
      </c>
      <c r="D910" s="488" t="s">
        <v>49</v>
      </c>
      <c r="E910" s="501">
        <v>144</v>
      </c>
      <c r="F910" s="777"/>
      <c r="G910" s="790"/>
      <c r="H910" s="1113"/>
      <c r="I910" s="489"/>
      <c r="J910" s="1113"/>
    </row>
    <row r="911" spans="1:10" ht="38.25">
      <c r="A911" s="381" t="s">
        <v>1984</v>
      </c>
      <c r="B911" s="488" t="s">
        <v>1400</v>
      </c>
      <c r="C911" s="493" t="s">
        <v>1401</v>
      </c>
      <c r="D911" s="488" t="s">
        <v>49</v>
      </c>
      <c r="E911" s="501">
        <v>108</v>
      </c>
      <c r="F911" s="777"/>
      <c r="G911" s="790"/>
      <c r="H911" s="1113"/>
      <c r="I911" s="489"/>
      <c r="J911" s="1113"/>
    </row>
    <row r="912" spans="1:10" ht="25.5">
      <c r="A912" s="381" t="s">
        <v>1985</v>
      </c>
      <c r="B912" s="402" t="s">
        <v>1402</v>
      </c>
      <c r="C912" s="402" t="s">
        <v>1403</v>
      </c>
      <c r="D912" s="402" t="s">
        <v>249</v>
      </c>
      <c r="E912" s="500">
        <v>60</v>
      </c>
      <c r="F912" s="777"/>
      <c r="G912" s="790"/>
      <c r="H912" s="1113"/>
      <c r="I912" s="489"/>
      <c r="J912" s="1113"/>
    </row>
    <row r="913" spans="1:10" ht="51">
      <c r="A913" s="381" t="s">
        <v>1986</v>
      </c>
      <c r="B913" s="488" t="s">
        <v>274</v>
      </c>
      <c r="C913" s="402" t="s">
        <v>1404</v>
      </c>
      <c r="D913" s="402" t="s">
        <v>249</v>
      </c>
      <c r="E913" s="500">
        <v>4000</v>
      </c>
      <c r="F913" s="777"/>
      <c r="G913" s="790"/>
      <c r="H913" s="1113"/>
      <c r="I913" s="489"/>
      <c r="J913" s="1113"/>
    </row>
    <row r="914" spans="1:10" ht="38.25">
      <c r="A914" s="381" t="s">
        <v>1987</v>
      </c>
      <c r="B914" s="491" t="s">
        <v>1405</v>
      </c>
      <c r="C914" s="402" t="s">
        <v>1406</v>
      </c>
      <c r="D914" s="402" t="s">
        <v>858</v>
      </c>
      <c r="E914" s="500">
        <v>800</v>
      </c>
      <c r="F914" s="777"/>
      <c r="G914" s="790"/>
      <c r="H914" s="1113"/>
      <c r="I914" s="489"/>
      <c r="J914" s="1113"/>
    </row>
    <row r="915" spans="1:10">
      <c r="A915" s="332"/>
      <c r="B915" s="341"/>
      <c r="C915" s="341"/>
      <c r="D915" s="335"/>
      <c r="E915" s="358"/>
      <c r="F915" s="775"/>
      <c r="G915" s="87"/>
      <c r="H915" s="87"/>
      <c r="I915" s="373" t="s">
        <v>1990</v>
      </c>
      <c r="J915" s="1091"/>
    </row>
    <row r="916" spans="1:10">
      <c r="A916" s="607" t="s">
        <v>2183</v>
      </c>
      <c r="B916" s="503" t="s">
        <v>1991</v>
      </c>
      <c r="C916" s="503"/>
      <c r="D916" s="504"/>
      <c r="E916" s="505"/>
      <c r="F916" s="979"/>
      <c r="G916" s="1114"/>
      <c r="H916" s="1115"/>
      <c r="I916" s="584"/>
      <c r="J916" s="1115"/>
    </row>
    <row r="917" spans="1:10" ht="25.5">
      <c r="A917" s="608" t="s">
        <v>2340</v>
      </c>
      <c r="B917" s="528" t="s">
        <v>838</v>
      </c>
      <c r="C917" s="528" t="s">
        <v>1992</v>
      </c>
      <c r="D917" s="529" t="s">
        <v>31</v>
      </c>
      <c r="E917" s="513">
        <v>220</v>
      </c>
      <c r="F917" s="512"/>
      <c r="G917" s="780"/>
      <c r="H917" s="781"/>
      <c r="I917" s="586"/>
      <c r="J917" s="1116"/>
    </row>
    <row r="918" spans="1:10" ht="25.5">
      <c r="A918" s="608" t="s">
        <v>2341</v>
      </c>
      <c r="B918" s="528" t="s">
        <v>2633</v>
      </c>
      <c r="C918" s="528" t="s">
        <v>2572</v>
      </c>
      <c r="D918" s="529" t="s">
        <v>31</v>
      </c>
      <c r="E918" s="513">
        <v>150</v>
      </c>
      <c r="F918" s="512"/>
      <c r="G918" s="780"/>
      <c r="H918" s="781"/>
      <c r="I918" s="586"/>
      <c r="J918" s="1116"/>
    </row>
    <row r="919" spans="1:10" ht="25.5">
      <c r="A919" s="608" t="s">
        <v>2342</v>
      </c>
      <c r="B919" s="528" t="s">
        <v>1993</v>
      </c>
      <c r="C919" s="528" t="s">
        <v>1994</v>
      </c>
      <c r="D919" s="529" t="s">
        <v>31</v>
      </c>
      <c r="E919" s="513">
        <v>120</v>
      </c>
      <c r="F919" s="512"/>
      <c r="G919" s="780"/>
      <c r="H919" s="781"/>
      <c r="I919" s="586"/>
      <c r="J919" s="1116"/>
    </row>
    <row r="920" spans="1:10">
      <c r="A920" s="608" t="s">
        <v>2343</v>
      </c>
      <c r="B920" s="528" t="s">
        <v>1995</v>
      </c>
      <c r="C920" s="528" t="s">
        <v>1996</v>
      </c>
      <c r="D920" s="529" t="s">
        <v>31</v>
      </c>
      <c r="E920" s="513">
        <v>1</v>
      </c>
      <c r="F920" s="512"/>
      <c r="G920" s="780"/>
      <c r="H920" s="781"/>
      <c r="I920" s="586"/>
      <c r="J920" s="1116"/>
    </row>
    <row r="921" spans="1:10" ht="38.25">
      <c r="A921" s="608" t="s">
        <v>2344</v>
      </c>
      <c r="B921" s="528" t="s">
        <v>1997</v>
      </c>
      <c r="C921" s="528" t="s">
        <v>1998</v>
      </c>
      <c r="D921" s="529" t="s">
        <v>31</v>
      </c>
      <c r="E921" s="513">
        <v>2</v>
      </c>
      <c r="F921" s="512"/>
      <c r="G921" s="780"/>
      <c r="H921" s="781"/>
      <c r="I921" s="586"/>
      <c r="J921" s="1116"/>
    </row>
    <row r="922" spans="1:10">
      <c r="A922" s="608" t="s">
        <v>2345</v>
      </c>
      <c r="B922" s="528" t="s">
        <v>1999</v>
      </c>
      <c r="C922" s="528" t="s">
        <v>2000</v>
      </c>
      <c r="D922" s="529" t="s">
        <v>2001</v>
      </c>
      <c r="E922" s="513">
        <v>60</v>
      </c>
      <c r="F922" s="512"/>
      <c r="G922" s="780"/>
      <c r="H922" s="781"/>
      <c r="I922" s="586"/>
      <c r="J922" s="1116"/>
    </row>
    <row r="923" spans="1:10">
      <c r="A923" s="608" t="s">
        <v>2346</v>
      </c>
      <c r="B923" s="528" t="s">
        <v>2002</v>
      </c>
      <c r="C923" s="528" t="s">
        <v>2003</v>
      </c>
      <c r="D923" s="529" t="s">
        <v>31</v>
      </c>
      <c r="E923" s="513">
        <v>15</v>
      </c>
      <c r="F923" s="512"/>
      <c r="G923" s="780"/>
      <c r="H923" s="781"/>
      <c r="I923" s="586"/>
      <c r="J923" s="1116"/>
    </row>
    <row r="924" spans="1:10" ht="25.5">
      <c r="A924" s="608" t="s">
        <v>2347</v>
      </c>
      <c r="B924" s="528" t="s">
        <v>2634</v>
      </c>
      <c r="C924" s="528" t="s">
        <v>2004</v>
      </c>
      <c r="D924" s="529" t="s">
        <v>31</v>
      </c>
      <c r="E924" s="513">
        <f>4*1.3</f>
        <v>5.2</v>
      </c>
      <c r="F924" s="512"/>
      <c r="G924" s="780"/>
      <c r="H924" s="781"/>
      <c r="I924" s="586"/>
      <c r="J924" s="1116"/>
    </row>
    <row r="925" spans="1:10">
      <c r="A925" s="608" t="s">
        <v>2348</v>
      </c>
      <c r="B925" s="528" t="s">
        <v>2005</v>
      </c>
      <c r="C925" s="528" t="s">
        <v>2000</v>
      </c>
      <c r="D925" s="529" t="s">
        <v>2001</v>
      </c>
      <c r="E925" s="513">
        <v>60</v>
      </c>
      <c r="F925" s="512"/>
      <c r="G925" s="780"/>
      <c r="H925" s="781"/>
      <c r="I925" s="586"/>
      <c r="J925" s="1116"/>
    </row>
    <row r="926" spans="1:10">
      <c r="A926" s="608" t="s">
        <v>2349</v>
      </c>
      <c r="B926" s="528" t="s">
        <v>2635</v>
      </c>
      <c r="C926" s="528" t="s">
        <v>2006</v>
      </c>
      <c r="D926" s="529" t="s">
        <v>31</v>
      </c>
      <c r="E926" s="513">
        <v>75</v>
      </c>
      <c r="F926" s="512"/>
      <c r="G926" s="780"/>
      <c r="H926" s="781"/>
      <c r="I926" s="586"/>
      <c r="J926" s="1116"/>
    </row>
    <row r="927" spans="1:10" ht="25.5">
      <c r="A927" s="608" t="s">
        <v>2350</v>
      </c>
      <c r="B927" s="528" t="s">
        <v>2007</v>
      </c>
      <c r="C927" s="528" t="s">
        <v>2008</v>
      </c>
      <c r="D927" s="529" t="s">
        <v>31</v>
      </c>
      <c r="E927" s="513">
        <f>120*1.3</f>
        <v>156</v>
      </c>
      <c r="F927" s="512"/>
      <c r="G927" s="780"/>
      <c r="H927" s="781"/>
      <c r="I927" s="586"/>
      <c r="J927" s="1116"/>
    </row>
    <row r="928" spans="1:10">
      <c r="A928" s="608" t="s">
        <v>2351</v>
      </c>
      <c r="B928" s="528" t="s">
        <v>2009</v>
      </c>
      <c r="C928" s="528" t="s">
        <v>2010</v>
      </c>
      <c r="D928" s="529" t="s">
        <v>31</v>
      </c>
      <c r="E928" s="530">
        <v>5</v>
      </c>
      <c r="F928" s="512"/>
      <c r="G928" s="780"/>
      <c r="H928" s="781"/>
      <c r="I928" s="586"/>
      <c r="J928" s="1116"/>
    </row>
    <row r="929" spans="1:10">
      <c r="A929" s="608" t="s">
        <v>2352</v>
      </c>
      <c r="B929" s="528" t="s">
        <v>2011</v>
      </c>
      <c r="C929" s="528" t="s">
        <v>2010</v>
      </c>
      <c r="D929" s="529" t="s">
        <v>31</v>
      </c>
      <c r="E929" s="530">
        <v>5</v>
      </c>
      <c r="F929" s="512"/>
      <c r="G929" s="780"/>
      <c r="H929" s="781"/>
      <c r="I929" s="586"/>
      <c r="J929" s="1116"/>
    </row>
    <row r="930" spans="1:10">
      <c r="A930" s="608" t="s">
        <v>2353</v>
      </c>
      <c r="B930" s="528" t="s">
        <v>2012</v>
      </c>
      <c r="C930" s="528" t="s">
        <v>2013</v>
      </c>
      <c r="D930" s="529" t="s">
        <v>2001</v>
      </c>
      <c r="E930" s="513">
        <v>30</v>
      </c>
      <c r="F930" s="512"/>
      <c r="G930" s="780"/>
      <c r="H930" s="781"/>
      <c r="I930" s="586"/>
      <c r="J930" s="1116"/>
    </row>
    <row r="931" spans="1:10">
      <c r="A931" s="608" t="s">
        <v>2354</v>
      </c>
      <c r="B931" s="528" t="s">
        <v>2014</v>
      </c>
      <c r="C931" s="528" t="s">
        <v>2013</v>
      </c>
      <c r="D931" s="529" t="s">
        <v>2001</v>
      </c>
      <c r="E931" s="513">
        <v>30</v>
      </c>
      <c r="F931" s="512"/>
      <c r="G931" s="780"/>
      <c r="H931" s="781"/>
      <c r="I931" s="586"/>
      <c r="J931" s="1116"/>
    </row>
    <row r="932" spans="1:10">
      <c r="A932" s="514"/>
      <c r="B932" s="515"/>
      <c r="C932" s="515"/>
      <c r="D932" s="517"/>
      <c r="E932" s="518"/>
      <c r="F932" s="517"/>
      <c r="G932" s="1117"/>
      <c r="H932" s="1118"/>
      <c r="I932" s="521" t="s">
        <v>2355</v>
      </c>
      <c r="J932" s="788"/>
    </row>
    <row r="933" spans="1:10">
      <c r="A933" s="574"/>
      <c r="B933" s="596" t="s">
        <v>2015</v>
      </c>
      <c r="C933" s="577"/>
      <c r="D933" s="559"/>
      <c r="E933" s="575"/>
      <c r="F933" s="559"/>
      <c r="G933" s="1119"/>
      <c r="H933" s="1120"/>
      <c r="I933" s="577"/>
      <c r="J933" s="1121"/>
    </row>
    <row r="934" spans="1:10">
      <c r="A934" s="609" t="s">
        <v>2186</v>
      </c>
      <c r="B934" s="528" t="s">
        <v>2016</v>
      </c>
      <c r="C934" s="528" t="s">
        <v>2017</v>
      </c>
      <c r="D934" s="510" t="s">
        <v>31</v>
      </c>
      <c r="E934" s="513">
        <v>70</v>
      </c>
      <c r="F934" s="512"/>
      <c r="G934" s="780"/>
      <c r="H934" s="781"/>
      <c r="I934" s="586"/>
      <c r="J934" s="1116"/>
    </row>
    <row r="935" spans="1:10">
      <c r="A935" s="514"/>
      <c r="B935" s="515"/>
      <c r="C935" s="515"/>
      <c r="D935" s="517"/>
      <c r="E935" s="518"/>
      <c r="F935" s="517"/>
      <c r="G935" s="1117"/>
      <c r="H935" s="1118"/>
      <c r="I935" s="521" t="s">
        <v>2356</v>
      </c>
      <c r="J935" s="788"/>
    </row>
    <row r="936" spans="1:10" ht="25.5">
      <c r="A936" s="609" t="s">
        <v>2189</v>
      </c>
      <c r="B936" s="528" t="s">
        <v>2018</v>
      </c>
      <c r="C936" s="528" t="s">
        <v>2573</v>
      </c>
      <c r="D936" s="510" t="s">
        <v>31</v>
      </c>
      <c r="E936" s="513">
        <v>150</v>
      </c>
      <c r="F936" s="512"/>
      <c r="G936" s="780"/>
      <c r="H936" s="781"/>
      <c r="I936" s="586"/>
      <c r="J936" s="1116"/>
    </row>
    <row r="937" spans="1:10">
      <c r="A937" s="514"/>
      <c r="B937" s="515"/>
      <c r="C937" s="515"/>
      <c r="D937" s="517"/>
      <c r="E937" s="518"/>
      <c r="F937" s="517"/>
      <c r="G937" s="1117"/>
      <c r="H937" s="1118"/>
      <c r="I937" s="521" t="s">
        <v>2357</v>
      </c>
      <c r="J937" s="788"/>
    </row>
    <row r="938" spans="1:10">
      <c r="A938" s="609" t="s">
        <v>2192</v>
      </c>
      <c r="B938" s="528" t="s">
        <v>2019</v>
      </c>
      <c r="C938" s="528" t="s">
        <v>2020</v>
      </c>
      <c r="D938" s="529" t="s">
        <v>49</v>
      </c>
      <c r="E938" s="530">
        <v>600</v>
      </c>
      <c r="F938" s="512"/>
      <c r="G938" s="780"/>
      <c r="H938" s="781"/>
      <c r="I938" s="586"/>
      <c r="J938" s="1116"/>
    </row>
    <row r="939" spans="1:10">
      <c r="A939" s="514"/>
      <c r="B939" s="515"/>
      <c r="C939" s="515"/>
      <c r="D939" s="517"/>
      <c r="E939" s="518"/>
      <c r="F939" s="517"/>
      <c r="G939" s="1117"/>
      <c r="H939" s="1118"/>
      <c r="I939" s="521" t="s">
        <v>2358</v>
      </c>
      <c r="J939" s="788"/>
    </row>
    <row r="940" spans="1:10" ht="25.5">
      <c r="A940" s="609" t="s">
        <v>2195</v>
      </c>
      <c r="B940" s="597" t="s">
        <v>2021</v>
      </c>
      <c r="C940" s="528" t="s">
        <v>2022</v>
      </c>
      <c r="D940" s="529" t="s">
        <v>49</v>
      </c>
      <c r="E940" s="530">
        <f>25*1.3</f>
        <v>32.5</v>
      </c>
      <c r="F940" s="512"/>
      <c r="G940" s="780"/>
      <c r="H940" s="781"/>
      <c r="I940" s="586"/>
      <c r="J940" s="1116"/>
    </row>
    <row r="941" spans="1:10">
      <c r="A941" s="514"/>
      <c r="B941" s="515"/>
      <c r="C941" s="515"/>
      <c r="D941" s="517"/>
      <c r="E941" s="518"/>
      <c r="F941" s="517"/>
      <c r="G941" s="1117"/>
      <c r="H941" s="1118"/>
      <c r="I941" s="521" t="s">
        <v>2359</v>
      </c>
      <c r="J941" s="788"/>
    </row>
    <row r="942" spans="1:10">
      <c r="A942" s="609" t="s">
        <v>2198</v>
      </c>
      <c r="B942" s="528" t="s">
        <v>2023</v>
      </c>
      <c r="C942" s="528" t="s">
        <v>2024</v>
      </c>
      <c r="D942" s="529" t="s">
        <v>49</v>
      </c>
      <c r="E942" s="530">
        <f>4*1.3</f>
        <v>5.2</v>
      </c>
      <c r="F942" s="512"/>
      <c r="G942" s="780"/>
      <c r="H942" s="781"/>
      <c r="I942" s="586"/>
      <c r="J942" s="1116"/>
    </row>
    <row r="943" spans="1:10">
      <c r="A943" s="514"/>
      <c r="B943" s="515"/>
      <c r="C943" s="515"/>
      <c r="D943" s="517"/>
      <c r="E943" s="518"/>
      <c r="F943" s="517"/>
      <c r="G943" s="1117"/>
      <c r="H943" s="1118"/>
      <c r="I943" s="521" t="s">
        <v>2360</v>
      </c>
      <c r="J943" s="788"/>
    </row>
    <row r="944" spans="1:10" ht="25.5">
      <c r="A944" s="609" t="s">
        <v>2201</v>
      </c>
      <c r="B944" s="528" t="s">
        <v>2025</v>
      </c>
      <c r="C944" s="528" t="s">
        <v>2574</v>
      </c>
      <c r="D944" s="529" t="s">
        <v>49</v>
      </c>
      <c r="E944" s="530">
        <v>22</v>
      </c>
      <c r="F944" s="512"/>
      <c r="G944" s="780"/>
      <c r="H944" s="781"/>
      <c r="I944" s="586"/>
      <c r="J944" s="1116"/>
    </row>
    <row r="945" spans="1:10">
      <c r="A945" s="514"/>
      <c r="B945" s="515"/>
      <c r="C945" s="515"/>
      <c r="D945" s="517"/>
      <c r="E945" s="518"/>
      <c r="F945" s="517"/>
      <c r="G945" s="1117"/>
      <c r="H945" s="1118"/>
      <c r="I945" s="521" t="s">
        <v>2361</v>
      </c>
      <c r="J945" s="788"/>
    </row>
    <row r="946" spans="1:10">
      <c r="A946" s="610" t="s">
        <v>2204</v>
      </c>
      <c r="B946" s="598" t="s">
        <v>2026</v>
      </c>
      <c r="C946" s="531"/>
      <c r="D946" s="532"/>
      <c r="E946" s="533"/>
      <c r="F946" s="990"/>
      <c r="G946" s="1122"/>
      <c r="H946" s="1123"/>
      <c r="I946" s="599"/>
      <c r="J946" s="1124"/>
    </row>
    <row r="947" spans="1:10" ht="25.5">
      <c r="A947" s="611" t="s">
        <v>2362</v>
      </c>
      <c r="B947" s="536" t="s">
        <v>2027</v>
      </c>
      <c r="C947" s="536" t="s">
        <v>2363</v>
      </c>
      <c r="D947" s="529" t="s">
        <v>2028</v>
      </c>
      <c r="E947" s="530">
        <v>100</v>
      </c>
      <c r="F947" s="994"/>
      <c r="G947" s="780"/>
      <c r="H947" s="781"/>
      <c r="I947" s="586"/>
      <c r="J947" s="1116"/>
    </row>
    <row r="948" spans="1:10" ht="25.5">
      <c r="A948" s="611" t="s">
        <v>2366</v>
      </c>
      <c r="B948" s="536" t="s">
        <v>2029</v>
      </c>
      <c r="C948" s="536" t="s">
        <v>2363</v>
      </c>
      <c r="D948" s="529" t="s">
        <v>2028</v>
      </c>
      <c r="E948" s="530">
        <v>80</v>
      </c>
      <c r="F948" s="994"/>
      <c r="G948" s="780"/>
      <c r="H948" s="781"/>
      <c r="I948" s="586"/>
      <c r="J948" s="1116"/>
    </row>
    <row r="949" spans="1:10" ht="51">
      <c r="A949" s="611" t="s">
        <v>2367</v>
      </c>
      <c r="B949" s="536" t="s">
        <v>2030</v>
      </c>
      <c r="C949" s="536" t="s">
        <v>2364</v>
      </c>
      <c r="D949" s="538" t="s">
        <v>87</v>
      </c>
      <c r="E949" s="530">
        <v>13</v>
      </c>
      <c r="F949" s="994"/>
      <c r="G949" s="780"/>
      <c r="H949" s="781"/>
      <c r="I949" s="586"/>
      <c r="J949" s="1116"/>
    </row>
    <row r="950" spans="1:10" ht="102">
      <c r="A950" s="611" t="s">
        <v>2368</v>
      </c>
      <c r="B950" s="536" t="s">
        <v>2031</v>
      </c>
      <c r="C950" s="536" t="s">
        <v>2365</v>
      </c>
      <c r="D950" s="538" t="s">
        <v>87</v>
      </c>
      <c r="E950" s="530">
        <f>4*1.3</f>
        <v>5.2</v>
      </c>
      <c r="F950" s="994"/>
      <c r="G950" s="780"/>
      <c r="H950" s="781"/>
      <c r="I950" s="586"/>
      <c r="J950" s="1116"/>
    </row>
    <row r="951" spans="1:10" ht="76.5">
      <c r="A951" s="611" t="s">
        <v>2369</v>
      </c>
      <c r="B951" s="536" t="s">
        <v>2032</v>
      </c>
      <c r="C951" s="536" t="s">
        <v>2033</v>
      </c>
      <c r="D951" s="538" t="s">
        <v>87</v>
      </c>
      <c r="E951" s="530">
        <v>10</v>
      </c>
      <c r="F951" s="994"/>
      <c r="G951" s="780"/>
      <c r="H951" s="781"/>
      <c r="I951" s="586"/>
      <c r="J951" s="1116"/>
    </row>
    <row r="952" spans="1:10" ht="63.75">
      <c r="A952" s="611" t="s">
        <v>2370</v>
      </c>
      <c r="B952" s="536" t="s">
        <v>2034</v>
      </c>
      <c r="C952" s="536" t="s">
        <v>2035</v>
      </c>
      <c r="D952" s="538" t="s">
        <v>87</v>
      </c>
      <c r="E952" s="530">
        <v>3</v>
      </c>
      <c r="F952" s="546"/>
      <c r="G952" s="780"/>
      <c r="H952" s="781"/>
      <c r="I952" s="586"/>
      <c r="J952" s="1116"/>
    </row>
    <row r="953" spans="1:10" ht="38.25">
      <c r="A953" s="611" t="s">
        <v>2371</v>
      </c>
      <c r="B953" s="536" t="s">
        <v>2036</v>
      </c>
      <c r="C953" s="536" t="s">
        <v>2037</v>
      </c>
      <c r="D953" s="538" t="s">
        <v>49</v>
      </c>
      <c r="E953" s="530">
        <v>3</v>
      </c>
      <c r="F953" s="546"/>
      <c r="G953" s="780"/>
      <c r="H953" s="781"/>
      <c r="I953" s="586"/>
      <c r="J953" s="1116"/>
    </row>
    <row r="954" spans="1:10" ht="102">
      <c r="A954" s="611" t="s">
        <v>2372</v>
      </c>
      <c r="B954" s="536" t="s">
        <v>2038</v>
      </c>
      <c r="C954" s="536" t="s">
        <v>2039</v>
      </c>
      <c r="D954" s="538" t="s">
        <v>87</v>
      </c>
      <c r="E954" s="530">
        <v>3</v>
      </c>
      <c r="F954" s="546"/>
      <c r="G954" s="780"/>
      <c r="H954" s="781"/>
      <c r="I954" s="586"/>
      <c r="J954" s="1116"/>
    </row>
    <row r="955" spans="1:10" ht="76.5">
      <c r="A955" s="611" t="s">
        <v>2373</v>
      </c>
      <c r="B955" s="536" t="s">
        <v>2040</v>
      </c>
      <c r="C955" s="536" t="s">
        <v>2041</v>
      </c>
      <c r="D955" s="538" t="s">
        <v>87</v>
      </c>
      <c r="E955" s="540">
        <f>1*1.3</f>
        <v>1.3</v>
      </c>
      <c r="F955" s="546"/>
      <c r="G955" s="780"/>
      <c r="H955" s="781"/>
      <c r="I955" s="586"/>
      <c r="J955" s="1116"/>
    </row>
    <row r="956" spans="1:10" ht="89.25">
      <c r="A956" s="611" t="s">
        <v>2374</v>
      </c>
      <c r="B956" s="536" t="s">
        <v>2042</v>
      </c>
      <c r="C956" s="536" t="s">
        <v>2043</v>
      </c>
      <c r="D956" s="538" t="s">
        <v>87</v>
      </c>
      <c r="E956" s="540">
        <f>1*1.3</f>
        <v>1.3</v>
      </c>
      <c r="F956" s="546"/>
      <c r="G956" s="780"/>
      <c r="H956" s="781"/>
      <c r="I956" s="586"/>
      <c r="J956" s="1116"/>
    </row>
    <row r="957" spans="1:10" ht="76.5">
      <c r="A957" s="611" t="s">
        <v>2375</v>
      </c>
      <c r="B957" s="536" t="s">
        <v>2044</v>
      </c>
      <c r="C957" s="536" t="s">
        <v>2045</v>
      </c>
      <c r="D957" s="538" t="s">
        <v>87</v>
      </c>
      <c r="E957" s="530">
        <v>3</v>
      </c>
      <c r="F957" s="546"/>
      <c r="G957" s="780"/>
      <c r="H957" s="781"/>
      <c r="I957" s="586"/>
      <c r="J957" s="1116"/>
    </row>
    <row r="958" spans="1:10" ht="63.75">
      <c r="A958" s="611" t="s">
        <v>2376</v>
      </c>
      <c r="B958" s="536" t="s">
        <v>2046</v>
      </c>
      <c r="C958" s="536" t="s">
        <v>2047</v>
      </c>
      <c r="D958" s="538" t="s">
        <v>87</v>
      </c>
      <c r="E958" s="540">
        <f>1*1.3</f>
        <v>1.3</v>
      </c>
      <c r="F958" s="546"/>
      <c r="G958" s="780"/>
      <c r="H958" s="781"/>
      <c r="I958" s="586"/>
      <c r="J958" s="1116"/>
    </row>
    <row r="959" spans="1:10" ht="38.25">
      <c r="A959" s="611" t="s">
        <v>2377</v>
      </c>
      <c r="B959" s="536" t="s">
        <v>2048</v>
      </c>
      <c r="C959" s="536" t="s">
        <v>2049</v>
      </c>
      <c r="D959" s="538" t="s">
        <v>2028</v>
      </c>
      <c r="E959" s="530">
        <v>6</v>
      </c>
      <c r="F959" s="546"/>
      <c r="G959" s="780"/>
      <c r="H959" s="781"/>
      <c r="I959" s="586"/>
      <c r="J959" s="1116"/>
    </row>
    <row r="960" spans="1:10" ht="63.75">
      <c r="A960" s="611" t="s">
        <v>2378</v>
      </c>
      <c r="B960" s="536" t="s">
        <v>2050</v>
      </c>
      <c r="C960" s="536" t="s">
        <v>2051</v>
      </c>
      <c r="D960" s="538" t="s">
        <v>49</v>
      </c>
      <c r="E960" s="540">
        <f>7*1.3</f>
        <v>9.1</v>
      </c>
      <c r="F960" s="546"/>
      <c r="G960" s="780"/>
      <c r="H960" s="781"/>
      <c r="I960" s="586"/>
      <c r="J960" s="1116"/>
    </row>
    <row r="961" spans="1:10">
      <c r="A961" s="514"/>
      <c r="B961" s="515"/>
      <c r="C961" s="515"/>
      <c r="D961" s="517"/>
      <c r="E961" s="518"/>
      <c r="F961" s="517"/>
      <c r="G961" s="1117"/>
      <c r="H961" s="1118"/>
      <c r="I961" s="521" t="s">
        <v>2379</v>
      </c>
      <c r="J961" s="788"/>
    </row>
    <row r="962" spans="1:10">
      <c r="A962" s="612" t="s">
        <v>2207</v>
      </c>
      <c r="B962" s="598" t="s">
        <v>2052</v>
      </c>
      <c r="C962" s="541"/>
      <c r="D962" s="542"/>
      <c r="E962" s="533"/>
      <c r="F962" s="996"/>
      <c r="G962" s="1122"/>
      <c r="H962" s="1123"/>
      <c r="I962" s="599"/>
      <c r="J962" s="1124"/>
    </row>
    <row r="963" spans="1:10" ht="25.5">
      <c r="A963" s="613" t="s">
        <v>2381</v>
      </c>
      <c r="B963" s="601" t="s">
        <v>2053</v>
      </c>
      <c r="C963" s="544" t="s">
        <v>2054</v>
      </c>
      <c r="D963" s="545" t="s">
        <v>31</v>
      </c>
      <c r="E963" s="530">
        <f>600*1.3</f>
        <v>780</v>
      </c>
      <c r="F963" s="512"/>
      <c r="G963" s="780"/>
      <c r="H963" s="781"/>
      <c r="I963" s="586"/>
      <c r="J963" s="1116"/>
    </row>
    <row r="964" spans="1:10" ht="25.5">
      <c r="A964" s="613" t="s">
        <v>2382</v>
      </c>
      <c r="B964" s="601" t="s">
        <v>2055</v>
      </c>
      <c r="C964" s="544" t="s">
        <v>2054</v>
      </c>
      <c r="D964" s="545" t="s">
        <v>31</v>
      </c>
      <c r="E964" s="530">
        <f>600*1.3</f>
        <v>780</v>
      </c>
      <c r="F964" s="512"/>
      <c r="G964" s="780"/>
      <c r="H964" s="781"/>
      <c r="I964" s="586"/>
      <c r="J964" s="1116"/>
    </row>
    <row r="965" spans="1:10">
      <c r="A965" s="514"/>
      <c r="B965" s="515"/>
      <c r="C965" s="515"/>
      <c r="D965" s="517"/>
      <c r="E965" s="518"/>
      <c r="F965" s="517"/>
      <c r="G965" s="1117"/>
      <c r="H965" s="1118"/>
      <c r="I965" s="521" t="s">
        <v>2380</v>
      </c>
      <c r="J965" s="788"/>
    </row>
    <row r="966" spans="1:10">
      <c r="A966" s="612" t="s">
        <v>2210</v>
      </c>
      <c r="B966" s="602" t="s">
        <v>1239</v>
      </c>
      <c r="C966" s="531"/>
      <c r="D966" s="542"/>
      <c r="E966" s="533"/>
      <c r="F966" s="996"/>
      <c r="G966" s="1122"/>
      <c r="H966" s="1123"/>
      <c r="I966" s="599"/>
      <c r="J966" s="1124"/>
    </row>
    <row r="967" spans="1:10" ht="38.25">
      <c r="A967" s="613" t="s">
        <v>2383</v>
      </c>
      <c r="B967" s="509" t="s">
        <v>1009</v>
      </c>
      <c r="C967" s="528" t="s">
        <v>2575</v>
      </c>
      <c r="D967" s="529" t="s">
        <v>49</v>
      </c>
      <c r="E967" s="530">
        <v>3000</v>
      </c>
      <c r="F967" s="512"/>
      <c r="G967" s="780"/>
      <c r="H967" s="781"/>
      <c r="I967" s="586"/>
      <c r="J967" s="1116"/>
    </row>
    <row r="968" spans="1:10" ht="38.25">
      <c r="A968" s="613" t="s">
        <v>2384</v>
      </c>
      <c r="B968" s="509" t="s">
        <v>2056</v>
      </c>
      <c r="C968" s="528" t="s">
        <v>2057</v>
      </c>
      <c r="D968" s="529" t="s">
        <v>49</v>
      </c>
      <c r="E968" s="530">
        <v>3900</v>
      </c>
      <c r="F968" s="512"/>
      <c r="G968" s="780"/>
      <c r="H968" s="781"/>
      <c r="I968" s="586"/>
      <c r="J968" s="1116"/>
    </row>
    <row r="969" spans="1:10" ht="63.75">
      <c r="A969" s="613" t="s">
        <v>2385</v>
      </c>
      <c r="B969" s="509" t="s">
        <v>2058</v>
      </c>
      <c r="C969" s="528" t="s">
        <v>2059</v>
      </c>
      <c r="D969" s="529" t="s">
        <v>49</v>
      </c>
      <c r="E969" s="530">
        <v>150</v>
      </c>
      <c r="F969" s="512"/>
      <c r="G969" s="780"/>
      <c r="H969" s="781"/>
      <c r="I969" s="586"/>
      <c r="J969" s="1116"/>
    </row>
    <row r="970" spans="1:10">
      <c r="A970" s="514"/>
      <c r="B970" s="515"/>
      <c r="C970" s="515"/>
      <c r="D970" s="517"/>
      <c r="E970" s="518"/>
      <c r="F970" s="517"/>
      <c r="G970" s="1117"/>
      <c r="H970" s="1118"/>
      <c r="I970" s="521" t="s">
        <v>2386</v>
      </c>
      <c r="J970" s="788"/>
    </row>
    <row r="971" spans="1:10">
      <c r="A971" s="612" t="s">
        <v>2213</v>
      </c>
      <c r="B971" s="602" t="s">
        <v>2060</v>
      </c>
      <c r="C971" s="541"/>
      <c r="D971" s="542"/>
      <c r="E971" s="533"/>
      <c r="F971" s="996"/>
      <c r="G971" s="1122"/>
      <c r="H971" s="1123"/>
      <c r="I971" s="599"/>
      <c r="J971" s="1124"/>
    </row>
    <row r="972" spans="1:10" ht="25.5">
      <c r="A972" s="614" t="s">
        <v>2387</v>
      </c>
      <c r="B972" s="536" t="s">
        <v>2061</v>
      </c>
      <c r="C972" s="536" t="s">
        <v>2062</v>
      </c>
      <c r="D972" s="538" t="s">
        <v>49</v>
      </c>
      <c r="E972" s="530">
        <v>120</v>
      </c>
      <c r="F972" s="546"/>
      <c r="G972" s="789"/>
      <c r="H972" s="781"/>
      <c r="I972" s="586"/>
      <c r="J972" s="1116"/>
    </row>
    <row r="973" spans="1:10" ht="51">
      <c r="A973" s="614" t="s">
        <v>2388</v>
      </c>
      <c r="B973" s="509" t="s">
        <v>2067</v>
      </c>
      <c r="C973" s="528" t="s">
        <v>2576</v>
      </c>
      <c r="D973" s="510" t="s">
        <v>31</v>
      </c>
      <c r="E973" s="530">
        <f>35*1.3</f>
        <v>45.5</v>
      </c>
      <c r="F973" s="1125"/>
      <c r="G973" s="1126"/>
      <c r="H973" s="1127"/>
      <c r="I973" s="403"/>
      <c r="J973" s="1127"/>
    </row>
    <row r="974" spans="1:10">
      <c r="A974" s="514"/>
      <c r="B974" s="515"/>
      <c r="C974" s="515"/>
      <c r="D974" s="517"/>
      <c r="E974" s="518"/>
      <c r="F974" s="517"/>
      <c r="G974" s="1117"/>
      <c r="H974" s="1118"/>
      <c r="I974" s="521" t="s">
        <v>2389</v>
      </c>
      <c r="J974" s="788"/>
    </row>
    <row r="975" spans="1:10">
      <c r="A975" s="621"/>
      <c r="B975" s="622" t="s">
        <v>2068</v>
      </c>
      <c r="C975" s="623"/>
      <c r="D975" s="624"/>
      <c r="E975" s="625"/>
      <c r="F975" s="624"/>
      <c r="G975" s="1128"/>
      <c r="H975" s="1129"/>
      <c r="I975" s="623"/>
      <c r="J975" s="1129"/>
    </row>
    <row r="976" spans="1:10" ht="51">
      <c r="A976" s="605" t="s">
        <v>2216</v>
      </c>
      <c r="B976" s="581" t="s">
        <v>2069</v>
      </c>
      <c r="C976" s="550" t="s">
        <v>2070</v>
      </c>
      <c r="D976" s="551" t="s">
        <v>31</v>
      </c>
      <c r="E976" s="552">
        <f>2*1.3</f>
        <v>2.6</v>
      </c>
      <c r="F976" s="1012"/>
      <c r="G976" s="785"/>
      <c r="H976" s="781"/>
      <c r="I976" s="586"/>
      <c r="J976" s="1116"/>
    </row>
    <row r="977" spans="1:10">
      <c r="A977" s="514"/>
      <c r="B977" s="515"/>
      <c r="C977" s="515"/>
      <c r="D977" s="517"/>
      <c r="E977" s="518"/>
      <c r="F977" s="517"/>
      <c r="G977" s="1117"/>
      <c r="H977" s="1118"/>
      <c r="I977" s="521" t="s">
        <v>2455</v>
      </c>
      <c r="J977" s="788"/>
    </row>
    <row r="978" spans="1:10" ht="51">
      <c r="A978" s="605" t="s">
        <v>2219</v>
      </c>
      <c r="B978" s="550" t="s">
        <v>2071</v>
      </c>
      <c r="C978" s="550" t="s">
        <v>2072</v>
      </c>
      <c r="D978" s="551" t="s">
        <v>31</v>
      </c>
      <c r="E978" s="552">
        <f>2*1.3</f>
        <v>2.6</v>
      </c>
      <c r="F978" s="1012"/>
      <c r="G978" s="785"/>
      <c r="H978" s="781"/>
      <c r="I978" s="586"/>
      <c r="J978" s="1116"/>
    </row>
    <row r="979" spans="1:10">
      <c r="A979" s="514"/>
      <c r="B979" s="515"/>
      <c r="C979" s="515"/>
      <c r="D979" s="517"/>
      <c r="E979" s="518"/>
      <c r="F979" s="517"/>
      <c r="G979" s="1117"/>
      <c r="H979" s="1118"/>
      <c r="I979" s="521" t="s">
        <v>2456</v>
      </c>
      <c r="J979" s="788"/>
    </row>
    <row r="980" spans="1:10" ht="51">
      <c r="A980" s="605" t="s">
        <v>2222</v>
      </c>
      <c r="B980" s="581" t="s">
        <v>2073</v>
      </c>
      <c r="C980" s="550" t="s">
        <v>2074</v>
      </c>
      <c r="D980" s="551" t="s">
        <v>31</v>
      </c>
      <c r="E980" s="552">
        <f>2*1.3</f>
        <v>2.6</v>
      </c>
      <c r="F980" s="1012"/>
      <c r="G980" s="785"/>
      <c r="H980" s="781"/>
      <c r="I980" s="586"/>
      <c r="J980" s="1116"/>
    </row>
    <row r="981" spans="1:10">
      <c r="A981" s="514"/>
      <c r="B981" s="515"/>
      <c r="C981" s="515"/>
      <c r="D981" s="517"/>
      <c r="E981" s="518"/>
      <c r="F981" s="517"/>
      <c r="G981" s="1117"/>
      <c r="H981" s="1118"/>
      <c r="I981" s="521" t="s">
        <v>2457</v>
      </c>
      <c r="J981" s="788"/>
    </row>
    <row r="982" spans="1:10" ht="51">
      <c r="A982" s="605" t="s">
        <v>2225</v>
      </c>
      <c r="B982" s="581" t="s">
        <v>2075</v>
      </c>
      <c r="C982" s="550" t="s">
        <v>2076</v>
      </c>
      <c r="D982" s="551" t="s">
        <v>31</v>
      </c>
      <c r="E982" s="552">
        <f>1*1.3</f>
        <v>1.3</v>
      </c>
      <c r="F982" s="1012"/>
      <c r="G982" s="785"/>
      <c r="H982" s="781"/>
      <c r="I982" s="586"/>
      <c r="J982" s="1116"/>
    </row>
    <row r="983" spans="1:10">
      <c r="A983" s="514"/>
      <c r="B983" s="515"/>
      <c r="C983" s="515"/>
      <c r="D983" s="517"/>
      <c r="E983" s="518"/>
      <c r="F983" s="517"/>
      <c r="G983" s="1117"/>
      <c r="H983" s="1118"/>
      <c r="I983" s="521" t="s">
        <v>2458</v>
      </c>
      <c r="J983" s="788"/>
    </row>
    <row r="984" spans="1:10" ht="51">
      <c r="A984" s="605" t="s">
        <v>2228</v>
      </c>
      <c r="B984" s="581" t="s">
        <v>2077</v>
      </c>
      <c r="C984" s="550" t="s">
        <v>2078</v>
      </c>
      <c r="D984" s="551" t="s">
        <v>31</v>
      </c>
      <c r="E984" s="552">
        <f>1*1.3</f>
        <v>1.3</v>
      </c>
      <c r="F984" s="1012"/>
      <c r="G984" s="785"/>
      <c r="H984" s="781"/>
      <c r="I984" s="586"/>
      <c r="J984" s="1116"/>
    </row>
    <row r="985" spans="1:10">
      <c r="A985" s="514"/>
      <c r="B985" s="515"/>
      <c r="C985" s="515"/>
      <c r="D985" s="517"/>
      <c r="E985" s="518"/>
      <c r="F985" s="517"/>
      <c r="G985" s="1117"/>
      <c r="H985" s="1118"/>
      <c r="I985" s="521" t="s">
        <v>2459</v>
      </c>
      <c r="J985" s="788"/>
    </row>
    <row r="986" spans="1:10" ht="51">
      <c r="A986" s="605" t="s">
        <v>2231</v>
      </c>
      <c r="B986" s="581" t="s">
        <v>2079</v>
      </c>
      <c r="C986" s="550" t="s">
        <v>2078</v>
      </c>
      <c r="D986" s="551" t="s">
        <v>31</v>
      </c>
      <c r="E986" s="552">
        <f>1*1.3</f>
        <v>1.3</v>
      </c>
      <c r="F986" s="1012"/>
      <c r="G986" s="785"/>
      <c r="H986" s="781"/>
      <c r="I986" s="586"/>
      <c r="J986" s="1116"/>
    </row>
    <row r="987" spans="1:10">
      <c r="A987" s="514"/>
      <c r="B987" s="515"/>
      <c r="C987" s="515"/>
      <c r="D987" s="517"/>
      <c r="E987" s="518"/>
      <c r="F987" s="517"/>
      <c r="G987" s="1117"/>
      <c r="H987" s="1118"/>
      <c r="I987" s="521" t="s">
        <v>2460</v>
      </c>
      <c r="J987" s="788"/>
    </row>
    <row r="988" spans="1:10" ht="51">
      <c r="A988" s="605" t="s">
        <v>2234</v>
      </c>
      <c r="B988" s="581" t="s">
        <v>2080</v>
      </c>
      <c r="C988" s="550" t="s">
        <v>2081</v>
      </c>
      <c r="D988" s="551" t="s">
        <v>31</v>
      </c>
      <c r="E988" s="552">
        <f>1*1.3</f>
        <v>1.3</v>
      </c>
      <c r="F988" s="1012"/>
      <c r="G988" s="785"/>
      <c r="H988" s="781"/>
      <c r="I988" s="586"/>
      <c r="J988" s="1116"/>
    </row>
    <row r="989" spans="1:10">
      <c r="A989" s="514"/>
      <c r="B989" s="515"/>
      <c r="C989" s="515"/>
      <c r="D989" s="517"/>
      <c r="E989" s="518"/>
      <c r="F989" s="517"/>
      <c r="G989" s="1117"/>
      <c r="H989" s="1118"/>
      <c r="I989" s="521" t="s">
        <v>2461</v>
      </c>
      <c r="J989" s="788"/>
    </row>
    <row r="990" spans="1:10" ht="63.75">
      <c r="A990" s="605" t="s">
        <v>2237</v>
      </c>
      <c r="B990" s="581" t="s">
        <v>2082</v>
      </c>
      <c r="C990" s="550" t="s">
        <v>2083</v>
      </c>
      <c r="D990" s="551" t="s">
        <v>31</v>
      </c>
      <c r="E990" s="552">
        <f>2*1.3</f>
        <v>2.6</v>
      </c>
      <c r="F990" s="1012"/>
      <c r="G990" s="785"/>
      <c r="H990" s="781"/>
      <c r="I990" s="586"/>
      <c r="J990" s="1116"/>
    </row>
    <row r="991" spans="1:10">
      <c r="A991" s="514"/>
      <c r="B991" s="515"/>
      <c r="C991" s="515"/>
      <c r="D991" s="517"/>
      <c r="E991" s="518"/>
      <c r="F991" s="517"/>
      <c r="G991" s="1117"/>
      <c r="H991" s="1118"/>
      <c r="I991" s="521" t="s">
        <v>2462</v>
      </c>
      <c r="J991" s="788"/>
    </row>
    <row r="992" spans="1:10" ht="63.75">
      <c r="A992" s="605" t="s">
        <v>2240</v>
      </c>
      <c r="B992" s="581" t="s">
        <v>2084</v>
      </c>
      <c r="C992" s="550" t="s">
        <v>2085</v>
      </c>
      <c r="D992" s="551" t="s">
        <v>31</v>
      </c>
      <c r="E992" s="552">
        <f>1*1.3</f>
        <v>1.3</v>
      </c>
      <c r="F992" s="1014"/>
      <c r="G992" s="785"/>
      <c r="H992" s="781"/>
      <c r="I992" s="586"/>
      <c r="J992" s="1116"/>
    </row>
    <row r="993" spans="1:10">
      <c r="A993" s="514"/>
      <c r="B993" s="515"/>
      <c r="C993" s="515"/>
      <c r="D993" s="517"/>
      <c r="E993" s="518"/>
      <c r="F993" s="517"/>
      <c r="G993" s="1117"/>
      <c r="H993" s="1118"/>
      <c r="I993" s="521" t="s">
        <v>2463</v>
      </c>
      <c r="J993" s="788"/>
    </row>
    <row r="994" spans="1:10" ht="63.75">
      <c r="A994" s="605" t="s">
        <v>2243</v>
      </c>
      <c r="B994" s="550" t="s">
        <v>2086</v>
      </c>
      <c r="C994" s="550" t="s">
        <v>2087</v>
      </c>
      <c r="D994" s="551" t="s">
        <v>31</v>
      </c>
      <c r="E994" s="552">
        <f>3*1.3</f>
        <v>3.9000000000000004</v>
      </c>
      <c r="F994" s="1012"/>
      <c r="G994" s="785"/>
      <c r="H994" s="781"/>
      <c r="I994" s="586"/>
      <c r="J994" s="1116"/>
    </row>
    <row r="995" spans="1:10">
      <c r="A995" s="514"/>
      <c r="B995" s="515"/>
      <c r="C995" s="515"/>
      <c r="D995" s="517"/>
      <c r="E995" s="518"/>
      <c r="F995" s="517"/>
      <c r="G995" s="1117"/>
      <c r="H995" s="1118"/>
      <c r="I995" s="521" t="s">
        <v>2464</v>
      </c>
      <c r="J995" s="788"/>
    </row>
    <row r="996" spans="1:10" ht="63.75">
      <c r="A996" s="605" t="s">
        <v>2246</v>
      </c>
      <c r="B996" s="581" t="s">
        <v>2088</v>
      </c>
      <c r="C996" s="550" t="s">
        <v>2089</v>
      </c>
      <c r="D996" s="551" t="s">
        <v>31</v>
      </c>
      <c r="E996" s="552">
        <f>3*1.3</f>
        <v>3.9000000000000004</v>
      </c>
      <c r="F996" s="1012"/>
      <c r="G996" s="785"/>
      <c r="H996" s="781"/>
      <c r="I996" s="586"/>
      <c r="J996" s="1116"/>
    </row>
    <row r="997" spans="1:10">
      <c r="A997" s="514"/>
      <c r="B997" s="515"/>
      <c r="C997" s="515"/>
      <c r="D997" s="517"/>
      <c r="E997" s="518"/>
      <c r="F997" s="517"/>
      <c r="G997" s="1117"/>
      <c r="H997" s="1118"/>
      <c r="I997" s="521" t="s">
        <v>2465</v>
      </c>
      <c r="J997" s="788"/>
    </row>
    <row r="998" spans="1:10" ht="51">
      <c r="A998" s="605" t="s">
        <v>2249</v>
      </c>
      <c r="B998" s="550" t="s">
        <v>2090</v>
      </c>
      <c r="C998" s="550" t="s">
        <v>2091</v>
      </c>
      <c r="D998" s="551" t="s">
        <v>31</v>
      </c>
      <c r="E998" s="552">
        <f>5*1.3</f>
        <v>6.5</v>
      </c>
      <c r="F998" s="1012"/>
      <c r="G998" s="785"/>
      <c r="H998" s="781"/>
      <c r="I998" s="586"/>
      <c r="J998" s="1116"/>
    </row>
    <row r="999" spans="1:10">
      <c r="A999" s="514"/>
      <c r="B999" s="515"/>
      <c r="C999" s="515"/>
      <c r="D999" s="517"/>
      <c r="E999" s="518"/>
      <c r="F999" s="517"/>
      <c r="G999" s="1117"/>
      <c r="H999" s="1118"/>
      <c r="I999" s="521" t="s">
        <v>2466</v>
      </c>
      <c r="J999" s="788"/>
    </row>
    <row r="1000" spans="1:10" ht="51">
      <c r="A1000" s="605" t="s">
        <v>2252</v>
      </c>
      <c r="B1000" s="550" t="s">
        <v>2092</v>
      </c>
      <c r="C1000" s="550" t="s">
        <v>2093</v>
      </c>
      <c r="D1000" s="551" t="s">
        <v>31</v>
      </c>
      <c r="E1000" s="552">
        <f>3*1.3</f>
        <v>3.9000000000000004</v>
      </c>
      <c r="F1000" s="1012"/>
      <c r="G1000" s="785"/>
      <c r="H1000" s="781"/>
      <c r="I1000" s="586"/>
      <c r="J1000" s="1116"/>
    </row>
    <row r="1001" spans="1:10">
      <c r="A1001" s="514"/>
      <c r="B1001" s="515"/>
      <c r="C1001" s="515"/>
      <c r="D1001" s="517"/>
      <c r="E1001" s="518"/>
      <c r="F1001" s="517"/>
      <c r="G1001" s="1117"/>
      <c r="H1001" s="1118"/>
      <c r="I1001" s="521" t="s">
        <v>2467</v>
      </c>
      <c r="J1001" s="788"/>
    </row>
    <row r="1002" spans="1:10" ht="63.75">
      <c r="A1002" s="605" t="s">
        <v>2255</v>
      </c>
      <c r="B1002" s="581" t="s">
        <v>2094</v>
      </c>
      <c r="C1002" s="550" t="s">
        <v>2095</v>
      </c>
      <c r="D1002" s="551" t="s">
        <v>31</v>
      </c>
      <c r="E1002" s="552">
        <f>3*1.3</f>
        <v>3.9000000000000004</v>
      </c>
      <c r="F1002" s="1012"/>
      <c r="G1002" s="785"/>
      <c r="H1002" s="781"/>
      <c r="I1002" s="586"/>
      <c r="J1002" s="1116"/>
    </row>
    <row r="1003" spans="1:10">
      <c r="A1003" s="514"/>
      <c r="B1003" s="515"/>
      <c r="C1003" s="515"/>
      <c r="D1003" s="517"/>
      <c r="E1003" s="518"/>
      <c r="F1003" s="517"/>
      <c r="G1003" s="1117"/>
      <c r="H1003" s="1118"/>
      <c r="I1003" s="521" t="s">
        <v>2468</v>
      </c>
      <c r="J1003" s="788"/>
    </row>
    <row r="1004" spans="1:10" ht="51">
      <c r="A1004" s="605" t="s">
        <v>2258</v>
      </c>
      <c r="B1004" s="581" t="s">
        <v>2096</v>
      </c>
      <c r="C1004" s="550" t="s">
        <v>2097</v>
      </c>
      <c r="D1004" s="551"/>
      <c r="E1004" s="556">
        <f>2*1.3</f>
        <v>2.6</v>
      </c>
      <c r="F1004" s="1012"/>
      <c r="G1004" s="785"/>
      <c r="H1004" s="781"/>
      <c r="I1004" s="586"/>
      <c r="J1004" s="1116"/>
    </row>
    <row r="1005" spans="1:10">
      <c r="A1005" s="514"/>
      <c r="B1005" s="515"/>
      <c r="C1005" s="515"/>
      <c r="D1005" s="517"/>
      <c r="E1005" s="518"/>
      <c r="F1005" s="517"/>
      <c r="G1005" s="1117"/>
      <c r="H1005" s="1118"/>
      <c r="I1005" s="521" t="s">
        <v>2469</v>
      </c>
      <c r="J1005" s="788"/>
    </row>
    <row r="1006" spans="1:10" ht="63.75">
      <c r="A1006" s="605" t="s">
        <v>2261</v>
      </c>
      <c r="B1006" s="581" t="s">
        <v>2098</v>
      </c>
      <c r="C1006" s="550" t="s">
        <v>2099</v>
      </c>
      <c r="D1006" s="551" t="s">
        <v>31</v>
      </c>
      <c r="E1006" s="552">
        <f>4*1.3</f>
        <v>5.2</v>
      </c>
      <c r="F1006" s="1012"/>
      <c r="G1006" s="785"/>
      <c r="H1006" s="781"/>
      <c r="I1006" s="586"/>
      <c r="J1006" s="1116"/>
    </row>
    <row r="1007" spans="1:10">
      <c r="A1007" s="514"/>
      <c r="B1007" s="515"/>
      <c r="C1007" s="515"/>
      <c r="D1007" s="517"/>
      <c r="E1007" s="518"/>
      <c r="F1007" s="517"/>
      <c r="G1007" s="1117"/>
      <c r="H1007" s="1118"/>
      <c r="I1007" s="521" t="s">
        <v>2470</v>
      </c>
      <c r="J1007" s="788"/>
    </row>
    <row r="1008" spans="1:10" ht="63.75">
      <c r="A1008" s="605" t="s">
        <v>2264</v>
      </c>
      <c r="B1008" s="581" t="s">
        <v>2100</v>
      </c>
      <c r="C1008" s="550" t="s">
        <v>2101</v>
      </c>
      <c r="D1008" s="551" t="s">
        <v>31</v>
      </c>
      <c r="E1008" s="552">
        <f>2*1.3</f>
        <v>2.6</v>
      </c>
      <c r="F1008" s="1012"/>
      <c r="G1008" s="785"/>
      <c r="H1008" s="781"/>
      <c r="I1008" s="586"/>
      <c r="J1008" s="1116"/>
    </row>
    <row r="1009" spans="1:10">
      <c r="A1009" s="514"/>
      <c r="B1009" s="515"/>
      <c r="C1009" s="515"/>
      <c r="D1009" s="517"/>
      <c r="E1009" s="518"/>
      <c r="F1009" s="517"/>
      <c r="G1009" s="1117"/>
      <c r="H1009" s="1118"/>
      <c r="I1009" s="521" t="s">
        <v>2471</v>
      </c>
      <c r="J1009" s="788"/>
    </row>
    <row r="1010" spans="1:10" ht="63.75">
      <c r="A1010" s="605" t="s">
        <v>2267</v>
      </c>
      <c r="B1010" s="581" t="s">
        <v>2102</v>
      </c>
      <c r="C1010" s="550" t="s">
        <v>2103</v>
      </c>
      <c r="D1010" s="551" t="s">
        <v>31</v>
      </c>
      <c r="E1010" s="552">
        <f>3*1.3</f>
        <v>3.9000000000000004</v>
      </c>
      <c r="F1010" s="1012"/>
      <c r="G1010" s="785"/>
      <c r="H1010" s="781"/>
      <c r="I1010" s="586"/>
      <c r="J1010" s="1116"/>
    </row>
    <row r="1011" spans="1:10">
      <c r="A1011" s="514"/>
      <c r="B1011" s="515"/>
      <c r="C1011" s="515"/>
      <c r="D1011" s="517"/>
      <c r="E1011" s="518"/>
      <c r="F1011" s="517"/>
      <c r="G1011" s="1117"/>
      <c r="H1011" s="1118"/>
      <c r="I1011" s="521" t="s">
        <v>2472</v>
      </c>
      <c r="J1011" s="788"/>
    </row>
    <row r="1012" spans="1:10" ht="51">
      <c r="A1012" s="605" t="s">
        <v>2270</v>
      </c>
      <c r="B1012" s="550" t="s">
        <v>2104</v>
      </c>
      <c r="C1012" s="550" t="s">
        <v>2105</v>
      </c>
      <c r="D1012" s="551" t="s">
        <v>31</v>
      </c>
      <c r="E1012" s="552">
        <f>4*1.3</f>
        <v>5.2</v>
      </c>
      <c r="F1012" s="1012"/>
      <c r="G1012" s="785"/>
      <c r="H1012" s="781"/>
      <c r="I1012" s="586"/>
      <c r="J1012" s="1116"/>
    </row>
    <row r="1013" spans="1:10">
      <c r="A1013" s="514"/>
      <c r="B1013" s="515"/>
      <c r="C1013" s="515"/>
      <c r="D1013" s="517"/>
      <c r="E1013" s="518"/>
      <c r="F1013" s="517"/>
      <c r="G1013" s="1117"/>
      <c r="H1013" s="1118"/>
      <c r="I1013" s="521" t="s">
        <v>2473</v>
      </c>
      <c r="J1013" s="788"/>
    </row>
    <row r="1014" spans="1:10" ht="51">
      <c r="A1014" s="605" t="s">
        <v>2273</v>
      </c>
      <c r="B1014" s="550" t="s">
        <v>2106</v>
      </c>
      <c r="C1014" s="550" t="s">
        <v>2107</v>
      </c>
      <c r="D1014" s="551" t="s">
        <v>31</v>
      </c>
      <c r="E1014" s="552">
        <f>4*1.3</f>
        <v>5.2</v>
      </c>
      <c r="F1014" s="1012"/>
      <c r="G1014" s="785"/>
      <c r="H1014" s="781"/>
      <c r="I1014" s="586"/>
      <c r="J1014" s="1116"/>
    </row>
    <row r="1015" spans="1:10">
      <c r="A1015" s="514"/>
      <c r="B1015" s="515"/>
      <c r="C1015" s="515"/>
      <c r="D1015" s="517"/>
      <c r="E1015" s="518"/>
      <c r="F1015" s="517"/>
      <c r="G1015" s="1117"/>
      <c r="H1015" s="1118"/>
      <c r="I1015" s="521" t="s">
        <v>2474</v>
      </c>
      <c r="J1015" s="788"/>
    </row>
    <row r="1016" spans="1:10" ht="51">
      <c r="A1016" s="605" t="s">
        <v>2276</v>
      </c>
      <c r="B1016" s="550" t="s">
        <v>2108</v>
      </c>
      <c r="C1016" s="550" t="s">
        <v>2109</v>
      </c>
      <c r="D1016" s="551" t="s">
        <v>31</v>
      </c>
      <c r="E1016" s="552">
        <f>3*1.3</f>
        <v>3.9000000000000004</v>
      </c>
      <c r="F1016" s="1015"/>
      <c r="G1016" s="785"/>
      <c r="H1016" s="781"/>
      <c r="I1016" s="586"/>
      <c r="J1016" s="1116"/>
    </row>
    <row r="1017" spans="1:10">
      <c r="A1017" s="514"/>
      <c r="B1017" s="515"/>
      <c r="C1017" s="515"/>
      <c r="D1017" s="517"/>
      <c r="E1017" s="518"/>
      <c r="F1017" s="517"/>
      <c r="G1017" s="1117"/>
      <c r="H1017" s="1118"/>
      <c r="I1017" s="521" t="s">
        <v>2475</v>
      </c>
      <c r="J1017" s="788"/>
    </row>
    <row r="1018" spans="1:10" ht="51">
      <c r="A1018" s="605" t="s">
        <v>2279</v>
      </c>
      <c r="B1018" s="550" t="s">
        <v>2110</v>
      </c>
      <c r="C1018" s="550" t="s">
        <v>2111</v>
      </c>
      <c r="D1018" s="551" t="s">
        <v>31</v>
      </c>
      <c r="E1018" s="552">
        <f>2*1.3</f>
        <v>2.6</v>
      </c>
      <c r="F1018" s="1012"/>
      <c r="G1018" s="785"/>
      <c r="H1018" s="781"/>
      <c r="I1018" s="586"/>
      <c r="J1018" s="1116"/>
    </row>
    <row r="1019" spans="1:10">
      <c r="A1019" s="514"/>
      <c r="B1019" s="515"/>
      <c r="C1019" s="515"/>
      <c r="D1019" s="517"/>
      <c r="E1019" s="518"/>
      <c r="F1019" s="517"/>
      <c r="G1019" s="1117"/>
      <c r="H1019" s="1118"/>
      <c r="I1019" s="521" t="s">
        <v>2476</v>
      </c>
      <c r="J1019" s="788"/>
    </row>
    <row r="1020" spans="1:10" ht="63.75">
      <c r="A1020" s="605" t="s">
        <v>2282</v>
      </c>
      <c r="B1020" s="550" t="s">
        <v>2112</v>
      </c>
      <c r="C1020" s="550" t="s">
        <v>2113</v>
      </c>
      <c r="D1020" s="551" t="s">
        <v>31</v>
      </c>
      <c r="E1020" s="552">
        <f>3*1.3</f>
        <v>3.9000000000000004</v>
      </c>
      <c r="F1020" s="1012"/>
      <c r="G1020" s="785"/>
      <c r="H1020" s="781"/>
      <c r="I1020" s="586"/>
      <c r="J1020" s="1116"/>
    </row>
    <row r="1021" spans="1:10">
      <c r="A1021" s="514"/>
      <c r="B1021" s="515"/>
      <c r="C1021" s="515"/>
      <c r="D1021" s="517"/>
      <c r="E1021" s="518"/>
      <c r="F1021" s="517"/>
      <c r="G1021" s="1117"/>
      <c r="H1021" s="1118"/>
      <c r="I1021" s="521" t="s">
        <v>2477</v>
      </c>
      <c r="J1021" s="788"/>
    </row>
    <row r="1022" spans="1:10" ht="51">
      <c r="A1022" s="605" t="s">
        <v>2285</v>
      </c>
      <c r="B1022" s="550" t="s">
        <v>2114</v>
      </c>
      <c r="C1022" s="550" t="s">
        <v>2115</v>
      </c>
      <c r="D1022" s="551" t="s">
        <v>31</v>
      </c>
      <c r="E1022" s="552">
        <f>2*1.3</f>
        <v>2.6</v>
      </c>
      <c r="F1022" s="1012"/>
      <c r="G1022" s="785"/>
      <c r="H1022" s="781"/>
      <c r="I1022" s="586"/>
      <c r="J1022" s="1116"/>
    </row>
    <row r="1023" spans="1:10">
      <c r="A1023" s="514"/>
      <c r="B1023" s="515"/>
      <c r="C1023" s="515"/>
      <c r="D1023" s="517"/>
      <c r="E1023" s="518"/>
      <c r="F1023" s="517"/>
      <c r="G1023" s="1117"/>
      <c r="H1023" s="1118"/>
      <c r="I1023" s="521" t="s">
        <v>2478</v>
      </c>
      <c r="J1023" s="788"/>
    </row>
    <row r="1024" spans="1:10" ht="63.75">
      <c r="A1024" s="605" t="s">
        <v>2288</v>
      </c>
      <c r="B1024" s="581" t="s">
        <v>2116</v>
      </c>
      <c r="C1024" s="550" t="s">
        <v>2117</v>
      </c>
      <c r="D1024" s="551" t="s">
        <v>31</v>
      </c>
      <c r="E1024" s="552">
        <f>3*1.3</f>
        <v>3.9000000000000004</v>
      </c>
      <c r="F1024" s="1012"/>
      <c r="G1024" s="785"/>
      <c r="H1024" s="781"/>
      <c r="I1024" s="586"/>
      <c r="J1024" s="1116"/>
    </row>
    <row r="1025" spans="1:10">
      <c r="A1025" s="514"/>
      <c r="B1025" s="515"/>
      <c r="C1025" s="515"/>
      <c r="D1025" s="517"/>
      <c r="E1025" s="518"/>
      <c r="F1025" s="517"/>
      <c r="G1025" s="1117"/>
      <c r="H1025" s="1118"/>
      <c r="I1025" s="521" t="s">
        <v>2479</v>
      </c>
      <c r="J1025" s="788"/>
    </row>
    <row r="1026" spans="1:10" ht="51">
      <c r="A1026" s="605" t="s">
        <v>2291</v>
      </c>
      <c r="B1026" s="581" t="s">
        <v>2118</v>
      </c>
      <c r="C1026" s="550" t="s">
        <v>2119</v>
      </c>
      <c r="D1026" s="551" t="s">
        <v>31</v>
      </c>
      <c r="E1026" s="552" t="s">
        <v>241</v>
      </c>
      <c r="F1026" s="1012"/>
      <c r="G1026" s="785"/>
      <c r="H1026" s="781"/>
      <c r="I1026" s="586"/>
      <c r="J1026" s="1116"/>
    </row>
    <row r="1027" spans="1:10">
      <c r="A1027" s="514"/>
      <c r="B1027" s="515"/>
      <c r="C1027" s="515"/>
      <c r="D1027" s="517"/>
      <c r="E1027" s="518"/>
      <c r="F1027" s="517"/>
      <c r="G1027" s="1117"/>
      <c r="H1027" s="1118"/>
      <c r="I1027" s="521" t="s">
        <v>2480</v>
      </c>
      <c r="J1027" s="788"/>
    </row>
    <row r="1028" spans="1:10" ht="51">
      <c r="A1028" s="605" t="s">
        <v>2294</v>
      </c>
      <c r="B1028" s="550" t="s">
        <v>2120</v>
      </c>
      <c r="C1028" s="550" t="s">
        <v>2121</v>
      </c>
      <c r="D1028" s="551" t="s">
        <v>31</v>
      </c>
      <c r="E1028" s="552">
        <f>2*1.3</f>
        <v>2.6</v>
      </c>
      <c r="F1028" s="1015"/>
      <c r="G1028" s="785"/>
      <c r="H1028" s="781"/>
      <c r="I1028" s="586"/>
      <c r="J1028" s="1116"/>
    </row>
    <row r="1029" spans="1:10">
      <c r="A1029" s="514"/>
      <c r="B1029" s="515"/>
      <c r="C1029" s="515"/>
      <c r="D1029" s="517"/>
      <c r="E1029" s="518"/>
      <c r="F1029" s="517"/>
      <c r="G1029" s="1117"/>
      <c r="H1029" s="1118"/>
      <c r="I1029" s="521" t="s">
        <v>2481</v>
      </c>
      <c r="J1029" s="788"/>
    </row>
    <row r="1030" spans="1:10" ht="51">
      <c r="A1030" s="605" t="s">
        <v>2297</v>
      </c>
      <c r="B1030" s="550" t="s">
        <v>2122</v>
      </c>
      <c r="C1030" s="550" t="s">
        <v>2123</v>
      </c>
      <c r="D1030" s="551" t="s">
        <v>31</v>
      </c>
      <c r="E1030" s="552" t="s">
        <v>11</v>
      </c>
      <c r="F1030" s="1012"/>
      <c r="G1030" s="785"/>
      <c r="H1030" s="781"/>
      <c r="I1030" s="586"/>
      <c r="J1030" s="1116"/>
    </row>
    <row r="1031" spans="1:10">
      <c r="A1031" s="514"/>
      <c r="B1031" s="515"/>
      <c r="C1031" s="515"/>
      <c r="D1031" s="517"/>
      <c r="E1031" s="518"/>
      <c r="F1031" s="517"/>
      <c r="G1031" s="1117"/>
      <c r="H1031" s="1118"/>
      <c r="I1031" s="521" t="s">
        <v>2482</v>
      </c>
      <c r="J1031" s="788"/>
    </row>
    <row r="1032" spans="1:10" ht="51">
      <c r="A1032" s="605" t="s">
        <v>2300</v>
      </c>
      <c r="B1032" s="550" t="s">
        <v>2124</v>
      </c>
      <c r="C1032" s="550" t="s">
        <v>2125</v>
      </c>
      <c r="D1032" s="551" t="s">
        <v>31</v>
      </c>
      <c r="E1032" s="552">
        <f>2*1.3</f>
        <v>2.6</v>
      </c>
      <c r="F1032" s="1015"/>
      <c r="G1032" s="785"/>
      <c r="H1032" s="781"/>
      <c r="I1032" s="586"/>
      <c r="J1032" s="1116"/>
    </row>
    <row r="1033" spans="1:10">
      <c r="A1033" s="514"/>
      <c r="B1033" s="515"/>
      <c r="C1033" s="515"/>
      <c r="D1033" s="517"/>
      <c r="E1033" s="518"/>
      <c r="F1033" s="517"/>
      <c r="G1033" s="1117"/>
      <c r="H1033" s="1118"/>
      <c r="I1033" s="521" t="s">
        <v>2483</v>
      </c>
      <c r="J1033" s="788"/>
    </row>
    <row r="1034" spans="1:10" ht="51">
      <c r="A1034" s="605" t="s">
        <v>2303</v>
      </c>
      <c r="B1034" s="550" t="s">
        <v>2126</v>
      </c>
      <c r="C1034" s="550" t="s">
        <v>2127</v>
      </c>
      <c r="D1034" s="551" t="s">
        <v>31</v>
      </c>
      <c r="E1034" s="552">
        <f>1*1.3</f>
        <v>1.3</v>
      </c>
      <c r="F1034" s="1012"/>
      <c r="G1034" s="785"/>
      <c r="H1034" s="781"/>
      <c r="I1034" s="586"/>
      <c r="J1034" s="1116"/>
    </row>
    <row r="1035" spans="1:10">
      <c r="A1035" s="514"/>
      <c r="B1035" s="515"/>
      <c r="C1035" s="515"/>
      <c r="D1035" s="517"/>
      <c r="E1035" s="518"/>
      <c r="F1035" s="517"/>
      <c r="G1035" s="1117"/>
      <c r="H1035" s="1118"/>
      <c r="I1035" s="521" t="s">
        <v>2484</v>
      </c>
      <c r="J1035" s="788"/>
    </row>
    <row r="1036" spans="1:10" ht="38.25">
      <c r="A1036" s="605" t="s">
        <v>2306</v>
      </c>
      <c r="B1036" s="550" t="s">
        <v>2128</v>
      </c>
      <c r="C1036" s="550" t="s">
        <v>2129</v>
      </c>
      <c r="D1036" s="551" t="s">
        <v>31</v>
      </c>
      <c r="E1036" s="552">
        <f>1*1.3</f>
        <v>1.3</v>
      </c>
      <c r="F1036" s="1012"/>
      <c r="G1036" s="785"/>
      <c r="H1036" s="781"/>
      <c r="I1036" s="586"/>
      <c r="J1036" s="1116"/>
    </row>
    <row r="1037" spans="1:10">
      <c r="A1037" s="514"/>
      <c r="B1037" s="515"/>
      <c r="C1037" s="515"/>
      <c r="D1037" s="517"/>
      <c r="E1037" s="518"/>
      <c r="F1037" s="517"/>
      <c r="G1037" s="1117"/>
      <c r="H1037" s="1118"/>
      <c r="I1037" s="521" t="s">
        <v>2485</v>
      </c>
      <c r="J1037" s="788"/>
    </row>
    <row r="1038" spans="1:10" ht="63.75">
      <c r="A1038" s="605" t="s">
        <v>2309</v>
      </c>
      <c r="B1038" s="550" t="s">
        <v>2130</v>
      </c>
      <c r="C1038" s="550" t="s">
        <v>2131</v>
      </c>
      <c r="D1038" s="551" t="s">
        <v>31</v>
      </c>
      <c r="E1038" s="552">
        <f>1*1.3</f>
        <v>1.3</v>
      </c>
      <c r="F1038" s="1012"/>
      <c r="G1038" s="785"/>
      <c r="H1038" s="781"/>
      <c r="I1038" s="586"/>
      <c r="J1038" s="1116"/>
    </row>
    <row r="1039" spans="1:10">
      <c r="A1039" s="514"/>
      <c r="B1039" s="515"/>
      <c r="C1039" s="515"/>
      <c r="D1039" s="517"/>
      <c r="E1039" s="518"/>
      <c r="F1039" s="517"/>
      <c r="G1039" s="1117"/>
      <c r="H1039" s="1118"/>
      <c r="I1039" s="521" t="s">
        <v>2486</v>
      </c>
      <c r="J1039" s="788"/>
    </row>
    <row r="1040" spans="1:10" ht="63.75">
      <c r="A1040" s="605" t="s">
        <v>2312</v>
      </c>
      <c r="B1040" s="550" t="s">
        <v>2132</v>
      </c>
      <c r="C1040" s="550" t="s">
        <v>2133</v>
      </c>
      <c r="D1040" s="551" t="s">
        <v>31</v>
      </c>
      <c r="E1040" s="552">
        <f>1*1.3</f>
        <v>1.3</v>
      </c>
      <c r="F1040" s="1012"/>
      <c r="G1040" s="785"/>
      <c r="H1040" s="781"/>
      <c r="I1040" s="586"/>
      <c r="J1040" s="1116"/>
    </row>
    <row r="1041" spans="1:10">
      <c r="A1041" s="514"/>
      <c r="B1041" s="515"/>
      <c r="C1041" s="515"/>
      <c r="D1041" s="517"/>
      <c r="E1041" s="518"/>
      <c r="F1041" s="517"/>
      <c r="G1041" s="1117"/>
      <c r="H1041" s="1118"/>
      <c r="I1041" s="521" t="s">
        <v>2487</v>
      </c>
      <c r="J1041" s="788"/>
    </row>
    <row r="1042" spans="1:10" ht="63.75">
      <c r="A1042" s="605" t="s">
        <v>2315</v>
      </c>
      <c r="B1042" s="550" t="s">
        <v>2134</v>
      </c>
      <c r="C1042" s="550" t="s">
        <v>2135</v>
      </c>
      <c r="D1042" s="551" t="s">
        <v>31</v>
      </c>
      <c r="E1042" s="552">
        <f>1*1.3</f>
        <v>1.3</v>
      </c>
      <c r="F1042" s="1012"/>
      <c r="G1042" s="785"/>
      <c r="H1042" s="781"/>
      <c r="I1042" s="586"/>
      <c r="J1042" s="1116"/>
    </row>
    <row r="1043" spans="1:10">
      <c r="A1043" s="514"/>
      <c r="B1043" s="515"/>
      <c r="C1043" s="515"/>
      <c r="D1043" s="517"/>
      <c r="E1043" s="518"/>
      <c r="F1043" s="517"/>
      <c r="G1043" s="1117"/>
      <c r="H1043" s="1118"/>
      <c r="I1043" s="521" t="s">
        <v>2488</v>
      </c>
      <c r="J1043" s="788"/>
    </row>
    <row r="1044" spans="1:10" ht="63.75">
      <c r="A1044" s="605" t="s">
        <v>2334</v>
      </c>
      <c r="B1044" s="550" t="s">
        <v>2136</v>
      </c>
      <c r="C1044" s="550" t="s">
        <v>2137</v>
      </c>
      <c r="D1044" s="551" t="s">
        <v>31</v>
      </c>
      <c r="E1044" s="552" t="s">
        <v>162</v>
      </c>
      <c r="F1044" s="1012"/>
      <c r="G1044" s="785"/>
      <c r="H1044" s="781"/>
      <c r="I1044" s="586"/>
      <c r="J1044" s="1116"/>
    </row>
    <row r="1045" spans="1:10">
      <c r="A1045" s="514"/>
      <c r="B1045" s="515"/>
      <c r="C1045" s="515"/>
      <c r="D1045" s="517"/>
      <c r="E1045" s="518"/>
      <c r="F1045" s="517"/>
      <c r="G1045" s="1117"/>
      <c r="H1045" s="1118"/>
      <c r="I1045" s="521" t="s">
        <v>2489</v>
      </c>
      <c r="J1045" s="788"/>
    </row>
    <row r="1046" spans="1:10" ht="63.75">
      <c r="A1046" s="605" t="s">
        <v>2390</v>
      </c>
      <c r="B1046" s="550" t="s">
        <v>2138</v>
      </c>
      <c r="C1046" s="550" t="s">
        <v>2139</v>
      </c>
      <c r="D1046" s="551" t="s">
        <v>31</v>
      </c>
      <c r="E1046" s="552">
        <f>1*1.3</f>
        <v>1.3</v>
      </c>
      <c r="F1046" s="1012"/>
      <c r="G1046" s="785"/>
      <c r="H1046" s="781"/>
      <c r="I1046" s="586"/>
      <c r="J1046" s="1116"/>
    </row>
    <row r="1047" spans="1:10">
      <c r="A1047" s="514"/>
      <c r="B1047" s="515"/>
      <c r="C1047" s="515"/>
      <c r="D1047" s="517"/>
      <c r="E1047" s="518"/>
      <c r="F1047" s="517"/>
      <c r="G1047" s="1117"/>
      <c r="H1047" s="1118"/>
      <c r="I1047" s="521" t="s">
        <v>2490</v>
      </c>
      <c r="J1047" s="788"/>
    </row>
    <row r="1048" spans="1:10" ht="51">
      <c r="A1048" s="605" t="s">
        <v>2391</v>
      </c>
      <c r="B1048" s="550" t="s">
        <v>2140</v>
      </c>
      <c r="C1048" s="550" t="s">
        <v>2141</v>
      </c>
      <c r="D1048" s="551" t="s">
        <v>31</v>
      </c>
      <c r="E1048" s="552">
        <f>3*1.3</f>
        <v>3.9000000000000004</v>
      </c>
      <c r="F1048" s="1015"/>
      <c r="G1048" s="785"/>
      <c r="H1048" s="781"/>
      <c r="I1048" s="586"/>
      <c r="J1048" s="1116"/>
    </row>
    <row r="1049" spans="1:10">
      <c r="A1049" s="514"/>
      <c r="B1049" s="515"/>
      <c r="C1049" s="515"/>
      <c r="D1049" s="517"/>
      <c r="E1049" s="518"/>
      <c r="F1049" s="517"/>
      <c r="G1049" s="1117"/>
      <c r="H1049" s="1118"/>
      <c r="I1049" s="521" t="s">
        <v>2491</v>
      </c>
      <c r="J1049" s="788"/>
    </row>
    <row r="1050" spans="1:10" ht="63.75">
      <c r="A1050" s="605" t="s">
        <v>2392</v>
      </c>
      <c r="B1050" s="550" t="s">
        <v>2142</v>
      </c>
      <c r="C1050" s="550" t="s">
        <v>2143</v>
      </c>
      <c r="D1050" s="551" t="s">
        <v>31</v>
      </c>
      <c r="E1050" s="552">
        <f>1*1.3</f>
        <v>1.3</v>
      </c>
      <c r="F1050" s="1012"/>
      <c r="G1050" s="785"/>
      <c r="H1050" s="781"/>
      <c r="I1050" s="586"/>
      <c r="J1050" s="1116"/>
    </row>
    <row r="1051" spans="1:10">
      <c r="A1051" s="514"/>
      <c r="B1051" s="515"/>
      <c r="C1051" s="515"/>
      <c r="D1051" s="517"/>
      <c r="E1051" s="518"/>
      <c r="F1051" s="517"/>
      <c r="G1051" s="1117"/>
      <c r="H1051" s="1118"/>
      <c r="I1051" s="521" t="s">
        <v>2492</v>
      </c>
      <c r="J1051" s="788"/>
    </row>
    <row r="1052" spans="1:10" ht="51">
      <c r="A1052" s="605" t="s">
        <v>2393</v>
      </c>
      <c r="B1052" s="550" t="s">
        <v>2144</v>
      </c>
      <c r="C1052" s="550" t="s">
        <v>2145</v>
      </c>
      <c r="D1052" s="551" t="s">
        <v>31</v>
      </c>
      <c r="E1052" s="552">
        <f>2*1.3</f>
        <v>2.6</v>
      </c>
      <c r="F1052" s="1012"/>
      <c r="G1052" s="785"/>
      <c r="H1052" s="781"/>
      <c r="I1052" s="586"/>
      <c r="J1052" s="1116"/>
    </row>
    <row r="1053" spans="1:10">
      <c r="A1053" s="514"/>
      <c r="B1053" s="515"/>
      <c r="C1053" s="515"/>
      <c r="D1053" s="517"/>
      <c r="E1053" s="518"/>
      <c r="F1053" s="517"/>
      <c r="G1053" s="1117"/>
      <c r="H1053" s="1118"/>
      <c r="I1053" s="521" t="s">
        <v>2493</v>
      </c>
      <c r="J1053" s="788"/>
    </row>
    <row r="1054" spans="1:10" ht="38.25">
      <c r="A1054" s="605" t="s">
        <v>2394</v>
      </c>
      <c r="B1054" s="550" t="s">
        <v>2146</v>
      </c>
      <c r="C1054" s="550" t="s">
        <v>2147</v>
      </c>
      <c r="D1054" s="551" t="s">
        <v>31</v>
      </c>
      <c r="E1054" s="552">
        <f>3*1.3</f>
        <v>3.9000000000000004</v>
      </c>
      <c r="F1054" s="1012"/>
      <c r="G1054" s="785"/>
      <c r="H1054" s="781"/>
      <c r="I1054" s="586"/>
      <c r="J1054" s="1116"/>
    </row>
    <row r="1055" spans="1:10">
      <c r="A1055" s="514"/>
      <c r="B1055" s="515"/>
      <c r="C1055" s="515"/>
      <c r="D1055" s="517"/>
      <c r="E1055" s="518"/>
      <c r="F1055" s="517"/>
      <c r="G1055" s="1117"/>
      <c r="H1055" s="1118"/>
      <c r="I1055" s="521" t="s">
        <v>2494</v>
      </c>
      <c r="J1055" s="788"/>
    </row>
    <row r="1056" spans="1:10" ht="51">
      <c r="A1056" s="605" t="s">
        <v>2395</v>
      </c>
      <c r="B1056" s="550" t="s">
        <v>2148</v>
      </c>
      <c r="C1056" s="550" t="s">
        <v>2149</v>
      </c>
      <c r="D1056" s="551" t="s">
        <v>2150</v>
      </c>
      <c r="E1056" s="552">
        <f>2*1.3</f>
        <v>2.6</v>
      </c>
      <c r="F1056" s="1012"/>
      <c r="G1056" s="785"/>
      <c r="H1056" s="781"/>
      <c r="I1056" s="586"/>
      <c r="J1056" s="1116"/>
    </row>
    <row r="1057" spans="1:10">
      <c r="A1057" s="514"/>
      <c r="B1057" s="515"/>
      <c r="C1057" s="515"/>
      <c r="D1057" s="517"/>
      <c r="E1057" s="518"/>
      <c r="F1057" s="517"/>
      <c r="G1057" s="1117"/>
      <c r="H1057" s="1118"/>
      <c r="I1057" s="521" t="s">
        <v>2495</v>
      </c>
      <c r="J1057" s="788"/>
    </row>
    <row r="1058" spans="1:10" ht="63.75">
      <c r="A1058" s="605" t="s">
        <v>2396</v>
      </c>
      <c r="B1058" s="550" t="s">
        <v>2151</v>
      </c>
      <c r="C1058" s="550" t="s">
        <v>2152</v>
      </c>
      <c r="D1058" s="551" t="s">
        <v>31</v>
      </c>
      <c r="E1058" s="552">
        <f>2*1.3</f>
        <v>2.6</v>
      </c>
      <c r="F1058" s="1012"/>
      <c r="G1058" s="785"/>
      <c r="H1058" s="781"/>
      <c r="I1058" s="586"/>
      <c r="J1058" s="1116"/>
    </row>
    <row r="1059" spans="1:10">
      <c r="A1059" s="514"/>
      <c r="B1059" s="515"/>
      <c r="C1059" s="515"/>
      <c r="D1059" s="517"/>
      <c r="E1059" s="518"/>
      <c r="F1059" s="517"/>
      <c r="G1059" s="1117"/>
      <c r="H1059" s="1118"/>
      <c r="I1059" s="521" t="s">
        <v>2496</v>
      </c>
      <c r="J1059" s="788"/>
    </row>
    <row r="1060" spans="1:10" ht="51">
      <c r="A1060" s="605" t="s">
        <v>2397</v>
      </c>
      <c r="B1060" s="550" t="s">
        <v>2153</v>
      </c>
      <c r="C1060" s="550" t="s">
        <v>2154</v>
      </c>
      <c r="D1060" s="551" t="s">
        <v>31</v>
      </c>
      <c r="E1060" s="552">
        <f>1*1.3</f>
        <v>1.3</v>
      </c>
      <c r="F1060" s="1012"/>
      <c r="G1060" s="785"/>
      <c r="H1060" s="781"/>
      <c r="I1060" s="586"/>
      <c r="J1060" s="1116"/>
    </row>
    <row r="1061" spans="1:10">
      <c r="A1061" s="514"/>
      <c r="B1061" s="515"/>
      <c r="C1061" s="515"/>
      <c r="D1061" s="517"/>
      <c r="E1061" s="518"/>
      <c r="F1061" s="517"/>
      <c r="G1061" s="1117"/>
      <c r="H1061" s="1118"/>
      <c r="I1061" s="521" t="s">
        <v>2497</v>
      </c>
      <c r="J1061" s="788"/>
    </row>
    <row r="1062" spans="1:10" ht="51">
      <c r="A1062" s="605" t="s">
        <v>2398</v>
      </c>
      <c r="B1062" s="550" t="s">
        <v>2155</v>
      </c>
      <c r="C1062" s="550" t="s">
        <v>2156</v>
      </c>
      <c r="D1062" s="551" t="s">
        <v>31</v>
      </c>
      <c r="E1062" s="552">
        <f>1*1.3</f>
        <v>1.3</v>
      </c>
      <c r="F1062" s="1012"/>
      <c r="G1062" s="785"/>
      <c r="H1062" s="781"/>
      <c r="I1062" s="586"/>
      <c r="J1062" s="1116"/>
    </row>
    <row r="1063" spans="1:10">
      <c r="A1063" s="514"/>
      <c r="B1063" s="515"/>
      <c r="C1063" s="515"/>
      <c r="D1063" s="517"/>
      <c r="E1063" s="518"/>
      <c r="F1063" s="517"/>
      <c r="G1063" s="1117"/>
      <c r="H1063" s="1118"/>
      <c r="I1063" s="521" t="s">
        <v>2498</v>
      </c>
      <c r="J1063" s="788"/>
    </row>
    <row r="1064" spans="1:10" ht="51">
      <c r="A1064" s="605" t="s">
        <v>2399</v>
      </c>
      <c r="B1064" s="550" t="s">
        <v>2157</v>
      </c>
      <c r="C1064" s="550" t="s">
        <v>2158</v>
      </c>
      <c r="D1064" s="551" t="s">
        <v>31</v>
      </c>
      <c r="E1064" s="552">
        <f>5*1.3</f>
        <v>6.5</v>
      </c>
      <c r="F1064" s="1012"/>
      <c r="G1064" s="785"/>
      <c r="H1064" s="781"/>
      <c r="I1064" s="586"/>
      <c r="J1064" s="1116"/>
    </row>
    <row r="1065" spans="1:10">
      <c r="A1065" s="514"/>
      <c r="B1065" s="515"/>
      <c r="C1065" s="515"/>
      <c r="D1065" s="517"/>
      <c r="E1065" s="518"/>
      <c r="F1065" s="517"/>
      <c r="G1065" s="1117"/>
      <c r="H1065" s="1118"/>
      <c r="I1065" s="521" t="s">
        <v>2499</v>
      </c>
      <c r="J1065" s="788"/>
    </row>
    <row r="1066" spans="1:10" ht="51">
      <c r="A1066" s="605" t="s">
        <v>2400</v>
      </c>
      <c r="B1066" s="550" t="s">
        <v>2159</v>
      </c>
      <c r="C1066" s="550" t="s">
        <v>2160</v>
      </c>
      <c r="D1066" s="551" t="s">
        <v>31</v>
      </c>
      <c r="E1066" s="552">
        <f>2*1.3</f>
        <v>2.6</v>
      </c>
      <c r="F1066" s="1012"/>
      <c r="G1066" s="785"/>
      <c r="H1066" s="781"/>
      <c r="I1066" s="586"/>
      <c r="J1066" s="1116"/>
    </row>
    <row r="1067" spans="1:10">
      <c r="A1067" s="514"/>
      <c r="B1067" s="515"/>
      <c r="C1067" s="515"/>
      <c r="D1067" s="517"/>
      <c r="E1067" s="518"/>
      <c r="F1067" s="517"/>
      <c r="G1067" s="1117"/>
      <c r="H1067" s="1118"/>
      <c r="I1067" s="521" t="s">
        <v>2500</v>
      </c>
      <c r="J1067" s="788"/>
    </row>
    <row r="1068" spans="1:10" ht="51">
      <c r="A1068" s="605" t="s">
        <v>2401</v>
      </c>
      <c r="B1068" s="550" t="s">
        <v>2161</v>
      </c>
      <c r="C1068" s="550" t="s">
        <v>2162</v>
      </c>
      <c r="D1068" s="551" t="s">
        <v>31</v>
      </c>
      <c r="E1068" s="552">
        <f>1*1.3</f>
        <v>1.3</v>
      </c>
      <c r="F1068" s="1012"/>
      <c r="G1068" s="785"/>
      <c r="H1068" s="781"/>
      <c r="I1068" s="586"/>
      <c r="J1068" s="1116"/>
    </row>
    <row r="1069" spans="1:10">
      <c r="A1069" s="514"/>
      <c r="B1069" s="515"/>
      <c r="C1069" s="515"/>
      <c r="D1069" s="517"/>
      <c r="E1069" s="518"/>
      <c r="F1069" s="517"/>
      <c r="G1069" s="1117"/>
      <c r="H1069" s="1118"/>
      <c r="I1069" s="521" t="s">
        <v>2501</v>
      </c>
      <c r="J1069" s="788"/>
    </row>
    <row r="1070" spans="1:10" ht="51">
      <c r="A1070" s="605" t="s">
        <v>2402</v>
      </c>
      <c r="B1070" s="550" t="s">
        <v>2163</v>
      </c>
      <c r="C1070" s="550" t="s">
        <v>2164</v>
      </c>
      <c r="D1070" s="551" t="s">
        <v>31</v>
      </c>
      <c r="E1070" s="552">
        <f>2*1.3</f>
        <v>2.6</v>
      </c>
      <c r="F1070" s="1012"/>
      <c r="G1070" s="785"/>
      <c r="H1070" s="781"/>
      <c r="I1070" s="586"/>
      <c r="J1070" s="1116"/>
    </row>
    <row r="1071" spans="1:10">
      <c r="A1071" s="514"/>
      <c r="B1071" s="515"/>
      <c r="C1071" s="515"/>
      <c r="D1071" s="517"/>
      <c r="E1071" s="518"/>
      <c r="F1071" s="517"/>
      <c r="G1071" s="1117"/>
      <c r="H1071" s="1118"/>
      <c r="I1071" s="521" t="s">
        <v>2502</v>
      </c>
      <c r="J1071" s="788"/>
    </row>
    <row r="1072" spans="1:10" ht="38.25">
      <c r="A1072" s="605" t="s">
        <v>2403</v>
      </c>
      <c r="B1072" s="581" t="s">
        <v>2165</v>
      </c>
      <c r="C1072" s="550" t="s">
        <v>2166</v>
      </c>
      <c r="D1072" s="551" t="s">
        <v>31</v>
      </c>
      <c r="E1072" s="552">
        <f>2*1.3</f>
        <v>2.6</v>
      </c>
      <c r="F1072" s="1012"/>
      <c r="G1072" s="785"/>
      <c r="H1072" s="781"/>
      <c r="I1072" s="586"/>
      <c r="J1072" s="1116"/>
    </row>
    <row r="1073" spans="1:10">
      <c r="A1073" s="514"/>
      <c r="B1073" s="515"/>
      <c r="C1073" s="515"/>
      <c r="D1073" s="517"/>
      <c r="E1073" s="518"/>
      <c r="F1073" s="517"/>
      <c r="G1073" s="1117"/>
      <c r="H1073" s="1118"/>
      <c r="I1073" s="521" t="s">
        <v>2503</v>
      </c>
      <c r="J1073" s="788"/>
    </row>
    <row r="1074" spans="1:10" ht="51">
      <c r="A1074" s="605" t="s">
        <v>2404</v>
      </c>
      <c r="B1074" s="581" t="s">
        <v>2167</v>
      </c>
      <c r="C1074" s="550" t="s">
        <v>2168</v>
      </c>
      <c r="D1074" s="551" t="s">
        <v>31</v>
      </c>
      <c r="E1074" s="552">
        <f>3*1.3</f>
        <v>3.9000000000000004</v>
      </c>
      <c r="F1074" s="1012"/>
      <c r="G1074" s="785"/>
      <c r="H1074" s="781"/>
      <c r="I1074" s="586"/>
      <c r="J1074" s="1116"/>
    </row>
    <row r="1075" spans="1:10">
      <c r="A1075" s="514"/>
      <c r="B1075" s="515"/>
      <c r="C1075" s="515"/>
      <c r="D1075" s="517"/>
      <c r="E1075" s="518"/>
      <c r="F1075" s="517"/>
      <c r="G1075" s="1117"/>
      <c r="H1075" s="1118"/>
      <c r="I1075" s="521" t="s">
        <v>2504</v>
      </c>
      <c r="J1075" s="788"/>
    </row>
    <row r="1076" spans="1:10" ht="51">
      <c r="A1076" s="605" t="s">
        <v>2405</v>
      </c>
      <c r="B1076" s="581" t="s">
        <v>2169</v>
      </c>
      <c r="C1076" s="550" t="s">
        <v>2170</v>
      </c>
      <c r="D1076" s="551" t="s">
        <v>31</v>
      </c>
      <c r="E1076" s="552">
        <f>2*1.3</f>
        <v>2.6</v>
      </c>
      <c r="F1076" s="1012"/>
      <c r="G1076" s="785"/>
      <c r="H1076" s="781"/>
      <c r="I1076" s="586"/>
      <c r="J1076" s="1116"/>
    </row>
    <row r="1077" spans="1:10">
      <c r="A1077" s="514"/>
      <c r="B1077" s="515"/>
      <c r="C1077" s="515"/>
      <c r="D1077" s="517"/>
      <c r="E1077" s="518"/>
      <c r="F1077" s="517"/>
      <c r="G1077" s="1117"/>
      <c r="H1077" s="1118"/>
      <c r="I1077" s="521" t="s">
        <v>2505</v>
      </c>
      <c r="J1077" s="788"/>
    </row>
    <row r="1078" spans="1:10" ht="51">
      <c r="A1078" s="605" t="s">
        <v>2406</v>
      </c>
      <c r="B1078" s="603" t="s">
        <v>2171</v>
      </c>
      <c r="C1078" s="550" t="s">
        <v>2172</v>
      </c>
      <c r="D1078" s="551"/>
      <c r="E1078" s="552">
        <f>2*1.3</f>
        <v>2.6</v>
      </c>
      <c r="F1078" s="1012"/>
      <c r="G1078" s="785"/>
      <c r="H1078" s="781"/>
      <c r="I1078" s="586"/>
      <c r="J1078" s="1116"/>
    </row>
    <row r="1079" spans="1:10">
      <c r="A1079" s="514"/>
      <c r="B1079" s="515"/>
      <c r="C1079" s="515"/>
      <c r="D1079" s="517"/>
      <c r="E1079" s="518"/>
      <c r="F1079" s="517"/>
      <c r="G1079" s="1117"/>
      <c r="H1079" s="1118"/>
      <c r="I1079" s="521" t="s">
        <v>2506</v>
      </c>
      <c r="J1079" s="788"/>
    </row>
    <row r="1080" spans="1:10" ht="51">
      <c r="A1080" s="605" t="s">
        <v>2407</v>
      </c>
      <c r="B1080" s="581" t="s">
        <v>2173</v>
      </c>
      <c r="C1080" s="550" t="s">
        <v>2174</v>
      </c>
      <c r="D1080" s="551" t="s">
        <v>31</v>
      </c>
      <c r="E1080" s="552">
        <f>2*1.3</f>
        <v>2.6</v>
      </c>
      <c r="F1080" s="1012"/>
      <c r="G1080" s="785"/>
      <c r="H1080" s="781"/>
      <c r="I1080" s="586"/>
      <c r="J1080" s="1116"/>
    </row>
    <row r="1081" spans="1:10">
      <c r="A1081" s="514"/>
      <c r="B1081" s="515"/>
      <c r="C1081" s="515"/>
      <c r="D1081" s="517"/>
      <c r="E1081" s="518"/>
      <c r="F1081" s="517"/>
      <c r="G1081" s="1117"/>
      <c r="H1081" s="1118"/>
      <c r="I1081" s="521" t="s">
        <v>2507</v>
      </c>
      <c r="J1081" s="788"/>
    </row>
    <row r="1082" spans="1:10" ht="63.75">
      <c r="A1082" s="605" t="s">
        <v>2408</v>
      </c>
      <c r="B1082" s="581" t="s">
        <v>2175</v>
      </c>
      <c r="C1082" s="550" t="s">
        <v>2176</v>
      </c>
      <c r="D1082" s="551" t="s">
        <v>31</v>
      </c>
      <c r="E1082" s="552">
        <f>3*1.3</f>
        <v>3.9000000000000004</v>
      </c>
      <c r="F1082" s="1012"/>
      <c r="G1082" s="785"/>
      <c r="H1082" s="781"/>
      <c r="I1082" s="586"/>
      <c r="J1082" s="1116"/>
    </row>
    <row r="1083" spans="1:10">
      <c r="A1083" s="514"/>
      <c r="B1083" s="515"/>
      <c r="C1083" s="515"/>
      <c r="D1083" s="517"/>
      <c r="E1083" s="518"/>
      <c r="F1083" s="517"/>
      <c r="G1083" s="1117"/>
      <c r="H1083" s="1118"/>
      <c r="I1083" s="521" t="s">
        <v>2508</v>
      </c>
      <c r="J1083" s="788"/>
    </row>
    <row r="1084" spans="1:10" ht="76.5">
      <c r="A1084" s="605" t="s">
        <v>50</v>
      </c>
      <c r="B1084" s="581" t="s">
        <v>2177</v>
      </c>
      <c r="C1084" s="550" t="s">
        <v>2178</v>
      </c>
      <c r="D1084" s="551" t="s">
        <v>31</v>
      </c>
      <c r="E1084" s="552">
        <f>2*1.3</f>
        <v>2.6</v>
      </c>
      <c r="F1084" s="1012"/>
      <c r="G1084" s="785"/>
      <c r="H1084" s="781"/>
      <c r="I1084" s="586"/>
      <c r="J1084" s="1116"/>
    </row>
    <row r="1085" spans="1:10">
      <c r="A1085" s="514"/>
      <c r="B1085" s="515"/>
      <c r="C1085" s="515"/>
      <c r="D1085" s="517"/>
      <c r="E1085" s="518"/>
      <c r="F1085" s="517"/>
      <c r="G1085" s="1117"/>
      <c r="H1085" s="1118"/>
      <c r="I1085" s="521" t="s">
        <v>2509</v>
      </c>
      <c r="J1085" s="788"/>
    </row>
    <row r="1086" spans="1:10" ht="63.75">
      <c r="A1086" s="605" t="s">
        <v>2409</v>
      </c>
      <c r="B1086" s="581" t="s">
        <v>2179</v>
      </c>
      <c r="C1086" s="550" t="s">
        <v>2180</v>
      </c>
      <c r="D1086" s="551" t="s">
        <v>31</v>
      </c>
      <c r="E1086" s="552">
        <f>2*1.3</f>
        <v>2.6</v>
      </c>
      <c r="F1086" s="1012"/>
      <c r="G1086" s="785"/>
      <c r="H1086" s="781"/>
      <c r="I1086" s="586"/>
      <c r="J1086" s="1116"/>
    </row>
    <row r="1087" spans="1:10">
      <c r="A1087" s="514"/>
      <c r="B1087" s="515"/>
      <c r="C1087" s="515"/>
      <c r="D1087" s="517"/>
      <c r="E1087" s="518"/>
      <c r="F1087" s="517"/>
      <c r="G1087" s="1117"/>
      <c r="H1087" s="1118"/>
      <c r="I1087" s="521" t="s">
        <v>2510</v>
      </c>
      <c r="J1087" s="788"/>
    </row>
    <row r="1088" spans="1:10" ht="63.75">
      <c r="A1088" s="605" t="s">
        <v>2410</v>
      </c>
      <c r="B1088" s="581" t="s">
        <v>2181</v>
      </c>
      <c r="C1088" s="550" t="s">
        <v>2182</v>
      </c>
      <c r="D1088" s="551" t="s">
        <v>31</v>
      </c>
      <c r="E1088" s="552">
        <f>2*1.3</f>
        <v>2.6</v>
      </c>
      <c r="F1088" s="1012"/>
      <c r="G1088" s="785"/>
      <c r="H1088" s="781"/>
      <c r="I1088" s="586"/>
      <c r="J1088" s="1116"/>
    </row>
    <row r="1089" spans="1:10">
      <c r="A1089" s="514"/>
      <c r="B1089" s="515"/>
      <c r="C1089" s="515"/>
      <c r="D1089" s="517"/>
      <c r="E1089" s="518"/>
      <c r="F1089" s="517"/>
      <c r="G1089" s="1117"/>
      <c r="H1089" s="1118"/>
      <c r="I1089" s="521" t="s">
        <v>2511</v>
      </c>
      <c r="J1089" s="788"/>
    </row>
    <row r="1090" spans="1:10" ht="51">
      <c r="A1090" s="605" t="s">
        <v>2411</v>
      </c>
      <c r="B1090" s="581" t="s">
        <v>2184</v>
      </c>
      <c r="C1090" s="550" t="s">
        <v>2185</v>
      </c>
      <c r="D1090" s="551" t="s">
        <v>31</v>
      </c>
      <c r="E1090" s="552">
        <f>3*1.3</f>
        <v>3.9000000000000004</v>
      </c>
      <c r="F1090" s="1012"/>
      <c r="G1090" s="785"/>
      <c r="H1090" s="781"/>
      <c r="I1090" s="586"/>
      <c r="J1090" s="1116"/>
    </row>
    <row r="1091" spans="1:10">
      <c r="A1091" s="514"/>
      <c r="B1091" s="515"/>
      <c r="C1091" s="515"/>
      <c r="D1091" s="517"/>
      <c r="E1091" s="518"/>
      <c r="F1091" s="517"/>
      <c r="G1091" s="1117"/>
      <c r="H1091" s="1118"/>
      <c r="I1091" s="521" t="s">
        <v>2512</v>
      </c>
      <c r="J1091" s="788"/>
    </row>
    <row r="1092" spans="1:10" ht="63.75">
      <c r="A1092" s="605" t="s">
        <v>2412</v>
      </c>
      <c r="B1092" s="581" t="s">
        <v>2187</v>
      </c>
      <c r="C1092" s="550" t="s">
        <v>2188</v>
      </c>
      <c r="D1092" s="551" t="s">
        <v>31</v>
      </c>
      <c r="E1092" s="552">
        <f>4*1.3</f>
        <v>5.2</v>
      </c>
      <c r="F1092" s="1012"/>
      <c r="G1092" s="785"/>
      <c r="H1092" s="781"/>
      <c r="I1092" s="586"/>
      <c r="J1092" s="1116"/>
    </row>
    <row r="1093" spans="1:10">
      <c r="A1093" s="514"/>
      <c r="B1093" s="515"/>
      <c r="C1093" s="515"/>
      <c r="D1093" s="517"/>
      <c r="E1093" s="518"/>
      <c r="F1093" s="517"/>
      <c r="G1093" s="1117"/>
      <c r="H1093" s="1118"/>
      <c r="I1093" s="521" t="s">
        <v>2513</v>
      </c>
      <c r="J1093" s="788"/>
    </row>
    <row r="1094" spans="1:10" ht="51">
      <c r="A1094" s="605" t="s">
        <v>2413</v>
      </c>
      <c r="B1094" s="581" t="s">
        <v>2190</v>
      </c>
      <c r="C1094" s="550" t="s">
        <v>2191</v>
      </c>
      <c r="D1094" s="551" t="s">
        <v>31</v>
      </c>
      <c r="E1094" s="552">
        <f>1*1.3</f>
        <v>1.3</v>
      </c>
      <c r="F1094" s="1012"/>
      <c r="G1094" s="785"/>
      <c r="H1094" s="781"/>
      <c r="I1094" s="586"/>
      <c r="J1094" s="1116"/>
    </row>
    <row r="1095" spans="1:10">
      <c r="A1095" s="514"/>
      <c r="B1095" s="515"/>
      <c r="C1095" s="515"/>
      <c r="D1095" s="517"/>
      <c r="E1095" s="518"/>
      <c r="F1095" s="517"/>
      <c r="G1095" s="1117"/>
      <c r="H1095" s="1118"/>
      <c r="I1095" s="521" t="s">
        <v>2514</v>
      </c>
      <c r="J1095" s="788"/>
    </row>
    <row r="1096" spans="1:10" ht="63.75">
      <c r="A1096" s="605" t="s">
        <v>2414</v>
      </c>
      <c r="B1096" s="581" t="s">
        <v>2193</v>
      </c>
      <c r="C1096" s="550" t="s">
        <v>2194</v>
      </c>
      <c r="D1096" s="551" t="s">
        <v>31</v>
      </c>
      <c r="E1096" s="552">
        <f>3*1.3</f>
        <v>3.9000000000000004</v>
      </c>
      <c r="F1096" s="1012"/>
      <c r="G1096" s="785"/>
      <c r="H1096" s="781"/>
      <c r="I1096" s="586"/>
      <c r="J1096" s="1116"/>
    </row>
    <row r="1097" spans="1:10">
      <c r="A1097" s="514"/>
      <c r="B1097" s="515"/>
      <c r="C1097" s="515"/>
      <c r="D1097" s="517"/>
      <c r="E1097" s="518"/>
      <c r="F1097" s="517"/>
      <c r="G1097" s="1117"/>
      <c r="H1097" s="1118"/>
      <c r="I1097" s="521" t="s">
        <v>2515</v>
      </c>
      <c r="J1097" s="788"/>
    </row>
    <row r="1098" spans="1:10" ht="63.75">
      <c r="A1098" s="605" t="s">
        <v>2415</v>
      </c>
      <c r="B1098" s="581" t="s">
        <v>2196</v>
      </c>
      <c r="C1098" s="550" t="s">
        <v>2197</v>
      </c>
      <c r="D1098" s="551" t="s">
        <v>31</v>
      </c>
      <c r="E1098" s="552">
        <f>2*1.3</f>
        <v>2.6</v>
      </c>
      <c r="F1098" s="1012"/>
      <c r="G1098" s="785"/>
      <c r="H1098" s="781"/>
      <c r="I1098" s="586"/>
      <c r="J1098" s="1116"/>
    </row>
    <row r="1099" spans="1:10">
      <c r="A1099" s="514"/>
      <c r="B1099" s="515"/>
      <c r="C1099" s="515"/>
      <c r="D1099" s="517"/>
      <c r="E1099" s="518"/>
      <c r="F1099" s="517"/>
      <c r="G1099" s="1117"/>
      <c r="H1099" s="1118"/>
      <c r="I1099" s="521" t="s">
        <v>2516</v>
      </c>
      <c r="J1099" s="788"/>
    </row>
    <row r="1100" spans="1:10" ht="63.75">
      <c r="A1100" s="605" t="s">
        <v>2416</v>
      </c>
      <c r="B1100" s="581" t="s">
        <v>2199</v>
      </c>
      <c r="C1100" s="550" t="s">
        <v>2200</v>
      </c>
      <c r="D1100" s="551" t="s">
        <v>2150</v>
      </c>
      <c r="E1100" s="552">
        <f>2*1.3</f>
        <v>2.6</v>
      </c>
      <c r="F1100" s="1012"/>
      <c r="G1100" s="785"/>
      <c r="H1100" s="781"/>
      <c r="I1100" s="586"/>
      <c r="J1100" s="1116"/>
    </row>
    <row r="1101" spans="1:10">
      <c r="A1101" s="514"/>
      <c r="B1101" s="515"/>
      <c r="C1101" s="515"/>
      <c r="D1101" s="517"/>
      <c r="E1101" s="518"/>
      <c r="F1101" s="517"/>
      <c r="G1101" s="1117"/>
      <c r="H1101" s="1118"/>
      <c r="I1101" s="521" t="s">
        <v>2517</v>
      </c>
      <c r="J1101" s="788"/>
    </row>
    <row r="1102" spans="1:10" ht="51">
      <c r="A1102" s="605" t="s">
        <v>2417</v>
      </c>
      <c r="B1102" s="581" t="s">
        <v>2202</v>
      </c>
      <c r="C1102" s="550" t="s">
        <v>2203</v>
      </c>
      <c r="D1102" s="551" t="s">
        <v>2150</v>
      </c>
      <c r="E1102" s="552">
        <f>3*1.3</f>
        <v>3.9000000000000004</v>
      </c>
      <c r="F1102" s="1012"/>
      <c r="G1102" s="785"/>
      <c r="H1102" s="781"/>
      <c r="I1102" s="586"/>
      <c r="J1102" s="1116"/>
    </row>
    <row r="1103" spans="1:10">
      <c r="A1103" s="514"/>
      <c r="B1103" s="515"/>
      <c r="C1103" s="515"/>
      <c r="D1103" s="517"/>
      <c r="E1103" s="518"/>
      <c r="F1103" s="517"/>
      <c r="G1103" s="1117"/>
      <c r="H1103" s="1118"/>
      <c r="I1103" s="521" t="s">
        <v>2518</v>
      </c>
      <c r="J1103" s="788"/>
    </row>
    <row r="1104" spans="1:10" ht="51">
      <c r="A1104" s="605" t="s">
        <v>2418</v>
      </c>
      <c r="B1104" s="581" t="s">
        <v>2205</v>
      </c>
      <c r="C1104" s="550" t="s">
        <v>2206</v>
      </c>
      <c r="D1104" s="551" t="s">
        <v>31</v>
      </c>
      <c r="E1104" s="552">
        <f>1*1.3</f>
        <v>1.3</v>
      </c>
      <c r="F1104" s="1012"/>
      <c r="G1104" s="785"/>
      <c r="H1104" s="781"/>
      <c r="I1104" s="586"/>
      <c r="J1104" s="1116"/>
    </row>
    <row r="1105" spans="1:10">
      <c r="A1105" s="514"/>
      <c r="B1105" s="515"/>
      <c r="C1105" s="515"/>
      <c r="D1105" s="517"/>
      <c r="E1105" s="518"/>
      <c r="F1105" s="517"/>
      <c r="G1105" s="1117"/>
      <c r="H1105" s="1118"/>
      <c r="I1105" s="521" t="s">
        <v>2519</v>
      </c>
      <c r="J1105" s="788"/>
    </row>
    <row r="1106" spans="1:10" ht="63.75">
      <c r="A1106" s="605" t="s">
        <v>2419</v>
      </c>
      <c r="B1106" s="581" t="s">
        <v>2208</v>
      </c>
      <c r="C1106" s="550" t="s">
        <v>2209</v>
      </c>
      <c r="D1106" s="551" t="s">
        <v>31</v>
      </c>
      <c r="E1106" s="552">
        <f>2*1.3</f>
        <v>2.6</v>
      </c>
      <c r="F1106" s="1012"/>
      <c r="G1106" s="785"/>
      <c r="H1106" s="781"/>
      <c r="I1106" s="586"/>
      <c r="J1106" s="1116"/>
    </row>
    <row r="1107" spans="1:10">
      <c r="A1107" s="514"/>
      <c r="B1107" s="515"/>
      <c r="C1107" s="515"/>
      <c r="D1107" s="517"/>
      <c r="E1107" s="518"/>
      <c r="F1107" s="517"/>
      <c r="G1107" s="1117"/>
      <c r="H1107" s="1118"/>
      <c r="I1107" s="521" t="s">
        <v>2520</v>
      </c>
      <c r="J1107" s="788"/>
    </row>
    <row r="1108" spans="1:10" ht="63.75">
      <c r="A1108" s="605" t="s">
        <v>2420</v>
      </c>
      <c r="B1108" s="581" t="s">
        <v>2211</v>
      </c>
      <c r="C1108" s="550" t="s">
        <v>2212</v>
      </c>
      <c r="D1108" s="551" t="s">
        <v>31</v>
      </c>
      <c r="E1108" s="552">
        <f>4*1.3</f>
        <v>5.2</v>
      </c>
      <c r="F1108" s="1012"/>
      <c r="G1108" s="785"/>
      <c r="H1108" s="781"/>
      <c r="I1108" s="586"/>
      <c r="J1108" s="1116"/>
    </row>
    <row r="1109" spans="1:10">
      <c r="A1109" s="514"/>
      <c r="B1109" s="515"/>
      <c r="C1109" s="515"/>
      <c r="D1109" s="517"/>
      <c r="E1109" s="518"/>
      <c r="F1109" s="517"/>
      <c r="G1109" s="1117"/>
      <c r="H1109" s="1118"/>
      <c r="I1109" s="521" t="s">
        <v>2521</v>
      </c>
      <c r="J1109" s="788"/>
    </row>
    <row r="1110" spans="1:10" ht="63.75">
      <c r="A1110" s="605" t="s">
        <v>2421</v>
      </c>
      <c r="B1110" s="550" t="s">
        <v>2214</v>
      </c>
      <c r="C1110" s="550" t="s">
        <v>2215</v>
      </c>
      <c r="D1110" s="551" t="s">
        <v>31</v>
      </c>
      <c r="E1110" s="552">
        <f>2*1.3</f>
        <v>2.6</v>
      </c>
      <c r="F1110" s="1012"/>
      <c r="G1110" s="785"/>
      <c r="H1110" s="781"/>
      <c r="I1110" s="586"/>
      <c r="J1110" s="1116"/>
    </row>
    <row r="1111" spans="1:10">
      <c r="A1111" s="514"/>
      <c r="B1111" s="515"/>
      <c r="C1111" s="515"/>
      <c r="D1111" s="517"/>
      <c r="E1111" s="518"/>
      <c r="F1111" s="517"/>
      <c r="G1111" s="1117"/>
      <c r="H1111" s="1118"/>
      <c r="I1111" s="521" t="s">
        <v>2522</v>
      </c>
      <c r="J1111" s="788"/>
    </row>
    <row r="1112" spans="1:10" ht="63.75">
      <c r="A1112" s="605" t="s">
        <v>2422</v>
      </c>
      <c r="B1112" s="550" t="s">
        <v>2217</v>
      </c>
      <c r="C1112" s="550" t="s">
        <v>2218</v>
      </c>
      <c r="D1112" s="551" t="s">
        <v>31</v>
      </c>
      <c r="E1112" s="552">
        <f>3*1.3</f>
        <v>3.9000000000000004</v>
      </c>
      <c r="F1112" s="1012"/>
      <c r="G1112" s="785"/>
      <c r="H1112" s="781"/>
      <c r="I1112" s="586"/>
      <c r="J1112" s="1116"/>
    </row>
    <row r="1113" spans="1:10">
      <c r="A1113" s="514"/>
      <c r="B1113" s="515"/>
      <c r="C1113" s="515"/>
      <c r="D1113" s="517"/>
      <c r="E1113" s="518"/>
      <c r="F1113" s="517"/>
      <c r="G1113" s="1117"/>
      <c r="H1113" s="1118"/>
      <c r="I1113" s="521" t="s">
        <v>2523</v>
      </c>
      <c r="J1113" s="788"/>
    </row>
    <row r="1114" spans="1:10" ht="63.75">
      <c r="A1114" s="605" t="s">
        <v>2423</v>
      </c>
      <c r="B1114" s="550" t="s">
        <v>2220</v>
      </c>
      <c r="C1114" s="550" t="s">
        <v>2221</v>
      </c>
      <c r="D1114" s="551" t="s">
        <v>31</v>
      </c>
      <c r="E1114" s="552">
        <f>1*1.3</f>
        <v>1.3</v>
      </c>
      <c r="F1114" s="1012"/>
      <c r="G1114" s="785"/>
      <c r="H1114" s="781"/>
      <c r="I1114" s="586"/>
      <c r="J1114" s="1116"/>
    </row>
    <row r="1115" spans="1:10">
      <c r="A1115" s="514"/>
      <c r="B1115" s="515"/>
      <c r="C1115" s="515"/>
      <c r="D1115" s="517"/>
      <c r="E1115" s="518"/>
      <c r="F1115" s="517"/>
      <c r="G1115" s="1117"/>
      <c r="H1115" s="1118"/>
      <c r="I1115" s="521" t="s">
        <v>2524</v>
      </c>
      <c r="J1115" s="788"/>
    </row>
    <row r="1116" spans="1:10" ht="38.25">
      <c r="A1116" s="605" t="s">
        <v>2424</v>
      </c>
      <c r="B1116" s="550" t="s">
        <v>2223</v>
      </c>
      <c r="C1116" s="550" t="s">
        <v>2224</v>
      </c>
      <c r="D1116" s="551" t="s">
        <v>31</v>
      </c>
      <c r="E1116" s="552">
        <f>2*1.3</f>
        <v>2.6</v>
      </c>
      <c r="F1116" s="1012"/>
      <c r="G1116" s="785"/>
      <c r="H1116" s="781"/>
      <c r="I1116" s="586"/>
      <c r="J1116" s="1116"/>
    </row>
    <row r="1117" spans="1:10">
      <c r="A1117" s="514"/>
      <c r="B1117" s="515"/>
      <c r="C1117" s="515"/>
      <c r="D1117" s="517"/>
      <c r="E1117" s="518"/>
      <c r="F1117" s="517"/>
      <c r="G1117" s="1117"/>
      <c r="H1117" s="1118"/>
      <c r="I1117" s="521" t="s">
        <v>2525</v>
      </c>
      <c r="J1117" s="788"/>
    </row>
    <row r="1118" spans="1:10" ht="51">
      <c r="A1118" s="605" t="s">
        <v>2425</v>
      </c>
      <c r="B1118" s="550" t="s">
        <v>2226</v>
      </c>
      <c r="C1118" s="550" t="s">
        <v>2227</v>
      </c>
      <c r="D1118" s="551" t="s">
        <v>31</v>
      </c>
      <c r="E1118" s="552">
        <f>2*1.3</f>
        <v>2.6</v>
      </c>
      <c r="F1118" s="1012"/>
      <c r="G1118" s="785"/>
      <c r="H1118" s="781"/>
      <c r="I1118" s="586"/>
      <c r="J1118" s="1116"/>
    </row>
    <row r="1119" spans="1:10">
      <c r="A1119" s="514"/>
      <c r="B1119" s="515"/>
      <c r="C1119" s="515"/>
      <c r="D1119" s="517"/>
      <c r="E1119" s="518"/>
      <c r="F1119" s="517"/>
      <c r="G1119" s="1117"/>
      <c r="H1119" s="1118"/>
      <c r="I1119" s="521" t="s">
        <v>2526</v>
      </c>
      <c r="J1119" s="788"/>
    </row>
    <row r="1120" spans="1:10" ht="51">
      <c r="A1120" s="605" t="s">
        <v>2426</v>
      </c>
      <c r="B1120" s="550" t="s">
        <v>2229</v>
      </c>
      <c r="C1120" s="550" t="s">
        <v>2230</v>
      </c>
      <c r="D1120" s="551" t="s">
        <v>31</v>
      </c>
      <c r="E1120" s="552">
        <f>1*1.3</f>
        <v>1.3</v>
      </c>
      <c r="F1120" s="1012"/>
      <c r="G1120" s="785"/>
      <c r="H1120" s="781"/>
      <c r="I1120" s="586"/>
      <c r="J1120" s="1116"/>
    </row>
    <row r="1121" spans="1:10">
      <c r="A1121" s="514"/>
      <c r="B1121" s="515"/>
      <c r="C1121" s="515"/>
      <c r="D1121" s="517"/>
      <c r="E1121" s="518"/>
      <c r="F1121" s="517"/>
      <c r="G1121" s="1117"/>
      <c r="H1121" s="1118"/>
      <c r="I1121" s="521" t="s">
        <v>2527</v>
      </c>
      <c r="J1121" s="788"/>
    </row>
    <row r="1122" spans="1:10" ht="51">
      <c r="A1122" s="605" t="s">
        <v>2427</v>
      </c>
      <c r="B1122" s="550" t="s">
        <v>2232</v>
      </c>
      <c r="C1122" s="550" t="s">
        <v>2233</v>
      </c>
      <c r="D1122" s="551" t="s">
        <v>31</v>
      </c>
      <c r="E1122" s="552">
        <f>1*1.3</f>
        <v>1.3</v>
      </c>
      <c r="F1122" s="1012"/>
      <c r="G1122" s="785"/>
      <c r="H1122" s="781"/>
      <c r="I1122" s="586"/>
      <c r="J1122" s="1116"/>
    </row>
    <row r="1123" spans="1:10">
      <c r="A1123" s="514"/>
      <c r="B1123" s="515"/>
      <c r="C1123" s="515"/>
      <c r="D1123" s="517"/>
      <c r="E1123" s="518"/>
      <c r="F1123" s="517"/>
      <c r="G1123" s="1117"/>
      <c r="H1123" s="1118"/>
      <c r="I1123" s="521" t="s">
        <v>2528</v>
      </c>
      <c r="J1123" s="788"/>
    </row>
    <row r="1124" spans="1:10" ht="51">
      <c r="A1124" s="605" t="s">
        <v>2428</v>
      </c>
      <c r="B1124" s="550" t="s">
        <v>2235</v>
      </c>
      <c r="C1124" s="550" t="s">
        <v>2236</v>
      </c>
      <c r="D1124" s="551" t="s">
        <v>31</v>
      </c>
      <c r="E1124" s="552">
        <f>2*1.3</f>
        <v>2.6</v>
      </c>
      <c r="F1124" s="1012"/>
      <c r="G1124" s="785"/>
      <c r="H1124" s="781"/>
      <c r="I1124" s="586"/>
      <c r="J1124" s="1116"/>
    </row>
    <row r="1125" spans="1:10">
      <c r="A1125" s="514"/>
      <c r="B1125" s="515"/>
      <c r="C1125" s="515"/>
      <c r="D1125" s="517"/>
      <c r="E1125" s="518"/>
      <c r="F1125" s="517"/>
      <c r="G1125" s="1117"/>
      <c r="H1125" s="1118"/>
      <c r="I1125" s="521" t="s">
        <v>2529</v>
      </c>
      <c r="J1125" s="788"/>
    </row>
    <row r="1126" spans="1:10" ht="51">
      <c r="A1126" s="605" t="s">
        <v>2429</v>
      </c>
      <c r="B1126" s="550" t="s">
        <v>2238</v>
      </c>
      <c r="C1126" s="550" t="s">
        <v>2239</v>
      </c>
      <c r="D1126" s="551" t="s">
        <v>31</v>
      </c>
      <c r="E1126" s="552">
        <f>2*1.3</f>
        <v>2.6</v>
      </c>
      <c r="F1126" s="1012"/>
      <c r="G1126" s="785"/>
      <c r="H1126" s="781"/>
      <c r="I1126" s="586"/>
      <c r="J1126" s="1116"/>
    </row>
    <row r="1127" spans="1:10">
      <c r="A1127" s="514"/>
      <c r="B1127" s="515"/>
      <c r="C1127" s="515"/>
      <c r="D1127" s="517"/>
      <c r="E1127" s="518"/>
      <c r="F1127" s="517"/>
      <c r="G1127" s="1117"/>
      <c r="H1127" s="1118"/>
      <c r="I1127" s="521" t="s">
        <v>2530</v>
      </c>
      <c r="J1127" s="788"/>
    </row>
    <row r="1128" spans="1:10" ht="63.75">
      <c r="A1128" s="605" t="s">
        <v>2430</v>
      </c>
      <c r="B1128" s="550" t="s">
        <v>2241</v>
      </c>
      <c r="C1128" s="550" t="s">
        <v>2242</v>
      </c>
      <c r="D1128" s="551" t="s">
        <v>31</v>
      </c>
      <c r="E1128" s="552">
        <f>2*1.3</f>
        <v>2.6</v>
      </c>
      <c r="F1128" s="1012"/>
      <c r="G1128" s="785"/>
      <c r="H1128" s="781"/>
      <c r="I1128" s="586"/>
      <c r="J1128" s="1116"/>
    </row>
    <row r="1129" spans="1:10">
      <c r="A1129" s="514"/>
      <c r="B1129" s="515"/>
      <c r="C1129" s="515"/>
      <c r="D1129" s="517"/>
      <c r="E1129" s="518"/>
      <c r="F1129" s="517"/>
      <c r="G1129" s="1117"/>
      <c r="H1129" s="1118"/>
      <c r="I1129" s="521" t="s">
        <v>2531</v>
      </c>
      <c r="J1129" s="788"/>
    </row>
    <row r="1130" spans="1:10" ht="51">
      <c r="A1130" s="605" t="s">
        <v>2431</v>
      </c>
      <c r="B1130" s="550" t="s">
        <v>2244</v>
      </c>
      <c r="C1130" s="550" t="s">
        <v>2245</v>
      </c>
      <c r="D1130" s="551" t="s">
        <v>31</v>
      </c>
      <c r="E1130" s="552">
        <f>4*1.3</f>
        <v>5.2</v>
      </c>
      <c r="F1130" s="1012"/>
      <c r="G1130" s="785"/>
      <c r="H1130" s="781"/>
      <c r="I1130" s="586"/>
      <c r="J1130" s="1116"/>
    </row>
    <row r="1131" spans="1:10">
      <c r="A1131" s="514"/>
      <c r="B1131" s="515"/>
      <c r="C1131" s="515"/>
      <c r="D1131" s="517"/>
      <c r="E1131" s="518"/>
      <c r="F1131" s="517"/>
      <c r="G1131" s="1117"/>
      <c r="H1131" s="1118"/>
      <c r="I1131" s="521" t="s">
        <v>2532</v>
      </c>
      <c r="J1131" s="788"/>
    </row>
    <row r="1132" spans="1:10" ht="51">
      <c r="A1132" s="605" t="s">
        <v>2432</v>
      </c>
      <c r="B1132" s="550" t="s">
        <v>2247</v>
      </c>
      <c r="C1132" s="550" t="s">
        <v>2248</v>
      </c>
      <c r="D1132" s="551" t="s">
        <v>31</v>
      </c>
      <c r="E1132" s="552">
        <f>4*1.3</f>
        <v>5.2</v>
      </c>
      <c r="F1132" s="1012"/>
      <c r="G1132" s="785"/>
      <c r="H1132" s="781"/>
      <c r="I1132" s="586"/>
      <c r="J1132" s="1116"/>
    </row>
    <row r="1133" spans="1:10">
      <c r="A1133" s="514"/>
      <c r="B1133" s="515"/>
      <c r="C1133" s="515"/>
      <c r="D1133" s="517"/>
      <c r="E1133" s="518"/>
      <c r="F1133" s="517"/>
      <c r="G1133" s="1117"/>
      <c r="H1133" s="1118"/>
      <c r="I1133" s="521" t="s">
        <v>2533</v>
      </c>
      <c r="J1133" s="788"/>
    </row>
    <row r="1134" spans="1:10" ht="51">
      <c r="A1134" s="605" t="s">
        <v>2433</v>
      </c>
      <c r="B1134" s="550" t="s">
        <v>2250</v>
      </c>
      <c r="C1134" s="550" t="s">
        <v>2251</v>
      </c>
      <c r="D1134" s="551" t="s">
        <v>31</v>
      </c>
      <c r="E1134" s="552">
        <f>2*1.3</f>
        <v>2.6</v>
      </c>
      <c r="F1134" s="1012"/>
      <c r="G1134" s="785"/>
      <c r="H1134" s="781"/>
      <c r="I1134" s="586"/>
      <c r="J1134" s="1116"/>
    </row>
    <row r="1135" spans="1:10">
      <c r="A1135" s="514"/>
      <c r="B1135" s="515"/>
      <c r="C1135" s="515"/>
      <c r="D1135" s="517"/>
      <c r="E1135" s="518"/>
      <c r="F1135" s="517"/>
      <c r="G1135" s="1117"/>
      <c r="H1135" s="1118"/>
      <c r="I1135" s="521" t="s">
        <v>2534</v>
      </c>
      <c r="J1135" s="788"/>
    </row>
    <row r="1136" spans="1:10" ht="51">
      <c r="A1136" s="605" t="s">
        <v>2434</v>
      </c>
      <c r="B1136" s="550" t="s">
        <v>2253</v>
      </c>
      <c r="C1136" s="550" t="s">
        <v>2254</v>
      </c>
      <c r="D1136" s="551" t="s">
        <v>31</v>
      </c>
      <c r="E1136" s="552">
        <f>4*1.3</f>
        <v>5.2</v>
      </c>
      <c r="F1136" s="1012"/>
      <c r="G1136" s="785"/>
      <c r="H1136" s="781"/>
      <c r="I1136" s="586"/>
      <c r="J1136" s="1116"/>
    </row>
    <row r="1137" spans="1:10">
      <c r="A1137" s="514"/>
      <c r="B1137" s="515"/>
      <c r="C1137" s="515"/>
      <c r="D1137" s="517"/>
      <c r="E1137" s="518"/>
      <c r="F1137" s="517"/>
      <c r="G1137" s="1117"/>
      <c r="H1137" s="1118"/>
      <c r="I1137" s="521" t="s">
        <v>2535</v>
      </c>
      <c r="J1137" s="788"/>
    </row>
    <row r="1138" spans="1:10" ht="51">
      <c r="A1138" s="605" t="s">
        <v>2435</v>
      </c>
      <c r="B1138" s="550" t="s">
        <v>2256</v>
      </c>
      <c r="C1138" s="550" t="s">
        <v>2257</v>
      </c>
      <c r="D1138" s="551" t="s">
        <v>31</v>
      </c>
      <c r="E1138" s="552">
        <f>3*1.3</f>
        <v>3.9000000000000004</v>
      </c>
      <c r="F1138" s="1012"/>
      <c r="G1138" s="785"/>
      <c r="H1138" s="781"/>
      <c r="I1138" s="586"/>
      <c r="J1138" s="1116"/>
    </row>
    <row r="1139" spans="1:10">
      <c r="A1139" s="514"/>
      <c r="B1139" s="515"/>
      <c r="C1139" s="515"/>
      <c r="D1139" s="517"/>
      <c r="E1139" s="518"/>
      <c r="F1139" s="517"/>
      <c r="G1139" s="1117"/>
      <c r="H1139" s="1118"/>
      <c r="I1139" s="521" t="s">
        <v>2536</v>
      </c>
      <c r="J1139" s="788"/>
    </row>
    <row r="1140" spans="1:10" ht="51">
      <c r="A1140" s="605" t="s">
        <v>2436</v>
      </c>
      <c r="B1140" s="550" t="s">
        <v>2259</v>
      </c>
      <c r="C1140" s="550" t="s">
        <v>2260</v>
      </c>
      <c r="D1140" s="551" t="s">
        <v>31</v>
      </c>
      <c r="E1140" s="552">
        <f>3*1.3</f>
        <v>3.9000000000000004</v>
      </c>
      <c r="F1140" s="1012"/>
      <c r="G1140" s="785"/>
      <c r="H1140" s="781"/>
      <c r="I1140" s="586"/>
      <c r="J1140" s="1116"/>
    </row>
    <row r="1141" spans="1:10">
      <c r="A1141" s="514"/>
      <c r="B1141" s="515"/>
      <c r="C1141" s="515"/>
      <c r="D1141" s="517"/>
      <c r="E1141" s="518"/>
      <c r="F1141" s="517"/>
      <c r="G1141" s="1117"/>
      <c r="H1141" s="1118"/>
      <c r="I1141" s="521" t="s">
        <v>2537</v>
      </c>
      <c r="J1141" s="788"/>
    </row>
    <row r="1142" spans="1:10" ht="51">
      <c r="A1142" s="605" t="s">
        <v>2437</v>
      </c>
      <c r="B1142" s="550" t="s">
        <v>2262</v>
      </c>
      <c r="C1142" s="550" t="s">
        <v>2263</v>
      </c>
      <c r="D1142" s="551" t="s">
        <v>31</v>
      </c>
      <c r="E1142" s="552">
        <f>2*1.3</f>
        <v>2.6</v>
      </c>
      <c r="F1142" s="1012"/>
      <c r="G1142" s="785"/>
      <c r="H1142" s="781"/>
      <c r="I1142" s="586"/>
      <c r="J1142" s="1116"/>
    </row>
    <row r="1143" spans="1:10">
      <c r="A1143" s="514"/>
      <c r="B1143" s="515"/>
      <c r="C1143" s="515"/>
      <c r="D1143" s="517"/>
      <c r="E1143" s="518"/>
      <c r="F1143" s="517"/>
      <c r="G1143" s="1117"/>
      <c r="H1143" s="1118"/>
      <c r="I1143" s="521" t="s">
        <v>2538</v>
      </c>
      <c r="J1143" s="788"/>
    </row>
    <row r="1144" spans="1:10" ht="51">
      <c r="A1144" s="605" t="s">
        <v>2438</v>
      </c>
      <c r="B1144" s="550" t="s">
        <v>2265</v>
      </c>
      <c r="C1144" s="550" t="s">
        <v>2266</v>
      </c>
      <c r="D1144" s="551" t="s">
        <v>31</v>
      </c>
      <c r="E1144" s="552">
        <f>4*1.3</f>
        <v>5.2</v>
      </c>
      <c r="F1144" s="1012"/>
      <c r="G1144" s="785"/>
      <c r="H1144" s="781"/>
      <c r="I1144" s="586"/>
      <c r="J1144" s="1116"/>
    </row>
    <row r="1145" spans="1:10">
      <c r="A1145" s="514"/>
      <c r="B1145" s="515"/>
      <c r="C1145" s="515"/>
      <c r="D1145" s="517"/>
      <c r="E1145" s="518"/>
      <c r="F1145" s="517"/>
      <c r="G1145" s="1117"/>
      <c r="H1145" s="1118"/>
      <c r="I1145" s="521" t="s">
        <v>2539</v>
      </c>
      <c r="J1145" s="788"/>
    </row>
    <row r="1146" spans="1:10" ht="51">
      <c r="A1146" s="605" t="s">
        <v>2439</v>
      </c>
      <c r="B1146" s="550" t="s">
        <v>2268</v>
      </c>
      <c r="C1146" s="550" t="s">
        <v>2269</v>
      </c>
      <c r="D1146" s="551" t="s">
        <v>31</v>
      </c>
      <c r="E1146" s="552">
        <f>5*1.3</f>
        <v>6.5</v>
      </c>
      <c r="F1146" s="1012"/>
      <c r="G1146" s="785"/>
      <c r="H1146" s="781"/>
      <c r="I1146" s="586"/>
      <c r="J1146" s="1116"/>
    </row>
    <row r="1147" spans="1:10">
      <c r="A1147" s="514"/>
      <c r="B1147" s="515"/>
      <c r="C1147" s="515"/>
      <c r="D1147" s="517"/>
      <c r="E1147" s="518"/>
      <c r="F1147" s="517"/>
      <c r="G1147" s="1117"/>
      <c r="H1147" s="1118"/>
      <c r="I1147" s="521" t="s">
        <v>2540</v>
      </c>
      <c r="J1147" s="788"/>
    </row>
    <row r="1148" spans="1:10" ht="51">
      <c r="A1148" s="605" t="s">
        <v>2440</v>
      </c>
      <c r="B1148" s="550" t="s">
        <v>2271</v>
      </c>
      <c r="C1148" s="550" t="s">
        <v>2272</v>
      </c>
      <c r="D1148" s="551" t="s">
        <v>31</v>
      </c>
      <c r="E1148" s="552">
        <f>5*1.3</f>
        <v>6.5</v>
      </c>
      <c r="F1148" s="1012"/>
      <c r="G1148" s="785"/>
      <c r="H1148" s="781"/>
      <c r="I1148" s="586"/>
      <c r="J1148" s="1116"/>
    </row>
    <row r="1149" spans="1:10">
      <c r="A1149" s="514"/>
      <c r="B1149" s="515"/>
      <c r="C1149" s="515"/>
      <c r="D1149" s="517"/>
      <c r="E1149" s="518"/>
      <c r="F1149" s="517"/>
      <c r="G1149" s="1117"/>
      <c r="H1149" s="1118"/>
      <c r="I1149" s="521" t="s">
        <v>2541</v>
      </c>
      <c r="J1149" s="788"/>
    </row>
    <row r="1150" spans="1:10" ht="51">
      <c r="A1150" s="605" t="s">
        <v>2441</v>
      </c>
      <c r="B1150" s="550" t="s">
        <v>2274</v>
      </c>
      <c r="C1150" s="550" t="s">
        <v>2275</v>
      </c>
      <c r="D1150" s="551" t="s">
        <v>31</v>
      </c>
      <c r="E1150" s="552">
        <f>5*1.3</f>
        <v>6.5</v>
      </c>
      <c r="F1150" s="1012"/>
      <c r="G1150" s="785"/>
      <c r="H1150" s="781"/>
      <c r="I1150" s="586"/>
      <c r="J1150" s="1116"/>
    </row>
    <row r="1151" spans="1:10">
      <c r="A1151" s="514"/>
      <c r="B1151" s="515"/>
      <c r="C1151" s="515"/>
      <c r="D1151" s="517"/>
      <c r="E1151" s="518"/>
      <c r="F1151" s="517"/>
      <c r="G1151" s="1117"/>
      <c r="H1151" s="1118"/>
      <c r="I1151" s="521" t="s">
        <v>2542</v>
      </c>
      <c r="J1151" s="788"/>
    </row>
    <row r="1152" spans="1:10" ht="63.75">
      <c r="A1152" s="605" t="s">
        <v>2442</v>
      </c>
      <c r="B1152" s="550" t="s">
        <v>2277</v>
      </c>
      <c r="C1152" s="550" t="s">
        <v>2278</v>
      </c>
      <c r="D1152" s="551" t="s">
        <v>31</v>
      </c>
      <c r="E1152" s="552">
        <f>3*1.3</f>
        <v>3.9000000000000004</v>
      </c>
      <c r="F1152" s="1012"/>
      <c r="G1152" s="785"/>
      <c r="H1152" s="781"/>
      <c r="I1152" s="586"/>
      <c r="J1152" s="1116"/>
    </row>
    <row r="1153" spans="1:10">
      <c r="A1153" s="514"/>
      <c r="B1153" s="515"/>
      <c r="C1153" s="515"/>
      <c r="D1153" s="517"/>
      <c r="E1153" s="518"/>
      <c r="F1153" s="517"/>
      <c r="G1153" s="1117"/>
      <c r="H1153" s="1118"/>
      <c r="I1153" s="521" t="s">
        <v>2543</v>
      </c>
      <c r="J1153" s="788"/>
    </row>
    <row r="1154" spans="1:10" ht="63.75">
      <c r="A1154" s="605" t="s">
        <v>2443</v>
      </c>
      <c r="B1154" s="550" t="s">
        <v>2280</v>
      </c>
      <c r="C1154" s="550" t="s">
        <v>2281</v>
      </c>
      <c r="D1154" s="551" t="s">
        <v>31</v>
      </c>
      <c r="E1154" s="552">
        <f>3*1.3</f>
        <v>3.9000000000000004</v>
      </c>
      <c r="F1154" s="1012"/>
      <c r="G1154" s="785"/>
      <c r="H1154" s="781"/>
      <c r="I1154" s="586"/>
      <c r="J1154" s="1116"/>
    </row>
    <row r="1155" spans="1:10">
      <c r="A1155" s="514"/>
      <c r="B1155" s="515"/>
      <c r="C1155" s="515"/>
      <c r="D1155" s="517"/>
      <c r="E1155" s="518"/>
      <c r="F1155" s="517"/>
      <c r="G1155" s="1117"/>
      <c r="H1155" s="1118"/>
      <c r="I1155" s="521" t="s">
        <v>2544</v>
      </c>
      <c r="J1155" s="788"/>
    </row>
    <row r="1156" spans="1:10" ht="63.75">
      <c r="A1156" s="605" t="s">
        <v>2444</v>
      </c>
      <c r="B1156" s="550" t="s">
        <v>2283</v>
      </c>
      <c r="C1156" s="550" t="s">
        <v>2284</v>
      </c>
      <c r="D1156" s="551" t="s">
        <v>31</v>
      </c>
      <c r="E1156" s="552">
        <f>1*1.3</f>
        <v>1.3</v>
      </c>
      <c r="F1156" s="1012"/>
      <c r="G1156" s="785"/>
      <c r="H1156" s="781"/>
      <c r="I1156" s="586"/>
      <c r="J1156" s="1116"/>
    </row>
    <row r="1157" spans="1:10">
      <c r="A1157" s="514"/>
      <c r="B1157" s="515"/>
      <c r="C1157" s="515"/>
      <c r="D1157" s="517"/>
      <c r="E1157" s="518"/>
      <c r="F1157" s="517"/>
      <c r="G1157" s="1117"/>
      <c r="H1157" s="1118"/>
      <c r="I1157" s="521" t="s">
        <v>2545</v>
      </c>
      <c r="J1157" s="788"/>
    </row>
    <row r="1158" spans="1:10" ht="63.75">
      <c r="A1158" s="605" t="s">
        <v>2445</v>
      </c>
      <c r="B1158" s="550" t="s">
        <v>2286</v>
      </c>
      <c r="C1158" s="550" t="s">
        <v>2287</v>
      </c>
      <c r="D1158" s="551" t="s">
        <v>31</v>
      </c>
      <c r="E1158" s="552">
        <f>3*1.3</f>
        <v>3.9000000000000004</v>
      </c>
      <c r="F1158" s="1012"/>
      <c r="G1158" s="785"/>
      <c r="H1158" s="781"/>
      <c r="I1158" s="586"/>
      <c r="J1158" s="1116"/>
    </row>
    <row r="1159" spans="1:10">
      <c r="A1159" s="514"/>
      <c r="B1159" s="515"/>
      <c r="C1159" s="515"/>
      <c r="D1159" s="517"/>
      <c r="E1159" s="518"/>
      <c r="F1159" s="517"/>
      <c r="G1159" s="1117"/>
      <c r="H1159" s="1118"/>
      <c r="I1159" s="521" t="s">
        <v>2546</v>
      </c>
      <c r="J1159" s="788"/>
    </row>
    <row r="1160" spans="1:10" ht="63.75">
      <c r="A1160" s="605" t="s">
        <v>2446</v>
      </c>
      <c r="B1160" s="550" t="s">
        <v>2289</v>
      </c>
      <c r="C1160" s="550" t="s">
        <v>2290</v>
      </c>
      <c r="D1160" s="551" t="s">
        <v>31</v>
      </c>
      <c r="E1160" s="552">
        <f>4*1.3</f>
        <v>5.2</v>
      </c>
      <c r="F1160" s="1012"/>
      <c r="G1160" s="785"/>
      <c r="H1160" s="781"/>
      <c r="I1160" s="586"/>
      <c r="J1160" s="1116"/>
    </row>
    <row r="1161" spans="1:10">
      <c r="A1161" s="514"/>
      <c r="B1161" s="515"/>
      <c r="C1161" s="515"/>
      <c r="D1161" s="517"/>
      <c r="E1161" s="518"/>
      <c r="F1161" s="517"/>
      <c r="G1161" s="1117"/>
      <c r="H1161" s="1118"/>
      <c r="I1161" s="521" t="s">
        <v>2547</v>
      </c>
      <c r="J1161" s="788"/>
    </row>
    <row r="1162" spans="1:10" ht="38.25">
      <c r="A1162" s="605" t="s">
        <v>2447</v>
      </c>
      <c r="B1162" s="550" t="s">
        <v>2292</v>
      </c>
      <c r="C1162" s="550" t="s">
        <v>2293</v>
      </c>
      <c r="D1162" s="551" t="s">
        <v>31</v>
      </c>
      <c r="E1162" s="552">
        <f>3*1.3</f>
        <v>3.9000000000000004</v>
      </c>
      <c r="F1162" s="1012"/>
      <c r="G1162" s="785"/>
      <c r="H1162" s="781"/>
      <c r="I1162" s="586"/>
      <c r="J1162" s="1116"/>
    </row>
    <row r="1163" spans="1:10">
      <c r="A1163" s="514"/>
      <c r="B1163" s="515"/>
      <c r="C1163" s="515"/>
      <c r="D1163" s="517"/>
      <c r="E1163" s="518"/>
      <c r="F1163" s="517"/>
      <c r="G1163" s="1117"/>
      <c r="H1163" s="1118"/>
      <c r="I1163" s="521" t="s">
        <v>2548</v>
      </c>
      <c r="J1163" s="788"/>
    </row>
    <row r="1164" spans="1:10" ht="51">
      <c r="A1164" s="605" t="s">
        <v>2448</v>
      </c>
      <c r="B1164" s="550" t="s">
        <v>2295</v>
      </c>
      <c r="C1164" s="550" t="s">
        <v>2296</v>
      </c>
      <c r="D1164" s="551" t="s">
        <v>31</v>
      </c>
      <c r="E1164" s="552">
        <f>5*1.3</f>
        <v>6.5</v>
      </c>
      <c r="F1164" s="1012"/>
      <c r="G1164" s="785"/>
      <c r="H1164" s="781"/>
      <c r="I1164" s="586"/>
      <c r="J1164" s="1116"/>
    </row>
    <row r="1165" spans="1:10">
      <c r="A1165" s="514"/>
      <c r="B1165" s="515"/>
      <c r="C1165" s="515"/>
      <c r="D1165" s="517"/>
      <c r="E1165" s="518"/>
      <c r="F1165" s="517"/>
      <c r="G1165" s="1117"/>
      <c r="H1165" s="1118"/>
      <c r="I1165" s="521" t="s">
        <v>2549</v>
      </c>
      <c r="J1165" s="788"/>
    </row>
    <row r="1166" spans="1:10" ht="51">
      <c r="A1166" s="605" t="s">
        <v>2449</v>
      </c>
      <c r="B1166" s="550" t="s">
        <v>2298</v>
      </c>
      <c r="C1166" s="550" t="s">
        <v>2299</v>
      </c>
      <c r="D1166" s="551" t="s">
        <v>31</v>
      </c>
      <c r="E1166" s="552">
        <f>5*1.3</f>
        <v>6.5</v>
      </c>
      <c r="F1166" s="1012"/>
      <c r="G1166" s="785"/>
      <c r="H1166" s="781"/>
      <c r="I1166" s="586"/>
      <c r="J1166" s="1116"/>
    </row>
    <row r="1167" spans="1:10">
      <c r="A1167" s="514"/>
      <c r="B1167" s="515"/>
      <c r="C1167" s="515"/>
      <c r="D1167" s="517"/>
      <c r="E1167" s="518"/>
      <c r="F1167" s="517"/>
      <c r="G1167" s="1117"/>
      <c r="H1167" s="1118"/>
      <c r="I1167" s="521" t="s">
        <v>2550</v>
      </c>
      <c r="J1167" s="788"/>
    </row>
    <row r="1168" spans="1:10" ht="63.75">
      <c r="A1168" s="605" t="s">
        <v>2450</v>
      </c>
      <c r="B1168" s="550" t="s">
        <v>2301</v>
      </c>
      <c r="C1168" s="550" t="s">
        <v>2302</v>
      </c>
      <c r="D1168" s="551" t="s">
        <v>31</v>
      </c>
      <c r="E1168" s="552">
        <f>5*1.3</f>
        <v>6.5</v>
      </c>
      <c r="F1168" s="1012"/>
      <c r="G1168" s="785"/>
      <c r="H1168" s="781"/>
      <c r="I1168" s="586"/>
      <c r="J1168" s="1116"/>
    </row>
    <row r="1169" spans="1:10">
      <c r="A1169" s="514"/>
      <c r="B1169" s="515"/>
      <c r="C1169" s="515"/>
      <c r="D1169" s="517"/>
      <c r="E1169" s="518"/>
      <c r="F1169" s="517"/>
      <c r="G1169" s="1117"/>
      <c r="H1169" s="1118"/>
      <c r="I1169" s="521" t="s">
        <v>2551</v>
      </c>
      <c r="J1169" s="788"/>
    </row>
    <row r="1170" spans="1:10" ht="51">
      <c r="A1170" s="605" t="s">
        <v>2451</v>
      </c>
      <c r="B1170" s="550" t="s">
        <v>2304</v>
      </c>
      <c r="C1170" s="550" t="s">
        <v>2305</v>
      </c>
      <c r="D1170" s="551" t="s">
        <v>31</v>
      </c>
      <c r="E1170" s="552">
        <f>5*1.3</f>
        <v>6.5</v>
      </c>
      <c r="F1170" s="1012"/>
      <c r="G1170" s="785"/>
      <c r="H1170" s="781"/>
      <c r="I1170" s="586"/>
      <c r="J1170" s="1116"/>
    </row>
    <row r="1171" spans="1:10">
      <c r="A1171" s="514"/>
      <c r="B1171" s="515"/>
      <c r="C1171" s="515"/>
      <c r="D1171" s="517"/>
      <c r="E1171" s="518"/>
      <c r="F1171" s="517"/>
      <c r="G1171" s="1117"/>
      <c r="H1171" s="1118"/>
      <c r="I1171" s="521" t="s">
        <v>2552</v>
      </c>
      <c r="J1171" s="788"/>
    </row>
    <row r="1172" spans="1:10" ht="51">
      <c r="A1172" s="605" t="s">
        <v>2452</v>
      </c>
      <c r="B1172" s="550" t="s">
        <v>2307</v>
      </c>
      <c r="C1172" s="550" t="s">
        <v>2308</v>
      </c>
      <c r="D1172" s="551" t="s">
        <v>31</v>
      </c>
      <c r="E1172" s="552">
        <f>5*1.3</f>
        <v>6.5</v>
      </c>
      <c r="F1172" s="1012"/>
      <c r="G1172" s="785"/>
      <c r="H1172" s="781"/>
      <c r="I1172" s="586"/>
      <c r="J1172" s="1116"/>
    </row>
    <row r="1173" spans="1:10">
      <c r="A1173" s="514"/>
      <c r="B1173" s="515"/>
      <c r="C1173" s="515"/>
      <c r="D1173" s="517"/>
      <c r="E1173" s="518"/>
      <c r="F1173" s="517"/>
      <c r="G1173" s="1117"/>
      <c r="H1173" s="1118"/>
      <c r="I1173" s="521" t="s">
        <v>2553</v>
      </c>
      <c r="J1173" s="788"/>
    </row>
    <row r="1174" spans="1:10">
      <c r="A1174" s="574" t="s">
        <v>2453</v>
      </c>
      <c r="B1174" s="550" t="s">
        <v>2310</v>
      </c>
      <c r="C1174" s="550" t="s">
        <v>2311</v>
      </c>
      <c r="D1174" s="551" t="s">
        <v>31</v>
      </c>
      <c r="E1174" s="552">
        <f>30*1.3</f>
        <v>39</v>
      </c>
      <c r="F1174" s="1012"/>
      <c r="G1174" s="1119"/>
      <c r="H1174" s="1130"/>
      <c r="I1174" s="577"/>
      <c r="J1174" s="1121"/>
    </row>
    <row r="1175" spans="1:10">
      <c r="A1175" s="514"/>
      <c r="B1175" s="515"/>
      <c r="C1175" s="515"/>
      <c r="D1175" s="517"/>
      <c r="E1175" s="518"/>
      <c r="F1175" s="517"/>
      <c r="G1175" s="1117"/>
      <c r="H1175" s="1118"/>
      <c r="I1175" s="521" t="s">
        <v>2554</v>
      </c>
      <c r="J1175" s="788"/>
    </row>
    <row r="1176" spans="1:10" ht="63.75">
      <c r="A1176" s="574" t="s">
        <v>2454</v>
      </c>
      <c r="B1176" s="581" t="s">
        <v>2313</v>
      </c>
      <c r="C1176" s="550" t="s">
        <v>2314</v>
      </c>
      <c r="D1176" s="551" t="s">
        <v>31</v>
      </c>
      <c r="E1176" s="552">
        <f>12*1.3</f>
        <v>15.600000000000001</v>
      </c>
      <c r="F1176" s="1012"/>
      <c r="G1176" s="785"/>
      <c r="H1176" s="781"/>
      <c r="I1176" s="586"/>
      <c r="J1176" s="1116"/>
    </row>
    <row r="1177" spans="1:10">
      <c r="A1177" s="514"/>
      <c r="B1177" s="515"/>
      <c r="C1177" s="516"/>
      <c r="D1177" s="517"/>
      <c r="E1177" s="518"/>
      <c r="F1177" s="1131"/>
      <c r="G1177" s="1117"/>
      <c r="H1177" s="1132"/>
      <c r="I1177" s="521" t="s">
        <v>2555</v>
      </c>
      <c r="J1177" s="1133"/>
    </row>
    <row r="1178" spans="1:10">
      <c r="A1178" s="522" t="s">
        <v>2558</v>
      </c>
      <c r="B1178" s="560" t="s">
        <v>2316</v>
      </c>
      <c r="C1178" s="523"/>
      <c r="D1178" s="524"/>
      <c r="E1178" s="525"/>
      <c r="F1178" s="1134"/>
      <c r="G1178" s="1135"/>
      <c r="H1178" s="1136"/>
      <c r="I1178" s="526"/>
      <c r="J1178" s="1137"/>
    </row>
    <row r="1179" spans="1:10">
      <c r="A1179" s="558" t="s">
        <v>2559</v>
      </c>
      <c r="B1179" s="550" t="s">
        <v>2317</v>
      </c>
      <c r="C1179" s="550" t="s">
        <v>2318</v>
      </c>
      <c r="D1179" s="551" t="s">
        <v>31</v>
      </c>
      <c r="E1179" s="552">
        <f>30*1.3</f>
        <v>39</v>
      </c>
      <c r="F1179" s="1012"/>
      <c r="G1179" s="1119"/>
      <c r="H1179" s="1130"/>
      <c r="I1179" s="577"/>
      <c r="J1179" s="1121"/>
    </row>
    <row r="1180" spans="1:10" ht="38.25">
      <c r="A1180" s="558" t="s">
        <v>2560</v>
      </c>
      <c r="B1180" s="581" t="s">
        <v>2310</v>
      </c>
      <c r="C1180" s="550" t="s">
        <v>2319</v>
      </c>
      <c r="D1180" s="551" t="s">
        <v>31</v>
      </c>
      <c r="E1180" s="552">
        <f>15*1.3</f>
        <v>19.5</v>
      </c>
      <c r="F1180" s="1012"/>
      <c r="G1180" s="1119"/>
      <c r="H1180" s="1130"/>
      <c r="I1180" s="577"/>
      <c r="J1180" s="1121"/>
    </row>
    <row r="1181" spans="1:10" ht="38.25">
      <c r="A1181" s="558" t="s">
        <v>2561</v>
      </c>
      <c r="B1181" s="581" t="s">
        <v>2320</v>
      </c>
      <c r="C1181" s="550" t="s">
        <v>2321</v>
      </c>
      <c r="D1181" s="551" t="s">
        <v>31</v>
      </c>
      <c r="E1181" s="552">
        <f>7*1.3</f>
        <v>9.1</v>
      </c>
      <c r="F1181" s="1012"/>
      <c r="G1181" s="1119"/>
      <c r="H1181" s="1130"/>
      <c r="I1181" s="577"/>
      <c r="J1181" s="1121"/>
    </row>
    <row r="1182" spans="1:10" ht="25.5">
      <c r="A1182" s="558" t="s">
        <v>2562</v>
      </c>
      <c r="B1182" s="581" t="s">
        <v>2322</v>
      </c>
      <c r="C1182" s="550" t="s">
        <v>2323</v>
      </c>
      <c r="D1182" s="551" t="s">
        <v>31</v>
      </c>
      <c r="E1182" s="552">
        <f>30*1.3</f>
        <v>39</v>
      </c>
      <c r="F1182" s="1012"/>
      <c r="G1182" s="1119"/>
      <c r="H1182" s="1130"/>
      <c r="I1182" s="577"/>
      <c r="J1182" s="1121"/>
    </row>
    <row r="1183" spans="1:10" ht="38.25">
      <c r="A1183" s="558" t="s">
        <v>2563</v>
      </c>
      <c r="B1183" s="581" t="s">
        <v>2324</v>
      </c>
      <c r="C1183" s="550" t="s">
        <v>2325</v>
      </c>
      <c r="D1183" s="551" t="s">
        <v>31</v>
      </c>
      <c r="E1183" s="552">
        <f>20*1.3</f>
        <v>26</v>
      </c>
      <c r="F1183" s="1012"/>
      <c r="G1183" s="1119"/>
      <c r="H1183" s="1130"/>
      <c r="I1183" s="577"/>
      <c r="J1183" s="1121"/>
    </row>
    <row r="1184" spans="1:10" ht="25.5">
      <c r="A1184" s="558" t="s">
        <v>2564</v>
      </c>
      <c r="B1184" s="581" t="s">
        <v>2326</v>
      </c>
      <c r="C1184" s="550" t="s">
        <v>2327</v>
      </c>
      <c r="D1184" s="551" t="s">
        <v>31</v>
      </c>
      <c r="E1184" s="552">
        <f>18*1.3</f>
        <v>23.400000000000002</v>
      </c>
      <c r="F1184" s="1012"/>
      <c r="G1184" s="1119"/>
      <c r="H1184" s="1130"/>
      <c r="I1184" s="577"/>
      <c r="J1184" s="1121"/>
    </row>
    <row r="1185" spans="1:10" ht="38.25">
      <c r="A1185" s="558" t="s">
        <v>2565</v>
      </c>
      <c r="B1185" s="581" t="s">
        <v>2328</v>
      </c>
      <c r="C1185" s="550" t="s">
        <v>2329</v>
      </c>
      <c r="D1185" s="551" t="s">
        <v>31</v>
      </c>
      <c r="E1185" s="552">
        <f>27*1.3</f>
        <v>35.1</v>
      </c>
      <c r="F1185" s="1012"/>
      <c r="G1185" s="1119"/>
      <c r="H1185" s="1130"/>
      <c r="I1185" s="577"/>
      <c r="J1185" s="1121"/>
    </row>
    <row r="1186" spans="1:10" ht="38.25">
      <c r="A1186" s="558" t="s">
        <v>2566</v>
      </c>
      <c r="B1186" s="581" t="s">
        <v>2330</v>
      </c>
      <c r="C1186" s="550" t="s">
        <v>2331</v>
      </c>
      <c r="D1186" s="551" t="s">
        <v>31</v>
      </c>
      <c r="E1186" s="552">
        <f>6*1.3</f>
        <v>7.8000000000000007</v>
      </c>
      <c r="F1186" s="1012"/>
      <c r="G1186" s="1119"/>
      <c r="H1186" s="1130"/>
      <c r="I1186" s="577"/>
      <c r="J1186" s="1121"/>
    </row>
    <row r="1187" spans="1:10" ht="25.5">
      <c r="A1187" s="558" t="s">
        <v>2567</v>
      </c>
      <c r="B1187" s="581" t="s">
        <v>2332</v>
      </c>
      <c r="C1187" s="550" t="s">
        <v>2333</v>
      </c>
      <c r="D1187" s="551" t="s">
        <v>31</v>
      </c>
      <c r="E1187" s="552">
        <f>40*1.3</f>
        <v>52</v>
      </c>
      <c r="F1187" s="1012"/>
      <c r="G1187" s="1119"/>
      <c r="H1187" s="1130"/>
      <c r="I1187" s="577"/>
      <c r="J1187" s="1121"/>
    </row>
    <row r="1188" spans="1:10">
      <c r="A1188" s="514"/>
      <c r="B1188" s="515"/>
      <c r="C1188" s="515"/>
      <c r="D1188" s="517"/>
      <c r="E1188" s="518"/>
      <c r="F1188" s="517"/>
      <c r="G1188" s="1117"/>
      <c r="H1188" s="1118"/>
      <c r="I1188" s="521" t="s">
        <v>2556</v>
      </c>
      <c r="J1188" s="788"/>
    </row>
    <row r="1189" spans="1:10">
      <c r="A1189" s="547" t="s">
        <v>2568</v>
      </c>
      <c r="B1189" s="583" t="s">
        <v>2335</v>
      </c>
      <c r="C1189" s="562"/>
      <c r="D1189" s="563"/>
      <c r="E1189" s="564"/>
      <c r="F1189" s="1021"/>
      <c r="G1189" s="1138"/>
      <c r="H1189" s="1115"/>
      <c r="I1189" s="584"/>
      <c r="J1189" s="1115"/>
    </row>
    <row r="1190" spans="1:10" ht="25.5">
      <c r="A1190" s="549" t="s">
        <v>2569</v>
      </c>
      <c r="B1190" s="566" t="s">
        <v>2624</v>
      </c>
      <c r="C1190" s="566" t="s">
        <v>2336</v>
      </c>
      <c r="D1190" s="567" t="s">
        <v>2337</v>
      </c>
      <c r="E1190" s="568">
        <f>3*1.3</f>
        <v>3.9000000000000004</v>
      </c>
      <c r="F1190" s="1024"/>
      <c r="G1190" s="785"/>
      <c r="H1190" s="781"/>
      <c r="I1190" s="586"/>
      <c r="J1190" s="1116"/>
    </row>
    <row r="1191" spans="1:10" ht="51">
      <c r="A1191" s="549" t="s">
        <v>2570</v>
      </c>
      <c r="B1191" s="566" t="s">
        <v>2625</v>
      </c>
      <c r="C1191" s="566" t="s">
        <v>2338</v>
      </c>
      <c r="D1191" s="567" t="s">
        <v>2337</v>
      </c>
      <c r="E1191" s="568">
        <f>3*1.3</f>
        <v>3.9000000000000004</v>
      </c>
      <c r="F1191" s="1024"/>
      <c r="G1191" s="785"/>
      <c r="H1191" s="781"/>
      <c r="I1191" s="586"/>
      <c r="J1191" s="1116"/>
    </row>
    <row r="1192" spans="1:10" ht="38.25">
      <c r="A1192" s="549" t="s">
        <v>2571</v>
      </c>
      <c r="B1192" s="566" t="s">
        <v>2626</v>
      </c>
      <c r="C1192" s="566" t="s">
        <v>2339</v>
      </c>
      <c r="D1192" s="567" t="s">
        <v>2337</v>
      </c>
      <c r="E1192" s="570">
        <f>4*1.3</f>
        <v>5.2</v>
      </c>
      <c r="F1192" s="1025"/>
      <c r="G1192" s="785"/>
      <c r="H1192" s="781"/>
      <c r="I1192" s="586"/>
      <c r="J1192" s="1116"/>
    </row>
    <row r="1193" spans="1:10">
      <c r="A1193" s="514"/>
      <c r="B1193" s="515"/>
      <c r="C1193" s="515"/>
      <c r="D1193" s="517"/>
      <c r="E1193" s="518"/>
      <c r="F1193" s="517"/>
      <c r="G1193" s="1117"/>
      <c r="H1193" s="1118"/>
      <c r="I1193" s="521" t="s">
        <v>2557</v>
      </c>
      <c r="J1193" s="788"/>
    </row>
    <row r="1194" spans="1:10">
      <c r="A1194" s="612" t="s">
        <v>2609</v>
      </c>
      <c r="B1194" s="602" t="s">
        <v>2639</v>
      </c>
      <c r="C1194" s="541"/>
      <c r="D1194" s="542"/>
      <c r="E1194" s="533"/>
      <c r="F1194" s="996"/>
      <c r="G1194" s="1122"/>
      <c r="H1194" s="1123"/>
      <c r="I1194" s="599"/>
      <c r="J1194" s="1124"/>
    </row>
    <row r="1195" spans="1:10" ht="38.25">
      <c r="A1195" s="614" t="s">
        <v>2640</v>
      </c>
      <c r="B1195" s="528" t="s">
        <v>2649</v>
      </c>
      <c r="C1195" s="528" t="s">
        <v>2063</v>
      </c>
      <c r="D1195" s="529" t="s">
        <v>31</v>
      </c>
      <c r="E1195" s="530">
        <f>240000*1.3</f>
        <v>312000</v>
      </c>
      <c r="F1195" s="512"/>
      <c r="G1195" s="789"/>
      <c r="H1195" s="781"/>
      <c r="I1195" s="586"/>
      <c r="J1195" s="1116"/>
    </row>
    <row r="1196" spans="1:10" ht="38.25">
      <c r="A1196" s="614" t="s">
        <v>2641</v>
      </c>
      <c r="B1196" s="528" t="s">
        <v>2650</v>
      </c>
      <c r="C1196" s="528" t="s">
        <v>2064</v>
      </c>
      <c r="D1196" s="529" t="s">
        <v>31</v>
      </c>
      <c r="E1196" s="530">
        <f>35000*1.3</f>
        <v>45500</v>
      </c>
      <c r="F1196" s="512"/>
      <c r="G1196" s="789"/>
      <c r="H1196" s="781"/>
      <c r="I1196" s="586"/>
      <c r="J1196" s="1116"/>
    </row>
    <row r="1197" spans="1:10">
      <c r="A1197" s="514"/>
      <c r="B1197" s="515"/>
      <c r="C1197" s="515"/>
      <c r="D1197" s="517"/>
      <c r="E1197" s="518"/>
      <c r="F1197" s="517"/>
      <c r="G1197" s="1117"/>
      <c r="H1197" s="1118"/>
      <c r="I1197" s="521" t="s">
        <v>2642</v>
      </c>
      <c r="J1197" s="788"/>
    </row>
    <row r="1198" spans="1:10">
      <c r="A1198" s="612" t="s">
        <v>2643</v>
      </c>
      <c r="B1198" s="602" t="s">
        <v>2645</v>
      </c>
      <c r="C1198" s="541"/>
      <c r="D1198" s="542"/>
      <c r="E1198" s="533"/>
      <c r="F1198" s="996"/>
      <c r="G1198" s="1122"/>
      <c r="H1198" s="1123"/>
      <c r="I1198" s="599"/>
      <c r="J1198" s="1124"/>
    </row>
    <row r="1199" spans="1:10" ht="51">
      <c r="A1199" s="614" t="s">
        <v>2644</v>
      </c>
      <c r="B1199" s="509" t="s">
        <v>2065</v>
      </c>
      <c r="C1199" s="509" t="s">
        <v>2066</v>
      </c>
      <c r="D1199" s="510" t="s">
        <v>31</v>
      </c>
      <c r="E1199" s="530">
        <f>80000*1.3</f>
        <v>104000</v>
      </c>
      <c r="F1199" s="512"/>
      <c r="G1199" s="789"/>
      <c r="H1199" s="781"/>
      <c r="I1199" s="586"/>
      <c r="J1199" s="1116"/>
    </row>
    <row r="1200" spans="1:10">
      <c r="A1200" s="514"/>
      <c r="B1200" s="515"/>
      <c r="C1200" s="515"/>
      <c r="D1200" s="517"/>
      <c r="E1200" s="518"/>
      <c r="F1200" s="517"/>
      <c r="G1200" s="1117"/>
      <c r="H1200" s="1118"/>
      <c r="I1200" s="521" t="s">
        <v>2646</v>
      </c>
      <c r="J1200" s="788"/>
    </row>
    <row r="1201" spans="1:10">
      <c r="A1201" s="330" t="s">
        <v>2647</v>
      </c>
      <c r="B1201" s="355" t="s">
        <v>2756</v>
      </c>
      <c r="C1201" s="390"/>
      <c r="D1201" s="336"/>
      <c r="E1201" s="357"/>
      <c r="F1201" s="325"/>
      <c r="G1201" s="1063"/>
      <c r="H1201" s="1063"/>
      <c r="I1201" s="324"/>
      <c r="J1201" s="1064"/>
    </row>
    <row r="1202" spans="1:10">
      <c r="A1202" s="642" t="s">
        <v>2757</v>
      </c>
      <c r="B1202" s="642"/>
      <c r="C1202" s="642"/>
      <c r="D1202" s="642"/>
      <c r="E1202" s="642"/>
      <c r="F1202" s="642"/>
      <c r="G1202" s="642"/>
      <c r="H1202" s="642"/>
      <c r="I1202" s="642"/>
      <c r="J1202" s="642"/>
    </row>
    <row r="1203" spans="1:10" ht="115.5">
      <c r="A1203" s="549" t="s">
        <v>2648</v>
      </c>
      <c r="B1203" s="618" t="s">
        <v>2610</v>
      </c>
      <c r="C1203" s="619" t="s">
        <v>2618</v>
      </c>
      <c r="D1203" s="554" t="s">
        <v>31</v>
      </c>
      <c r="E1203" s="620">
        <v>60000</v>
      </c>
      <c r="F1203" s="549"/>
      <c r="G1203" s="785"/>
      <c r="H1203" s="785"/>
      <c r="I1203" s="549"/>
      <c r="J1203" s="785"/>
    </row>
    <row r="1204" spans="1:10">
      <c r="A1204" s="514"/>
      <c r="B1204" s="515"/>
      <c r="C1204" s="515"/>
      <c r="D1204" s="517"/>
      <c r="E1204" s="518"/>
      <c r="F1204" s="517"/>
      <c r="G1204" s="1117"/>
      <c r="H1204" s="1118"/>
      <c r="I1204" s="521" t="s">
        <v>2651</v>
      </c>
      <c r="J1204" s="788"/>
    </row>
    <row r="1205" spans="1:10">
      <c r="B1205" s="401" t="s">
        <v>2873</v>
      </c>
    </row>
    <row r="1206" spans="1:10">
      <c r="B1206" s="401" t="s">
        <v>2874</v>
      </c>
    </row>
    <row r="1207" spans="1:10">
      <c r="B1207" s="401" t="s">
        <v>2875</v>
      </c>
    </row>
    <row r="1208" spans="1:10">
      <c r="B1208" s="401" t="s">
        <v>2876</v>
      </c>
    </row>
  </sheetData>
  <mergeCells count="11">
    <mergeCell ref="B13:H13"/>
    <mergeCell ref="B14:H14"/>
    <mergeCell ref="A760:J760"/>
    <mergeCell ref="A772:J772"/>
    <mergeCell ref="A1202:J1202"/>
    <mergeCell ref="C5:F5"/>
    <mergeCell ref="B8:H8"/>
    <mergeCell ref="B9:H9"/>
    <mergeCell ref="B10:H10"/>
    <mergeCell ref="B11:H11"/>
    <mergeCell ref="B12:H12"/>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J121"/>
  <sheetViews>
    <sheetView workbookViewId="0">
      <selection activeCell="O23" sqref="O23"/>
    </sheetView>
  </sheetViews>
  <sheetFormatPr defaultRowHeight="15"/>
  <cols>
    <col min="1" max="1" width="9.140625" style="502"/>
    <col min="2" max="2" width="27.85546875" style="401" customWidth="1"/>
    <col min="3" max="3" width="66.85546875" style="401" customWidth="1"/>
    <col min="4" max="4" width="9.85546875" style="401" customWidth="1"/>
    <col min="5" max="5" width="9.140625" style="502"/>
    <col min="6" max="6" width="9.42578125" style="401" customWidth="1"/>
    <col min="7" max="10" width="9.140625" style="401"/>
  </cols>
  <sheetData>
    <row r="1" spans="1:10">
      <c r="A1" s="606"/>
      <c r="B1" s="136"/>
      <c r="C1" s="136"/>
      <c r="D1" s="136"/>
      <c r="E1" s="495"/>
      <c r="F1" s="136"/>
      <c r="G1" s="136"/>
      <c r="H1" s="136"/>
      <c r="I1" s="136"/>
      <c r="J1" s="136"/>
    </row>
    <row r="2" spans="1:10">
      <c r="A2"/>
      <c r="B2"/>
      <c r="C2"/>
      <c r="D2"/>
      <c r="E2"/>
      <c r="F2"/>
      <c r="G2"/>
      <c r="H2"/>
      <c r="I2"/>
      <c r="J2"/>
    </row>
    <row r="3" spans="1:10">
      <c r="A3" s="606"/>
      <c r="B3" s="136"/>
      <c r="C3" s="136"/>
      <c r="D3" s="136"/>
      <c r="E3" s="495"/>
      <c r="F3" s="136"/>
      <c r="G3" s="136"/>
      <c r="H3" s="136"/>
      <c r="I3" s="136"/>
      <c r="J3" s="136"/>
    </row>
    <row r="4" spans="1:10">
      <c r="A4"/>
      <c r="B4"/>
      <c r="C4"/>
      <c r="D4"/>
      <c r="E4"/>
      <c r="F4"/>
      <c r="G4"/>
      <c r="H4"/>
      <c r="I4"/>
      <c r="J4"/>
    </row>
    <row r="5" spans="1:10" ht="15.75">
      <c r="A5" s="640"/>
      <c r="B5" s="640"/>
      <c r="C5" s="64"/>
      <c r="D5" s="640"/>
      <c r="E5" s="96"/>
      <c r="F5" s="640"/>
      <c r="G5" s="82"/>
      <c r="H5" s="640"/>
      <c r="I5" s="640"/>
      <c r="J5" s="640"/>
    </row>
    <row r="6" spans="1:10" ht="15.75">
      <c r="A6" s="640"/>
      <c r="B6" s="114" t="s">
        <v>2</v>
      </c>
      <c r="C6" s="115"/>
      <c r="D6" s="640"/>
      <c r="E6" s="96"/>
      <c r="F6" s="640"/>
      <c r="G6" s="82"/>
      <c r="H6" s="640"/>
      <c r="I6" s="640"/>
      <c r="J6" s="640"/>
    </row>
    <row r="7" spans="1:10" ht="15.75">
      <c r="A7" s="640"/>
      <c r="B7" s="640"/>
      <c r="C7" s="64"/>
      <c r="D7" s="640"/>
      <c r="E7" s="96"/>
      <c r="F7" s="640"/>
      <c r="G7" s="82"/>
      <c r="H7" s="640"/>
      <c r="I7" s="640"/>
      <c r="J7" s="640"/>
    </row>
    <row r="8" spans="1:10">
      <c r="A8" s="630" t="s">
        <v>3</v>
      </c>
      <c r="B8" s="646" t="s">
        <v>4</v>
      </c>
      <c r="C8" s="646"/>
      <c r="D8" s="646"/>
      <c r="E8" s="646"/>
      <c r="F8" s="646"/>
      <c r="G8" s="646"/>
      <c r="H8" s="646"/>
      <c r="I8" s="75"/>
      <c r="J8" s="75"/>
    </row>
    <row r="9" spans="1:10">
      <c r="A9" s="630" t="s">
        <v>5</v>
      </c>
      <c r="B9" s="647" t="s">
        <v>6</v>
      </c>
      <c r="C9" s="648"/>
      <c r="D9" s="648"/>
      <c r="E9" s="648"/>
      <c r="F9" s="648"/>
      <c r="G9" s="648"/>
      <c r="H9" s="648"/>
      <c r="I9" s="632"/>
      <c r="J9" s="632"/>
    </row>
    <row r="10" spans="1:10">
      <c r="A10" s="630" t="s">
        <v>7</v>
      </c>
      <c r="B10" s="653" t="s">
        <v>8</v>
      </c>
      <c r="C10" s="646"/>
      <c r="D10" s="646"/>
      <c r="E10" s="646"/>
      <c r="F10" s="646"/>
      <c r="G10" s="646"/>
      <c r="H10" s="646"/>
      <c r="I10" s="75"/>
      <c r="J10" s="75"/>
    </row>
    <row r="11" spans="1:10">
      <c r="A11" s="630" t="s">
        <v>9</v>
      </c>
      <c r="B11" s="654" t="s">
        <v>10</v>
      </c>
      <c r="C11" s="655"/>
      <c r="D11" s="655"/>
      <c r="E11" s="655"/>
      <c r="F11" s="655"/>
      <c r="G11" s="655"/>
      <c r="H11" s="655"/>
      <c r="I11" s="75"/>
      <c r="J11" s="75"/>
    </row>
    <row r="12" spans="1:10">
      <c r="A12" s="630" t="s">
        <v>11</v>
      </c>
      <c r="B12" s="656" t="s">
        <v>12</v>
      </c>
      <c r="C12" s="657"/>
      <c r="D12" s="657"/>
      <c r="E12" s="657"/>
      <c r="F12" s="657"/>
      <c r="G12" s="657"/>
      <c r="H12" s="657"/>
      <c r="I12" s="75"/>
      <c r="J12" s="75"/>
    </row>
    <row r="13" spans="1:10">
      <c r="A13" s="630" t="s">
        <v>13</v>
      </c>
      <c r="B13" s="658" t="s">
        <v>2797</v>
      </c>
      <c r="C13" s="657"/>
      <c r="D13" s="657"/>
      <c r="E13" s="657"/>
      <c r="F13" s="657"/>
      <c r="G13" s="657"/>
      <c r="H13" s="657"/>
      <c r="I13" s="75"/>
      <c r="J13" s="75"/>
    </row>
    <row r="14" spans="1:10" ht="15.75">
      <c r="A14" s="630" t="s">
        <v>1410</v>
      </c>
      <c r="B14" s="651" t="s">
        <v>2652</v>
      </c>
      <c r="C14" s="652"/>
      <c r="D14" s="652"/>
      <c r="E14" s="652"/>
      <c r="F14" s="652"/>
      <c r="G14" s="652"/>
      <c r="H14" s="652"/>
      <c r="I14" s="640"/>
      <c r="J14" s="640"/>
    </row>
    <row r="15" spans="1:10" ht="15.75">
      <c r="A15" s="640"/>
      <c r="B15" s="640"/>
      <c r="C15" s="64"/>
      <c r="D15" s="640"/>
      <c r="E15" s="96"/>
      <c r="F15" s="640"/>
      <c r="G15" s="82"/>
      <c r="H15" s="640"/>
      <c r="I15" s="640"/>
      <c r="J15" s="640"/>
    </row>
    <row r="17" spans="1:10" ht="63.75">
      <c r="A17" s="46" t="s">
        <v>14</v>
      </c>
      <c r="B17" s="14" t="s">
        <v>15</v>
      </c>
      <c r="C17" s="14" t="s">
        <v>16</v>
      </c>
      <c r="D17" s="14" t="s">
        <v>17</v>
      </c>
      <c r="E17" s="67" t="s">
        <v>18</v>
      </c>
      <c r="F17" s="90" t="s">
        <v>20</v>
      </c>
      <c r="G17" s="91" t="s">
        <v>21</v>
      </c>
      <c r="H17" s="92" t="s">
        <v>22</v>
      </c>
      <c r="I17" s="13" t="s">
        <v>2877</v>
      </c>
      <c r="J17" s="13" t="s">
        <v>24</v>
      </c>
    </row>
    <row r="18" spans="1:10">
      <c r="A18" s="46" t="s">
        <v>26</v>
      </c>
      <c r="B18" s="14">
        <v>2</v>
      </c>
      <c r="C18" s="14">
        <v>3</v>
      </c>
      <c r="D18" s="14">
        <v>4</v>
      </c>
      <c r="E18" s="67">
        <v>5</v>
      </c>
      <c r="F18" s="93">
        <v>7</v>
      </c>
      <c r="G18" s="94">
        <v>8</v>
      </c>
      <c r="H18" s="95">
        <v>9</v>
      </c>
      <c r="I18" s="13">
        <v>10</v>
      </c>
      <c r="J18" s="13">
        <v>11</v>
      </c>
    </row>
    <row r="19" spans="1:10">
      <c r="A19" s="330" t="s">
        <v>1684</v>
      </c>
      <c r="B19" s="343" t="s">
        <v>2764</v>
      </c>
      <c r="C19" s="322"/>
      <c r="D19" s="333"/>
      <c r="E19" s="357"/>
      <c r="F19" s="249"/>
      <c r="G19" s="205"/>
      <c r="H19" s="333"/>
      <c r="I19" s="250"/>
      <c r="J19" s="320"/>
    </row>
    <row r="20" spans="1:10" ht="25.5">
      <c r="A20" s="331" t="s">
        <v>1685</v>
      </c>
      <c r="B20" s="302" t="s">
        <v>943</v>
      </c>
      <c r="C20" s="305" t="s">
        <v>944</v>
      </c>
      <c r="D20" s="141" t="s">
        <v>49</v>
      </c>
      <c r="E20" s="300">
        <v>144</v>
      </c>
      <c r="F20" s="304">
        <v>500</v>
      </c>
      <c r="G20" s="1139">
        <v>0.01</v>
      </c>
      <c r="H20" s="749">
        <f>G20*F20</f>
        <v>5</v>
      </c>
      <c r="I20" s="304">
        <v>21</v>
      </c>
      <c r="J20" s="1046">
        <f>(H20*E20)*(1+(I20/100))</f>
        <v>871.19999999999993</v>
      </c>
    </row>
    <row r="21" spans="1:10" ht="57">
      <c r="A21" s="331" t="s">
        <v>1686</v>
      </c>
      <c r="B21" s="302" t="s">
        <v>945</v>
      </c>
      <c r="C21" s="305" t="s">
        <v>946</v>
      </c>
      <c r="D21" s="141" t="s">
        <v>49</v>
      </c>
      <c r="E21" s="141">
        <v>60</v>
      </c>
      <c r="F21" s="318">
        <v>300</v>
      </c>
      <c r="G21" s="374">
        <v>9.0999999999999998E-2</v>
      </c>
      <c r="H21" s="749">
        <f t="shared" ref="H21:H31" si="0">G21*F21</f>
        <v>27.3</v>
      </c>
      <c r="I21" s="304">
        <v>12</v>
      </c>
      <c r="J21" s="1046">
        <f>(H21*E21)*(1+(I21/100))</f>
        <v>1834.5600000000002</v>
      </c>
    </row>
    <row r="22" spans="1:10" ht="72.75">
      <c r="A22" s="331" t="s">
        <v>1687</v>
      </c>
      <c r="B22" s="302" t="s">
        <v>947</v>
      </c>
      <c r="C22" s="305" t="s">
        <v>2734</v>
      </c>
      <c r="D22" s="141" t="s">
        <v>49</v>
      </c>
      <c r="E22" s="141">
        <v>9</v>
      </c>
      <c r="F22" s="304">
        <v>1000</v>
      </c>
      <c r="G22" s="374">
        <v>1.2999999999999999E-2</v>
      </c>
      <c r="H22" s="749">
        <f t="shared" si="0"/>
        <v>13</v>
      </c>
      <c r="I22" s="304">
        <v>21</v>
      </c>
      <c r="J22" s="1046">
        <f>(H22*E22)*(1+(I22/100))</f>
        <v>141.57</v>
      </c>
    </row>
    <row r="23" spans="1:10" ht="72.75">
      <c r="A23" s="331" t="s">
        <v>1688</v>
      </c>
      <c r="B23" s="302" t="s">
        <v>948</v>
      </c>
      <c r="C23" s="305" t="s">
        <v>2734</v>
      </c>
      <c r="D23" s="141" t="s">
        <v>49</v>
      </c>
      <c r="E23" s="141">
        <v>9</v>
      </c>
      <c r="F23" s="304">
        <v>1000</v>
      </c>
      <c r="G23" s="374">
        <v>1.4999999999999999E-2</v>
      </c>
      <c r="H23" s="749">
        <f t="shared" si="0"/>
        <v>15</v>
      </c>
      <c r="I23" s="304">
        <v>21</v>
      </c>
      <c r="J23" s="1046">
        <f>(H23*E23)*(1+(I23/100))</f>
        <v>163.35</v>
      </c>
    </row>
    <row r="24" spans="1:10" ht="44.25">
      <c r="A24" s="331" t="s">
        <v>1689</v>
      </c>
      <c r="B24" s="302" t="s">
        <v>949</v>
      </c>
      <c r="C24" s="305" t="s">
        <v>2735</v>
      </c>
      <c r="D24" s="141" t="s">
        <v>49</v>
      </c>
      <c r="E24" s="141">
        <v>30</v>
      </c>
      <c r="F24" s="304">
        <v>500</v>
      </c>
      <c r="G24" s="1139">
        <v>0.37</v>
      </c>
      <c r="H24" s="749">
        <f t="shared" si="0"/>
        <v>185</v>
      </c>
      <c r="I24" s="304">
        <v>21</v>
      </c>
      <c r="J24" s="1046">
        <f>(H24*E24)*(1+(I24/100))</f>
        <v>6715.5</v>
      </c>
    </row>
    <row r="25" spans="1:10" ht="44.25">
      <c r="A25" s="331" t="s">
        <v>1690</v>
      </c>
      <c r="B25" s="302" t="s">
        <v>950</v>
      </c>
      <c r="C25" s="305" t="s">
        <v>951</v>
      </c>
      <c r="D25" s="141" t="s">
        <v>49</v>
      </c>
      <c r="E25" s="141">
        <v>30</v>
      </c>
      <c r="F25" s="304">
        <v>1000</v>
      </c>
      <c r="G25" s="374">
        <v>1.7000000000000001E-2</v>
      </c>
      <c r="H25" s="749">
        <f t="shared" si="0"/>
        <v>17</v>
      </c>
      <c r="I25" s="304">
        <v>21</v>
      </c>
      <c r="J25" s="1046">
        <f>(H25*E25)*(1+(I25/100))</f>
        <v>617.1</v>
      </c>
    </row>
    <row r="26" spans="1:10">
      <c r="A26" s="331" t="s">
        <v>1691</v>
      </c>
      <c r="B26" s="302" t="s">
        <v>2607</v>
      </c>
      <c r="C26" s="305" t="s">
        <v>2608</v>
      </c>
      <c r="D26" s="141" t="s">
        <v>49</v>
      </c>
      <c r="E26" s="141">
        <v>30</v>
      </c>
      <c r="F26" s="304">
        <v>500</v>
      </c>
      <c r="G26" s="374">
        <v>7.9200000000000007E-2</v>
      </c>
      <c r="H26" s="749">
        <f t="shared" si="0"/>
        <v>39.6</v>
      </c>
      <c r="I26" s="304">
        <v>12</v>
      </c>
      <c r="J26" s="1046">
        <f>(H26*E26)*(1+(I26/100))</f>
        <v>1330.5600000000002</v>
      </c>
    </row>
    <row r="27" spans="1:10" ht="25.5">
      <c r="A27" s="331" t="s">
        <v>1692</v>
      </c>
      <c r="B27" s="285" t="s">
        <v>952</v>
      </c>
      <c r="C27" s="168" t="s">
        <v>953</v>
      </c>
      <c r="D27" s="141" t="s">
        <v>49</v>
      </c>
      <c r="E27" s="141">
        <v>9</v>
      </c>
      <c r="F27" s="304">
        <v>1000</v>
      </c>
      <c r="G27" s="374">
        <v>3.5000000000000003E-2</v>
      </c>
      <c r="H27" s="749">
        <f t="shared" si="0"/>
        <v>35</v>
      </c>
      <c r="I27" s="304">
        <v>21</v>
      </c>
      <c r="J27" s="1046">
        <f>(H27*E27)*(1+(I27/100))</f>
        <v>381.15</v>
      </c>
    </row>
    <row r="28" spans="1:10" ht="25.5">
      <c r="A28" s="331" t="s">
        <v>1693</v>
      </c>
      <c r="B28" s="302" t="s">
        <v>954</v>
      </c>
      <c r="C28" s="305" t="s">
        <v>955</v>
      </c>
      <c r="D28" s="141" t="s">
        <v>31</v>
      </c>
      <c r="E28" s="141">
        <v>600</v>
      </c>
      <c r="F28" s="136">
        <v>1</v>
      </c>
      <c r="G28" s="1139">
        <v>1.8</v>
      </c>
      <c r="H28" s="749">
        <f t="shared" si="0"/>
        <v>1.8</v>
      </c>
      <c r="I28" s="409">
        <v>21</v>
      </c>
      <c r="J28" s="1046">
        <f>(H28*E28)*(1+(I28/100))</f>
        <v>1306.8</v>
      </c>
    </row>
    <row r="29" spans="1:10">
      <c r="A29" s="330" t="s">
        <v>1706</v>
      </c>
      <c r="B29" s="181" t="s">
        <v>2762</v>
      </c>
      <c r="C29" s="234"/>
      <c r="D29" s="186"/>
      <c r="E29" s="187"/>
      <c r="F29" s="320"/>
      <c r="G29" s="375"/>
      <c r="H29" s="333"/>
      <c r="I29" s="320"/>
      <c r="J29" s="320"/>
    </row>
    <row r="30" spans="1:10" ht="25.5">
      <c r="A30" s="331" t="s">
        <v>1707</v>
      </c>
      <c r="B30" s="302" t="s">
        <v>983</v>
      </c>
      <c r="C30" s="305" t="s">
        <v>984</v>
      </c>
      <c r="D30" s="141" t="s">
        <v>49</v>
      </c>
      <c r="E30" s="299">
        <v>240</v>
      </c>
      <c r="F30" s="318">
        <v>1000</v>
      </c>
      <c r="G30" s="374">
        <v>1.9E-2</v>
      </c>
      <c r="H30" s="749">
        <f t="shared" si="0"/>
        <v>19</v>
      </c>
      <c r="I30" s="304">
        <v>21</v>
      </c>
      <c r="J30" s="1046">
        <f>(H30*E30)*(1+(I30/100))</f>
        <v>5517.5999999999995</v>
      </c>
    </row>
    <row r="31" spans="1:10" ht="25.5">
      <c r="A31" s="331" t="s">
        <v>1708</v>
      </c>
      <c r="B31" s="302" t="s">
        <v>983</v>
      </c>
      <c r="C31" s="305" t="s">
        <v>986</v>
      </c>
      <c r="D31" s="141" t="s">
        <v>49</v>
      </c>
      <c r="E31" s="299">
        <v>180</v>
      </c>
      <c r="F31" s="1140">
        <v>1000</v>
      </c>
      <c r="G31" s="374">
        <v>1.9E-2</v>
      </c>
      <c r="H31" s="749">
        <f t="shared" si="0"/>
        <v>19</v>
      </c>
      <c r="I31" s="409">
        <v>21</v>
      </c>
      <c r="J31" s="1046">
        <f>(H31*E31)*(1+(I31/100))</f>
        <v>4138.2</v>
      </c>
    </row>
    <row r="32" spans="1:10">
      <c r="A32" s="332"/>
      <c r="B32" s="341"/>
      <c r="C32" s="385"/>
      <c r="D32" s="335"/>
      <c r="E32" s="358"/>
      <c r="F32" s="404"/>
      <c r="G32" s="327"/>
      <c r="H32" s="405"/>
      <c r="I32" s="406" t="s">
        <v>1709</v>
      </c>
      <c r="J32" s="769">
        <f>SUM(J20:J31)</f>
        <v>23017.59</v>
      </c>
    </row>
    <row r="33" spans="1:10">
      <c r="A33" s="330" t="s">
        <v>1710</v>
      </c>
      <c r="B33" s="181" t="s">
        <v>2761</v>
      </c>
      <c r="C33" s="235"/>
      <c r="D33" s="179"/>
      <c r="E33" s="187"/>
      <c r="F33" s="431"/>
      <c r="G33" s="205"/>
      <c r="H33" s="205"/>
      <c r="I33" s="431"/>
      <c r="J33" s="431"/>
    </row>
    <row r="34" spans="1:10" ht="38.25">
      <c r="A34" s="267" t="s">
        <v>1717</v>
      </c>
      <c r="B34" s="305" t="s">
        <v>989</v>
      </c>
      <c r="C34" s="305" t="s">
        <v>2738</v>
      </c>
      <c r="D34" s="198" t="s">
        <v>49</v>
      </c>
      <c r="E34" s="300">
        <v>600</v>
      </c>
      <c r="F34" s="304">
        <v>480</v>
      </c>
      <c r="G34" s="374">
        <v>5.1999999999999998E-2</v>
      </c>
      <c r="H34" s="749">
        <f t="shared" ref="H34:H37" si="1">G34*F34</f>
        <v>24.959999999999997</v>
      </c>
      <c r="I34" s="304">
        <v>21</v>
      </c>
      <c r="J34" s="1046">
        <f>(H34*E34)*(1+(I34/100))</f>
        <v>18120.959999999995</v>
      </c>
    </row>
    <row r="35" spans="1:10" ht="25.5">
      <c r="A35" s="267" t="s">
        <v>1718</v>
      </c>
      <c r="B35" s="302" t="s">
        <v>990</v>
      </c>
      <c r="C35" s="305" t="s">
        <v>2737</v>
      </c>
      <c r="D35" s="141" t="s">
        <v>49</v>
      </c>
      <c r="E35" s="299">
        <v>450</v>
      </c>
      <c r="F35" s="304">
        <v>480</v>
      </c>
      <c r="G35" s="374">
        <v>5.2999999999999999E-2</v>
      </c>
      <c r="H35" s="749">
        <f t="shared" si="1"/>
        <v>25.439999999999998</v>
      </c>
      <c r="I35" s="304">
        <v>21</v>
      </c>
      <c r="J35" s="1046">
        <f>(H35*E35)*(1+(I35/100))</f>
        <v>13852.079999999998</v>
      </c>
    </row>
    <row r="36" spans="1:10">
      <c r="A36" s="267" t="s">
        <v>1719</v>
      </c>
      <c r="B36" s="302" t="s">
        <v>990</v>
      </c>
      <c r="C36" s="305" t="s">
        <v>2736</v>
      </c>
      <c r="D36" s="141" t="s">
        <v>49</v>
      </c>
      <c r="E36" s="299">
        <v>108</v>
      </c>
      <c r="F36" s="304">
        <v>100</v>
      </c>
      <c r="G36" s="1139">
        <v>0.34</v>
      </c>
      <c r="H36" s="749">
        <f t="shared" si="1"/>
        <v>34</v>
      </c>
      <c r="I36" s="304">
        <v>21</v>
      </c>
      <c r="J36" s="1046">
        <f>(H36*E36)*(1+(I36/100))</f>
        <v>4443.12</v>
      </c>
    </row>
    <row r="37" spans="1:10">
      <c r="A37" s="267" t="s">
        <v>1720</v>
      </c>
      <c r="B37" s="302" t="s">
        <v>990</v>
      </c>
      <c r="C37" s="305" t="s">
        <v>2739</v>
      </c>
      <c r="D37" s="141" t="s">
        <v>31</v>
      </c>
      <c r="E37" s="299">
        <v>150</v>
      </c>
      <c r="F37" s="409">
        <v>20</v>
      </c>
      <c r="G37" s="374">
        <v>7.5999999999999998E-2</v>
      </c>
      <c r="H37" s="749">
        <f t="shared" si="1"/>
        <v>1.52</v>
      </c>
      <c r="I37" s="409">
        <v>21</v>
      </c>
      <c r="J37" s="1046">
        <f>(H37*E37)*(1+(I37/100))</f>
        <v>275.88</v>
      </c>
    </row>
    <row r="38" spans="1:10">
      <c r="A38" s="332"/>
      <c r="B38" s="378"/>
      <c r="C38" s="385"/>
      <c r="D38" s="335"/>
      <c r="E38" s="358"/>
      <c r="F38" s="404"/>
      <c r="G38" s="378"/>
      <c r="H38" s="405"/>
      <c r="I38" s="406" t="s">
        <v>1711</v>
      </c>
      <c r="J38" s="769">
        <f>SUM(J34:J37)</f>
        <v>36692.039999999994</v>
      </c>
    </row>
    <row r="39" spans="1:10">
      <c r="A39" s="330" t="s">
        <v>1712</v>
      </c>
      <c r="B39" s="181" t="s">
        <v>993</v>
      </c>
      <c r="C39" s="235"/>
      <c r="D39" s="333"/>
      <c r="E39" s="357"/>
      <c r="F39" s="320"/>
      <c r="G39" s="375"/>
      <c r="H39" s="333"/>
      <c r="I39" s="320"/>
      <c r="J39" s="320"/>
    </row>
    <row r="40" spans="1:10" ht="25.5">
      <c r="A40" s="331" t="s">
        <v>1713</v>
      </c>
      <c r="B40" s="204" t="s">
        <v>995</v>
      </c>
      <c r="C40" s="243" t="s">
        <v>996</v>
      </c>
      <c r="D40" s="141" t="s">
        <v>49</v>
      </c>
      <c r="E40" s="299">
        <v>60</v>
      </c>
      <c r="F40" s="304">
        <v>500</v>
      </c>
      <c r="G40" s="374">
        <v>1.6E-2</v>
      </c>
      <c r="H40" s="749">
        <f t="shared" ref="H40:H43" si="2">G40*F40</f>
        <v>8</v>
      </c>
      <c r="I40" s="304">
        <v>12</v>
      </c>
      <c r="J40" s="1046">
        <f>(H40*E40)*(1+(I40/100))</f>
        <v>537.6</v>
      </c>
    </row>
    <row r="41" spans="1:10">
      <c r="A41" s="331" t="s">
        <v>1714</v>
      </c>
      <c r="B41" s="302" t="s">
        <v>998</v>
      </c>
      <c r="C41" s="305" t="s">
        <v>999</v>
      </c>
      <c r="D41" s="141" t="s">
        <v>49</v>
      </c>
      <c r="E41" s="299">
        <v>120</v>
      </c>
      <c r="F41" s="304">
        <v>25</v>
      </c>
      <c r="G41" s="377">
        <v>0.105</v>
      </c>
      <c r="H41" s="771">
        <f t="shared" si="2"/>
        <v>2.625</v>
      </c>
      <c r="I41" s="304">
        <v>21</v>
      </c>
      <c r="J41" s="1046">
        <f>(H41*E41)*(1+(I41/100))</f>
        <v>381.15</v>
      </c>
    </row>
    <row r="42" spans="1:10" ht="25.5">
      <c r="A42" s="331" t="s">
        <v>1715</v>
      </c>
      <c r="B42" s="302" t="s">
        <v>2849</v>
      </c>
      <c r="C42" s="305" t="s">
        <v>1001</v>
      </c>
      <c r="D42" s="141" t="s">
        <v>49</v>
      </c>
      <c r="E42" s="299">
        <v>60</v>
      </c>
      <c r="F42" s="318">
        <v>1000</v>
      </c>
      <c r="G42" s="374">
        <v>9.6000000000000002E-2</v>
      </c>
      <c r="H42" s="749">
        <f t="shared" si="2"/>
        <v>96</v>
      </c>
      <c r="I42" s="304">
        <v>12</v>
      </c>
      <c r="J42" s="1046">
        <f>(H42*E42)*(1+(I42/100))</f>
        <v>6451.2000000000007</v>
      </c>
    </row>
    <row r="43" spans="1:10" ht="25.5">
      <c r="A43" s="331" t="s">
        <v>1716</v>
      </c>
      <c r="B43" s="302" t="s">
        <v>1003</v>
      </c>
      <c r="C43" s="305" t="s">
        <v>1004</v>
      </c>
      <c r="D43" s="141" t="s">
        <v>49</v>
      </c>
      <c r="E43" s="299">
        <v>60</v>
      </c>
      <c r="F43" s="409">
        <v>25</v>
      </c>
      <c r="G43" s="374">
        <v>9.0999999999999998E-2</v>
      </c>
      <c r="H43" s="749">
        <f t="shared" si="2"/>
        <v>2.2749999999999999</v>
      </c>
      <c r="I43" s="409">
        <v>12</v>
      </c>
      <c r="J43" s="1046">
        <f>(H43*E43)*(1+(I43/100))</f>
        <v>152.88000000000002</v>
      </c>
    </row>
    <row r="44" spans="1:10">
      <c r="A44" s="330" t="s">
        <v>1750</v>
      </c>
      <c r="B44" s="181" t="s">
        <v>1054</v>
      </c>
      <c r="C44" s="234"/>
      <c r="D44" s="178"/>
      <c r="E44" s="185"/>
      <c r="F44" s="320"/>
      <c r="G44" s="375"/>
      <c r="H44" s="333"/>
      <c r="I44" s="320"/>
      <c r="J44" s="320"/>
    </row>
    <row r="45" spans="1:10">
      <c r="A45" s="331" t="s">
        <v>1751</v>
      </c>
      <c r="B45" s="160" t="s">
        <v>1056</v>
      </c>
      <c r="C45" s="243" t="s">
        <v>2613</v>
      </c>
      <c r="D45" s="141" t="s">
        <v>49</v>
      </c>
      <c r="E45" s="299">
        <v>18</v>
      </c>
      <c r="F45" s="318">
        <v>500</v>
      </c>
      <c r="G45" s="374">
        <v>0.22700000000000001</v>
      </c>
      <c r="H45" s="749">
        <f t="shared" ref="H45:H47" si="3">G45*F45</f>
        <v>113.5</v>
      </c>
      <c r="I45" s="304">
        <v>21</v>
      </c>
      <c r="J45" s="1046">
        <f>(H45*E45)*(1+(I45/100))</f>
        <v>2472.0299999999997</v>
      </c>
    </row>
    <row r="46" spans="1:10">
      <c r="A46" s="331" t="s">
        <v>1752</v>
      </c>
      <c r="B46" s="160" t="s">
        <v>1056</v>
      </c>
      <c r="C46" s="243" t="s">
        <v>2614</v>
      </c>
      <c r="D46" s="153" t="s">
        <v>49</v>
      </c>
      <c r="E46" s="154">
        <v>36</v>
      </c>
      <c r="F46" s="318">
        <v>500</v>
      </c>
      <c r="G46" s="1139">
        <v>0.08</v>
      </c>
      <c r="H46" s="749">
        <f t="shared" si="3"/>
        <v>40</v>
      </c>
      <c r="I46" s="304">
        <v>21</v>
      </c>
      <c r="J46" s="1046">
        <f>(H46*E46)*(1+(I46/100))</f>
        <v>1742.3999999999999</v>
      </c>
    </row>
    <row r="47" spans="1:10" ht="25.5">
      <c r="A47" s="331" t="s">
        <v>1753</v>
      </c>
      <c r="B47" s="160" t="s">
        <v>1056</v>
      </c>
      <c r="C47" s="243" t="s">
        <v>2615</v>
      </c>
      <c r="D47" s="153" t="s">
        <v>49</v>
      </c>
      <c r="E47" s="154">
        <v>450</v>
      </c>
      <c r="F47" s="136">
        <v>100</v>
      </c>
      <c r="G47" s="1139">
        <v>0.05</v>
      </c>
      <c r="H47" s="749">
        <f t="shared" si="3"/>
        <v>5</v>
      </c>
      <c r="I47" s="409">
        <v>21</v>
      </c>
      <c r="J47" s="1046">
        <f>(H47*E47)*(1+(I47/100))</f>
        <v>2722.5</v>
      </c>
    </row>
    <row r="48" spans="1:10">
      <c r="A48" s="332"/>
      <c r="B48" s="341"/>
      <c r="C48" s="385"/>
      <c r="D48" s="335"/>
      <c r="E48" s="358"/>
      <c r="F48" s="329"/>
      <c r="G48" s="378"/>
      <c r="H48" s="405"/>
      <c r="I48" s="406" t="s">
        <v>1755</v>
      </c>
      <c r="J48" s="769">
        <f>SUM(J40:J47)</f>
        <v>14459.76</v>
      </c>
    </row>
    <row r="49" spans="1:10">
      <c r="A49" s="330" t="s">
        <v>1856</v>
      </c>
      <c r="B49" s="343" t="s">
        <v>1201</v>
      </c>
      <c r="C49" s="322"/>
      <c r="D49" s="333"/>
      <c r="E49" s="357"/>
      <c r="F49" s="320"/>
      <c r="G49" s="375"/>
      <c r="H49" s="333"/>
      <c r="I49" s="320"/>
      <c r="J49" s="320"/>
    </row>
    <row r="50" spans="1:10">
      <c r="A50" s="331" t="s">
        <v>1857</v>
      </c>
      <c r="B50" s="309" t="s">
        <v>1203</v>
      </c>
      <c r="C50" s="298" t="s">
        <v>1204</v>
      </c>
      <c r="D50" s="334" t="s">
        <v>31</v>
      </c>
      <c r="E50" s="360">
        <v>150000</v>
      </c>
      <c r="F50" s="304">
        <v>1</v>
      </c>
      <c r="G50" s="1139">
        <v>0.14000000000000001</v>
      </c>
      <c r="H50" s="749">
        <f t="shared" ref="H50" si="4">G50*F50</f>
        <v>0.14000000000000001</v>
      </c>
      <c r="I50" s="318">
        <v>12</v>
      </c>
      <c r="J50" s="1046">
        <f>(H50*E50)*(1+(I50/100))</f>
        <v>23520.000000000007</v>
      </c>
    </row>
    <row r="51" spans="1:10">
      <c r="A51" s="332"/>
      <c r="B51" s="341"/>
      <c r="C51" s="385"/>
      <c r="D51" s="335"/>
      <c r="E51" s="358"/>
      <c r="F51" s="329"/>
      <c r="G51" s="378"/>
      <c r="H51" s="335"/>
      <c r="I51" s="373" t="s">
        <v>1855</v>
      </c>
      <c r="J51" s="747">
        <f>SUM(J50)</f>
        <v>23520.000000000007</v>
      </c>
    </row>
    <row r="52" spans="1:10">
      <c r="A52" s="330" t="s">
        <v>1858</v>
      </c>
      <c r="B52" s="343" t="s">
        <v>1358</v>
      </c>
      <c r="C52" s="393"/>
      <c r="D52" s="333"/>
      <c r="E52" s="357"/>
      <c r="F52" s="320"/>
      <c r="G52" s="375"/>
      <c r="H52" s="333"/>
      <c r="I52" s="320"/>
      <c r="J52" s="320"/>
    </row>
    <row r="53" spans="1:10">
      <c r="A53" s="331" t="s">
        <v>1859</v>
      </c>
      <c r="B53" s="339" t="s">
        <v>1208</v>
      </c>
      <c r="C53" s="298" t="s">
        <v>2630</v>
      </c>
      <c r="D53" s="334" t="s">
        <v>31</v>
      </c>
      <c r="E53" s="359">
        <v>15000</v>
      </c>
      <c r="F53" s="304">
        <v>1</v>
      </c>
      <c r="G53" s="374">
        <v>0.125</v>
      </c>
      <c r="H53" s="749">
        <f t="shared" ref="H53:H55" si="5">G53*F53</f>
        <v>0.125</v>
      </c>
      <c r="I53" s="304">
        <v>12</v>
      </c>
      <c r="J53" s="1046">
        <f>(H53*E53)*(1+(I53/100))</f>
        <v>2100</v>
      </c>
    </row>
    <row r="54" spans="1:10">
      <c r="A54" s="331" t="s">
        <v>1860</v>
      </c>
      <c r="B54" s="339" t="s">
        <v>1208</v>
      </c>
      <c r="C54" s="298" t="s">
        <v>2631</v>
      </c>
      <c r="D54" s="334" t="s">
        <v>31</v>
      </c>
      <c r="E54" s="359">
        <v>1500</v>
      </c>
      <c r="F54" s="304">
        <v>1</v>
      </c>
      <c r="G54" s="374">
        <v>0.14899999999999999</v>
      </c>
      <c r="H54" s="749">
        <f t="shared" si="5"/>
        <v>0.14899999999999999</v>
      </c>
      <c r="I54" s="304">
        <v>12</v>
      </c>
      <c r="J54" s="1046">
        <f>(H54*E54)*(1+(I54/100))</f>
        <v>250.32000000000002</v>
      </c>
    </row>
    <row r="55" spans="1:10">
      <c r="A55" s="331" t="s">
        <v>1861</v>
      </c>
      <c r="B55" s="339" t="s">
        <v>1208</v>
      </c>
      <c r="C55" s="298" t="s">
        <v>2632</v>
      </c>
      <c r="D55" s="334" t="s">
        <v>31</v>
      </c>
      <c r="E55" s="359">
        <v>1200</v>
      </c>
      <c r="F55" s="304">
        <v>1</v>
      </c>
      <c r="G55" s="1139">
        <v>0.13</v>
      </c>
      <c r="H55" s="749">
        <f t="shared" si="5"/>
        <v>0.13</v>
      </c>
      <c r="I55" s="318">
        <v>12</v>
      </c>
      <c r="J55" s="1046">
        <f>(H55*E55)*(1+(I55/100))</f>
        <v>174.72000000000003</v>
      </c>
    </row>
    <row r="56" spans="1:10">
      <c r="A56" s="332"/>
      <c r="B56" s="341"/>
      <c r="C56" s="385"/>
      <c r="D56" s="335"/>
      <c r="E56" s="358"/>
      <c r="F56" s="329"/>
      <c r="G56" s="378"/>
      <c r="H56" s="335"/>
      <c r="I56" s="373" t="s">
        <v>1862</v>
      </c>
      <c r="J56" s="747">
        <f>SUM(J53:J55)</f>
        <v>2525.04</v>
      </c>
    </row>
    <row r="57" spans="1:10">
      <c r="A57" s="330" t="s">
        <v>1873</v>
      </c>
      <c r="B57" s="343" t="s">
        <v>1218</v>
      </c>
      <c r="C57" s="322"/>
      <c r="D57" s="333"/>
      <c r="E57" s="357"/>
      <c r="F57" s="320"/>
      <c r="G57" s="375"/>
      <c r="H57" s="333"/>
      <c r="I57" s="320"/>
      <c r="J57" s="320"/>
    </row>
    <row r="58" spans="1:10" ht="25.5">
      <c r="A58" s="331" t="s">
        <v>1874</v>
      </c>
      <c r="B58" s="298" t="s">
        <v>1220</v>
      </c>
      <c r="C58" s="298" t="s">
        <v>1221</v>
      </c>
      <c r="D58" s="334" t="s">
        <v>31</v>
      </c>
      <c r="E58" s="360">
        <v>40000</v>
      </c>
      <c r="F58" s="304">
        <v>1</v>
      </c>
      <c r="G58" s="1139">
        <v>0.09</v>
      </c>
      <c r="H58" s="749">
        <f t="shared" ref="H58:H59" si="6">G58*F58</f>
        <v>0.09</v>
      </c>
      <c r="I58" s="304">
        <v>12</v>
      </c>
      <c r="J58" s="1046">
        <f>(H58*E58)*(1+(I58/100))</f>
        <v>4032.0000000000005</v>
      </c>
    </row>
    <row r="59" spans="1:10" ht="25.5">
      <c r="A59" s="331" t="s">
        <v>1875</v>
      </c>
      <c r="B59" s="298" t="s">
        <v>1220</v>
      </c>
      <c r="C59" s="298" t="s">
        <v>1222</v>
      </c>
      <c r="D59" s="334" t="s">
        <v>31</v>
      </c>
      <c r="E59" s="360">
        <v>10000</v>
      </c>
      <c r="F59" s="304">
        <v>1</v>
      </c>
      <c r="G59" s="1139">
        <v>0.13</v>
      </c>
      <c r="H59" s="749">
        <f t="shared" si="6"/>
        <v>0.13</v>
      </c>
      <c r="I59" s="318">
        <v>12</v>
      </c>
      <c r="J59" s="1046">
        <f>(H59*E59)*(1+(I59/100))</f>
        <v>1456.0000000000002</v>
      </c>
    </row>
    <row r="60" spans="1:10">
      <c r="A60" s="332"/>
      <c r="B60" s="341"/>
      <c r="C60" s="385"/>
      <c r="D60" s="335"/>
      <c r="E60" s="358"/>
      <c r="F60" s="329"/>
      <c r="G60" s="378"/>
      <c r="H60" s="335"/>
      <c r="I60" s="373" t="s">
        <v>1876</v>
      </c>
      <c r="J60" s="747">
        <f>SUM(J58:J59)</f>
        <v>5488.0000000000009</v>
      </c>
    </row>
    <row r="61" spans="1:10">
      <c r="A61" s="330" t="s">
        <v>1877</v>
      </c>
      <c r="B61" s="345" t="s">
        <v>1361</v>
      </c>
      <c r="C61" s="323"/>
      <c r="D61" s="333"/>
      <c r="E61" s="357"/>
      <c r="F61" s="320"/>
      <c r="G61" s="375"/>
      <c r="H61" s="333"/>
      <c r="I61" s="320"/>
      <c r="J61" s="320"/>
    </row>
    <row r="62" spans="1:10">
      <c r="A62" s="331" t="s">
        <v>1878</v>
      </c>
      <c r="B62" s="298" t="s">
        <v>1226</v>
      </c>
      <c r="C62" s="298" t="s">
        <v>1227</v>
      </c>
      <c r="D62" s="334" t="s">
        <v>31</v>
      </c>
      <c r="E62" s="359">
        <v>10000</v>
      </c>
      <c r="F62" s="304">
        <v>1</v>
      </c>
      <c r="G62" s="377">
        <v>5.1999999999999998E-3</v>
      </c>
      <c r="H62" s="1141">
        <f t="shared" ref="H62:H69" si="7">G62*F62</f>
        <v>5.1999999999999998E-3</v>
      </c>
      <c r="I62" s="304">
        <v>21</v>
      </c>
      <c r="J62" s="1046">
        <f>(H62*E62)*(1+(I62/100))</f>
        <v>62.92</v>
      </c>
    </row>
    <row r="63" spans="1:10">
      <c r="A63" s="331" t="s">
        <v>1879</v>
      </c>
      <c r="B63" s="298" t="s">
        <v>1226</v>
      </c>
      <c r="C63" s="298" t="s">
        <v>1228</v>
      </c>
      <c r="D63" s="334" t="s">
        <v>31</v>
      </c>
      <c r="E63" s="359">
        <v>180000</v>
      </c>
      <c r="F63" s="304">
        <v>1</v>
      </c>
      <c r="G63" s="377">
        <v>6.7999999999999996E-3</v>
      </c>
      <c r="H63" s="1141">
        <f t="shared" si="7"/>
        <v>6.7999999999999996E-3</v>
      </c>
      <c r="I63" s="304">
        <v>21</v>
      </c>
      <c r="J63" s="1046">
        <f>(H63*E63)*(1+(I63/100))</f>
        <v>1481.04</v>
      </c>
    </row>
    <row r="64" spans="1:10">
      <c r="A64" s="331" t="s">
        <v>1880</v>
      </c>
      <c r="B64" s="346" t="s">
        <v>1063</v>
      </c>
      <c r="C64" s="346" t="s">
        <v>1229</v>
      </c>
      <c r="D64" s="334" t="s">
        <v>31</v>
      </c>
      <c r="E64" s="365">
        <v>30</v>
      </c>
      <c r="F64" s="304">
        <v>1</v>
      </c>
      <c r="G64" s="377">
        <v>8.5</v>
      </c>
      <c r="H64" s="749">
        <f t="shared" si="7"/>
        <v>8.5</v>
      </c>
      <c r="I64" s="304">
        <v>21</v>
      </c>
      <c r="J64" s="1046">
        <f>(H64*E64)*(1+(I64/100))</f>
        <v>308.55</v>
      </c>
    </row>
    <row r="65" spans="1:10" ht="25.5">
      <c r="A65" s="331" t="s">
        <v>1881</v>
      </c>
      <c r="B65" s="346" t="s">
        <v>1230</v>
      </c>
      <c r="C65" s="346" t="s">
        <v>1231</v>
      </c>
      <c r="D65" s="334" t="s">
        <v>49</v>
      </c>
      <c r="E65" s="359">
        <v>18</v>
      </c>
      <c r="F65" s="304">
        <v>1000</v>
      </c>
      <c r="G65" s="377">
        <v>6.7999999999999996E-3</v>
      </c>
      <c r="H65" s="749">
        <f t="shared" si="7"/>
        <v>6.8</v>
      </c>
      <c r="I65" s="304">
        <v>21</v>
      </c>
      <c r="J65" s="1046">
        <f>(H65*E65)*(1+(I65/100))</f>
        <v>148.10399999999998</v>
      </c>
    </row>
    <row r="66" spans="1:10" ht="38.25">
      <c r="A66" s="331" t="s">
        <v>1882</v>
      </c>
      <c r="B66" s="298" t="s">
        <v>1232</v>
      </c>
      <c r="C66" s="298" t="s">
        <v>1233</v>
      </c>
      <c r="D66" s="334" t="s">
        <v>31</v>
      </c>
      <c r="E66" s="359">
        <v>2000</v>
      </c>
      <c r="F66" s="304">
        <v>500</v>
      </c>
      <c r="G66" s="1142">
        <v>0.04</v>
      </c>
      <c r="H66" s="749">
        <f t="shared" si="7"/>
        <v>20</v>
      </c>
      <c r="I66" s="304">
        <v>21</v>
      </c>
      <c r="J66" s="1046">
        <f>(H66*E66)*(1+(I66/100))</f>
        <v>48400</v>
      </c>
    </row>
    <row r="67" spans="1:10">
      <c r="A67" s="331" t="s">
        <v>1883</v>
      </c>
      <c r="B67" s="298" t="s">
        <v>1235</v>
      </c>
      <c r="C67" s="298" t="s">
        <v>1236</v>
      </c>
      <c r="D67" s="334" t="s">
        <v>49</v>
      </c>
      <c r="E67" s="359">
        <v>100</v>
      </c>
      <c r="F67" s="304">
        <v>1000</v>
      </c>
      <c r="G67" s="377">
        <v>7.4999999999999997E-3</v>
      </c>
      <c r="H67" s="749">
        <f t="shared" si="7"/>
        <v>7.5</v>
      </c>
      <c r="I67" s="318">
        <v>21</v>
      </c>
      <c r="J67" s="1046">
        <f>(H67*E67)*(1+(I67/100))</f>
        <v>907.5</v>
      </c>
    </row>
    <row r="68" spans="1:10" ht="25.5">
      <c r="A68" s="331" t="s">
        <v>1884</v>
      </c>
      <c r="B68" s="349" t="s">
        <v>1264</v>
      </c>
      <c r="C68" s="349" t="s">
        <v>1265</v>
      </c>
      <c r="D68" s="334" t="s">
        <v>31</v>
      </c>
      <c r="E68" s="367">
        <v>1700</v>
      </c>
      <c r="F68" s="304">
        <v>1</v>
      </c>
      <c r="G68" s="1139">
        <v>0.47</v>
      </c>
      <c r="H68" s="749">
        <f t="shared" si="7"/>
        <v>0.47</v>
      </c>
      <c r="I68" s="304">
        <v>12</v>
      </c>
      <c r="J68" s="1046">
        <f>(H68*E68)*(1+(I68/100))</f>
        <v>894.88000000000011</v>
      </c>
    </row>
    <row r="69" spans="1:10" ht="25.5">
      <c r="A69" s="331" t="s">
        <v>1885</v>
      </c>
      <c r="B69" s="350" t="s">
        <v>1266</v>
      </c>
      <c r="C69" s="350" t="s">
        <v>1267</v>
      </c>
      <c r="D69" s="334" t="s">
        <v>31</v>
      </c>
      <c r="E69" s="359">
        <v>24</v>
      </c>
      <c r="F69" s="304">
        <v>1</v>
      </c>
      <c r="G69" s="1139">
        <v>1.8</v>
      </c>
      <c r="H69" s="749">
        <f t="shared" si="7"/>
        <v>1.8</v>
      </c>
      <c r="I69" s="304">
        <v>21</v>
      </c>
      <c r="J69" s="1046">
        <f>(H69*E69)*(1+(I69/100))</f>
        <v>52.271999999999998</v>
      </c>
    </row>
    <row r="70" spans="1:10">
      <c r="A70" s="332"/>
      <c r="B70" s="341"/>
      <c r="C70" s="385"/>
      <c r="D70" s="335"/>
      <c r="E70" s="358"/>
      <c r="F70" s="329"/>
      <c r="G70" s="378"/>
      <c r="H70" s="335"/>
      <c r="I70" s="373" t="s">
        <v>1886</v>
      </c>
      <c r="J70" s="747">
        <f>SUM(J62:J69)</f>
        <v>52255.265999999996</v>
      </c>
    </row>
    <row r="71" spans="1:10">
      <c r="A71" s="330" t="s">
        <v>1901</v>
      </c>
      <c r="B71" s="326" t="s">
        <v>2758</v>
      </c>
      <c r="C71" s="322"/>
      <c r="D71" s="333"/>
      <c r="E71" s="357"/>
      <c r="F71" s="320"/>
      <c r="G71" s="375"/>
      <c r="H71" s="333"/>
      <c r="I71" s="320"/>
      <c r="J71" s="320"/>
    </row>
    <row r="72" spans="1:10" ht="25.5">
      <c r="A72" s="331" t="s">
        <v>1902</v>
      </c>
      <c r="B72" s="340" t="s">
        <v>1056</v>
      </c>
      <c r="C72" s="395" t="s">
        <v>2623</v>
      </c>
      <c r="D72" s="334" t="s">
        <v>49</v>
      </c>
      <c r="E72" s="366">
        <v>1000</v>
      </c>
      <c r="F72" s="304">
        <v>500</v>
      </c>
      <c r="G72" s="374">
        <v>0.19600000000000001</v>
      </c>
      <c r="H72" s="749">
        <f t="shared" ref="H72:H80" si="8">G72*F72</f>
        <v>98</v>
      </c>
      <c r="I72" s="304">
        <v>21</v>
      </c>
      <c r="J72" s="1099">
        <f>(H72*E72)*(1+(I72/100))</f>
        <v>118580</v>
      </c>
    </row>
    <row r="73" spans="1:10" ht="25.5">
      <c r="A73" s="331" t="s">
        <v>1903</v>
      </c>
      <c r="B73" s="340" t="s">
        <v>1056</v>
      </c>
      <c r="C73" s="395" t="s">
        <v>2619</v>
      </c>
      <c r="D73" s="334" t="s">
        <v>49</v>
      </c>
      <c r="E73" s="366">
        <v>6</v>
      </c>
      <c r="F73" s="304">
        <v>500</v>
      </c>
      <c r="G73" s="1139">
        <v>0.25700000000000001</v>
      </c>
      <c r="H73" s="749">
        <f t="shared" si="8"/>
        <v>128.5</v>
      </c>
      <c r="I73" s="304">
        <v>21</v>
      </c>
      <c r="J73" s="1046">
        <f>(H73*E73)*(1+(I73/100))</f>
        <v>932.91</v>
      </c>
    </row>
    <row r="74" spans="1:10" ht="25.5">
      <c r="A74" s="331" t="s">
        <v>1904</v>
      </c>
      <c r="B74" s="340" t="s">
        <v>1056</v>
      </c>
      <c r="C74" s="395" t="s">
        <v>2620</v>
      </c>
      <c r="D74" s="334" t="s">
        <v>49</v>
      </c>
      <c r="E74" s="366">
        <v>36</v>
      </c>
      <c r="F74" s="304">
        <v>500</v>
      </c>
      <c r="G74" s="1139">
        <v>0.11</v>
      </c>
      <c r="H74" s="749">
        <f t="shared" si="8"/>
        <v>55</v>
      </c>
      <c r="I74" s="304">
        <v>21</v>
      </c>
      <c r="J74" s="1046">
        <f>(H74*E74)*(1+(I74/100))</f>
        <v>2395.7999999999997</v>
      </c>
    </row>
    <row r="75" spans="1:10" ht="25.5">
      <c r="A75" s="331" t="s">
        <v>1905</v>
      </c>
      <c r="B75" s="340" t="s">
        <v>1056</v>
      </c>
      <c r="C75" s="395" t="s">
        <v>2621</v>
      </c>
      <c r="D75" s="334" t="s">
        <v>49</v>
      </c>
      <c r="E75" s="366">
        <v>450</v>
      </c>
      <c r="F75" s="304">
        <v>100</v>
      </c>
      <c r="G75" s="1139">
        <v>0.08</v>
      </c>
      <c r="H75" s="749">
        <f t="shared" si="8"/>
        <v>8</v>
      </c>
      <c r="I75" s="304">
        <v>21</v>
      </c>
      <c r="J75" s="1046">
        <f>(H75*E75)*(1+(I75/100))</f>
        <v>4356</v>
      </c>
    </row>
    <row r="76" spans="1:10" ht="25.5">
      <c r="A76" s="331" t="s">
        <v>1906</v>
      </c>
      <c r="B76" s="340" t="s">
        <v>1056</v>
      </c>
      <c r="C76" s="395" t="s">
        <v>2622</v>
      </c>
      <c r="D76" s="334" t="s">
        <v>49</v>
      </c>
      <c r="E76" s="366">
        <v>30</v>
      </c>
      <c r="F76" s="304">
        <v>100</v>
      </c>
      <c r="G76" s="1139">
        <v>0.05</v>
      </c>
      <c r="H76" s="749">
        <f t="shared" si="8"/>
        <v>5</v>
      </c>
      <c r="I76" s="304">
        <v>21</v>
      </c>
      <c r="J76" s="1046">
        <f>(H76*E76)*(1+(I76/100))</f>
        <v>181.5</v>
      </c>
    </row>
    <row r="77" spans="1:10" ht="25.5">
      <c r="A77" s="331" t="s">
        <v>1907</v>
      </c>
      <c r="B77" s="340" t="s">
        <v>1254</v>
      </c>
      <c r="C77" s="395" t="s">
        <v>1255</v>
      </c>
      <c r="D77" s="334" t="s">
        <v>31</v>
      </c>
      <c r="E77" s="366">
        <v>180</v>
      </c>
      <c r="F77" s="304">
        <v>1</v>
      </c>
      <c r="G77" s="1139">
        <v>0.56999999999999995</v>
      </c>
      <c r="H77" s="749">
        <f t="shared" si="8"/>
        <v>0.56999999999999995</v>
      </c>
      <c r="I77" s="304">
        <v>21</v>
      </c>
      <c r="J77" s="1046">
        <f>(H77*E77)*(1+(I77/100))</f>
        <v>124.14599999999999</v>
      </c>
    </row>
    <row r="78" spans="1:10" ht="25.5">
      <c r="A78" s="331" t="s">
        <v>1908</v>
      </c>
      <c r="B78" s="340" t="s">
        <v>1254</v>
      </c>
      <c r="C78" s="395" t="s">
        <v>1256</v>
      </c>
      <c r="D78" s="334" t="s">
        <v>31</v>
      </c>
      <c r="E78" s="366">
        <v>150</v>
      </c>
      <c r="F78" s="304">
        <v>1</v>
      </c>
      <c r="G78" s="1139">
        <v>1.28</v>
      </c>
      <c r="H78" s="749">
        <f t="shared" si="8"/>
        <v>1.28</v>
      </c>
      <c r="I78" s="304">
        <v>21</v>
      </c>
      <c r="J78" s="1046">
        <f>(H78*E78)*(1+(I78/100))</f>
        <v>232.32</v>
      </c>
    </row>
    <row r="79" spans="1:10" ht="25.5">
      <c r="A79" s="331" t="s">
        <v>1909</v>
      </c>
      <c r="B79" s="340" t="s">
        <v>1254</v>
      </c>
      <c r="C79" s="395" t="s">
        <v>1257</v>
      </c>
      <c r="D79" s="334" t="s">
        <v>31</v>
      </c>
      <c r="E79" s="366">
        <v>3600</v>
      </c>
      <c r="F79" s="304">
        <v>1</v>
      </c>
      <c r="G79" s="1139">
        <v>2.5</v>
      </c>
      <c r="H79" s="749">
        <f t="shared" si="8"/>
        <v>2.5</v>
      </c>
      <c r="I79" s="304">
        <v>21</v>
      </c>
      <c r="J79" s="1046">
        <f>(H79*E79)*(1+(I79/100))</f>
        <v>10890</v>
      </c>
    </row>
    <row r="80" spans="1:10">
      <c r="A80" s="331" t="s">
        <v>1910</v>
      </c>
      <c r="B80" s="340" t="s">
        <v>1254</v>
      </c>
      <c r="C80" s="395" t="s">
        <v>1258</v>
      </c>
      <c r="D80" s="334" t="s">
        <v>31</v>
      </c>
      <c r="E80" s="366">
        <v>180</v>
      </c>
      <c r="F80" s="304">
        <v>1</v>
      </c>
      <c r="G80" s="1139">
        <v>8</v>
      </c>
      <c r="H80" s="749">
        <f t="shared" si="8"/>
        <v>8</v>
      </c>
      <c r="I80" s="304">
        <v>21</v>
      </c>
      <c r="J80" s="1046">
        <f>(H80*E80)*(1+(I80/100))</f>
        <v>1742.3999999999999</v>
      </c>
    </row>
    <row r="81" spans="1:10">
      <c r="A81" s="332"/>
      <c r="B81" s="341"/>
      <c r="C81" s="385"/>
      <c r="D81" s="335"/>
      <c r="E81" s="358"/>
      <c r="F81" s="329"/>
      <c r="G81" s="378"/>
      <c r="H81" s="335"/>
      <c r="I81" s="373" t="s">
        <v>1911</v>
      </c>
      <c r="J81" s="747">
        <f>SUM(J72:J80)</f>
        <v>139435.076</v>
      </c>
    </row>
    <row r="82" spans="1:10">
      <c r="A82" s="330" t="s">
        <v>1912</v>
      </c>
      <c r="B82" s="347" t="s">
        <v>1370</v>
      </c>
      <c r="C82" s="323"/>
      <c r="D82" s="333"/>
      <c r="E82" s="357"/>
      <c r="F82" s="320"/>
      <c r="G82" s="375"/>
      <c r="H82" s="333"/>
      <c r="I82" s="320"/>
      <c r="J82" s="320"/>
    </row>
    <row r="83" spans="1:10">
      <c r="A83" s="331" t="s">
        <v>1913</v>
      </c>
      <c r="B83" s="348" t="s">
        <v>1262</v>
      </c>
      <c r="C83" s="348" t="s">
        <v>1263</v>
      </c>
      <c r="D83" s="334" t="s">
        <v>31</v>
      </c>
      <c r="E83" s="299">
        <v>5000</v>
      </c>
      <c r="F83" s="304">
        <v>1</v>
      </c>
      <c r="G83" s="374">
        <v>8.5999999999999993E-2</v>
      </c>
      <c r="H83" s="771">
        <f t="shared" ref="H83" si="9">G83*F83</f>
        <v>8.5999999999999993E-2</v>
      </c>
      <c r="I83" s="304">
        <v>12</v>
      </c>
      <c r="J83" s="1046">
        <f>(H83*E83)*(1+(I83/100))</f>
        <v>481.59999999999997</v>
      </c>
    </row>
    <row r="84" spans="1:10">
      <c r="A84" s="332"/>
      <c r="B84" s="341"/>
      <c r="C84" s="385"/>
      <c r="D84" s="335"/>
      <c r="E84" s="358"/>
      <c r="F84" s="329"/>
      <c r="G84" s="378"/>
      <c r="H84" s="335"/>
      <c r="I84" s="373" t="s">
        <v>1914</v>
      </c>
      <c r="J84" s="747">
        <f>J83</f>
        <v>481.59999999999997</v>
      </c>
    </row>
    <row r="85" spans="1:10">
      <c r="A85" s="330" t="s">
        <v>1917</v>
      </c>
      <c r="B85" s="347" t="s">
        <v>1371</v>
      </c>
      <c r="C85" s="323"/>
      <c r="D85" s="333"/>
      <c r="E85" s="357"/>
      <c r="F85" s="320"/>
      <c r="G85" s="375"/>
      <c r="H85" s="333"/>
      <c r="I85" s="320"/>
      <c r="J85" s="320"/>
    </row>
    <row r="86" spans="1:10" ht="25.5">
      <c r="A86" s="331" t="s">
        <v>1921</v>
      </c>
      <c r="B86" s="351" t="s">
        <v>1268</v>
      </c>
      <c r="C86" s="351" t="s">
        <v>1269</v>
      </c>
      <c r="D86" s="334" t="s">
        <v>31</v>
      </c>
      <c r="E86" s="368">
        <v>15000</v>
      </c>
      <c r="F86" s="304">
        <v>1</v>
      </c>
      <c r="G86" s="374">
        <v>0.128</v>
      </c>
      <c r="H86" s="771">
        <f t="shared" ref="H86" si="10">G86*F86</f>
        <v>0.128</v>
      </c>
      <c r="I86" s="304">
        <v>21</v>
      </c>
      <c r="J86" s="1046">
        <f>(H86*E86)*(1+(I86/100))</f>
        <v>2323.1999999999998</v>
      </c>
    </row>
    <row r="87" spans="1:10">
      <c r="A87" s="332"/>
      <c r="B87" s="341"/>
      <c r="C87" s="385"/>
      <c r="D87" s="335"/>
      <c r="E87" s="358"/>
      <c r="F87" s="329"/>
      <c r="G87" s="378"/>
      <c r="H87" s="335"/>
      <c r="I87" s="373" t="s">
        <v>1915</v>
      </c>
      <c r="J87" s="747">
        <f>J86</f>
        <v>2323.1999999999998</v>
      </c>
    </row>
    <row r="88" spans="1:10">
      <c r="A88" s="330" t="s">
        <v>1918</v>
      </c>
      <c r="B88" s="347" t="s">
        <v>1372</v>
      </c>
      <c r="C88" s="323"/>
      <c r="D88" s="333"/>
      <c r="E88" s="357"/>
      <c r="F88" s="320"/>
      <c r="G88" s="375"/>
      <c r="H88" s="333"/>
      <c r="I88" s="320"/>
      <c r="J88" s="320"/>
    </row>
    <row r="89" spans="1:10" ht="25.5">
      <c r="A89" s="331" t="s">
        <v>1922</v>
      </c>
      <c r="B89" s="350" t="s">
        <v>1270</v>
      </c>
      <c r="C89" s="350" t="s">
        <v>1270</v>
      </c>
      <c r="D89" s="334" t="s">
        <v>31</v>
      </c>
      <c r="E89" s="360">
        <v>200</v>
      </c>
      <c r="F89" s="304">
        <v>1</v>
      </c>
      <c r="G89" s="374">
        <v>0.188</v>
      </c>
      <c r="H89" s="771">
        <f t="shared" ref="H89" si="11">G89*F89</f>
        <v>0.188</v>
      </c>
      <c r="I89" s="318">
        <v>21</v>
      </c>
      <c r="J89" s="1046">
        <f>(H89*E89)*(1+(I89/100))</f>
        <v>45.496000000000002</v>
      </c>
    </row>
    <row r="90" spans="1:10">
      <c r="A90" s="332"/>
      <c r="B90" s="341"/>
      <c r="C90" s="385"/>
      <c r="D90" s="335"/>
      <c r="E90" s="358"/>
      <c r="F90" s="329"/>
      <c r="G90" s="378"/>
      <c r="H90" s="335"/>
      <c r="I90" s="373" t="s">
        <v>1916</v>
      </c>
      <c r="J90" s="747">
        <f>J89</f>
        <v>45.496000000000002</v>
      </c>
    </row>
    <row r="91" spans="1:10">
      <c r="A91" s="330" t="s">
        <v>1919</v>
      </c>
      <c r="B91" s="347" t="s">
        <v>1373</v>
      </c>
      <c r="C91" s="323"/>
      <c r="D91" s="333"/>
      <c r="E91" s="357"/>
      <c r="F91" s="320"/>
      <c r="G91" s="375"/>
      <c r="H91" s="333"/>
      <c r="I91" s="320"/>
      <c r="J91" s="320"/>
    </row>
    <row r="92" spans="1:10" ht="51">
      <c r="A92" s="331" t="s">
        <v>1920</v>
      </c>
      <c r="B92" s="302" t="s">
        <v>1271</v>
      </c>
      <c r="C92" s="305" t="s">
        <v>1272</v>
      </c>
      <c r="D92" s="141" t="s">
        <v>31</v>
      </c>
      <c r="E92" s="299">
        <v>15000</v>
      </c>
      <c r="F92" s="304">
        <v>1</v>
      </c>
      <c r="G92" s="374">
        <v>4.4999999999999998E-2</v>
      </c>
      <c r="H92" s="771">
        <f t="shared" ref="H92:H95" si="12">G92*F92</f>
        <v>4.4999999999999998E-2</v>
      </c>
      <c r="I92" s="318">
        <v>12</v>
      </c>
      <c r="J92" s="1046">
        <f>(H92*E92)*(1+(I92/100))</f>
        <v>756.00000000000011</v>
      </c>
    </row>
    <row r="93" spans="1:10" ht="38.25">
      <c r="A93" s="331" t="s">
        <v>1923</v>
      </c>
      <c r="B93" s="302" t="s">
        <v>1271</v>
      </c>
      <c r="C93" s="305" t="s">
        <v>1273</v>
      </c>
      <c r="D93" s="141" t="s">
        <v>49</v>
      </c>
      <c r="E93" s="299">
        <v>1500</v>
      </c>
      <c r="F93" s="304">
        <v>10</v>
      </c>
      <c r="G93" s="374">
        <v>2.8000000000000001E-2</v>
      </c>
      <c r="H93" s="749">
        <f t="shared" si="12"/>
        <v>0.28000000000000003</v>
      </c>
      <c r="I93" s="318">
        <v>12</v>
      </c>
      <c r="J93" s="1046">
        <f>(H93*E93)*(1+(I93/100))</f>
        <v>470.40000000000009</v>
      </c>
    </row>
    <row r="94" spans="1:10" ht="25.5">
      <c r="A94" s="331" t="s">
        <v>1924</v>
      </c>
      <c r="B94" s="346" t="s">
        <v>1159</v>
      </c>
      <c r="C94" s="298" t="s">
        <v>1274</v>
      </c>
      <c r="D94" s="334" t="s">
        <v>31</v>
      </c>
      <c r="E94" s="360">
        <v>100000</v>
      </c>
      <c r="F94" s="304">
        <v>1</v>
      </c>
      <c r="G94" s="377">
        <v>1.8499999999999999E-2</v>
      </c>
      <c r="H94" s="1141">
        <f t="shared" si="12"/>
        <v>1.8499999999999999E-2</v>
      </c>
      <c r="I94" s="318">
        <v>12</v>
      </c>
      <c r="J94" s="1046">
        <f>(H94*E94)*(1+(I94/100))</f>
        <v>2072</v>
      </c>
    </row>
    <row r="95" spans="1:10" ht="25.5">
      <c r="A95" s="331" t="s">
        <v>1925</v>
      </c>
      <c r="B95" s="346" t="s">
        <v>1159</v>
      </c>
      <c r="C95" s="298" t="s">
        <v>1275</v>
      </c>
      <c r="D95" s="334" t="s">
        <v>31</v>
      </c>
      <c r="E95" s="360">
        <v>100000</v>
      </c>
      <c r="F95" s="304">
        <v>1</v>
      </c>
      <c r="G95" s="374">
        <v>1.7000000000000001E-2</v>
      </c>
      <c r="H95" s="1141">
        <f t="shared" si="12"/>
        <v>1.7000000000000001E-2</v>
      </c>
      <c r="I95" s="318">
        <v>12</v>
      </c>
      <c r="J95" s="1046">
        <f>(H95*E95)*(1+(I95/100))</f>
        <v>1904.0000000000005</v>
      </c>
    </row>
    <row r="96" spans="1:10">
      <c r="A96" s="332"/>
      <c r="B96" s="341"/>
      <c r="C96" s="385"/>
      <c r="D96" s="335"/>
      <c r="E96" s="358"/>
      <c r="F96" s="329"/>
      <c r="G96" s="378"/>
      <c r="H96" s="335"/>
      <c r="I96" s="373" t="s">
        <v>1926</v>
      </c>
      <c r="J96" s="747">
        <f>SUM(J92:J95)</f>
        <v>5202.4000000000005</v>
      </c>
    </row>
    <row r="97" spans="1:10">
      <c r="A97" s="330" t="s">
        <v>1927</v>
      </c>
      <c r="B97" s="323" t="s">
        <v>1375</v>
      </c>
      <c r="C97" s="323"/>
      <c r="D97" s="333"/>
      <c r="E97" s="357"/>
      <c r="F97" s="320"/>
      <c r="G97" s="375"/>
      <c r="H97" s="333"/>
      <c r="I97" s="320"/>
      <c r="J97" s="320"/>
    </row>
    <row r="98" spans="1:10" ht="25.5">
      <c r="A98" s="331" t="s">
        <v>1929</v>
      </c>
      <c r="B98" s="346" t="s">
        <v>1279</v>
      </c>
      <c r="C98" s="346" t="s">
        <v>1280</v>
      </c>
      <c r="D98" s="334" t="s">
        <v>49</v>
      </c>
      <c r="E98" s="359">
        <v>20</v>
      </c>
      <c r="F98" s="304">
        <v>500</v>
      </c>
      <c r="G98" s="374">
        <v>1.6E-2</v>
      </c>
      <c r="H98" s="749">
        <f t="shared" ref="H98:H99" si="13">G98*F98</f>
        <v>8</v>
      </c>
      <c r="I98" s="304">
        <v>12</v>
      </c>
      <c r="J98" s="1046">
        <f>(H98*E98)*(1+(I98/100))</f>
        <v>179.20000000000002</v>
      </c>
    </row>
    <row r="99" spans="1:10" ht="25.5">
      <c r="A99" s="331" t="s">
        <v>1930</v>
      </c>
      <c r="B99" s="352" t="s">
        <v>1279</v>
      </c>
      <c r="C99" s="346" t="s">
        <v>1374</v>
      </c>
      <c r="D99" s="334" t="s">
        <v>49</v>
      </c>
      <c r="E99" s="359">
        <v>12000</v>
      </c>
      <c r="F99" s="304">
        <v>500</v>
      </c>
      <c r="G99" s="374">
        <v>1.6E-2</v>
      </c>
      <c r="H99" s="749">
        <f t="shared" si="13"/>
        <v>8</v>
      </c>
      <c r="I99" s="304">
        <v>12</v>
      </c>
      <c r="J99" s="1046">
        <f>(H99*E99)*(1+(I99/100))</f>
        <v>107520.00000000001</v>
      </c>
    </row>
    <row r="100" spans="1:10">
      <c r="A100" s="332"/>
      <c r="B100" s="341"/>
      <c r="C100" s="385"/>
      <c r="D100" s="335"/>
      <c r="E100" s="358"/>
      <c r="F100" s="329"/>
      <c r="G100" s="378"/>
      <c r="H100" s="335"/>
      <c r="I100" s="373" t="s">
        <v>1931</v>
      </c>
      <c r="J100" s="747">
        <f>SUM(J98:J99)</f>
        <v>107699.20000000001</v>
      </c>
    </row>
    <row r="101" spans="1:10">
      <c r="A101" s="330" t="s">
        <v>1928</v>
      </c>
      <c r="B101" s="323" t="s">
        <v>1235</v>
      </c>
      <c r="C101" s="323"/>
      <c r="D101" s="333"/>
      <c r="E101" s="357"/>
      <c r="F101" s="320"/>
      <c r="G101" s="375"/>
      <c r="H101" s="333"/>
      <c r="I101" s="320"/>
      <c r="J101" s="320"/>
    </row>
    <row r="102" spans="1:10">
      <c r="A102" s="331" t="s">
        <v>1932</v>
      </c>
      <c r="B102" s="352" t="s">
        <v>1279</v>
      </c>
      <c r="C102" s="298" t="s">
        <v>1281</v>
      </c>
      <c r="D102" s="334" t="s">
        <v>31</v>
      </c>
      <c r="E102" s="359">
        <v>2000</v>
      </c>
      <c r="F102" s="304">
        <v>1</v>
      </c>
      <c r="G102" s="377">
        <v>2.1499999999999998E-2</v>
      </c>
      <c r="H102" s="1141">
        <f t="shared" ref="H102:H109" si="14">G102*F102</f>
        <v>2.1499999999999998E-2</v>
      </c>
      <c r="I102" s="304">
        <v>12</v>
      </c>
      <c r="J102" s="1046">
        <f>(H102*E102)*(1+(I102/100))</f>
        <v>48.160000000000004</v>
      </c>
    </row>
    <row r="103" spans="1:10">
      <c r="A103" s="331" t="s">
        <v>1933</v>
      </c>
      <c r="B103" s="352" t="s">
        <v>1279</v>
      </c>
      <c r="C103" s="346" t="s">
        <v>1282</v>
      </c>
      <c r="D103" s="334" t="s">
        <v>31</v>
      </c>
      <c r="E103" s="365">
        <v>66000</v>
      </c>
      <c r="F103" s="304">
        <v>1</v>
      </c>
      <c r="G103" s="374">
        <v>1.2999999999999999E-2</v>
      </c>
      <c r="H103" s="771">
        <f t="shared" si="14"/>
        <v>1.2999999999999999E-2</v>
      </c>
      <c r="I103" s="304">
        <v>12</v>
      </c>
      <c r="J103" s="1046">
        <f>(H103*E103)*(1+(I103/100))</f>
        <v>960.96</v>
      </c>
    </row>
    <row r="104" spans="1:10">
      <c r="A104" s="331" t="s">
        <v>1934</v>
      </c>
      <c r="B104" s="352" t="s">
        <v>1279</v>
      </c>
      <c r="C104" s="346" t="s">
        <v>1283</v>
      </c>
      <c r="D104" s="334" t="s">
        <v>31</v>
      </c>
      <c r="E104" s="359">
        <v>6000</v>
      </c>
      <c r="F104" s="304">
        <v>1</v>
      </c>
      <c r="G104" s="374">
        <v>1.2999999999999999E-2</v>
      </c>
      <c r="H104" s="771">
        <f t="shared" si="14"/>
        <v>1.2999999999999999E-2</v>
      </c>
      <c r="I104" s="304">
        <v>12</v>
      </c>
      <c r="J104" s="1046">
        <f>(H104*E104)*(1+(I104/100))</f>
        <v>87.360000000000014</v>
      </c>
    </row>
    <row r="105" spans="1:10">
      <c r="A105" s="331" t="s">
        <v>1935</v>
      </c>
      <c r="B105" s="352" t="s">
        <v>1279</v>
      </c>
      <c r="C105" s="346" t="s">
        <v>1284</v>
      </c>
      <c r="D105" s="334" t="s">
        <v>31</v>
      </c>
      <c r="E105" s="365">
        <v>45000</v>
      </c>
      <c r="F105" s="304">
        <v>1</v>
      </c>
      <c r="G105" s="374">
        <v>9.6000000000000002E-2</v>
      </c>
      <c r="H105" s="771">
        <f t="shared" si="14"/>
        <v>9.6000000000000002E-2</v>
      </c>
      <c r="I105" s="304">
        <v>12</v>
      </c>
      <c r="J105" s="1046">
        <f>(H105*E105)*(1+(I105/100))</f>
        <v>4838.4000000000005</v>
      </c>
    </row>
    <row r="106" spans="1:10">
      <c r="A106" s="331" t="s">
        <v>1936</v>
      </c>
      <c r="B106" s="352" t="s">
        <v>1279</v>
      </c>
      <c r="C106" s="398" t="s">
        <v>1285</v>
      </c>
      <c r="D106" s="334" t="s">
        <v>31</v>
      </c>
      <c r="E106" s="359">
        <v>48000</v>
      </c>
      <c r="F106" s="304">
        <v>1</v>
      </c>
      <c r="G106" s="377">
        <v>7.4999999999999997E-3</v>
      </c>
      <c r="H106" s="1141">
        <f t="shared" si="14"/>
        <v>7.4999999999999997E-3</v>
      </c>
      <c r="I106" s="304">
        <v>12</v>
      </c>
      <c r="J106" s="1046">
        <f>(H106*E106)*(1+(I106/100))</f>
        <v>403.20000000000005</v>
      </c>
    </row>
    <row r="107" spans="1:10">
      <c r="A107" s="331" t="s">
        <v>1937</v>
      </c>
      <c r="B107" s="352" t="s">
        <v>1279</v>
      </c>
      <c r="C107" s="398" t="s">
        <v>1376</v>
      </c>
      <c r="D107" s="334" t="s">
        <v>31</v>
      </c>
      <c r="E107" s="359">
        <v>30000</v>
      </c>
      <c r="F107" s="304">
        <v>1</v>
      </c>
      <c r="G107" s="374">
        <v>1.2999999999999999E-2</v>
      </c>
      <c r="H107" s="771">
        <f t="shared" si="14"/>
        <v>1.2999999999999999E-2</v>
      </c>
      <c r="I107" s="304">
        <v>12</v>
      </c>
      <c r="J107" s="1046">
        <f>(H107*E107)*(1+(I107/100))</f>
        <v>436.80000000000007</v>
      </c>
    </row>
    <row r="108" spans="1:10" ht="25.5">
      <c r="A108" s="331" t="s">
        <v>1938</v>
      </c>
      <c r="B108" s="352" t="s">
        <v>1279</v>
      </c>
      <c r="C108" s="298" t="s">
        <v>1286</v>
      </c>
      <c r="D108" s="334" t="s">
        <v>31</v>
      </c>
      <c r="E108" s="365">
        <v>3000</v>
      </c>
      <c r="F108" s="304">
        <v>1</v>
      </c>
      <c r="G108" s="374">
        <v>8.5000000000000006E-2</v>
      </c>
      <c r="H108" s="771">
        <f t="shared" si="14"/>
        <v>8.5000000000000006E-2</v>
      </c>
      <c r="I108" s="304">
        <v>12</v>
      </c>
      <c r="J108" s="1046">
        <f>(H108*E108)*(1+(I108/100))</f>
        <v>285.60000000000008</v>
      </c>
    </row>
    <row r="109" spans="1:10">
      <c r="A109" s="331" t="s">
        <v>1939</v>
      </c>
      <c r="B109" s="352" t="s">
        <v>1279</v>
      </c>
      <c r="C109" s="298" t="s">
        <v>1287</v>
      </c>
      <c r="D109" s="334" t="s">
        <v>31</v>
      </c>
      <c r="E109" s="365">
        <v>2000</v>
      </c>
      <c r="F109" s="304">
        <v>1</v>
      </c>
      <c r="G109" s="1139">
        <v>0.03</v>
      </c>
      <c r="H109" s="771">
        <f t="shared" si="14"/>
        <v>0.03</v>
      </c>
      <c r="I109" s="304">
        <v>12</v>
      </c>
      <c r="J109" s="1046">
        <f>(H109*E109)*(1+(I109/100))</f>
        <v>67.2</v>
      </c>
    </row>
    <row r="110" spans="1:10">
      <c r="A110" s="332"/>
      <c r="B110" s="341"/>
      <c r="C110" s="385"/>
      <c r="D110" s="335"/>
      <c r="E110" s="358"/>
      <c r="F110" s="329"/>
      <c r="G110" s="378"/>
      <c r="H110" s="335"/>
      <c r="I110" s="373" t="s">
        <v>1940</v>
      </c>
      <c r="J110" s="747">
        <f>SUM(J102:J109)</f>
        <v>7127.6800000000012</v>
      </c>
    </row>
    <row r="111" spans="1:10">
      <c r="A111" s="330" t="s">
        <v>1941</v>
      </c>
      <c r="B111" s="323" t="s">
        <v>1377</v>
      </c>
      <c r="C111" s="323"/>
      <c r="D111" s="333"/>
      <c r="E111" s="357"/>
      <c r="F111" s="320"/>
      <c r="G111" s="375"/>
      <c r="H111" s="333"/>
      <c r="I111" s="320"/>
      <c r="J111" s="320"/>
    </row>
    <row r="112" spans="1:10" ht="51">
      <c r="A112" s="331" t="s">
        <v>1942</v>
      </c>
      <c r="B112" s="352" t="s">
        <v>1279</v>
      </c>
      <c r="C112" s="298" t="s">
        <v>1288</v>
      </c>
      <c r="D112" s="334" t="s">
        <v>31</v>
      </c>
      <c r="E112" s="359">
        <v>16000</v>
      </c>
      <c r="F112" s="304">
        <v>1</v>
      </c>
      <c r="G112" s="374">
        <v>9.0999999999999998E-2</v>
      </c>
      <c r="H112" s="771">
        <f t="shared" ref="H112:H114" si="15">G112*F112</f>
        <v>9.0999999999999998E-2</v>
      </c>
      <c r="I112" s="304">
        <v>12</v>
      </c>
      <c r="J112" s="1046">
        <f>(H112*E112)*(1+(I112/100))</f>
        <v>1630.7200000000003</v>
      </c>
    </row>
    <row r="113" spans="1:10" ht="51">
      <c r="A113" s="331" t="s">
        <v>1943</v>
      </c>
      <c r="B113" s="352" t="s">
        <v>1279</v>
      </c>
      <c r="C113" s="298" t="s">
        <v>1289</v>
      </c>
      <c r="D113" s="334" t="s">
        <v>31</v>
      </c>
      <c r="E113" s="359">
        <v>13000</v>
      </c>
      <c r="F113" s="304">
        <v>1</v>
      </c>
      <c r="G113" s="374">
        <v>2.9000000000000001E-2</v>
      </c>
      <c r="H113" s="771">
        <f t="shared" si="15"/>
        <v>2.9000000000000001E-2</v>
      </c>
      <c r="I113" s="304">
        <v>21</v>
      </c>
      <c r="J113" s="1046">
        <f>(H113*E113)*(1+(I113/100))</f>
        <v>456.16999999999996</v>
      </c>
    </row>
    <row r="114" spans="1:10" ht="69.75">
      <c r="A114" s="331" t="s">
        <v>1944</v>
      </c>
      <c r="B114" s="352" t="s">
        <v>1279</v>
      </c>
      <c r="C114" s="350" t="s">
        <v>1378</v>
      </c>
      <c r="D114" s="334" t="s">
        <v>49</v>
      </c>
      <c r="E114" s="359">
        <v>240</v>
      </c>
      <c r="F114" s="304">
        <v>50</v>
      </c>
      <c r="G114" s="374">
        <v>9.0999999999999998E-2</v>
      </c>
      <c r="H114" s="749">
        <f t="shared" si="15"/>
        <v>4.55</v>
      </c>
      <c r="I114" s="318">
        <v>12</v>
      </c>
      <c r="J114" s="1046">
        <f>(H114*E114)*(1+(I114/100))</f>
        <v>1223.0400000000002</v>
      </c>
    </row>
    <row r="115" spans="1:10">
      <c r="A115" s="332"/>
      <c r="B115" s="341"/>
      <c r="C115" s="385"/>
      <c r="D115" s="335"/>
      <c r="E115" s="358"/>
      <c r="F115" s="329"/>
      <c r="G115" s="378"/>
      <c r="H115" s="335"/>
      <c r="I115" s="373" t="s">
        <v>1945</v>
      </c>
      <c r="J115" s="747">
        <f>SUM(J112:J114)</f>
        <v>3309.9300000000003</v>
      </c>
    </row>
    <row r="117" spans="1:10">
      <c r="A117" s="1143" t="s">
        <v>2878</v>
      </c>
      <c r="B117" s="1143"/>
      <c r="C117" s="1143"/>
    </row>
    <row r="120" spans="1:10">
      <c r="F120" s="1144"/>
      <c r="G120" s="1144"/>
      <c r="H120" s="1144"/>
      <c r="I120" s="1144"/>
      <c r="J120" s="1144"/>
    </row>
    <row r="121" spans="1:10">
      <c r="F121" s="1144"/>
      <c r="G121" s="1144"/>
      <c r="H121" s="1144"/>
      <c r="I121" s="1144"/>
      <c r="J121" s="1144"/>
    </row>
  </sheetData>
  <mergeCells count="10">
    <mergeCell ref="B14:H14"/>
    <mergeCell ref="A117:C117"/>
    <mergeCell ref="F120:J120"/>
    <mergeCell ref="F121:J121"/>
    <mergeCell ref="B8:H8"/>
    <mergeCell ref="B9:H9"/>
    <mergeCell ref="B10:H10"/>
    <mergeCell ref="B11:H11"/>
    <mergeCell ref="B12:H12"/>
    <mergeCell ref="B13:H1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J1204"/>
  <sheetViews>
    <sheetView workbookViewId="0">
      <selection activeCell="N31" sqref="N31"/>
    </sheetView>
  </sheetViews>
  <sheetFormatPr defaultRowHeight="15"/>
  <cols>
    <col min="1" max="1" width="9.140625" style="502"/>
    <col min="2" max="2" width="27.85546875" style="401" customWidth="1"/>
    <col min="3" max="3" width="66.85546875" style="401" customWidth="1"/>
    <col min="4" max="4" width="9.85546875" style="401" customWidth="1"/>
    <col min="5" max="5" width="9.140625" style="502"/>
    <col min="6" max="6" width="9.140625" style="401"/>
    <col min="7" max="7" width="13.7109375" style="401" bestFit="1" customWidth="1"/>
    <col min="8" max="9" width="9.140625" style="401"/>
    <col min="10" max="10" width="9.42578125" style="401" bestFit="1" customWidth="1"/>
  </cols>
  <sheetData>
    <row r="1" spans="1:10">
      <c r="A1" s="606"/>
      <c r="B1" s="136"/>
      <c r="C1" s="136"/>
      <c r="D1" s="136"/>
      <c r="E1" s="495"/>
      <c r="F1" s="136"/>
      <c r="G1" s="136"/>
      <c r="H1" s="136"/>
      <c r="I1" s="136"/>
      <c r="J1" s="136"/>
    </row>
    <row r="2" spans="1:10">
      <c r="A2"/>
      <c r="B2"/>
      <c r="C2"/>
      <c r="D2"/>
      <c r="E2"/>
      <c r="F2"/>
      <c r="G2"/>
      <c r="H2"/>
      <c r="I2"/>
      <c r="J2"/>
    </row>
    <row r="3" spans="1:10">
      <c r="A3" s="606"/>
      <c r="B3" s="136"/>
      <c r="C3" s="136"/>
      <c r="D3" s="136"/>
      <c r="E3" s="495"/>
      <c r="F3" s="136"/>
      <c r="G3" s="136"/>
      <c r="H3" s="136"/>
      <c r="I3" s="136"/>
      <c r="J3" s="136"/>
    </row>
    <row r="4" spans="1:10">
      <c r="A4"/>
      <c r="B4"/>
      <c r="C4"/>
      <c r="D4"/>
      <c r="E4"/>
      <c r="F4"/>
      <c r="G4"/>
      <c r="H4"/>
      <c r="I4"/>
      <c r="J4"/>
    </row>
    <row r="5" spans="1:10" ht="15.75">
      <c r="A5" s="640"/>
      <c r="B5" s="640"/>
      <c r="C5" s="64"/>
      <c r="D5" s="640"/>
      <c r="E5" s="96"/>
      <c r="F5" s="640"/>
      <c r="G5" s="82"/>
      <c r="H5" s="640"/>
      <c r="I5" s="640"/>
      <c r="J5" s="640"/>
    </row>
    <row r="6" spans="1:10" ht="15.75">
      <c r="A6" s="640"/>
      <c r="B6" s="114" t="s">
        <v>2</v>
      </c>
      <c r="C6" s="115"/>
      <c r="D6" s="640"/>
      <c r="E6" s="96"/>
      <c r="F6" s="640"/>
      <c r="G6" s="82"/>
      <c r="H6" s="640"/>
      <c r="I6" s="640"/>
      <c r="J6" s="640"/>
    </row>
    <row r="7" spans="1:10" ht="15.75">
      <c r="A7" s="640"/>
      <c r="B7" s="640"/>
      <c r="C7" s="64"/>
      <c r="D7" s="640"/>
      <c r="E7" s="96"/>
      <c r="F7" s="640"/>
      <c r="G7" s="82"/>
      <c r="H7" s="640"/>
      <c r="I7" s="640"/>
      <c r="J7" s="640"/>
    </row>
    <row r="8" spans="1:10">
      <c r="A8" s="630" t="s">
        <v>3</v>
      </c>
      <c r="B8" s="646" t="s">
        <v>4</v>
      </c>
      <c r="C8" s="646"/>
      <c r="D8" s="646"/>
      <c r="E8" s="646"/>
      <c r="F8" s="646"/>
      <c r="G8" s="646"/>
      <c r="H8" s="646"/>
      <c r="I8" s="75"/>
      <c r="J8" s="75"/>
    </row>
    <row r="9" spans="1:10">
      <c r="A9" s="630" t="s">
        <v>5</v>
      </c>
      <c r="B9" s="647" t="s">
        <v>6</v>
      </c>
      <c r="C9" s="648"/>
      <c r="D9" s="648"/>
      <c r="E9" s="648"/>
      <c r="F9" s="648"/>
      <c r="G9" s="648"/>
      <c r="H9" s="648"/>
      <c r="I9" s="632"/>
      <c r="J9" s="632"/>
    </row>
    <row r="10" spans="1:10">
      <c r="A10" s="630" t="s">
        <v>7</v>
      </c>
      <c r="B10" s="653" t="s">
        <v>8</v>
      </c>
      <c r="C10" s="646"/>
      <c r="D10" s="646"/>
      <c r="E10" s="646"/>
      <c r="F10" s="646"/>
      <c r="G10" s="646"/>
      <c r="H10" s="646"/>
      <c r="I10" s="75"/>
      <c r="J10" s="75"/>
    </row>
    <row r="11" spans="1:10">
      <c r="A11" s="630" t="s">
        <v>9</v>
      </c>
      <c r="B11" s="654" t="s">
        <v>10</v>
      </c>
      <c r="C11" s="655"/>
      <c r="D11" s="655"/>
      <c r="E11" s="655"/>
      <c r="F11" s="655"/>
      <c r="G11" s="655"/>
      <c r="H11" s="655"/>
      <c r="I11" s="75"/>
      <c r="J11" s="75"/>
    </row>
    <row r="12" spans="1:10">
      <c r="A12" s="630" t="s">
        <v>11</v>
      </c>
      <c r="B12" s="656" t="s">
        <v>12</v>
      </c>
      <c r="C12" s="657"/>
      <c r="D12" s="657"/>
      <c r="E12" s="657"/>
      <c r="F12" s="657"/>
      <c r="G12" s="657"/>
      <c r="H12" s="657"/>
      <c r="I12" s="75"/>
      <c r="J12" s="75"/>
    </row>
    <row r="13" spans="1:10">
      <c r="A13" s="630" t="s">
        <v>13</v>
      </c>
      <c r="B13" s="658" t="s">
        <v>2797</v>
      </c>
      <c r="C13" s="657"/>
      <c r="D13" s="657"/>
      <c r="E13" s="657"/>
      <c r="F13" s="657"/>
      <c r="G13" s="657"/>
      <c r="H13" s="657"/>
      <c r="I13" s="75"/>
      <c r="J13" s="75"/>
    </row>
    <row r="14" spans="1:10" ht="15.75">
      <c r="A14" s="630" t="s">
        <v>1410</v>
      </c>
      <c r="B14" s="651" t="s">
        <v>2652</v>
      </c>
      <c r="C14" s="652"/>
      <c r="D14" s="652"/>
      <c r="E14" s="652"/>
      <c r="F14" s="652"/>
      <c r="G14" s="652"/>
      <c r="H14" s="652"/>
      <c r="I14" s="640"/>
      <c r="J14" s="640"/>
    </row>
    <row r="15" spans="1:10" ht="15.75">
      <c r="A15" s="640"/>
      <c r="B15" s="640"/>
      <c r="C15" s="64"/>
      <c r="D15" s="640"/>
      <c r="E15" s="96"/>
      <c r="F15" s="640"/>
      <c r="G15" s="82"/>
      <c r="H15" s="640"/>
      <c r="I15" s="640"/>
      <c r="J15" s="640"/>
    </row>
    <row r="17" spans="1:10" ht="63.75">
      <c r="A17" s="46" t="s">
        <v>14</v>
      </c>
      <c r="B17" s="14" t="s">
        <v>15</v>
      </c>
      <c r="C17" s="14" t="s">
        <v>16</v>
      </c>
      <c r="D17" s="14" t="s">
        <v>17</v>
      </c>
      <c r="E17" s="67" t="s">
        <v>18</v>
      </c>
      <c r="F17" s="90" t="s">
        <v>20</v>
      </c>
      <c r="G17" s="91" t="s">
        <v>21</v>
      </c>
      <c r="H17" s="92" t="s">
        <v>22</v>
      </c>
      <c r="I17" s="13" t="s">
        <v>23</v>
      </c>
      <c r="J17" s="13" t="s">
        <v>24</v>
      </c>
    </row>
    <row r="18" spans="1:10">
      <c r="A18" s="46" t="s">
        <v>26</v>
      </c>
      <c r="B18" s="14">
        <v>2</v>
      </c>
      <c r="C18" s="14">
        <v>3</v>
      </c>
      <c r="D18" s="14">
        <v>4</v>
      </c>
      <c r="E18" s="67">
        <v>5</v>
      </c>
      <c r="F18" s="93">
        <v>7</v>
      </c>
      <c r="G18" s="94">
        <v>8</v>
      </c>
      <c r="H18" s="95">
        <v>9</v>
      </c>
      <c r="I18" s="13">
        <v>10</v>
      </c>
      <c r="J18" s="13">
        <v>11</v>
      </c>
    </row>
    <row r="19" spans="1:10">
      <c r="A19" s="330">
        <v>1</v>
      </c>
      <c r="B19" s="51" t="s">
        <v>27</v>
      </c>
      <c r="C19" s="99"/>
      <c r="D19" s="333"/>
      <c r="E19" s="357"/>
      <c r="F19" s="65"/>
      <c r="G19" s="83"/>
      <c r="H19" s="76"/>
      <c r="I19" s="320"/>
      <c r="J19" s="320"/>
    </row>
    <row r="20" spans="1:10" ht="26.25">
      <c r="A20" s="331" t="s">
        <v>28</v>
      </c>
      <c r="B20" s="339" t="s">
        <v>29</v>
      </c>
      <c r="C20" s="100" t="s">
        <v>30</v>
      </c>
      <c r="D20" s="16" t="s">
        <v>31</v>
      </c>
      <c r="E20" s="68" t="s">
        <v>32</v>
      </c>
      <c r="F20" s="304"/>
      <c r="G20" s="374"/>
      <c r="H20" s="334"/>
      <c r="I20" s="304"/>
      <c r="J20" s="304"/>
    </row>
    <row r="21" spans="1:10" ht="26.25">
      <c r="A21" s="331" t="s">
        <v>33</v>
      </c>
      <c r="B21" s="339" t="s">
        <v>34</v>
      </c>
      <c r="C21" s="100" t="s">
        <v>30</v>
      </c>
      <c r="D21" s="16" t="s">
        <v>31</v>
      </c>
      <c r="E21" s="68" t="s">
        <v>32</v>
      </c>
      <c r="F21" s="304"/>
      <c r="G21" s="374"/>
      <c r="H21" s="334"/>
      <c r="I21" s="304"/>
      <c r="J21" s="304"/>
    </row>
    <row r="22" spans="1:10">
      <c r="A22" s="331" t="s">
        <v>35</v>
      </c>
      <c r="B22" s="339" t="s">
        <v>36</v>
      </c>
      <c r="C22" s="100" t="s">
        <v>37</v>
      </c>
      <c r="D22" s="16" t="s">
        <v>31</v>
      </c>
      <c r="E22" s="69" t="s">
        <v>38</v>
      </c>
      <c r="F22" s="304"/>
      <c r="G22" s="374"/>
      <c r="H22" s="334"/>
      <c r="I22" s="304"/>
      <c r="J22" s="304"/>
    </row>
    <row r="23" spans="1:10">
      <c r="A23" s="331" t="s">
        <v>39</v>
      </c>
      <c r="B23" s="339" t="s">
        <v>40</v>
      </c>
      <c r="C23" s="100" t="s">
        <v>37</v>
      </c>
      <c r="D23" s="16" t="s">
        <v>31</v>
      </c>
      <c r="E23" s="69" t="s">
        <v>38</v>
      </c>
      <c r="F23" s="304"/>
      <c r="G23" s="374"/>
      <c r="H23" s="334"/>
      <c r="I23" s="304"/>
      <c r="J23" s="304"/>
    </row>
    <row r="24" spans="1:10" ht="25.5">
      <c r="A24" s="331" t="s">
        <v>41</v>
      </c>
      <c r="B24" s="52" t="s">
        <v>42</v>
      </c>
      <c r="C24" s="52" t="s">
        <v>43</v>
      </c>
      <c r="D24" s="19" t="s">
        <v>31</v>
      </c>
      <c r="E24" s="70" t="s">
        <v>44</v>
      </c>
      <c r="F24" s="304"/>
      <c r="G24" s="374"/>
      <c r="H24" s="371"/>
      <c r="I24" s="318"/>
      <c r="J24" s="304"/>
    </row>
    <row r="25" spans="1:10">
      <c r="A25" s="332"/>
      <c r="B25" s="53"/>
      <c r="C25" s="101"/>
      <c r="D25" s="36"/>
      <c r="E25" s="71"/>
      <c r="F25" s="329"/>
      <c r="G25" s="378"/>
      <c r="H25" s="87"/>
      <c r="I25" s="373" t="s">
        <v>45</v>
      </c>
      <c r="J25" s="319"/>
    </row>
    <row r="26" spans="1:10">
      <c r="A26" s="330">
        <v>2</v>
      </c>
      <c r="B26" s="54" t="s">
        <v>46</v>
      </c>
      <c r="C26" s="102"/>
      <c r="D26" s="27"/>
      <c r="E26" s="97"/>
      <c r="F26" s="320"/>
      <c r="G26" s="375"/>
      <c r="H26" s="333"/>
      <c r="I26" s="320"/>
      <c r="J26" s="320"/>
    </row>
    <row r="27" spans="1:10" ht="26.25">
      <c r="A27" s="331" t="s">
        <v>47</v>
      </c>
      <c r="B27" s="52" t="s">
        <v>48</v>
      </c>
      <c r="C27" s="103" t="s">
        <v>2654</v>
      </c>
      <c r="D27" s="19" t="s">
        <v>49</v>
      </c>
      <c r="E27" s="70" t="s">
        <v>50</v>
      </c>
      <c r="F27" s="304"/>
      <c r="G27" s="374"/>
      <c r="H27" s="304"/>
      <c r="I27" s="304"/>
      <c r="J27" s="304"/>
    </row>
    <row r="28" spans="1:10" ht="25.5">
      <c r="A28" s="331" t="s">
        <v>51</v>
      </c>
      <c r="B28" s="55" t="s">
        <v>52</v>
      </c>
      <c r="C28" s="104" t="s">
        <v>2653</v>
      </c>
      <c r="D28" s="19" t="s">
        <v>49</v>
      </c>
      <c r="E28" s="70" t="s">
        <v>50</v>
      </c>
      <c r="F28" s="304"/>
      <c r="G28" s="374"/>
      <c r="H28" s="304"/>
      <c r="I28" s="318"/>
      <c r="J28" s="304"/>
    </row>
    <row r="29" spans="1:10">
      <c r="A29" s="332"/>
      <c r="B29" s="53"/>
      <c r="C29" s="101"/>
      <c r="D29" s="36"/>
      <c r="E29" s="98"/>
      <c r="F29" s="329"/>
      <c r="G29" s="373"/>
      <c r="H29" s="87"/>
      <c r="I29" s="373" t="s">
        <v>53</v>
      </c>
      <c r="J29" s="319"/>
    </row>
    <row r="30" spans="1:10">
      <c r="A30" s="330">
        <v>3</v>
      </c>
      <c r="B30" s="31" t="s">
        <v>54</v>
      </c>
      <c r="C30" s="105"/>
      <c r="D30" s="30"/>
      <c r="E30" s="357"/>
      <c r="F30" s="322"/>
      <c r="G30" s="375"/>
      <c r="H30" s="333"/>
      <c r="I30" s="322"/>
      <c r="J30" s="322"/>
    </row>
    <row r="31" spans="1:10" ht="38.25">
      <c r="A31" s="331" t="s">
        <v>55</v>
      </c>
      <c r="B31" s="56" t="s">
        <v>56</v>
      </c>
      <c r="C31" s="106" t="s">
        <v>57</v>
      </c>
      <c r="D31" s="16" t="s">
        <v>31</v>
      </c>
      <c r="E31" s="72" t="s">
        <v>58</v>
      </c>
      <c r="F31" s="304"/>
      <c r="G31" s="374"/>
      <c r="H31" s="78"/>
      <c r="I31" s="22"/>
      <c r="J31" s="22"/>
    </row>
    <row r="32" spans="1:10" ht="38.25">
      <c r="A32" s="331" t="s">
        <v>59</v>
      </c>
      <c r="B32" s="57" t="s">
        <v>60</v>
      </c>
      <c r="C32" s="56" t="s">
        <v>61</v>
      </c>
      <c r="D32" s="16" t="s">
        <v>31</v>
      </c>
      <c r="E32" s="72" t="s">
        <v>62</v>
      </c>
      <c r="F32" s="304"/>
      <c r="G32" s="374"/>
      <c r="H32" s="79"/>
      <c r="I32" s="24"/>
      <c r="J32" s="22"/>
    </row>
    <row r="33" spans="1:10" ht="25.5">
      <c r="A33" s="331" t="s">
        <v>63</v>
      </c>
      <c r="B33" s="56" t="s">
        <v>64</v>
      </c>
      <c r="C33" s="106" t="s">
        <v>65</v>
      </c>
      <c r="D33" s="16" t="s">
        <v>31</v>
      </c>
      <c r="E33" s="72" t="s">
        <v>66</v>
      </c>
      <c r="F33" s="304"/>
      <c r="G33" s="374"/>
      <c r="H33" s="78"/>
      <c r="I33" s="22"/>
      <c r="J33" s="22"/>
    </row>
    <row r="34" spans="1:10" ht="38.25">
      <c r="A34" s="331" t="s">
        <v>67</v>
      </c>
      <c r="B34" s="56" t="s">
        <v>68</v>
      </c>
      <c r="C34" s="106" t="s">
        <v>69</v>
      </c>
      <c r="D34" s="16" t="s">
        <v>31</v>
      </c>
      <c r="E34" s="72" t="s">
        <v>50</v>
      </c>
      <c r="F34" s="304"/>
      <c r="G34" s="374"/>
      <c r="H34" s="78"/>
      <c r="I34" s="22"/>
      <c r="J34" s="22"/>
    </row>
    <row r="35" spans="1:10">
      <c r="A35" s="331" t="s">
        <v>70</v>
      </c>
      <c r="B35" s="56" t="s">
        <v>71</v>
      </c>
      <c r="C35" s="106" t="s">
        <v>2655</v>
      </c>
      <c r="D35" s="16" t="s">
        <v>31</v>
      </c>
      <c r="E35" s="72" t="s">
        <v>72</v>
      </c>
      <c r="F35" s="304"/>
      <c r="G35" s="374"/>
      <c r="H35" s="78"/>
      <c r="I35" s="22"/>
      <c r="J35" s="22"/>
    </row>
    <row r="36" spans="1:10" ht="25.5">
      <c r="A36" s="331" t="s">
        <v>73</v>
      </c>
      <c r="B36" s="56" t="s">
        <v>74</v>
      </c>
      <c r="C36" s="106" t="s">
        <v>2656</v>
      </c>
      <c r="D36" s="16" t="s">
        <v>31</v>
      </c>
      <c r="E36" s="72" t="s">
        <v>75</v>
      </c>
      <c r="F36" s="304"/>
      <c r="G36" s="374"/>
      <c r="H36" s="78"/>
      <c r="I36" s="22"/>
      <c r="J36" s="22"/>
    </row>
    <row r="37" spans="1:10" ht="51">
      <c r="A37" s="331" t="s">
        <v>76</v>
      </c>
      <c r="B37" s="56" t="s">
        <v>77</v>
      </c>
      <c r="C37" s="106" t="s">
        <v>2657</v>
      </c>
      <c r="D37" s="16" t="s">
        <v>31</v>
      </c>
      <c r="E37" s="72" t="s">
        <v>38</v>
      </c>
      <c r="F37" s="304"/>
      <c r="G37" s="374"/>
      <c r="H37" s="78"/>
      <c r="I37" s="22"/>
      <c r="J37" s="22"/>
    </row>
    <row r="38" spans="1:10" ht="25.5">
      <c r="A38" s="331" t="s">
        <v>78</v>
      </c>
      <c r="B38" s="56" t="s">
        <v>79</v>
      </c>
      <c r="C38" s="106" t="s">
        <v>80</v>
      </c>
      <c r="D38" s="334" t="s">
        <v>31</v>
      </c>
      <c r="E38" s="72" t="s">
        <v>81</v>
      </c>
      <c r="F38" s="304"/>
      <c r="G38" s="374"/>
      <c r="H38" s="78"/>
      <c r="I38" s="22"/>
      <c r="J38" s="22"/>
    </row>
    <row r="39" spans="1:10" ht="38.25">
      <c r="A39" s="331" t="s">
        <v>82</v>
      </c>
      <c r="B39" s="56" t="s">
        <v>83</v>
      </c>
      <c r="C39" s="106" t="s">
        <v>2658</v>
      </c>
      <c r="D39" s="334" t="s">
        <v>49</v>
      </c>
      <c r="E39" s="72" t="s">
        <v>84</v>
      </c>
      <c r="F39" s="304"/>
      <c r="G39" s="374"/>
      <c r="H39" s="78"/>
      <c r="I39" s="22"/>
      <c r="J39" s="22"/>
    </row>
    <row r="40" spans="1:10" ht="51">
      <c r="A40" s="331" t="s">
        <v>85</v>
      </c>
      <c r="B40" s="56" t="s">
        <v>86</v>
      </c>
      <c r="C40" s="106" t="s">
        <v>2659</v>
      </c>
      <c r="D40" s="334" t="s">
        <v>87</v>
      </c>
      <c r="E40" s="72" t="s">
        <v>88</v>
      </c>
      <c r="F40" s="304"/>
      <c r="G40" s="374"/>
      <c r="H40" s="80"/>
      <c r="I40" s="44"/>
      <c r="J40" s="22"/>
    </row>
    <row r="41" spans="1:10">
      <c r="A41" s="332"/>
      <c r="B41" s="341"/>
      <c r="C41" s="385"/>
      <c r="D41" s="335"/>
      <c r="E41" s="358"/>
      <c r="F41" s="329"/>
      <c r="G41" s="88"/>
      <c r="H41" s="87"/>
      <c r="I41" s="373" t="s">
        <v>89</v>
      </c>
      <c r="J41" s="319"/>
    </row>
    <row r="42" spans="1:10">
      <c r="A42" s="330" t="s">
        <v>38</v>
      </c>
      <c r="B42" s="410" t="s">
        <v>90</v>
      </c>
      <c r="C42" s="108"/>
      <c r="D42" s="333"/>
      <c r="E42" s="357"/>
      <c r="F42" s="320"/>
      <c r="G42" s="375"/>
      <c r="H42" s="333"/>
      <c r="I42" s="320"/>
      <c r="J42" s="320"/>
    </row>
    <row r="43" spans="1:10" ht="38.25">
      <c r="A43" s="331" t="s">
        <v>91</v>
      </c>
      <c r="B43" s="293" t="s">
        <v>2636</v>
      </c>
      <c r="C43" s="293" t="s">
        <v>2660</v>
      </c>
      <c r="D43" s="334" t="s">
        <v>31</v>
      </c>
      <c r="E43" s="360">
        <v>300</v>
      </c>
      <c r="F43" s="304"/>
      <c r="G43" s="374"/>
      <c r="H43" s="334"/>
      <c r="I43" s="304"/>
      <c r="J43" s="304"/>
    </row>
    <row r="44" spans="1:10" ht="38.25">
      <c r="A44" s="331" t="s">
        <v>92</v>
      </c>
      <c r="B44" s="293" t="s">
        <v>2637</v>
      </c>
      <c r="C44" s="293" t="s">
        <v>2661</v>
      </c>
      <c r="D44" s="334" t="s">
        <v>31</v>
      </c>
      <c r="E44" s="360">
        <v>300</v>
      </c>
      <c r="F44" s="304"/>
      <c r="G44" s="374"/>
      <c r="H44" s="371"/>
      <c r="I44" s="318"/>
      <c r="J44" s="304"/>
    </row>
    <row r="45" spans="1:10">
      <c r="A45" s="332"/>
      <c r="B45" s="341"/>
      <c r="C45" s="385"/>
      <c r="D45" s="335"/>
      <c r="E45" s="358"/>
      <c r="F45" s="329"/>
      <c r="G45" s="88"/>
      <c r="H45" s="87"/>
      <c r="I45" s="373" t="s">
        <v>93</v>
      </c>
      <c r="J45" s="319"/>
    </row>
    <row r="46" spans="1:10">
      <c r="A46" s="330" t="s">
        <v>11</v>
      </c>
      <c r="B46" s="410" t="s">
        <v>94</v>
      </c>
      <c r="C46" s="108"/>
      <c r="D46" s="333"/>
      <c r="E46" s="357"/>
      <c r="F46" s="320"/>
      <c r="G46" s="375"/>
      <c r="H46" s="333"/>
      <c r="I46" s="320"/>
      <c r="J46" s="320"/>
    </row>
    <row r="47" spans="1:10" ht="25.5">
      <c r="A47" s="331" t="s">
        <v>95</v>
      </c>
      <c r="B47" s="293" t="s">
        <v>96</v>
      </c>
      <c r="C47" s="298" t="s">
        <v>97</v>
      </c>
      <c r="D47" s="334" t="s">
        <v>31</v>
      </c>
      <c r="E47" s="360">
        <v>4000</v>
      </c>
      <c r="F47" s="304"/>
      <c r="G47" s="374"/>
      <c r="H47" s="334"/>
      <c r="I47" s="304"/>
      <c r="J47" s="304"/>
    </row>
    <row r="48" spans="1:10" ht="25.5">
      <c r="A48" s="331" t="s">
        <v>98</v>
      </c>
      <c r="B48" s="293" t="s">
        <v>96</v>
      </c>
      <c r="C48" s="293" t="s">
        <v>99</v>
      </c>
      <c r="D48" s="334" t="s">
        <v>31</v>
      </c>
      <c r="E48" s="360">
        <v>500</v>
      </c>
      <c r="F48" s="304"/>
      <c r="G48" s="374"/>
      <c r="H48" s="371"/>
      <c r="I48" s="318"/>
      <c r="J48" s="304"/>
    </row>
    <row r="49" spans="1:10">
      <c r="A49" s="332"/>
      <c r="B49" s="341"/>
      <c r="C49" s="385"/>
      <c r="D49" s="335"/>
      <c r="E49" s="358"/>
      <c r="F49" s="329"/>
      <c r="G49" s="373"/>
      <c r="H49" s="87"/>
      <c r="I49" s="373" t="s">
        <v>100</v>
      </c>
      <c r="J49" s="319"/>
    </row>
    <row r="50" spans="1:10">
      <c r="A50" s="330" t="s">
        <v>88</v>
      </c>
      <c r="B50" s="342" t="s">
        <v>101</v>
      </c>
      <c r="C50" s="109"/>
      <c r="D50" s="333"/>
      <c r="E50" s="357"/>
      <c r="F50" s="320"/>
      <c r="G50" s="375"/>
      <c r="H50" s="333"/>
      <c r="I50" s="320"/>
      <c r="J50" s="320"/>
    </row>
    <row r="51" spans="1:10" ht="25.5">
      <c r="A51" s="331" t="s">
        <v>102</v>
      </c>
      <c r="B51" s="293" t="s">
        <v>103</v>
      </c>
      <c r="C51" s="293" t="s">
        <v>2577</v>
      </c>
      <c r="D51" s="334" t="s">
        <v>31</v>
      </c>
      <c r="E51" s="73">
        <v>240</v>
      </c>
      <c r="F51" s="304"/>
      <c r="G51" s="374"/>
      <c r="H51" s="334"/>
      <c r="I51" s="304"/>
      <c r="J51" s="304"/>
    </row>
    <row r="52" spans="1:10" ht="25.5">
      <c r="A52" s="331" t="s">
        <v>104</v>
      </c>
      <c r="B52" s="298" t="s">
        <v>105</v>
      </c>
      <c r="C52" s="298" t="s">
        <v>106</v>
      </c>
      <c r="D52" s="334" t="s">
        <v>31</v>
      </c>
      <c r="E52" s="73">
        <v>90</v>
      </c>
      <c r="F52" s="304"/>
      <c r="G52" s="374"/>
      <c r="H52" s="334"/>
      <c r="I52" s="304"/>
      <c r="J52" s="304"/>
    </row>
    <row r="53" spans="1:10">
      <c r="A53" s="331" t="s">
        <v>107</v>
      </c>
      <c r="B53" s="60" t="s">
        <v>108</v>
      </c>
      <c r="C53" s="293" t="s">
        <v>109</v>
      </c>
      <c r="D53" s="334" t="s">
        <v>31</v>
      </c>
      <c r="E53" s="73">
        <v>90</v>
      </c>
      <c r="F53" s="304"/>
      <c r="G53" s="374"/>
      <c r="H53" s="334"/>
      <c r="I53" s="304"/>
      <c r="J53" s="304"/>
    </row>
    <row r="54" spans="1:10" ht="25.5">
      <c r="A54" s="331" t="s">
        <v>110</v>
      </c>
      <c r="B54" s="60" t="s">
        <v>111</v>
      </c>
      <c r="C54" s="293" t="s">
        <v>112</v>
      </c>
      <c r="D54" s="334" t="s">
        <v>31</v>
      </c>
      <c r="E54" s="73">
        <v>90</v>
      </c>
      <c r="F54" s="304"/>
      <c r="G54" s="374"/>
      <c r="H54" s="371"/>
      <c r="I54" s="318"/>
      <c r="J54" s="304"/>
    </row>
    <row r="55" spans="1:10">
      <c r="A55" s="332"/>
      <c r="B55" s="341"/>
      <c r="C55" s="385"/>
      <c r="D55" s="335"/>
      <c r="E55" s="358"/>
      <c r="F55" s="329"/>
      <c r="G55" s="373"/>
      <c r="H55" s="87"/>
      <c r="I55" s="373" t="s">
        <v>113</v>
      </c>
      <c r="J55" s="89"/>
    </row>
    <row r="56" spans="1:10">
      <c r="A56" s="330" t="s">
        <v>114</v>
      </c>
      <c r="B56" s="411" t="s">
        <v>115</v>
      </c>
      <c r="C56" s="110"/>
      <c r="D56" s="333"/>
      <c r="E56" s="357"/>
      <c r="F56" s="320"/>
      <c r="G56" s="375"/>
      <c r="H56" s="333"/>
      <c r="I56" s="320"/>
      <c r="J56" s="320"/>
    </row>
    <row r="57" spans="1:10" ht="25.5">
      <c r="A57" s="331" t="s">
        <v>116</v>
      </c>
      <c r="B57" s="3" t="s">
        <v>117</v>
      </c>
      <c r="C57" s="3" t="s">
        <v>118</v>
      </c>
      <c r="D57" s="334" t="s">
        <v>87</v>
      </c>
      <c r="E57" s="360">
        <v>9</v>
      </c>
      <c r="F57" s="304"/>
      <c r="G57" s="374"/>
      <c r="H57" s="334"/>
      <c r="I57" s="304"/>
      <c r="J57" s="304"/>
    </row>
    <row r="58" spans="1:10" ht="25.5">
      <c r="A58" s="331" t="s">
        <v>119</v>
      </c>
      <c r="B58" s="3" t="s">
        <v>120</v>
      </c>
      <c r="C58" s="3" t="s">
        <v>121</v>
      </c>
      <c r="D58" s="334" t="s">
        <v>87</v>
      </c>
      <c r="E58" s="360">
        <v>6</v>
      </c>
      <c r="F58" s="304"/>
      <c r="G58" s="374"/>
      <c r="H58" s="371"/>
      <c r="I58" s="318"/>
      <c r="J58" s="304"/>
    </row>
    <row r="59" spans="1:10">
      <c r="A59" s="332"/>
      <c r="B59" s="341"/>
      <c r="C59" s="385"/>
      <c r="D59" s="335"/>
      <c r="E59" s="358"/>
      <c r="F59" s="329"/>
      <c r="G59" s="88"/>
      <c r="H59" s="87"/>
      <c r="I59" s="373" t="s">
        <v>122</v>
      </c>
      <c r="J59" s="319"/>
    </row>
    <row r="60" spans="1:10">
      <c r="A60" s="330" t="s">
        <v>123</v>
      </c>
      <c r="B60" s="342" t="s">
        <v>1411</v>
      </c>
      <c r="C60" s="109"/>
      <c r="D60" s="333"/>
      <c r="E60" s="357"/>
      <c r="F60" s="320"/>
      <c r="G60" s="375"/>
      <c r="H60" s="333"/>
      <c r="I60" s="320"/>
      <c r="J60" s="320"/>
    </row>
    <row r="61" spans="1:10" ht="25.5">
      <c r="A61" s="331" t="s">
        <v>124</v>
      </c>
      <c r="B61" s="61" t="s">
        <v>125</v>
      </c>
      <c r="C61" s="3" t="s">
        <v>126</v>
      </c>
      <c r="D61" s="294" t="s">
        <v>87</v>
      </c>
      <c r="E61" s="359">
        <v>16</v>
      </c>
      <c r="F61" s="304"/>
      <c r="G61" s="374"/>
      <c r="H61" s="334"/>
      <c r="I61" s="304"/>
      <c r="J61" s="304"/>
    </row>
    <row r="62" spans="1:10" ht="25.5">
      <c r="A62" s="331" t="s">
        <v>127</v>
      </c>
      <c r="B62" s="3" t="s">
        <v>128</v>
      </c>
      <c r="C62" s="3" t="s">
        <v>129</v>
      </c>
      <c r="D62" s="294" t="s">
        <v>87</v>
      </c>
      <c r="E62" s="359">
        <v>8</v>
      </c>
      <c r="F62" s="304"/>
      <c r="G62" s="374"/>
      <c r="H62" s="334"/>
      <c r="I62" s="304"/>
      <c r="J62" s="304"/>
    </row>
    <row r="63" spans="1:10" ht="25.5">
      <c r="A63" s="331" t="s">
        <v>130</v>
      </c>
      <c r="B63" s="3" t="s">
        <v>131</v>
      </c>
      <c r="C63" s="3" t="s">
        <v>132</v>
      </c>
      <c r="D63" s="294" t="s">
        <v>87</v>
      </c>
      <c r="E63" s="359">
        <v>6</v>
      </c>
      <c r="F63" s="304"/>
      <c r="G63" s="374"/>
      <c r="H63" s="334"/>
      <c r="I63" s="304"/>
      <c r="J63" s="304"/>
    </row>
    <row r="64" spans="1:10" ht="25.5">
      <c r="A64" s="331" t="s">
        <v>133</v>
      </c>
      <c r="B64" s="61" t="s">
        <v>131</v>
      </c>
      <c r="C64" s="61" t="s">
        <v>134</v>
      </c>
      <c r="D64" s="412" t="s">
        <v>87</v>
      </c>
      <c r="E64" s="413">
        <v>6</v>
      </c>
      <c r="F64" s="304"/>
      <c r="G64" s="374"/>
      <c r="H64" s="334"/>
      <c r="I64" s="304"/>
      <c r="J64" s="304"/>
    </row>
    <row r="65" spans="1:10">
      <c r="A65" s="331" t="s">
        <v>135</v>
      </c>
      <c r="B65" s="3" t="s">
        <v>136</v>
      </c>
      <c r="C65" s="3" t="s">
        <v>137</v>
      </c>
      <c r="D65" s="294" t="s">
        <v>31</v>
      </c>
      <c r="E65" s="359">
        <v>6</v>
      </c>
      <c r="F65" s="304"/>
      <c r="G65" s="374"/>
      <c r="H65" s="334"/>
      <c r="I65" s="304"/>
      <c r="J65" s="304"/>
    </row>
    <row r="66" spans="1:10" ht="25.5">
      <c r="A66" s="331" t="s">
        <v>138</v>
      </c>
      <c r="B66" s="3" t="s">
        <v>139</v>
      </c>
      <c r="C66" s="3" t="s">
        <v>140</v>
      </c>
      <c r="D66" s="294" t="s">
        <v>31</v>
      </c>
      <c r="E66" s="359">
        <v>30</v>
      </c>
      <c r="F66" s="304"/>
      <c r="G66" s="374"/>
      <c r="H66" s="334"/>
      <c r="I66" s="304"/>
      <c r="J66" s="304"/>
    </row>
    <row r="67" spans="1:10">
      <c r="A67" s="331" t="s">
        <v>141</v>
      </c>
      <c r="B67" s="61" t="s">
        <v>142</v>
      </c>
      <c r="C67" s="3" t="s">
        <v>143</v>
      </c>
      <c r="D67" s="294" t="s">
        <v>87</v>
      </c>
      <c r="E67" s="359">
        <v>14</v>
      </c>
      <c r="F67" s="304"/>
      <c r="G67" s="374"/>
      <c r="H67" s="334"/>
      <c r="I67" s="304"/>
      <c r="J67" s="304"/>
    </row>
    <row r="68" spans="1:10" ht="25.5">
      <c r="A68" s="331" t="s">
        <v>144</v>
      </c>
      <c r="B68" s="414" t="s">
        <v>145</v>
      </c>
      <c r="C68" s="415" t="s">
        <v>2578</v>
      </c>
      <c r="D68" s="416" t="s">
        <v>31</v>
      </c>
      <c r="E68" s="417" t="s">
        <v>88</v>
      </c>
      <c r="F68" s="304"/>
      <c r="G68" s="374"/>
      <c r="H68" s="334"/>
      <c r="I68" s="304"/>
      <c r="J68" s="304"/>
    </row>
    <row r="69" spans="1:10" ht="25.5">
      <c r="A69" s="331" t="s">
        <v>146</v>
      </c>
      <c r="B69" s="3" t="s">
        <v>147</v>
      </c>
      <c r="C69" s="3" t="s">
        <v>148</v>
      </c>
      <c r="D69" s="294" t="s">
        <v>31</v>
      </c>
      <c r="E69" s="359">
        <v>8</v>
      </c>
      <c r="F69" s="304"/>
      <c r="G69" s="374"/>
      <c r="H69" s="334"/>
      <c r="I69" s="304"/>
      <c r="J69" s="304"/>
    </row>
    <row r="70" spans="1:10" ht="25.5">
      <c r="A70" s="331" t="s">
        <v>149</v>
      </c>
      <c r="B70" s="3" t="s">
        <v>150</v>
      </c>
      <c r="C70" s="3" t="s">
        <v>151</v>
      </c>
      <c r="D70" s="294" t="s">
        <v>31</v>
      </c>
      <c r="E70" s="359">
        <v>20</v>
      </c>
      <c r="F70" s="304"/>
      <c r="G70" s="374"/>
      <c r="H70" s="371"/>
      <c r="I70" s="318"/>
      <c r="J70" s="304"/>
    </row>
    <row r="71" spans="1:10">
      <c r="A71" s="332"/>
      <c r="B71" s="341"/>
      <c r="C71" s="385"/>
      <c r="D71" s="335"/>
      <c r="E71" s="358"/>
      <c r="F71" s="329"/>
      <c r="G71" s="88"/>
      <c r="H71" s="87"/>
      <c r="I71" s="373" t="s">
        <v>152</v>
      </c>
      <c r="J71" s="319"/>
    </row>
    <row r="72" spans="1:10">
      <c r="A72" s="330" t="s">
        <v>153</v>
      </c>
      <c r="B72" s="342" t="s">
        <v>154</v>
      </c>
      <c r="C72" s="109"/>
      <c r="D72" s="333"/>
      <c r="E72" s="357"/>
      <c r="F72" s="320"/>
      <c r="G72" s="375"/>
      <c r="H72" s="333"/>
      <c r="I72" s="320"/>
      <c r="J72" s="320"/>
    </row>
    <row r="73" spans="1:10" ht="38.25">
      <c r="A73" s="331" t="s">
        <v>155</v>
      </c>
      <c r="B73" s="61" t="s">
        <v>156</v>
      </c>
      <c r="C73" s="3" t="s">
        <v>2662</v>
      </c>
      <c r="D73" s="294" t="s">
        <v>31</v>
      </c>
      <c r="E73" s="359">
        <v>4</v>
      </c>
      <c r="F73" s="304"/>
      <c r="G73" s="374"/>
      <c r="H73" s="334"/>
      <c r="I73" s="304"/>
      <c r="J73" s="304"/>
    </row>
    <row r="74" spans="1:10" ht="25.5">
      <c r="A74" s="331" t="s">
        <v>160</v>
      </c>
      <c r="B74" s="61" t="s">
        <v>161</v>
      </c>
      <c r="C74" s="3" t="s">
        <v>2663</v>
      </c>
      <c r="D74" s="294" t="s">
        <v>87</v>
      </c>
      <c r="E74" s="359" t="s">
        <v>162</v>
      </c>
      <c r="F74" s="304"/>
      <c r="G74" s="374"/>
      <c r="H74" s="334"/>
      <c r="I74" s="304"/>
      <c r="J74" s="304"/>
    </row>
    <row r="75" spans="1:10" ht="25.5">
      <c r="A75" s="331" t="s">
        <v>165</v>
      </c>
      <c r="B75" s="61" t="s">
        <v>166</v>
      </c>
      <c r="C75" s="3" t="s">
        <v>2664</v>
      </c>
      <c r="D75" s="294" t="s">
        <v>87</v>
      </c>
      <c r="E75" s="359" t="s">
        <v>162</v>
      </c>
      <c r="F75" s="304"/>
      <c r="G75" s="374"/>
      <c r="H75" s="334"/>
      <c r="I75" s="304"/>
      <c r="J75" s="304"/>
    </row>
    <row r="76" spans="1:10" ht="25.5">
      <c r="A76" s="331" t="s">
        <v>176</v>
      </c>
      <c r="B76" s="61" t="s">
        <v>177</v>
      </c>
      <c r="C76" s="3" t="s">
        <v>178</v>
      </c>
      <c r="D76" s="294" t="s">
        <v>174</v>
      </c>
      <c r="E76" s="359">
        <v>3</v>
      </c>
      <c r="F76" s="304"/>
      <c r="G76" s="374"/>
      <c r="H76" s="334"/>
      <c r="I76" s="304"/>
      <c r="J76" s="304"/>
    </row>
    <row r="77" spans="1:10" ht="51">
      <c r="A77" s="331" t="s">
        <v>179</v>
      </c>
      <c r="B77" s="61" t="s">
        <v>180</v>
      </c>
      <c r="C77" s="3" t="s">
        <v>2665</v>
      </c>
      <c r="D77" s="294" t="s">
        <v>31</v>
      </c>
      <c r="E77" s="359">
        <v>10</v>
      </c>
      <c r="F77" s="304"/>
      <c r="G77" s="374"/>
      <c r="H77" s="371"/>
      <c r="I77" s="318"/>
      <c r="J77" s="304"/>
    </row>
    <row r="78" spans="1:10">
      <c r="A78" s="332"/>
      <c r="B78" s="341"/>
      <c r="C78" s="385"/>
      <c r="D78" s="335"/>
      <c r="E78" s="358"/>
      <c r="F78" s="329"/>
      <c r="G78" s="88"/>
      <c r="H78" s="335"/>
      <c r="I78" s="373" t="s">
        <v>181</v>
      </c>
      <c r="J78" s="319"/>
    </row>
    <row r="79" spans="1:10">
      <c r="A79" s="330" t="s">
        <v>182</v>
      </c>
      <c r="B79" s="342" t="s">
        <v>1124</v>
      </c>
      <c r="C79" s="129"/>
      <c r="D79" s="130"/>
      <c r="E79" s="187"/>
      <c r="F79" s="320"/>
      <c r="G79" s="375"/>
      <c r="H79" s="333"/>
      <c r="I79" s="320"/>
      <c r="J79" s="320"/>
    </row>
    <row r="80" spans="1:10" ht="38.25">
      <c r="A80" s="331" t="s">
        <v>183</v>
      </c>
      <c r="B80" s="61" t="s">
        <v>157</v>
      </c>
      <c r="C80" s="3" t="s">
        <v>158</v>
      </c>
      <c r="D80" s="294" t="s">
        <v>87</v>
      </c>
      <c r="E80" s="359">
        <v>4</v>
      </c>
      <c r="F80" s="304"/>
      <c r="G80" s="374"/>
      <c r="H80" s="334"/>
      <c r="I80" s="304"/>
      <c r="J80" s="304"/>
    </row>
    <row r="81" spans="1:10" ht="38.25">
      <c r="A81" s="331" t="s">
        <v>186</v>
      </c>
      <c r="B81" s="61" t="s">
        <v>157</v>
      </c>
      <c r="C81" s="3" t="s">
        <v>159</v>
      </c>
      <c r="D81" s="294" t="s">
        <v>87</v>
      </c>
      <c r="E81" s="359">
        <v>3</v>
      </c>
      <c r="F81" s="304"/>
      <c r="G81" s="374"/>
      <c r="H81" s="334"/>
      <c r="I81" s="304"/>
      <c r="J81" s="304"/>
    </row>
    <row r="82" spans="1:10">
      <c r="A82" s="332"/>
      <c r="B82" s="341"/>
      <c r="C82" s="385"/>
      <c r="D82" s="335"/>
      <c r="E82" s="358"/>
      <c r="F82" s="329"/>
      <c r="G82" s="88"/>
      <c r="H82" s="335"/>
      <c r="I82" s="373" t="s">
        <v>230</v>
      </c>
      <c r="J82" s="319"/>
    </row>
    <row r="83" spans="1:10">
      <c r="A83" s="330">
        <v>11</v>
      </c>
      <c r="B83" s="342" t="s">
        <v>1125</v>
      </c>
      <c r="C83" s="131"/>
      <c r="D83" s="131"/>
      <c r="E83" s="496"/>
      <c r="F83" s="131"/>
      <c r="G83" s="131"/>
      <c r="H83" s="131"/>
      <c r="I83" s="131"/>
      <c r="J83" s="131"/>
    </row>
    <row r="84" spans="1:10" ht="25.5">
      <c r="A84" s="331" t="s">
        <v>231</v>
      </c>
      <c r="B84" s="61" t="s">
        <v>163</v>
      </c>
      <c r="C84" s="3" t="s">
        <v>164</v>
      </c>
      <c r="D84" s="294" t="s">
        <v>87</v>
      </c>
      <c r="E84" s="359" t="s">
        <v>162</v>
      </c>
      <c r="F84" s="304"/>
      <c r="G84" s="374"/>
      <c r="H84" s="334"/>
      <c r="I84" s="304"/>
      <c r="J84" s="304"/>
    </row>
    <row r="85" spans="1:10">
      <c r="A85" s="332"/>
      <c r="B85" s="341"/>
      <c r="C85" s="385"/>
      <c r="D85" s="335"/>
      <c r="E85" s="358"/>
      <c r="F85" s="329"/>
      <c r="G85" s="88"/>
      <c r="H85" s="335"/>
      <c r="I85" s="373" t="s">
        <v>245</v>
      </c>
      <c r="J85" s="319"/>
    </row>
    <row r="86" spans="1:10">
      <c r="A86" s="330" t="s">
        <v>246</v>
      </c>
      <c r="B86" s="342" t="s">
        <v>1412</v>
      </c>
      <c r="C86" s="131"/>
      <c r="D86" s="131"/>
      <c r="E86" s="496"/>
      <c r="F86" s="131"/>
      <c r="G86" s="131"/>
      <c r="H86" s="131"/>
      <c r="I86" s="131"/>
      <c r="J86" s="131"/>
    </row>
    <row r="87" spans="1:10" ht="25.5">
      <c r="A87" s="331" t="s">
        <v>247</v>
      </c>
      <c r="B87" s="61" t="s">
        <v>167</v>
      </c>
      <c r="C87" s="3" t="s">
        <v>168</v>
      </c>
      <c r="D87" s="294" t="s">
        <v>87</v>
      </c>
      <c r="E87" s="359">
        <v>6</v>
      </c>
      <c r="F87" s="304"/>
      <c r="G87" s="374"/>
      <c r="H87" s="334"/>
      <c r="I87" s="304"/>
      <c r="J87" s="304"/>
    </row>
    <row r="88" spans="1:10">
      <c r="A88" s="332"/>
      <c r="B88" s="341"/>
      <c r="C88" s="385"/>
      <c r="D88" s="335"/>
      <c r="E88" s="358"/>
      <c r="F88" s="329"/>
      <c r="G88" s="88"/>
      <c r="H88" s="335"/>
      <c r="I88" s="373" t="s">
        <v>266</v>
      </c>
      <c r="J88" s="319"/>
    </row>
    <row r="89" spans="1:10">
      <c r="A89" s="330" t="s">
        <v>267</v>
      </c>
      <c r="B89" s="342" t="s">
        <v>1413</v>
      </c>
      <c r="C89" s="131"/>
      <c r="D89" s="131"/>
      <c r="E89" s="496"/>
      <c r="F89" s="131"/>
      <c r="G89" s="131"/>
      <c r="H89" s="131"/>
      <c r="I89" s="131"/>
      <c r="J89" s="131"/>
    </row>
    <row r="90" spans="1:10" ht="25.5">
      <c r="A90" s="331" t="s">
        <v>268</v>
      </c>
      <c r="B90" s="61" t="s">
        <v>169</v>
      </c>
      <c r="C90" s="3" t="s">
        <v>170</v>
      </c>
      <c r="D90" s="294" t="s">
        <v>87</v>
      </c>
      <c r="E90" s="359">
        <v>4</v>
      </c>
      <c r="F90" s="304"/>
      <c r="G90" s="374"/>
      <c r="H90" s="334"/>
      <c r="I90" s="304"/>
      <c r="J90" s="304"/>
    </row>
    <row r="91" spans="1:10">
      <c r="A91" s="332"/>
      <c r="B91" s="341"/>
      <c r="C91" s="385"/>
      <c r="D91" s="335"/>
      <c r="E91" s="358"/>
      <c r="F91" s="329"/>
      <c r="G91" s="88"/>
      <c r="H91" s="335"/>
      <c r="I91" s="373" t="s">
        <v>271</v>
      </c>
      <c r="J91" s="319"/>
    </row>
    <row r="92" spans="1:10">
      <c r="A92" s="330" t="s">
        <v>272</v>
      </c>
      <c r="B92" s="342" t="s">
        <v>1414</v>
      </c>
      <c r="C92" s="131"/>
      <c r="D92" s="131"/>
      <c r="E92" s="496"/>
      <c r="F92" s="131"/>
      <c r="G92" s="131"/>
      <c r="H92" s="131"/>
      <c r="I92" s="131"/>
      <c r="J92" s="131"/>
    </row>
    <row r="93" spans="1:10" ht="25.5">
      <c r="A93" s="331" t="s">
        <v>273</v>
      </c>
      <c r="B93" s="61" t="s">
        <v>171</v>
      </c>
      <c r="C93" s="3" t="s">
        <v>172</v>
      </c>
      <c r="D93" s="294" t="s">
        <v>87</v>
      </c>
      <c r="E93" s="359">
        <v>10</v>
      </c>
      <c r="F93" s="304"/>
      <c r="G93" s="374"/>
      <c r="H93" s="334"/>
      <c r="I93" s="304"/>
      <c r="J93" s="304"/>
    </row>
    <row r="94" spans="1:10">
      <c r="A94" s="332"/>
      <c r="B94" s="341"/>
      <c r="C94" s="385"/>
      <c r="D94" s="335"/>
      <c r="E94" s="358"/>
      <c r="F94" s="329"/>
      <c r="G94" s="88"/>
      <c r="H94" s="335"/>
      <c r="I94" s="373" t="s">
        <v>283</v>
      </c>
      <c r="J94" s="319"/>
    </row>
    <row r="95" spans="1:10">
      <c r="A95" s="330" t="s">
        <v>284</v>
      </c>
      <c r="B95" s="342" t="s">
        <v>1415</v>
      </c>
      <c r="C95" s="131"/>
      <c r="D95" s="131"/>
      <c r="E95" s="496"/>
      <c r="F95" s="131"/>
      <c r="G95" s="131"/>
      <c r="H95" s="131"/>
      <c r="I95" s="131"/>
      <c r="J95" s="131"/>
    </row>
    <row r="96" spans="1:10" ht="25.5">
      <c r="A96" s="331" t="s">
        <v>285</v>
      </c>
      <c r="B96" s="61" t="s">
        <v>173</v>
      </c>
      <c r="C96" s="3" t="s">
        <v>2666</v>
      </c>
      <c r="D96" s="294" t="s">
        <v>174</v>
      </c>
      <c r="E96" s="359">
        <v>3</v>
      </c>
      <c r="F96" s="304"/>
      <c r="G96" s="374"/>
      <c r="H96" s="334"/>
      <c r="I96" s="304"/>
      <c r="J96" s="304"/>
    </row>
    <row r="97" spans="1:10">
      <c r="A97" s="332"/>
      <c r="B97" s="341"/>
      <c r="C97" s="385"/>
      <c r="D97" s="335"/>
      <c r="E97" s="358"/>
      <c r="F97" s="329"/>
      <c r="G97" s="88"/>
      <c r="H97" s="335"/>
      <c r="I97" s="373" t="s">
        <v>308</v>
      </c>
      <c r="J97" s="319"/>
    </row>
    <row r="98" spans="1:10">
      <c r="A98" s="330" t="s">
        <v>309</v>
      </c>
      <c r="B98" s="342" t="s">
        <v>1416</v>
      </c>
      <c r="C98" s="131"/>
      <c r="D98" s="131"/>
      <c r="E98" s="496"/>
      <c r="F98" s="131"/>
      <c r="G98" s="131"/>
      <c r="H98" s="131"/>
      <c r="I98" s="131"/>
      <c r="J98" s="131"/>
    </row>
    <row r="99" spans="1:10" ht="25.5">
      <c r="A99" s="331" t="s">
        <v>310</v>
      </c>
      <c r="B99" s="61" t="s">
        <v>175</v>
      </c>
      <c r="C99" s="3" t="s">
        <v>2667</v>
      </c>
      <c r="D99" s="294" t="s">
        <v>174</v>
      </c>
      <c r="E99" s="359">
        <v>3</v>
      </c>
      <c r="F99" s="304"/>
      <c r="G99" s="374"/>
      <c r="H99" s="334"/>
      <c r="I99" s="304"/>
      <c r="J99" s="304"/>
    </row>
    <row r="100" spans="1:10">
      <c r="A100" s="332"/>
      <c r="B100" s="39"/>
      <c r="C100" s="39"/>
      <c r="D100" s="40"/>
      <c r="E100" s="176"/>
      <c r="F100" s="329"/>
      <c r="G100" s="88"/>
      <c r="H100" s="335"/>
      <c r="I100" s="373" t="s">
        <v>319</v>
      </c>
      <c r="J100" s="319"/>
    </row>
    <row r="101" spans="1:10">
      <c r="A101" s="330" t="s">
        <v>320</v>
      </c>
      <c r="B101" s="62" t="s">
        <v>2579</v>
      </c>
      <c r="C101" s="111"/>
      <c r="D101" s="32"/>
      <c r="E101" s="74"/>
      <c r="F101" s="320"/>
      <c r="G101" s="375"/>
      <c r="H101" s="333"/>
      <c r="I101" s="320"/>
      <c r="J101" s="320"/>
    </row>
    <row r="102" spans="1:10" ht="25.5">
      <c r="A102" s="331" t="s">
        <v>321</v>
      </c>
      <c r="B102" s="418" t="s">
        <v>184</v>
      </c>
      <c r="C102" s="419" t="s">
        <v>185</v>
      </c>
      <c r="D102" s="134" t="s">
        <v>31</v>
      </c>
      <c r="E102" s="420">
        <v>150</v>
      </c>
      <c r="F102" s="304"/>
      <c r="G102" s="374"/>
      <c r="H102" s="334"/>
      <c r="I102" s="304"/>
      <c r="J102" s="304"/>
    </row>
    <row r="103" spans="1:10" ht="38.25">
      <c r="A103" s="331" t="s">
        <v>324</v>
      </c>
      <c r="B103" s="418" t="s">
        <v>187</v>
      </c>
      <c r="C103" s="419" t="s">
        <v>185</v>
      </c>
      <c r="D103" s="134" t="s">
        <v>31</v>
      </c>
      <c r="E103" s="420">
        <v>150</v>
      </c>
      <c r="F103" s="304"/>
      <c r="G103" s="374"/>
      <c r="H103" s="334"/>
      <c r="I103" s="304"/>
      <c r="J103" s="304"/>
    </row>
    <row r="104" spans="1:10" ht="38.25">
      <c r="A104" s="331" t="s">
        <v>326</v>
      </c>
      <c r="B104" s="418" t="s">
        <v>188</v>
      </c>
      <c r="C104" s="419" t="s">
        <v>185</v>
      </c>
      <c r="D104" s="134" t="s">
        <v>31</v>
      </c>
      <c r="E104" s="420">
        <v>150</v>
      </c>
      <c r="F104" s="304"/>
      <c r="G104" s="374"/>
      <c r="H104" s="334"/>
      <c r="I104" s="304"/>
      <c r="J104" s="304"/>
    </row>
    <row r="105" spans="1:10">
      <c r="A105" s="332"/>
      <c r="B105" s="39"/>
      <c r="C105" s="39"/>
      <c r="D105" s="40"/>
      <c r="E105" s="176"/>
      <c r="F105" s="329"/>
      <c r="G105" s="88"/>
      <c r="H105" s="335"/>
      <c r="I105" s="373" t="s">
        <v>1417</v>
      </c>
      <c r="J105" s="319"/>
    </row>
    <row r="106" spans="1:10">
      <c r="A106" s="330" t="s">
        <v>335</v>
      </c>
      <c r="B106" s="62" t="s">
        <v>1418</v>
      </c>
      <c r="C106" s="111"/>
      <c r="D106" s="32"/>
      <c r="E106" s="74"/>
      <c r="F106" s="320"/>
      <c r="G106" s="375"/>
      <c r="H106" s="333"/>
      <c r="I106" s="320"/>
      <c r="J106" s="320"/>
    </row>
    <row r="107" spans="1:10" ht="25.5">
      <c r="A107" s="331" t="s">
        <v>336</v>
      </c>
      <c r="B107" s="297" t="s">
        <v>189</v>
      </c>
      <c r="C107" s="419" t="s">
        <v>190</v>
      </c>
      <c r="D107" s="134" t="s">
        <v>31</v>
      </c>
      <c r="E107" s="139">
        <v>330</v>
      </c>
      <c r="F107" s="304"/>
      <c r="G107" s="374"/>
      <c r="H107" s="334"/>
      <c r="I107" s="304"/>
      <c r="J107" s="304"/>
    </row>
    <row r="108" spans="1:10" ht="25.5">
      <c r="A108" s="331" t="s">
        <v>338</v>
      </c>
      <c r="B108" s="297" t="s">
        <v>191</v>
      </c>
      <c r="C108" s="419" t="s">
        <v>190</v>
      </c>
      <c r="D108" s="134" t="s">
        <v>31</v>
      </c>
      <c r="E108" s="139">
        <v>150</v>
      </c>
      <c r="F108" s="304"/>
      <c r="G108" s="374"/>
      <c r="H108" s="334"/>
      <c r="I108" s="304"/>
      <c r="J108" s="304"/>
    </row>
    <row r="109" spans="1:10" ht="25.5">
      <c r="A109" s="331" t="s">
        <v>340</v>
      </c>
      <c r="B109" s="132" t="s">
        <v>222</v>
      </c>
      <c r="C109" s="421" t="s">
        <v>223</v>
      </c>
      <c r="D109" s="134" t="s">
        <v>87</v>
      </c>
      <c r="E109" s="422" t="s">
        <v>162</v>
      </c>
      <c r="F109" s="304"/>
      <c r="G109" s="374"/>
      <c r="H109" s="334"/>
      <c r="I109" s="304"/>
      <c r="J109" s="304"/>
    </row>
    <row r="110" spans="1:10" ht="25.5">
      <c r="A110" s="331" t="s">
        <v>342</v>
      </c>
      <c r="B110" s="132" t="s">
        <v>224</v>
      </c>
      <c r="C110" s="421" t="s">
        <v>225</v>
      </c>
      <c r="D110" s="134" t="s">
        <v>87</v>
      </c>
      <c r="E110" s="422" t="s">
        <v>162</v>
      </c>
      <c r="F110" s="304"/>
      <c r="G110" s="374"/>
      <c r="H110" s="334"/>
      <c r="I110" s="304"/>
      <c r="J110" s="304"/>
    </row>
    <row r="111" spans="1:10" ht="25.5">
      <c r="A111" s="331" t="s">
        <v>345</v>
      </c>
      <c r="B111" s="132" t="s">
        <v>192</v>
      </c>
      <c r="C111" s="133" t="s">
        <v>193</v>
      </c>
      <c r="D111" s="134" t="s">
        <v>87</v>
      </c>
      <c r="E111" s="11">
        <v>12</v>
      </c>
      <c r="F111" s="304"/>
      <c r="G111" s="374"/>
      <c r="H111" s="334"/>
      <c r="I111" s="304"/>
      <c r="J111" s="304"/>
    </row>
    <row r="112" spans="1:10" ht="25.5">
      <c r="A112" s="331" t="s">
        <v>348</v>
      </c>
      <c r="B112" s="132" t="s">
        <v>194</v>
      </c>
      <c r="C112" s="133" t="s">
        <v>195</v>
      </c>
      <c r="D112" s="134" t="s">
        <v>87</v>
      </c>
      <c r="E112" s="11">
        <v>2</v>
      </c>
      <c r="F112" s="304"/>
      <c r="G112" s="374"/>
      <c r="H112" s="334"/>
      <c r="I112" s="304"/>
      <c r="J112" s="304"/>
    </row>
    <row r="113" spans="1:10" ht="25.5">
      <c r="A113" s="331" t="s">
        <v>350</v>
      </c>
      <c r="B113" s="132" t="s">
        <v>196</v>
      </c>
      <c r="C113" s="133" t="s">
        <v>197</v>
      </c>
      <c r="D113" s="134" t="s">
        <v>87</v>
      </c>
      <c r="E113" s="11">
        <v>2</v>
      </c>
      <c r="F113" s="304"/>
      <c r="G113" s="374"/>
      <c r="H113" s="334"/>
      <c r="I113" s="304"/>
      <c r="J113" s="304"/>
    </row>
    <row r="114" spans="1:10" ht="38.25">
      <c r="A114" s="331" t="s">
        <v>1419</v>
      </c>
      <c r="B114" s="132" t="s">
        <v>226</v>
      </c>
      <c r="C114" s="133" t="s">
        <v>227</v>
      </c>
      <c r="D114" s="134" t="s">
        <v>87</v>
      </c>
      <c r="E114" s="139">
        <v>2</v>
      </c>
      <c r="F114" s="304"/>
      <c r="G114" s="374"/>
      <c r="H114" s="334"/>
      <c r="I114" s="304"/>
      <c r="J114" s="304"/>
    </row>
    <row r="115" spans="1:10" ht="38.25">
      <c r="A115" s="331" t="s">
        <v>1420</v>
      </c>
      <c r="B115" s="132" t="s">
        <v>228</v>
      </c>
      <c r="C115" s="133" t="s">
        <v>229</v>
      </c>
      <c r="D115" s="134" t="s">
        <v>87</v>
      </c>
      <c r="E115" s="139">
        <v>2</v>
      </c>
      <c r="F115" s="304"/>
      <c r="G115" s="374"/>
      <c r="H115" s="334"/>
      <c r="I115" s="304"/>
      <c r="J115" s="304"/>
    </row>
    <row r="116" spans="1:10">
      <c r="A116" s="332"/>
      <c r="B116" s="39"/>
      <c r="C116" s="39"/>
      <c r="D116" s="40"/>
      <c r="E116" s="176"/>
      <c r="F116" s="329"/>
      <c r="G116" s="88"/>
      <c r="H116" s="335"/>
      <c r="I116" s="373" t="s">
        <v>352</v>
      </c>
      <c r="J116" s="319"/>
    </row>
    <row r="117" spans="1:10">
      <c r="A117" s="330" t="s">
        <v>353</v>
      </c>
      <c r="B117" s="62" t="s">
        <v>1421</v>
      </c>
      <c r="C117" s="111"/>
      <c r="D117" s="32"/>
      <c r="E117" s="74"/>
      <c r="F117" s="320"/>
      <c r="G117" s="375"/>
      <c r="H117" s="333"/>
      <c r="I117" s="320"/>
      <c r="J117" s="320"/>
    </row>
    <row r="118" spans="1:10" ht="25.5">
      <c r="A118" s="267" t="s">
        <v>354</v>
      </c>
      <c r="B118" s="132" t="s">
        <v>202</v>
      </c>
      <c r="C118" s="133" t="s">
        <v>203</v>
      </c>
      <c r="D118" s="134" t="s">
        <v>87</v>
      </c>
      <c r="E118" s="11">
        <v>3</v>
      </c>
      <c r="F118" s="304"/>
      <c r="G118" s="374"/>
      <c r="H118" s="334"/>
      <c r="I118" s="304"/>
      <c r="J118" s="304"/>
    </row>
    <row r="119" spans="1:10" ht="25.5">
      <c r="A119" s="267" t="s">
        <v>357</v>
      </c>
      <c r="B119" s="132" t="s">
        <v>208</v>
      </c>
      <c r="C119" s="133" t="s">
        <v>209</v>
      </c>
      <c r="D119" s="134" t="s">
        <v>87</v>
      </c>
      <c r="E119" s="11">
        <v>3</v>
      </c>
      <c r="F119" s="304"/>
      <c r="G119" s="374"/>
      <c r="H119" s="334"/>
      <c r="I119" s="304"/>
      <c r="J119" s="304"/>
    </row>
    <row r="120" spans="1:10" ht="25.5">
      <c r="A120" s="267" t="s">
        <v>397</v>
      </c>
      <c r="B120" s="132" t="s">
        <v>212</v>
      </c>
      <c r="C120" s="133" t="s">
        <v>213</v>
      </c>
      <c r="D120" s="134" t="s">
        <v>87</v>
      </c>
      <c r="E120" s="11">
        <v>3</v>
      </c>
      <c r="F120" s="304"/>
      <c r="G120" s="374"/>
      <c r="H120" s="334"/>
      <c r="I120" s="304"/>
      <c r="J120" s="304"/>
    </row>
    <row r="121" spans="1:10" ht="25.5">
      <c r="A121" s="267" t="s">
        <v>1422</v>
      </c>
      <c r="B121" s="132" t="s">
        <v>214</v>
      </c>
      <c r="C121" s="133" t="s">
        <v>215</v>
      </c>
      <c r="D121" s="134" t="s">
        <v>87</v>
      </c>
      <c r="E121" s="11">
        <v>12</v>
      </c>
      <c r="F121" s="304"/>
      <c r="G121" s="374"/>
      <c r="H121" s="334"/>
      <c r="I121" s="304"/>
      <c r="J121" s="304"/>
    </row>
    <row r="122" spans="1:10" ht="25.5">
      <c r="A122" s="267" t="s">
        <v>1423</v>
      </c>
      <c r="B122" s="132" t="s">
        <v>216</v>
      </c>
      <c r="C122" s="421" t="s">
        <v>217</v>
      </c>
      <c r="D122" s="134" t="s">
        <v>87</v>
      </c>
      <c r="E122" s="422">
        <v>20</v>
      </c>
      <c r="F122" s="304"/>
      <c r="G122" s="374"/>
      <c r="H122" s="334"/>
      <c r="I122" s="304"/>
      <c r="J122" s="304"/>
    </row>
    <row r="123" spans="1:10">
      <c r="A123" s="332"/>
      <c r="B123" s="39"/>
      <c r="C123" s="39"/>
      <c r="D123" s="40"/>
      <c r="E123" s="176"/>
      <c r="F123" s="329"/>
      <c r="G123" s="88"/>
      <c r="H123" s="335"/>
      <c r="I123" s="373" t="s">
        <v>359</v>
      </c>
      <c r="J123" s="319"/>
    </row>
    <row r="124" spans="1:10">
      <c r="A124" s="330" t="s">
        <v>360</v>
      </c>
      <c r="B124" s="62" t="s">
        <v>1424</v>
      </c>
      <c r="C124" s="111"/>
      <c r="D124" s="32"/>
      <c r="E124" s="74"/>
      <c r="F124" s="320"/>
      <c r="G124" s="375"/>
      <c r="H124" s="333"/>
      <c r="I124" s="320"/>
      <c r="J124" s="320"/>
    </row>
    <row r="125" spans="1:10" ht="25.5">
      <c r="A125" s="331" t="s">
        <v>362</v>
      </c>
      <c r="B125" s="132" t="s">
        <v>218</v>
      </c>
      <c r="C125" s="421" t="s">
        <v>219</v>
      </c>
      <c r="D125" s="134" t="s">
        <v>87</v>
      </c>
      <c r="E125" s="422" t="s">
        <v>162</v>
      </c>
      <c r="F125" s="304"/>
      <c r="G125" s="374"/>
      <c r="H125" s="334"/>
      <c r="I125" s="304"/>
      <c r="J125" s="304"/>
    </row>
    <row r="126" spans="1:10" ht="38.25">
      <c r="A126" s="331" t="s">
        <v>365</v>
      </c>
      <c r="B126" s="132" t="s">
        <v>220</v>
      </c>
      <c r="C126" s="421" t="s">
        <v>221</v>
      </c>
      <c r="D126" s="134" t="s">
        <v>87</v>
      </c>
      <c r="E126" s="422" t="s">
        <v>162</v>
      </c>
      <c r="F126" s="304"/>
      <c r="G126" s="374"/>
      <c r="H126" s="334"/>
      <c r="I126" s="304"/>
      <c r="J126" s="304"/>
    </row>
    <row r="127" spans="1:10">
      <c r="A127" s="332"/>
      <c r="B127" s="39"/>
      <c r="C127" s="39"/>
      <c r="D127" s="40"/>
      <c r="E127" s="176"/>
      <c r="F127" s="329"/>
      <c r="G127" s="88"/>
      <c r="H127" s="335"/>
      <c r="I127" s="373" t="s">
        <v>370</v>
      </c>
      <c r="J127" s="319"/>
    </row>
    <row r="128" spans="1:10">
      <c r="A128" s="330" t="s">
        <v>371</v>
      </c>
      <c r="B128" s="62" t="s">
        <v>1428</v>
      </c>
      <c r="C128" s="111"/>
      <c r="D128" s="32"/>
      <c r="E128" s="74"/>
      <c r="F128" s="320"/>
      <c r="G128" s="375"/>
      <c r="H128" s="333"/>
      <c r="I128" s="320"/>
      <c r="J128" s="320"/>
    </row>
    <row r="129" spans="1:10" ht="38.25">
      <c r="A129" s="331" t="s">
        <v>1425</v>
      </c>
      <c r="B129" s="132" t="s">
        <v>198</v>
      </c>
      <c r="C129" s="133" t="s">
        <v>199</v>
      </c>
      <c r="D129" s="134" t="s">
        <v>87</v>
      </c>
      <c r="E129" s="11">
        <v>3</v>
      </c>
      <c r="F129" s="304"/>
      <c r="G129" s="374"/>
      <c r="H129" s="334"/>
      <c r="I129" s="304"/>
      <c r="J129" s="304"/>
    </row>
    <row r="130" spans="1:10" ht="38.25">
      <c r="A130" s="331" t="s">
        <v>1426</v>
      </c>
      <c r="B130" s="132" t="s">
        <v>200</v>
      </c>
      <c r="C130" s="133" t="s">
        <v>201</v>
      </c>
      <c r="D130" s="134" t="s">
        <v>87</v>
      </c>
      <c r="E130" s="11" t="s">
        <v>162</v>
      </c>
      <c r="F130" s="304"/>
      <c r="G130" s="374"/>
      <c r="H130" s="334"/>
      <c r="I130" s="304"/>
      <c r="J130" s="304"/>
    </row>
    <row r="131" spans="1:10">
      <c r="A131" s="332"/>
      <c r="B131" s="39"/>
      <c r="C131" s="39"/>
      <c r="D131" s="40"/>
      <c r="E131" s="176"/>
      <c r="F131" s="329"/>
      <c r="G131" s="88"/>
      <c r="H131" s="335"/>
      <c r="I131" s="373" t="s">
        <v>378</v>
      </c>
      <c r="J131" s="319"/>
    </row>
    <row r="132" spans="1:10">
      <c r="A132" s="330" t="s">
        <v>379</v>
      </c>
      <c r="B132" s="62" t="s">
        <v>1427</v>
      </c>
      <c r="C132" s="111"/>
      <c r="D132" s="32"/>
      <c r="E132" s="74"/>
      <c r="F132" s="320"/>
      <c r="G132" s="375"/>
      <c r="H132" s="333"/>
      <c r="I132" s="320"/>
      <c r="J132" s="320"/>
    </row>
    <row r="133" spans="1:10" ht="25.5">
      <c r="A133" s="331" t="s">
        <v>372</v>
      </c>
      <c r="B133" s="132" t="s">
        <v>204</v>
      </c>
      <c r="C133" s="133" t="s">
        <v>205</v>
      </c>
      <c r="D133" s="134" t="s">
        <v>87</v>
      </c>
      <c r="E133" s="11">
        <v>3</v>
      </c>
      <c r="F133" s="304"/>
      <c r="G133" s="374"/>
      <c r="H133" s="334"/>
      <c r="I133" s="304"/>
      <c r="J133" s="304"/>
    </row>
    <row r="134" spans="1:10" ht="25.5">
      <c r="A134" s="331" t="s">
        <v>375</v>
      </c>
      <c r="B134" s="132" t="s">
        <v>206</v>
      </c>
      <c r="C134" s="133" t="s">
        <v>207</v>
      </c>
      <c r="D134" s="134" t="s">
        <v>87</v>
      </c>
      <c r="E134" s="11">
        <v>3</v>
      </c>
      <c r="F134" s="304"/>
      <c r="G134" s="374"/>
      <c r="H134" s="334"/>
      <c r="I134" s="304"/>
      <c r="J134" s="304"/>
    </row>
    <row r="135" spans="1:10">
      <c r="A135" s="332"/>
      <c r="B135" s="39"/>
      <c r="C135" s="39"/>
      <c r="D135" s="40"/>
      <c r="E135" s="176"/>
      <c r="F135" s="329"/>
      <c r="G135" s="88"/>
      <c r="H135" s="335"/>
      <c r="I135" s="373" t="s">
        <v>400</v>
      </c>
      <c r="J135" s="319"/>
    </row>
    <row r="136" spans="1:10">
      <c r="A136" s="330" t="s">
        <v>404</v>
      </c>
      <c r="B136" s="62" t="s">
        <v>2580</v>
      </c>
      <c r="C136" s="111"/>
      <c r="D136" s="32"/>
      <c r="E136" s="74"/>
      <c r="F136" s="320"/>
      <c r="G136" s="375"/>
      <c r="H136" s="333"/>
      <c r="I136" s="320"/>
      <c r="J136" s="320"/>
    </row>
    <row r="137" spans="1:10" ht="25.5">
      <c r="A137" s="331" t="s">
        <v>405</v>
      </c>
      <c r="B137" s="132" t="s">
        <v>210</v>
      </c>
      <c r="C137" s="133" t="s">
        <v>211</v>
      </c>
      <c r="D137" s="134" t="s">
        <v>87</v>
      </c>
      <c r="E137" s="11">
        <v>8</v>
      </c>
      <c r="F137" s="304"/>
      <c r="G137" s="374"/>
      <c r="H137" s="334"/>
      <c r="I137" s="304"/>
      <c r="J137" s="304"/>
    </row>
    <row r="138" spans="1:10">
      <c r="A138" s="332"/>
      <c r="B138" s="42"/>
      <c r="C138" s="112"/>
      <c r="D138" s="34"/>
      <c r="E138" s="176"/>
      <c r="F138" s="329"/>
      <c r="G138" s="373"/>
      <c r="H138" s="335"/>
      <c r="I138" s="373" t="s">
        <v>410</v>
      </c>
      <c r="J138" s="319"/>
    </row>
    <row r="139" spans="1:10">
      <c r="A139" s="330" t="s">
        <v>411</v>
      </c>
      <c r="B139" s="342" t="s">
        <v>2581</v>
      </c>
      <c r="C139" s="386"/>
      <c r="D139" s="333"/>
      <c r="E139" s="357"/>
      <c r="F139" s="320"/>
      <c r="G139" s="375"/>
      <c r="H139" s="333"/>
      <c r="I139" s="320"/>
      <c r="J139" s="320"/>
    </row>
    <row r="140" spans="1:10">
      <c r="A140" s="331" t="s">
        <v>2583</v>
      </c>
      <c r="B140" s="293" t="s">
        <v>232</v>
      </c>
      <c r="C140" s="293" t="s">
        <v>233</v>
      </c>
      <c r="D140" s="296" t="s">
        <v>31</v>
      </c>
      <c r="E140" s="361" t="s">
        <v>234</v>
      </c>
      <c r="F140" s="334" t="s">
        <v>2826</v>
      </c>
      <c r="G140" s="662">
        <v>13.75</v>
      </c>
      <c r="H140" s="662">
        <v>13.75</v>
      </c>
      <c r="I140" s="1145">
        <v>0.21</v>
      </c>
      <c r="J140" s="334">
        <f>G140*E140*1.21</f>
        <v>1663.75</v>
      </c>
    </row>
    <row r="141" spans="1:10">
      <c r="A141" s="331" t="s">
        <v>2582</v>
      </c>
      <c r="B141" s="293" t="s">
        <v>235</v>
      </c>
      <c r="C141" s="293" t="s">
        <v>236</v>
      </c>
      <c r="D141" s="296" t="s">
        <v>31</v>
      </c>
      <c r="E141" s="361" t="s">
        <v>88</v>
      </c>
      <c r="F141" s="334" t="s">
        <v>2826</v>
      </c>
      <c r="G141" s="662">
        <v>18</v>
      </c>
      <c r="H141" s="749">
        <v>18</v>
      </c>
      <c r="I141" s="1145">
        <v>0.21</v>
      </c>
      <c r="J141" s="749">
        <f>G141*E141*1.21</f>
        <v>130.68</v>
      </c>
    </row>
    <row r="142" spans="1:10" ht="25.5">
      <c r="A142" s="331" t="s">
        <v>2584</v>
      </c>
      <c r="B142" s="293" t="s">
        <v>237</v>
      </c>
      <c r="C142" s="293" t="s">
        <v>238</v>
      </c>
      <c r="D142" s="294" t="s">
        <v>87</v>
      </c>
      <c r="E142" s="361" t="s">
        <v>88</v>
      </c>
      <c r="F142" s="334" t="s">
        <v>2879</v>
      </c>
      <c r="G142" s="662">
        <v>52</v>
      </c>
      <c r="H142" s="662">
        <v>52</v>
      </c>
      <c r="I142" s="1145">
        <v>0.21</v>
      </c>
      <c r="J142" s="749">
        <f>G142*E142*1.21</f>
        <v>377.52</v>
      </c>
    </row>
    <row r="143" spans="1:10">
      <c r="A143" s="331" t="s">
        <v>2585</v>
      </c>
      <c r="B143" s="7" t="s">
        <v>239</v>
      </c>
      <c r="C143" s="7" t="s">
        <v>240</v>
      </c>
      <c r="D143" s="296" t="s">
        <v>31</v>
      </c>
      <c r="E143" s="362" t="s">
        <v>241</v>
      </c>
      <c r="F143" s="334" t="s">
        <v>2826</v>
      </c>
      <c r="G143" s="662">
        <v>48</v>
      </c>
      <c r="H143" s="749">
        <v>48</v>
      </c>
      <c r="I143" s="1145">
        <v>0.21</v>
      </c>
      <c r="J143" s="749">
        <f>G143*E143*1.21</f>
        <v>174.24</v>
      </c>
    </row>
    <row r="144" spans="1:10">
      <c r="A144" s="331" t="s">
        <v>2586</v>
      </c>
      <c r="B144" s="7" t="s">
        <v>242</v>
      </c>
      <c r="C144" s="7" t="s">
        <v>243</v>
      </c>
      <c r="D144" s="296" t="s">
        <v>31</v>
      </c>
      <c r="E144" s="362" t="s">
        <v>234</v>
      </c>
      <c r="F144" s="251" t="s">
        <v>2826</v>
      </c>
      <c r="G144" s="662">
        <v>18</v>
      </c>
      <c r="H144" s="662">
        <v>18</v>
      </c>
      <c r="I144" s="663">
        <v>0.21</v>
      </c>
      <c r="J144" s="662">
        <f>G144*E144*1.21</f>
        <v>2178</v>
      </c>
    </row>
    <row r="145" spans="1:10">
      <c r="A145" s="331" t="s">
        <v>2587</v>
      </c>
      <c r="B145" s="7" t="s">
        <v>244</v>
      </c>
      <c r="C145" s="7" t="s">
        <v>243</v>
      </c>
      <c r="D145" s="296" t="s">
        <v>31</v>
      </c>
      <c r="E145" s="362" t="s">
        <v>234</v>
      </c>
      <c r="F145" s="251" t="s">
        <v>2826</v>
      </c>
      <c r="G145" s="662">
        <v>14</v>
      </c>
      <c r="H145" s="662">
        <v>14</v>
      </c>
      <c r="I145" s="663">
        <v>0.21</v>
      </c>
      <c r="J145" s="662">
        <f>G145*E145*1.21</f>
        <v>1694</v>
      </c>
    </row>
    <row r="146" spans="1:10">
      <c r="A146" s="332"/>
      <c r="B146" s="341"/>
      <c r="C146" s="385"/>
      <c r="D146" s="335"/>
      <c r="E146" s="358"/>
      <c r="F146" s="329"/>
      <c r="G146" s="378"/>
      <c r="H146" s="335"/>
      <c r="I146" s="373" t="s">
        <v>1429</v>
      </c>
      <c r="J146" s="1146">
        <v>5139</v>
      </c>
    </row>
    <row r="147" spans="1:10">
      <c r="A147" s="330" t="s">
        <v>434</v>
      </c>
      <c r="B147" s="217" t="s">
        <v>1126</v>
      </c>
      <c r="C147" s="230"/>
      <c r="D147" s="202"/>
      <c r="E147" s="227"/>
      <c r="F147" s="320"/>
      <c r="G147" s="375"/>
      <c r="H147" s="333"/>
      <c r="I147" s="320"/>
      <c r="J147" s="320"/>
    </row>
    <row r="148" spans="1:10" ht="102">
      <c r="A148" s="331" t="s">
        <v>435</v>
      </c>
      <c r="B148" s="162" t="s">
        <v>248</v>
      </c>
      <c r="C148" s="305" t="s">
        <v>2668</v>
      </c>
      <c r="D148" s="141" t="s">
        <v>31</v>
      </c>
      <c r="E148" s="299">
        <v>6</v>
      </c>
      <c r="F148" s="304"/>
      <c r="G148" s="374"/>
      <c r="H148" s="334"/>
      <c r="I148" s="304"/>
      <c r="J148" s="304"/>
    </row>
    <row r="149" spans="1:10" ht="89.25">
      <c r="A149" s="331" t="s">
        <v>438</v>
      </c>
      <c r="B149" s="302" t="s">
        <v>250</v>
      </c>
      <c r="C149" s="305" t="s">
        <v>2669</v>
      </c>
      <c r="D149" s="141" t="s">
        <v>31</v>
      </c>
      <c r="E149" s="299">
        <v>3</v>
      </c>
      <c r="F149" s="304"/>
      <c r="G149" s="374"/>
      <c r="H149" s="334"/>
      <c r="I149" s="304"/>
      <c r="J149" s="304"/>
    </row>
    <row r="150" spans="1:10" ht="140.25">
      <c r="A150" s="331" t="s">
        <v>441</v>
      </c>
      <c r="B150" s="302" t="s">
        <v>251</v>
      </c>
      <c r="C150" s="305" t="s">
        <v>2670</v>
      </c>
      <c r="D150" s="141" t="s">
        <v>31</v>
      </c>
      <c r="E150" s="300">
        <v>9</v>
      </c>
      <c r="F150" s="304"/>
      <c r="G150" s="374"/>
      <c r="H150" s="334"/>
      <c r="I150" s="304"/>
      <c r="J150" s="304"/>
    </row>
    <row r="151" spans="1:10" ht="76.5">
      <c r="A151" s="331" t="s">
        <v>443</v>
      </c>
      <c r="B151" s="302" t="s">
        <v>252</v>
      </c>
      <c r="C151" s="305" t="s">
        <v>2671</v>
      </c>
      <c r="D151" s="141" t="s">
        <v>31</v>
      </c>
      <c r="E151" s="300">
        <v>6</v>
      </c>
      <c r="F151" s="304"/>
      <c r="G151" s="374"/>
      <c r="H151" s="334"/>
      <c r="I151" s="304"/>
      <c r="J151" s="304"/>
    </row>
    <row r="152" spans="1:10" ht="89.25">
      <c r="A152" s="331" t="s">
        <v>446</v>
      </c>
      <c r="B152" s="302" t="s">
        <v>253</v>
      </c>
      <c r="C152" s="305" t="s">
        <v>254</v>
      </c>
      <c r="D152" s="141" t="s">
        <v>31</v>
      </c>
      <c r="E152" s="300">
        <v>12</v>
      </c>
      <c r="F152" s="304"/>
      <c r="G152" s="374"/>
      <c r="H152" s="334"/>
      <c r="I152" s="304"/>
      <c r="J152" s="304"/>
    </row>
    <row r="153" spans="1:10" ht="102">
      <c r="A153" s="331" t="s">
        <v>1430</v>
      </c>
      <c r="B153" s="302" t="s">
        <v>255</v>
      </c>
      <c r="C153" s="305" t="s">
        <v>2675</v>
      </c>
      <c r="D153" s="141" t="s">
        <v>31</v>
      </c>
      <c r="E153" s="299">
        <v>6</v>
      </c>
      <c r="F153" s="304"/>
      <c r="G153" s="374"/>
      <c r="H153" s="334"/>
      <c r="I153" s="304"/>
      <c r="J153" s="304"/>
    </row>
    <row r="154" spans="1:10" ht="114.75">
      <c r="A154" s="331" t="s">
        <v>1431</v>
      </c>
      <c r="B154" s="302" t="s">
        <v>256</v>
      </c>
      <c r="C154" s="305" t="s">
        <v>2672</v>
      </c>
      <c r="D154" s="141" t="s">
        <v>31</v>
      </c>
      <c r="E154" s="300">
        <v>120</v>
      </c>
      <c r="F154" s="304"/>
      <c r="G154" s="374"/>
      <c r="H154" s="334"/>
      <c r="I154" s="304"/>
      <c r="J154" s="304"/>
    </row>
    <row r="155" spans="1:10" ht="25.5">
      <c r="A155" s="331" t="s">
        <v>1432</v>
      </c>
      <c r="B155" s="302" t="s">
        <v>257</v>
      </c>
      <c r="C155" s="305" t="s">
        <v>2673</v>
      </c>
      <c r="D155" s="141" t="s">
        <v>31</v>
      </c>
      <c r="E155" s="300">
        <v>3</v>
      </c>
      <c r="F155" s="304"/>
      <c r="G155" s="374"/>
      <c r="H155" s="334"/>
      <c r="I155" s="304"/>
      <c r="J155" s="304"/>
    </row>
    <row r="156" spans="1:10" ht="102">
      <c r="A156" s="331" t="s">
        <v>1433</v>
      </c>
      <c r="B156" s="302" t="s">
        <v>258</v>
      </c>
      <c r="C156" s="305" t="s">
        <v>2674</v>
      </c>
      <c r="D156" s="141" t="s">
        <v>31</v>
      </c>
      <c r="E156" s="300">
        <v>3</v>
      </c>
      <c r="F156" s="304"/>
      <c r="G156" s="374"/>
      <c r="H156" s="334"/>
      <c r="I156" s="304"/>
      <c r="J156" s="304"/>
    </row>
    <row r="157" spans="1:10" ht="51">
      <c r="A157" s="331" t="s">
        <v>1434</v>
      </c>
      <c r="B157" s="302" t="s">
        <v>259</v>
      </c>
      <c r="C157" s="305" t="s">
        <v>2676</v>
      </c>
      <c r="D157" s="141" t="s">
        <v>31</v>
      </c>
      <c r="E157" s="300">
        <v>12</v>
      </c>
      <c r="F157" s="304"/>
      <c r="G157" s="374"/>
      <c r="H157" s="334"/>
      <c r="I157" s="304"/>
      <c r="J157" s="304"/>
    </row>
    <row r="158" spans="1:10" ht="25.5">
      <c r="A158" s="331" t="s">
        <v>1435</v>
      </c>
      <c r="B158" s="302" t="s">
        <v>260</v>
      </c>
      <c r="C158" s="305" t="s">
        <v>261</v>
      </c>
      <c r="D158" s="141" t="s">
        <v>249</v>
      </c>
      <c r="E158" s="300">
        <v>12</v>
      </c>
      <c r="F158" s="304"/>
      <c r="G158" s="374"/>
      <c r="H158" s="334"/>
      <c r="I158" s="304"/>
      <c r="J158" s="304"/>
    </row>
    <row r="159" spans="1:10" ht="25.5">
      <c r="A159" s="331" t="s">
        <v>1436</v>
      </c>
      <c r="B159" s="302" t="s">
        <v>262</v>
      </c>
      <c r="C159" s="305" t="s">
        <v>263</v>
      </c>
      <c r="D159" s="141" t="s">
        <v>249</v>
      </c>
      <c r="E159" s="299">
        <v>24</v>
      </c>
      <c r="F159" s="304"/>
      <c r="G159" s="374"/>
      <c r="H159" s="334"/>
      <c r="I159" s="304"/>
      <c r="J159" s="304"/>
    </row>
    <row r="160" spans="1:10" ht="63.75">
      <c r="A160" s="331" t="s">
        <v>1437</v>
      </c>
      <c r="B160" s="302" t="s">
        <v>264</v>
      </c>
      <c r="C160" s="305" t="s">
        <v>2677</v>
      </c>
      <c r="D160" s="141" t="s">
        <v>31</v>
      </c>
      <c r="E160" s="300">
        <v>30</v>
      </c>
      <c r="F160" s="304"/>
      <c r="G160" s="374"/>
      <c r="H160" s="334"/>
      <c r="I160" s="304"/>
      <c r="J160" s="304"/>
    </row>
    <row r="161" spans="1:10" ht="38.25">
      <c r="A161" s="331" t="s">
        <v>1438</v>
      </c>
      <c r="B161" s="302" t="s">
        <v>265</v>
      </c>
      <c r="C161" s="305" t="s">
        <v>2678</v>
      </c>
      <c r="D161" s="141" t="s">
        <v>31</v>
      </c>
      <c r="E161" s="300">
        <v>6</v>
      </c>
      <c r="F161" s="304"/>
      <c r="G161" s="374"/>
      <c r="H161" s="334"/>
      <c r="I161" s="304"/>
      <c r="J161" s="304"/>
    </row>
    <row r="162" spans="1:10">
      <c r="A162" s="332"/>
      <c r="B162" s="341"/>
      <c r="C162" s="385"/>
      <c r="D162" s="335"/>
      <c r="E162" s="358"/>
      <c r="F162" s="329"/>
      <c r="G162" s="378"/>
      <c r="H162" s="378"/>
      <c r="I162" s="373" t="s">
        <v>448</v>
      </c>
      <c r="J162" s="319"/>
    </row>
    <row r="163" spans="1:10">
      <c r="A163" s="330" t="s">
        <v>449</v>
      </c>
      <c r="B163" s="177" t="s">
        <v>2796</v>
      </c>
      <c r="C163" s="231"/>
      <c r="D163" s="333"/>
      <c r="E163" s="357"/>
      <c r="F163" s="320"/>
      <c r="G163" s="375"/>
      <c r="H163" s="333"/>
      <c r="I163" s="320"/>
      <c r="J163" s="320"/>
    </row>
    <row r="164" spans="1:10" ht="51">
      <c r="A164" s="331" t="s">
        <v>450</v>
      </c>
      <c r="B164" s="148" t="s">
        <v>269</v>
      </c>
      <c r="C164" s="305" t="s">
        <v>1127</v>
      </c>
      <c r="D164" s="141" t="s">
        <v>31</v>
      </c>
      <c r="E164" s="360">
        <v>3</v>
      </c>
      <c r="F164" s="304"/>
      <c r="G164" s="374"/>
      <c r="H164" s="334"/>
      <c r="I164" s="304"/>
      <c r="J164" s="304"/>
    </row>
    <row r="165" spans="1:10" ht="25.5">
      <c r="A165" s="331" t="s">
        <v>452</v>
      </c>
      <c r="B165" s="148" t="s">
        <v>270</v>
      </c>
      <c r="C165" s="305" t="s">
        <v>1128</v>
      </c>
      <c r="D165" s="141" t="s">
        <v>1129</v>
      </c>
      <c r="E165" s="360">
        <v>3</v>
      </c>
      <c r="F165" s="304"/>
      <c r="G165" s="374"/>
      <c r="H165" s="334"/>
      <c r="I165" s="304"/>
      <c r="J165" s="304"/>
    </row>
    <row r="166" spans="1:10">
      <c r="A166" s="332"/>
      <c r="B166" s="341"/>
      <c r="C166" s="385"/>
      <c r="D166" s="335"/>
      <c r="E166" s="358"/>
      <c r="F166" s="329"/>
      <c r="G166" s="378"/>
      <c r="H166" s="335"/>
      <c r="I166" s="373" t="s">
        <v>1439</v>
      </c>
      <c r="J166" s="319"/>
    </row>
    <row r="167" spans="1:10">
      <c r="A167" s="330" t="s">
        <v>454</v>
      </c>
      <c r="B167" s="177" t="s">
        <v>2795</v>
      </c>
      <c r="C167" s="232"/>
      <c r="D167" s="333"/>
      <c r="E167" s="357"/>
      <c r="F167" s="320"/>
      <c r="G167" s="375"/>
      <c r="H167" s="333"/>
      <c r="I167" s="320"/>
      <c r="J167" s="320"/>
    </row>
    <row r="168" spans="1:10" ht="25.5">
      <c r="A168" s="331" t="s">
        <v>456</v>
      </c>
      <c r="B168" s="148" t="s">
        <v>274</v>
      </c>
      <c r="C168" s="305" t="s">
        <v>2679</v>
      </c>
      <c r="D168" s="334" t="s">
        <v>31</v>
      </c>
      <c r="E168" s="300">
        <v>12</v>
      </c>
      <c r="F168" s="304"/>
      <c r="G168" s="374"/>
      <c r="H168" s="334"/>
      <c r="I168" s="304"/>
      <c r="J168" s="304"/>
    </row>
    <row r="169" spans="1:10" ht="38.25">
      <c r="A169" s="331" t="s">
        <v>459</v>
      </c>
      <c r="B169" s="148" t="s">
        <v>275</v>
      </c>
      <c r="C169" s="305" t="s">
        <v>276</v>
      </c>
      <c r="D169" s="334" t="s">
        <v>31</v>
      </c>
      <c r="E169" s="300">
        <v>18</v>
      </c>
      <c r="F169" s="304"/>
      <c r="G169" s="374"/>
      <c r="H169" s="334"/>
      <c r="I169" s="304"/>
      <c r="J169" s="304"/>
    </row>
    <row r="170" spans="1:10">
      <c r="A170" s="331" t="s">
        <v>461</v>
      </c>
      <c r="B170" s="302" t="s">
        <v>277</v>
      </c>
      <c r="C170" s="305" t="s">
        <v>2680</v>
      </c>
      <c r="D170" s="334" t="s">
        <v>31</v>
      </c>
      <c r="E170" s="144">
        <v>18</v>
      </c>
      <c r="F170" s="304"/>
      <c r="G170" s="374"/>
      <c r="H170" s="334"/>
      <c r="I170" s="304"/>
      <c r="J170" s="304"/>
    </row>
    <row r="171" spans="1:10" ht="25.5">
      <c r="A171" s="331" t="s">
        <v>1440</v>
      </c>
      <c r="B171" s="302" t="s">
        <v>278</v>
      </c>
      <c r="C171" s="305" t="s">
        <v>2681</v>
      </c>
      <c r="D171" s="384" t="s">
        <v>31</v>
      </c>
      <c r="E171" s="144">
        <v>12</v>
      </c>
      <c r="F171" s="304"/>
      <c r="G171" s="374"/>
      <c r="H171" s="334"/>
      <c r="I171" s="304"/>
      <c r="J171" s="304"/>
    </row>
    <row r="172" spans="1:10" ht="25.5">
      <c r="A172" s="331" t="s">
        <v>1441</v>
      </c>
      <c r="B172" s="148" t="s">
        <v>279</v>
      </c>
      <c r="C172" s="305" t="s">
        <v>280</v>
      </c>
      <c r="D172" s="334" t="s">
        <v>249</v>
      </c>
      <c r="E172" s="300">
        <v>30</v>
      </c>
      <c r="F172" s="304"/>
      <c r="G172" s="374"/>
      <c r="H172" s="334"/>
      <c r="I172" s="304"/>
      <c r="J172" s="304"/>
    </row>
    <row r="173" spans="1:10" ht="25.5">
      <c r="A173" s="331" t="s">
        <v>1442</v>
      </c>
      <c r="B173" s="148" t="s">
        <v>281</v>
      </c>
      <c r="C173" s="305" t="s">
        <v>282</v>
      </c>
      <c r="D173" s="334" t="s">
        <v>249</v>
      </c>
      <c r="E173" s="300">
        <v>30</v>
      </c>
      <c r="F173" s="304"/>
      <c r="G173" s="374"/>
      <c r="H173" s="334"/>
      <c r="I173" s="304"/>
      <c r="J173" s="304"/>
    </row>
    <row r="174" spans="1:10">
      <c r="A174" s="332"/>
      <c r="B174" s="341"/>
      <c r="C174" s="385"/>
      <c r="D174" s="335"/>
      <c r="E174" s="358"/>
      <c r="F174" s="329"/>
      <c r="G174" s="378"/>
      <c r="H174" s="335"/>
      <c r="I174" s="373" t="s">
        <v>463</v>
      </c>
      <c r="J174" s="319"/>
    </row>
    <row r="175" spans="1:10">
      <c r="A175" s="330" t="s">
        <v>464</v>
      </c>
      <c r="B175" s="177" t="s">
        <v>1130</v>
      </c>
      <c r="C175" s="233"/>
      <c r="D175" s="333"/>
      <c r="E175" s="357"/>
      <c r="F175" s="320"/>
      <c r="G175" s="375"/>
      <c r="H175" s="333"/>
      <c r="I175" s="320"/>
      <c r="J175" s="320"/>
    </row>
    <row r="176" spans="1:10" ht="51">
      <c r="A176" s="331" t="s">
        <v>465</v>
      </c>
      <c r="B176" s="148" t="s">
        <v>286</v>
      </c>
      <c r="C176" s="305" t="s">
        <v>2682</v>
      </c>
      <c r="D176" s="334" t="s">
        <v>31</v>
      </c>
      <c r="E176" s="300">
        <v>9</v>
      </c>
      <c r="F176" s="304"/>
      <c r="G176" s="374"/>
      <c r="H176" s="334"/>
      <c r="I176" s="304"/>
      <c r="J176" s="304"/>
    </row>
    <row r="177" spans="1:10" ht="89.25">
      <c r="A177" s="331" t="s">
        <v>1443</v>
      </c>
      <c r="B177" s="148" t="s">
        <v>287</v>
      </c>
      <c r="C177" s="305" t="s">
        <v>2683</v>
      </c>
      <c r="D177" s="334" t="s">
        <v>31</v>
      </c>
      <c r="E177" s="300">
        <v>3</v>
      </c>
      <c r="F177" s="304"/>
      <c r="G177" s="374"/>
      <c r="H177" s="334"/>
      <c r="I177" s="304"/>
      <c r="J177" s="304"/>
    </row>
    <row r="178" spans="1:10" ht="114.75">
      <c r="A178" s="331" t="s">
        <v>468</v>
      </c>
      <c r="B178" s="148" t="s">
        <v>288</v>
      </c>
      <c r="C178" s="305" t="s">
        <v>289</v>
      </c>
      <c r="D178" s="334" t="s">
        <v>31</v>
      </c>
      <c r="E178" s="299">
        <v>3</v>
      </c>
      <c r="F178" s="304"/>
      <c r="G178" s="374"/>
      <c r="H178" s="334"/>
      <c r="I178" s="304"/>
      <c r="J178" s="304"/>
    </row>
    <row r="179" spans="1:10" ht="51">
      <c r="A179" s="331" t="s">
        <v>471</v>
      </c>
      <c r="B179" s="148" t="s">
        <v>290</v>
      </c>
      <c r="C179" s="305" t="s">
        <v>291</v>
      </c>
      <c r="D179" s="334" t="s">
        <v>31</v>
      </c>
      <c r="E179" s="300">
        <v>36</v>
      </c>
      <c r="F179" s="304"/>
      <c r="G179" s="374"/>
      <c r="H179" s="334"/>
      <c r="I179" s="304"/>
      <c r="J179" s="304"/>
    </row>
    <row r="180" spans="1:10" ht="102">
      <c r="A180" s="331" t="s">
        <v>474</v>
      </c>
      <c r="B180" s="148" t="s">
        <v>292</v>
      </c>
      <c r="C180" s="305" t="s">
        <v>293</v>
      </c>
      <c r="D180" s="334" t="s">
        <v>31</v>
      </c>
      <c r="E180" s="300">
        <v>24</v>
      </c>
      <c r="F180" s="304"/>
      <c r="G180" s="374"/>
      <c r="H180" s="334"/>
      <c r="I180" s="304"/>
      <c r="J180" s="304"/>
    </row>
    <row r="181" spans="1:10" ht="89.25">
      <c r="A181" s="331" t="s">
        <v>477</v>
      </c>
      <c r="B181" s="148" t="s">
        <v>294</v>
      </c>
      <c r="C181" s="305" t="s">
        <v>295</v>
      </c>
      <c r="D181" s="334" t="s">
        <v>31</v>
      </c>
      <c r="E181" s="299">
        <v>3</v>
      </c>
      <c r="F181" s="304"/>
      <c r="G181" s="374"/>
      <c r="H181" s="334"/>
      <c r="I181" s="304"/>
      <c r="J181" s="304"/>
    </row>
    <row r="182" spans="1:10" ht="38.25">
      <c r="A182" s="331" t="s">
        <v>480</v>
      </c>
      <c r="B182" s="148" t="s">
        <v>296</v>
      </c>
      <c r="C182" s="305" t="s">
        <v>297</v>
      </c>
      <c r="D182" s="334" t="s">
        <v>31</v>
      </c>
      <c r="E182" s="299">
        <v>15</v>
      </c>
      <c r="F182" s="304"/>
      <c r="G182" s="374"/>
      <c r="H182" s="334"/>
      <c r="I182" s="304"/>
      <c r="J182" s="304"/>
    </row>
    <row r="183" spans="1:10" ht="38.25">
      <c r="A183" s="331" t="s">
        <v>482</v>
      </c>
      <c r="B183" s="148" t="s">
        <v>298</v>
      </c>
      <c r="C183" s="305" t="s">
        <v>299</v>
      </c>
      <c r="D183" s="334" t="s">
        <v>31</v>
      </c>
      <c r="E183" s="299">
        <v>24</v>
      </c>
      <c r="F183" s="304"/>
      <c r="G183" s="374"/>
      <c r="H183" s="334"/>
      <c r="I183" s="304"/>
      <c r="J183" s="304"/>
    </row>
    <row r="184" spans="1:10" ht="102">
      <c r="A184" s="331" t="s">
        <v>485</v>
      </c>
      <c r="B184" s="148" t="s">
        <v>300</v>
      </c>
      <c r="C184" s="305" t="s">
        <v>301</v>
      </c>
      <c r="D184" s="334" t="s">
        <v>31</v>
      </c>
      <c r="E184" s="300">
        <v>18</v>
      </c>
      <c r="F184" s="304"/>
      <c r="G184" s="374"/>
      <c r="H184" s="334"/>
      <c r="I184" s="304"/>
      <c r="J184" s="304"/>
    </row>
    <row r="185" spans="1:10" ht="51">
      <c r="A185" s="331" t="s">
        <v>488</v>
      </c>
      <c r="B185" s="148" t="s">
        <v>302</v>
      </c>
      <c r="C185" s="305" t="s">
        <v>1131</v>
      </c>
      <c r="D185" s="334" t="s">
        <v>31</v>
      </c>
      <c r="E185" s="299">
        <v>9</v>
      </c>
      <c r="F185" s="304"/>
      <c r="G185" s="374"/>
      <c r="H185" s="334"/>
      <c r="I185" s="304"/>
      <c r="J185" s="304"/>
    </row>
    <row r="186" spans="1:10" ht="51">
      <c r="A186" s="331" t="s">
        <v>491</v>
      </c>
      <c r="B186" s="148" t="s">
        <v>303</v>
      </c>
      <c r="C186" s="305" t="s">
        <v>304</v>
      </c>
      <c r="D186" s="334" t="s">
        <v>31</v>
      </c>
      <c r="E186" s="299">
        <v>9</v>
      </c>
      <c r="F186" s="304"/>
      <c r="G186" s="374"/>
      <c r="H186" s="334"/>
      <c r="I186" s="304"/>
      <c r="J186" s="304"/>
    </row>
    <row r="187" spans="1:10" ht="102">
      <c r="A187" s="331" t="s">
        <v>494</v>
      </c>
      <c r="B187" s="148" t="s">
        <v>305</v>
      </c>
      <c r="C187" s="305" t="s">
        <v>1132</v>
      </c>
      <c r="D187" s="334" t="s">
        <v>31</v>
      </c>
      <c r="E187" s="299">
        <v>9</v>
      </c>
      <c r="F187" s="304"/>
      <c r="G187" s="374"/>
      <c r="H187" s="334"/>
      <c r="I187" s="304"/>
      <c r="J187" s="304"/>
    </row>
    <row r="188" spans="1:10" ht="89.25">
      <c r="A188" s="331" t="s">
        <v>496</v>
      </c>
      <c r="B188" s="148" t="s">
        <v>306</v>
      </c>
      <c r="C188" s="305" t="s">
        <v>307</v>
      </c>
      <c r="D188" s="334" t="s">
        <v>31</v>
      </c>
      <c r="E188" s="299">
        <v>24</v>
      </c>
      <c r="F188" s="304"/>
      <c r="G188" s="374"/>
      <c r="H188" s="334"/>
      <c r="I188" s="304"/>
      <c r="J188" s="304"/>
    </row>
    <row r="189" spans="1:10">
      <c r="A189" s="332"/>
      <c r="B189" s="341"/>
      <c r="C189" s="385"/>
      <c r="D189" s="335"/>
      <c r="E189" s="358"/>
      <c r="F189" s="329"/>
      <c r="G189" s="378"/>
      <c r="H189" s="335"/>
      <c r="I189" s="373" t="s">
        <v>519</v>
      </c>
      <c r="J189" s="319"/>
    </row>
    <row r="190" spans="1:10">
      <c r="A190" s="330" t="s">
        <v>520</v>
      </c>
      <c r="B190" s="177" t="s">
        <v>1444</v>
      </c>
      <c r="C190" s="234"/>
      <c r="D190" s="336"/>
      <c r="E190" s="357"/>
      <c r="F190" s="324"/>
      <c r="G190" s="376"/>
      <c r="H190" s="336"/>
      <c r="I190" s="324"/>
      <c r="J190" s="324"/>
    </row>
    <row r="191" spans="1:10" ht="76.5">
      <c r="A191" s="331" t="s">
        <v>521</v>
      </c>
      <c r="B191" s="148" t="s">
        <v>311</v>
      </c>
      <c r="C191" s="305" t="s">
        <v>312</v>
      </c>
      <c r="D191" s="334" t="s">
        <v>31</v>
      </c>
      <c r="E191" s="299">
        <v>12</v>
      </c>
      <c r="F191" s="304"/>
      <c r="G191" s="374"/>
      <c r="H191" s="334"/>
      <c r="I191" s="304"/>
      <c r="J191" s="304"/>
    </row>
    <row r="192" spans="1:10" ht="51">
      <c r="A192" s="331" t="s">
        <v>524</v>
      </c>
      <c r="B192" s="148" t="s">
        <v>313</v>
      </c>
      <c r="C192" s="305" t="s">
        <v>314</v>
      </c>
      <c r="D192" s="334" t="s">
        <v>87</v>
      </c>
      <c r="E192" s="299">
        <v>12</v>
      </c>
      <c r="F192" s="304"/>
      <c r="G192" s="374"/>
      <c r="H192" s="334"/>
      <c r="I192" s="304"/>
      <c r="J192" s="304"/>
    </row>
    <row r="193" spans="1:10" ht="51">
      <c r="A193" s="331" t="s">
        <v>527</v>
      </c>
      <c r="B193" s="148" t="s">
        <v>315</v>
      </c>
      <c r="C193" s="305" t="s">
        <v>316</v>
      </c>
      <c r="D193" s="334" t="s">
        <v>87</v>
      </c>
      <c r="E193" s="299">
        <v>36</v>
      </c>
      <c r="F193" s="304"/>
      <c r="G193" s="374"/>
      <c r="H193" s="334"/>
      <c r="I193" s="304"/>
      <c r="J193" s="304"/>
    </row>
    <row r="194" spans="1:10">
      <c r="A194" s="331" t="s">
        <v>530</v>
      </c>
      <c r="B194" s="148" t="s">
        <v>317</v>
      </c>
      <c r="C194" s="305" t="s">
        <v>318</v>
      </c>
      <c r="D194" s="334" t="s">
        <v>87</v>
      </c>
      <c r="E194" s="299">
        <v>12</v>
      </c>
      <c r="F194" s="304"/>
      <c r="G194" s="374"/>
      <c r="H194" s="334"/>
      <c r="I194" s="304"/>
      <c r="J194" s="304"/>
    </row>
    <row r="195" spans="1:10">
      <c r="A195" s="332"/>
      <c r="B195" s="341"/>
      <c r="C195" s="385"/>
      <c r="D195" s="335"/>
      <c r="E195" s="358"/>
      <c r="F195" s="329"/>
      <c r="G195" s="378"/>
      <c r="H195" s="335"/>
      <c r="I195" s="373" t="s">
        <v>557</v>
      </c>
      <c r="J195" s="319"/>
    </row>
    <row r="196" spans="1:10">
      <c r="A196" s="330" t="s">
        <v>558</v>
      </c>
      <c r="B196" s="177" t="s">
        <v>1446</v>
      </c>
      <c r="C196" s="235"/>
      <c r="D196" s="333"/>
      <c r="E196" s="357"/>
      <c r="F196" s="320"/>
      <c r="G196" s="375"/>
      <c r="H196" s="333"/>
      <c r="I196" s="320"/>
      <c r="J196" s="320"/>
    </row>
    <row r="197" spans="1:10" ht="25.5">
      <c r="A197" s="331" t="s">
        <v>559</v>
      </c>
      <c r="B197" s="148" t="s">
        <v>322</v>
      </c>
      <c r="C197" s="305" t="s">
        <v>323</v>
      </c>
      <c r="D197" s="141" t="s">
        <v>31</v>
      </c>
      <c r="E197" s="300">
        <v>3</v>
      </c>
      <c r="F197" s="304"/>
      <c r="G197" s="374"/>
      <c r="H197" s="334"/>
      <c r="I197" s="304"/>
      <c r="J197" s="304"/>
    </row>
    <row r="198" spans="1:10">
      <c r="A198" s="332"/>
      <c r="B198" s="341"/>
      <c r="C198" s="385"/>
      <c r="D198" s="335"/>
      <c r="E198" s="358"/>
      <c r="F198" s="329"/>
      <c r="G198" s="378"/>
      <c r="H198" s="335"/>
      <c r="I198" s="373" t="s">
        <v>565</v>
      </c>
      <c r="J198" s="319"/>
    </row>
    <row r="199" spans="1:10">
      <c r="A199" s="330" t="s">
        <v>566</v>
      </c>
      <c r="B199" s="177" t="s">
        <v>1447</v>
      </c>
      <c r="C199" s="235"/>
      <c r="D199" s="333"/>
      <c r="E199" s="357"/>
      <c r="F199" s="320"/>
      <c r="G199" s="375"/>
      <c r="H199" s="333"/>
      <c r="I199" s="320"/>
      <c r="J199" s="320"/>
    </row>
    <row r="200" spans="1:10">
      <c r="A200" s="331" t="s">
        <v>567</v>
      </c>
      <c r="B200" s="423" t="s">
        <v>1445</v>
      </c>
      <c r="C200" s="305" t="s">
        <v>325</v>
      </c>
      <c r="D200" s="141" t="s">
        <v>49</v>
      </c>
      <c r="E200" s="300">
        <v>12</v>
      </c>
      <c r="F200" s="304"/>
      <c r="G200" s="374"/>
      <c r="H200" s="334"/>
      <c r="I200" s="304"/>
      <c r="J200" s="304"/>
    </row>
    <row r="201" spans="1:10">
      <c r="A201" s="332"/>
      <c r="B201" s="341"/>
      <c r="C201" s="385"/>
      <c r="D201" s="335"/>
      <c r="E201" s="358"/>
      <c r="F201" s="329"/>
      <c r="G201" s="378"/>
      <c r="H201" s="335"/>
      <c r="I201" s="373" t="s">
        <v>571</v>
      </c>
      <c r="J201" s="319"/>
    </row>
    <row r="202" spans="1:10">
      <c r="A202" s="330" t="s">
        <v>572</v>
      </c>
      <c r="B202" s="177" t="s">
        <v>1448</v>
      </c>
      <c r="C202" s="235"/>
      <c r="D202" s="333"/>
      <c r="E202" s="357"/>
      <c r="F202" s="320"/>
      <c r="G202" s="375"/>
      <c r="H202" s="333"/>
      <c r="I202" s="320"/>
      <c r="J202" s="320"/>
    </row>
    <row r="203" spans="1:10" ht="25.5">
      <c r="A203" s="331" t="s">
        <v>573</v>
      </c>
      <c r="B203" s="148" t="s">
        <v>327</v>
      </c>
      <c r="C203" s="305" t="s">
        <v>2684</v>
      </c>
      <c r="D203" s="141" t="s">
        <v>31</v>
      </c>
      <c r="E203" s="300">
        <v>6</v>
      </c>
      <c r="F203" s="304"/>
      <c r="G203" s="374"/>
      <c r="H203" s="334"/>
      <c r="I203" s="304"/>
      <c r="J203" s="304"/>
    </row>
    <row r="204" spans="1:10">
      <c r="A204" s="332"/>
      <c r="B204" s="341"/>
      <c r="C204" s="385"/>
      <c r="D204" s="335"/>
      <c r="E204" s="358"/>
      <c r="F204" s="329"/>
      <c r="G204" s="378"/>
      <c r="H204" s="335"/>
      <c r="I204" s="373" t="s">
        <v>582</v>
      </c>
      <c r="J204" s="319"/>
    </row>
    <row r="205" spans="1:10">
      <c r="A205" s="262" t="s">
        <v>583</v>
      </c>
      <c r="B205" s="424" t="s">
        <v>2792</v>
      </c>
      <c r="C205" s="322"/>
      <c r="D205" s="333"/>
      <c r="E205" s="357"/>
      <c r="F205" s="249"/>
      <c r="G205" s="205"/>
      <c r="H205" s="333"/>
      <c r="I205" s="250"/>
      <c r="J205" s="320"/>
    </row>
    <row r="206" spans="1:10" ht="25.5">
      <c r="A206" s="331" t="s">
        <v>584</v>
      </c>
      <c r="B206" s="148" t="s">
        <v>328</v>
      </c>
      <c r="C206" s="305" t="s">
        <v>2685</v>
      </c>
      <c r="D206" s="141" t="s">
        <v>31</v>
      </c>
      <c r="E206" s="300">
        <v>3</v>
      </c>
      <c r="F206" s="304"/>
      <c r="G206" s="374"/>
      <c r="H206" s="334"/>
      <c r="I206" s="304"/>
      <c r="J206" s="304"/>
    </row>
    <row r="207" spans="1:10">
      <c r="A207" s="331" t="s">
        <v>586</v>
      </c>
      <c r="B207" s="148" t="s">
        <v>329</v>
      </c>
      <c r="C207" s="305" t="s">
        <v>330</v>
      </c>
      <c r="D207" s="141" t="s">
        <v>249</v>
      </c>
      <c r="E207" s="300">
        <v>3</v>
      </c>
      <c r="F207" s="304"/>
      <c r="G207" s="374"/>
      <c r="H207" s="334"/>
      <c r="I207" s="304"/>
      <c r="J207" s="304"/>
    </row>
    <row r="208" spans="1:10">
      <c r="A208" s="332"/>
      <c r="B208" s="341"/>
      <c r="C208" s="385"/>
      <c r="D208" s="335"/>
      <c r="E208" s="358"/>
      <c r="F208" s="329"/>
      <c r="G208" s="378"/>
      <c r="H208" s="335"/>
      <c r="I208" s="373" t="s">
        <v>620</v>
      </c>
      <c r="J208" s="319"/>
    </row>
    <row r="209" spans="1:10">
      <c r="A209" s="262" t="s">
        <v>621</v>
      </c>
      <c r="B209" s="424" t="s">
        <v>2793</v>
      </c>
      <c r="C209" s="322"/>
      <c r="D209" s="333"/>
      <c r="E209" s="357"/>
      <c r="F209" s="249"/>
      <c r="G209" s="205"/>
      <c r="H209" s="333"/>
      <c r="I209" s="250"/>
      <c r="J209" s="320"/>
    </row>
    <row r="210" spans="1:10">
      <c r="A210" s="331" t="s">
        <v>622</v>
      </c>
      <c r="B210" s="148" t="s">
        <v>331</v>
      </c>
      <c r="C210" s="236" t="s">
        <v>332</v>
      </c>
      <c r="D210" s="141" t="s">
        <v>87</v>
      </c>
      <c r="E210" s="300">
        <v>6</v>
      </c>
      <c r="F210" s="304"/>
      <c r="G210" s="374"/>
      <c r="H210" s="334"/>
      <c r="I210" s="304"/>
      <c r="J210" s="304"/>
    </row>
    <row r="211" spans="1:10">
      <c r="A211" s="332"/>
      <c r="B211" s="341"/>
      <c r="C211" s="385"/>
      <c r="D211" s="335"/>
      <c r="E211" s="358"/>
      <c r="F211" s="329"/>
      <c r="G211" s="378"/>
      <c r="H211" s="335"/>
      <c r="I211" s="373" t="s">
        <v>726</v>
      </c>
      <c r="J211" s="319"/>
    </row>
    <row r="212" spans="1:10">
      <c r="A212" s="262" t="s">
        <v>727</v>
      </c>
      <c r="B212" s="424" t="s">
        <v>2794</v>
      </c>
      <c r="C212" s="322"/>
      <c r="D212" s="333"/>
      <c r="E212" s="357"/>
      <c r="F212" s="249"/>
      <c r="G212" s="205"/>
      <c r="H212" s="333"/>
      <c r="I212" s="250"/>
      <c r="J212" s="320"/>
    </row>
    <row r="213" spans="1:10">
      <c r="A213" s="331" t="s">
        <v>728</v>
      </c>
      <c r="B213" s="148" t="s">
        <v>333</v>
      </c>
      <c r="C213" s="305" t="s">
        <v>334</v>
      </c>
      <c r="D213" s="141" t="s">
        <v>31</v>
      </c>
      <c r="E213" s="299">
        <v>3</v>
      </c>
      <c r="F213" s="304"/>
      <c r="G213" s="374"/>
      <c r="H213" s="334"/>
      <c r="I213" s="304"/>
      <c r="J213" s="304"/>
    </row>
    <row r="214" spans="1:10">
      <c r="A214" s="332"/>
      <c r="B214" s="341"/>
      <c r="C214" s="385"/>
      <c r="D214" s="335"/>
      <c r="E214" s="358"/>
      <c r="F214" s="329"/>
      <c r="G214" s="378"/>
      <c r="H214" s="335"/>
      <c r="I214" s="373" t="s">
        <v>731</v>
      </c>
      <c r="J214" s="319"/>
    </row>
    <row r="215" spans="1:10">
      <c r="A215" s="330" t="s">
        <v>736</v>
      </c>
      <c r="B215" s="177" t="s">
        <v>2791</v>
      </c>
      <c r="C215" s="233"/>
      <c r="D215" s="333"/>
      <c r="E215" s="357"/>
      <c r="F215" s="320"/>
      <c r="G215" s="375"/>
      <c r="H215" s="333"/>
      <c r="I215" s="320"/>
      <c r="J215" s="320"/>
    </row>
    <row r="216" spans="1:10" ht="51">
      <c r="A216" s="331" t="s">
        <v>738</v>
      </c>
      <c r="B216" s="148" t="s">
        <v>337</v>
      </c>
      <c r="C216" s="305" t="s">
        <v>2686</v>
      </c>
      <c r="D216" s="334" t="s">
        <v>31</v>
      </c>
      <c r="E216" s="300">
        <v>6</v>
      </c>
      <c r="F216" s="304"/>
      <c r="G216" s="374"/>
      <c r="H216" s="334"/>
      <c r="I216" s="304"/>
      <c r="J216" s="304"/>
    </row>
    <row r="217" spans="1:10" ht="38.25">
      <c r="A217" s="331" t="s">
        <v>742</v>
      </c>
      <c r="B217" s="148" t="s">
        <v>339</v>
      </c>
      <c r="C217" s="305" t="s">
        <v>2688</v>
      </c>
      <c r="D217" s="334" t="s">
        <v>249</v>
      </c>
      <c r="E217" s="299">
        <v>3</v>
      </c>
      <c r="F217" s="304"/>
      <c r="G217" s="374"/>
      <c r="H217" s="334"/>
      <c r="I217" s="304"/>
      <c r="J217" s="304"/>
    </row>
    <row r="218" spans="1:10" ht="38.25">
      <c r="A218" s="331" t="s">
        <v>745</v>
      </c>
      <c r="B218" s="148" t="s">
        <v>341</v>
      </c>
      <c r="C218" s="305" t="s">
        <v>2687</v>
      </c>
      <c r="D218" s="334" t="s">
        <v>249</v>
      </c>
      <c r="E218" s="300">
        <v>6</v>
      </c>
      <c r="F218" s="304"/>
      <c r="G218" s="374"/>
      <c r="H218" s="334"/>
      <c r="I218" s="304"/>
      <c r="J218" s="304"/>
    </row>
    <row r="219" spans="1:10" ht="51">
      <c r="A219" s="331" t="s">
        <v>747</v>
      </c>
      <c r="B219" s="148" t="s">
        <v>343</v>
      </c>
      <c r="C219" s="305" t="s">
        <v>344</v>
      </c>
      <c r="D219" s="334" t="s">
        <v>249</v>
      </c>
      <c r="E219" s="300">
        <v>3</v>
      </c>
      <c r="F219" s="304"/>
      <c r="G219" s="374"/>
      <c r="H219" s="334"/>
      <c r="I219" s="304"/>
      <c r="J219" s="304"/>
    </row>
    <row r="220" spans="1:10" ht="51">
      <c r="A220" s="331" t="s">
        <v>751</v>
      </c>
      <c r="B220" s="148" t="s">
        <v>346</v>
      </c>
      <c r="C220" s="305" t="s">
        <v>347</v>
      </c>
      <c r="D220" s="334" t="s">
        <v>249</v>
      </c>
      <c r="E220" s="300">
        <v>3</v>
      </c>
      <c r="F220" s="304"/>
      <c r="G220" s="374"/>
      <c r="H220" s="334"/>
      <c r="I220" s="304"/>
      <c r="J220" s="304"/>
    </row>
    <row r="221" spans="1:10" ht="51">
      <c r="A221" s="331" t="s">
        <v>755</v>
      </c>
      <c r="B221" s="148" t="s">
        <v>349</v>
      </c>
      <c r="C221" s="380" t="s">
        <v>2689</v>
      </c>
      <c r="D221" s="334" t="s">
        <v>31</v>
      </c>
      <c r="E221" s="300">
        <v>3</v>
      </c>
      <c r="F221" s="304"/>
      <c r="G221" s="374"/>
      <c r="H221" s="334"/>
      <c r="I221" s="304"/>
      <c r="J221" s="304"/>
    </row>
    <row r="222" spans="1:10">
      <c r="A222" s="332"/>
      <c r="B222" s="341"/>
      <c r="C222" s="385"/>
      <c r="D222" s="335"/>
      <c r="E222" s="358"/>
      <c r="F222" s="329"/>
      <c r="G222" s="378"/>
      <c r="H222" s="335"/>
      <c r="I222" s="373" t="s">
        <v>802</v>
      </c>
      <c r="J222" s="319"/>
    </row>
    <row r="223" spans="1:10">
      <c r="A223" s="330" t="s">
        <v>803</v>
      </c>
      <c r="B223" s="343" t="s">
        <v>1133</v>
      </c>
      <c r="C223" s="322"/>
      <c r="D223" s="333"/>
      <c r="E223" s="357"/>
      <c r="F223" s="249"/>
      <c r="G223" s="205"/>
      <c r="H223" s="333"/>
      <c r="I223" s="250"/>
      <c r="J223" s="320"/>
    </row>
    <row r="224" spans="1:10" ht="39">
      <c r="A224" s="331" t="s">
        <v>805</v>
      </c>
      <c r="B224" s="192" t="s">
        <v>351</v>
      </c>
      <c r="C224" s="237" t="s">
        <v>1134</v>
      </c>
      <c r="D224" s="334" t="s">
        <v>31</v>
      </c>
      <c r="E224" s="300">
        <v>9</v>
      </c>
      <c r="F224" s="304"/>
      <c r="G224" s="374"/>
      <c r="H224" s="334"/>
      <c r="I224" s="304"/>
      <c r="J224" s="304"/>
    </row>
    <row r="225" spans="1:10">
      <c r="A225" s="332"/>
      <c r="B225" s="341"/>
      <c r="C225" s="385"/>
      <c r="D225" s="335"/>
      <c r="E225" s="358"/>
      <c r="F225" s="329"/>
      <c r="G225" s="378"/>
      <c r="H225" s="335"/>
      <c r="I225" s="373" t="s">
        <v>749</v>
      </c>
      <c r="J225" s="319"/>
    </row>
    <row r="226" spans="1:10">
      <c r="A226" s="330" t="s">
        <v>859</v>
      </c>
      <c r="B226" s="180" t="s">
        <v>2790</v>
      </c>
      <c r="C226" s="189"/>
      <c r="D226" s="336"/>
      <c r="E226" s="185"/>
      <c r="F226" s="324"/>
      <c r="G226" s="376"/>
      <c r="H226" s="336"/>
      <c r="I226" s="324"/>
      <c r="J226" s="324"/>
    </row>
    <row r="227" spans="1:10">
      <c r="A227" s="331" t="s">
        <v>860</v>
      </c>
      <c r="B227" s="192" t="s">
        <v>355</v>
      </c>
      <c r="C227" s="237" t="s">
        <v>356</v>
      </c>
      <c r="D227" s="334" t="s">
        <v>31</v>
      </c>
      <c r="E227" s="300">
        <v>9</v>
      </c>
      <c r="F227" s="304"/>
      <c r="G227" s="374"/>
      <c r="H227" s="334"/>
      <c r="I227" s="304"/>
      <c r="J227" s="304"/>
    </row>
    <row r="228" spans="1:10">
      <c r="A228" s="331" t="s">
        <v>863</v>
      </c>
      <c r="B228" s="148" t="s">
        <v>358</v>
      </c>
      <c r="C228" s="305" t="s">
        <v>2690</v>
      </c>
      <c r="D228" s="334" t="s">
        <v>249</v>
      </c>
      <c r="E228" s="300">
        <v>9</v>
      </c>
      <c r="F228" s="304"/>
      <c r="G228" s="374"/>
      <c r="H228" s="334"/>
      <c r="I228" s="304"/>
      <c r="J228" s="304"/>
    </row>
    <row r="229" spans="1:10">
      <c r="A229" s="332"/>
      <c r="B229" s="341"/>
      <c r="C229" s="385"/>
      <c r="D229" s="335"/>
      <c r="E229" s="358"/>
      <c r="F229" s="329"/>
      <c r="G229" s="219"/>
      <c r="H229" s="220"/>
      <c r="I229" s="210" t="s">
        <v>870</v>
      </c>
      <c r="J229" s="319"/>
    </row>
    <row r="230" spans="1:10">
      <c r="A230" s="330" t="s">
        <v>871</v>
      </c>
      <c r="B230" s="180" t="s">
        <v>361</v>
      </c>
      <c r="C230" s="235"/>
      <c r="D230" s="333"/>
      <c r="E230" s="357"/>
      <c r="F230" s="320"/>
      <c r="G230" s="375"/>
      <c r="H230" s="333"/>
      <c r="I230" s="320"/>
      <c r="J230" s="320"/>
    </row>
    <row r="231" spans="1:10" ht="114.75">
      <c r="A231" s="331" t="s">
        <v>873</v>
      </c>
      <c r="B231" s="148" t="s">
        <v>363</v>
      </c>
      <c r="C231" s="305" t="s">
        <v>364</v>
      </c>
      <c r="D231" s="334" t="s">
        <v>31</v>
      </c>
      <c r="E231" s="300">
        <v>6</v>
      </c>
      <c r="F231" s="304"/>
      <c r="G231" s="374"/>
      <c r="H231" s="334"/>
      <c r="I231" s="304"/>
      <c r="J231" s="304"/>
    </row>
    <row r="232" spans="1:10" ht="51">
      <c r="A232" s="331" t="s">
        <v>876</v>
      </c>
      <c r="B232" s="148" t="s">
        <v>366</v>
      </c>
      <c r="C232" s="305" t="s">
        <v>2691</v>
      </c>
      <c r="D232" s="334" t="s">
        <v>31</v>
      </c>
      <c r="E232" s="300">
        <v>9</v>
      </c>
      <c r="F232" s="304"/>
      <c r="G232" s="374"/>
      <c r="H232" s="334"/>
      <c r="I232" s="304"/>
      <c r="J232" s="304"/>
    </row>
    <row r="233" spans="1:10">
      <c r="A233" s="331" t="s">
        <v>878</v>
      </c>
      <c r="B233" s="148" t="s">
        <v>367</v>
      </c>
      <c r="C233" s="305" t="s">
        <v>368</v>
      </c>
      <c r="D233" s="334" t="s">
        <v>31</v>
      </c>
      <c r="E233" s="300">
        <v>12</v>
      </c>
      <c r="F233" s="304"/>
      <c r="G233" s="374"/>
      <c r="H233" s="334"/>
      <c r="I233" s="304"/>
      <c r="J233" s="304"/>
    </row>
    <row r="234" spans="1:10" ht="51">
      <c r="A234" s="331" t="s">
        <v>880</v>
      </c>
      <c r="B234" s="148" t="s">
        <v>369</v>
      </c>
      <c r="C234" s="348" t="s">
        <v>2692</v>
      </c>
      <c r="D234" s="334" t="s">
        <v>31</v>
      </c>
      <c r="E234" s="300">
        <v>12</v>
      </c>
      <c r="F234" s="304"/>
      <c r="G234" s="374"/>
      <c r="H234" s="334"/>
      <c r="I234" s="304"/>
      <c r="J234" s="304"/>
    </row>
    <row r="235" spans="1:10">
      <c r="A235" s="332"/>
      <c r="B235" s="341"/>
      <c r="C235" s="385"/>
      <c r="D235" s="335"/>
      <c r="E235" s="358"/>
      <c r="F235" s="329"/>
      <c r="G235" s="378"/>
      <c r="H235" s="335"/>
      <c r="I235" s="373" t="s">
        <v>901</v>
      </c>
      <c r="J235" s="319"/>
    </row>
    <row r="236" spans="1:10">
      <c r="A236" s="330" t="s">
        <v>902</v>
      </c>
      <c r="B236" s="180" t="s">
        <v>2789</v>
      </c>
      <c r="C236" s="189"/>
      <c r="D236" s="336"/>
      <c r="E236" s="357"/>
      <c r="F236" s="324"/>
      <c r="G236" s="376"/>
      <c r="H236" s="336"/>
      <c r="I236" s="324"/>
      <c r="J236" s="324"/>
    </row>
    <row r="237" spans="1:10">
      <c r="A237" s="331" t="s">
        <v>903</v>
      </c>
      <c r="B237" s="302" t="s">
        <v>373</v>
      </c>
      <c r="C237" s="236" t="s">
        <v>374</v>
      </c>
      <c r="D237" s="334" t="s">
        <v>249</v>
      </c>
      <c r="E237" s="360">
        <v>12</v>
      </c>
      <c r="F237" s="304"/>
      <c r="G237" s="374"/>
      <c r="H237" s="334"/>
      <c r="I237" s="304"/>
      <c r="J237" s="304"/>
    </row>
    <row r="238" spans="1:10" ht="25.5">
      <c r="A238" s="331" t="s">
        <v>906</v>
      </c>
      <c r="B238" s="302" t="s">
        <v>376</v>
      </c>
      <c r="C238" s="305" t="s">
        <v>377</v>
      </c>
      <c r="D238" s="334" t="s">
        <v>249</v>
      </c>
      <c r="E238" s="360">
        <v>12</v>
      </c>
      <c r="F238" s="304"/>
      <c r="G238" s="374"/>
      <c r="H238" s="334"/>
      <c r="I238" s="304"/>
      <c r="J238" s="304"/>
    </row>
    <row r="239" spans="1:10">
      <c r="A239" s="332"/>
      <c r="B239" s="341"/>
      <c r="C239" s="385"/>
      <c r="D239" s="335"/>
      <c r="E239" s="358"/>
      <c r="F239" s="329"/>
      <c r="G239" s="378"/>
      <c r="H239" s="335"/>
      <c r="I239" s="373" t="s">
        <v>913</v>
      </c>
      <c r="J239" s="319"/>
    </row>
    <row r="240" spans="1:10">
      <c r="A240" s="330" t="s">
        <v>914</v>
      </c>
      <c r="B240" s="181" t="s">
        <v>2788</v>
      </c>
      <c r="C240" s="189"/>
      <c r="D240" s="336"/>
      <c r="E240" s="357"/>
      <c r="F240" s="324"/>
      <c r="G240" s="376"/>
      <c r="H240" s="336"/>
      <c r="I240" s="324"/>
      <c r="J240" s="324"/>
    </row>
    <row r="241" spans="1:10" ht="38.25">
      <c r="A241" s="331" t="s">
        <v>915</v>
      </c>
      <c r="B241" s="302" t="s">
        <v>380</v>
      </c>
      <c r="C241" s="305" t="s">
        <v>381</v>
      </c>
      <c r="D241" s="144" t="s">
        <v>31</v>
      </c>
      <c r="E241" s="299">
        <v>1080</v>
      </c>
      <c r="F241" s="304"/>
      <c r="G241" s="374"/>
      <c r="H241" s="334"/>
      <c r="I241" s="304"/>
      <c r="J241" s="304"/>
    </row>
    <row r="242" spans="1:10" ht="127.5">
      <c r="A242" s="331" t="s">
        <v>917</v>
      </c>
      <c r="B242" s="302" t="s">
        <v>382</v>
      </c>
      <c r="C242" s="305" t="s">
        <v>383</v>
      </c>
      <c r="D242" s="144" t="s">
        <v>31</v>
      </c>
      <c r="E242" s="299">
        <v>1440</v>
      </c>
      <c r="F242" s="304"/>
      <c r="G242" s="374"/>
      <c r="H242" s="334"/>
      <c r="I242" s="304"/>
      <c r="J242" s="304"/>
    </row>
    <row r="243" spans="1:10" ht="38.25">
      <c r="A243" s="331" t="s">
        <v>918</v>
      </c>
      <c r="B243" s="302" t="s">
        <v>384</v>
      </c>
      <c r="C243" s="305" t="s">
        <v>385</v>
      </c>
      <c r="D243" s="144" t="s">
        <v>31</v>
      </c>
      <c r="E243" s="299">
        <v>720</v>
      </c>
      <c r="F243" s="304"/>
      <c r="G243" s="374"/>
      <c r="H243" s="334"/>
      <c r="I243" s="304"/>
      <c r="J243" s="304"/>
    </row>
    <row r="244" spans="1:10" ht="51">
      <c r="A244" s="331" t="s">
        <v>919</v>
      </c>
      <c r="B244" s="302" t="s">
        <v>386</v>
      </c>
      <c r="C244" s="305" t="s">
        <v>387</v>
      </c>
      <c r="D244" s="144" t="s">
        <v>31</v>
      </c>
      <c r="E244" s="299">
        <v>1800</v>
      </c>
      <c r="F244" s="304"/>
      <c r="G244" s="374"/>
      <c r="H244" s="334"/>
      <c r="I244" s="304"/>
      <c r="J244" s="304"/>
    </row>
    <row r="245" spans="1:10" ht="38.25">
      <c r="A245" s="331" t="s">
        <v>921</v>
      </c>
      <c r="B245" s="302" t="s">
        <v>388</v>
      </c>
      <c r="C245" s="305" t="s">
        <v>389</v>
      </c>
      <c r="D245" s="144" t="s">
        <v>31</v>
      </c>
      <c r="E245" s="299">
        <v>1080</v>
      </c>
      <c r="F245" s="304"/>
      <c r="G245" s="374"/>
      <c r="H245" s="334"/>
      <c r="I245" s="304"/>
      <c r="J245" s="304"/>
    </row>
    <row r="246" spans="1:10" ht="38.25">
      <c r="A246" s="331" t="s">
        <v>924</v>
      </c>
      <c r="B246" s="302" t="s">
        <v>390</v>
      </c>
      <c r="C246" s="305" t="s">
        <v>391</v>
      </c>
      <c r="D246" s="144" t="s">
        <v>31</v>
      </c>
      <c r="E246" s="299">
        <v>1080</v>
      </c>
      <c r="F246" s="304"/>
      <c r="G246" s="374"/>
      <c r="H246" s="334"/>
      <c r="I246" s="304"/>
      <c r="J246" s="304"/>
    </row>
    <row r="247" spans="1:10">
      <c r="A247" s="332"/>
      <c r="B247" s="341"/>
      <c r="C247" s="385"/>
      <c r="D247" s="335"/>
      <c r="E247" s="358"/>
      <c r="F247" s="404"/>
      <c r="G247" s="327"/>
      <c r="H247" s="405"/>
      <c r="I247" s="406" t="s">
        <v>920</v>
      </c>
      <c r="J247" s="407"/>
    </row>
    <row r="248" spans="1:10">
      <c r="A248" s="430">
        <v>42</v>
      </c>
      <c r="B248" s="343" t="s">
        <v>2787</v>
      </c>
      <c r="C248" s="322"/>
      <c r="D248" s="333"/>
      <c r="E248" s="445"/>
      <c r="F248" s="320"/>
      <c r="G248" s="426"/>
      <c r="H248" s="333"/>
      <c r="I248" s="320"/>
      <c r="J248" s="320"/>
    </row>
    <row r="249" spans="1:10" ht="25.5">
      <c r="A249" s="331" t="s">
        <v>956</v>
      </c>
      <c r="B249" s="302" t="s">
        <v>392</v>
      </c>
      <c r="C249" s="305" t="s">
        <v>2693</v>
      </c>
      <c r="D249" s="144" t="s">
        <v>49</v>
      </c>
      <c r="E249" s="299">
        <v>36</v>
      </c>
      <c r="F249" s="304"/>
      <c r="G249" s="374"/>
      <c r="H249" s="334"/>
      <c r="I249" s="304"/>
      <c r="J249" s="304"/>
    </row>
    <row r="250" spans="1:10" ht="25.5">
      <c r="A250" s="331" t="s">
        <v>959</v>
      </c>
      <c r="B250" s="302" t="s">
        <v>393</v>
      </c>
      <c r="C250" s="305" t="s">
        <v>2694</v>
      </c>
      <c r="D250" s="144" t="s">
        <v>49</v>
      </c>
      <c r="E250" s="299">
        <v>15</v>
      </c>
      <c r="F250" s="304"/>
      <c r="G250" s="374"/>
      <c r="H250" s="334"/>
      <c r="I250" s="304"/>
      <c r="J250" s="304"/>
    </row>
    <row r="251" spans="1:10" ht="25.5">
      <c r="A251" s="331" t="s">
        <v>962</v>
      </c>
      <c r="B251" s="302" t="s">
        <v>394</v>
      </c>
      <c r="C251" s="305" t="s">
        <v>2695</v>
      </c>
      <c r="D251" s="144" t="s">
        <v>49</v>
      </c>
      <c r="E251" s="299">
        <v>12</v>
      </c>
      <c r="F251" s="304"/>
      <c r="G251" s="374"/>
      <c r="H251" s="334"/>
      <c r="I251" s="304"/>
      <c r="J251" s="304"/>
    </row>
    <row r="252" spans="1:10" ht="38.25">
      <c r="A252" s="331" t="s">
        <v>965</v>
      </c>
      <c r="B252" s="302" t="s">
        <v>395</v>
      </c>
      <c r="C252" s="305" t="s">
        <v>2696</v>
      </c>
      <c r="D252" s="144" t="s">
        <v>49</v>
      </c>
      <c r="E252" s="299">
        <v>12</v>
      </c>
      <c r="F252" s="304"/>
      <c r="G252" s="374"/>
      <c r="H252" s="334"/>
      <c r="I252" s="304"/>
      <c r="J252" s="304"/>
    </row>
    <row r="253" spans="1:10" ht="38.25">
      <c r="A253" s="331" t="s">
        <v>968</v>
      </c>
      <c r="B253" s="302" t="s">
        <v>396</v>
      </c>
      <c r="C253" s="305" t="s">
        <v>2697</v>
      </c>
      <c r="D253" s="144" t="s">
        <v>49</v>
      </c>
      <c r="E253" s="299">
        <v>12</v>
      </c>
      <c r="F253" s="304"/>
      <c r="G253" s="374"/>
      <c r="H253" s="334"/>
      <c r="I253" s="304"/>
      <c r="J253" s="304"/>
    </row>
    <row r="254" spans="1:10" ht="25.5">
      <c r="A254" s="331" t="s">
        <v>971</v>
      </c>
      <c r="B254" s="279" t="s">
        <v>398</v>
      </c>
      <c r="C254" s="279" t="s">
        <v>2698</v>
      </c>
      <c r="D254" s="384" t="s">
        <v>31</v>
      </c>
      <c r="E254" s="300">
        <v>9</v>
      </c>
      <c r="F254" s="268"/>
      <c r="G254" s="276"/>
      <c r="H254" s="384"/>
      <c r="I254" s="268"/>
      <c r="J254" s="268"/>
    </row>
    <row r="255" spans="1:10" ht="38.25">
      <c r="A255" s="331" t="s">
        <v>974</v>
      </c>
      <c r="B255" s="302" t="s">
        <v>399</v>
      </c>
      <c r="C255" s="305" t="s">
        <v>2699</v>
      </c>
      <c r="D255" s="144" t="s">
        <v>49</v>
      </c>
      <c r="E255" s="299">
        <v>36</v>
      </c>
      <c r="F255" s="304"/>
      <c r="G255" s="374"/>
      <c r="H255" s="334"/>
      <c r="I255" s="304"/>
      <c r="J255" s="304"/>
    </row>
    <row r="256" spans="1:10">
      <c r="A256" s="335"/>
      <c r="B256" s="341"/>
      <c r="C256" s="385"/>
      <c r="D256" s="335"/>
      <c r="E256" s="358"/>
      <c r="F256" s="329"/>
      <c r="G256" s="327"/>
      <c r="H256" s="327"/>
      <c r="I256" s="373" t="s">
        <v>981</v>
      </c>
      <c r="J256" s="208"/>
    </row>
    <row r="257" spans="1:10">
      <c r="A257" s="336">
        <v>43</v>
      </c>
      <c r="B257" s="429" t="s">
        <v>401</v>
      </c>
      <c r="C257" s="247"/>
      <c r="D257" s="431"/>
      <c r="E257" s="497"/>
      <c r="F257" s="431"/>
      <c r="G257" s="431"/>
      <c r="H257" s="431"/>
      <c r="I257" s="431"/>
      <c r="J257" s="431"/>
    </row>
    <row r="258" spans="1:10" ht="38.25">
      <c r="A258" s="331" t="s">
        <v>1449</v>
      </c>
      <c r="B258" s="302" t="s">
        <v>402</v>
      </c>
      <c r="C258" s="305" t="s">
        <v>403</v>
      </c>
      <c r="D258" s="144" t="s">
        <v>31</v>
      </c>
      <c r="E258" s="299">
        <v>720</v>
      </c>
      <c r="F258" s="304"/>
      <c r="G258" s="374"/>
      <c r="H258" s="334"/>
      <c r="I258" s="304"/>
      <c r="J258" s="304"/>
    </row>
    <row r="259" spans="1:10">
      <c r="A259" s="332"/>
      <c r="B259" s="341"/>
      <c r="C259" s="385"/>
      <c r="D259" s="335"/>
      <c r="E259" s="358"/>
      <c r="F259" s="329"/>
      <c r="G259" s="378"/>
      <c r="H259" s="378"/>
      <c r="I259" s="373" t="s">
        <v>987</v>
      </c>
      <c r="J259" s="208"/>
    </row>
    <row r="260" spans="1:10" ht="15.75">
      <c r="A260" s="330" t="s">
        <v>988</v>
      </c>
      <c r="B260" s="181" t="s">
        <v>2786</v>
      </c>
      <c r="C260" s="233"/>
      <c r="D260" s="182"/>
      <c r="E260" s="357"/>
      <c r="F260" s="320"/>
      <c r="G260" s="375"/>
      <c r="H260" s="333"/>
      <c r="I260" s="320"/>
      <c r="J260" s="320"/>
    </row>
    <row r="261" spans="1:10" ht="51">
      <c r="A261" s="331" t="s">
        <v>982</v>
      </c>
      <c r="B261" s="302" t="s">
        <v>406</v>
      </c>
      <c r="C261" s="305" t="s">
        <v>407</v>
      </c>
      <c r="D261" s="334" t="s">
        <v>49</v>
      </c>
      <c r="E261" s="360">
        <v>36</v>
      </c>
      <c r="F261" s="304"/>
      <c r="G261" s="374"/>
      <c r="H261" s="334"/>
      <c r="I261" s="304"/>
      <c r="J261" s="304"/>
    </row>
    <row r="262" spans="1:10" ht="51">
      <c r="A262" s="331" t="s">
        <v>985</v>
      </c>
      <c r="B262" s="302" t="s">
        <v>408</v>
      </c>
      <c r="C262" s="305" t="s">
        <v>409</v>
      </c>
      <c r="D262" s="334" t="s">
        <v>49</v>
      </c>
      <c r="E262" s="360">
        <v>36</v>
      </c>
      <c r="F262" s="304"/>
      <c r="G262" s="374"/>
      <c r="H262" s="334"/>
      <c r="I262" s="304"/>
      <c r="J262" s="304"/>
    </row>
    <row r="263" spans="1:10">
      <c r="A263" s="332"/>
      <c r="B263" s="341"/>
      <c r="C263" s="385"/>
      <c r="D263" s="335"/>
      <c r="E263" s="358"/>
      <c r="F263" s="329"/>
      <c r="G263" s="378"/>
      <c r="H263" s="335"/>
      <c r="I263" s="373" t="s">
        <v>991</v>
      </c>
      <c r="J263" s="319"/>
    </row>
    <row r="264" spans="1:10">
      <c r="A264" s="330" t="s">
        <v>992</v>
      </c>
      <c r="B264" s="181" t="s">
        <v>2785</v>
      </c>
      <c r="C264" s="233"/>
      <c r="D264" s="333"/>
      <c r="E264" s="357"/>
      <c r="F264" s="320"/>
      <c r="G264" s="375"/>
      <c r="H264" s="333"/>
      <c r="I264" s="320"/>
      <c r="J264" s="320"/>
    </row>
    <row r="265" spans="1:10">
      <c r="A265" s="331" t="s">
        <v>994</v>
      </c>
      <c r="B265" s="302" t="s">
        <v>298</v>
      </c>
      <c r="C265" s="305" t="s">
        <v>412</v>
      </c>
      <c r="D265" s="144" t="s">
        <v>49</v>
      </c>
      <c r="E265" s="299">
        <v>3000</v>
      </c>
      <c r="F265" s="304"/>
      <c r="G265" s="374"/>
      <c r="H265" s="334"/>
      <c r="I265" s="304"/>
      <c r="J265" s="304"/>
    </row>
    <row r="266" spans="1:10" ht="127.5">
      <c r="A266" s="331" t="s">
        <v>997</v>
      </c>
      <c r="B266" s="302" t="s">
        <v>413</v>
      </c>
      <c r="C266" s="305" t="s">
        <v>2700</v>
      </c>
      <c r="D266" s="144" t="s">
        <v>31</v>
      </c>
      <c r="E266" s="300">
        <v>720</v>
      </c>
      <c r="F266" s="304"/>
      <c r="G266" s="374"/>
      <c r="H266" s="334"/>
      <c r="I266" s="304"/>
      <c r="J266" s="304"/>
    </row>
    <row r="267" spans="1:10" ht="25.5">
      <c r="A267" s="331" t="s">
        <v>1000</v>
      </c>
      <c r="B267" s="302" t="s">
        <v>414</v>
      </c>
      <c r="C267" s="305" t="s">
        <v>415</v>
      </c>
      <c r="D267" s="144" t="s">
        <v>31</v>
      </c>
      <c r="E267" s="300">
        <v>720</v>
      </c>
      <c r="F267" s="304"/>
      <c r="G267" s="374"/>
      <c r="H267" s="334"/>
      <c r="I267" s="304"/>
      <c r="J267" s="304"/>
    </row>
    <row r="268" spans="1:10" ht="114.75">
      <c r="A268" s="331" t="s">
        <v>1002</v>
      </c>
      <c r="B268" s="302" t="s">
        <v>416</v>
      </c>
      <c r="C268" s="305" t="s">
        <v>417</v>
      </c>
      <c r="D268" s="144" t="s">
        <v>31</v>
      </c>
      <c r="E268" s="300">
        <v>720</v>
      </c>
      <c r="F268" s="304"/>
      <c r="G268" s="374"/>
      <c r="H268" s="334"/>
      <c r="I268" s="304"/>
      <c r="J268" s="304"/>
    </row>
    <row r="269" spans="1:10" ht="127.5">
      <c r="A269" s="331" t="s">
        <v>1450</v>
      </c>
      <c r="B269" s="302" t="s">
        <v>418</v>
      </c>
      <c r="C269" s="305" t="s">
        <v>419</v>
      </c>
      <c r="D269" s="144" t="s">
        <v>31</v>
      </c>
      <c r="E269" s="300">
        <v>720</v>
      </c>
      <c r="F269" s="304"/>
      <c r="G269" s="374"/>
      <c r="H269" s="334"/>
      <c r="I269" s="304"/>
      <c r="J269" s="304"/>
    </row>
    <row r="270" spans="1:10" ht="165.75">
      <c r="A270" s="331" t="s">
        <v>1451</v>
      </c>
      <c r="B270" s="302" t="s">
        <v>420</v>
      </c>
      <c r="C270" s="305" t="s">
        <v>421</v>
      </c>
      <c r="D270" s="144" t="s">
        <v>31</v>
      </c>
      <c r="E270" s="300">
        <v>1440</v>
      </c>
      <c r="F270" s="304"/>
      <c r="G270" s="374"/>
      <c r="H270" s="334"/>
      <c r="I270" s="304"/>
      <c r="J270" s="304"/>
    </row>
    <row r="271" spans="1:10" ht="153">
      <c r="A271" s="331" t="s">
        <v>1452</v>
      </c>
      <c r="B271" s="302" t="s">
        <v>422</v>
      </c>
      <c r="C271" s="380" t="s">
        <v>2784</v>
      </c>
      <c r="D271" s="144" t="s">
        <v>31</v>
      </c>
      <c r="E271" s="299">
        <v>180</v>
      </c>
      <c r="F271" s="304"/>
      <c r="G271" s="374"/>
      <c r="H271" s="334"/>
      <c r="I271" s="304"/>
      <c r="J271" s="304"/>
    </row>
    <row r="272" spans="1:10" ht="165.75">
      <c r="A272" s="331" t="s">
        <v>1453</v>
      </c>
      <c r="B272" s="302" t="s">
        <v>423</v>
      </c>
      <c r="C272" s="305" t="s">
        <v>424</v>
      </c>
      <c r="D272" s="144" t="s">
        <v>31</v>
      </c>
      <c r="E272" s="300">
        <v>1440</v>
      </c>
      <c r="F272" s="304"/>
      <c r="G272" s="374"/>
      <c r="H272" s="334"/>
      <c r="I272" s="304"/>
      <c r="J272" s="304"/>
    </row>
    <row r="273" spans="1:10" ht="25.5">
      <c r="A273" s="331" t="s">
        <v>1454</v>
      </c>
      <c r="B273" s="302" t="s">
        <v>425</v>
      </c>
      <c r="C273" s="305" t="s">
        <v>426</v>
      </c>
      <c r="D273" s="144" t="s">
        <v>31</v>
      </c>
      <c r="E273" s="300">
        <v>720</v>
      </c>
      <c r="F273" s="304"/>
      <c r="G273" s="374"/>
      <c r="H273" s="334"/>
      <c r="I273" s="304"/>
      <c r="J273" s="304"/>
    </row>
    <row r="274" spans="1:10" ht="165.75">
      <c r="A274" s="331" t="s">
        <v>1455</v>
      </c>
      <c r="B274" s="302" t="s">
        <v>427</v>
      </c>
      <c r="C274" s="305" t="s">
        <v>428</v>
      </c>
      <c r="D274" s="144" t="s">
        <v>31</v>
      </c>
      <c r="E274" s="300">
        <v>1600</v>
      </c>
      <c r="F274" s="304"/>
      <c r="G274" s="374"/>
      <c r="H274" s="334"/>
      <c r="I274" s="304"/>
      <c r="J274" s="304"/>
    </row>
    <row r="275" spans="1:10" ht="25.5">
      <c r="A275" s="331" t="s">
        <v>1456</v>
      </c>
      <c r="B275" s="302" t="s">
        <v>429</v>
      </c>
      <c r="C275" s="305" t="s">
        <v>430</v>
      </c>
      <c r="D275" s="141" t="s">
        <v>49</v>
      </c>
      <c r="E275" s="299">
        <v>36</v>
      </c>
      <c r="F275" s="304"/>
      <c r="G275" s="374"/>
      <c r="H275" s="334"/>
      <c r="I275" s="304"/>
      <c r="J275" s="304"/>
    </row>
    <row r="276" spans="1:10" ht="51">
      <c r="A276" s="331" t="s">
        <v>1457</v>
      </c>
      <c r="B276" s="302" t="s">
        <v>431</v>
      </c>
      <c r="C276" s="305" t="s">
        <v>2701</v>
      </c>
      <c r="D276" s="144" t="s">
        <v>31</v>
      </c>
      <c r="E276" s="300">
        <v>240</v>
      </c>
      <c r="F276" s="304"/>
      <c r="G276" s="374"/>
      <c r="H276" s="334"/>
      <c r="I276" s="304"/>
      <c r="J276" s="304"/>
    </row>
    <row r="277" spans="1:10" ht="25.5">
      <c r="A277" s="331" t="s">
        <v>1458</v>
      </c>
      <c r="B277" s="302" t="s">
        <v>432</v>
      </c>
      <c r="C277" s="305" t="s">
        <v>433</v>
      </c>
      <c r="D277" s="141" t="s">
        <v>49</v>
      </c>
      <c r="E277" s="299">
        <v>360</v>
      </c>
      <c r="F277" s="304"/>
      <c r="G277" s="374"/>
      <c r="H277" s="334"/>
      <c r="I277" s="304"/>
      <c r="J277" s="304"/>
    </row>
    <row r="278" spans="1:10">
      <c r="A278" s="332"/>
      <c r="B278" s="341"/>
      <c r="C278" s="385"/>
      <c r="D278" s="335"/>
      <c r="E278" s="358"/>
      <c r="F278" s="329"/>
      <c r="G278" s="378"/>
      <c r="H278" s="335"/>
      <c r="I278" s="373" t="s">
        <v>1005</v>
      </c>
      <c r="J278" s="319"/>
    </row>
    <row r="279" spans="1:10">
      <c r="A279" s="330" t="s">
        <v>1006</v>
      </c>
      <c r="B279" s="181" t="s">
        <v>2783</v>
      </c>
      <c r="C279" s="189"/>
      <c r="D279" s="336"/>
      <c r="E279" s="357"/>
      <c r="F279" s="324"/>
      <c r="G279" s="376"/>
      <c r="H279" s="336"/>
      <c r="I279" s="324"/>
      <c r="J279" s="324"/>
    </row>
    <row r="280" spans="1:10" ht="25.5">
      <c r="A280" s="331" t="s">
        <v>1008</v>
      </c>
      <c r="B280" s="302" t="s">
        <v>436</v>
      </c>
      <c r="C280" s="305" t="s">
        <v>437</v>
      </c>
      <c r="D280" s="334" t="s">
        <v>49</v>
      </c>
      <c r="E280" s="299">
        <v>120</v>
      </c>
      <c r="F280" s="304"/>
      <c r="G280" s="374"/>
      <c r="H280" s="334"/>
      <c r="I280" s="304"/>
      <c r="J280" s="304"/>
    </row>
    <row r="281" spans="1:10" ht="25.5">
      <c r="A281" s="331" t="s">
        <v>1011</v>
      </c>
      <c r="B281" s="302" t="s">
        <v>439</v>
      </c>
      <c r="C281" s="305" t="s">
        <v>440</v>
      </c>
      <c r="D281" s="334" t="s">
        <v>49</v>
      </c>
      <c r="E281" s="299">
        <v>18</v>
      </c>
      <c r="F281" s="304"/>
      <c r="G281" s="374"/>
      <c r="H281" s="334"/>
      <c r="I281" s="304"/>
      <c r="J281" s="304"/>
    </row>
    <row r="282" spans="1:10" ht="25.5">
      <c r="A282" s="331" t="s">
        <v>1014</v>
      </c>
      <c r="B282" s="302" t="s">
        <v>442</v>
      </c>
      <c r="C282" s="305" t="s">
        <v>2702</v>
      </c>
      <c r="D282" s="334" t="s">
        <v>49</v>
      </c>
      <c r="E282" s="299">
        <v>90</v>
      </c>
      <c r="F282" s="304"/>
      <c r="G282" s="374"/>
      <c r="H282" s="334"/>
      <c r="I282" s="304"/>
      <c r="J282" s="304"/>
    </row>
    <row r="283" spans="1:10" ht="25.5">
      <c r="A283" s="331" t="s">
        <v>1017</v>
      </c>
      <c r="B283" s="302" t="s">
        <v>444</v>
      </c>
      <c r="C283" s="305" t="s">
        <v>445</v>
      </c>
      <c r="D283" s="334" t="s">
        <v>49</v>
      </c>
      <c r="E283" s="299">
        <v>18</v>
      </c>
      <c r="F283" s="304"/>
      <c r="G283" s="374"/>
      <c r="H283" s="334"/>
      <c r="I283" s="304"/>
      <c r="J283" s="304"/>
    </row>
    <row r="284" spans="1:10" ht="38.25">
      <c r="A284" s="331" t="s">
        <v>1020</v>
      </c>
      <c r="B284" s="302" t="s">
        <v>447</v>
      </c>
      <c r="C284" s="305" t="s">
        <v>2703</v>
      </c>
      <c r="D284" s="334" t="s">
        <v>49</v>
      </c>
      <c r="E284" s="299">
        <v>18</v>
      </c>
      <c r="F284" s="304"/>
      <c r="G284" s="374"/>
      <c r="H284" s="334"/>
      <c r="I284" s="304"/>
      <c r="J284" s="304"/>
    </row>
    <row r="285" spans="1:10">
      <c r="A285" s="332"/>
      <c r="B285" s="341"/>
      <c r="C285" s="385"/>
      <c r="D285" s="335"/>
      <c r="E285" s="358"/>
      <c r="F285" s="329"/>
      <c r="G285" s="378"/>
      <c r="H285" s="335"/>
      <c r="I285" s="373" t="s">
        <v>1022</v>
      </c>
      <c r="J285" s="319"/>
    </row>
    <row r="286" spans="1:10">
      <c r="A286" s="330" t="s">
        <v>1023</v>
      </c>
      <c r="B286" s="181" t="s">
        <v>2782</v>
      </c>
      <c r="C286" s="189"/>
      <c r="D286" s="336"/>
      <c r="E286" s="357"/>
      <c r="F286" s="324"/>
      <c r="G286" s="376"/>
      <c r="H286" s="336"/>
      <c r="I286" s="324"/>
      <c r="J286" s="324"/>
    </row>
    <row r="287" spans="1:10" ht="51">
      <c r="A287" s="331" t="s">
        <v>1024</v>
      </c>
      <c r="B287" s="302" t="s">
        <v>451</v>
      </c>
      <c r="C287" s="305" t="s">
        <v>2704</v>
      </c>
      <c r="D287" s="334" t="s">
        <v>31</v>
      </c>
      <c r="E287" s="299">
        <v>3</v>
      </c>
      <c r="F287" s="304"/>
      <c r="G287" s="374"/>
      <c r="H287" s="334"/>
      <c r="I287" s="304"/>
      <c r="J287" s="304"/>
    </row>
    <row r="288" spans="1:10" ht="63.75">
      <c r="A288" s="331" t="s">
        <v>1026</v>
      </c>
      <c r="B288" s="302" t="s">
        <v>420</v>
      </c>
      <c r="C288" s="305" t="s">
        <v>2705</v>
      </c>
      <c r="D288" s="334" t="s">
        <v>31</v>
      </c>
      <c r="E288" s="300">
        <v>150</v>
      </c>
      <c r="F288" s="304"/>
      <c r="G288" s="374"/>
      <c r="H288" s="334"/>
      <c r="I288" s="304"/>
      <c r="J288" s="304"/>
    </row>
    <row r="289" spans="1:10" ht="38.25">
      <c r="A289" s="331" t="s">
        <v>1027</v>
      </c>
      <c r="B289" s="302" t="s">
        <v>453</v>
      </c>
      <c r="C289" s="305" t="s">
        <v>2706</v>
      </c>
      <c r="D289" s="384" t="s">
        <v>49</v>
      </c>
      <c r="E289" s="300">
        <v>9000</v>
      </c>
      <c r="F289" s="304"/>
      <c r="G289" s="374"/>
      <c r="H289" s="334"/>
      <c r="I289" s="304"/>
      <c r="J289" s="304"/>
    </row>
    <row r="290" spans="1:10">
      <c r="A290" s="335"/>
      <c r="B290" s="341"/>
      <c r="C290" s="341"/>
      <c r="D290" s="341"/>
      <c r="E290" s="335"/>
      <c r="F290" s="341"/>
      <c r="G290" s="341"/>
      <c r="H290" s="341"/>
      <c r="I290" s="373" t="s">
        <v>1029</v>
      </c>
      <c r="J290" s="341"/>
    </row>
    <row r="291" spans="1:10">
      <c r="A291" s="330" t="s">
        <v>1030</v>
      </c>
      <c r="B291" s="181" t="s">
        <v>455</v>
      </c>
      <c r="C291" s="189"/>
      <c r="D291" s="336"/>
      <c r="E291" s="187"/>
      <c r="F291" s="324"/>
      <c r="G291" s="376"/>
      <c r="H291" s="336"/>
      <c r="I291" s="324"/>
      <c r="J291" s="324"/>
    </row>
    <row r="292" spans="1:10">
      <c r="A292" s="331" t="s">
        <v>1031</v>
      </c>
      <c r="B292" s="302" t="s">
        <v>457</v>
      </c>
      <c r="C292" s="305" t="s">
        <v>458</v>
      </c>
      <c r="D292" s="334" t="s">
        <v>49</v>
      </c>
      <c r="E292" s="300">
        <v>6</v>
      </c>
      <c r="F292" s="304"/>
      <c r="G292" s="374"/>
      <c r="H292" s="334"/>
      <c r="I292" s="304"/>
      <c r="J292" s="304"/>
    </row>
    <row r="293" spans="1:10">
      <c r="A293" s="331" t="s">
        <v>1033</v>
      </c>
      <c r="B293" s="302" t="s">
        <v>460</v>
      </c>
      <c r="C293" s="305" t="s">
        <v>458</v>
      </c>
      <c r="D293" s="334" t="s">
        <v>49</v>
      </c>
      <c r="E293" s="300">
        <v>6</v>
      </c>
      <c r="F293" s="304"/>
      <c r="G293" s="374"/>
      <c r="H293" s="334"/>
      <c r="I293" s="304"/>
      <c r="J293" s="304"/>
    </row>
    <row r="294" spans="1:10">
      <c r="A294" s="331" t="s">
        <v>1036</v>
      </c>
      <c r="B294" s="302" t="s">
        <v>462</v>
      </c>
      <c r="C294" s="305" t="s">
        <v>458</v>
      </c>
      <c r="D294" s="334" t="s">
        <v>49</v>
      </c>
      <c r="E294" s="299">
        <v>6</v>
      </c>
      <c r="F294" s="304"/>
      <c r="G294" s="374"/>
      <c r="H294" s="334"/>
      <c r="I294" s="304"/>
      <c r="J294" s="304"/>
    </row>
    <row r="295" spans="1:10">
      <c r="A295" s="332"/>
      <c r="B295" s="341"/>
      <c r="C295" s="385"/>
      <c r="D295" s="335"/>
      <c r="E295" s="358"/>
      <c r="F295" s="329"/>
      <c r="G295" s="378"/>
      <c r="H295" s="335"/>
      <c r="I295" s="373" t="s">
        <v>1046</v>
      </c>
      <c r="J295" s="319"/>
    </row>
    <row r="296" spans="1:10">
      <c r="A296" s="330" t="s">
        <v>1047</v>
      </c>
      <c r="B296" s="181" t="s">
        <v>2781</v>
      </c>
      <c r="C296" s="233"/>
      <c r="D296" s="333"/>
      <c r="E296" s="357"/>
      <c r="F296" s="320"/>
      <c r="G296" s="375"/>
      <c r="H296" s="333"/>
      <c r="I296" s="320"/>
      <c r="J296" s="320"/>
    </row>
    <row r="297" spans="1:10" ht="25.5">
      <c r="A297" s="331" t="s">
        <v>1049</v>
      </c>
      <c r="B297" s="639" t="s">
        <v>466</v>
      </c>
      <c r="C297" s="168" t="s">
        <v>467</v>
      </c>
      <c r="D297" s="144" t="s">
        <v>49</v>
      </c>
      <c r="E297" s="146">
        <v>36</v>
      </c>
      <c r="F297" s="304"/>
      <c r="G297" s="374"/>
      <c r="H297" s="334"/>
      <c r="I297" s="304"/>
      <c r="J297" s="304"/>
    </row>
    <row r="298" spans="1:10" ht="25.5">
      <c r="A298" s="331" t="s">
        <v>1459</v>
      </c>
      <c r="B298" s="639" t="s">
        <v>469</v>
      </c>
      <c r="C298" s="168" t="s">
        <v>470</v>
      </c>
      <c r="D298" s="144" t="s">
        <v>49</v>
      </c>
      <c r="E298" s="146">
        <v>36</v>
      </c>
      <c r="F298" s="304"/>
      <c r="G298" s="374"/>
      <c r="H298" s="334"/>
      <c r="I298" s="304"/>
      <c r="J298" s="304"/>
    </row>
    <row r="299" spans="1:10" ht="25.5">
      <c r="A299" s="331" t="s">
        <v>1460</v>
      </c>
      <c r="B299" s="639" t="s">
        <v>472</v>
      </c>
      <c r="C299" s="168" t="s">
        <v>473</v>
      </c>
      <c r="D299" s="141" t="s">
        <v>49</v>
      </c>
      <c r="E299" s="146">
        <v>45</v>
      </c>
      <c r="F299" s="304"/>
      <c r="G299" s="374"/>
      <c r="H299" s="334"/>
      <c r="I299" s="304"/>
      <c r="J299" s="304"/>
    </row>
    <row r="300" spans="1:10" ht="25.5">
      <c r="A300" s="331" t="s">
        <v>1461</v>
      </c>
      <c r="B300" s="639" t="s">
        <v>475</v>
      </c>
      <c r="C300" s="168" t="s">
        <v>476</v>
      </c>
      <c r="D300" s="141" t="s">
        <v>49</v>
      </c>
      <c r="E300" s="146">
        <v>36</v>
      </c>
      <c r="F300" s="304"/>
      <c r="G300" s="374"/>
      <c r="H300" s="334"/>
      <c r="I300" s="304"/>
      <c r="J300" s="304"/>
    </row>
    <row r="301" spans="1:10" ht="25.5">
      <c r="A301" s="331" t="s">
        <v>1462</v>
      </c>
      <c r="B301" s="639" t="s">
        <v>478</v>
      </c>
      <c r="C301" s="168" t="s">
        <v>479</v>
      </c>
      <c r="D301" s="141" t="s">
        <v>49</v>
      </c>
      <c r="E301" s="146">
        <v>36</v>
      </c>
      <c r="F301" s="304"/>
      <c r="G301" s="374"/>
      <c r="H301" s="334"/>
      <c r="I301" s="304"/>
      <c r="J301" s="304"/>
    </row>
    <row r="302" spans="1:10" ht="25.5">
      <c r="A302" s="331" t="s">
        <v>1463</v>
      </c>
      <c r="B302" s="639" t="s">
        <v>481</v>
      </c>
      <c r="C302" s="168" t="s">
        <v>467</v>
      </c>
      <c r="D302" s="141" t="s">
        <v>49</v>
      </c>
      <c r="E302" s="146">
        <v>36</v>
      </c>
      <c r="F302" s="304"/>
      <c r="G302" s="374"/>
      <c r="H302" s="334"/>
      <c r="I302" s="304"/>
      <c r="J302" s="304"/>
    </row>
    <row r="303" spans="1:10" ht="25.5">
      <c r="A303" s="331" t="s">
        <v>1464</v>
      </c>
      <c r="B303" s="639" t="s">
        <v>483</v>
      </c>
      <c r="C303" s="168" t="s">
        <v>484</v>
      </c>
      <c r="D303" s="141" t="s">
        <v>49</v>
      </c>
      <c r="E303" s="146">
        <v>36</v>
      </c>
      <c r="F303" s="304"/>
      <c r="G303" s="374"/>
      <c r="H303" s="334"/>
      <c r="I303" s="304"/>
      <c r="J303" s="304"/>
    </row>
    <row r="304" spans="1:10" ht="25.5">
      <c r="A304" s="331" t="s">
        <v>1465</v>
      </c>
      <c r="B304" s="639" t="s">
        <v>486</v>
      </c>
      <c r="C304" s="168" t="s">
        <v>487</v>
      </c>
      <c r="D304" s="141" t="s">
        <v>49</v>
      </c>
      <c r="E304" s="146">
        <v>36</v>
      </c>
      <c r="F304" s="304"/>
      <c r="G304" s="374"/>
      <c r="H304" s="334"/>
      <c r="I304" s="304"/>
      <c r="J304" s="304"/>
    </row>
    <row r="305" spans="1:10">
      <c r="A305" s="331" t="s">
        <v>1466</v>
      </c>
      <c r="B305" s="639" t="s">
        <v>489</v>
      </c>
      <c r="C305" s="305" t="s">
        <v>490</v>
      </c>
      <c r="D305" s="141" t="s">
        <v>49</v>
      </c>
      <c r="E305" s="299">
        <v>6</v>
      </c>
      <c r="F305" s="304"/>
      <c r="G305" s="374"/>
      <c r="H305" s="334"/>
      <c r="I305" s="304"/>
      <c r="J305" s="304"/>
    </row>
    <row r="306" spans="1:10">
      <c r="A306" s="331" t="s">
        <v>1467</v>
      </c>
      <c r="B306" s="302" t="s">
        <v>492</v>
      </c>
      <c r="C306" s="305" t="s">
        <v>493</v>
      </c>
      <c r="D306" s="141" t="s">
        <v>49</v>
      </c>
      <c r="E306" s="299">
        <v>24</v>
      </c>
      <c r="F306" s="304"/>
      <c r="G306" s="374"/>
      <c r="H306" s="334"/>
      <c r="I306" s="304"/>
      <c r="J306" s="304"/>
    </row>
    <row r="307" spans="1:10">
      <c r="A307" s="331" t="s">
        <v>1468</v>
      </c>
      <c r="B307" s="302" t="s">
        <v>495</v>
      </c>
      <c r="C307" s="305" t="s">
        <v>493</v>
      </c>
      <c r="D307" s="141" t="s">
        <v>49</v>
      </c>
      <c r="E307" s="146">
        <v>24</v>
      </c>
      <c r="F307" s="304"/>
      <c r="G307" s="374"/>
      <c r="H307" s="334"/>
      <c r="I307" s="304"/>
      <c r="J307" s="304"/>
    </row>
    <row r="308" spans="1:10">
      <c r="A308" s="331" t="s">
        <v>1469</v>
      </c>
      <c r="B308" s="639" t="s">
        <v>497</v>
      </c>
      <c r="C308" s="305" t="s">
        <v>493</v>
      </c>
      <c r="D308" s="141" t="s">
        <v>49</v>
      </c>
      <c r="E308" s="146">
        <v>24</v>
      </c>
      <c r="F308" s="304"/>
      <c r="G308" s="374"/>
      <c r="H308" s="334"/>
      <c r="I308" s="304"/>
      <c r="J308" s="304"/>
    </row>
    <row r="309" spans="1:10">
      <c r="A309" s="331" t="s">
        <v>1470</v>
      </c>
      <c r="B309" s="639" t="s">
        <v>498</v>
      </c>
      <c r="C309" s="305" t="s">
        <v>499</v>
      </c>
      <c r="D309" s="141" t="s">
        <v>49</v>
      </c>
      <c r="E309" s="146">
        <v>24</v>
      </c>
      <c r="F309" s="304"/>
      <c r="G309" s="374"/>
      <c r="H309" s="334"/>
      <c r="I309" s="304"/>
      <c r="J309" s="304"/>
    </row>
    <row r="310" spans="1:10">
      <c r="A310" s="331" t="s">
        <v>1471</v>
      </c>
      <c r="B310" s="639" t="s">
        <v>500</v>
      </c>
      <c r="C310" s="305" t="s">
        <v>493</v>
      </c>
      <c r="D310" s="141" t="s">
        <v>49</v>
      </c>
      <c r="E310" s="146">
        <v>24</v>
      </c>
      <c r="F310" s="304"/>
      <c r="G310" s="374"/>
      <c r="H310" s="334"/>
      <c r="I310" s="304"/>
      <c r="J310" s="304"/>
    </row>
    <row r="311" spans="1:10">
      <c r="A311" s="331" t="s">
        <v>1472</v>
      </c>
      <c r="B311" s="639" t="s">
        <v>501</v>
      </c>
      <c r="C311" s="305" t="s">
        <v>493</v>
      </c>
      <c r="D311" s="141" t="s">
        <v>49</v>
      </c>
      <c r="E311" s="146">
        <v>24</v>
      </c>
      <c r="F311" s="304"/>
      <c r="G311" s="374"/>
      <c r="H311" s="334"/>
      <c r="I311" s="304"/>
      <c r="J311" s="304"/>
    </row>
    <row r="312" spans="1:10">
      <c r="A312" s="331" t="s">
        <v>1473</v>
      </c>
      <c r="B312" s="639" t="s">
        <v>502</v>
      </c>
      <c r="C312" s="305" t="s">
        <v>493</v>
      </c>
      <c r="D312" s="141" t="s">
        <v>49</v>
      </c>
      <c r="E312" s="146">
        <v>60</v>
      </c>
      <c r="F312" s="304"/>
      <c r="G312" s="374"/>
      <c r="H312" s="334"/>
      <c r="I312" s="304"/>
      <c r="J312" s="304"/>
    </row>
    <row r="313" spans="1:10">
      <c r="A313" s="331" t="s">
        <v>1474</v>
      </c>
      <c r="B313" s="302" t="s">
        <v>503</v>
      </c>
      <c r="C313" s="305" t="s">
        <v>493</v>
      </c>
      <c r="D313" s="141" t="s">
        <v>49</v>
      </c>
      <c r="E313" s="146">
        <v>60</v>
      </c>
      <c r="F313" s="304"/>
      <c r="G313" s="374"/>
      <c r="H313" s="334"/>
      <c r="I313" s="304"/>
      <c r="J313" s="304"/>
    </row>
    <row r="314" spans="1:10">
      <c r="A314" s="331" t="s">
        <v>1475</v>
      </c>
      <c r="B314" s="639" t="s">
        <v>504</v>
      </c>
      <c r="C314" s="305" t="s">
        <v>493</v>
      </c>
      <c r="D314" s="141" t="s">
        <v>49</v>
      </c>
      <c r="E314" s="146">
        <v>60</v>
      </c>
      <c r="F314" s="304"/>
      <c r="G314" s="374"/>
      <c r="H314" s="334"/>
      <c r="I314" s="304"/>
      <c r="J314" s="304"/>
    </row>
    <row r="315" spans="1:10">
      <c r="A315" s="331" t="s">
        <v>1476</v>
      </c>
      <c r="B315" s="302" t="s">
        <v>505</v>
      </c>
      <c r="C315" s="305" t="s">
        <v>493</v>
      </c>
      <c r="D315" s="141" t="s">
        <v>49</v>
      </c>
      <c r="E315" s="146">
        <v>60</v>
      </c>
      <c r="F315" s="304"/>
      <c r="G315" s="374"/>
      <c r="H315" s="334"/>
      <c r="I315" s="304"/>
      <c r="J315" s="304"/>
    </row>
    <row r="316" spans="1:10">
      <c r="A316" s="331" t="s">
        <v>1477</v>
      </c>
      <c r="B316" s="302" t="s">
        <v>506</v>
      </c>
      <c r="C316" s="305" t="s">
        <v>493</v>
      </c>
      <c r="D316" s="141" t="s">
        <v>49</v>
      </c>
      <c r="E316" s="146">
        <v>60</v>
      </c>
      <c r="F316" s="304"/>
      <c r="G316" s="374"/>
      <c r="H316" s="334"/>
      <c r="I316" s="304"/>
      <c r="J316" s="304"/>
    </row>
    <row r="317" spans="1:10">
      <c r="A317" s="331" t="s">
        <v>1478</v>
      </c>
      <c r="B317" s="302" t="s">
        <v>507</v>
      </c>
      <c r="C317" s="305" t="s">
        <v>493</v>
      </c>
      <c r="D317" s="141" t="s">
        <v>49</v>
      </c>
      <c r="E317" s="146">
        <v>60</v>
      </c>
      <c r="F317" s="304"/>
      <c r="G317" s="374"/>
      <c r="H317" s="334"/>
      <c r="I317" s="304"/>
      <c r="J317" s="304"/>
    </row>
    <row r="318" spans="1:10">
      <c r="A318" s="331" t="s">
        <v>1479</v>
      </c>
      <c r="B318" s="302" t="s">
        <v>508</v>
      </c>
      <c r="C318" s="305" t="s">
        <v>493</v>
      </c>
      <c r="D318" s="141" t="s">
        <v>49</v>
      </c>
      <c r="E318" s="146">
        <v>60</v>
      </c>
      <c r="F318" s="304"/>
      <c r="G318" s="374"/>
      <c r="H318" s="334"/>
      <c r="I318" s="304"/>
      <c r="J318" s="304"/>
    </row>
    <row r="319" spans="1:10">
      <c r="A319" s="331" t="s">
        <v>1480</v>
      </c>
      <c r="B319" s="302" t="s">
        <v>509</v>
      </c>
      <c r="C319" s="305" t="s">
        <v>493</v>
      </c>
      <c r="D319" s="141" t="s">
        <v>49</v>
      </c>
      <c r="E319" s="146">
        <v>60</v>
      </c>
      <c r="F319" s="304"/>
      <c r="G319" s="374"/>
      <c r="H319" s="334"/>
      <c r="I319" s="304"/>
      <c r="J319" s="304"/>
    </row>
    <row r="320" spans="1:10">
      <c r="A320" s="331" t="s">
        <v>1481</v>
      </c>
      <c r="B320" s="302" t="s">
        <v>510</v>
      </c>
      <c r="C320" s="305" t="s">
        <v>493</v>
      </c>
      <c r="D320" s="141" t="s">
        <v>49</v>
      </c>
      <c r="E320" s="146">
        <v>60</v>
      </c>
      <c r="F320" s="304"/>
      <c r="G320" s="374"/>
      <c r="H320" s="334"/>
      <c r="I320" s="304"/>
      <c r="J320" s="304"/>
    </row>
    <row r="321" spans="1:10">
      <c r="A321" s="331" t="s">
        <v>1482</v>
      </c>
      <c r="B321" s="302" t="s">
        <v>469</v>
      </c>
      <c r="C321" s="305" t="s">
        <v>493</v>
      </c>
      <c r="D321" s="141" t="s">
        <v>49</v>
      </c>
      <c r="E321" s="146">
        <v>60</v>
      </c>
      <c r="F321" s="304"/>
      <c r="G321" s="374"/>
      <c r="H321" s="334"/>
      <c r="I321" s="304"/>
      <c r="J321" s="304"/>
    </row>
    <row r="322" spans="1:10" ht="25.5">
      <c r="A322" s="331" t="s">
        <v>1483</v>
      </c>
      <c r="B322" s="302" t="s">
        <v>511</v>
      </c>
      <c r="C322" s="305" t="s">
        <v>493</v>
      </c>
      <c r="D322" s="141" t="s">
        <v>49</v>
      </c>
      <c r="E322" s="299">
        <v>45</v>
      </c>
      <c r="F322" s="304"/>
      <c r="G322" s="374"/>
      <c r="H322" s="334"/>
      <c r="I322" s="304"/>
      <c r="J322" s="304"/>
    </row>
    <row r="323" spans="1:10">
      <c r="A323" s="331" t="s">
        <v>1484</v>
      </c>
      <c r="B323" s="302" t="s">
        <v>512</v>
      </c>
      <c r="C323" s="305" t="s">
        <v>493</v>
      </c>
      <c r="D323" s="141" t="s">
        <v>49</v>
      </c>
      <c r="E323" s="299">
        <v>45</v>
      </c>
      <c r="F323" s="304"/>
      <c r="G323" s="374"/>
      <c r="H323" s="334"/>
      <c r="I323" s="304"/>
      <c r="J323" s="304"/>
    </row>
    <row r="324" spans="1:10">
      <c r="A324" s="331" t="s">
        <v>1485</v>
      </c>
      <c r="B324" s="302" t="s">
        <v>513</v>
      </c>
      <c r="C324" s="305" t="s">
        <v>493</v>
      </c>
      <c r="D324" s="141" t="s">
        <v>49</v>
      </c>
      <c r="E324" s="299">
        <v>45</v>
      </c>
      <c r="F324" s="304"/>
      <c r="G324" s="374"/>
      <c r="H324" s="334"/>
      <c r="I324" s="304"/>
      <c r="J324" s="304"/>
    </row>
    <row r="325" spans="1:10" ht="25.5">
      <c r="A325" s="331" t="s">
        <v>1486</v>
      </c>
      <c r="B325" s="302" t="s">
        <v>514</v>
      </c>
      <c r="C325" s="305" t="s">
        <v>515</v>
      </c>
      <c r="D325" s="334" t="s">
        <v>87</v>
      </c>
      <c r="E325" s="299">
        <v>36</v>
      </c>
      <c r="F325" s="304"/>
      <c r="G325" s="374"/>
      <c r="H325" s="334"/>
      <c r="I325" s="304"/>
      <c r="J325" s="304"/>
    </row>
    <row r="326" spans="1:10" ht="25.5">
      <c r="A326" s="331" t="s">
        <v>1487</v>
      </c>
      <c r="B326" s="302" t="s">
        <v>516</v>
      </c>
      <c r="C326" s="305" t="s">
        <v>517</v>
      </c>
      <c r="D326" s="334" t="s">
        <v>87</v>
      </c>
      <c r="E326" s="299">
        <v>30</v>
      </c>
      <c r="F326" s="304"/>
      <c r="G326" s="374"/>
      <c r="H326" s="334"/>
      <c r="I326" s="304"/>
      <c r="J326" s="304"/>
    </row>
    <row r="327" spans="1:10" ht="25.5">
      <c r="A327" s="331" t="s">
        <v>1488</v>
      </c>
      <c r="B327" s="302" t="s">
        <v>518</v>
      </c>
      <c r="C327" s="305" t="s">
        <v>517</v>
      </c>
      <c r="D327" s="334" t="s">
        <v>49</v>
      </c>
      <c r="E327" s="163">
        <v>30</v>
      </c>
      <c r="F327" s="167"/>
      <c r="G327" s="409"/>
      <c r="H327" s="409"/>
      <c r="I327" s="409"/>
      <c r="J327" s="409"/>
    </row>
    <row r="328" spans="1:10">
      <c r="A328" s="332"/>
      <c r="B328" s="385"/>
      <c r="C328" s="385"/>
      <c r="D328" s="335"/>
      <c r="E328" s="358"/>
      <c r="F328" s="329"/>
      <c r="G328" s="378"/>
      <c r="H328" s="405"/>
      <c r="I328" s="406" t="s">
        <v>1052</v>
      </c>
      <c r="J328" s="407"/>
    </row>
    <row r="329" spans="1:10">
      <c r="A329" s="330" t="s">
        <v>1053</v>
      </c>
      <c r="B329" s="181" t="s">
        <v>2780</v>
      </c>
      <c r="C329" s="233"/>
      <c r="D329" s="333"/>
      <c r="E329" s="357"/>
      <c r="F329" s="320"/>
      <c r="G329" s="375"/>
      <c r="H329" s="333"/>
      <c r="I329" s="320"/>
      <c r="J329" s="320"/>
    </row>
    <row r="330" spans="1:10" ht="25.5">
      <c r="A330" s="331" t="s">
        <v>1055</v>
      </c>
      <c r="B330" s="302" t="s">
        <v>522</v>
      </c>
      <c r="C330" s="305" t="s">
        <v>523</v>
      </c>
      <c r="D330" s="144" t="s">
        <v>49</v>
      </c>
      <c r="E330" s="299">
        <v>12</v>
      </c>
      <c r="F330" s="304"/>
      <c r="G330" s="374"/>
      <c r="H330" s="334"/>
      <c r="I330" s="304"/>
      <c r="J330" s="304"/>
    </row>
    <row r="331" spans="1:10" ht="25.5">
      <c r="A331" s="331" t="s">
        <v>1057</v>
      </c>
      <c r="B331" s="302" t="s">
        <v>525</v>
      </c>
      <c r="C331" s="305" t="s">
        <v>526</v>
      </c>
      <c r="D331" s="144" t="s">
        <v>49</v>
      </c>
      <c r="E331" s="299">
        <v>9</v>
      </c>
      <c r="F331" s="304"/>
      <c r="G331" s="374"/>
      <c r="H331" s="334"/>
      <c r="I331" s="304"/>
      <c r="J331" s="304"/>
    </row>
    <row r="332" spans="1:10" ht="25.5">
      <c r="A332" s="331" t="s">
        <v>1058</v>
      </c>
      <c r="B332" s="302" t="s">
        <v>528</v>
      </c>
      <c r="C332" s="305" t="s">
        <v>529</v>
      </c>
      <c r="D332" s="144" t="s">
        <v>49</v>
      </c>
      <c r="E332" s="299">
        <v>12</v>
      </c>
      <c r="F332" s="304"/>
      <c r="G332" s="374"/>
      <c r="H332" s="334"/>
      <c r="I332" s="304"/>
      <c r="J332" s="304"/>
    </row>
    <row r="333" spans="1:10" ht="25.5">
      <c r="A333" s="331" t="s">
        <v>1489</v>
      </c>
      <c r="B333" s="302" t="s">
        <v>531</v>
      </c>
      <c r="C333" s="305" t="s">
        <v>532</v>
      </c>
      <c r="D333" s="144" t="s">
        <v>49</v>
      </c>
      <c r="E333" s="299">
        <v>6</v>
      </c>
      <c r="F333" s="304"/>
      <c r="G333" s="374"/>
      <c r="H333" s="334"/>
      <c r="I333" s="304"/>
      <c r="J333" s="304"/>
    </row>
    <row r="334" spans="1:10" ht="25.5">
      <c r="A334" s="331" t="s">
        <v>1490</v>
      </c>
      <c r="B334" s="302" t="s">
        <v>533</v>
      </c>
      <c r="C334" s="305" t="s">
        <v>534</v>
      </c>
      <c r="D334" s="144" t="s">
        <v>49</v>
      </c>
      <c r="E334" s="299">
        <v>9</v>
      </c>
      <c r="F334" s="304"/>
      <c r="G334" s="374"/>
      <c r="H334" s="334"/>
      <c r="I334" s="304"/>
      <c r="J334" s="304"/>
    </row>
    <row r="335" spans="1:10" ht="25.5">
      <c r="A335" s="331" t="s">
        <v>1491</v>
      </c>
      <c r="B335" s="302" t="s">
        <v>535</v>
      </c>
      <c r="C335" s="305" t="s">
        <v>536</v>
      </c>
      <c r="D335" s="144" t="s">
        <v>49</v>
      </c>
      <c r="E335" s="299">
        <v>6</v>
      </c>
      <c r="F335" s="304"/>
      <c r="G335" s="374"/>
      <c r="H335" s="334"/>
      <c r="I335" s="304"/>
      <c r="J335" s="304"/>
    </row>
    <row r="336" spans="1:10" ht="25.5">
      <c r="A336" s="331" t="s">
        <v>1492</v>
      </c>
      <c r="B336" s="302" t="s">
        <v>537</v>
      </c>
      <c r="C336" s="305" t="s">
        <v>538</v>
      </c>
      <c r="D336" s="144" t="s">
        <v>49</v>
      </c>
      <c r="E336" s="299">
        <v>12</v>
      </c>
      <c r="F336" s="304"/>
      <c r="G336" s="374"/>
      <c r="H336" s="334"/>
      <c r="I336" s="304"/>
      <c r="J336" s="304"/>
    </row>
    <row r="337" spans="1:10" ht="25.5">
      <c r="A337" s="331" t="s">
        <v>1493</v>
      </c>
      <c r="B337" s="302" t="s">
        <v>539</v>
      </c>
      <c r="C337" s="305" t="s">
        <v>540</v>
      </c>
      <c r="D337" s="144" t="s">
        <v>49</v>
      </c>
      <c r="E337" s="299">
        <v>12</v>
      </c>
      <c r="F337" s="304"/>
      <c r="G337" s="374"/>
      <c r="H337" s="334"/>
      <c r="I337" s="304"/>
      <c r="J337" s="304"/>
    </row>
    <row r="338" spans="1:10" ht="25.5">
      <c r="A338" s="331" t="s">
        <v>1494</v>
      </c>
      <c r="B338" s="302" t="s">
        <v>541</v>
      </c>
      <c r="C338" s="305" t="s">
        <v>542</v>
      </c>
      <c r="D338" s="144" t="s">
        <v>49</v>
      </c>
      <c r="E338" s="299">
        <v>12</v>
      </c>
      <c r="F338" s="304"/>
      <c r="G338" s="374"/>
      <c r="H338" s="334"/>
      <c r="I338" s="304"/>
      <c r="J338" s="304"/>
    </row>
    <row r="339" spans="1:10" ht="25.5">
      <c r="A339" s="331" t="s">
        <v>1495</v>
      </c>
      <c r="B339" s="302" t="s">
        <v>543</v>
      </c>
      <c r="C339" s="305" t="s">
        <v>544</v>
      </c>
      <c r="D339" s="144" t="s">
        <v>49</v>
      </c>
      <c r="E339" s="299">
        <v>36</v>
      </c>
      <c r="F339" s="304"/>
      <c r="G339" s="374"/>
      <c r="H339" s="334"/>
      <c r="I339" s="304"/>
      <c r="J339" s="304"/>
    </row>
    <row r="340" spans="1:10" ht="25.5">
      <c r="A340" s="331" t="s">
        <v>1496</v>
      </c>
      <c r="B340" s="302" t="s">
        <v>545</v>
      </c>
      <c r="C340" s="305" t="s">
        <v>546</v>
      </c>
      <c r="D340" s="144" t="s">
        <v>49</v>
      </c>
      <c r="E340" s="299">
        <v>12</v>
      </c>
      <c r="F340" s="304"/>
      <c r="G340" s="374"/>
      <c r="H340" s="334"/>
      <c r="I340" s="304"/>
      <c r="J340" s="304"/>
    </row>
    <row r="341" spans="1:10" ht="25.5">
      <c r="A341" s="331" t="s">
        <v>1497</v>
      </c>
      <c r="B341" s="302" t="s">
        <v>547</v>
      </c>
      <c r="C341" s="305" t="s">
        <v>548</v>
      </c>
      <c r="D341" s="144" t="s">
        <v>49</v>
      </c>
      <c r="E341" s="299">
        <v>12</v>
      </c>
      <c r="F341" s="304"/>
      <c r="G341" s="374"/>
      <c r="H341" s="334"/>
      <c r="I341" s="304"/>
      <c r="J341" s="304"/>
    </row>
    <row r="342" spans="1:10" ht="25.5">
      <c r="A342" s="331" t="s">
        <v>1498</v>
      </c>
      <c r="B342" s="302" t="s">
        <v>549</v>
      </c>
      <c r="C342" s="305" t="s">
        <v>550</v>
      </c>
      <c r="D342" s="144" t="s">
        <v>49</v>
      </c>
      <c r="E342" s="299">
        <v>6</v>
      </c>
      <c r="F342" s="304"/>
      <c r="G342" s="374"/>
      <c r="H342" s="334"/>
      <c r="I342" s="304"/>
      <c r="J342" s="304"/>
    </row>
    <row r="343" spans="1:10" ht="25.5">
      <c r="A343" s="331" t="s">
        <v>1499</v>
      </c>
      <c r="B343" s="302" t="s">
        <v>551</v>
      </c>
      <c r="C343" s="305" t="s">
        <v>552</v>
      </c>
      <c r="D343" s="144" t="s">
        <v>49</v>
      </c>
      <c r="E343" s="299">
        <v>12</v>
      </c>
      <c r="F343" s="304"/>
      <c r="G343" s="374"/>
      <c r="H343" s="334"/>
      <c r="I343" s="304"/>
      <c r="J343" s="304"/>
    </row>
    <row r="344" spans="1:10" ht="25.5">
      <c r="A344" s="331" t="s">
        <v>1500</v>
      </c>
      <c r="B344" s="302" t="s">
        <v>553</v>
      </c>
      <c r="C344" s="305" t="s">
        <v>554</v>
      </c>
      <c r="D344" s="144" t="s">
        <v>49</v>
      </c>
      <c r="E344" s="299">
        <v>6</v>
      </c>
      <c r="F344" s="304"/>
      <c r="G344" s="374"/>
      <c r="H344" s="334"/>
      <c r="I344" s="304"/>
      <c r="J344" s="304"/>
    </row>
    <row r="345" spans="1:10" ht="25.5">
      <c r="A345" s="331" t="s">
        <v>1501</v>
      </c>
      <c r="B345" s="302" t="s">
        <v>555</v>
      </c>
      <c r="C345" s="305" t="s">
        <v>556</v>
      </c>
      <c r="D345" s="144" t="s">
        <v>49</v>
      </c>
      <c r="E345" s="299">
        <v>6</v>
      </c>
      <c r="F345" s="304"/>
      <c r="G345" s="374"/>
      <c r="H345" s="334"/>
      <c r="I345" s="304"/>
      <c r="J345" s="304"/>
    </row>
    <row r="346" spans="1:10">
      <c r="A346" s="332"/>
      <c r="B346" s="378"/>
      <c r="C346" s="385"/>
      <c r="D346" s="335"/>
      <c r="E346" s="358"/>
      <c r="F346" s="329"/>
      <c r="G346" s="378"/>
      <c r="H346" s="335"/>
      <c r="I346" s="373" t="s">
        <v>1059</v>
      </c>
      <c r="J346" s="319"/>
    </row>
    <row r="347" spans="1:10">
      <c r="A347" s="330" t="s">
        <v>1060</v>
      </c>
      <c r="B347" s="181" t="s">
        <v>2779</v>
      </c>
      <c r="C347" s="233"/>
      <c r="D347" s="333"/>
      <c r="E347" s="357"/>
      <c r="F347" s="320"/>
      <c r="G347" s="375"/>
      <c r="H347" s="333"/>
      <c r="I347" s="320"/>
      <c r="J347" s="320"/>
    </row>
    <row r="348" spans="1:10">
      <c r="A348" s="331" t="s">
        <v>1062</v>
      </c>
      <c r="B348" s="302" t="s">
        <v>560</v>
      </c>
      <c r="C348" s="305" t="s">
        <v>561</v>
      </c>
      <c r="D348" s="144" t="s">
        <v>49</v>
      </c>
      <c r="E348" s="299">
        <v>60</v>
      </c>
      <c r="F348" s="304"/>
      <c r="G348" s="374"/>
      <c r="H348" s="334"/>
      <c r="I348" s="304"/>
      <c r="J348" s="304"/>
    </row>
    <row r="349" spans="1:10">
      <c r="A349" s="331" t="s">
        <v>1065</v>
      </c>
      <c r="B349" s="302" t="s">
        <v>562</v>
      </c>
      <c r="C349" s="305" t="s">
        <v>561</v>
      </c>
      <c r="D349" s="144" t="s">
        <v>49</v>
      </c>
      <c r="E349" s="299">
        <v>240</v>
      </c>
      <c r="F349" s="304"/>
      <c r="G349" s="374"/>
      <c r="H349" s="334"/>
      <c r="I349" s="304"/>
      <c r="J349" s="304"/>
    </row>
    <row r="350" spans="1:10">
      <c r="A350" s="331" t="s">
        <v>1067</v>
      </c>
      <c r="B350" s="302" t="s">
        <v>563</v>
      </c>
      <c r="C350" s="305" t="s">
        <v>561</v>
      </c>
      <c r="D350" s="144" t="s">
        <v>49</v>
      </c>
      <c r="E350" s="299">
        <v>12</v>
      </c>
      <c r="F350" s="304"/>
      <c r="G350" s="374"/>
      <c r="H350" s="334"/>
      <c r="I350" s="304"/>
      <c r="J350" s="304"/>
    </row>
    <row r="351" spans="1:10">
      <c r="A351" s="331" t="s">
        <v>1068</v>
      </c>
      <c r="B351" s="302" t="s">
        <v>564</v>
      </c>
      <c r="C351" s="305" t="s">
        <v>561</v>
      </c>
      <c r="D351" s="144" t="s">
        <v>49</v>
      </c>
      <c r="E351" s="299">
        <v>6</v>
      </c>
      <c r="F351" s="304"/>
      <c r="G351" s="374"/>
      <c r="H351" s="334"/>
      <c r="I351" s="304"/>
      <c r="J351" s="304"/>
    </row>
    <row r="352" spans="1:10">
      <c r="A352" s="332"/>
      <c r="B352" s="341"/>
      <c r="C352" s="385"/>
      <c r="D352" s="335"/>
      <c r="E352" s="358"/>
      <c r="F352" s="329"/>
      <c r="G352" s="378"/>
      <c r="H352" s="335"/>
      <c r="I352" s="373" t="s">
        <v>1083</v>
      </c>
      <c r="J352" s="319"/>
    </row>
    <row r="353" spans="1:10">
      <c r="A353" s="330" t="s">
        <v>1135</v>
      </c>
      <c r="B353" s="181" t="s">
        <v>2778</v>
      </c>
      <c r="C353" s="233"/>
      <c r="D353" s="184"/>
      <c r="E353" s="185"/>
      <c r="F353" s="320"/>
      <c r="G353" s="375"/>
      <c r="H353" s="333"/>
      <c r="I353" s="320"/>
      <c r="J353" s="320"/>
    </row>
    <row r="354" spans="1:10">
      <c r="A354" s="331" t="s">
        <v>1136</v>
      </c>
      <c r="B354" s="302" t="s">
        <v>568</v>
      </c>
      <c r="C354" s="305" t="s">
        <v>2707</v>
      </c>
      <c r="D354" s="144" t="s">
        <v>49</v>
      </c>
      <c r="E354" s="299">
        <v>150</v>
      </c>
      <c r="F354" s="304"/>
      <c r="G354" s="374"/>
      <c r="H354" s="334"/>
      <c r="I354" s="304"/>
      <c r="J354" s="304"/>
    </row>
    <row r="355" spans="1:10" ht="51">
      <c r="A355" s="331" t="s">
        <v>1139</v>
      </c>
      <c r="B355" s="302" t="s">
        <v>569</v>
      </c>
      <c r="C355" s="305" t="s">
        <v>570</v>
      </c>
      <c r="D355" s="144" t="s">
        <v>49</v>
      </c>
      <c r="E355" s="299">
        <v>90</v>
      </c>
      <c r="F355" s="304"/>
      <c r="G355" s="374"/>
      <c r="H355" s="334"/>
      <c r="I355" s="304"/>
      <c r="J355" s="304"/>
    </row>
    <row r="356" spans="1:10">
      <c r="A356" s="332"/>
      <c r="B356" s="341"/>
      <c r="C356" s="385"/>
      <c r="D356" s="335"/>
      <c r="E356" s="358"/>
      <c r="F356" s="329"/>
      <c r="G356" s="378"/>
      <c r="H356" s="378"/>
      <c r="I356" s="373" t="s">
        <v>1146</v>
      </c>
      <c r="J356" s="208"/>
    </row>
    <row r="357" spans="1:10">
      <c r="A357" s="330" t="s">
        <v>1147</v>
      </c>
      <c r="B357" s="181" t="s">
        <v>2777</v>
      </c>
      <c r="C357" s="235"/>
      <c r="D357" s="333"/>
      <c r="E357" s="357"/>
      <c r="F357" s="320"/>
      <c r="G357" s="375"/>
      <c r="H357" s="333"/>
      <c r="I357" s="320"/>
      <c r="J357" s="320"/>
    </row>
    <row r="358" spans="1:10">
      <c r="A358" s="331" t="s">
        <v>1148</v>
      </c>
      <c r="B358" s="302" t="s">
        <v>574</v>
      </c>
      <c r="C358" s="305" t="s">
        <v>574</v>
      </c>
      <c r="D358" s="141" t="s">
        <v>31</v>
      </c>
      <c r="E358" s="299">
        <v>3</v>
      </c>
      <c r="F358" s="304"/>
      <c r="G358" s="374"/>
      <c r="H358" s="334"/>
      <c r="I358" s="304"/>
      <c r="J358" s="304"/>
    </row>
    <row r="359" spans="1:10">
      <c r="A359" s="331" t="s">
        <v>1151</v>
      </c>
      <c r="B359" s="302" t="s">
        <v>575</v>
      </c>
      <c r="C359" s="305" t="s">
        <v>576</v>
      </c>
      <c r="D359" s="141" t="s">
        <v>31</v>
      </c>
      <c r="E359" s="299">
        <v>3</v>
      </c>
      <c r="F359" s="304"/>
      <c r="G359" s="374"/>
      <c r="H359" s="334"/>
      <c r="I359" s="304"/>
      <c r="J359" s="304"/>
    </row>
    <row r="360" spans="1:10" ht="25.5">
      <c r="A360" s="331" t="s">
        <v>1154</v>
      </c>
      <c r="B360" s="302" t="s">
        <v>577</v>
      </c>
      <c r="C360" s="305" t="s">
        <v>2708</v>
      </c>
      <c r="D360" s="141" t="s">
        <v>31</v>
      </c>
      <c r="E360" s="299">
        <v>9</v>
      </c>
      <c r="F360" s="304"/>
      <c r="G360" s="374"/>
      <c r="H360" s="334"/>
      <c r="I360" s="304"/>
      <c r="J360" s="304"/>
    </row>
    <row r="361" spans="1:10" ht="25.5">
      <c r="A361" s="331" t="s">
        <v>1502</v>
      </c>
      <c r="B361" s="302" t="s">
        <v>578</v>
      </c>
      <c r="C361" s="305" t="s">
        <v>2709</v>
      </c>
      <c r="D361" s="141" t="s">
        <v>31</v>
      </c>
      <c r="E361" s="299">
        <v>9</v>
      </c>
      <c r="F361" s="304"/>
      <c r="G361" s="374"/>
      <c r="H361" s="334"/>
      <c r="I361" s="304"/>
      <c r="J361" s="304"/>
    </row>
    <row r="362" spans="1:10" ht="25.5">
      <c r="A362" s="331" t="s">
        <v>1503</v>
      </c>
      <c r="B362" s="302" t="s">
        <v>579</v>
      </c>
      <c r="C362" s="305" t="s">
        <v>2710</v>
      </c>
      <c r="D362" s="141" t="s">
        <v>31</v>
      </c>
      <c r="E362" s="299">
        <v>9</v>
      </c>
      <c r="F362" s="304"/>
      <c r="G362" s="374"/>
      <c r="H362" s="334"/>
      <c r="I362" s="304"/>
      <c r="J362" s="304"/>
    </row>
    <row r="363" spans="1:10" ht="25.5">
      <c r="A363" s="331" t="s">
        <v>1504</v>
      </c>
      <c r="B363" s="302" t="s">
        <v>580</v>
      </c>
      <c r="C363" s="305" t="s">
        <v>2712</v>
      </c>
      <c r="D363" s="141" t="s">
        <v>31</v>
      </c>
      <c r="E363" s="299">
        <v>18</v>
      </c>
      <c r="F363" s="304"/>
      <c r="G363" s="374"/>
      <c r="H363" s="334"/>
      <c r="I363" s="304"/>
      <c r="J363" s="304"/>
    </row>
    <row r="364" spans="1:10" ht="38.25">
      <c r="A364" s="331" t="s">
        <v>1505</v>
      </c>
      <c r="B364" s="302" t="s">
        <v>581</v>
      </c>
      <c r="C364" s="305" t="s">
        <v>2711</v>
      </c>
      <c r="D364" s="141" t="s">
        <v>31</v>
      </c>
      <c r="E364" s="299">
        <v>30</v>
      </c>
      <c r="F364" s="304"/>
      <c r="G364" s="374"/>
      <c r="H364" s="334"/>
      <c r="I364" s="304"/>
      <c r="J364" s="304"/>
    </row>
    <row r="365" spans="1:10">
      <c r="A365" s="332"/>
      <c r="B365" s="341"/>
      <c r="C365" s="385"/>
      <c r="D365" s="335"/>
      <c r="E365" s="358"/>
      <c r="F365" s="329"/>
      <c r="G365" s="378"/>
      <c r="H365" s="335"/>
      <c r="I365" s="373" t="s">
        <v>1157</v>
      </c>
      <c r="J365" s="319"/>
    </row>
    <row r="366" spans="1:10">
      <c r="A366" s="330" t="s">
        <v>1158</v>
      </c>
      <c r="B366" s="181" t="s">
        <v>2776</v>
      </c>
      <c r="C366" s="235"/>
      <c r="D366" s="333"/>
      <c r="E366" s="357"/>
      <c r="F366" s="320"/>
      <c r="G366" s="375"/>
      <c r="H366" s="333"/>
      <c r="I366" s="320"/>
      <c r="J366" s="320"/>
    </row>
    <row r="367" spans="1:10" ht="25.5">
      <c r="A367" s="267" t="s">
        <v>1506</v>
      </c>
      <c r="B367" s="302" t="s">
        <v>585</v>
      </c>
      <c r="C367" s="305" t="s">
        <v>2713</v>
      </c>
      <c r="D367" s="384" t="s">
        <v>31</v>
      </c>
      <c r="E367" s="287">
        <v>3</v>
      </c>
      <c r="F367" s="304"/>
      <c r="G367" s="374"/>
      <c r="H367" s="334"/>
      <c r="I367" s="304"/>
      <c r="J367" s="304"/>
    </row>
    <row r="368" spans="1:10" ht="25.5">
      <c r="A368" s="267" t="s">
        <v>1508</v>
      </c>
      <c r="B368" s="302" t="s">
        <v>587</v>
      </c>
      <c r="C368" s="305" t="s">
        <v>588</v>
      </c>
      <c r="D368" s="384" t="s">
        <v>31</v>
      </c>
      <c r="E368" s="287">
        <v>3</v>
      </c>
      <c r="F368" s="304"/>
      <c r="G368" s="374"/>
      <c r="H368" s="334"/>
      <c r="I368" s="304"/>
      <c r="J368" s="304"/>
    </row>
    <row r="369" spans="1:10" ht="25.5">
      <c r="A369" s="267" t="s">
        <v>1509</v>
      </c>
      <c r="B369" s="302" t="s">
        <v>589</v>
      </c>
      <c r="C369" s="305" t="s">
        <v>590</v>
      </c>
      <c r="D369" s="384" t="s">
        <v>31</v>
      </c>
      <c r="E369" s="287">
        <v>3</v>
      </c>
      <c r="F369" s="304"/>
      <c r="G369" s="374"/>
      <c r="H369" s="334"/>
      <c r="I369" s="304"/>
      <c r="J369" s="304"/>
    </row>
    <row r="370" spans="1:10" ht="25.5">
      <c r="A370" s="267" t="s">
        <v>1160</v>
      </c>
      <c r="B370" s="302" t="s">
        <v>591</v>
      </c>
      <c r="C370" s="305" t="s">
        <v>592</v>
      </c>
      <c r="D370" s="384" t="s">
        <v>31</v>
      </c>
      <c r="E370" s="287">
        <v>3</v>
      </c>
      <c r="F370" s="304"/>
      <c r="G370" s="374"/>
      <c r="H370" s="334"/>
      <c r="I370" s="304"/>
      <c r="J370" s="304"/>
    </row>
    <row r="371" spans="1:10" ht="25.5">
      <c r="A371" s="267" t="s">
        <v>1163</v>
      </c>
      <c r="B371" s="302" t="s">
        <v>1507</v>
      </c>
      <c r="C371" s="305" t="s">
        <v>593</v>
      </c>
      <c r="D371" s="384" t="s">
        <v>31</v>
      </c>
      <c r="E371" s="287">
        <v>3</v>
      </c>
      <c r="F371" s="304"/>
      <c r="G371" s="374"/>
      <c r="H371" s="334"/>
      <c r="I371" s="304"/>
      <c r="J371" s="304"/>
    </row>
    <row r="372" spans="1:10" ht="25.5">
      <c r="A372" s="267" t="s">
        <v>1166</v>
      </c>
      <c r="B372" s="302" t="s">
        <v>594</v>
      </c>
      <c r="C372" s="305" t="s">
        <v>595</v>
      </c>
      <c r="D372" s="384" t="s">
        <v>31</v>
      </c>
      <c r="E372" s="287">
        <v>3</v>
      </c>
      <c r="F372" s="304"/>
      <c r="G372" s="374"/>
      <c r="H372" s="334"/>
      <c r="I372" s="304"/>
      <c r="J372" s="304"/>
    </row>
    <row r="373" spans="1:10" ht="25.5">
      <c r="A373" s="267" t="s">
        <v>1168</v>
      </c>
      <c r="B373" s="302" t="s">
        <v>596</v>
      </c>
      <c r="C373" s="305" t="s">
        <v>597</v>
      </c>
      <c r="D373" s="384" t="s">
        <v>31</v>
      </c>
      <c r="E373" s="287">
        <v>3</v>
      </c>
      <c r="F373" s="304"/>
      <c r="G373" s="374"/>
      <c r="H373" s="334"/>
      <c r="I373" s="304"/>
      <c r="J373" s="304"/>
    </row>
    <row r="374" spans="1:10" ht="25.5">
      <c r="A374" s="267" t="s">
        <v>1171</v>
      </c>
      <c r="B374" s="302" t="s">
        <v>598</v>
      </c>
      <c r="C374" s="305" t="s">
        <v>599</v>
      </c>
      <c r="D374" s="384" t="s">
        <v>31</v>
      </c>
      <c r="E374" s="287">
        <v>3</v>
      </c>
      <c r="F374" s="304"/>
      <c r="G374" s="374"/>
      <c r="H374" s="334"/>
      <c r="I374" s="304"/>
      <c r="J374" s="304"/>
    </row>
    <row r="375" spans="1:10" ht="25.5">
      <c r="A375" s="267" t="s">
        <v>1173</v>
      </c>
      <c r="B375" s="302" t="s">
        <v>600</v>
      </c>
      <c r="C375" s="434" t="s">
        <v>601</v>
      </c>
      <c r="D375" s="384" t="s">
        <v>31</v>
      </c>
      <c r="E375" s="287">
        <v>3</v>
      </c>
      <c r="F375" s="304"/>
      <c r="G375" s="374"/>
      <c r="H375" s="334"/>
      <c r="I375" s="304"/>
      <c r="J375" s="304"/>
    </row>
    <row r="376" spans="1:10" ht="25.5">
      <c r="A376" s="267" t="s">
        <v>1510</v>
      </c>
      <c r="B376" s="302" t="s">
        <v>602</v>
      </c>
      <c r="C376" s="305" t="s">
        <v>603</v>
      </c>
      <c r="D376" s="384" t="s">
        <v>31</v>
      </c>
      <c r="E376" s="287">
        <v>3</v>
      </c>
      <c r="F376" s="304"/>
      <c r="G376" s="374"/>
      <c r="H376" s="334"/>
      <c r="I376" s="304"/>
      <c r="J376" s="304"/>
    </row>
    <row r="377" spans="1:10" ht="25.5">
      <c r="A377" s="267" t="s">
        <v>1511</v>
      </c>
      <c r="B377" s="302" t="s">
        <v>604</v>
      </c>
      <c r="C377" s="305" t="s">
        <v>605</v>
      </c>
      <c r="D377" s="384" t="s">
        <v>31</v>
      </c>
      <c r="E377" s="287">
        <v>3</v>
      </c>
      <c r="F377" s="304"/>
      <c r="G377" s="374"/>
      <c r="H377" s="334"/>
      <c r="I377" s="304"/>
      <c r="J377" s="304"/>
    </row>
    <row r="378" spans="1:10" ht="25.5">
      <c r="A378" s="267" t="s">
        <v>1512</v>
      </c>
      <c r="B378" s="302" t="s">
        <v>606</v>
      </c>
      <c r="C378" s="305" t="s">
        <v>607</v>
      </c>
      <c r="D378" s="384" t="s">
        <v>31</v>
      </c>
      <c r="E378" s="287">
        <v>3</v>
      </c>
      <c r="F378" s="304"/>
      <c r="G378" s="374"/>
      <c r="H378" s="334"/>
      <c r="I378" s="304"/>
      <c r="J378" s="304"/>
    </row>
    <row r="379" spans="1:10" ht="25.5">
      <c r="A379" s="267" t="s">
        <v>1513</v>
      </c>
      <c r="B379" s="302" t="s">
        <v>608</v>
      </c>
      <c r="C379" s="305" t="s">
        <v>609</v>
      </c>
      <c r="D379" s="384" t="s">
        <v>31</v>
      </c>
      <c r="E379" s="287">
        <v>3</v>
      </c>
      <c r="F379" s="304"/>
      <c r="G379" s="374"/>
      <c r="H379" s="334"/>
      <c r="I379" s="304"/>
      <c r="J379" s="304"/>
    </row>
    <row r="380" spans="1:10" ht="25.5">
      <c r="A380" s="267" t="s">
        <v>1514</v>
      </c>
      <c r="B380" s="302" t="s">
        <v>610</v>
      </c>
      <c r="C380" s="305" t="s">
        <v>611</v>
      </c>
      <c r="D380" s="384" t="s">
        <v>31</v>
      </c>
      <c r="E380" s="287">
        <v>3</v>
      </c>
      <c r="F380" s="304"/>
      <c r="G380" s="374"/>
      <c r="H380" s="334"/>
      <c r="I380" s="304"/>
      <c r="J380" s="304"/>
    </row>
    <row r="381" spans="1:10" ht="25.5">
      <c r="A381" s="267" t="s">
        <v>1515</v>
      </c>
      <c r="B381" s="302" t="s">
        <v>612</v>
      </c>
      <c r="C381" s="305" t="s">
        <v>613</v>
      </c>
      <c r="D381" s="384" t="s">
        <v>31</v>
      </c>
      <c r="E381" s="287">
        <v>3</v>
      </c>
      <c r="F381" s="304"/>
      <c r="G381" s="374"/>
      <c r="H381" s="334"/>
      <c r="I381" s="304"/>
      <c r="J381" s="304"/>
    </row>
    <row r="382" spans="1:10" ht="25.5">
      <c r="A382" s="267" t="s">
        <v>1516</v>
      </c>
      <c r="B382" s="302" t="s">
        <v>614</v>
      </c>
      <c r="C382" s="305" t="s">
        <v>615</v>
      </c>
      <c r="D382" s="384" t="s">
        <v>31</v>
      </c>
      <c r="E382" s="287">
        <v>3</v>
      </c>
      <c r="F382" s="304"/>
      <c r="G382" s="374"/>
      <c r="H382" s="334"/>
      <c r="I382" s="304"/>
      <c r="J382" s="304"/>
    </row>
    <row r="383" spans="1:10" ht="25.5">
      <c r="A383" s="267" t="s">
        <v>1517</v>
      </c>
      <c r="B383" s="302" t="s">
        <v>616</v>
      </c>
      <c r="C383" s="305" t="s">
        <v>617</v>
      </c>
      <c r="D383" s="384" t="s">
        <v>31</v>
      </c>
      <c r="E383" s="287">
        <v>3</v>
      </c>
      <c r="F383" s="304"/>
      <c r="G383" s="374"/>
      <c r="H383" s="334"/>
      <c r="I383" s="304"/>
      <c r="J383" s="304"/>
    </row>
    <row r="384" spans="1:10" ht="25.5">
      <c r="A384" s="267" t="s">
        <v>1518</v>
      </c>
      <c r="B384" s="302" t="s">
        <v>618</v>
      </c>
      <c r="C384" s="305" t="s">
        <v>619</v>
      </c>
      <c r="D384" s="384" t="s">
        <v>31</v>
      </c>
      <c r="E384" s="287">
        <v>3</v>
      </c>
      <c r="F384" s="304"/>
      <c r="G384" s="374"/>
      <c r="H384" s="334"/>
      <c r="I384" s="304"/>
      <c r="J384" s="304"/>
    </row>
    <row r="385" spans="1:10">
      <c r="A385" s="332"/>
      <c r="B385" s="341"/>
      <c r="C385" s="385"/>
      <c r="D385" s="335"/>
      <c r="E385" s="358"/>
      <c r="F385" s="329"/>
      <c r="G385" s="378"/>
      <c r="H385" s="335"/>
      <c r="I385" s="373" t="s">
        <v>1176</v>
      </c>
      <c r="J385" s="319"/>
    </row>
    <row r="386" spans="1:10">
      <c r="A386" s="330" t="s">
        <v>1177</v>
      </c>
      <c r="B386" s="181" t="s">
        <v>2775</v>
      </c>
      <c r="C386" s="233"/>
      <c r="D386" s="333"/>
      <c r="E386" s="357"/>
      <c r="F386" s="320"/>
      <c r="G386" s="375"/>
      <c r="H386" s="333"/>
      <c r="I386" s="320"/>
      <c r="J386" s="320"/>
    </row>
    <row r="387" spans="1:10">
      <c r="A387" s="331" t="s">
        <v>1178</v>
      </c>
      <c r="B387" s="148" t="s">
        <v>623</v>
      </c>
      <c r="C387" s="238" t="s">
        <v>624</v>
      </c>
      <c r="D387" s="334" t="s">
        <v>87</v>
      </c>
      <c r="E387" s="360">
        <v>3</v>
      </c>
      <c r="F387" s="304"/>
      <c r="G387" s="374"/>
      <c r="H387" s="334"/>
      <c r="I387" s="304"/>
      <c r="J387" s="304"/>
    </row>
    <row r="388" spans="1:10">
      <c r="A388" s="331" t="s">
        <v>1179</v>
      </c>
      <c r="B388" s="148" t="s">
        <v>625</v>
      </c>
      <c r="C388" s="305" t="s">
        <v>626</v>
      </c>
      <c r="D388" s="334" t="s">
        <v>87</v>
      </c>
      <c r="E388" s="360">
        <v>3</v>
      </c>
      <c r="F388" s="304"/>
      <c r="G388" s="374"/>
      <c r="H388" s="334"/>
      <c r="I388" s="304"/>
      <c r="J388" s="304"/>
    </row>
    <row r="389" spans="1:10" ht="25.5">
      <c r="A389" s="331" t="s">
        <v>1180</v>
      </c>
      <c r="B389" s="148" t="s">
        <v>627</v>
      </c>
      <c r="C389" s="305" t="s">
        <v>628</v>
      </c>
      <c r="D389" s="334" t="s">
        <v>87</v>
      </c>
      <c r="E389" s="360">
        <v>3</v>
      </c>
      <c r="F389" s="304"/>
      <c r="G389" s="374"/>
      <c r="H389" s="334"/>
      <c r="I389" s="304"/>
      <c r="J389" s="304"/>
    </row>
    <row r="390" spans="1:10" ht="25.5">
      <c r="A390" s="331" t="s">
        <v>1181</v>
      </c>
      <c r="B390" s="148" t="s">
        <v>629</v>
      </c>
      <c r="C390" s="305" t="s">
        <v>630</v>
      </c>
      <c r="D390" s="334" t="s">
        <v>87</v>
      </c>
      <c r="E390" s="360">
        <v>3</v>
      </c>
      <c r="F390" s="304"/>
      <c r="G390" s="374"/>
      <c r="H390" s="334"/>
      <c r="I390" s="304"/>
      <c r="J390" s="304"/>
    </row>
    <row r="391" spans="1:10" ht="25.5">
      <c r="A391" s="331" t="s">
        <v>1519</v>
      </c>
      <c r="B391" s="148" t="s">
        <v>631</v>
      </c>
      <c r="C391" s="305" t="s">
        <v>632</v>
      </c>
      <c r="D391" s="334" t="s">
        <v>87</v>
      </c>
      <c r="E391" s="360">
        <v>3</v>
      </c>
      <c r="F391" s="304"/>
      <c r="G391" s="374"/>
      <c r="H391" s="334"/>
      <c r="I391" s="304"/>
      <c r="J391" s="304"/>
    </row>
    <row r="392" spans="1:10">
      <c r="A392" s="331" t="s">
        <v>1182</v>
      </c>
      <c r="B392" s="148" t="s">
        <v>633</v>
      </c>
      <c r="C392" s="305" t="s">
        <v>634</v>
      </c>
      <c r="D392" s="334" t="s">
        <v>87</v>
      </c>
      <c r="E392" s="360">
        <v>3</v>
      </c>
      <c r="F392" s="304"/>
      <c r="G392" s="374"/>
      <c r="H392" s="334"/>
      <c r="I392" s="304"/>
      <c r="J392" s="304"/>
    </row>
    <row r="393" spans="1:10">
      <c r="A393" s="331" t="s">
        <v>1183</v>
      </c>
      <c r="B393" s="148" t="s">
        <v>635</v>
      </c>
      <c r="C393" s="305" t="s">
        <v>636</v>
      </c>
      <c r="D393" s="334" t="s">
        <v>87</v>
      </c>
      <c r="E393" s="360">
        <v>3</v>
      </c>
      <c r="F393" s="304"/>
      <c r="G393" s="374"/>
      <c r="H393" s="334"/>
      <c r="I393" s="304"/>
      <c r="J393" s="304"/>
    </row>
    <row r="394" spans="1:10">
      <c r="A394" s="331" t="s">
        <v>1184</v>
      </c>
      <c r="B394" s="148" t="s">
        <v>637</v>
      </c>
      <c r="C394" s="305" t="s">
        <v>638</v>
      </c>
      <c r="D394" s="334" t="s">
        <v>87</v>
      </c>
      <c r="E394" s="360">
        <v>3</v>
      </c>
      <c r="F394" s="304"/>
      <c r="G394" s="374"/>
      <c r="H394" s="334"/>
      <c r="I394" s="304"/>
      <c r="J394" s="304"/>
    </row>
    <row r="395" spans="1:10">
      <c r="A395" s="331" t="s">
        <v>1185</v>
      </c>
      <c r="B395" s="148" t="s">
        <v>639</v>
      </c>
      <c r="C395" s="305" t="s">
        <v>640</v>
      </c>
      <c r="D395" s="334" t="s">
        <v>87</v>
      </c>
      <c r="E395" s="360">
        <v>3</v>
      </c>
      <c r="F395" s="304"/>
      <c r="G395" s="374"/>
      <c r="H395" s="334"/>
      <c r="I395" s="304"/>
      <c r="J395" s="304"/>
    </row>
    <row r="396" spans="1:10" ht="25.5">
      <c r="A396" s="331" t="s">
        <v>1186</v>
      </c>
      <c r="B396" s="148" t="s">
        <v>641</v>
      </c>
      <c r="C396" s="305" t="s">
        <v>642</v>
      </c>
      <c r="D396" s="334" t="s">
        <v>87</v>
      </c>
      <c r="E396" s="360">
        <v>3</v>
      </c>
      <c r="F396" s="304"/>
      <c r="G396" s="374"/>
      <c r="H396" s="334"/>
      <c r="I396" s="304"/>
      <c r="J396" s="304"/>
    </row>
    <row r="397" spans="1:10" ht="25.5">
      <c r="A397" s="331" t="s">
        <v>1187</v>
      </c>
      <c r="B397" s="148" t="s">
        <v>643</v>
      </c>
      <c r="C397" s="305" t="s">
        <v>644</v>
      </c>
      <c r="D397" s="334" t="s">
        <v>87</v>
      </c>
      <c r="E397" s="360">
        <v>3</v>
      </c>
      <c r="F397" s="304"/>
      <c r="G397" s="374"/>
      <c r="H397" s="334"/>
      <c r="I397" s="304"/>
      <c r="J397" s="304"/>
    </row>
    <row r="398" spans="1:10" ht="25.5">
      <c r="A398" s="331" t="s">
        <v>1188</v>
      </c>
      <c r="B398" s="148" t="s">
        <v>645</v>
      </c>
      <c r="C398" s="305" t="s">
        <v>646</v>
      </c>
      <c r="D398" s="334" t="s">
        <v>87</v>
      </c>
      <c r="E398" s="360">
        <v>3</v>
      </c>
      <c r="F398" s="304"/>
      <c r="G398" s="374"/>
      <c r="H398" s="334"/>
      <c r="I398" s="304"/>
      <c r="J398" s="304"/>
    </row>
    <row r="399" spans="1:10">
      <c r="A399" s="331" t="s">
        <v>1189</v>
      </c>
      <c r="B399" s="148" t="s">
        <v>647</v>
      </c>
      <c r="C399" s="305" t="s">
        <v>648</v>
      </c>
      <c r="D399" s="334" t="s">
        <v>87</v>
      </c>
      <c r="E399" s="360">
        <v>3</v>
      </c>
      <c r="F399" s="304"/>
      <c r="G399" s="374"/>
      <c r="H399" s="334"/>
      <c r="I399" s="304"/>
      <c r="J399" s="304"/>
    </row>
    <row r="400" spans="1:10">
      <c r="A400" s="331" t="s">
        <v>1191</v>
      </c>
      <c r="B400" s="148" t="s">
        <v>649</v>
      </c>
      <c r="C400" s="305" t="s">
        <v>650</v>
      </c>
      <c r="D400" s="334" t="s">
        <v>87</v>
      </c>
      <c r="E400" s="360">
        <v>3</v>
      </c>
      <c r="F400" s="304"/>
      <c r="G400" s="374"/>
      <c r="H400" s="334"/>
      <c r="I400" s="304"/>
      <c r="J400" s="304"/>
    </row>
    <row r="401" spans="1:10" ht="25.5">
      <c r="A401" s="331" t="s">
        <v>1192</v>
      </c>
      <c r="B401" s="148" t="s">
        <v>651</v>
      </c>
      <c r="C401" s="305" t="s">
        <v>652</v>
      </c>
      <c r="D401" s="334" t="s">
        <v>87</v>
      </c>
      <c r="E401" s="360">
        <v>3</v>
      </c>
      <c r="F401" s="304"/>
      <c r="G401" s="374"/>
      <c r="H401" s="334"/>
      <c r="I401" s="304"/>
      <c r="J401" s="304"/>
    </row>
    <row r="402" spans="1:10" ht="25.5">
      <c r="A402" s="331" t="s">
        <v>1193</v>
      </c>
      <c r="B402" s="148" t="s">
        <v>653</v>
      </c>
      <c r="C402" s="305" t="s">
        <v>654</v>
      </c>
      <c r="D402" s="334" t="s">
        <v>87</v>
      </c>
      <c r="E402" s="360">
        <v>3</v>
      </c>
      <c r="F402" s="304"/>
      <c r="G402" s="374"/>
      <c r="H402" s="334"/>
      <c r="I402" s="304"/>
      <c r="J402" s="304"/>
    </row>
    <row r="403" spans="1:10" ht="25.5">
      <c r="A403" s="331" t="s">
        <v>1194</v>
      </c>
      <c r="B403" s="148" t="s">
        <v>655</v>
      </c>
      <c r="C403" s="305" t="s">
        <v>656</v>
      </c>
      <c r="D403" s="334" t="s">
        <v>87</v>
      </c>
      <c r="E403" s="360">
        <v>3</v>
      </c>
      <c r="F403" s="304"/>
      <c r="G403" s="374"/>
      <c r="H403" s="334"/>
      <c r="I403" s="304"/>
      <c r="J403" s="304"/>
    </row>
    <row r="404" spans="1:10" ht="25.5">
      <c r="A404" s="331" t="s">
        <v>1197</v>
      </c>
      <c r="B404" s="148" t="s">
        <v>657</v>
      </c>
      <c r="C404" s="305" t="s">
        <v>658</v>
      </c>
      <c r="D404" s="334" t="s">
        <v>87</v>
      </c>
      <c r="E404" s="360">
        <v>3</v>
      </c>
      <c r="F404" s="304"/>
      <c r="G404" s="374"/>
      <c r="H404" s="334"/>
      <c r="I404" s="304"/>
      <c r="J404" s="304"/>
    </row>
    <row r="405" spans="1:10">
      <c r="A405" s="331" t="s">
        <v>1520</v>
      </c>
      <c r="B405" s="148" t="s">
        <v>659</v>
      </c>
      <c r="C405" s="305" t="s">
        <v>660</v>
      </c>
      <c r="D405" s="334" t="s">
        <v>87</v>
      </c>
      <c r="E405" s="360">
        <v>3</v>
      </c>
      <c r="F405" s="304"/>
      <c r="G405" s="374"/>
      <c r="H405" s="334"/>
      <c r="I405" s="304"/>
      <c r="J405" s="304"/>
    </row>
    <row r="406" spans="1:10">
      <c r="A406" s="331" t="s">
        <v>1521</v>
      </c>
      <c r="B406" s="148" t="s">
        <v>661</v>
      </c>
      <c r="C406" s="305" t="s">
        <v>662</v>
      </c>
      <c r="D406" s="334" t="s">
        <v>87</v>
      </c>
      <c r="E406" s="360">
        <v>3</v>
      </c>
      <c r="F406" s="304"/>
      <c r="G406" s="374"/>
      <c r="H406" s="334"/>
      <c r="I406" s="304"/>
      <c r="J406" s="304"/>
    </row>
    <row r="407" spans="1:10" ht="25.5">
      <c r="A407" s="331" t="s">
        <v>1522</v>
      </c>
      <c r="B407" s="148" t="s">
        <v>663</v>
      </c>
      <c r="C407" s="305" t="s">
        <v>664</v>
      </c>
      <c r="D407" s="334" t="s">
        <v>87</v>
      </c>
      <c r="E407" s="360">
        <v>3</v>
      </c>
      <c r="F407" s="304"/>
      <c r="G407" s="374"/>
      <c r="H407" s="334"/>
      <c r="I407" s="304"/>
      <c r="J407" s="304"/>
    </row>
    <row r="408" spans="1:10" ht="25.5">
      <c r="A408" s="331" t="s">
        <v>1523</v>
      </c>
      <c r="B408" s="148" t="s">
        <v>665</v>
      </c>
      <c r="C408" s="305" t="s">
        <v>666</v>
      </c>
      <c r="D408" s="334" t="s">
        <v>87</v>
      </c>
      <c r="E408" s="360">
        <v>3</v>
      </c>
      <c r="F408" s="304"/>
      <c r="G408" s="374"/>
      <c r="H408" s="334"/>
      <c r="I408" s="304"/>
      <c r="J408" s="304"/>
    </row>
    <row r="409" spans="1:10">
      <c r="A409" s="331" t="s">
        <v>1524</v>
      </c>
      <c r="B409" s="148" t="s">
        <v>667</v>
      </c>
      <c r="C409" s="305" t="s">
        <v>668</v>
      </c>
      <c r="D409" s="334" t="s">
        <v>87</v>
      </c>
      <c r="E409" s="360">
        <v>3</v>
      </c>
      <c r="F409" s="304"/>
      <c r="G409" s="374"/>
      <c r="H409" s="334"/>
      <c r="I409" s="304"/>
      <c r="J409" s="304"/>
    </row>
    <row r="410" spans="1:10">
      <c r="A410" s="331" t="s">
        <v>1525</v>
      </c>
      <c r="B410" s="148" t="s">
        <v>669</v>
      </c>
      <c r="C410" s="305" t="s">
        <v>670</v>
      </c>
      <c r="D410" s="334" t="s">
        <v>87</v>
      </c>
      <c r="E410" s="360">
        <v>3</v>
      </c>
      <c r="F410" s="304"/>
      <c r="G410" s="374"/>
      <c r="H410" s="334"/>
      <c r="I410" s="304"/>
      <c r="J410" s="304"/>
    </row>
    <row r="411" spans="1:10">
      <c r="A411" s="331" t="s">
        <v>1526</v>
      </c>
      <c r="B411" s="148" t="s">
        <v>671</v>
      </c>
      <c r="C411" s="305" t="s">
        <v>672</v>
      </c>
      <c r="D411" s="334" t="s">
        <v>87</v>
      </c>
      <c r="E411" s="360">
        <v>3</v>
      </c>
      <c r="F411" s="304"/>
      <c r="G411" s="374"/>
      <c r="H411" s="334"/>
      <c r="I411" s="304"/>
      <c r="J411" s="304"/>
    </row>
    <row r="412" spans="1:10" ht="25.5">
      <c r="A412" s="331" t="s">
        <v>1527</v>
      </c>
      <c r="B412" s="148" t="s">
        <v>673</v>
      </c>
      <c r="C412" s="305" t="s">
        <v>674</v>
      </c>
      <c r="D412" s="334" t="s">
        <v>87</v>
      </c>
      <c r="E412" s="360">
        <v>3</v>
      </c>
      <c r="F412" s="304"/>
      <c r="G412" s="374"/>
      <c r="H412" s="334"/>
      <c r="I412" s="304"/>
      <c r="J412" s="304"/>
    </row>
    <row r="413" spans="1:10">
      <c r="A413" s="331" t="s">
        <v>1528</v>
      </c>
      <c r="B413" s="148" t="s">
        <v>675</v>
      </c>
      <c r="C413" s="305" t="s">
        <v>676</v>
      </c>
      <c r="D413" s="334" t="s">
        <v>87</v>
      </c>
      <c r="E413" s="360">
        <v>3</v>
      </c>
      <c r="F413" s="304"/>
      <c r="G413" s="374"/>
      <c r="H413" s="334"/>
      <c r="I413" s="304"/>
      <c r="J413" s="304"/>
    </row>
    <row r="414" spans="1:10" ht="25.5">
      <c r="A414" s="331" t="s">
        <v>1529</v>
      </c>
      <c r="B414" s="148" t="s">
        <v>677</v>
      </c>
      <c r="C414" s="305" t="s">
        <v>678</v>
      </c>
      <c r="D414" s="334" t="s">
        <v>87</v>
      </c>
      <c r="E414" s="360">
        <v>3</v>
      </c>
      <c r="F414" s="304"/>
      <c r="G414" s="374"/>
      <c r="H414" s="334"/>
      <c r="I414" s="304"/>
      <c r="J414" s="304"/>
    </row>
    <row r="415" spans="1:10" ht="25.5">
      <c r="A415" s="331" t="s">
        <v>1530</v>
      </c>
      <c r="B415" s="148" t="s">
        <v>679</v>
      </c>
      <c r="C415" s="305" t="s">
        <v>680</v>
      </c>
      <c r="D415" s="334" t="s">
        <v>87</v>
      </c>
      <c r="E415" s="360">
        <v>3</v>
      </c>
      <c r="F415" s="304"/>
      <c r="G415" s="374"/>
      <c r="H415" s="334"/>
      <c r="I415" s="304"/>
      <c r="J415" s="304"/>
    </row>
    <row r="416" spans="1:10" ht="25.5">
      <c r="A416" s="331" t="s">
        <v>1531</v>
      </c>
      <c r="B416" s="148" t="s">
        <v>681</v>
      </c>
      <c r="C416" s="305" t="s">
        <v>682</v>
      </c>
      <c r="D416" s="334" t="s">
        <v>87</v>
      </c>
      <c r="E416" s="360">
        <v>3</v>
      </c>
      <c r="F416" s="304"/>
      <c r="G416" s="374"/>
      <c r="H416" s="334"/>
      <c r="I416" s="304"/>
      <c r="J416" s="304"/>
    </row>
    <row r="417" spans="1:10" ht="25.5">
      <c r="A417" s="331" t="s">
        <v>1532</v>
      </c>
      <c r="B417" s="148" t="s">
        <v>683</v>
      </c>
      <c r="C417" s="305" t="s">
        <v>684</v>
      </c>
      <c r="D417" s="334" t="s">
        <v>87</v>
      </c>
      <c r="E417" s="360">
        <v>3</v>
      </c>
      <c r="F417" s="304"/>
      <c r="G417" s="374"/>
      <c r="H417" s="334"/>
      <c r="I417" s="304"/>
      <c r="J417" s="304"/>
    </row>
    <row r="418" spans="1:10" ht="25.5">
      <c r="A418" s="331" t="s">
        <v>1533</v>
      </c>
      <c r="B418" s="148" t="s">
        <v>685</v>
      </c>
      <c r="C418" s="305" t="s">
        <v>686</v>
      </c>
      <c r="D418" s="334" t="s">
        <v>87</v>
      </c>
      <c r="E418" s="360">
        <v>3</v>
      </c>
      <c r="F418" s="304"/>
      <c r="G418" s="374"/>
      <c r="H418" s="334"/>
      <c r="I418" s="304"/>
      <c r="J418" s="304"/>
    </row>
    <row r="419" spans="1:10" ht="25.5">
      <c r="A419" s="331" t="s">
        <v>1534</v>
      </c>
      <c r="B419" s="148" t="s">
        <v>687</v>
      </c>
      <c r="C419" s="305" t="s">
        <v>688</v>
      </c>
      <c r="D419" s="334" t="s">
        <v>87</v>
      </c>
      <c r="E419" s="360">
        <v>3</v>
      </c>
      <c r="F419" s="304"/>
      <c r="G419" s="374"/>
      <c r="H419" s="334"/>
      <c r="I419" s="304"/>
      <c r="J419" s="304"/>
    </row>
    <row r="420" spans="1:10">
      <c r="A420" s="331" t="s">
        <v>1535</v>
      </c>
      <c r="B420" s="148" t="s">
        <v>689</v>
      </c>
      <c r="C420" s="305" t="s">
        <v>690</v>
      </c>
      <c r="D420" s="334" t="s">
        <v>87</v>
      </c>
      <c r="E420" s="360">
        <v>3</v>
      </c>
      <c r="F420" s="304"/>
      <c r="G420" s="374"/>
      <c r="H420" s="334"/>
      <c r="I420" s="304"/>
      <c r="J420" s="304"/>
    </row>
    <row r="421" spans="1:10">
      <c r="A421" s="331" t="s">
        <v>1536</v>
      </c>
      <c r="B421" s="148" t="s">
        <v>691</v>
      </c>
      <c r="C421" s="305" t="s">
        <v>692</v>
      </c>
      <c r="D421" s="334" t="s">
        <v>87</v>
      </c>
      <c r="E421" s="360">
        <v>3</v>
      </c>
      <c r="F421" s="304"/>
      <c r="G421" s="374"/>
      <c r="H421" s="334"/>
      <c r="I421" s="304"/>
      <c r="J421" s="304"/>
    </row>
    <row r="422" spans="1:10" ht="25.5">
      <c r="A422" s="331" t="s">
        <v>1537</v>
      </c>
      <c r="B422" s="148" t="s">
        <v>693</v>
      </c>
      <c r="C422" s="305" t="s">
        <v>694</v>
      </c>
      <c r="D422" s="334" t="s">
        <v>87</v>
      </c>
      <c r="E422" s="360">
        <v>3</v>
      </c>
      <c r="F422" s="304"/>
      <c r="G422" s="374"/>
      <c r="H422" s="334"/>
      <c r="I422" s="304"/>
      <c r="J422" s="304"/>
    </row>
    <row r="423" spans="1:10" ht="25.5">
      <c r="A423" s="331" t="s">
        <v>1538</v>
      </c>
      <c r="B423" s="148" t="s">
        <v>695</v>
      </c>
      <c r="C423" s="305" t="s">
        <v>696</v>
      </c>
      <c r="D423" s="334" t="s">
        <v>87</v>
      </c>
      <c r="E423" s="360">
        <v>3</v>
      </c>
      <c r="F423" s="304"/>
      <c r="G423" s="374"/>
      <c r="H423" s="334"/>
      <c r="I423" s="304"/>
      <c r="J423" s="304"/>
    </row>
    <row r="424" spans="1:10">
      <c r="A424" s="331" t="s">
        <v>1539</v>
      </c>
      <c r="B424" s="148" t="s">
        <v>697</v>
      </c>
      <c r="C424" s="305" t="s">
        <v>698</v>
      </c>
      <c r="D424" s="334" t="s">
        <v>87</v>
      </c>
      <c r="E424" s="360">
        <v>3</v>
      </c>
      <c r="F424" s="304"/>
      <c r="G424" s="374"/>
      <c r="H424" s="334"/>
      <c r="I424" s="304"/>
      <c r="J424" s="304"/>
    </row>
    <row r="425" spans="1:10">
      <c r="A425" s="331" t="s">
        <v>1540</v>
      </c>
      <c r="B425" s="148" t="s">
        <v>699</v>
      </c>
      <c r="C425" s="305" t="s">
        <v>700</v>
      </c>
      <c r="D425" s="334" t="s">
        <v>87</v>
      </c>
      <c r="E425" s="360">
        <v>3</v>
      </c>
      <c r="F425" s="304"/>
      <c r="G425" s="374"/>
      <c r="H425" s="334"/>
      <c r="I425" s="304"/>
      <c r="J425" s="304"/>
    </row>
    <row r="426" spans="1:10" ht="25.5">
      <c r="A426" s="331" t="s">
        <v>1541</v>
      </c>
      <c r="B426" s="148" t="s">
        <v>701</v>
      </c>
      <c r="C426" s="305" t="s">
        <v>702</v>
      </c>
      <c r="D426" s="334" t="s">
        <v>87</v>
      </c>
      <c r="E426" s="360">
        <v>3</v>
      </c>
      <c r="F426" s="304"/>
      <c r="G426" s="374"/>
      <c r="H426" s="334"/>
      <c r="I426" s="304"/>
      <c r="J426" s="304"/>
    </row>
    <row r="427" spans="1:10" ht="25.5">
      <c r="A427" s="331" t="s">
        <v>1542</v>
      </c>
      <c r="B427" s="148" t="s">
        <v>703</v>
      </c>
      <c r="C427" s="305" t="s">
        <v>704</v>
      </c>
      <c r="D427" s="334" t="s">
        <v>87</v>
      </c>
      <c r="E427" s="360">
        <v>3</v>
      </c>
      <c r="F427" s="304"/>
      <c r="G427" s="374"/>
      <c r="H427" s="334"/>
      <c r="I427" s="304"/>
      <c r="J427" s="304"/>
    </row>
    <row r="428" spans="1:10">
      <c r="A428" s="331" t="s">
        <v>1543</v>
      </c>
      <c r="B428" s="148" t="s">
        <v>705</v>
      </c>
      <c r="C428" s="305" t="s">
        <v>706</v>
      </c>
      <c r="D428" s="334" t="s">
        <v>87</v>
      </c>
      <c r="E428" s="360">
        <v>3</v>
      </c>
      <c r="F428" s="304"/>
      <c r="G428" s="374"/>
      <c r="H428" s="334"/>
      <c r="I428" s="304"/>
      <c r="J428" s="304"/>
    </row>
    <row r="429" spans="1:10" ht="25.5">
      <c r="A429" s="331" t="s">
        <v>1544</v>
      </c>
      <c r="B429" s="148" t="s">
        <v>707</v>
      </c>
      <c r="C429" s="305" t="s">
        <v>708</v>
      </c>
      <c r="D429" s="334" t="s">
        <v>87</v>
      </c>
      <c r="E429" s="360">
        <v>3</v>
      </c>
      <c r="F429" s="304"/>
      <c r="G429" s="374"/>
      <c r="H429" s="334"/>
      <c r="I429" s="304"/>
      <c r="J429" s="304"/>
    </row>
    <row r="430" spans="1:10">
      <c r="A430" s="331" t="s">
        <v>1545</v>
      </c>
      <c r="B430" s="148" t="s">
        <v>709</v>
      </c>
      <c r="C430" s="305" t="s">
        <v>710</v>
      </c>
      <c r="D430" s="334" t="s">
        <v>87</v>
      </c>
      <c r="E430" s="360">
        <v>3</v>
      </c>
      <c r="F430" s="304"/>
      <c r="G430" s="374"/>
      <c r="H430" s="334"/>
      <c r="I430" s="304"/>
      <c r="J430" s="304"/>
    </row>
    <row r="431" spans="1:10" ht="25.5">
      <c r="A431" s="331" t="s">
        <v>1546</v>
      </c>
      <c r="B431" s="148" t="s">
        <v>711</v>
      </c>
      <c r="C431" s="305" t="s">
        <v>712</v>
      </c>
      <c r="D431" s="334" t="s">
        <v>87</v>
      </c>
      <c r="E431" s="360">
        <v>3</v>
      </c>
      <c r="F431" s="304"/>
      <c r="G431" s="374"/>
      <c r="H431" s="334"/>
      <c r="I431" s="304"/>
      <c r="J431" s="304"/>
    </row>
    <row r="432" spans="1:10" ht="25.5">
      <c r="A432" s="331" t="s">
        <v>1547</v>
      </c>
      <c r="B432" s="148" t="s">
        <v>713</v>
      </c>
      <c r="C432" s="305" t="s">
        <v>714</v>
      </c>
      <c r="D432" s="334" t="s">
        <v>87</v>
      </c>
      <c r="E432" s="360">
        <v>3</v>
      </c>
      <c r="F432" s="304"/>
      <c r="G432" s="374"/>
      <c r="H432" s="334"/>
      <c r="I432" s="304"/>
      <c r="J432" s="304"/>
    </row>
    <row r="433" spans="1:10" ht="25.5">
      <c r="A433" s="331" t="s">
        <v>1548</v>
      </c>
      <c r="B433" s="148" t="s">
        <v>715</v>
      </c>
      <c r="C433" s="305" t="s">
        <v>716</v>
      </c>
      <c r="D433" s="334" t="s">
        <v>87</v>
      </c>
      <c r="E433" s="360">
        <v>3</v>
      </c>
      <c r="F433" s="304"/>
      <c r="G433" s="374"/>
      <c r="H433" s="334"/>
      <c r="I433" s="304"/>
      <c r="J433" s="304"/>
    </row>
    <row r="434" spans="1:10" ht="25.5">
      <c r="A434" s="331" t="s">
        <v>1549</v>
      </c>
      <c r="B434" s="148" t="s">
        <v>717</v>
      </c>
      <c r="C434" s="305" t="s">
        <v>718</v>
      </c>
      <c r="D434" s="334" t="s">
        <v>87</v>
      </c>
      <c r="E434" s="360">
        <v>3</v>
      </c>
      <c r="F434" s="304"/>
      <c r="G434" s="374"/>
      <c r="H434" s="334"/>
      <c r="I434" s="304"/>
      <c r="J434" s="304"/>
    </row>
    <row r="435" spans="1:10" ht="25.5">
      <c r="A435" s="331" t="s">
        <v>1550</v>
      </c>
      <c r="B435" s="148" t="s">
        <v>719</v>
      </c>
      <c r="C435" s="305" t="s">
        <v>720</v>
      </c>
      <c r="D435" s="334" t="s">
        <v>87</v>
      </c>
      <c r="E435" s="360">
        <v>3</v>
      </c>
      <c r="F435" s="304"/>
      <c r="G435" s="374"/>
      <c r="H435" s="334"/>
      <c r="I435" s="304"/>
      <c r="J435" s="304"/>
    </row>
    <row r="436" spans="1:10" ht="25.5">
      <c r="A436" s="331" t="s">
        <v>1551</v>
      </c>
      <c r="B436" s="148" t="s">
        <v>721</v>
      </c>
      <c r="C436" s="305" t="s">
        <v>722</v>
      </c>
      <c r="D436" s="334" t="s">
        <v>87</v>
      </c>
      <c r="E436" s="360">
        <v>3</v>
      </c>
      <c r="F436" s="304"/>
      <c r="G436" s="374"/>
      <c r="H436" s="334"/>
      <c r="I436" s="304"/>
      <c r="J436" s="304"/>
    </row>
    <row r="437" spans="1:10" ht="25.5">
      <c r="A437" s="331" t="s">
        <v>1552</v>
      </c>
      <c r="B437" s="148" t="s">
        <v>723</v>
      </c>
      <c r="C437" s="305" t="s">
        <v>2714</v>
      </c>
      <c r="D437" s="334" t="s">
        <v>87</v>
      </c>
      <c r="E437" s="360">
        <v>3</v>
      </c>
      <c r="F437" s="304"/>
      <c r="G437" s="374"/>
      <c r="H437" s="334"/>
      <c r="I437" s="304"/>
      <c r="J437" s="304"/>
    </row>
    <row r="438" spans="1:10">
      <c r="A438" s="331" t="s">
        <v>1553</v>
      </c>
      <c r="B438" s="339" t="s">
        <v>724</v>
      </c>
      <c r="C438" s="100" t="s">
        <v>725</v>
      </c>
      <c r="D438" s="334" t="s">
        <v>87</v>
      </c>
      <c r="E438" s="360">
        <v>3</v>
      </c>
      <c r="F438" s="409"/>
      <c r="G438" s="409"/>
      <c r="H438" s="409"/>
      <c r="I438" s="409"/>
      <c r="J438" s="409"/>
    </row>
    <row r="439" spans="1:10">
      <c r="A439" s="332"/>
      <c r="B439" s="435"/>
      <c r="C439" s="436"/>
      <c r="D439" s="405"/>
      <c r="E439" s="437"/>
      <c r="F439" s="404"/>
      <c r="G439" s="378"/>
      <c r="H439" s="405"/>
      <c r="I439" s="406" t="s">
        <v>1199</v>
      </c>
      <c r="J439" s="407"/>
    </row>
    <row r="440" spans="1:10">
      <c r="A440" s="330" t="s">
        <v>1200</v>
      </c>
      <c r="B440" s="278" t="s">
        <v>2771</v>
      </c>
      <c r="C440" s="235"/>
      <c r="D440" s="333"/>
      <c r="E440" s="357"/>
      <c r="F440" s="320"/>
      <c r="G440" s="375"/>
      <c r="H440" s="333"/>
      <c r="I440" s="320"/>
      <c r="J440" s="320"/>
    </row>
    <row r="441" spans="1:10" ht="51">
      <c r="A441" s="331" t="s">
        <v>1202</v>
      </c>
      <c r="B441" s="302" t="s">
        <v>729</v>
      </c>
      <c r="C441" s="168" t="s">
        <v>2715</v>
      </c>
      <c r="D441" s="334" t="s">
        <v>31</v>
      </c>
      <c r="E441" s="300">
        <v>3000</v>
      </c>
      <c r="F441" s="304"/>
      <c r="G441" s="374"/>
      <c r="H441" s="334"/>
      <c r="I441" s="304"/>
      <c r="J441" s="304"/>
    </row>
    <row r="442" spans="1:10">
      <c r="A442" s="332"/>
      <c r="B442" s="341"/>
      <c r="C442" s="385"/>
      <c r="D442" s="335"/>
      <c r="E442" s="358"/>
      <c r="F442" s="329"/>
      <c r="G442" s="327"/>
      <c r="H442" s="335"/>
      <c r="I442" s="373" t="s">
        <v>1205</v>
      </c>
      <c r="J442" s="319"/>
    </row>
    <row r="443" spans="1:10">
      <c r="A443" s="330" t="s">
        <v>1206</v>
      </c>
      <c r="B443" s="278" t="s">
        <v>2772</v>
      </c>
      <c r="C443" s="255"/>
      <c r="D443" s="333"/>
      <c r="E443" s="185"/>
      <c r="F443" s="320"/>
      <c r="G443" s="426"/>
      <c r="H443" s="76"/>
      <c r="I443" s="320"/>
      <c r="J443" s="320"/>
    </row>
    <row r="444" spans="1:10" ht="25.5">
      <c r="A444" s="331" t="s">
        <v>1207</v>
      </c>
      <c r="B444" s="302" t="s">
        <v>730</v>
      </c>
      <c r="C444" s="168" t="s">
        <v>2716</v>
      </c>
      <c r="D444" s="334" t="s">
        <v>31</v>
      </c>
      <c r="E444" s="300">
        <v>30000</v>
      </c>
      <c r="F444" s="304"/>
      <c r="G444" s="374"/>
      <c r="H444" s="334"/>
      <c r="I444" s="304"/>
      <c r="J444" s="304"/>
    </row>
    <row r="445" spans="1:10">
      <c r="A445" s="332"/>
      <c r="B445" s="341"/>
      <c r="C445" s="385"/>
      <c r="D445" s="335"/>
      <c r="E445" s="358"/>
      <c r="F445" s="329"/>
      <c r="G445" s="378"/>
      <c r="H445" s="335"/>
      <c r="I445" s="373" t="s">
        <v>1209</v>
      </c>
      <c r="J445" s="319"/>
    </row>
    <row r="446" spans="1:10">
      <c r="A446" s="330" t="s">
        <v>1210</v>
      </c>
      <c r="B446" s="278" t="s">
        <v>2773</v>
      </c>
      <c r="C446" s="255"/>
      <c r="D446" s="333"/>
      <c r="E446" s="185"/>
      <c r="F446" s="320"/>
      <c r="G446" s="426"/>
      <c r="H446" s="333"/>
      <c r="I446" s="320"/>
      <c r="J446" s="320"/>
    </row>
    <row r="447" spans="1:10" ht="38.25">
      <c r="A447" s="331" t="s">
        <v>1211</v>
      </c>
      <c r="B447" s="302" t="s">
        <v>732</v>
      </c>
      <c r="C447" s="239" t="s">
        <v>733</v>
      </c>
      <c r="D447" s="334" t="s">
        <v>31</v>
      </c>
      <c r="E447" s="300">
        <v>864</v>
      </c>
      <c r="F447" s="304"/>
      <c r="G447" s="374"/>
      <c r="H447" s="334"/>
      <c r="I447" s="304"/>
      <c r="J447" s="304"/>
    </row>
    <row r="448" spans="1:10">
      <c r="A448" s="332"/>
      <c r="B448" s="341"/>
      <c r="C448" s="385"/>
      <c r="D448" s="335"/>
      <c r="E448" s="358"/>
      <c r="F448" s="329"/>
      <c r="G448" s="327"/>
      <c r="H448" s="335"/>
      <c r="I448" s="373" t="s">
        <v>1216</v>
      </c>
      <c r="J448" s="319"/>
    </row>
    <row r="449" spans="1:10">
      <c r="A449" s="330" t="s">
        <v>1217</v>
      </c>
      <c r="B449" s="278" t="s">
        <v>2774</v>
      </c>
      <c r="C449" s="322"/>
      <c r="D449" s="333"/>
      <c r="E449" s="357"/>
      <c r="F449" s="249"/>
      <c r="G449" s="205"/>
      <c r="H449" s="333"/>
      <c r="I449" s="250"/>
      <c r="J449" s="320"/>
    </row>
    <row r="450" spans="1:10" ht="38.25">
      <c r="A450" s="331" t="s">
        <v>1219</v>
      </c>
      <c r="B450" s="302" t="s">
        <v>734</v>
      </c>
      <c r="C450" s="239" t="s">
        <v>735</v>
      </c>
      <c r="D450" s="334" t="s">
        <v>31</v>
      </c>
      <c r="E450" s="300">
        <v>40000</v>
      </c>
      <c r="F450" s="304"/>
      <c r="G450" s="374"/>
      <c r="H450" s="334"/>
      <c r="I450" s="304"/>
      <c r="J450" s="304"/>
    </row>
    <row r="451" spans="1:10">
      <c r="A451" s="332"/>
      <c r="B451" s="341"/>
      <c r="C451" s="385"/>
      <c r="D451" s="335"/>
      <c r="E451" s="358"/>
      <c r="F451" s="329"/>
      <c r="G451" s="378"/>
      <c r="H451" s="335"/>
      <c r="I451" s="373" t="s">
        <v>1223</v>
      </c>
      <c r="J451" s="319"/>
    </row>
    <row r="452" spans="1:10">
      <c r="A452" s="330" t="s">
        <v>1224</v>
      </c>
      <c r="B452" s="277" t="s">
        <v>737</v>
      </c>
      <c r="C452" s="240"/>
      <c r="D452" s="336"/>
      <c r="E452" s="357"/>
      <c r="F452" s="324"/>
      <c r="G452" s="376"/>
      <c r="H452" s="336"/>
      <c r="I452" s="324"/>
      <c r="J452" s="324"/>
    </row>
    <row r="453" spans="1:10">
      <c r="A453" s="331" t="s">
        <v>1225</v>
      </c>
      <c r="B453" s="297" t="s">
        <v>739</v>
      </c>
      <c r="C453" s="380" t="s">
        <v>740</v>
      </c>
      <c r="D453" s="152" t="s">
        <v>49</v>
      </c>
      <c r="E453" s="150">
        <v>24</v>
      </c>
      <c r="F453" s="304"/>
      <c r="G453" s="374"/>
      <c r="H453" s="334"/>
      <c r="I453" s="304"/>
      <c r="J453" s="304"/>
    </row>
    <row r="454" spans="1:10">
      <c r="A454" s="332"/>
      <c r="B454" s="341"/>
      <c r="C454" s="385"/>
      <c r="D454" s="335"/>
      <c r="E454" s="358"/>
      <c r="F454" s="329"/>
      <c r="G454" s="378"/>
      <c r="H454" s="335"/>
      <c r="I454" s="373" t="s">
        <v>1237</v>
      </c>
      <c r="J454" s="319"/>
    </row>
    <row r="455" spans="1:10">
      <c r="A455" s="330" t="s">
        <v>1238</v>
      </c>
      <c r="B455" s="343" t="s">
        <v>741</v>
      </c>
      <c r="C455" s="235"/>
      <c r="D455" s="178"/>
      <c r="E455" s="185"/>
      <c r="F455" s="320"/>
      <c r="G455" s="375"/>
      <c r="H455" s="333"/>
      <c r="I455" s="320"/>
      <c r="J455" s="320"/>
    </row>
    <row r="456" spans="1:10" ht="38.25">
      <c r="A456" s="331" t="s">
        <v>1240</v>
      </c>
      <c r="B456" s="297" t="s">
        <v>743</v>
      </c>
      <c r="C456" s="380" t="s">
        <v>744</v>
      </c>
      <c r="D456" s="152" t="s">
        <v>87</v>
      </c>
      <c r="E456" s="150">
        <v>18</v>
      </c>
      <c r="F456" s="304"/>
      <c r="G456" s="374"/>
      <c r="H456" s="334"/>
      <c r="I456" s="304"/>
      <c r="J456" s="304"/>
    </row>
    <row r="457" spans="1:10">
      <c r="A457" s="332"/>
      <c r="B457" s="341"/>
      <c r="C457" s="385"/>
      <c r="D457" s="335"/>
      <c r="E457" s="358"/>
      <c r="F457" s="329"/>
      <c r="G457" s="378"/>
      <c r="H457" s="335"/>
      <c r="I457" s="373" t="s">
        <v>1250</v>
      </c>
      <c r="J457" s="319"/>
    </row>
    <row r="458" spans="1:10">
      <c r="A458" s="330" t="s">
        <v>1251</v>
      </c>
      <c r="B458" s="278" t="s">
        <v>2770</v>
      </c>
      <c r="C458" s="322"/>
      <c r="D458" s="333"/>
      <c r="E458" s="357"/>
      <c r="F458" s="249"/>
      <c r="G458" s="320"/>
      <c r="H458" s="333"/>
      <c r="I458" s="250"/>
      <c r="J458" s="320"/>
    </row>
    <row r="459" spans="1:10">
      <c r="A459" s="331" t="s">
        <v>1252</v>
      </c>
      <c r="B459" s="297" t="s">
        <v>746</v>
      </c>
      <c r="C459" s="380" t="s">
        <v>2717</v>
      </c>
      <c r="D459" s="152" t="s">
        <v>49</v>
      </c>
      <c r="E459" s="303">
        <v>18</v>
      </c>
      <c r="F459" s="304"/>
      <c r="G459" s="374"/>
      <c r="H459" s="334"/>
      <c r="I459" s="304"/>
      <c r="J459" s="304"/>
    </row>
    <row r="460" spans="1:10" ht="25.5">
      <c r="A460" s="331" t="s">
        <v>1253</v>
      </c>
      <c r="B460" s="297" t="s">
        <v>748</v>
      </c>
      <c r="C460" s="380" t="s">
        <v>2718</v>
      </c>
      <c r="D460" s="152" t="s">
        <v>49</v>
      </c>
      <c r="E460" s="303">
        <v>18</v>
      </c>
      <c r="F460" s="304"/>
      <c r="G460" s="374"/>
      <c r="H460" s="334"/>
      <c r="I460" s="304"/>
      <c r="J460" s="304"/>
    </row>
    <row r="461" spans="1:10">
      <c r="A461" s="332"/>
      <c r="B461" s="341"/>
      <c r="C461" s="385"/>
      <c r="D461" s="335"/>
      <c r="E461" s="358"/>
      <c r="F461" s="329"/>
      <c r="G461" s="378"/>
      <c r="H461" s="335"/>
      <c r="I461" s="373" t="s">
        <v>1259</v>
      </c>
      <c r="J461" s="319"/>
    </row>
    <row r="462" spans="1:10">
      <c r="A462" s="330" t="s">
        <v>1260</v>
      </c>
      <c r="B462" s="438" t="s">
        <v>750</v>
      </c>
      <c r="C462" s="235"/>
      <c r="D462" s="178"/>
      <c r="E462" s="187"/>
      <c r="F462" s="320"/>
      <c r="G462" s="375"/>
      <c r="H462" s="333"/>
      <c r="I462" s="320"/>
      <c r="J462" s="320"/>
    </row>
    <row r="463" spans="1:10">
      <c r="A463" s="331" t="s">
        <v>1261</v>
      </c>
      <c r="B463" s="297" t="s">
        <v>752</v>
      </c>
      <c r="C463" s="380" t="s">
        <v>753</v>
      </c>
      <c r="D463" s="152" t="s">
        <v>49</v>
      </c>
      <c r="E463" s="303">
        <v>63</v>
      </c>
      <c r="F463" s="304"/>
      <c r="G463" s="374"/>
      <c r="H463" s="334"/>
      <c r="I463" s="304"/>
      <c r="J463" s="304"/>
    </row>
    <row r="464" spans="1:10">
      <c r="A464" s="332"/>
      <c r="B464" s="341"/>
      <c r="C464" s="385"/>
      <c r="D464" s="335"/>
      <c r="E464" s="358"/>
      <c r="F464" s="329"/>
      <c r="G464" s="378"/>
      <c r="H464" s="335"/>
      <c r="I464" s="373" t="s">
        <v>1276</v>
      </c>
      <c r="J464" s="319"/>
    </row>
    <row r="465" spans="1:10">
      <c r="A465" s="330" t="s">
        <v>1277</v>
      </c>
      <c r="B465" s="181" t="s">
        <v>754</v>
      </c>
      <c r="C465" s="235"/>
      <c r="D465" s="178"/>
      <c r="E465" s="187"/>
      <c r="F465" s="320"/>
      <c r="G465" s="375"/>
      <c r="H465" s="333"/>
      <c r="I465" s="320"/>
      <c r="J465" s="320"/>
    </row>
    <row r="466" spans="1:10" ht="38.25">
      <c r="A466" s="331" t="s">
        <v>1278</v>
      </c>
      <c r="B466" s="379" t="s">
        <v>756</v>
      </c>
      <c r="C466" s="380" t="s">
        <v>2719</v>
      </c>
      <c r="D466" s="197" t="s">
        <v>249</v>
      </c>
      <c r="E466" s="303">
        <v>72</v>
      </c>
      <c r="F466" s="304"/>
      <c r="G466" s="374"/>
      <c r="H466" s="334"/>
      <c r="I466" s="304"/>
      <c r="J466" s="304"/>
    </row>
    <row r="467" spans="1:10">
      <c r="A467" s="332"/>
      <c r="B467" s="341"/>
      <c r="C467" s="385"/>
      <c r="D467" s="335"/>
      <c r="E467" s="358"/>
      <c r="F467" s="329"/>
      <c r="G467" s="378"/>
      <c r="H467" s="335"/>
      <c r="I467" s="373" t="s">
        <v>1290</v>
      </c>
      <c r="J467" s="319"/>
    </row>
    <row r="468" spans="1:10">
      <c r="A468" s="330" t="s">
        <v>1291</v>
      </c>
      <c r="B468" s="439" t="s">
        <v>2588</v>
      </c>
      <c r="C468" s="235"/>
      <c r="D468" s="440"/>
      <c r="E468" s="187"/>
      <c r="F468" s="320"/>
      <c r="G468" s="375"/>
      <c r="H468" s="333"/>
      <c r="I468" s="320"/>
      <c r="J468" s="320"/>
    </row>
    <row r="469" spans="1:10" ht="38.25">
      <c r="A469" s="331" t="s">
        <v>1293</v>
      </c>
      <c r="B469" s="149" t="s">
        <v>757</v>
      </c>
      <c r="C469" s="241" t="s">
        <v>758</v>
      </c>
      <c r="D469" s="152" t="s">
        <v>87</v>
      </c>
      <c r="E469" s="303">
        <v>12</v>
      </c>
      <c r="F469" s="304"/>
      <c r="G469" s="374"/>
      <c r="H469" s="334"/>
      <c r="I469" s="304"/>
      <c r="J469" s="304"/>
    </row>
    <row r="470" spans="1:10">
      <c r="A470" s="332"/>
      <c r="B470" s="341"/>
      <c r="C470" s="385"/>
      <c r="D470" s="335"/>
      <c r="E470" s="358"/>
      <c r="F470" s="329"/>
      <c r="G470" s="378"/>
      <c r="H470" s="335"/>
      <c r="I470" s="373" t="s">
        <v>1303</v>
      </c>
      <c r="J470" s="319"/>
    </row>
    <row r="471" spans="1:10">
      <c r="A471" s="330" t="s">
        <v>1304</v>
      </c>
      <c r="B471" s="441" t="s">
        <v>2589</v>
      </c>
      <c r="C471" s="255"/>
      <c r="D471" s="178"/>
      <c r="E471" s="187"/>
      <c r="F471" s="320"/>
      <c r="G471" s="375"/>
      <c r="H471" s="333"/>
      <c r="I471" s="320"/>
      <c r="J471" s="320"/>
    </row>
    <row r="472" spans="1:10" ht="38.25">
      <c r="A472" s="331" t="s">
        <v>1306</v>
      </c>
      <c r="B472" s="297" t="s">
        <v>759</v>
      </c>
      <c r="C472" s="380" t="s">
        <v>2720</v>
      </c>
      <c r="D472" s="152" t="s">
        <v>87</v>
      </c>
      <c r="E472" s="303">
        <v>30</v>
      </c>
      <c r="F472" s="304"/>
      <c r="G472" s="374"/>
      <c r="H472" s="334"/>
      <c r="I472" s="304"/>
      <c r="J472" s="304"/>
    </row>
    <row r="473" spans="1:10">
      <c r="A473" s="332"/>
      <c r="B473" s="341"/>
      <c r="C473" s="385"/>
      <c r="D473" s="335"/>
      <c r="E473" s="358"/>
      <c r="F473" s="329"/>
      <c r="G473" s="327"/>
      <c r="H473" s="335"/>
      <c r="I473" s="373" t="s">
        <v>1327</v>
      </c>
      <c r="J473" s="319"/>
    </row>
    <row r="474" spans="1:10">
      <c r="A474" s="330" t="s">
        <v>1328</v>
      </c>
      <c r="B474" s="429" t="s">
        <v>2769</v>
      </c>
      <c r="C474" s="247"/>
      <c r="D474" s="443"/>
      <c r="E474" s="444"/>
      <c r="F474" s="205"/>
      <c r="G474" s="446"/>
      <c r="H474" s="443"/>
      <c r="I474" s="205"/>
      <c r="J474" s="205"/>
    </row>
    <row r="475" spans="1:10" ht="25.5">
      <c r="A475" s="331" t="s">
        <v>1330</v>
      </c>
      <c r="B475" s="297" t="s">
        <v>760</v>
      </c>
      <c r="C475" s="380" t="s">
        <v>2721</v>
      </c>
      <c r="D475" s="152" t="s">
        <v>87</v>
      </c>
      <c r="E475" s="303">
        <v>18</v>
      </c>
      <c r="F475" s="304"/>
      <c r="G475" s="374"/>
      <c r="H475" s="334"/>
      <c r="I475" s="304"/>
      <c r="J475" s="304"/>
    </row>
    <row r="476" spans="1:10" ht="25.5">
      <c r="A476" s="331" t="s">
        <v>1333</v>
      </c>
      <c r="B476" s="297" t="s">
        <v>760</v>
      </c>
      <c r="C476" s="380" t="s">
        <v>761</v>
      </c>
      <c r="D476" s="152" t="s">
        <v>87</v>
      </c>
      <c r="E476" s="150">
        <v>18</v>
      </c>
      <c r="F476" s="304"/>
      <c r="G476" s="374"/>
      <c r="H476" s="334"/>
      <c r="I476" s="304"/>
      <c r="J476" s="304"/>
    </row>
    <row r="477" spans="1:10">
      <c r="A477" s="332"/>
      <c r="B477" s="341"/>
      <c r="C477" s="385"/>
      <c r="D477" s="335"/>
      <c r="E477" s="358"/>
      <c r="F477" s="329"/>
      <c r="G477" s="378"/>
      <c r="H477" s="335"/>
      <c r="I477" s="373" t="s">
        <v>1554</v>
      </c>
      <c r="J477" s="319"/>
    </row>
    <row r="478" spans="1:10">
      <c r="A478" s="330" t="s">
        <v>1555</v>
      </c>
      <c r="B478" s="438" t="s">
        <v>2768</v>
      </c>
      <c r="C478" s="235"/>
      <c r="D478" s="178"/>
      <c r="E478" s="185"/>
      <c r="F478" s="320"/>
      <c r="G478" s="375"/>
      <c r="H478" s="333"/>
      <c r="I478" s="320"/>
      <c r="J478" s="320"/>
    </row>
    <row r="479" spans="1:10" ht="25.5">
      <c r="A479" s="331" t="s">
        <v>1088</v>
      </c>
      <c r="B479" s="297" t="s">
        <v>762</v>
      </c>
      <c r="C479" s="380" t="s">
        <v>2722</v>
      </c>
      <c r="D479" s="152" t="s">
        <v>87</v>
      </c>
      <c r="E479" s="150">
        <v>24</v>
      </c>
      <c r="F479" s="304"/>
      <c r="G479" s="374"/>
      <c r="H479" s="334"/>
      <c r="I479" s="304"/>
      <c r="J479" s="304"/>
    </row>
    <row r="480" spans="1:10" ht="25.5">
      <c r="A480" s="331" t="s">
        <v>1091</v>
      </c>
      <c r="B480" s="297" t="s">
        <v>763</v>
      </c>
      <c r="C480" s="380" t="s">
        <v>764</v>
      </c>
      <c r="D480" s="152" t="s">
        <v>31</v>
      </c>
      <c r="E480" s="150">
        <v>12</v>
      </c>
      <c r="F480" s="304"/>
      <c r="G480" s="374"/>
      <c r="H480" s="334"/>
      <c r="I480" s="304"/>
      <c r="J480" s="304"/>
    </row>
    <row r="481" spans="1:10" ht="25.5">
      <c r="A481" s="331" t="s">
        <v>1094</v>
      </c>
      <c r="B481" s="297" t="s">
        <v>765</v>
      </c>
      <c r="C481" s="380" t="s">
        <v>766</v>
      </c>
      <c r="D481" s="152" t="s">
        <v>31</v>
      </c>
      <c r="E481" s="150">
        <v>24</v>
      </c>
      <c r="F481" s="304"/>
      <c r="G481" s="374"/>
      <c r="H481" s="334"/>
      <c r="I481" s="304"/>
      <c r="J481" s="304"/>
    </row>
    <row r="482" spans="1:10" ht="25.5">
      <c r="A482" s="331" t="s">
        <v>1097</v>
      </c>
      <c r="B482" s="297" t="s">
        <v>2724</v>
      </c>
      <c r="C482" s="380" t="s">
        <v>2723</v>
      </c>
      <c r="D482" s="152" t="s">
        <v>31</v>
      </c>
      <c r="E482" s="303">
        <v>12</v>
      </c>
      <c r="F482" s="304"/>
      <c r="G482" s="374"/>
      <c r="H482" s="334"/>
      <c r="I482" s="304"/>
      <c r="J482" s="304"/>
    </row>
    <row r="483" spans="1:10" ht="25.5">
      <c r="A483" s="331" t="s">
        <v>1100</v>
      </c>
      <c r="B483" s="297" t="s">
        <v>767</v>
      </c>
      <c r="C483" s="380" t="s">
        <v>768</v>
      </c>
      <c r="D483" s="152" t="s">
        <v>87</v>
      </c>
      <c r="E483" s="150">
        <v>12</v>
      </c>
      <c r="F483" s="304"/>
      <c r="G483" s="374"/>
      <c r="H483" s="334"/>
      <c r="I483" s="304"/>
      <c r="J483" s="304"/>
    </row>
    <row r="484" spans="1:10" ht="38.25">
      <c r="A484" s="331" t="s">
        <v>1103</v>
      </c>
      <c r="B484" s="297" t="s">
        <v>769</v>
      </c>
      <c r="C484" s="380" t="s">
        <v>770</v>
      </c>
      <c r="D484" s="152" t="s">
        <v>87</v>
      </c>
      <c r="E484" s="150">
        <v>12</v>
      </c>
      <c r="F484" s="304"/>
      <c r="G484" s="374"/>
      <c r="H484" s="334"/>
      <c r="I484" s="304"/>
      <c r="J484" s="304"/>
    </row>
    <row r="485" spans="1:10" ht="25.5">
      <c r="A485" s="331" t="s">
        <v>1106</v>
      </c>
      <c r="B485" s="447" t="s">
        <v>771</v>
      </c>
      <c r="C485" s="380" t="s">
        <v>772</v>
      </c>
      <c r="D485" s="152" t="s">
        <v>87</v>
      </c>
      <c r="E485" s="303">
        <v>144</v>
      </c>
      <c r="F485" s="304"/>
      <c r="G485" s="374"/>
      <c r="H485" s="334"/>
      <c r="I485" s="304"/>
      <c r="J485" s="304"/>
    </row>
    <row r="486" spans="1:10" ht="38.25">
      <c r="A486" s="331" t="s">
        <v>1109</v>
      </c>
      <c r="B486" s="297" t="s">
        <v>773</v>
      </c>
      <c r="C486" s="380" t="s">
        <v>774</v>
      </c>
      <c r="D486" s="152" t="s">
        <v>31</v>
      </c>
      <c r="E486" s="150">
        <v>12</v>
      </c>
      <c r="F486" s="304"/>
      <c r="G486" s="374"/>
      <c r="H486" s="334"/>
      <c r="I486" s="304"/>
      <c r="J486" s="304"/>
    </row>
    <row r="487" spans="1:10">
      <c r="A487" s="332"/>
      <c r="B487" s="341"/>
      <c r="C487" s="385"/>
      <c r="D487" s="335"/>
      <c r="E487" s="358"/>
      <c r="F487" s="329"/>
      <c r="G487" s="378"/>
      <c r="H487" s="335"/>
      <c r="I487" s="373" t="s">
        <v>1556</v>
      </c>
      <c r="J487" s="319"/>
    </row>
    <row r="488" spans="1:10">
      <c r="A488" s="330" t="s">
        <v>1557</v>
      </c>
      <c r="B488" s="438" t="s">
        <v>2590</v>
      </c>
      <c r="C488" s="235"/>
      <c r="D488" s="178"/>
      <c r="E488" s="185"/>
      <c r="F488" s="320"/>
      <c r="G488" s="375"/>
      <c r="H488" s="333"/>
      <c r="I488" s="320"/>
      <c r="J488" s="320"/>
    </row>
    <row r="489" spans="1:10" ht="25.5">
      <c r="A489" s="331" t="s">
        <v>1559</v>
      </c>
      <c r="B489" s="297" t="s">
        <v>775</v>
      </c>
      <c r="C489" s="380" t="s">
        <v>776</v>
      </c>
      <c r="D489" s="152" t="s">
        <v>87</v>
      </c>
      <c r="E489" s="303">
        <v>30</v>
      </c>
      <c r="F489" s="304"/>
      <c r="G489" s="374"/>
      <c r="H489" s="334"/>
      <c r="I489" s="304"/>
      <c r="J489" s="304"/>
    </row>
    <row r="490" spans="1:10">
      <c r="A490" s="332"/>
      <c r="B490" s="341"/>
      <c r="C490" s="385"/>
      <c r="D490" s="335"/>
      <c r="E490" s="358"/>
      <c r="F490" s="329"/>
      <c r="G490" s="378"/>
      <c r="H490" s="335"/>
      <c r="I490" s="373" t="s">
        <v>1558</v>
      </c>
      <c r="J490" s="319"/>
    </row>
    <row r="491" spans="1:10">
      <c r="A491" s="330">
        <v>70</v>
      </c>
      <c r="B491" s="277" t="s">
        <v>2591</v>
      </c>
      <c r="C491" s="205"/>
      <c r="D491" s="205"/>
      <c r="E491" s="445"/>
      <c r="F491" s="320"/>
      <c r="G491" s="375"/>
      <c r="H491" s="333"/>
      <c r="I491" s="320"/>
      <c r="J491" s="320"/>
    </row>
    <row r="492" spans="1:10">
      <c r="A492" s="331" t="s">
        <v>1563</v>
      </c>
      <c r="B492" s="297" t="s">
        <v>777</v>
      </c>
      <c r="C492" s="380" t="s">
        <v>778</v>
      </c>
      <c r="D492" s="152" t="s">
        <v>87</v>
      </c>
      <c r="E492" s="303">
        <v>3</v>
      </c>
      <c r="F492" s="304"/>
      <c r="G492" s="374"/>
      <c r="H492" s="334"/>
      <c r="I492" s="304"/>
      <c r="J492" s="304"/>
    </row>
    <row r="493" spans="1:10">
      <c r="A493" s="331" t="s">
        <v>1564</v>
      </c>
      <c r="B493" s="297" t="s">
        <v>779</v>
      </c>
      <c r="C493" s="380" t="s">
        <v>780</v>
      </c>
      <c r="D493" s="152" t="s">
        <v>49</v>
      </c>
      <c r="E493" s="303">
        <v>6</v>
      </c>
      <c r="F493" s="304"/>
      <c r="G493" s="374"/>
      <c r="H493" s="334"/>
      <c r="I493" s="304"/>
      <c r="J493" s="304"/>
    </row>
    <row r="494" spans="1:10">
      <c r="A494" s="331" t="s">
        <v>1565</v>
      </c>
      <c r="B494" s="297" t="s">
        <v>781</v>
      </c>
      <c r="C494" s="380" t="s">
        <v>2616</v>
      </c>
      <c r="D494" s="152" t="s">
        <v>49</v>
      </c>
      <c r="E494" s="303">
        <v>36</v>
      </c>
      <c r="F494" s="304"/>
      <c r="G494" s="374"/>
      <c r="H494" s="334"/>
      <c r="I494" s="304"/>
      <c r="J494" s="304"/>
    </row>
    <row r="495" spans="1:10">
      <c r="A495" s="332"/>
      <c r="B495" s="341"/>
      <c r="C495" s="385"/>
      <c r="D495" s="335"/>
      <c r="E495" s="358"/>
      <c r="F495" s="329"/>
      <c r="G495" s="378"/>
      <c r="H495" s="335"/>
      <c r="I495" s="373" t="s">
        <v>1560</v>
      </c>
      <c r="J495" s="319"/>
    </row>
    <row r="496" spans="1:10">
      <c r="A496" s="330" t="s">
        <v>1566</v>
      </c>
      <c r="B496" s="429" t="s">
        <v>782</v>
      </c>
      <c r="C496" s="448"/>
      <c r="D496" s="430"/>
      <c r="E496" s="449"/>
      <c r="F496" s="427"/>
      <c r="G496" s="450"/>
      <c r="H496" s="430"/>
      <c r="I496" s="427"/>
      <c r="J496" s="427"/>
    </row>
    <row r="497" spans="1:10" ht="25.5">
      <c r="A497" s="331" t="s">
        <v>1567</v>
      </c>
      <c r="B497" s="297" t="s">
        <v>783</v>
      </c>
      <c r="C497" s="380" t="s">
        <v>2726</v>
      </c>
      <c r="D497" s="152" t="s">
        <v>49</v>
      </c>
      <c r="E497" s="303">
        <v>90</v>
      </c>
      <c r="F497" s="304"/>
      <c r="G497" s="374"/>
      <c r="H497" s="334"/>
      <c r="I497" s="304"/>
      <c r="J497" s="304"/>
    </row>
    <row r="498" spans="1:10">
      <c r="A498" s="332"/>
      <c r="B498" s="341"/>
      <c r="C498" s="385"/>
      <c r="D498" s="335"/>
      <c r="E498" s="358"/>
      <c r="F498" s="329"/>
      <c r="G498" s="378"/>
      <c r="H498" s="335"/>
      <c r="I498" s="373" t="s">
        <v>1561</v>
      </c>
      <c r="J498" s="319"/>
    </row>
    <row r="499" spans="1:10">
      <c r="A499" s="330" t="s">
        <v>1568</v>
      </c>
      <c r="B499" s="438" t="s">
        <v>2592</v>
      </c>
      <c r="C499" s="235"/>
      <c r="D499" s="178"/>
      <c r="E499" s="187"/>
      <c r="F499" s="320"/>
      <c r="G499" s="375"/>
      <c r="H499" s="333"/>
      <c r="I499" s="320"/>
      <c r="J499" s="320"/>
    </row>
    <row r="500" spans="1:10" ht="25.5">
      <c r="A500" s="331" t="s">
        <v>1569</v>
      </c>
      <c r="B500" s="297" t="s">
        <v>784</v>
      </c>
      <c r="C500" s="380" t="s">
        <v>2725</v>
      </c>
      <c r="D500" s="152" t="s">
        <v>49</v>
      </c>
      <c r="E500" s="303">
        <v>12</v>
      </c>
      <c r="F500" s="304"/>
      <c r="G500" s="374"/>
      <c r="H500" s="334"/>
      <c r="I500" s="304"/>
      <c r="J500" s="409"/>
    </row>
    <row r="501" spans="1:10">
      <c r="A501" s="332"/>
      <c r="B501" s="341"/>
      <c r="C501" s="385"/>
      <c r="D501" s="335"/>
      <c r="E501" s="358"/>
      <c r="F501" s="329"/>
      <c r="G501" s="378"/>
      <c r="H501" s="335"/>
      <c r="I501" s="373" t="s">
        <v>1562</v>
      </c>
      <c r="J501" s="319"/>
    </row>
    <row r="502" spans="1:10">
      <c r="A502" s="330" t="s">
        <v>1570</v>
      </c>
      <c r="B502" s="451" t="s">
        <v>785</v>
      </c>
      <c r="C502" s="235"/>
      <c r="D502" s="178"/>
      <c r="E502" s="187"/>
      <c r="F502" s="320"/>
      <c r="G502" s="375"/>
      <c r="H502" s="333"/>
      <c r="I502" s="320"/>
      <c r="J502" s="320"/>
    </row>
    <row r="503" spans="1:10">
      <c r="A503" s="331" t="s">
        <v>1571</v>
      </c>
      <c r="B503" s="297" t="s">
        <v>786</v>
      </c>
      <c r="C503" s="380" t="s">
        <v>787</v>
      </c>
      <c r="D503" s="152" t="s">
        <v>49</v>
      </c>
      <c r="E503" s="303">
        <v>6</v>
      </c>
      <c r="F503" s="304"/>
      <c r="G503" s="374"/>
      <c r="H503" s="334"/>
      <c r="I503" s="304"/>
      <c r="J503" s="304"/>
    </row>
    <row r="504" spans="1:10">
      <c r="A504" s="331" t="s">
        <v>1572</v>
      </c>
      <c r="B504" s="297" t="s">
        <v>788</v>
      </c>
      <c r="C504" s="380" t="s">
        <v>789</v>
      </c>
      <c r="D504" s="152" t="s">
        <v>49</v>
      </c>
      <c r="E504" s="303">
        <v>6</v>
      </c>
      <c r="F504" s="304"/>
      <c r="G504" s="374"/>
      <c r="H504" s="334"/>
      <c r="I504" s="304"/>
      <c r="J504" s="304"/>
    </row>
    <row r="505" spans="1:10">
      <c r="A505" s="331" t="s">
        <v>1573</v>
      </c>
      <c r="B505" s="297" t="s">
        <v>790</v>
      </c>
      <c r="C505" s="380" t="s">
        <v>791</v>
      </c>
      <c r="D505" s="152" t="s">
        <v>49</v>
      </c>
      <c r="E505" s="303">
        <v>6</v>
      </c>
      <c r="F505" s="304"/>
      <c r="G505" s="374"/>
      <c r="H505" s="334"/>
      <c r="I505" s="304"/>
      <c r="J505" s="304"/>
    </row>
    <row r="506" spans="1:10">
      <c r="A506" s="332"/>
      <c r="B506" s="341"/>
      <c r="C506" s="385"/>
      <c r="D506" s="335"/>
      <c r="E506" s="358"/>
      <c r="F506" s="329"/>
      <c r="G506" s="378"/>
      <c r="H506" s="335"/>
      <c r="I506" s="373" t="s">
        <v>1574</v>
      </c>
      <c r="J506" s="319"/>
    </row>
    <row r="507" spans="1:10">
      <c r="A507" s="330" t="s">
        <v>1575</v>
      </c>
      <c r="B507" s="427" t="s">
        <v>792</v>
      </c>
      <c r="C507" s="235"/>
      <c r="D507" s="178"/>
      <c r="E507" s="187"/>
      <c r="F507" s="320"/>
      <c r="G507" s="375"/>
      <c r="H507" s="333"/>
      <c r="I507" s="320"/>
      <c r="J507" s="320"/>
    </row>
    <row r="508" spans="1:10" ht="25.5">
      <c r="A508" s="267" t="s">
        <v>1576</v>
      </c>
      <c r="B508" s="297" t="s">
        <v>793</v>
      </c>
      <c r="C508" s="380" t="s">
        <v>794</v>
      </c>
      <c r="D508" s="152" t="s">
        <v>87</v>
      </c>
      <c r="E508" s="303">
        <v>24</v>
      </c>
      <c r="F508" s="304"/>
      <c r="G508" s="374"/>
      <c r="H508" s="334"/>
      <c r="I508" s="304"/>
      <c r="J508" s="304"/>
    </row>
    <row r="509" spans="1:10">
      <c r="A509" s="256"/>
      <c r="B509" s="378"/>
      <c r="C509" s="257"/>
      <c r="D509" s="258"/>
      <c r="E509" s="176"/>
      <c r="F509" s="327"/>
      <c r="G509" s="259"/>
      <c r="H509" s="335"/>
      <c r="I509" s="373" t="s">
        <v>1579</v>
      </c>
      <c r="J509" s="319"/>
    </row>
    <row r="510" spans="1:10">
      <c r="A510" s="330" t="s">
        <v>1577</v>
      </c>
      <c r="B510" s="181" t="s">
        <v>795</v>
      </c>
      <c r="C510" s="235"/>
      <c r="D510" s="178"/>
      <c r="E510" s="187"/>
      <c r="F510" s="320"/>
      <c r="G510" s="375"/>
      <c r="H510" s="333"/>
      <c r="I510" s="320"/>
      <c r="J510" s="320"/>
    </row>
    <row r="511" spans="1:10" ht="38.25">
      <c r="A511" s="267" t="s">
        <v>1578</v>
      </c>
      <c r="B511" s="297" t="s">
        <v>796</v>
      </c>
      <c r="C511" s="380" t="s">
        <v>2593</v>
      </c>
      <c r="D511" s="152" t="s">
        <v>87</v>
      </c>
      <c r="E511" s="150">
        <v>72</v>
      </c>
      <c r="F511" s="304"/>
      <c r="G511" s="374"/>
      <c r="H511" s="334"/>
      <c r="I511" s="304"/>
      <c r="J511" s="304"/>
    </row>
    <row r="512" spans="1:10">
      <c r="A512" s="332"/>
      <c r="B512" s="341"/>
      <c r="C512" s="385"/>
      <c r="D512" s="335"/>
      <c r="E512" s="358"/>
      <c r="F512" s="329"/>
      <c r="G512" s="378"/>
      <c r="H512" s="335"/>
      <c r="I512" s="373" t="s">
        <v>1580</v>
      </c>
      <c r="J512" s="319"/>
    </row>
    <row r="513" spans="1:10">
      <c r="A513" s="330" t="s">
        <v>1581</v>
      </c>
      <c r="B513" s="438" t="s">
        <v>2595</v>
      </c>
      <c r="C513" s="235"/>
      <c r="D513" s="178"/>
      <c r="E513" s="185"/>
      <c r="F513" s="320"/>
      <c r="G513" s="375"/>
      <c r="H513" s="333"/>
      <c r="I513" s="320"/>
      <c r="J513" s="320"/>
    </row>
    <row r="514" spans="1:10" ht="38.25">
      <c r="A514" s="331" t="s">
        <v>1582</v>
      </c>
      <c r="B514" s="297" t="s">
        <v>797</v>
      </c>
      <c r="C514" s="380" t="s">
        <v>798</v>
      </c>
      <c r="D514" s="152" t="s">
        <v>49</v>
      </c>
      <c r="E514" s="150">
        <v>600</v>
      </c>
      <c r="F514" s="304"/>
      <c r="G514" s="374"/>
      <c r="H514" s="334"/>
      <c r="I514" s="304"/>
      <c r="J514" s="304"/>
    </row>
    <row r="515" spans="1:10" ht="38.25">
      <c r="A515" s="331" t="s">
        <v>1583</v>
      </c>
      <c r="B515" s="297" t="s">
        <v>799</v>
      </c>
      <c r="C515" s="380" t="s">
        <v>2594</v>
      </c>
      <c r="D515" s="152" t="s">
        <v>49</v>
      </c>
      <c r="E515" s="150">
        <v>108</v>
      </c>
      <c r="F515" s="304"/>
      <c r="G515" s="374"/>
      <c r="H515" s="334"/>
      <c r="I515" s="304"/>
      <c r="J515" s="304"/>
    </row>
    <row r="516" spans="1:10" ht="38.25">
      <c r="A516" s="331" t="s">
        <v>1584</v>
      </c>
      <c r="B516" s="302" t="s">
        <v>800</v>
      </c>
      <c r="C516" s="380" t="s">
        <v>2594</v>
      </c>
      <c r="D516" s="152" t="s">
        <v>49</v>
      </c>
      <c r="E516" s="150">
        <v>15</v>
      </c>
      <c r="F516" s="304"/>
      <c r="G516" s="374"/>
      <c r="H516" s="334"/>
      <c r="I516" s="304"/>
      <c r="J516" s="304"/>
    </row>
    <row r="517" spans="1:10" ht="38.25">
      <c r="A517" s="331" t="s">
        <v>1585</v>
      </c>
      <c r="B517" s="297" t="s">
        <v>801</v>
      </c>
      <c r="C517" s="380" t="s">
        <v>2594</v>
      </c>
      <c r="D517" s="152" t="s">
        <v>49</v>
      </c>
      <c r="E517" s="150">
        <v>24</v>
      </c>
      <c r="F517" s="304"/>
      <c r="G517" s="374"/>
      <c r="H517" s="334"/>
      <c r="I517" s="304"/>
      <c r="J517" s="304"/>
    </row>
    <row r="518" spans="1:10">
      <c r="A518" s="332"/>
      <c r="B518" s="341"/>
      <c r="C518" s="385"/>
      <c r="D518" s="335"/>
      <c r="E518" s="358"/>
      <c r="F518" s="329"/>
      <c r="G518" s="378"/>
      <c r="H518" s="335"/>
      <c r="I518" s="373" t="s">
        <v>1586</v>
      </c>
      <c r="J518" s="319"/>
    </row>
    <row r="519" spans="1:10">
      <c r="A519" s="330" t="s">
        <v>1587</v>
      </c>
      <c r="B519" s="189" t="s">
        <v>804</v>
      </c>
      <c r="C519" s="242"/>
      <c r="D519" s="333"/>
      <c r="E519" s="357"/>
      <c r="F519" s="320"/>
      <c r="G519" s="375"/>
      <c r="H519" s="333"/>
      <c r="I519" s="320"/>
      <c r="J519" s="320"/>
    </row>
    <row r="520" spans="1:10" ht="25.5">
      <c r="A520" s="331" t="s">
        <v>1588</v>
      </c>
      <c r="B520" s="302" t="s">
        <v>806</v>
      </c>
      <c r="C520" s="305" t="s">
        <v>807</v>
      </c>
      <c r="D520" s="144" t="s">
        <v>31</v>
      </c>
      <c r="E520" s="300">
        <v>24</v>
      </c>
      <c r="F520" s="304"/>
      <c r="G520" s="374"/>
      <c r="H520" s="334"/>
      <c r="I520" s="304"/>
      <c r="J520" s="304"/>
    </row>
    <row r="521" spans="1:10">
      <c r="A521" s="331" t="s">
        <v>1589</v>
      </c>
      <c r="B521" s="302" t="s">
        <v>808</v>
      </c>
      <c r="C521" s="305" t="s">
        <v>809</v>
      </c>
      <c r="D521" s="144" t="s">
        <v>31</v>
      </c>
      <c r="E521" s="300">
        <v>30</v>
      </c>
      <c r="F521" s="304"/>
      <c r="G521" s="374"/>
      <c r="H521" s="334"/>
      <c r="I521" s="304"/>
      <c r="J521" s="304"/>
    </row>
    <row r="522" spans="1:10">
      <c r="A522" s="331" t="s">
        <v>1590</v>
      </c>
      <c r="B522" s="302" t="s">
        <v>810</v>
      </c>
      <c r="C522" s="305" t="s">
        <v>811</v>
      </c>
      <c r="D522" s="144" t="s">
        <v>31</v>
      </c>
      <c r="E522" s="300">
        <v>3</v>
      </c>
      <c r="F522" s="304"/>
      <c r="G522" s="374"/>
      <c r="H522" s="334"/>
      <c r="I522" s="304"/>
      <c r="J522" s="304"/>
    </row>
    <row r="523" spans="1:10">
      <c r="A523" s="331" t="s">
        <v>1591</v>
      </c>
      <c r="B523" s="302" t="s">
        <v>812</v>
      </c>
      <c r="C523" s="305" t="s">
        <v>813</v>
      </c>
      <c r="D523" s="144" t="s">
        <v>31</v>
      </c>
      <c r="E523" s="300">
        <v>18</v>
      </c>
      <c r="F523" s="304"/>
      <c r="G523" s="374"/>
      <c r="H523" s="334"/>
      <c r="I523" s="304"/>
      <c r="J523" s="304"/>
    </row>
    <row r="524" spans="1:10">
      <c r="A524" s="331" t="s">
        <v>1592</v>
      </c>
      <c r="B524" s="302" t="s">
        <v>814</v>
      </c>
      <c r="C524" s="305" t="s">
        <v>815</v>
      </c>
      <c r="D524" s="144" t="s">
        <v>31</v>
      </c>
      <c r="E524" s="300">
        <v>36</v>
      </c>
      <c r="F524" s="304"/>
      <c r="G524" s="374"/>
      <c r="H524" s="334"/>
      <c r="I524" s="304"/>
      <c r="J524" s="304"/>
    </row>
    <row r="525" spans="1:10">
      <c r="A525" s="331" t="s">
        <v>1593</v>
      </c>
      <c r="B525" s="302" t="s">
        <v>816</v>
      </c>
      <c r="C525" s="305" t="s">
        <v>817</v>
      </c>
      <c r="D525" s="144" t="s">
        <v>31</v>
      </c>
      <c r="E525" s="300">
        <v>30</v>
      </c>
      <c r="F525" s="304"/>
      <c r="G525" s="374"/>
      <c r="H525" s="334"/>
      <c r="I525" s="304"/>
      <c r="J525" s="304"/>
    </row>
    <row r="526" spans="1:10">
      <c r="A526" s="331" t="s">
        <v>1594</v>
      </c>
      <c r="B526" s="302" t="s">
        <v>818</v>
      </c>
      <c r="C526" s="305" t="s">
        <v>819</v>
      </c>
      <c r="D526" s="144" t="s">
        <v>31</v>
      </c>
      <c r="E526" s="300">
        <v>6</v>
      </c>
      <c r="F526" s="304"/>
      <c r="G526" s="374"/>
      <c r="H526" s="334"/>
      <c r="I526" s="304"/>
      <c r="J526" s="304"/>
    </row>
    <row r="527" spans="1:10">
      <c r="A527" s="331" t="s">
        <v>1595</v>
      </c>
      <c r="B527" s="302" t="s">
        <v>820</v>
      </c>
      <c r="C527" s="305" t="s">
        <v>821</v>
      </c>
      <c r="D527" s="144" t="s">
        <v>49</v>
      </c>
      <c r="E527" s="300">
        <v>18</v>
      </c>
      <c r="F527" s="304"/>
      <c r="G527" s="374"/>
      <c r="H527" s="334"/>
      <c r="I527" s="304"/>
      <c r="J527" s="304"/>
    </row>
    <row r="528" spans="1:10">
      <c r="A528" s="331" t="s">
        <v>1596</v>
      </c>
      <c r="B528" s="302" t="s">
        <v>822</v>
      </c>
      <c r="C528" s="305" t="s">
        <v>823</v>
      </c>
      <c r="D528" s="144" t="s">
        <v>49</v>
      </c>
      <c r="E528" s="300">
        <v>18</v>
      </c>
      <c r="F528" s="304"/>
      <c r="G528" s="374"/>
      <c r="H528" s="334"/>
      <c r="I528" s="304"/>
      <c r="J528" s="304"/>
    </row>
    <row r="529" spans="1:10">
      <c r="A529" s="331" t="s">
        <v>1597</v>
      </c>
      <c r="B529" s="302" t="s">
        <v>824</v>
      </c>
      <c r="C529" s="305" t="s">
        <v>825</v>
      </c>
      <c r="D529" s="144" t="s">
        <v>49</v>
      </c>
      <c r="E529" s="300">
        <v>18</v>
      </c>
      <c r="F529" s="304"/>
      <c r="G529" s="374"/>
      <c r="H529" s="334"/>
      <c r="I529" s="304"/>
      <c r="J529" s="304"/>
    </row>
    <row r="530" spans="1:10">
      <c r="A530" s="331" t="s">
        <v>1598</v>
      </c>
      <c r="B530" s="302" t="s">
        <v>826</v>
      </c>
      <c r="C530" s="305" t="s">
        <v>827</v>
      </c>
      <c r="D530" s="144" t="s">
        <v>49</v>
      </c>
      <c r="E530" s="300">
        <v>6</v>
      </c>
      <c r="F530" s="304"/>
      <c r="G530" s="374"/>
      <c r="H530" s="334"/>
      <c r="I530" s="304"/>
      <c r="J530" s="304"/>
    </row>
    <row r="531" spans="1:10" ht="25.5">
      <c r="A531" s="331" t="s">
        <v>1599</v>
      </c>
      <c r="B531" s="302" t="s">
        <v>828</v>
      </c>
      <c r="C531" s="305" t="s">
        <v>829</v>
      </c>
      <c r="D531" s="144" t="s">
        <v>49</v>
      </c>
      <c r="E531" s="299">
        <v>3</v>
      </c>
      <c r="F531" s="304"/>
      <c r="G531" s="374"/>
      <c r="H531" s="334"/>
      <c r="I531" s="304"/>
      <c r="J531" s="304"/>
    </row>
    <row r="532" spans="1:10">
      <c r="A532" s="331" t="s">
        <v>1600</v>
      </c>
      <c r="B532" s="302" t="s">
        <v>830</v>
      </c>
      <c r="C532" s="305" t="s">
        <v>831</v>
      </c>
      <c r="D532" s="144" t="s">
        <v>49</v>
      </c>
      <c r="E532" s="300">
        <v>3</v>
      </c>
      <c r="F532" s="304"/>
      <c r="G532" s="374"/>
      <c r="H532" s="334"/>
      <c r="I532" s="304"/>
      <c r="J532" s="304"/>
    </row>
    <row r="533" spans="1:10">
      <c r="A533" s="331" t="s">
        <v>1601</v>
      </c>
      <c r="B533" s="302" t="s">
        <v>832</v>
      </c>
      <c r="C533" s="305" t="s">
        <v>2596</v>
      </c>
      <c r="D533" s="144" t="s">
        <v>31</v>
      </c>
      <c r="E533" s="300">
        <v>3</v>
      </c>
      <c r="F533" s="304"/>
      <c r="G533" s="374"/>
      <c r="H533" s="334"/>
      <c r="I533" s="304"/>
      <c r="J533" s="304"/>
    </row>
    <row r="534" spans="1:10">
      <c r="A534" s="331" t="s">
        <v>1602</v>
      </c>
      <c r="B534" s="302" t="s">
        <v>833</v>
      </c>
      <c r="C534" s="305" t="s">
        <v>2596</v>
      </c>
      <c r="D534" s="144" t="s">
        <v>31</v>
      </c>
      <c r="E534" s="300">
        <v>15</v>
      </c>
      <c r="F534" s="304"/>
      <c r="G534" s="374"/>
      <c r="H534" s="334"/>
      <c r="I534" s="304"/>
      <c r="J534" s="304"/>
    </row>
    <row r="535" spans="1:10">
      <c r="A535" s="331" t="s">
        <v>1603</v>
      </c>
      <c r="B535" s="302" t="s">
        <v>834</v>
      </c>
      <c r="C535" s="305" t="s">
        <v>835</v>
      </c>
      <c r="D535" s="141" t="s">
        <v>31</v>
      </c>
      <c r="E535" s="299">
        <v>3</v>
      </c>
      <c r="F535" s="304"/>
      <c r="G535" s="374"/>
      <c r="H535" s="334"/>
      <c r="I535" s="304"/>
      <c r="J535" s="304"/>
    </row>
    <row r="536" spans="1:10">
      <c r="A536" s="331" t="s">
        <v>1604</v>
      </c>
      <c r="B536" s="302" t="s">
        <v>836</v>
      </c>
      <c r="C536" s="305" t="s">
        <v>837</v>
      </c>
      <c r="D536" s="141" t="s">
        <v>31</v>
      </c>
      <c r="E536" s="299">
        <v>3</v>
      </c>
      <c r="F536" s="304"/>
      <c r="G536" s="374"/>
      <c r="H536" s="334"/>
      <c r="I536" s="304"/>
      <c r="J536" s="304"/>
    </row>
    <row r="537" spans="1:10" ht="25.5">
      <c r="A537" s="331" t="s">
        <v>1605</v>
      </c>
      <c r="B537" s="302" t="s">
        <v>838</v>
      </c>
      <c r="C537" s="305" t="s">
        <v>839</v>
      </c>
      <c r="D537" s="141" t="s">
        <v>31</v>
      </c>
      <c r="E537" s="299">
        <v>6</v>
      </c>
      <c r="F537" s="304"/>
      <c r="G537" s="374"/>
      <c r="H537" s="334"/>
      <c r="I537" s="304"/>
      <c r="J537" s="304"/>
    </row>
    <row r="538" spans="1:10">
      <c r="A538" s="331" t="s">
        <v>1606</v>
      </c>
      <c r="B538" s="302" t="s">
        <v>840</v>
      </c>
      <c r="C538" s="305" t="s">
        <v>841</v>
      </c>
      <c r="D538" s="141" t="s">
        <v>31</v>
      </c>
      <c r="E538" s="299">
        <v>3</v>
      </c>
      <c r="F538" s="304"/>
      <c r="G538" s="374"/>
      <c r="H538" s="334"/>
      <c r="I538" s="304"/>
      <c r="J538" s="304"/>
    </row>
    <row r="539" spans="1:10" ht="38.25">
      <c r="A539" s="331" t="s">
        <v>1607</v>
      </c>
      <c r="B539" s="302" t="s">
        <v>842</v>
      </c>
      <c r="C539" s="305" t="s">
        <v>2597</v>
      </c>
      <c r="D539" s="141" t="s">
        <v>31</v>
      </c>
      <c r="E539" s="299">
        <v>3</v>
      </c>
      <c r="F539" s="304"/>
      <c r="G539" s="374"/>
      <c r="H539" s="334"/>
      <c r="I539" s="304"/>
      <c r="J539" s="304"/>
    </row>
    <row r="540" spans="1:10" ht="25.5">
      <c r="A540" s="331" t="s">
        <v>1608</v>
      </c>
      <c r="B540" s="302" t="s">
        <v>1611</v>
      </c>
      <c r="C540" s="305" t="s">
        <v>2597</v>
      </c>
      <c r="D540" s="141" t="s">
        <v>31</v>
      </c>
      <c r="E540" s="299">
        <v>3</v>
      </c>
      <c r="F540" s="304"/>
      <c r="G540" s="374"/>
      <c r="H540" s="334"/>
      <c r="I540" s="304"/>
      <c r="J540" s="304"/>
    </row>
    <row r="541" spans="1:10" ht="25.5">
      <c r="A541" s="331" t="s">
        <v>1609</v>
      </c>
      <c r="B541" s="453" t="s">
        <v>843</v>
      </c>
      <c r="C541" s="305" t="s">
        <v>2598</v>
      </c>
      <c r="D541" s="283" t="s">
        <v>31</v>
      </c>
      <c r="E541" s="299">
        <v>3</v>
      </c>
      <c r="F541" s="304"/>
      <c r="G541" s="374"/>
      <c r="H541" s="334"/>
      <c r="I541" s="304"/>
      <c r="J541" s="304"/>
    </row>
    <row r="542" spans="1:10" ht="25.5">
      <c r="A542" s="331" t="s">
        <v>1610</v>
      </c>
      <c r="B542" s="302" t="s">
        <v>844</v>
      </c>
      <c r="C542" s="305" t="s">
        <v>2599</v>
      </c>
      <c r="D542" s="141" t="s">
        <v>31</v>
      </c>
      <c r="E542" s="299">
        <v>3</v>
      </c>
      <c r="F542" s="304"/>
      <c r="G542" s="374"/>
      <c r="H542" s="334"/>
      <c r="I542" s="304"/>
      <c r="J542" s="304"/>
    </row>
    <row r="543" spans="1:10">
      <c r="A543" s="332"/>
      <c r="B543" s="341"/>
      <c r="C543" s="385"/>
      <c r="D543" s="335"/>
      <c r="E543" s="358"/>
      <c r="F543" s="329"/>
      <c r="G543" s="378"/>
      <c r="H543" s="335"/>
      <c r="I543" s="373" t="s">
        <v>1614</v>
      </c>
      <c r="J543" s="319"/>
    </row>
    <row r="544" spans="1:10">
      <c r="A544" s="442" t="s">
        <v>1612</v>
      </c>
      <c r="B544" s="429" t="s">
        <v>845</v>
      </c>
      <c r="C544" s="247"/>
      <c r="D544" s="443"/>
      <c r="E544" s="444"/>
      <c r="F544" s="205"/>
      <c r="G544" s="446"/>
      <c r="H544" s="443"/>
      <c r="I544" s="205"/>
      <c r="J544" s="205"/>
    </row>
    <row r="545" spans="1:10" ht="38.25">
      <c r="A545" s="251" t="s">
        <v>1613</v>
      </c>
      <c r="B545" s="302" t="s">
        <v>846</v>
      </c>
      <c r="C545" s="302" t="s">
        <v>2728</v>
      </c>
      <c r="D545" s="141" t="s">
        <v>87</v>
      </c>
      <c r="E545" s="292">
        <v>16</v>
      </c>
      <c r="F545" s="254"/>
      <c r="G545" s="281"/>
      <c r="H545" s="251"/>
      <c r="I545" s="254"/>
      <c r="J545" s="254"/>
    </row>
    <row r="546" spans="1:10">
      <c r="A546" s="332"/>
      <c r="B546" s="341"/>
      <c r="C546" s="385"/>
      <c r="D546" s="335"/>
      <c r="E546" s="358"/>
      <c r="F546" s="329"/>
      <c r="G546" s="378"/>
      <c r="H546" s="335"/>
      <c r="I546" s="373" t="s">
        <v>1615</v>
      </c>
      <c r="J546" s="319"/>
    </row>
    <row r="547" spans="1:10" ht="15.75">
      <c r="A547" s="330" t="s">
        <v>1616</v>
      </c>
      <c r="B547" s="181" t="s">
        <v>847</v>
      </c>
      <c r="C547" s="235"/>
      <c r="D547" s="179"/>
      <c r="E547" s="455"/>
      <c r="F547" s="456"/>
      <c r="G547" s="426"/>
      <c r="H547" s="457"/>
      <c r="I547" s="458"/>
      <c r="J547" s="458"/>
    </row>
    <row r="548" spans="1:10" ht="38.25">
      <c r="A548" s="280" t="s">
        <v>1620</v>
      </c>
      <c r="B548" s="305" t="s">
        <v>849</v>
      </c>
      <c r="C548" s="302" t="s">
        <v>2727</v>
      </c>
      <c r="D548" s="141" t="s">
        <v>848</v>
      </c>
      <c r="E548" s="251">
        <v>10</v>
      </c>
      <c r="F548" s="254"/>
      <c r="G548" s="254"/>
      <c r="H548" s="254"/>
      <c r="I548" s="254"/>
      <c r="J548" s="254"/>
    </row>
    <row r="549" spans="1:10">
      <c r="A549" s="335"/>
      <c r="B549" s="341"/>
      <c r="C549" s="341"/>
      <c r="D549" s="341"/>
      <c r="E549" s="335"/>
      <c r="F549" s="341"/>
      <c r="G549" s="341"/>
      <c r="H549" s="341"/>
      <c r="I549" s="373" t="s">
        <v>1617</v>
      </c>
      <c r="J549" s="433"/>
    </row>
    <row r="550" spans="1:10">
      <c r="A550" s="330" t="s">
        <v>1618</v>
      </c>
      <c r="B550" s="189" t="s">
        <v>1619</v>
      </c>
      <c r="C550" s="235"/>
      <c r="D550" s="179"/>
      <c r="E550" s="185"/>
      <c r="F550" s="320"/>
      <c r="G550" s="375"/>
      <c r="H550" s="333"/>
      <c r="I550" s="320"/>
      <c r="J550" s="320"/>
    </row>
    <row r="551" spans="1:10" ht="25.5">
      <c r="A551" s="331" t="s">
        <v>1621</v>
      </c>
      <c r="B551" s="305" t="s">
        <v>850</v>
      </c>
      <c r="C551" s="305" t="s">
        <v>851</v>
      </c>
      <c r="D551" s="141" t="s">
        <v>848</v>
      </c>
      <c r="E551" s="300">
        <v>24</v>
      </c>
      <c r="F551" s="409"/>
      <c r="G551" s="304"/>
      <c r="H551" s="304"/>
      <c r="I551" s="409"/>
      <c r="J551" s="409"/>
    </row>
    <row r="552" spans="1:10">
      <c r="A552" s="332"/>
      <c r="B552" s="341"/>
      <c r="C552" s="385"/>
      <c r="D552" s="335"/>
      <c r="E552" s="358"/>
      <c r="F552" s="404"/>
      <c r="G552" s="378"/>
      <c r="H552" s="405"/>
      <c r="I552" s="406" t="s">
        <v>1622</v>
      </c>
      <c r="J552" s="407"/>
    </row>
    <row r="553" spans="1:10">
      <c r="A553" s="330" t="s">
        <v>1623</v>
      </c>
      <c r="B553" s="189" t="s">
        <v>852</v>
      </c>
      <c r="C553" s="234"/>
      <c r="D553" s="186"/>
      <c r="E553" s="190"/>
      <c r="F553" s="324"/>
      <c r="G553" s="376"/>
      <c r="H553" s="336"/>
      <c r="I553" s="324"/>
      <c r="J553" s="324"/>
    </row>
    <row r="554" spans="1:10" ht="38.25">
      <c r="A554" s="331" t="s">
        <v>1624</v>
      </c>
      <c r="B554" s="305" t="s">
        <v>853</v>
      </c>
      <c r="C554" s="305" t="s">
        <v>2729</v>
      </c>
      <c r="D554" s="141" t="s">
        <v>848</v>
      </c>
      <c r="E554" s="300">
        <v>60</v>
      </c>
      <c r="F554" s="409"/>
      <c r="G554" s="304"/>
      <c r="H554" s="304"/>
      <c r="I554" s="409"/>
      <c r="J554" s="409"/>
    </row>
    <row r="555" spans="1:10">
      <c r="A555" s="332"/>
      <c r="B555" s="341"/>
      <c r="C555" s="385"/>
      <c r="D555" s="335"/>
      <c r="E555" s="358"/>
      <c r="F555" s="404"/>
      <c r="G555" s="378"/>
      <c r="H555" s="405"/>
      <c r="I555" s="406" t="s">
        <v>1625</v>
      </c>
      <c r="J555" s="407"/>
    </row>
    <row r="556" spans="1:10">
      <c r="A556" s="330" t="s">
        <v>1626</v>
      </c>
      <c r="B556" s="189" t="s">
        <v>854</v>
      </c>
      <c r="C556" s="235"/>
      <c r="D556" s="179"/>
      <c r="E556" s="185"/>
      <c r="F556" s="320"/>
      <c r="G556" s="375"/>
      <c r="H556" s="333"/>
      <c r="I556" s="320"/>
      <c r="J556" s="320"/>
    </row>
    <row r="557" spans="1:10" ht="38.25">
      <c r="A557" s="331" t="s">
        <v>855</v>
      </c>
      <c r="B557" s="302" t="s">
        <v>856</v>
      </c>
      <c r="C557" s="305" t="s">
        <v>857</v>
      </c>
      <c r="D557" s="141" t="s">
        <v>858</v>
      </c>
      <c r="E557" s="300">
        <v>36</v>
      </c>
      <c r="F557" s="316" t="s">
        <v>2880</v>
      </c>
      <c r="G557" s="662">
        <v>35.700000000000003</v>
      </c>
      <c r="H557" s="662">
        <v>35.700000000000003</v>
      </c>
      <c r="I557" s="1147">
        <v>0.21</v>
      </c>
      <c r="J557" s="1148">
        <f>H557*E557*1.21</f>
        <v>1555.0920000000001</v>
      </c>
    </row>
    <row r="558" spans="1:10">
      <c r="A558" s="332"/>
      <c r="B558" s="341"/>
      <c r="C558" s="385"/>
      <c r="D558" s="335"/>
      <c r="E558" s="358"/>
      <c r="F558" s="404"/>
      <c r="G558" s="378"/>
      <c r="H558" s="405"/>
      <c r="I558" s="406" t="s">
        <v>1627</v>
      </c>
      <c r="J558" s="1149">
        <v>1285.2</v>
      </c>
    </row>
    <row r="559" spans="1:10">
      <c r="A559" s="262" t="s">
        <v>1628</v>
      </c>
      <c r="B559" s="181" t="s">
        <v>2767</v>
      </c>
      <c r="C559" s="235"/>
      <c r="D559" s="179"/>
      <c r="E559" s="185"/>
      <c r="F559" s="263"/>
      <c r="G559" s="264"/>
      <c r="H559" s="265"/>
      <c r="I559" s="263"/>
      <c r="J559" s="263"/>
    </row>
    <row r="560" spans="1:10" ht="114.75">
      <c r="A560" s="267" t="s">
        <v>1629</v>
      </c>
      <c r="B560" s="302" t="s">
        <v>861</v>
      </c>
      <c r="C560" s="261" t="s">
        <v>862</v>
      </c>
      <c r="D560" s="141" t="s">
        <v>87</v>
      </c>
      <c r="E560" s="299">
        <v>18</v>
      </c>
      <c r="F560" s="677" t="s">
        <v>2881</v>
      </c>
      <c r="G560" s="1150">
        <f>H560/500</f>
        <v>1.486</v>
      </c>
      <c r="H560" s="554">
        <v>743</v>
      </c>
      <c r="I560" s="554">
        <v>21</v>
      </c>
      <c r="J560" s="554">
        <f>H560*9*1.21</f>
        <v>8091.2699999999995</v>
      </c>
    </row>
    <row r="561" spans="1:10" ht="76.5">
      <c r="A561" s="267" t="s">
        <v>1630</v>
      </c>
      <c r="B561" s="302" t="s">
        <v>864</v>
      </c>
      <c r="C561" s="261" t="s">
        <v>865</v>
      </c>
      <c r="D561" s="141" t="s">
        <v>87</v>
      </c>
      <c r="E561" s="299">
        <v>12</v>
      </c>
      <c r="F561" s="677" t="s">
        <v>2882</v>
      </c>
      <c r="G561" s="1150">
        <f>H561/250</f>
        <v>2.024</v>
      </c>
      <c r="H561" s="554">
        <v>506</v>
      </c>
      <c r="I561" s="554">
        <v>21</v>
      </c>
      <c r="J561" s="554">
        <f>H561*E561*1.21</f>
        <v>7347.12</v>
      </c>
    </row>
    <row r="562" spans="1:10" ht="76.5">
      <c r="A562" s="267" t="s">
        <v>1631</v>
      </c>
      <c r="B562" s="302" t="s">
        <v>866</v>
      </c>
      <c r="C562" s="305" t="s">
        <v>1634</v>
      </c>
      <c r="D562" s="141" t="s">
        <v>87</v>
      </c>
      <c r="E562" s="299">
        <v>30</v>
      </c>
      <c r="F562" s="677" t="s">
        <v>2882</v>
      </c>
      <c r="G562" s="1150">
        <f>H562/250</f>
        <v>2.024</v>
      </c>
      <c r="H562" s="554">
        <v>506</v>
      </c>
      <c r="I562" s="554">
        <v>21</v>
      </c>
      <c r="J562" s="554">
        <f>H562*E562*1.21</f>
        <v>18367.8</v>
      </c>
    </row>
    <row r="563" spans="1:10" ht="102">
      <c r="A563" s="267" t="s">
        <v>1632</v>
      </c>
      <c r="B563" s="302" t="s">
        <v>867</v>
      </c>
      <c r="C563" s="305" t="s">
        <v>868</v>
      </c>
      <c r="D563" s="141" t="s">
        <v>87</v>
      </c>
      <c r="E563" s="299">
        <v>39</v>
      </c>
      <c r="F563" s="677" t="s">
        <v>2883</v>
      </c>
      <c r="G563" s="1150">
        <f>H563/50</f>
        <v>6.06</v>
      </c>
      <c r="H563" s="554">
        <v>303</v>
      </c>
      <c r="I563" s="554">
        <v>21</v>
      </c>
      <c r="J563" s="554">
        <f>H563*E563*1.21</f>
        <v>14298.57</v>
      </c>
    </row>
    <row r="564" spans="1:10" ht="89.25">
      <c r="A564" s="267" t="s">
        <v>1633</v>
      </c>
      <c r="B564" s="302" t="s">
        <v>869</v>
      </c>
      <c r="C564" s="305" t="s">
        <v>2638</v>
      </c>
      <c r="D564" s="141" t="s">
        <v>87</v>
      </c>
      <c r="E564" s="299">
        <v>18</v>
      </c>
      <c r="F564" s="677" t="s">
        <v>2883</v>
      </c>
      <c r="G564" s="677">
        <f>H564/50</f>
        <v>5.22</v>
      </c>
      <c r="H564" s="554">
        <v>261</v>
      </c>
      <c r="I564" s="554">
        <v>21</v>
      </c>
      <c r="J564" s="554">
        <f>H564*E564*1.21</f>
        <v>5684.58</v>
      </c>
    </row>
    <row r="565" spans="1:10">
      <c r="A565" s="332"/>
      <c r="B565" s="341"/>
      <c r="C565" s="385"/>
      <c r="D565" s="335"/>
      <c r="E565" s="358"/>
      <c r="F565" s="404"/>
      <c r="G565" s="378"/>
      <c r="H565" s="405"/>
      <c r="I565" s="406" t="s">
        <v>1635</v>
      </c>
      <c r="J565" s="407">
        <v>45117</v>
      </c>
    </row>
    <row r="566" spans="1:10">
      <c r="A566" s="330" t="s">
        <v>1636</v>
      </c>
      <c r="B566" s="181" t="s">
        <v>872</v>
      </c>
      <c r="C566" s="233"/>
      <c r="D566" s="178"/>
      <c r="E566" s="185"/>
      <c r="F566" s="322"/>
      <c r="G566" s="375"/>
      <c r="H566" s="333"/>
      <c r="I566" s="322"/>
      <c r="J566" s="322"/>
    </row>
    <row r="567" spans="1:10" ht="38.25">
      <c r="A567" s="331" t="s">
        <v>1637</v>
      </c>
      <c r="B567" s="302" t="s">
        <v>874</v>
      </c>
      <c r="C567" s="305" t="s">
        <v>875</v>
      </c>
      <c r="D567" s="141" t="s">
        <v>87</v>
      </c>
      <c r="E567" s="299">
        <v>24</v>
      </c>
      <c r="F567" s="141" t="s">
        <v>2884</v>
      </c>
      <c r="G567" s="141">
        <f>H567/400</f>
        <v>0.77</v>
      </c>
      <c r="H567" s="334">
        <v>308</v>
      </c>
      <c r="I567" s="334">
        <v>21</v>
      </c>
      <c r="J567" s="749">
        <f>H567*E567*1.21</f>
        <v>8944.32</v>
      </c>
    </row>
    <row r="568" spans="1:10" ht="165.75">
      <c r="A568" s="331" t="s">
        <v>1639</v>
      </c>
      <c r="B568" s="302" t="s">
        <v>877</v>
      </c>
      <c r="C568" s="305" t="s">
        <v>1638</v>
      </c>
      <c r="D568" s="141" t="s">
        <v>87</v>
      </c>
      <c r="E568" s="299">
        <v>24</v>
      </c>
      <c r="F568" s="141" t="s">
        <v>2885</v>
      </c>
      <c r="G568" s="1094">
        <f>H568/1200</f>
        <v>0.42666666666666669</v>
      </c>
      <c r="H568" s="334">
        <v>512</v>
      </c>
      <c r="I568" s="334">
        <v>21</v>
      </c>
      <c r="J568" s="749">
        <f>H568*E568*1.21</f>
        <v>14868.48</v>
      </c>
    </row>
    <row r="569" spans="1:10" ht="25.5">
      <c r="A569" s="331" t="s">
        <v>1640</v>
      </c>
      <c r="B569" s="302" t="s">
        <v>879</v>
      </c>
      <c r="C569" s="305" t="s">
        <v>1409</v>
      </c>
      <c r="D569" s="141" t="s">
        <v>49</v>
      </c>
      <c r="E569" s="299">
        <v>45</v>
      </c>
      <c r="F569" s="677" t="s">
        <v>2886</v>
      </c>
      <c r="G569" s="677">
        <f>H569/1000</f>
        <v>0.3</v>
      </c>
      <c r="H569" s="554">
        <v>300</v>
      </c>
      <c r="I569" s="554">
        <v>21</v>
      </c>
      <c r="J569" s="749">
        <f>H569*E569*1.21</f>
        <v>16335</v>
      </c>
    </row>
    <row r="570" spans="1:10" ht="51">
      <c r="A570" s="331" t="s">
        <v>1641</v>
      </c>
      <c r="B570" s="302" t="s">
        <v>881</v>
      </c>
      <c r="C570" s="305" t="s">
        <v>882</v>
      </c>
      <c r="D570" s="141" t="s">
        <v>87</v>
      </c>
      <c r="E570" s="299">
        <v>9</v>
      </c>
      <c r="F570" s="677" t="s">
        <v>2887</v>
      </c>
      <c r="G570" s="677">
        <v>0.4</v>
      </c>
      <c r="H570" s="905">
        <f>0.4*10000</f>
        <v>4000</v>
      </c>
      <c r="I570" s="905">
        <v>21</v>
      </c>
      <c r="J570" s="749">
        <f>H570*E570*1.21</f>
        <v>43560</v>
      </c>
    </row>
    <row r="571" spans="1:10" ht="38.25">
      <c r="A571" s="331" t="s">
        <v>1642</v>
      </c>
      <c r="B571" s="302" t="s">
        <v>883</v>
      </c>
      <c r="C571" s="305" t="s">
        <v>884</v>
      </c>
      <c r="D571" s="141" t="s">
        <v>87</v>
      </c>
      <c r="E571" s="299">
        <v>30</v>
      </c>
      <c r="F571" s="677" t="s">
        <v>2888</v>
      </c>
      <c r="G571" s="1150">
        <f>H571/500</f>
        <v>0.75</v>
      </c>
      <c r="H571" s="554">
        <f>75*5</f>
        <v>375</v>
      </c>
      <c r="I571" s="554">
        <v>21</v>
      </c>
      <c r="J571" s="749">
        <f>H571*E571*1.21</f>
        <v>13612.5</v>
      </c>
    </row>
    <row r="572" spans="1:10" ht="51">
      <c r="A572" s="331" t="s">
        <v>1643</v>
      </c>
      <c r="B572" s="302" t="s">
        <v>885</v>
      </c>
      <c r="C572" s="305" t="s">
        <v>886</v>
      </c>
      <c r="D572" s="141" t="s">
        <v>87</v>
      </c>
      <c r="E572" s="299">
        <v>30</v>
      </c>
      <c r="F572" s="677" t="s">
        <v>2889</v>
      </c>
      <c r="G572" s="677">
        <f>H572/500</f>
        <v>0.6</v>
      </c>
      <c r="H572" s="554">
        <f>60*5</f>
        <v>300</v>
      </c>
      <c r="I572" s="554">
        <v>21</v>
      </c>
      <c r="J572" s="749">
        <f>H572*E572*1.21</f>
        <v>10890</v>
      </c>
    </row>
    <row r="573" spans="1:10" ht="38.25">
      <c r="A573" s="331" t="s">
        <v>1644</v>
      </c>
      <c r="B573" s="168" t="s">
        <v>887</v>
      </c>
      <c r="C573" s="168" t="s">
        <v>2627</v>
      </c>
      <c r="D573" s="141" t="s">
        <v>87</v>
      </c>
      <c r="E573" s="299">
        <v>180</v>
      </c>
      <c r="F573" s="677" t="s">
        <v>2890</v>
      </c>
      <c r="G573" s="677">
        <v>200</v>
      </c>
      <c r="H573" s="905">
        <v>190</v>
      </c>
      <c r="I573" s="905">
        <v>21</v>
      </c>
      <c r="J573" s="749">
        <f>H573*E573*1.21</f>
        <v>41382</v>
      </c>
    </row>
    <row r="574" spans="1:10" ht="38.25">
      <c r="A574" s="331" t="s">
        <v>1645</v>
      </c>
      <c r="B574" s="302" t="s">
        <v>888</v>
      </c>
      <c r="C574" s="305" t="s">
        <v>889</v>
      </c>
      <c r="D574" s="141" t="s">
        <v>49</v>
      </c>
      <c r="E574" s="299">
        <v>24</v>
      </c>
      <c r="F574" s="677" t="s">
        <v>2891</v>
      </c>
      <c r="G574" s="677">
        <v>24</v>
      </c>
      <c r="H574" s="554">
        <v>24</v>
      </c>
      <c r="I574" s="554">
        <v>21</v>
      </c>
      <c r="J574" s="749">
        <f>H574*E574*1.21</f>
        <v>696.96</v>
      </c>
    </row>
    <row r="575" spans="1:10" ht="38.25">
      <c r="A575" s="331" t="s">
        <v>1646</v>
      </c>
      <c r="B575" s="302" t="s">
        <v>890</v>
      </c>
      <c r="C575" s="305" t="s">
        <v>891</v>
      </c>
      <c r="D575" s="141" t="s">
        <v>49</v>
      </c>
      <c r="E575" s="299">
        <v>9</v>
      </c>
      <c r="F575" s="677" t="s">
        <v>2892</v>
      </c>
      <c r="G575" s="677">
        <f>H575/1000</f>
        <v>0.11</v>
      </c>
      <c r="H575" s="554">
        <v>110</v>
      </c>
      <c r="I575" s="554">
        <v>21</v>
      </c>
      <c r="J575" s="749">
        <f>H575*E575*1.21</f>
        <v>1197.8999999999999</v>
      </c>
    </row>
    <row r="576" spans="1:10" ht="25.5">
      <c r="A576" s="331" t="s">
        <v>1647</v>
      </c>
      <c r="B576" s="302" t="s">
        <v>892</v>
      </c>
      <c r="C576" s="305" t="s">
        <v>1408</v>
      </c>
      <c r="D576" s="141" t="s">
        <v>49</v>
      </c>
      <c r="E576" s="299">
        <v>60</v>
      </c>
      <c r="F576" s="677" t="s">
        <v>2893</v>
      </c>
      <c r="G576" s="1150">
        <f>H576/1000</f>
        <v>3.5999999999999997E-2</v>
      </c>
      <c r="H576" s="554">
        <v>36</v>
      </c>
      <c r="I576" s="554">
        <v>21</v>
      </c>
      <c r="J576" s="749">
        <f>H576*E576*1.21</f>
        <v>2613.6</v>
      </c>
    </row>
    <row r="577" spans="1:10" ht="38.25">
      <c r="A577" s="331" t="s">
        <v>1648</v>
      </c>
      <c r="B577" s="302" t="s">
        <v>893</v>
      </c>
      <c r="C577" s="305" t="s">
        <v>894</v>
      </c>
      <c r="D577" s="141" t="s">
        <v>49</v>
      </c>
      <c r="E577" s="299">
        <v>18</v>
      </c>
      <c r="F577" s="677" t="s">
        <v>2894</v>
      </c>
      <c r="G577" s="677">
        <f>H577/500</f>
        <v>0.88</v>
      </c>
      <c r="H577" s="554">
        <v>440</v>
      </c>
      <c r="I577" s="554">
        <v>21</v>
      </c>
      <c r="J577" s="749">
        <f>H577*E577*1.21</f>
        <v>9583.1999999999989</v>
      </c>
    </row>
    <row r="578" spans="1:10" ht="25.5">
      <c r="A578" s="331" t="s">
        <v>1649</v>
      </c>
      <c r="B578" s="302" t="s">
        <v>895</v>
      </c>
      <c r="C578" s="305" t="s">
        <v>896</v>
      </c>
      <c r="D578" s="141" t="s">
        <v>49</v>
      </c>
      <c r="E578" s="299">
        <v>18</v>
      </c>
      <c r="F578" s="677" t="s">
        <v>2895</v>
      </c>
      <c r="G578" s="677">
        <f>H578/4000</f>
        <v>0.03</v>
      </c>
      <c r="H578" s="554">
        <v>120</v>
      </c>
      <c r="I578" s="554">
        <v>21</v>
      </c>
      <c r="J578" s="749">
        <f>H578*E578*1.21</f>
        <v>2613.6</v>
      </c>
    </row>
    <row r="579" spans="1:10">
      <c r="A579" s="331" t="s">
        <v>1650</v>
      </c>
      <c r="B579" s="302" t="s">
        <v>2604</v>
      </c>
      <c r="C579" s="305" t="s">
        <v>2603</v>
      </c>
      <c r="D579" s="141" t="s">
        <v>31</v>
      </c>
      <c r="E579" s="299">
        <v>12</v>
      </c>
      <c r="F579" s="677" t="s">
        <v>2826</v>
      </c>
      <c r="G579" s="1150">
        <v>82</v>
      </c>
      <c r="H579" s="906">
        <v>82</v>
      </c>
      <c r="I579" s="905">
        <v>21</v>
      </c>
      <c r="J579" s="749">
        <f>H579*E579*1.21</f>
        <v>1190.6399999999999</v>
      </c>
    </row>
    <row r="580" spans="1:10">
      <c r="A580" s="331" t="s">
        <v>1651</v>
      </c>
      <c r="B580" s="302" t="s">
        <v>897</v>
      </c>
      <c r="C580" s="305" t="s">
        <v>898</v>
      </c>
      <c r="D580" s="141" t="s">
        <v>31</v>
      </c>
      <c r="E580" s="299">
        <v>3</v>
      </c>
      <c r="F580" s="677" t="s">
        <v>2896</v>
      </c>
      <c r="G580" s="677">
        <f>H580/5</f>
        <v>27.8</v>
      </c>
      <c r="H580" s="554">
        <v>139</v>
      </c>
      <c r="I580" s="554">
        <v>21</v>
      </c>
      <c r="J580" s="749">
        <f>H580*E580*1.21</f>
        <v>504.57</v>
      </c>
    </row>
    <row r="581" spans="1:10">
      <c r="A581" s="331" t="s">
        <v>1652</v>
      </c>
      <c r="B581" s="302" t="s">
        <v>899</v>
      </c>
      <c r="C581" s="305" t="s">
        <v>900</v>
      </c>
      <c r="D581" s="141" t="s">
        <v>31</v>
      </c>
      <c r="E581" s="299">
        <v>6</v>
      </c>
      <c r="F581" s="677" t="s">
        <v>2897</v>
      </c>
      <c r="G581" s="677">
        <f>H581/100</f>
        <v>2.48</v>
      </c>
      <c r="H581" s="554">
        <v>248</v>
      </c>
      <c r="I581" s="554">
        <v>21</v>
      </c>
      <c r="J581" s="749">
        <f>H581*E581*1.21</f>
        <v>1800.48</v>
      </c>
    </row>
    <row r="582" spans="1:10">
      <c r="A582" s="331" t="s">
        <v>2602</v>
      </c>
      <c r="B582" s="302" t="s">
        <v>2600</v>
      </c>
      <c r="C582" s="305" t="s">
        <v>2601</v>
      </c>
      <c r="D582" s="141" t="s">
        <v>31</v>
      </c>
      <c r="E582" s="299">
        <v>30</v>
      </c>
      <c r="F582" s="677" t="s">
        <v>2898</v>
      </c>
      <c r="G582" s="677">
        <f>H582/400</f>
        <v>0.23</v>
      </c>
      <c r="H582" s="554">
        <v>92</v>
      </c>
      <c r="I582" s="554">
        <v>21</v>
      </c>
      <c r="J582" s="749">
        <f>H582*E582*1.21</f>
        <v>3339.6</v>
      </c>
    </row>
    <row r="583" spans="1:10">
      <c r="A583" s="332"/>
      <c r="B583" s="341"/>
      <c r="C583" s="385"/>
      <c r="D583" s="335"/>
      <c r="E583" s="358"/>
      <c r="F583" s="404"/>
      <c r="G583" s="378"/>
      <c r="H583" s="405"/>
      <c r="I583" s="406" t="s">
        <v>1660</v>
      </c>
      <c r="J583" s="1151">
        <v>143085</v>
      </c>
    </row>
    <row r="584" spans="1:10">
      <c r="A584" s="330" t="s">
        <v>1653</v>
      </c>
      <c r="B584" s="181" t="s">
        <v>2766</v>
      </c>
      <c r="C584" s="234"/>
      <c r="D584" s="336"/>
      <c r="E584" s="357"/>
      <c r="F584" s="324"/>
      <c r="G584" s="376"/>
      <c r="H584" s="336"/>
      <c r="I584" s="324"/>
      <c r="J584" s="324"/>
    </row>
    <row r="585" spans="1:10" ht="51">
      <c r="A585" s="331" t="s">
        <v>1654</v>
      </c>
      <c r="B585" s="305" t="s">
        <v>904</v>
      </c>
      <c r="C585" s="244" t="s">
        <v>905</v>
      </c>
      <c r="D585" s="334" t="s">
        <v>31</v>
      </c>
      <c r="E585" s="300">
        <v>12</v>
      </c>
      <c r="F585" s="334" t="s">
        <v>2899</v>
      </c>
      <c r="G585" s="749">
        <v>78</v>
      </c>
      <c r="H585" s="749">
        <v>78</v>
      </c>
      <c r="I585" s="1145">
        <v>0.21</v>
      </c>
      <c r="J585" s="749">
        <f>G585*24*1.21</f>
        <v>2265.12</v>
      </c>
    </row>
    <row r="586" spans="1:10" ht="25.5">
      <c r="A586" s="331" t="s">
        <v>1655</v>
      </c>
      <c r="B586" s="302" t="s">
        <v>907</v>
      </c>
      <c r="C586" s="305" t="s">
        <v>908</v>
      </c>
      <c r="D586" s="334" t="s">
        <v>31</v>
      </c>
      <c r="E586" s="300">
        <v>16</v>
      </c>
      <c r="F586" s="334" t="s">
        <v>2826</v>
      </c>
      <c r="G586" s="662">
        <v>18</v>
      </c>
      <c r="H586" s="662">
        <v>18</v>
      </c>
      <c r="I586" s="663">
        <v>0.21</v>
      </c>
      <c r="J586" s="662">
        <f>G586*32*1.21</f>
        <v>696.96</v>
      </c>
    </row>
    <row r="587" spans="1:10">
      <c r="A587" s="331" t="s">
        <v>1656</v>
      </c>
      <c r="B587" s="305" t="s">
        <v>909</v>
      </c>
      <c r="C587" s="305" t="s">
        <v>910</v>
      </c>
      <c r="D587" s="334" t="s">
        <v>31</v>
      </c>
      <c r="E587" s="300">
        <v>16</v>
      </c>
      <c r="F587" s="334" t="s">
        <v>2826</v>
      </c>
      <c r="G587" s="749">
        <v>30</v>
      </c>
      <c r="H587" s="749">
        <v>30</v>
      </c>
      <c r="I587" s="1145">
        <v>0.21</v>
      </c>
      <c r="J587" s="749">
        <f>G587*32*1.21</f>
        <v>1161.5999999999999</v>
      </c>
    </row>
    <row r="588" spans="1:10">
      <c r="A588" s="331" t="s">
        <v>1657</v>
      </c>
      <c r="B588" s="305" t="s">
        <v>911</v>
      </c>
      <c r="C588" s="305" t="s">
        <v>910</v>
      </c>
      <c r="D588" s="334" t="s">
        <v>31</v>
      </c>
      <c r="E588" s="300">
        <v>16</v>
      </c>
      <c r="F588" s="334" t="s">
        <v>2826</v>
      </c>
      <c r="G588" s="662">
        <v>14</v>
      </c>
      <c r="H588" s="662">
        <v>14</v>
      </c>
      <c r="I588" s="663">
        <v>0.21</v>
      </c>
      <c r="J588" s="662">
        <f>G588*32*1.21</f>
        <v>542.07999999999993</v>
      </c>
    </row>
    <row r="589" spans="1:10">
      <c r="A589" s="331" t="s">
        <v>1658</v>
      </c>
      <c r="B589" s="305" t="s">
        <v>912</v>
      </c>
      <c r="C589" s="305" t="s">
        <v>910</v>
      </c>
      <c r="D589" s="334" t="s">
        <v>31</v>
      </c>
      <c r="E589" s="300">
        <v>16</v>
      </c>
      <c r="F589" s="334" t="s">
        <v>2826</v>
      </c>
      <c r="G589" s="662">
        <v>24</v>
      </c>
      <c r="H589" s="662">
        <v>24</v>
      </c>
      <c r="I589" s="663">
        <v>0.21</v>
      </c>
      <c r="J589" s="662">
        <f>G589*32*1.21</f>
        <v>929.28</v>
      </c>
    </row>
    <row r="590" spans="1:10">
      <c r="A590" s="332"/>
      <c r="B590" s="341"/>
      <c r="C590" s="385"/>
      <c r="D590" s="335"/>
      <c r="E590" s="358"/>
      <c r="F590" s="329"/>
      <c r="G590" s="378"/>
      <c r="H590" s="335"/>
      <c r="I590" s="373" t="s">
        <v>1661</v>
      </c>
      <c r="J590" s="1146">
        <v>4624</v>
      </c>
    </row>
    <row r="591" spans="1:10">
      <c r="A591" s="330" t="s">
        <v>1659</v>
      </c>
      <c r="B591" s="181" t="s">
        <v>2605</v>
      </c>
      <c r="C591" s="235"/>
      <c r="D591" s="333"/>
      <c r="E591" s="357"/>
      <c r="F591" s="320"/>
      <c r="G591" s="375"/>
      <c r="H591" s="333"/>
      <c r="I591" s="320"/>
      <c r="J591" s="320"/>
    </row>
    <row r="592" spans="1:10" ht="69.75">
      <c r="A592" s="331" t="s">
        <v>1662</v>
      </c>
      <c r="B592" s="302" t="s">
        <v>916</v>
      </c>
      <c r="C592" s="305" t="s">
        <v>2732</v>
      </c>
      <c r="D592" s="141" t="s">
        <v>848</v>
      </c>
      <c r="E592" s="299">
        <v>24</v>
      </c>
      <c r="F592" s="304"/>
      <c r="G592" s="374"/>
      <c r="H592" s="334"/>
      <c r="I592" s="304"/>
      <c r="J592" s="304"/>
    </row>
    <row r="593" spans="1:10" ht="51">
      <c r="A593" s="331" t="s">
        <v>1663</v>
      </c>
      <c r="B593" s="302" t="s">
        <v>916</v>
      </c>
      <c r="C593" s="305" t="s">
        <v>2731</v>
      </c>
      <c r="D593" s="141" t="s">
        <v>848</v>
      </c>
      <c r="E593" s="299">
        <v>40</v>
      </c>
      <c r="F593" s="304"/>
      <c r="G593" s="374"/>
      <c r="H593" s="334"/>
      <c r="I593" s="304"/>
      <c r="J593" s="304"/>
    </row>
    <row r="594" spans="1:10" ht="51">
      <c r="A594" s="331" t="s">
        <v>1664</v>
      </c>
      <c r="B594" s="302" t="s">
        <v>916</v>
      </c>
      <c r="C594" s="305" t="s">
        <v>2730</v>
      </c>
      <c r="D594" s="141" t="s">
        <v>848</v>
      </c>
      <c r="E594" s="300">
        <v>40</v>
      </c>
      <c r="F594" s="304"/>
      <c r="G594" s="374"/>
      <c r="H594" s="334"/>
      <c r="I594" s="304"/>
      <c r="J594" s="304"/>
    </row>
    <row r="595" spans="1:10" ht="51">
      <c r="A595" s="331" t="s">
        <v>1665</v>
      </c>
      <c r="B595" s="302" t="s">
        <v>916</v>
      </c>
      <c r="C595" s="305" t="s">
        <v>2733</v>
      </c>
      <c r="D595" s="141" t="s">
        <v>848</v>
      </c>
      <c r="E595" s="300">
        <v>40</v>
      </c>
      <c r="F595" s="304"/>
      <c r="G595" s="374"/>
      <c r="H595" s="334"/>
      <c r="I595" s="304"/>
      <c r="J595" s="304"/>
    </row>
    <row r="596" spans="1:10">
      <c r="A596" s="332"/>
      <c r="B596" s="341"/>
      <c r="C596" s="385"/>
      <c r="D596" s="335"/>
      <c r="E596" s="358"/>
      <c r="F596" s="329"/>
      <c r="G596" s="327"/>
      <c r="H596" s="335"/>
      <c r="I596" s="373" t="s">
        <v>1667</v>
      </c>
      <c r="J596" s="319"/>
    </row>
    <row r="597" spans="1:10">
      <c r="A597" s="462" t="s">
        <v>1666</v>
      </c>
      <c r="B597" s="181" t="s">
        <v>2606</v>
      </c>
      <c r="C597" s="235"/>
      <c r="D597" s="333"/>
      <c r="E597" s="463"/>
      <c r="F597" s="464"/>
      <c r="G597" s="426"/>
      <c r="H597" s="465"/>
      <c r="I597" s="464"/>
      <c r="J597" s="464"/>
    </row>
    <row r="598" spans="1:10" ht="25.5">
      <c r="A598" s="331" t="s">
        <v>1668</v>
      </c>
      <c r="B598" s="302" t="s">
        <v>922</v>
      </c>
      <c r="C598" s="305" t="s">
        <v>923</v>
      </c>
      <c r="D598" s="141" t="s">
        <v>848</v>
      </c>
      <c r="E598" s="300">
        <v>6</v>
      </c>
      <c r="F598" s="304"/>
      <c r="G598" s="374"/>
      <c r="H598" s="334"/>
      <c r="I598" s="304"/>
      <c r="J598" s="304"/>
    </row>
    <row r="599" spans="1:10" ht="25.5">
      <c r="A599" s="331" t="s">
        <v>1669</v>
      </c>
      <c r="B599" s="302" t="s">
        <v>922</v>
      </c>
      <c r="C599" s="305" t="s">
        <v>925</v>
      </c>
      <c r="D599" s="141" t="s">
        <v>848</v>
      </c>
      <c r="E599" s="300">
        <v>6</v>
      </c>
      <c r="F599" s="304"/>
      <c r="G599" s="374"/>
      <c r="H599" s="334"/>
      <c r="I599" s="304"/>
      <c r="J599" s="304"/>
    </row>
    <row r="600" spans="1:10" ht="25.5">
      <c r="A600" s="331" t="s">
        <v>1670</v>
      </c>
      <c r="B600" s="302" t="s">
        <v>922</v>
      </c>
      <c r="C600" s="305" t="s">
        <v>926</v>
      </c>
      <c r="D600" s="141" t="s">
        <v>848</v>
      </c>
      <c r="E600" s="300">
        <v>6</v>
      </c>
      <c r="F600" s="304"/>
      <c r="G600" s="374"/>
      <c r="H600" s="334"/>
      <c r="I600" s="304"/>
      <c r="J600" s="304"/>
    </row>
    <row r="601" spans="1:10" ht="25.5">
      <c r="A601" s="331" t="s">
        <v>1671</v>
      </c>
      <c r="B601" s="302" t="s">
        <v>927</v>
      </c>
      <c r="C601" s="305" t="s">
        <v>928</v>
      </c>
      <c r="D601" s="141" t="s">
        <v>848</v>
      </c>
      <c r="E601" s="300">
        <v>6</v>
      </c>
      <c r="F601" s="304"/>
      <c r="G601" s="374"/>
      <c r="H601" s="334"/>
      <c r="I601" s="304"/>
      <c r="J601" s="304"/>
    </row>
    <row r="602" spans="1:10">
      <c r="A602" s="331" t="s">
        <v>1672</v>
      </c>
      <c r="B602" s="297" t="s">
        <v>929</v>
      </c>
      <c r="C602" s="380" t="s">
        <v>930</v>
      </c>
      <c r="D602" s="139" t="s">
        <v>848</v>
      </c>
      <c r="E602" s="150">
        <v>6</v>
      </c>
      <c r="F602" s="304"/>
      <c r="G602" s="374"/>
      <c r="H602" s="334"/>
      <c r="I602" s="304"/>
      <c r="J602" s="304"/>
    </row>
    <row r="603" spans="1:10">
      <c r="A603" s="331" t="s">
        <v>1673</v>
      </c>
      <c r="B603" s="297" t="s">
        <v>931</v>
      </c>
      <c r="C603" s="380" t="s">
        <v>932</v>
      </c>
      <c r="D603" s="139" t="s">
        <v>848</v>
      </c>
      <c r="E603" s="150">
        <v>6</v>
      </c>
      <c r="F603" s="304"/>
      <c r="G603" s="374"/>
      <c r="H603" s="334"/>
      <c r="I603" s="304"/>
      <c r="J603" s="304"/>
    </row>
    <row r="604" spans="1:10">
      <c r="A604" s="331" t="s">
        <v>1674</v>
      </c>
      <c r="B604" s="297" t="s">
        <v>933</v>
      </c>
      <c r="C604" s="380" t="s">
        <v>934</v>
      </c>
      <c r="D604" s="139" t="s">
        <v>848</v>
      </c>
      <c r="E604" s="150">
        <v>6</v>
      </c>
      <c r="F604" s="304"/>
      <c r="G604" s="374"/>
      <c r="H604" s="334"/>
      <c r="I604" s="304"/>
      <c r="J604" s="304"/>
    </row>
    <row r="605" spans="1:10">
      <c r="A605" s="331" t="s">
        <v>1675</v>
      </c>
      <c r="B605" s="297" t="s">
        <v>931</v>
      </c>
      <c r="C605" s="380" t="s">
        <v>935</v>
      </c>
      <c r="D605" s="139" t="s">
        <v>848</v>
      </c>
      <c r="E605" s="150">
        <v>6</v>
      </c>
      <c r="F605" s="304"/>
      <c r="G605" s="374"/>
      <c r="H605" s="334"/>
      <c r="I605" s="304"/>
      <c r="J605" s="304"/>
    </row>
    <row r="606" spans="1:10">
      <c r="A606" s="331" t="s">
        <v>1676</v>
      </c>
      <c r="B606" s="297" t="s">
        <v>933</v>
      </c>
      <c r="C606" s="380" t="s">
        <v>936</v>
      </c>
      <c r="D606" s="139" t="s">
        <v>848</v>
      </c>
      <c r="E606" s="150">
        <v>6</v>
      </c>
      <c r="F606" s="304"/>
      <c r="G606" s="374"/>
      <c r="H606" s="334"/>
      <c r="I606" s="304"/>
      <c r="J606" s="304"/>
    </row>
    <row r="607" spans="1:10">
      <c r="A607" s="331" t="s">
        <v>1677</v>
      </c>
      <c r="B607" s="302" t="s">
        <v>937</v>
      </c>
      <c r="C607" s="305" t="s">
        <v>938</v>
      </c>
      <c r="D607" s="141" t="s">
        <v>848</v>
      </c>
      <c r="E607" s="300">
        <v>6</v>
      </c>
      <c r="F607" s="304"/>
      <c r="G607" s="374"/>
      <c r="H607" s="334"/>
      <c r="I607" s="304"/>
      <c r="J607" s="304"/>
    </row>
    <row r="608" spans="1:10">
      <c r="A608" s="332"/>
      <c r="B608" s="341"/>
      <c r="C608" s="385"/>
      <c r="D608" s="335"/>
      <c r="E608" s="358"/>
      <c r="F608" s="329"/>
      <c r="G608" s="378"/>
      <c r="H608" s="335"/>
      <c r="I608" s="373" t="s">
        <v>1678</v>
      </c>
      <c r="J608" s="319"/>
    </row>
    <row r="609" spans="1:10">
      <c r="A609" s="330" t="s">
        <v>1679</v>
      </c>
      <c r="B609" s="181" t="s">
        <v>2765</v>
      </c>
      <c r="C609" s="466"/>
      <c r="D609" s="467"/>
      <c r="E609" s="468"/>
      <c r="F609" s="320"/>
      <c r="G609" s="375"/>
      <c r="H609" s="333"/>
      <c r="I609" s="320"/>
      <c r="J609" s="320"/>
    </row>
    <row r="610" spans="1:10" ht="25.5">
      <c r="A610" s="331" t="s">
        <v>1680</v>
      </c>
      <c r="B610" s="302" t="s">
        <v>939</v>
      </c>
      <c r="C610" s="380" t="s">
        <v>940</v>
      </c>
      <c r="D610" s="141" t="s">
        <v>49</v>
      </c>
      <c r="E610" s="300">
        <v>90</v>
      </c>
      <c r="F610" s="304"/>
      <c r="G610" s="374"/>
      <c r="H610" s="334"/>
      <c r="I610" s="304"/>
      <c r="J610" s="304"/>
    </row>
    <row r="611" spans="1:10" ht="25.5">
      <c r="A611" s="331" t="s">
        <v>1681</v>
      </c>
      <c r="B611" s="302" t="s">
        <v>939</v>
      </c>
      <c r="C611" s="380" t="s">
        <v>941</v>
      </c>
      <c r="D611" s="141" t="s">
        <v>49</v>
      </c>
      <c r="E611" s="300">
        <v>300</v>
      </c>
      <c r="F611" s="304"/>
      <c r="G611" s="374"/>
      <c r="H611" s="334"/>
      <c r="I611" s="304"/>
      <c r="J611" s="304"/>
    </row>
    <row r="612" spans="1:10" ht="25.5">
      <c r="A612" s="331" t="s">
        <v>1682</v>
      </c>
      <c r="B612" s="302" t="s">
        <v>939</v>
      </c>
      <c r="C612" s="380" t="s">
        <v>942</v>
      </c>
      <c r="D612" s="141" t="s">
        <v>49</v>
      </c>
      <c r="E612" s="300">
        <v>300</v>
      </c>
      <c r="F612" s="409"/>
      <c r="G612" s="304"/>
      <c r="H612" s="304"/>
      <c r="I612" s="409"/>
      <c r="J612" s="409"/>
    </row>
    <row r="613" spans="1:10">
      <c r="A613" s="332"/>
      <c r="B613" s="341"/>
      <c r="C613" s="385"/>
      <c r="D613" s="335"/>
      <c r="E613" s="358"/>
      <c r="F613" s="404"/>
      <c r="G613" s="327"/>
      <c r="H613" s="405"/>
      <c r="I613" s="406" t="s">
        <v>1683</v>
      </c>
      <c r="J613" s="407"/>
    </row>
    <row r="614" spans="1:10">
      <c r="A614" s="330" t="s">
        <v>1684</v>
      </c>
      <c r="B614" s="343" t="s">
        <v>2764</v>
      </c>
      <c r="C614" s="322"/>
      <c r="D614" s="333"/>
      <c r="E614" s="357"/>
      <c r="F614" s="249"/>
      <c r="G614" s="205"/>
      <c r="H614" s="333"/>
      <c r="I614" s="250"/>
      <c r="J614" s="320"/>
    </row>
    <row r="615" spans="1:10" ht="25.5">
      <c r="A615" s="331" t="s">
        <v>1685</v>
      </c>
      <c r="B615" s="302" t="s">
        <v>943</v>
      </c>
      <c r="C615" s="305" t="s">
        <v>944</v>
      </c>
      <c r="D615" s="141" t="s">
        <v>49</v>
      </c>
      <c r="E615" s="300">
        <v>144</v>
      </c>
      <c r="F615" s="304"/>
      <c r="G615" s="374"/>
      <c r="H615" s="334"/>
      <c r="I615" s="304"/>
      <c r="J615" s="304"/>
    </row>
    <row r="616" spans="1:10" ht="57">
      <c r="A616" s="331" t="s">
        <v>1686</v>
      </c>
      <c r="B616" s="302" t="s">
        <v>945</v>
      </c>
      <c r="C616" s="305" t="s">
        <v>946</v>
      </c>
      <c r="D616" s="141" t="s">
        <v>49</v>
      </c>
      <c r="E616" s="141">
        <v>60</v>
      </c>
      <c r="F616" s="304"/>
      <c r="G616" s="374"/>
      <c r="H616" s="334"/>
      <c r="I616" s="304"/>
      <c r="J616" s="304"/>
    </row>
    <row r="617" spans="1:10" ht="72.75">
      <c r="A617" s="331" t="s">
        <v>1687</v>
      </c>
      <c r="B617" s="302" t="s">
        <v>947</v>
      </c>
      <c r="C617" s="305" t="s">
        <v>2734</v>
      </c>
      <c r="D617" s="141" t="s">
        <v>49</v>
      </c>
      <c r="E617" s="141">
        <v>9</v>
      </c>
      <c r="F617" s="304"/>
      <c r="G617" s="374"/>
      <c r="H617" s="334"/>
      <c r="I617" s="304"/>
      <c r="J617" s="304"/>
    </row>
    <row r="618" spans="1:10" ht="72.75">
      <c r="A618" s="331" t="s">
        <v>1688</v>
      </c>
      <c r="B618" s="302" t="s">
        <v>948</v>
      </c>
      <c r="C618" s="305" t="s">
        <v>2734</v>
      </c>
      <c r="D618" s="141" t="s">
        <v>49</v>
      </c>
      <c r="E618" s="141">
        <v>9</v>
      </c>
      <c r="F618" s="304"/>
      <c r="G618" s="374"/>
      <c r="H618" s="334"/>
      <c r="I618" s="304"/>
      <c r="J618" s="304"/>
    </row>
    <row r="619" spans="1:10" ht="44.25">
      <c r="A619" s="331" t="s">
        <v>1689</v>
      </c>
      <c r="B619" s="302" t="s">
        <v>949</v>
      </c>
      <c r="C619" s="305" t="s">
        <v>2735</v>
      </c>
      <c r="D619" s="141" t="s">
        <v>49</v>
      </c>
      <c r="E619" s="141">
        <v>30</v>
      </c>
      <c r="F619" s="304"/>
      <c r="G619" s="374"/>
      <c r="H619" s="334"/>
      <c r="I619" s="304"/>
      <c r="J619" s="304"/>
    </row>
    <row r="620" spans="1:10" ht="44.25">
      <c r="A620" s="331" t="s">
        <v>1690</v>
      </c>
      <c r="B620" s="302" t="s">
        <v>950</v>
      </c>
      <c r="C620" s="305" t="s">
        <v>951</v>
      </c>
      <c r="D620" s="141" t="s">
        <v>49</v>
      </c>
      <c r="E620" s="141">
        <v>30</v>
      </c>
      <c r="F620" s="304"/>
      <c r="G620" s="374"/>
      <c r="H620" s="334"/>
      <c r="I620" s="304"/>
      <c r="J620" s="304"/>
    </row>
    <row r="621" spans="1:10">
      <c r="A621" s="331" t="s">
        <v>1691</v>
      </c>
      <c r="B621" s="302" t="s">
        <v>2607</v>
      </c>
      <c r="C621" s="305" t="s">
        <v>2608</v>
      </c>
      <c r="D621" s="141" t="s">
        <v>49</v>
      </c>
      <c r="E621" s="141">
        <v>30</v>
      </c>
      <c r="F621" s="304"/>
      <c r="G621" s="374"/>
      <c r="H621" s="334"/>
      <c r="I621" s="304"/>
      <c r="J621" s="304"/>
    </row>
    <row r="622" spans="1:10" ht="25.5">
      <c r="A622" s="331" t="s">
        <v>1692</v>
      </c>
      <c r="B622" s="285" t="s">
        <v>952</v>
      </c>
      <c r="C622" s="168" t="s">
        <v>953</v>
      </c>
      <c r="D622" s="141" t="s">
        <v>49</v>
      </c>
      <c r="E622" s="141">
        <v>9</v>
      </c>
      <c r="F622" s="304"/>
      <c r="G622" s="374"/>
      <c r="H622" s="334"/>
      <c r="I622" s="304"/>
      <c r="J622" s="304"/>
    </row>
    <row r="623" spans="1:10" ht="25.5">
      <c r="A623" s="331" t="s">
        <v>1693</v>
      </c>
      <c r="B623" s="302" t="s">
        <v>954</v>
      </c>
      <c r="C623" s="305" t="s">
        <v>955</v>
      </c>
      <c r="D623" s="141" t="s">
        <v>31</v>
      </c>
      <c r="E623" s="141">
        <v>600</v>
      </c>
      <c r="F623" s="136"/>
      <c r="G623" s="304"/>
      <c r="H623" s="304"/>
      <c r="I623" s="409"/>
      <c r="J623" s="409"/>
    </row>
    <row r="624" spans="1:10">
      <c r="A624" s="332"/>
      <c r="B624" s="378"/>
      <c r="C624" s="385"/>
      <c r="D624" s="335"/>
      <c r="E624" s="358"/>
      <c r="F624" s="329"/>
      <c r="G624" s="378"/>
      <c r="H624" s="405"/>
      <c r="I624" s="406" t="s">
        <v>1694</v>
      </c>
      <c r="J624" s="407"/>
    </row>
    <row r="625" spans="1:10">
      <c r="A625" s="330" t="s">
        <v>1695</v>
      </c>
      <c r="B625" s="181" t="s">
        <v>2763</v>
      </c>
      <c r="C625" s="235"/>
      <c r="D625" s="333"/>
      <c r="E625" s="357"/>
      <c r="F625" s="320"/>
      <c r="G625" s="375"/>
      <c r="H625" s="333"/>
      <c r="I625" s="320"/>
      <c r="J625" s="320"/>
    </row>
    <row r="626" spans="1:10" ht="63.75">
      <c r="A626" s="331" t="s">
        <v>1696</v>
      </c>
      <c r="B626" s="302" t="s">
        <v>957</v>
      </c>
      <c r="C626" s="305" t="s">
        <v>958</v>
      </c>
      <c r="D626" s="141" t="s">
        <v>31</v>
      </c>
      <c r="E626" s="299">
        <v>3</v>
      </c>
      <c r="F626" s="304"/>
      <c r="G626" s="374"/>
      <c r="H626" s="334"/>
      <c r="I626" s="304"/>
      <c r="J626" s="304"/>
    </row>
    <row r="627" spans="1:10" ht="51">
      <c r="A627" s="331" t="s">
        <v>1697</v>
      </c>
      <c r="B627" s="302" t="s">
        <v>960</v>
      </c>
      <c r="C627" s="305" t="s">
        <v>961</v>
      </c>
      <c r="D627" s="141" t="s">
        <v>31</v>
      </c>
      <c r="E627" s="299">
        <v>3</v>
      </c>
      <c r="F627" s="304"/>
      <c r="G627" s="374"/>
      <c r="H627" s="334"/>
      <c r="I627" s="304"/>
      <c r="J627" s="304"/>
    </row>
    <row r="628" spans="1:10" ht="51">
      <c r="A628" s="331" t="s">
        <v>1698</v>
      </c>
      <c r="B628" s="302" t="s">
        <v>963</v>
      </c>
      <c r="C628" s="305" t="s">
        <v>964</v>
      </c>
      <c r="D628" s="141" t="s">
        <v>31</v>
      </c>
      <c r="E628" s="299">
        <v>3</v>
      </c>
      <c r="F628" s="304"/>
      <c r="G628" s="374"/>
      <c r="H628" s="334"/>
      <c r="I628" s="304"/>
      <c r="J628" s="304"/>
    </row>
    <row r="629" spans="1:10" ht="51">
      <c r="A629" s="331" t="s">
        <v>1699</v>
      </c>
      <c r="B629" s="302" t="s">
        <v>966</v>
      </c>
      <c r="C629" s="305" t="s">
        <v>967</v>
      </c>
      <c r="D629" s="141" t="s">
        <v>31</v>
      </c>
      <c r="E629" s="299">
        <v>3</v>
      </c>
      <c r="F629" s="304"/>
      <c r="G629" s="374"/>
      <c r="H629" s="334"/>
      <c r="I629" s="304"/>
      <c r="J629" s="304"/>
    </row>
    <row r="630" spans="1:10" ht="51">
      <c r="A630" s="331" t="s">
        <v>1700</v>
      </c>
      <c r="B630" s="302" t="s">
        <v>969</v>
      </c>
      <c r="C630" s="305" t="s">
        <v>970</v>
      </c>
      <c r="D630" s="141" t="s">
        <v>31</v>
      </c>
      <c r="E630" s="299">
        <v>3</v>
      </c>
      <c r="F630" s="304"/>
      <c r="G630" s="374"/>
      <c r="H630" s="334"/>
      <c r="I630" s="304"/>
      <c r="J630" s="304"/>
    </row>
    <row r="631" spans="1:10" ht="51">
      <c r="A631" s="331" t="s">
        <v>1701</v>
      </c>
      <c r="B631" s="302" t="s">
        <v>972</v>
      </c>
      <c r="C631" s="305" t="s">
        <v>973</v>
      </c>
      <c r="D631" s="141" t="s">
        <v>31</v>
      </c>
      <c r="E631" s="299">
        <v>4</v>
      </c>
      <c r="F631" s="304"/>
      <c r="G631" s="374"/>
      <c r="H631" s="334"/>
      <c r="I631" s="304"/>
      <c r="J631" s="304"/>
    </row>
    <row r="632" spans="1:10" ht="25.5">
      <c r="A632" s="331" t="s">
        <v>1702</v>
      </c>
      <c r="B632" s="302" t="s">
        <v>975</v>
      </c>
      <c r="C632" s="305" t="s">
        <v>976</v>
      </c>
      <c r="D632" s="141" t="s">
        <v>31</v>
      </c>
      <c r="E632" s="299">
        <v>3</v>
      </c>
      <c r="F632" s="304"/>
      <c r="G632" s="374"/>
      <c r="H632" s="334"/>
      <c r="I632" s="304"/>
      <c r="J632" s="304"/>
    </row>
    <row r="633" spans="1:10" ht="38.25">
      <c r="A633" s="331" t="s">
        <v>1703</v>
      </c>
      <c r="B633" s="302" t="s">
        <v>977</v>
      </c>
      <c r="C633" s="305" t="s">
        <v>978</v>
      </c>
      <c r="D633" s="141" t="s">
        <v>31</v>
      </c>
      <c r="E633" s="299">
        <v>3</v>
      </c>
      <c r="F633" s="304"/>
      <c r="G633" s="374"/>
      <c r="H633" s="334"/>
      <c r="I633" s="304"/>
      <c r="J633" s="304"/>
    </row>
    <row r="634" spans="1:10" ht="25.5">
      <c r="A634" s="331" t="s">
        <v>1704</v>
      </c>
      <c r="B634" s="302" t="s">
        <v>979</v>
      </c>
      <c r="C634" s="305" t="s">
        <v>980</v>
      </c>
      <c r="D634" s="141" t="s">
        <v>31</v>
      </c>
      <c r="E634" s="299">
        <v>3</v>
      </c>
      <c r="F634" s="409"/>
      <c r="G634" s="304"/>
      <c r="H634" s="304"/>
      <c r="I634" s="409"/>
      <c r="J634" s="409"/>
    </row>
    <row r="635" spans="1:10">
      <c r="A635" s="332"/>
      <c r="B635" s="341"/>
      <c r="C635" s="385"/>
      <c r="D635" s="335"/>
      <c r="E635" s="358"/>
      <c r="F635" s="404"/>
      <c r="G635" s="378"/>
      <c r="H635" s="405"/>
      <c r="I635" s="406" t="s">
        <v>1705</v>
      </c>
      <c r="J635" s="407"/>
    </row>
    <row r="636" spans="1:10">
      <c r="A636" s="330" t="s">
        <v>1706</v>
      </c>
      <c r="B636" s="181" t="s">
        <v>2762</v>
      </c>
      <c r="C636" s="234"/>
      <c r="D636" s="186"/>
      <c r="E636" s="187"/>
      <c r="F636" s="320"/>
      <c r="G636" s="375"/>
      <c r="H636" s="333"/>
      <c r="I636" s="320"/>
      <c r="J636" s="320"/>
    </row>
    <row r="637" spans="1:10" ht="25.5">
      <c r="A637" s="331" t="s">
        <v>1707</v>
      </c>
      <c r="B637" s="302" t="s">
        <v>983</v>
      </c>
      <c r="C637" s="305" t="s">
        <v>984</v>
      </c>
      <c r="D637" s="141" t="s">
        <v>49</v>
      </c>
      <c r="E637" s="299">
        <v>240</v>
      </c>
      <c r="F637" s="304"/>
      <c r="G637" s="374"/>
      <c r="H637" s="334"/>
      <c r="I637" s="304"/>
      <c r="J637" s="304"/>
    </row>
    <row r="638" spans="1:10" ht="25.5">
      <c r="A638" s="331" t="s">
        <v>1708</v>
      </c>
      <c r="B638" s="302" t="s">
        <v>983</v>
      </c>
      <c r="C638" s="305" t="s">
        <v>986</v>
      </c>
      <c r="D638" s="141" t="s">
        <v>49</v>
      </c>
      <c r="E638" s="299">
        <v>180</v>
      </c>
      <c r="F638" s="409"/>
      <c r="G638" s="304"/>
      <c r="H638" s="304"/>
      <c r="I638" s="409"/>
      <c r="J638" s="409"/>
    </row>
    <row r="639" spans="1:10">
      <c r="A639" s="332"/>
      <c r="B639" s="341"/>
      <c r="C639" s="385"/>
      <c r="D639" s="335"/>
      <c r="E639" s="358"/>
      <c r="F639" s="404"/>
      <c r="G639" s="327"/>
      <c r="H639" s="405"/>
      <c r="I639" s="406" t="s">
        <v>1709</v>
      </c>
      <c r="J639" s="407"/>
    </row>
    <row r="640" spans="1:10">
      <c r="A640" s="330" t="s">
        <v>1710</v>
      </c>
      <c r="B640" s="181" t="s">
        <v>2761</v>
      </c>
      <c r="C640" s="235"/>
      <c r="D640" s="179"/>
      <c r="E640" s="187"/>
      <c r="F640" s="431"/>
      <c r="G640" s="205"/>
      <c r="H640" s="205"/>
      <c r="I640" s="431"/>
      <c r="J640" s="431"/>
    </row>
    <row r="641" spans="1:10" ht="38.25">
      <c r="A641" s="267" t="s">
        <v>1717</v>
      </c>
      <c r="B641" s="305" t="s">
        <v>989</v>
      </c>
      <c r="C641" s="305" t="s">
        <v>2738</v>
      </c>
      <c r="D641" s="198" t="s">
        <v>49</v>
      </c>
      <c r="E641" s="300">
        <v>600</v>
      </c>
      <c r="F641" s="304"/>
      <c r="G641" s="374"/>
      <c r="H641" s="334"/>
      <c r="I641" s="304"/>
      <c r="J641" s="304"/>
    </row>
    <row r="642" spans="1:10" ht="25.5">
      <c r="A642" s="267" t="s">
        <v>1718</v>
      </c>
      <c r="B642" s="302" t="s">
        <v>990</v>
      </c>
      <c r="C642" s="305" t="s">
        <v>2737</v>
      </c>
      <c r="D642" s="141" t="s">
        <v>49</v>
      </c>
      <c r="E642" s="299">
        <v>450</v>
      </c>
      <c r="F642" s="304"/>
      <c r="G642" s="374"/>
      <c r="H642" s="334"/>
      <c r="I642" s="304"/>
      <c r="J642" s="304"/>
    </row>
    <row r="643" spans="1:10">
      <c r="A643" s="267" t="s">
        <v>1719</v>
      </c>
      <c r="B643" s="302" t="s">
        <v>990</v>
      </c>
      <c r="C643" s="305" t="s">
        <v>2736</v>
      </c>
      <c r="D643" s="141" t="s">
        <v>49</v>
      </c>
      <c r="E643" s="299">
        <v>108</v>
      </c>
      <c r="F643" s="304"/>
      <c r="G643" s="374"/>
      <c r="H643" s="334"/>
      <c r="I643" s="304"/>
      <c r="J643" s="304"/>
    </row>
    <row r="644" spans="1:10">
      <c r="A644" s="267" t="s">
        <v>1720</v>
      </c>
      <c r="B644" s="302" t="s">
        <v>990</v>
      </c>
      <c r="C644" s="305" t="s">
        <v>2739</v>
      </c>
      <c r="D644" s="141" t="s">
        <v>31</v>
      </c>
      <c r="E644" s="299">
        <v>150</v>
      </c>
      <c r="F644" s="409"/>
      <c r="G644" s="304"/>
      <c r="H644" s="304"/>
      <c r="I644" s="409"/>
      <c r="J644" s="409"/>
    </row>
    <row r="645" spans="1:10">
      <c r="A645" s="332"/>
      <c r="B645" s="378"/>
      <c r="C645" s="385"/>
      <c r="D645" s="335"/>
      <c r="E645" s="358"/>
      <c r="F645" s="404"/>
      <c r="G645" s="378"/>
      <c r="H645" s="405"/>
      <c r="I645" s="406" t="s">
        <v>1711</v>
      </c>
      <c r="J645" s="407"/>
    </row>
    <row r="646" spans="1:10">
      <c r="A646" s="330" t="s">
        <v>1712</v>
      </c>
      <c r="B646" s="181" t="s">
        <v>993</v>
      </c>
      <c r="C646" s="235"/>
      <c r="D646" s="333"/>
      <c r="E646" s="357"/>
      <c r="F646" s="320"/>
      <c r="G646" s="375"/>
      <c r="H646" s="333"/>
      <c r="I646" s="320"/>
      <c r="J646" s="320"/>
    </row>
    <row r="647" spans="1:10" ht="25.5">
      <c r="A647" s="331" t="s">
        <v>1713</v>
      </c>
      <c r="B647" s="204" t="s">
        <v>995</v>
      </c>
      <c r="C647" s="243" t="s">
        <v>996</v>
      </c>
      <c r="D647" s="141" t="s">
        <v>49</v>
      </c>
      <c r="E647" s="299">
        <v>60</v>
      </c>
      <c r="F647" s="304"/>
      <c r="G647" s="374"/>
      <c r="H647" s="334"/>
      <c r="I647" s="304"/>
      <c r="J647" s="304"/>
    </row>
    <row r="648" spans="1:10">
      <c r="A648" s="331" t="s">
        <v>1714</v>
      </c>
      <c r="B648" s="302" t="s">
        <v>998</v>
      </c>
      <c r="C648" s="305" t="s">
        <v>999</v>
      </c>
      <c r="D648" s="141" t="s">
        <v>49</v>
      </c>
      <c r="E648" s="299">
        <v>120</v>
      </c>
      <c r="F648" s="304"/>
      <c r="G648" s="374"/>
      <c r="H648" s="334"/>
      <c r="I648" s="304"/>
      <c r="J648" s="304"/>
    </row>
    <row r="649" spans="1:10" ht="25.5">
      <c r="A649" s="331" t="s">
        <v>1715</v>
      </c>
      <c r="B649" s="302" t="s">
        <v>2849</v>
      </c>
      <c r="C649" s="305" t="s">
        <v>1001</v>
      </c>
      <c r="D649" s="141" t="s">
        <v>49</v>
      </c>
      <c r="E649" s="299">
        <v>60</v>
      </c>
      <c r="F649" s="304"/>
      <c r="G649" s="374"/>
      <c r="H649" s="334"/>
      <c r="I649" s="304"/>
      <c r="J649" s="304"/>
    </row>
    <row r="650" spans="1:10" ht="25.5">
      <c r="A650" s="331" t="s">
        <v>1716</v>
      </c>
      <c r="B650" s="302" t="s">
        <v>1003</v>
      </c>
      <c r="C650" s="305" t="s">
        <v>1004</v>
      </c>
      <c r="D650" s="141" t="s">
        <v>49</v>
      </c>
      <c r="E650" s="299">
        <v>60</v>
      </c>
      <c r="F650" s="409"/>
      <c r="G650" s="304"/>
      <c r="H650" s="304"/>
      <c r="I650" s="409"/>
      <c r="J650" s="409"/>
    </row>
    <row r="651" spans="1:10">
      <c r="A651" s="332"/>
      <c r="B651" s="341"/>
      <c r="C651" s="385"/>
      <c r="D651" s="335"/>
      <c r="E651" s="358"/>
      <c r="F651" s="404"/>
      <c r="G651" s="378"/>
      <c r="H651" s="405"/>
      <c r="I651" s="406" t="s">
        <v>1721</v>
      </c>
      <c r="J651" s="407"/>
    </row>
    <row r="652" spans="1:10">
      <c r="A652" s="330" t="s">
        <v>1722</v>
      </c>
      <c r="B652" s="181" t="s">
        <v>1007</v>
      </c>
      <c r="C652" s="235"/>
      <c r="D652" s="179"/>
      <c r="E652" s="187"/>
      <c r="F652" s="320"/>
      <c r="G652" s="375"/>
      <c r="H652" s="333"/>
      <c r="I652" s="320"/>
      <c r="J652" s="320"/>
    </row>
    <row r="653" spans="1:10" ht="25.5">
      <c r="A653" s="331" t="s">
        <v>1724</v>
      </c>
      <c r="B653" s="302" t="s">
        <v>1009</v>
      </c>
      <c r="C653" s="305" t="s">
        <v>1010</v>
      </c>
      <c r="D653" s="141" t="s">
        <v>49</v>
      </c>
      <c r="E653" s="299">
        <v>72</v>
      </c>
      <c r="F653" s="251" t="s">
        <v>2900</v>
      </c>
      <c r="G653" s="661">
        <v>1.6</v>
      </c>
      <c r="H653" s="662">
        <v>1.6</v>
      </c>
      <c r="I653" s="663">
        <v>0.21</v>
      </c>
      <c r="J653" s="749">
        <f>G653*36*1.21</f>
        <v>69.695999999999998</v>
      </c>
    </row>
    <row r="654" spans="1:10">
      <c r="A654" s="331" t="s">
        <v>1725</v>
      </c>
      <c r="B654" s="302" t="s">
        <v>1012</v>
      </c>
      <c r="C654" s="305" t="s">
        <v>1013</v>
      </c>
      <c r="D654" s="141" t="s">
        <v>31</v>
      </c>
      <c r="E654" s="299">
        <v>3000</v>
      </c>
      <c r="F654" s="371" t="s">
        <v>2900</v>
      </c>
      <c r="G654" s="251">
        <v>0.63</v>
      </c>
      <c r="H654" s="662">
        <v>63</v>
      </c>
      <c r="I654" s="663">
        <v>0.21</v>
      </c>
      <c r="J654" s="662">
        <f>G654*E654*1.21</f>
        <v>2286.9</v>
      </c>
    </row>
    <row r="655" spans="1:10" ht="25.5">
      <c r="A655" s="331" t="s">
        <v>1726</v>
      </c>
      <c r="B655" s="302" t="s">
        <v>1015</v>
      </c>
      <c r="C655" s="305" t="s">
        <v>1016</v>
      </c>
      <c r="D655" s="141" t="s">
        <v>31</v>
      </c>
      <c r="E655" s="299">
        <v>30</v>
      </c>
      <c r="F655" s="371" t="s">
        <v>2890</v>
      </c>
      <c r="G655" s="251">
        <v>2.25</v>
      </c>
      <c r="H655" s="251">
        <v>2.25</v>
      </c>
      <c r="I655" s="663">
        <v>0.21</v>
      </c>
      <c r="J655" s="251">
        <f>G655*E655*1.21</f>
        <v>81.674999999999997</v>
      </c>
    </row>
    <row r="656" spans="1:10" ht="25.5">
      <c r="A656" s="331" t="s">
        <v>1727</v>
      </c>
      <c r="B656" s="302" t="s">
        <v>1018</v>
      </c>
      <c r="C656" s="305" t="s">
        <v>1019</v>
      </c>
      <c r="D656" s="141" t="s">
        <v>31</v>
      </c>
      <c r="E656" s="299">
        <v>60</v>
      </c>
      <c r="F656" s="371" t="s">
        <v>2890</v>
      </c>
      <c r="G656" s="251">
        <v>2.95</v>
      </c>
      <c r="H656" s="251">
        <v>2.95</v>
      </c>
      <c r="I656" s="663">
        <v>0.21</v>
      </c>
      <c r="J656" s="251">
        <f>G656*E656*1.21</f>
        <v>214.17</v>
      </c>
    </row>
    <row r="657" spans="1:10">
      <c r="A657" s="331" t="s">
        <v>1728</v>
      </c>
      <c r="B657" s="302" t="s">
        <v>1021</v>
      </c>
      <c r="C657" s="305" t="s">
        <v>2740</v>
      </c>
      <c r="D657" s="141" t="s">
        <v>49</v>
      </c>
      <c r="E657" s="299">
        <v>75</v>
      </c>
      <c r="F657" s="334" t="s">
        <v>2900</v>
      </c>
      <c r="G657" s="749">
        <v>0.67</v>
      </c>
      <c r="H657" s="334">
        <v>0.67</v>
      </c>
      <c r="I657" s="1145">
        <v>0.21</v>
      </c>
      <c r="J657" s="763">
        <f>G657*E657*1.21</f>
        <v>60.802499999999995</v>
      </c>
    </row>
    <row r="658" spans="1:10">
      <c r="A658" s="332"/>
      <c r="B658" s="341"/>
      <c r="C658" s="385"/>
      <c r="D658" s="335"/>
      <c r="E658" s="358"/>
      <c r="F658" s="404"/>
      <c r="G658" s="378"/>
      <c r="H658" s="405"/>
      <c r="I658" s="406" t="s">
        <v>1723</v>
      </c>
      <c r="J658" s="1152">
        <v>2184.75</v>
      </c>
    </row>
    <row r="659" spans="1:10">
      <c r="A659" s="330" t="s">
        <v>1729</v>
      </c>
      <c r="B659" s="181" t="s">
        <v>2759</v>
      </c>
      <c r="C659" s="235"/>
      <c r="D659" s="179"/>
      <c r="E659" s="187"/>
      <c r="F659" s="320"/>
      <c r="G659" s="375"/>
      <c r="H659" s="333"/>
      <c r="I659" s="320"/>
      <c r="J659" s="320"/>
    </row>
    <row r="660" spans="1:10" ht="25.5">
      <c r="A660" s="381" t="s">
        <v>1734</v>
      </c>
      <c r="B660" s="297" t="s">
        <v>1025</v>
      </c>
      <c r="C660" s="380" t="s">
        <v>1730</v>
      </c>
      <c r="D660" s="139" t="s">
        <v>31</v>
      </c>
      <c r="E660" s="150">
        <v>15</v>
      </c>
      <c r="F660" s="318"/>
      <c r="G660" s="377"/>
      <c r="H660" s="371"/>
      <c r="I660" s="318"/>
      <c r="J660" s="318"/>
    </row>
    <row r="661" spans="1:10" ht="25.5">
      <c r="A661" s="381" t="s">
        <v>1735</v>
      </c>
      <c r="B661" s="297" t="s">
        <v>1025</v>
      </c>
      <c r="C661" s="380" t="s">
        <v>1731</v>
      </c>
      <c r="D661" s="139" t="s">
        <v>31</v>
      </c>
      <c r="E661" s="150">
        <v>30</v>
      </c>
      <c r="F661" s="318"/>
      <c r="G661" s="377"/>
      <c r="H661" s="371"/>
      <c r="I661" s="318"/>
      <c r="J661" s="318"/>
    </row>
    <row r="662" spans="1:10" ht="25.5">
      <c r="A662" s="381" t="s">
        <v>1736</v>
      </c>
      <c r="B662" s="297" t="s">
        <v>1025</v>
      </c>
      <c r="C662" s="380" t="s">
        <v>1732</v>
      </c>
      <c r="D662" s="139" t="s">
        <v>31</v>
      </c>
      <c r="E662" s="150">
        <v>30</v>
      </c>
      <c r="F662" s="318"/>
      <c r="G662" s="377"/>
      <c r="H662" s="371"/>
      <c r="I662" s="318"/>
      <c r="J662" s="318"/>
    </row>
    <row r="663" spans="1:10" ht="25.5">
      <c r="A663" s="381" t="s">
        <v>1737</v>
      </c>
      <c r="B663" s="297" t="s">
        <v>1028</v>
      </c>
      <c r="C663" s="380" t="s">
        <v>1733</v>
      </c>
      <c r="D663" s="139" t="s">
        <v>31</v>
      </c>
      <c r="E663" s="150">
        <v>60</v>
      </c>
      <c r="F663" s="409"/>
      <c r="G663" s="304"/>
      <c r="H663" s="304"/>
      <c r="I663" s="409"/>
      <c r="J663" s="409"/>
    </row>
    <row r="664" spans="1:10">
      <c r="A664" s="332"/>
      <c r="B664" s="341"/>
      <c r="C664" s="385"/>
      <c r="D664" s="335"/>
      <c r="E664" s="358"/>
      <c r="F664" s="404"/>
      <c r="G664" s="378"/>
      <c r="H664" s="405"/>
      <c r="I664" s="406" t="s">
        <v>1738</v>
      </c>
      <c r="J664" s="407"/>
    </row>
    <row r="665" spans="1:10">
      <c r="A665" s="330" t="s">
        <v>81</v>
      </c>
      <c r="B665" s="181" t="s">
        <v>2760</v>
      </c>
      <c r="C665" s="245"/>
      <c r="D665" s="188"/>
      <c r="E665" s="206"/>
      <c r="F665" s="320"/>
      <c r="G665" s="375"/>
      <c r="H665" s="333"/>
      <c r="I665" s="320"/>
      <c r="J665" s="320"/>
    </row>
    <row r="666" spans="1:10" ht="25.5">
      <c r="A666" s="331" t="s">
        <v>1739</v>
      </c>
      <c r="B666" s="302" t="s">
        <v>1032</v>
      </c>
      <c r="C666" s="305" t="s">
        <v>2744</v>
      </c>
      <c r="D666" s="141" t="s">
        <v>31</v>
      </c>
      <c r="E666" s="300">
        <v>105000</v>
      </c>
      <c r="F666" s="304"/>
      <c r="G666" s="374"/>
      <c r="H666" s="334"/>
      <c r="I666" s="304"/>
      <c r="J666" s="304"/>
    </row>
    <row r="667" spans="1:10" ht="25.5">
      <c r="A667" s="331" t="s">
        <v>1740</v>
      </c>
      <c r="B667" s="302" t="s">
        <v>1034</v>
      </c>
      <c r="C667" s="305" t="s">
        <v>1035</v>
      </c>
      <c r="D667" s="141" t="s">
        <v>31</v>
      </c>
      <c r="E667" s="300">
        <v>3000</v>
      </c>
      <c r="F667" s="304"/>
      <c r="G667" s="374"/>
      <c r="H667" s="334"/>
      <c r="I667" s="304"/>
      <c r="J667" s="304"/>
    </row>
    <row r="668" spans="1:10">
      <c r="A668" s="331" t="s">
        <v>1741</v>
      </c>
      <c r="B668" s="302" t="s">
        <v>1037</v>
      </c>
      <c r="C668" s="305" t="s">
        <v>1038</v>
      </c>
      <c r="D668" s="141" t="s">
        <v>31</v>
      </c>
      <c r="E668" s="300">
        <v>600</v>
      </c>
      <c r="F668" s="304"/>
      <c r="G668" s="374"/>
      <c r="H668" s="334"/>
      <c r="I668" s="304"/>
      <c r="J668" s="304"/>
    </row>
    <row r="669" spans="1:10" ht="25.5">
      <c r="A669" s="331" t="s">
        <v>1742</v>
      </c>
      <c r="B669" s="302" t="s">
        <v>1039</v>
      </c>
      <c r="C669" s="305" t="s">
        <v>2743</v>
      </c>
      <c r="D669" s="141" t="s">
        <v>31</v>
      </c>
      <c r="E669" s="300">
        <v>1500</v>
      </c>
      <c r="F669" s="304"/>
      <c r="G669" s="374"/>
      <c r="H669" s="334"/>
      <c r="I669" s="304"/>
      <c r="J669" s="304"/>
    </row>
    <row r="670" spans="1:10" ht="25.5">
      <c r="A670" s="331" t="s">
        <v>1743</v>
      </c>
      <c r="B670" s="302" t="s">
        <v>1040</v>
      </c>
      <c r="C670" s="246" t="s">
        <v>2742</v>
      </c>
      <c r="D670" s="141" t="s">
        <v>31</v>
      </c>
      <c r="E670" s="300">
        <v>3000</v>
      </c>
      <c r="F670" s="304"/>
      <c r="G670" s="374"/>
      <c r="H670" s="334"/>
      <c r="I670" s="304"/>
      <c r="J670" s="304"/>
    </row>
    <row r="671" spans="1:10" ht="25.5">
      <c r="A671" s="331" t="s">
        <v>1744</v>
      </c>
      <c r="B671" s="302" t="s">
        <v>1041</v>
      </c>
      <c r="C671" s="246" t="s">
        <v>2741</v>
      </c>
      <c r="D671" s="141" t="s">
        <v>31</v>
      </c>
      <c r="E671" s="300">
        <v>15000</v>
      </c>
      <c r="F671" s="304"/>
      <c r="G671" s="374"/>
      <c r="H671" s="334"/>
      <c r="I671" s="304"/>
      <c r="J671" s="304"/>
    </row>
    <row r="672" spans="1:10" ht="38.25">
      <c r="A672" s="331" t="s">
        <v>1745</v>
      </c>
      <c r="B672" s="302" t="s">
        <v>1042</v>
      </c>
      <c r="C672" s="305" t="s">
        <v>1043</v>
      </c>
      <c r="D672" s="141" t="s">
        <v>31</v>
      </c>
      <c r="E672" s="300">
        <v>900</v>
      </c>
      <c r="F672" s="304"/>
      <c r="G672" s="374"/>
      <c r="H672" s="334"/>
      <c r="I672" s="304"/>
      <c r="J672" s="304"/>
    </row>
    <row r="673" spans="1:10" ht="25.5">
      <c r="A673" s="331" t="s">
        <v>1746</v>
      </c>
      <c r="B673" s="302" t="s">
        <v>1044</v>
      </c>
      <c r="C673" s="305" t="s">
        <v>1045</v>
      </c>
      <c r="D673" s="141" t="s">
        <v>31</v>
      </c>
      <c r="E673" s="300">
        <v>900</v>
      </c>
      <c r="F673" s="304"/>
      <c r="G673" s="374"/>
      <c r="H673" s="334"/>
      <c r="I673" s="304"/>
      <c r="J673" s="304"/>
    </row>
    <row r="674" spans="1:10">
      <c r="A674" s="332"/>
      <c r="B674" s="341"/>
      <c r="C674" s="385"/>
      <c r="D674" s="335"/>
      <c r="E674" s="358"/>
      <c r="F674" s="329"/>
      <c r="G674" s="378"/>
      <c r="H674" s="335"/>
      <c r="I674" s="373" t="s">
        <v>1747</v>
      </c>
      <c r="J674" s="319"/>
    </row>
    <row r="675" spans="1:10">
      <c r="A675" s="330" t="s">
        <v>1748</v>
      </c>
      <c r="B675" s="181" t="s">
        <v>1048</v>
      </c>
      <c r="C675" s="245"/>
      <c r="D675" s="188"/>
      <c r="E675" s="206"/>
      <c r="F675" s="320"/>
      <c r="G675" s="375"/>
      <c r="H675" s="333"/>
      <c r="I675" s="320"/>
      <c r="J675" s="320"/>
    </row>
    <row r="676" spans="1:10" ht="38.25">
      <c r="A676" s="331" t="s">
        <v>1749</v>
      </c>
      <c r="B676" s="302" t="s">
        <v>1050</v>
      </c>
      <c r="C676" s="246" t="s">
        <v>1051</v>
      </c>
      <c r="D676" s="144" t="s">
        <v>49</v>
      </c>
      <c r="E676" s="300">
        <v>120</v>
      </c>
      <c r="F676" s="409"/>
      <c r="G676" s="304"/>
      <c r="H676" s="304"/>
      <c r="I676" s="409"/>
      <c r="J676" s="409"/>
    </row>
    <row r="677" spans="1:10">
      <c r="A677" s="332"/>
      <c r="B677" s="341"/>
      <c r="C677" s="385"/>
      <c r="D677" s="335"/>
      <c r="E677" s="358"/>
      <c r="F677" s="404"/>
      <c r="G677" s="378"/>
      <c r="H677" s="405"/>
      <c r="I677" s="406" t="s">
        <v>1754</v>
      </c>
      <c r="J677" s="407"/>
    </row>
    <row r="678" spans="1:10">
      <c r="A678" s="330" t="s">
        <v>1750</v>
      </c>
      <c r="B678" s="181" t="s">
        <v>1054</v>
      </c>
      <c r="C678" s="234"/>
      <c r="D678" s="178"/>
      <c r="E678" s="185"/>
      <c r="F678" s="320"/>
      <c r="G678" s="375"/>
      <c r="H678" s="333"/>
      <c r="I678" s="320"/>
      <c r="J678" s="320"/>
    </row>
    <row r="679" spans="1:10">
      <c r="A679" s="331" t="s">
        <v>1751</v>
      </c>
      <c r="B679" s="160" t="s">
        <v>1056</v>
      </c>
      <c r="C679" s="243" t="s">
        <v>2613</v>
      </c>
      <c r="D679" s="141" t="s">
        <v>49</v>
      </c>
      <c r="E679" s="299">
        <v>18</v>
      </c>
      <c r="F679" s="318"/>
      <c r="G679" s="377"/>
      <c r="H679" s="334"/>
      <c r="I679" s="304"/>
      <c r="J679" s="304"/>
    </row>
    <row r="680" spans="1:10">
      <c r="A680" s="331" t="s">
        <v>1752</v>
      </c>
      <c r="B680" s="160" t="s">
        <v>1056</v>
      </c>
      <c r="C680" s="243" t="s">
        <v>2614</v>
      </c>
      <c r="D680" s="153" t="s">
        <v>49</v>
      </c>
      <c r="E680" s="154">
        <v>36</v>
      </c>
      <c r="F680" s="318"/>
      <c r="G680" s="377"/>
      <c r="H680" s="334"/>
      <c r="I680" s="304"/>
      <c r="J680" s="304"/>
    </row>
    <row r="681" spans="1:10" ht="25.5">
      <c r="A681" s="331" t="s">
        <v>1753</v>
      </c>
      <c r="B681" s="160" t="s">
        <v>1056</v>
      </c>
      <c r="C681" s="243" t="s">
        <v>2615</v>
      </c>
      <c r="D681" s="153" t="s">
        <v>49</v>
      </c>
      <c r="E681" s="154">
        <v>450</v>
      </c>
      <c r="F681" s="136"/>
      <c r="G681" s="304"/>
      <c r="H681" s="304"/>
      <c r="I681" s="409"/>
      <c r="J681" s="409"/>
    </row>
    <row r="682" spans="1:10">
      <c r="A682" s="332"/>
      <c r="B682" s="341"/>
      <c r="C682" s="385"/>
      <c r="D682" s="335"/>
      <c r="E682" s="358"/>
      <c r="F682" s="329"/>
      <c r="G682" s="378"/>
      <c r="H682" s="405"/>
      <c r="I682" s="406" t="s">
        <v>1755</v>
      </c>
      <c r="J682" s="407"/>
    </row>
    <row r="683" spans="1:10">
      <c r="A683" s="330" t="s">
        <v>1756</v>
      </c>
      <c r="B683" s="181" t="s">
        <v>1061</v>
      </c>
      <c r="C683" s="234"/>
      <c r="D683" s="178"/>
      <c r="E683" s="185"/>
      <c r="F683" s="320"/>
      <c r="G683" s="375"/>
      <c r="H683" s="333"/>
      <c r="I683" s="320"/>
      <c r="J683" s="320"/>
    </row>
    <row r="684" spans="1:10">
      <c r="A684" s="331" t="s">
        <v>1757</v>
      </c>
      <c r="B684" s="160" t="s">
        <v>1063</v>
      </c>
      <c r="C684" s="243" t="s">
        <v>1064</v>
      </c>
      <c r="D684" s="154" t="s">
        <v>31</v>
      </c>
      <c r="E684" s="154">
        <v>15</v>
      </c>
      <c r="F684" s="304"/>
      <c r="G684" s="374"/>
      <c r="H684" s="334"/>
      <c r="I684" s="304"/>
      <c r="J684" s="304"/>
    </row>
    <row r="685" spans="1:10">
      <c r="A685" s="331" t="s">
        <v>1758</v>
      </c>
      <c r="B685" s="160" t="s">
        <v>1063</v>
      </c>
      <c r="C685" s="243" t="s">
        <v>1066</v>
      </c>
      <c r="D685" s="154" t="s">
        <v>31</v>
      </c>
      <c r="E685" s="154">
        <v>15</v>
      </c>
      <c r="F685" s="304"/>
      <c r="G685" s="374"/>
      <c r="H685" s="334"/>
      <c r="I685" s="304"/>
      <c r="J685" s="304"/>
    </row>
    <row r="686" spans="1:10">
      <c r="A686" s="331" t="s">
        <v>1759</v>
      </c>
      <c r="B686" s="160" t="s">
        <v>1063</v>
      </c>
      <c r="C686" s="243" t="s">
        <v>2745</v>
      </c>
      <c r="D686" s="154" t="s">
        <v>31</v>
      </c>
      <c r="E686" s="299">
        <v>6</v>
      </c>
      <c r="F686" s="304"/>
      <c r="G686" s="374"/>
      <c r="H686" s="334"/>
      <c r="I686" s="304"/>
      <c r="J686" s="304"/>
    </row>
    <row r="687" spans="1:10">
      <c r="A687" s="331" t="s">
        <v>1760</v>
      </c>
      <c r="B687" s="302" t="s">
        <v>1069</v>
      </c>
      <c r="C687" s="305" t="s">
        <v>1070</v>
      </c>
      <c r="D687" s="141" t="s">
        <v>31</v>
      </c>
      <c r="E687" s="299">
        <v>12</v>
      </c>
      <c r="F687" s="304"/>
      <c r="G687" s="374"/>
      <c r="H687" s="334"/>
      <c r="I687" s="304"/>
      <c r="J687" s="304"/>
    </row>
    <row r="688" spans="1:10" ht="25.5">
      <c r="A688" s="331" t="s">
        <v>1761</v>
      </c>
      <c r="B688" s="302" t="s">
        <v>1071</v>
      </c>
      <c r="C688" s="305" t="s">
        <v>1072</v>
      </c>
      <c r="D688" s="141" t="s">
        <v>31</v>
      </c>
      <c r="E688" s="299">
        <v>3000</v>
      </c>
      <c r="F688" s="304"/>
      <c r="G688" s="374"/>
      <c r="H688" s="334"/>
      <c r="I688" s="304"/>
      <c r="J688" s="304"/>
    </row>
    <row r="689" spans="1:10" ht="25.5">
      <c r="A689" s="331" t="s">
        <v>1762</v>
      </c>
      <c r="B689" s="302" t="s">
        <v>1071</v>
      </c>
      <c r="C689" s="305" t="s">
        <v>1073</v>
      </c>
      <c r="D689" s="141" t="s">
        <v>31</v>
      </c>
      <c r="E689" s="299">
        <v>6000</v>
      </c>
      <c r="F689" s="304"/>
      <c r="G689" s="374"/>
      <c r="H689" s="334"/>
      <c r="I689" s="304"/>
      <c r="J689" s="304"/>
    </row>
    <row r="690" spans="1:10" ht="25.5">
      <c r="A690" s="331" t="s">
        <v>1763</v>
      </c>
      <c r="B690" s="302" t="s">
        <v>1071</v>
      </c>
      <c r="C690" s="305" t="s">
        <v>1074</v>
      </c>
      <c r="D690" s="141" t="s">
        <v>31</v>
      </c>
      <c r="E690" s="299">
        <v>3000</v>
      </c>
      <c r="F690" s="304"/>
      <c r="G690" s="374"/>
      <c r="H690" s="334"/>
      <c r="I690" s="304"/>
      <c r="J690" s="304"/>
    </row>
    <row r="691" spans="1:10" ht="25.5">
      <c r="A691" s="331" t="s">
        <v>1764</v>
      </c>
      <c r="B691" s="302" t="s">
        <v>1071</v>
      </c>
      <c r="C691" s="305" t="s">
        <v>1765</v>
      </c>
      <c r="D691" s="141" t="s">
        <v>31</v>
      </c>
      <c r="E691" s="299">
        <v>6000</v>
      </c>
      <c r="F691" s="268"/>
      <c r="G691" s="276"/>
      <c r="H691" s="384"/>
      <c r="I691" s="268"/>
      <c r="J691" s="268"/>
    </row>
    <row r="692" spans="1:10">
      <c r="A692" s="332"/>
      <c r="B692" s="341"/>
      <c r="C692" s="385"/>
      <c r="D692" s="335"/>
      <c r="E692" s="358"/>
      <c r="F692" s="329"/>
      <c r="G692" s="378"/>
      <c r="H692" s="405"/>
      <c r="I692" s="406" t="s">
        <v>1771</v>
      </c>
      <c r="J692" s="407"/>
    </row>
    <row r="693" spans="1:10">
      <c r="A693" s="469" t="s">
        <v>234</v>
      </c>
      <c r="B693" s="424" t="s">
        <v>1766</v>
      </c>
      <c r="C693" s="459"/>
      <c r="D693" s="470"/>
      <c r="E693" s="471"/>
      <c r="F693" s="263"/>
      <c r="G693" s="264"/>
      <c r="H693" s="265"/>
      <c r="I693" s="263"/>
      <c r="J693" s="263"/>
    </row>
    <row r="694" spans="1:10" ht="25.5">
      <c r="A694" s="267" t="s">
        <v>1767</v>
      </c>
      <c r="B694" s="639" t="s">
        <v>1075</v>
      </c>
      <c r="C694" s="168" t="s">
        <v>1076</v>
      </c>
      <c r="D694" s="141" t="s">
        <v>31</v>
      </c>
      <c r="E694" s="299">
        <v>36</v>
      </c>
      <c r="F694" s="409"/>
      <c r="G694" s="304"/>
      <c r="H694" s="304"/>
      <c r="I694" s="409"/>
      <c r="J694" s="409"/>
    </row>
    <row r="695" spans="1:10">
      <c r="A695" s="332"/>
      <c r="B695" s="341"/>
      <c r="C695" s="385"/>
      <c r="D695" s="335"/>
      <c r="E695" s="358"/>
      <c r="F695" s="404"/>
      <c r="G695" s="378"/>
      <c r="H695" s="405"/>
      <c r="I695" s="406" t="s">
        <v>1772</v>
      </c>
      <c r="J695" s="407"/>
    </row>
    <row r="696" spans="1:10">
      <c r="A696" s="330" t="s">
        <v>1768</v>
      </c>
      <c r="B696" s="181" t="s">
        <v>1077</v>
      </c>
      <c r="C696" s="473"/>
      <c r="D696" s="474"/>
      <c r="E696" s="475"/>
      <c r="F696" s="320"/>
      <c r="G696" s="375"/>
      <c r="H696" s="333"/>
      <c r="I696" s="320"/>
      <c r="J696" s="320"/>
    </row>
    <row r="697" spans="1:10">
      <c r="A697" s="267" t="s">
        <v>1769</v>
      </c>
      <c r="B697" s="302" t="s">
        <v>1078</v>
      </c>
      <c r="C697" s="305" t="s">
        <v>1079</v>
      </c>
      <c r="D697" s="141" t="s">
        <v>31</v>
      </c>
      <c r="E697" s="299">
        <v>30</v>
      </c>
      <c r="F697" s="334" t="s">
        <v>2824</v>
      </c>
      <c r="G697" s="661">
        <v>14</v>
      </c>
      <c r="H697" s="661">
        <v>14</v>
      </c>
      <c r="I697" s="1145">
        <v>0.21</v>
      </c>
      <c r="J697" s="749">
        <f>G697*E697*1.21</f>
        <v>508.2</v>
      </c>
    </row>
    <row r="698" spans="1:10" ht="25.5">
      <c r="A698" s="267" t="s">
        <v>1770</v>
      </c>
      <c r="B698" s="302" t="s">
        <v>1080</v>
      </c>
      <c r="C698" s="305" t="s">
        <v>1777</v>
      </c>
      <c r="D698" s="144" t="s">
        <v>31</v>
      </c>
      <c r="E698" s="300">
        <v>36</v>
      </c>
      <c r="F698" s="334" t="s">
        <v>2901</v>
      </c>
      <c r="G698" s="749">
        <v>54</v>
      </c>
      <c r="H698" s="749">
        <v>54</v>
      </c>
      <c r="I698" s="1145">
        <v>0.21</v>
      </c>
      <c r="J698" s="334">
        <f>G698*18*1.21</f>
        <v>1176.1199999999999</v>
      </c>
    </row>
    <row r="699" spans="1:10">
      <c r="A699" s="332"/>
      <c r="B699" s="341"/>
      <c r="C699" s="385"/>
      <c r="D699" s="335"/>
      <c r="E699" s="358"/>
      <c r="F699" s="329"/>
      <c r="G699" s="378"/>
      <c r="H699" s="335"/>
      <c r="I699" s="373" t="s">
        <v>1773</v>
      </c>
      <c r="J699" s="1146">
        <v>1392</v>
      </c>
    </row>
    <row r="700" spans="1:10">
      <c r="A700" s="330" t="s">
        <v>1774</v>
      </c>
      <c r="B700" s="181" t="s">
        <v>1081</v>
      </c>
      <c r="C700" s="322"/>
      <c r="D700" s="333"/>
      <c r="E700" s="357"/>
      <c r="F700" s="320"/>
      <c r="G700" s="375"/>
      <c r="H700" s="333"/>
      <c r="I700" s="320"/>
      <c r="J700" s="320"/>
    </row>
    <row r="701" spans="1:10" ht="25.5">
      <c r="A701" s="331" t="s">
        <v>1775</v>
      </c>
      <c r="B701" s="148" t="s">
        <v>1082</v>
      </c>
      <c r="C701" s="192" t="s">
        <v>1776</v>
      </c>
      <c r="D701" s="156" t="s">
        <v>87</v>
      </c>
      <c r="E701" s="291">
        <v>72</v>
      </c>
      <c r="F701" s="409"/>
      <c r="G701" s="304"/>
      <c r="H701" s="304"/>
      <c r="I701" s="409"/>
      <c r="J701" s="409"/>
    </row>
    <row r="702" spans="1:10">
      <c r="A702" s="332"/>
      <c r="B702" s="341"/>
      <c r="C702" s="385"/>
      <c r="D702" s="335"/>
      <c r="E702" s="358"/>
      <c r="F702" s="404"/>
      <c r="G702" s="378"/>
      <c r="H702" s="405"/>
      <c r="I702" s="406" t="s">
        <v>1778</v>
      </c>
      <c r="J702" s="407"/>
    </row>
    <row r="703" spans="1:10">
      <c r="A703" s="330" t="s">
        <v>1781</v>
      </c>
      <c r="B703" s="278" t="s">
        <v>1084</v>
      </c>
      <c r="C703" s="322"/>
      <c r="D703" s="333"/>
      <c r="E703" s="357"/>
      <c r="F703" s="320"/>
      <c r="G703" s="375"/>
      <c r="H703" s="333"/>
      <c r="I703" s="320"/>
      <c r="J703" s="320"/>
    </row>
    <row r="704" spans="1:10">
      <c r="A704" s="331" t="s">
        <v>1782</v>
      </c>
      <c r="B704" s="302" t="s">
        <v>1085</v>
      </c>
      <c r="C704" s="305" t="s">
        <v>1086</v>
      </c>
      <c r="D704" s="141" t="s">
        <v>31</v>
      </c>
      <c r="E704" s="299">
        <v>24</v>
      </c>
      <c r="F704" s="304"/>
      <c r="G704" s="374"/>
      <c r="H704" s="371"/>
      <c r="I704" s="318"/>
      <c r="J704" s="304"/>
    </row>
    <row r="705" spans="1:10">
      <c r="A705" s="331" t="s">
        <v>1783</v>
      </c>
      <c r="B705" s="302" t="s">
        <v>1085</v>
      </c>
      <c r="C705" s="305" t="s">
        <v>1780</v>
      </c>
      <c r="D705" s="141" t="s">
        <v>31</v>
      </c>
      <c r="E705" s="299">
        <v>12</v>
      </c>
      <c r="F705" s="136"/>
      <c r="G705" s="304"/>
      <c r="H705" s="304"/>
      <c r="I705" s="409"/>
      <c r="J705" s="409"/>
    </row>
    <row r="706" spans="1:10">
      <c r="A706" s="332"/>
      <c r="B706" s="341"/>
      <c r="C706" s="385"/>
      <c r="D706" s="335"/>
      <c r="E706" s="358"/>
      <c r="F706" s="329"/>
      <c r="G706" s="327"/>
      <c r="H706" s="405"/>
      <c r="I706" s="406" t="s">
        <v>1779</v>
      </c>
      <c r="J706" s="407"/>
    </row>
    <row r="707" spans="1:10">
      <c r="A707" s="330" t="s">
        <v>1784</v>
      </c>
      <c r="B707" s="135" t="s">
        <v>1087</v>
      </c>
      <c r="C707" s="322"/>
      <c r="D707" s="333"/>
      <c r="E707" s="357"/>
      <c r="F707" s="249"/>
      <c r="G707" s="205"/>
      <c r="H707" s="333"/>
      <c r="I707" s="250"/>
      <c r="J707" s="320"/>
    </row>
    <row r="708" spans="1:10" ht="89.25">
      <c r="A708" s="381" t="s">
        <v>1785</v>
      </c>
      <c r="B708" s="297" t="s">
        <v>1089</v>
      </c>
      <c r="C708" s="305" t="s">
        <v>1090</v>
      </c>
      <c r="D708" s="334" t="s">
        <v>858</v>
      </c>
      <c r="E708" s="334">
        <v>10</v>
      </c>
      <c r="F708" s="225"/>
      <c r="G708" s="318"/>
      <c r="H708" s="371"/>
      <c r="I708" s="226"/>
      <c r="J708" s="318"/>
    </row>
    <row r="709" spans="1:10" ht="76.5">
      <c r="A709" s="381" t="s">
        <v>1786</v>
      </c>
      <c r="B709" s="297" t="s">
        <v>1092</v>
      </c>
      <c r="C709" s="305" t="s">
        <v>1093</v>
      </c>
      <c r="D709" s="334" t="s">
        <v>858</v>
      </c>
      <c r="E709" s="334">
        <v>10</v>
      </c>
      <c r="F709" s="225"/>
      <c r="G709" s="318"/>
      <c r="H709" s="371"/>
      <c r="I709" s="226"/>
      <c r="J709" s="318"/>
    </row>
    <row r="710" spans="1:10" ht="89.25">
      <c r="A710" s="381" t="s">
        <v>1787</v>
      </c>
      <c r="B710" s="297" t="s">
        <v>1095</v>
      </c>
      <c r="C710" s="305" t="s">
        <v>1096</v>
      </c>
      <c r="D710" s="334" t="s">
        <v>858</v>
      </c>
      <c r="E710" s="334">
        <v>10</v>
      </c>
      <c r="F710" s="225"/>
      <c r="G710" s="318"/>
      <c r="H710" s="371"/>
      <c r="I710" s="226"/>
      <c r="J710" s="318"/>
    </row>
    <row r="711" spans="1:10" ht="76.5">
      <c r="A711" s="381" t="s">
        <v>1788</v>
      </c>
      <c r="B711" s="297" t="s">
        <v>1098</v>
      </c>
      <c r="C711" s="305" t="s">
        <v>1099</v>
      </c>
      <c r="D711" s="334" t="s">
        <v>858</v>
      </c>
      <c r="E711" s="334">
        <v>10</v>
      </c>
      <c r="F711" s="225"/>
      <c r="G711" s="318"/>
      <c r="H711" s="371"/>
      <c r="I711" s="226"/>
      <c r="J711" s="318"/>
    </row>
    <row r="712" spans="1:10" ht="38.25">
      <c r="A712" s="381" t="s">
        <v>1789</v>
      </c>
      <c r="B712" s="297" t="s">
        <v>1101</v>
      </c>
      <c r="C712" s="305" t="s">
        <v>1102</v>
      </c>
      <c r="D712" s="334" t="s">
        <v>858</v>
      </c>
      <c r="E712" s="334">
        <v>9</v>
      </c>
      <c r="F712" s="225"/>
      <c r="G712" s="318"/>
      <c r="H712" s="371"/>
      <c r="I712" s="226"/>
      <c r="J712" s="318"/>
    </row>
    <row r="713" spans="1:10" ht="51">
      <c r="A713" s="381" t="s">
        <v>1790</v>
      </c>
      <c r="B713" s="222" t="s">
        <v>1104</v>
      </c>
      <c r="C713" s="353" t="s">
        <v>1105</v>
      </c>
      <c r="D713" s="334" t="s">
        <v>858</v>
      </c>
      <c r="E713" s="334">
        <v>9</v>
      </c>
      <c r="F713" s="225"/>
      <c r="G713" s="318"/>
      <c r="H713" s="371"/>
      <c r="I713" s="226"/>
      <c r="J713" s="318"/>
    </row>
    <row r="714" spans="1:10" ht="38.25">
      <c r="A714" s="381" t="s">
        <v>1791</v>
      </c>
      <c r="B714" s="380" t="s">
        <v>1107</v>
      </c>
      <c r="C714" s="353" t="s">
        <v>1108</v>
      </c>
      <c r="D714" s="334" t="s">
        <v>858</v>
      </c>
      <c r="E714" s="334">
        <v>9</v>
      </c>
      <c r="F714" s="225"/>
      <c r="G714" s="318"/>
      <c r="H714" s="371"/>
      <c r="I714" s="226"/>
      <c r="J714" s="318"/>
    </row>
    <row r="715" spans="1:10" ht="76.5">
      <c r="A715" s="381" t="s">
        <v>1792</v>
      </c>
      <c r="B715" s="297" t="s">
        <v>1110</v>
      </c>
      <c r="C715" s="305" t="s">
        <v>1111</v>
      </c>
      <c r="D715" s="334" t="s">
        <v>858</v>
      </c>
      <c r="E715" s="334">
        <v>9</v>
      </c>
      <c r="F715" s="225"/>
      <c r="G715" s="318"/>
      <c r="H715" s="371"/>
      <c r="I715" s="226"/>
      <c r="J715" s="318"/>
    </row>
    <row r="716" spans="1:10" ht="63.75">
      <c r="A716" s="381" t="s">
        <v>1793</v>
      </c>
      <c r="B716" s="380" t="s">
        <v>1112</v>
      </c>
      <c r="C716" s="168" t="s">
        <v>1113</v>
      </c>
      <c r="D716" s="334" t="s">
        <v>858</v>
      </c>
      <c r="E716" s="334">
        <v>9</v>
      </c>
      <c r="F716" s="225"/>
      <c r="G716" s="318"/>
      <c r="H716" s="371"/>
      <c r="I716" s="226"/>
      <c r="J716" s="318"/>
    </row>
    <row r="717" spans="1:10" ht="76.5">
      <c r="A717" s="381" t="s">
        <v>1794</v>
      </c>
      <c r="B717" s="297" t="s">
        <v>1114</v>
      </c>
      <c r="C717" s="305" t="s">
        <v>1115</v>
      </c>
      <c r="D717" s="334" t="s">
        <v>858</v>
      </c>
      <c r="E717" s="334">
        <v>9</v>
      </c>
      <c r="F717" s="409"/>
      <c r="G717" s="409"/>
      <c r="H717" s="409"/>
      <c r="I717" s="409"/>
      <c r="J717" s="409"/>
    </row>
    <row r="718" spans="1:10" ht="25.5">
      <c r="A718" s="381" t="s">
        <v>1795</v>
      </c>
      <c r="B718" s="297" t="s">
        <v>1116</v>
      </c>
      <c r="C718" s="305" t="s">
        <v>2747</v>
      </c>
      <c r="D718" s="334" t="s">
        <v>858</v>
      </c>
      <c r="E718" s="334">
        <v>9</v>
      </c>
      <c r="F718" s="225"/>
      <c r="G718" s="318"/>
      <c r="H718" s="371"/>
      <c r="I718" s="226"/>
      <c r="J718" s="318"/>
    </row>
    <row r="719" spans="1:10" ht="25.5">
      <c r="A719" s="381" t="s">
        <v>1796</v>
      </c>
      <c r="B719" s="297" t="s">
        <v>1117</v>
      </c>
      <c r="C719" s="305" t="s">
        <v>1118</v>
      </c>
      <c r="D719" s="334" t="s">
        <v>858</v>
      </c>
      <c r="E719" s="334">
        <v>9</v>
      </c>
      <c r="F719" s="409"/>
      <c r="G719" s="304"/>
      <c r="H719" s="304"/>
      <c r="I719" s="409"/>
      <c r="J719" s="409"/>
    </row>
    <row r="720" spans="1:10">
      <c r="A720" s="332"/>
      <c r="B720" s="378"/>
      <c r="C720" s="385"/>
      <c r="D720" s="335"/>
      <c r="E720" s="358"/>
      <c r="F720" s="404"/>
      <c r="G720" s="327"/>
      <c r="H720" s="405"/>
      <c r="I720" s="406" t="s">
        <v>1797</v>
      </c>
      <c r="J720" s="407"/>
    </row>
    <row r="721" spans="1:10">
      <c r="A721" s="476" t="s">
        <v>1798</v>
      </c>
      <c r="B721" s="477" t="s">
        <v>1119</v>
      </c>
      <c r="C721" s="478"/>
      <c r="D721" s="479"/>
      <c r="E721" s="480"/>
      <c r="F721" s="482"/>
      <c r="G721" s="205"/>
      <c r="H721" s="457"/>
      <c r="I721" s="483"/>
      <c r="J721" s="458"/>
    </row>
    <row r="722" spans="1:10" ht="25.5">
      <c r="A722" s="269" t="s">
        <v>1801</v>
      </c>
      <c r="B722" s="288" t="s">
        <v>1120</v>
      </c>
      <c r="C722" s="289" t="s">
        <v>1121</v>
      </c>
      <c r="D722" s="290" t="s">
        <v>858</v>
      </c>
      <c r="E722" s="290">
        <v>6</v>
      </c>
      <c r="F722" s="225"/>
      <c r="G722" s="318"/>
      <c r="H722" s="371"/>
      <c r="I722" s="226"/>
      <c r="J722" s="318"/>
    </row>
    <row r="723" spans="1:10">
      <c r="A723" s="332"/>
      <c r="B723" s="341"/>
      <c r="C723" s="385"/>
      <c r="D723" s="335"/>
      <c r="E723" s="358"/>
      <c r="F723" s="329"/>
      <c r="G723" s="378"/>
      <c r="H723" s="335"/>
      <c r="I723" s="373" t="s">
        <v>1809</v>
      </c>
      <c r="J723" s="319"/>
    </row>
    <row r="724" spans="1:10">
      <c r="A724" s="330" t="s">
        <v>1799</v>
      </c>
      <c r="B724" s="324" t="s">
        <v>1122</v>
      </c>
      <c r="C724" s="484"/>
      <c r="D724" s="457"/>
      <c r="E724" s="457"/>
      <c r="F724" s="460"/>
      <c r="G724" s="65"/>
      <c r="H724" s="76"/>
      <c r="I724" s="461"/>
      <c r="J724" s="65"/>
    </row>
    <row r="725" spans="1:10" ht="25.5">
      <c r="A725" s="271" t="s">
        <v>1800</v>
      </c>
      <c r="B725" s="272" t="s">
        <v>1123</v>
      </c>
      <c r="C725" s="273" t="s">
        <v>2746</v>
      </c>
      <c r="D725" s="274" t="s">
        <v>858</v>
      </c>
      <c r="E725" s="274">
        <v>9</v>
      </c>
      <c r="F725" s="252"/>
      <c r="G725" s="254"/>
      <c r="H725" s="251"/>
      <c r="I725" s="253"/>
      <c r="J725" s="254"/>
    </row>
    <row r="726" spans="1:10">
      <c r="A726" s="332"/>
      <c r="B726" s="341"/>
      <c r="C726" s="385"/>
      <c r="D726" s="335"/>
      <c r="E726" s="358"/>
      <c r="F726" s="329"/>
      <c r="G726" s="378"/>
      <c r="H726" s="335"/>
      <c r="I726" s="373" t="s">
        <v>1810</v>
      </c>
      <c r="J726" s="319"/>
    </row>
    <row r="727" spans="1:10">
      <c r="A727" s="330" t="s">
        <v>1802</v>
      </c>
      <c r="B727" s="343" t="s">
        <v>1339</v>
      </c>
      <c r="C727" s="322"/>
      <c r="D727" s="333"/>
      <c r="E727" s="357"/>
      <c r="F727" s="320"/>
      <c r="G727" s="375"/>
      <c r="H727" s="333"/>
      <c r="I727" s="320"/>
      <c r="J727" s="320"/>
    </row>
    <row r="728" spans="1:10" ht="25.5">
      <c r="A728" s="331" t="s">
        <v>1803</v>
      </c>
      <c r="B728" s="297" t="s">
        <v>1137</v>
      </c>
      <c r="C728" s="387" t="s">
        <v>1138</v>
      </c>
      <c r="D728" s="334" t="s">
        <v>31</v>
      </c>
      <c r="E728" s="303">
        <v>30</v>
      </c>
      <c r="F728" s="251" t="s">
        <v>2826</v>
      </c>
      <c r="G728" s="662">
        <v>46.5</v>
      </c>
      <c r="H728" s="662">
        <v>46.5</v>
      </c>
      <c r="I728" s="663">
        <v>0.21</v>
      </c>
      <c r="J728" s="251">
        <f>G728*E728*1.21</f>
        <v>1687.95</v>
      </c>
    </row>
    <row r="729" spans="1:10">
      <c r="A729" s="331" t="s">
        <v>1804</v>
      </c>
      <c r="B729" s="297" t="s">
        <v>1140</v>
      </c>
      <c r="C729" s="387" t="s">
        <v>1141</v>
      </c>
      <c r="D729" s="334" t="s">
        <v>31</v>
      </c>
      <c r="E729" s="303">
        <v>6</v>
      </c>
      <c r="F729" s="251" t="s">
        <v>2826</v>
      </c>
      <c r="G729" s="662">
        <v>14</v>
      </c>
      <c r="H729" s="662">
        <v>14</v>
      </c>
      <c r="I729" s="663">
        <v>0.21</v>
      </c>
      <c r="J729" s="251">
        <f>G729*E729*1.21</f>
        <v>101.64</v>
      </c>
    </row>
    <row r="730" spans="1:10">
      <c r="A730" s="331" t="s">
        <v>1805</v>
      </c>
      <c r="B730" s="297" t="s">
        <v>1142</v>
      </c>
      <c r="C730" s="387" t="s">
        <v>1143</v>
      </c>
      <c r="D730" s="334" t="s">
        <v>31</v>
      </c>
      <c r="E730" s="303">
        <v>18</v>
      </c>
      <c r="F730" s="251" t="s">
        <v>2826</v>
      </c>
      <c r="G730" s="662">
        <v>18</v>
      </c>
      <c r="H730" s="662">
        <v>18</v>
      </c>
      <c r="I730" s="663">
        <v>0.21</v>
      </c>
      <c r="J730" s="251">
        <f>G730*E730*1.21</f>
        <v>392.03999999999996</v>
      </c>
    </row>
    <row r="731" spans="1:10">
      <c r="A731" s="332"/>
      <c r="B731" s="341"/>
      <c r="C731" s="385"/>
      <c r="D731" s="335"/>
      <c r="E731" s="358"/>
      <c r="F731" s="329"/>
      <c r="G731" s="378"/>
      <c r="H731" s="335"/>
      <c r="I731" s="373" t="s">
        <v>1811</v>
      </c>
      <c r="J731" s="1146">
        <v>1803</v>
      </c>
    </row>
    <row r="732" spans="1:10">
      <c r="A732" s="330" t="s">
        <v>1806</v>
      </c>
      <c r="B732" s="343" t="s">
        <v>1340</v>
      </c>
      <c r="C732" s="322"/>
      <c r="D732" s="333"/>
      <c r="E732" s="357"/>
      <c r="F732" s="320"/>
      <c r="G732" s="375"/>
      <c r="H732" s="333"/>
      <c r="I732" s="320"/>
      <c r="J732" s="320"/>
    </row>
    <row r="733" spans="1:10">
      <c r="A733" s="331" t="s">
        <v>1807</v>
      </c>
      <c r="B733" s="297" t="s">
        <v>1144</v>
      </c>
      <c r="C733" s="387" t="s">
        <v>2628</v>
      </c>
      <c r="D733" s="334" t="s">
        <v>31</v>
      </c>
      <c r="E733" s="303">
        <v>6</v>
      </c>
      <c r="F733" s="251"/>
      <c r="G733" s="662"/>
      <c r="H733" s="662"/>
      <c r="I733" s="663"/>
      <c r="J733" s="662"/>
    </row>
    <row r="734" spans="1:10">
      <c r="A734" s="331" t="s">
        <v>1808</v>
      </c>
      <c r="B734" s="297" t="s">
        <v>1145</v>
      </c>
      <c r="C734" s="387" t="s">
        <v>2629</v>
      </c>
      <c r="D734" s="334" t="s">
        <v>31</v>
      </c>
      <c r="E734" s="303">
        <v>6</v>
      </c>
      <c r="F734" s="251"/>
      <c r="G734" s="662"/>
      <c r="H734" s="662"/>
      <c r="I734" s="663"/>
      <c r="J734" s="662"/>
    </row>
    <row r="735" spans="1:10">
      <c r="A735" s="332"/>
      <c r="B735" s="341"/>
      <c r="C735" s="385"/>
      <c r="D735" s="335"/>
      <c r="E735" s="358"/>
      <c r="F735" s="329"/>
      <c r="G735" s="378"/>
      <c r="H735" s="335"/>
      <c r="I735" s="373" t="s">
        <v>1812</v>
      </c>
      <c r="J735" s="1146">
        <v>270</v>
      </c>
    </row>
    <row r="736" spans="1:10">
      <c r="A736" s="330" t="s">
        <v>1813</v>
      </c>
      <c r="B736" s="343" t="s">
        <v>1341</v>
      </c>
      <c r="C736" s="388"/>
      <c r="D736" s="336"/>
      <c r="E736" s="357"/>
      <c r="F736" s="324"/>
      <c r="G736" s="376"/>
      <c r="H736" s="336"/>
      <c r="I736" s="324"/>
      <c r="J736" s="324"/>
    </row>
    <row r="737" spans="1:10">
      <c r="A737" s="331" t="s">
        <v>1814</v>
      </c>
      <c r="B737" s="297" t="s">
        <v>1149</v>
      </c>
      <c r="C737" s="387" t="s">
        <v>1150</v>
      </c>
      <c r="D737" s="334" t="s">
        <v>31</v>
      </c>
      <c r="E737" s="360">
        <v>3</v>
      </c>
      <c r="F737" s="304"/>
      <c r="G737" s="374"/>
      <c r="H737" s="334"/>
      <c r="I737" s="304"/>
      <c r="J737" s="304"/>
    </row>
    <row r="738" spans="1:10">
      <c r="A738" s="332"/>
      <c r="B738" s="341"/>
      <c r="C738" s="385"/>
      <c r="D738" s="335"/>
      <c r="E738" s="358"/>
      <c r="F738" s="329"/>
      <c r="G738" s="378"/>
      <c r="H738" s="335"/>
      <c r="I738" s="373" t="s">
        <v>1819</v>
      </c>
      <c r="J738" s="319"/>
    </row>
    <row r="739" spans="1:10">
      <c r="A739" s="330" t="s">
        <v>1815</v>
      </c>
      <c r="B739" s="343" t="s">
        <v>1152</v>
      </c>
      <c r="C739" s="388"/>
      <c r="D739" s="336"/>
      <c r="E739" s="357"/>
      <c r="F739" s="324"/>
      <c r="G739" s="376"/>
      <c r="H739" s="336"/>
      <c r="I739" s="324"/>
      <c r="J739" s="324"/>
    </row>
    <row r="740" spans="1:10" ht="38.25">
      <c r="A740" s="331" t="s">
        <v>1816</v>
      </c>
      <c r="B740" s="297" t="s">
        <v>1152</v>
      </c>
      <c r="C740" s="387" t="s">
        <v>1153</v>
      </c>
      <c r="D740" s="334" t="s">
        <v>31</v>
      </c>
      <c r="E740" s="360">
        <v>6</v>
      </c>
      <c r="F740" s="334" t="s">
        <v>2824</v>
      </c>
      <c r="G740" s="662">
        <v>14</v>
      </c>
      <c r="H740" s="662">
        <v>14</v>
      </c>
      <c r="I740" s="663">
        <v>0.21</v>
      </c>
      <c r="J740" s="251">
        <f>G740*E740*1.21</f>
        <v>101.64</v>
      </c>
    </row>
    <row r="741" spans="1:10">
      <c r="A741" s="331" t="s">
        <v>1817</v>
      </c>
      <c r="B741" s="293" t="s">
        <v>1078</v>
      </c>
      <c r="C741" s="293" t="s">
        <v>1307</v>
      </c>
      <c r="D741" s="294" t="s">
        <v>31</v>
      </c>
      <c r="E741" s="361" t="s">
        <v>558</v>
      </c>
      <c r="F741" s="334" t="s">
        <v>2902</v>
      </c>
      <c r="G741" s="662">
        <v>17</v>
      </c>
      <c r="H741" s="662">
        <v>17</v>
      </c>
      <c r="I741" s="663">
        <v>0.21</v>
      </c>
      <c r="J741" s="662">
        <f>G741*E741*1.21</f>
        <v>617.1</v>
      </c>
    </row>
    <row r="742" spans="1:10" ht="51.75">
      <c r="A742" s="331" t="s">
        <v>1818</v>
      </c>
      <c r="B742" s="419" t="s">
        <v>1308</v>
      </c>
      <c r="C742" s="485" t="s">
        <v>1309</v>
      </c>
      <c r="D742" s="384" t="s">
        <v>31</v>
      </c>
      <c r="E742" s="384">
        <v>24</v>
      </c>
      <c r="F742" s="334" t="s">
        <v>2901</v>
      </c>
      <c r="G742" s="749">
        <v>54</v>
      </c>
      <c r="H742" s="749">
        <v>54</v>
      </c>
      <c r="I742" s="1145">
        <v>0.21</v>
      </c>
      <c r="J742" s="334">
        <f>G742*12*1.21</f>
        <v>784.07999999999993</v>
      </c>
    </row>
    <row r="743" spans="1:10">
      <c r="A743" s="332"/>
      <c r="B743" s="341"/>
      <c r="C743" s="385"/>
      <c r="D743" s="335"/>
      <c r="E743" s="358"/>
      <c r="F743" s="329"/>
      <c r="G743" s="378"/>
      <c r="H743" s="335"/>
      <c r="I743" s="373" t="s">
        <v>1822</v>
      </c>
      <c r="J743" s="1146">
        <v>1242</v>
      </c>
    </row>
    <row r="744" spans="1:10">
      <c r="A744" s="330" t="s">
        <v>1820</v>
      </c>
      <c r="B744" s="343" t="s">
        <v>1342</v>
      </c>
      <c r="C744" s="388"/>
      <c r="D744" s="336"/>
      <c r="E744" s="357"/>
      <c r="F744" s="324"/>
      <c r="G744" s="376"/>
      <c r="H744" s="336"/>
      <c r="I744" s="324"/>
      <c r="J744" s="324"/>
    </row>
    <row r="745" spans="1:10">
      <c r="A745" s="331" t="s">
        <v>1821</v>
      </c>
      <c r="B745" s="297" t="s">
        <v>1155</v>
      </c>
      <c r="C745" s="380" t="s">
        <v>1156</v>
      </c>
      <c r="D745" s="334" t="s">
        <v>31</v>
      </c>
      <c r="E745" s="360">
        <v>3</v>
      </c>
      <c r="F745" s="251" t="s">
        <v>1321</v>
      </c>
      <c r="G745" s="662">
        <v>25.2</v>
      </c>
      <c r="H745" s="662">
        <v>25.2</v>
      </c>
      <c r="I745" s="663">
        <v>0.21</v>
      </c>
      <c r="J745" s="662">
        <f>G745*6*1.21</f>
        <v>182.95199999999997</v>
      </c>
    </row>
    <row r="746" spans="1:10">
      <c r="A746" s="332"/>
      <c r="B746" s="341"/>
      <c r="C746" s="385"/>
      <c r="D746" s="335"/>
      <c r="E746" s="358"/>
      <c r="F746" s="329"/>
      <c r="G746" s="378"/>
      <c r="H746" s="335"/>
      <c r="I746" s="373" t="s">
        <v>1823</v>
      </c>
      <c r="J746" s="1146">
        <v>151.19999999999999</v>
      </c>
    </row>
    <row r="747" spans="1:10">
      <c r="A747" s="330" t="s">
        <v>1827</v>
      </c>
      <c r="B747" s="343" t="s">
        <v>1343</v>
      </c>
      <c r="C747" s="388"/>
      <c r="D747" s="336"/>
      <c r="E747" s="357"/>
      <c r="F747" s="324"/>
      <c r="G747" s="376"/>
      <c r="H747" s="336"/>
      <c r="I747" s="324"/>
      <c r="J747" s="324"/>
    </row>
    <row r="748" spans="1:10">
      <c r="A748" s="331" t="s">
        <v>1828</v>
      </c>
      <c r="B748" s="354" t="s">
        <v>1161</v>
      </c>
      <c r="C748" s="379" t="s">
        <v>1162</v>
      </c>
      <c r="D748" s="334" t="s">
        <v>31</v>
      </c>
      <c r="E748" s="363">
        <v>120000</v>
      </c>
      <c r="F748" s="251" t="s">
        <v>2900</v>
      </c>
      <c r="G748" s="251">
        <v>1.6E-2</v>
      </c>
      <c r="H748" s="662">
        <f>G748*100</f>
        <v>1.6</v>
      </c>
      <c r="I748" s="663">
        <v>0.21</v>
      </c>
      <c r="J748" s="662">
        <f>G748*E748*1.21</f>
        <v>2323.1999999999998</v>
      </c>
    </row>
    <row r="749" spans="1:10">
      <c r="A749" s="331" t="s">
        <v>1829</v>
      </c>
      <c r="B749" s="354" t="s">
        <v>1164</v>
      </c>
      <c r="C749" s="1153" t="s">
        <v>1165</v>
      </c>
      <c r="D749" s="334" t="s">
        <v>31</v>
      </c>
      <c r="E749" s="364">
        <v>6000</v>
      </c>
      <c r="F749" s="251" t="s">
        <v>2903</v>
      </c>
      <c r="G749" s="251">
        <v>8.0000000000000002E-3</v>
      </c>
      <c r="H749" s="662">
        <f>G749*200</f>
        <v>1.6</v>
      </c>
      <c r="I749" s="663">
        <v>0.21</v>
      </c>
      <c r="J749" s="662">
        <f>G749*E749*1.21</f>
        <v>58.08</v>
      </c>
    </row>
    <row r="750" spans="1:10">
      <c r="A750" s="331" t="s">
        <v>1830</v>
      </c>
      <c r="B750" s="354" t="s">
        <v>1164</v>
      </c>
      <c r="C750" s="1153" t="s">
        <v>1167</v>
      </c>
      <c r="D750" s="334" t="s">
        <v>31</v>
      </c>
      <c r="E750" s="364">
        <v>6000</v>
      </c>
      <c r="F750" s="251" t="s">
        <v>2900</v>
      </c>
      <c r="G750" s="251">
        <v>1.2999999999999999E-2</v>
      </c>
      <c r="H750" s="662">
        <f>G750*100</f>
        <v>1.3</v>
      </c>
      <c r="I750" s="663">
        <v>0.21</v>
      </c>
      <c r="J750" s="662">
        <f>E750*G750*1.21</f>
        <v>94.38</v>
      </c>
    </row>
    <row r="751" spans="1:10">
      <c r="A751" s="331" t="s">
        <v>1831</v>
      </c>
      <c r="B751" s="354" t="s">
        <v>1169</v>
      </c>
      <c r="C751" s="379" t="s">
        <v>1170</v>
      </c>
      <c r="D751" s="334" t="s">
        <v>31</v>
      </c>
      <c r="E751" s="363">
        <v>18</v>
      </c>
      <c r="F751" s="251" t="s">
        <v>2890</v>
      </c>
      <c r="G751" s="662">
        <v>11.6</v>
      </c>
      <c r="H751" s="662">
        <v>11.6</v>
      </c>
      <c r="I751" s="663">
        <v>0.21</v>
      </c>
      <c r="J751" s="662">
        <f>G751*E751*1.21</f>
        <v>252.64799999999997</v>
      </c>
    </row>
    <row r="752" spans="1:10">
      <c r="A752" s="332"/>
      <c r="B752" s="341"/>
      <c r="C752" s="385"/>
      <c r="D752" s="335"/>
      <c r="E752" s="358"/>
      <c r="F752" s="329"/>
      <c r="G752" s="378"/>
      <c r="H752" s="335"/>
      <c r="I752" s="373" t="s">
        <v>1824</v>
      </c>
      <c r="J752" s="1146">
        <v>2254.8000000000002</v>
      </c>
    </row>
    <row r="753" spans="1:10">
      <c r="A753" s="330" t="s">
        <v>1832</v>
      </c>
      <c r="B753" s="343" t="s">
        <v>1344</v>
      </c>
      <c r="C753" s="388"/>
      <c r="D753" s="336"/>
      <c r="E753" s="357"/>
      <c r="F753" s="324"/>
      <c r="G753" s="376"/>
      <c r="H753" s="336"/>
      <c r="I753" s="324"/>
      <c r="J753" s="324"/>
    </row>
    <row r="754" spans="1:10" ht="38.25">
      <c r="A754" s="331" t="s">
        <v>1833</v>
      </c>
      <c r="B754" s="354" t="s">
        <v>1172</v>
      </c>
      <c r="C754" s="379" t="s">
        <v>1170</v>
      </c>
      <c r="D754" s="334" t="s">
        <v>31</v>
      </c>
      <c r="E754" s="363">
        <v>3</v>
      </c>
      <c r="F754" s="334" t="s">
        <v>2890</v>
      </c>
      <c r="G754" s="749">
        <v>39</v>
      </c>
      <c r="H754" s="749">
        <v>39</v>
      </c>
      <c r="I754" s="663">
        <v>0.21</v>
      </c>
      <c r="J754" s="749">
        <f>G754*E754*1.21</f>
        <v>141.57</v>
      </c>
    </row>
    <row r="755" spans="1:10">
      <c r="A755" s="332"/>
      <c r="B755" s="341"/>
      <c r="C755" s="385"/>
      <c r="D755" s="335"/>
      <c r="E755" s="358"/>
      <c r="F755" s="329"/>
      <c r="G755" s="378"/>
      <c r="H755" s="335"/>
      <c r="I755" s="373" t="s">
        <v>1825</v>
      </c>
      <c r="J755" s="1146">
        <v>117</v>
      </c>
    </row>
    <row r="756" spans="1:10">
      <c r="A756" s="330" t="s">
        <v>1834</v>
      </c>
      <c r="B756" s="343" t="s">
        <v>1345</v>
      </c>
      <c r="C756" s="388"/>
      <c r="D756" s="336"/>
      <c r="E756" s="357"/>
      <c r="F756" s="324"/>
      <c r="G756" s="376"/>
      <c r="H756" s="336"/>
      <c r="I756" s="324"/>
      <c r="J756" s="324"/>
    </row>
    <row r="757" spans="1:10" ht="38.25">
      <c r="A757" s="331" t="s">
        <v>1835</v>
      </c>
      <c r="B757" s="297" t="s">
        <v>1174</v>
      </c>
      <c r="C757" s="387" t="s">
        <v>1175</v>
      </c>
      <c r="D757" s="334" t="s">
        <v>31</v>
      </c>
      <c r="E757" s="360">
        <v>3</v>
      </c>
      <c r="F757" s="334" t="s">
        <v>2890</v>
      </c>
      <c r="G757" s="749">
        <v>99</v>
      </c>
      <c r="H757" s="748">
        <v>99</v>
      </c>
      <c r="I757" s="663">
        <v>0.21</v>
      </c>
      <c r="J757" s="749">
        <f>G757*E757*1.21</f>
        <v>359.37</v>
      </c>
    </row>
    <row r="758" spans="1:10">
      <c r="A758" s="332"/>
      <c r="B758" s="341"/>
      <c r="C758" s="385"/>
      <c r="D758" s="335"/>
      <c r="E758" s="358"/>
      <c r="F758" s="329"/>
      <c r="G758" s="378"/>
      <c r="H758" s="335"/>
      <c r="I758" s="373" t="s">
        <v>1826</v>
      </c>
      <c r="J758" s="1146">
        <v>297</v>
      </c>
    </row>
    <row r="759" spans="1:10">
      <c r="A759" s="330" t="s">
        <v>1836</v>
      </c>
      <c r="B759" s="355" t="s">
        <v>1346</v>
      </c>
      <c r="C759" s="390"/>
      <c r="D759" s="336"/>
      <c r="E759" s="357"/>
      <c r="F759" s="324"/>
      <c r="G759" s="376"/>
      <c r="H759" s="336"/>
      <c r="I759" s="324"/>
      <c r="J759" s="324"/>
    </row>
    <row r="760" spans="1:10">
      <c r="A760" s="642" t="s">
        <v>2612</v>
      </c>
      <c r="B760" s="642"/>
      <c r="C760" s="642"/>
      <c r="D760" s="642"/>
      <c r="E760" s="642"/>
      <c r="F760" s="642"/>
      <c r="G760" s="642"/>
      <c r="H760" s="642"/>
      <c r="I760" s="642"/>
      <c r="J760" s="642"/>
    </row>
    <row r="761" spans="1:10" ht="51.75">
      <c r="A761" s="331" t="s">
        <v>1837</v>
      </c>
      <c r="B761" s="337" t="s">
        <v>995</v>
      </c>
      <c r="C761" s="391" t="s">
        <v>1347</v>
      </c>
      <c r="D761" s="334" t="s">
        <v>31</v>
      </c>
      <c r="E761" s="360">
        <v>950000</v>
      </c>
      <c r="F761" s="304"/>
      <c r="G761" s="374"/>
      <c r="H761" s="334"/>
      <c r="I761" s="304"/>
      <c r="J761" s="304"/>
    </row>
    <row r="762" spans="1:10" ht="90">
      <c r="A762" s="331" t="s">
        <v>1838</v>
      </c>
      <c r="B762" s="337" t="s">
        <v>995</v>
      </c>
      <c r="C762" s="391" t="s">
        <v>1348</v>
      </c>
      <c r="D762" s="334" t="s">
        <v>31</v>
      </c>
      <c r="E762" s="360">
        <v>60000</v>
      </c>
      <c r="F762" s="304"/>
      <c r="G762" s="374"/>
      <c r="H762" s="334"/>
      <c r="I762" s="304"/>
      <c r="J762" s="304"/>
    </row>
    <row r="763" spans="1:10" ht="90">
      <c r="A763" s="331" t="s">
        <v>1839</v>
      </c>
      <c r="B763" s="337" t="s">
        <v>995</v>
      </c>
      <c r="C763" s="392" t="s">
        <v>1349</v>
      </c>
      <c r="D763" s="334" t="s">
        <v>31</v>
      </c>
      <c r="E763" s="360">
        <v>10000</v>
      </c>
      <c r="F763" s="304"/>
      <c r="G763" s="374"/>
      <c r="H763" s="334"/>
      <c r="I763" s="304"/>
      <c r="J763" s="304"/>
    </row>
    <row r="764" spans="1:10" ht="28.5">
      <c r="A764" s="331" t="s">
        <v>1840</v>
      </c>
      <c r="B764" s="337" t="s">
        <v>995</v>
      </c>
      <c r="C764" s="237" t="s">
        <v>2853</v>
      </c>
      <c r="D764" s="334" t="s">
        <v>31</v>
      </c>
      <c r="E764" s="360">
        <v>60000</v>
      </c>
      <c r="F764" s="304"/>
      <c r="G764" s="374"/>
      <c r="H764" s="334"/>
      <c r="I764" s="304"/>
      <c r="J764" s="304"/>
    </row>
    <row r="765" spans="1:10" ht="38.25">
      <c r="A765" s="331" t="s">
        <v>1841</v>
      </c>
      <c r="B765" s="337" t="s">
        <v>995</v>
      </c>
      <c r="C765" s="344" t="s">
        <v>1350</v>
      </c>
      <c r="D765" s="334" t="s">
        <v>31</v>
      </c>
      <c r="E765" s="360">
        <v>1000000</v>
      </c>
      <c r="F765" s="304"/>
      <c r="G765" s="374"/>
      <c r="H765" s="334"/>
      <c r="I765" s="304"/>
      <c r="J765" s="304"/>
    </row>
    <row r="766" spans="1:10" ht="66.75">
      <c r="A766" s="331" t="s">
        <v>1842</v>
      </c>
      <c r="B766" s="337" t="s">
        <v>995</v>
      </c>
      <c r="C766" s="391" t="s">
        <v>2752</v>
      </c>
      <c r="D766" s="334" t="s">
        <v>31</v>
      </c>
      <c r="E766" s="360">
        <v>520000</v>
      </c>
      <c r="F766" s="304"/>
      <c r="G766" s="374"/>
      <c r="H766" s="334"/>
      <c r="I766" s="304"/>
      <c r="J766" s="304"/>
    </row>
    <row r="767" spans="1:10" ht="64.5">
      <c r="A767" s="331" t="s">
        <v>1843</v>
      </c>
      <c r="B767" s="337" t="s">
        <v>995</v>
      </c>
      <c r="C767" s="391" t="s">
        <v>2748</v>
      </c>
      <c r="D767" s="334" t="s">
        <v>31</v>
      </c>
      <c r="E767" s="360">
        <v>5000</v>
      </c>
      <c r="F767" s="304"/>
      <c r="G767" s="374"/>
      <c r="H767" s="334"/>
      <c r="I767" s="304"/>
      <c r="J767" s="304"/>
    </row>
    <row r="768" spans="1:10" ht="39">
      <c r="A768" s="331" t="s">
        <v>1844</v>
      </c>
      <c r="B768" s="337" t="s">
        <v>995</v>
      </c>
      <c r="C768" s="391" t="s">
        <v>1351</v>
      </c>
      <c r="D768" s="334" t="s">
        <v>31</v>
      </c>
      <c r="E768" s="360">
        <v>20000</v>
      </c>
      <c r="F768" s="304"/>
      <c r="G768" s="374"/>
      <c r="H768" s="334"/>
      <c r="I768" s="304"/>
      <c r="J768" s="304"/>
    </row>
    <row r="769" spans="1:10" ht="15.75">
      <c r="A769" s="331" t="s">
        <v>1845</v>
      </c>
      <c r="B769" s="337" t="s">
        <v>995</v>
      </c>
      <c r="C769" s="391" t="s">
        <v>2751</v>
      </c>
      <c r="D769" s="334" t="s">
        <v>31</v>
      </c>
      <c r="E769" s="360">
        <v>9000</v>
      </c>
      <c r="F769" s="304"/>
      <c r="G769" s="374"/>
      <c r="H769" s="334"/>
      <c r="I769" s="304"/>
      <c r="J769" s="304"/>
    </row>
    <row r="770" spans="1:10" ht="28.5">
      <c r="A770" s="331" t="s">
        <v>1846</v>
      </c>
      <c r="B770" s="337" t="s">
        <v>995</v>
      </c>
      <c r="C770" s="391" t="s">
        <v>2749</v>
      </c>
      <c r="D770" s="334" t="s">
        <v>31</v>
      </c>
      <c r="E770" s="360">
        <v>30000</v>
      </c>
      <c r="F770" s="304"/>
      <c r="G770" s="374"/>
      <c r="H770" s="334"/>
      <c r="I770" s="304"/>
      <c r="J770" s="304"/>
    </row>
    <row r="771" spans="1:10" ht="105">
      <c r="A771" s="331" t="s">
        <v>1847</v>
      </c>
      <c r="B771" s="337" t="s">
        <v>995</v>
      </c>
      <c r="C771" s="391" t="s">
        <v>2750</v>
      </c>
      <c r="D771" s="334" t="s">
        <v>31</v>
      </c>
      <c r="E771" s="360">
        <v>3000</v>
      </c>
      <c r="F771" s="304"/>
      <c r="G771" s="374"/>
      <c r="H771" s="334"/>
      <c r="I771" s="304"/>
      <c r="J771" s="304"/>
    </row>
    <row r="772" spans="1:10">
      <c r="A772" s="643" t="s">
        <v>2611</v>
      </c>
      <c r="B772" s="644"/>
      <c r="C772" s="644"/>
      <c r="D772" s="644"/>
      <c r="E772" s="644"/>
      <c r="F772" s="644"/>
      <c r="G772" s="644"/>
      <c r="H772" s="644"/>
      <c r="I772" s="644"/>
      <c r="J772" s="644"/>
    </row>
    <row r="773" spans="1:10" ht="102.75">
      <c r="A773" s="331" t="s">
        <v>1848</v>
      </c>
      <c r="B773" s="339" t="s">
        <v>1190</v>
      </c>
      <c r="C773" s="391" t="s">
        <v>1352</v>
      </c>
      <c r="D773" s="334" t="s">
        <v>31</v>
      </c>
      <c r="E773" s="360">
        <v>500000</v>
      </c>
      <c r="F773" s="304"/>
      <c r="G773" s="374"/>
      <c r="H773" s="334"/>
      <c r="I773" s="304"/>
      <c r="J773" s="304"/>
    </row>
    <row r="774" spans="1:10" ht="102.75">
      <c r="A774" s="331" t="s">
        <v>1849</v>
      </c>
      <c r="B774" s="339" t="s">
        <v>1190</v>
      </c>
      <c r="C774" s="391" t="s">
        <v>1353</v>
      </c>
      <c r="D774" s="334" t="s">
        <v>31</v>
      </c>
      <c r="E774" s="360">
        <v>250000</v>
      </c>
      <c r="F774" s="304"/>
      <c r="G774" s="374"/>
      <c r="H774" s="334"/>
      <c r="I774" s="304"/>
      <c r="J774" s="304"/>
    </row>
    <row r="775" spans="1:10" ht="51.75">
      <c r="A775" s="331" t="s">
        <v>1850</v>
      </c>
      <c r="B775" s="339" t="s">
        <v>1190</v>
      </c>
      <c r="C775" s="391" t="s">
        <v>1354</v>
      </c>
      <c r="D775" s="334" t="s">
        <v>31</v>
      </c>
      <c r="E775" s="360">
        <v>15000</v>
      </c>
      <c r="F775" s="304"/>
      <c r="G775" s="374"/>
      <c r="H775" s="334"/>
      <c r="I775" s="304"/>
      <c r="J775" s="304"/>
    </row>
    <row r="776" spans="1:10" ht="51.75">
      <c r="A776" s="331" t="s">
        <v>1851</v>
      </c>
      <c r="B776" s="339" t="s">
        <v>1190</v>
      </c>
      <c r="C776" s="391" t="s">
        <v>1355</v>
      </c>
      <c r="D776" s="334" t="s">
        <v>31</v>
      </c>
      <c r="E776" s="360">
        <v>15000</v>
      </c>
      <c r="F776" s="304"/>
      <c r="G776" s="374"/>
      <c r="H776" s="334"/>
      <c r="I776" s="304"/>
      <c r="J776" s="304"/>
    </row>
    <row r="777" spans="1:10">
      <c r="A777" s="331" t="s">
        <v>1852</v>
      </c>
      <c r="B777" s="338" t="s">
        <v>1195</v>
      </c>
      <c r="C777" s="391" t="s">
        <v>1196</v>
      </c>
      <c r="D777" s="334" t="s">
        <v>31</v>
      </c>
      <c r="E777" s="360">
        <v>30000</v>
      </c>
      <c r="F777" s="304"/>
      <c r="G777" s="374"/>
      <c r="H777" s="334"/>
      <c r="I777" s="304"/>
      <c r="J777" s="304"/>
    </row>
    <row r="778" spans="1:10">
      <c r="A778" s="331" t="s">
        <v>1853</v>
      </c>
      <c r="B778" s="344" t="s">
        <v>1198</v>
      </c>
      <c r="C778" s="391" t="s">
        <v>1356</v>
      </c>
      <c r="D778" s="334" t="s">
        <v>31</v>
      </c>
      <c r="E778" s="360">
        <v>750000</v>
      </c>
      <c r="F778" s="304"/>
      <c r="G778" s="374"/>
      <c r="H778" s="371"/>
      <c r="I778" s="318"/>
      <c r="J778" s="304"/>
    </row>
    <row r="779" spans="1:10">
      <c r="A779" s="332"/>
      <c r="B779" s="341"/>
      <c r="C779" s="385"/>
      <c r="D779" s="335"/>
      <c r="E779" s="358"/>
      <c r="F779" s="329"/>
      <c r="G779" s="378"/>
      <c r="H779" s="335"/>
      <c r="I779" s="373" t="s">
        <v>1854</v>
      </c>
      <c r="J779" s="319"/>
    </row>
    <row r="780" spans="1:10">
      <c r="A780" s="330" t="s">
        <v>1856</v>
      </c>
      <c r="B780" s="343" t="s">
        <v>1201</v>
      </c>
      <c r="C780" s="322"/>
      <c r="D780" s="333"/>
      <c r="E780" s="357"/>
      <c r="F780" s="320"/>
      <c r="G780" s="375"/>
      <c r="H780" s="333"/>
      <c r="I780" s="320"/>
      <c r="J780" s="320"/>
    </row>
    <row r="781" spans="1:10">
      <c r="A781" s="331" t="s">
        <v>1857</v>
      </c>
      <c r="B781" s="309" t="s">
        <v>1203</v>
      </c>
      <c r="C781" s="298" t="s">
        <v>1204</v>
      </c>
      <c r="D781" s="334" t="s">
        <v>31</v>
      </c>
      <c r="E781" s="360">
        <v>150000</v>
      </c>
      <c r="F781" s="304"/>
      <c r="G781" s="374"/>
      <c r="H781" s="371"/>
      <c r="I781" s="318"/>
      <c r="J781" s="304"/>
    </row>
    <row r="782" spans="1:10">
      <c r="A782" s="332"/>
      <c r="B782" s="341"/>
      <c r="C782" s="385"/>
      <c r="D782" s="335"/>
      <c r="E782" s="358"/>
      <c r="F782" s="329"/>
      <c r="G782" s="378"/>
      <c r="H782" s="335"/>
      <c r="I782" s="373" t="s">
        <v>1855</v>
      </c>
      <c r="J782" s="319"/>
    </row>
    <row r="783" spans="1:10">
      <c r="A783" s="330" t="s">
        <v>1858</v>
      </c>
      <c r="B783" s="343" t="s">
        <v>1358</v>
      </c>
      <c r="C783" s="393"/>
      <c r="D783" s="333"/>
      <c r="E783" s="357"/>
      <c r="F783" s="320"/>
      <c r="G783" s="375"/>
      <c r="H783" s="333"/>
      <c r="I783" s="320"/>
      <c r="J783" s="320"/>
    </row>
    <row r="784" spans="1:10">
      <c r="A784" s="331" t="s">
        <v>1859</v>
      </c>
      <c r="B784" s="339" t="s">
        <v>1208</v>
      </c>
      <c r="C784" s="298" t="s">
        <v>2630</v>
      </c>
      <c r="D784" s="334" t="s">
        <v>31</v>
      </c>
      <c r="E784" s="359">
        <v>15000</v>
      </c>
      <c r="F784" s="304"/>
      <c r="G784" s="374"/>
      <c r="H784" s="334"/>
      <c r="I784" s="304"/>
      <c r="J784" s="304"/>
    </row>
    <row r="785" spans="1:10">
      <c r="A785" s="331" t="s">
        <v>1860</v>
      </c>
      <c r="B785" s="339" t="s">
        <v>1208</v>
      </c>
      <c r="C785" s="298" t="s">
        <v>2631</v>
      </c>
      <c r="D785" s="334" t="s">
        <v>31</v>
      </c>
      <c r="E785" s="359">
        <v>1500</v>
      </c>
      <c r="F785" s="304"/>
      <c r="G785" s="374"/>
      <c r="H785" s="334"/>
      <c r="I785" s="304"/>
      <c r="J785" s="304"/>
    </row>
    <row r="786" spans="1:10">
      <c r="A786" s="331" t="s">
        <v>1861</v>
      </c>
      <c r="B786" s="339" t="s">
        <v>1208</v>
      </c>
      <c r="C786" s="298" t="s">
        <v>2632</v>
      </c>
      <c r="D786" s="334" t="s">
        <v>31</v>
      </c>
      <c r="E786" s="359">
        <v>1200</v>
      </c>
      <c r="F786" s="304"/>
      <c r="G786" s="374"/>
      <c r="H786" s="371"/>
      <c r="I786" s="318"/>
      <c r="J786" s="304"/>
    </row>
    <row r="787" spans="1:10">
      <c r="A787" s="332"/>
      <c r="B787" s="341"/>
      <c r="C787" s="385"/>
      <c r="D787" s="335"/>
      <c r="E787" s="358"/>
      <c r="F787" s="329"/>
      <c r="G787" s="378"/>
      <c r="H787" s="335"/>
      <c r="I787" s="373" t="s">
        <v>1862</v>
      </c>
      <c r="J787" s="319"/>
    </row>
    <row r="788" spans="1:10">
      <c r="A788" s="330" t="s">
        <v>1863</v>
      </c>
      <c r="B788" s="343" t="s">
        <v>1357</v>
      </c>
      <c r="C788" s="322"/>
      <c r="D788" s="333"/>
      <c r="E788" s="357"/>
      <c r="F788" s="320"/>
      <c r="G788" s="375"/>
      <c r="H788" s="333"/>
      <c r="I788" s="320"/>
      <c r="J788" s="320"/>
    </row>
    <row r="789" spans="1:10">
      <c r="A789" s="331" t="s">
        <v>1864</v>
      </c>
      <c r="B789" s="339" t="s">
        <v>1212</v>
      </c>
      <c r="C789" s="394" t="s">
        <v>1213</v>
      </c>
      <c r="D789" s="334" t="s">
        <v>31</v>
      </c>
      <c r="E789" s="360">
        <v>40000</v>
      </c>
      <c r="F789" s="304"/>
      <c r="G789" s="374"/>
      <c r="H789" s="334"/>
      <c r="I789" s="304"/>
      <c r="J789" s="304"/>
    </row>
    <row r="790" spans="1:10">
      <c r="A790" s="331" t="s">
        <v>1865</v>
      </c>
      <c r="B790" s="339" t="s">
        <v>1212</v>
      </c>
      <c r="C790" s="395" t="s">
        <v>1214</v>
      </c>
      <c r="D790" s="334" t="s">
        <v>31</v>
      </c>
      <c r="E790" s="360">
        <v>200000</v>
      </c>
      <c r="F790" s="304"/>
      <c r="G790" s="374"/>
      <c r="H790" s="334"/>
      <c r="I790" s="304"/>
      <c r="J790" s="304"/>
    </row>
    <row r="791" spans="1:10">
      <c r="A791" s="331" t="s">
        <v>1866</v>
      </c>
      <c r="B791" s="339" t="s">
        <v>1212</v>
      </c>
      <c r="C791" s="395" t="s">
        <v>1215</v>
      </c>
      <c r="D791" s="334" t="s">
        <v>31</v>
      </c>
      <c r="E791" s="360">
        <v>13000</v>
      </c>
      <c r="F791" s="304"/>
      <c r="G791" s="374"/>
      <c r="H791" s="334"/>
      <c r="I791" s="304"/>
      <c r="J791" s="304"/>
    </row>
    <row r="792" spans="1:10">
      <c r="A792" s="331" t="s">
        <v>1867</v>
      </c>
      <c r="B792" s="339" t="s">
        <v>1212</v>
      </c>
      <c r="C792" s="396" t="s">
        <v>2617</v>
      </c>
      <c r="D792" s="334" t="s">
        <v>31</v>
      </c>
      <c r="E792" s="360">
        <v>20000</v>
      </c>
      <c r="F792" s="304"/>
      <c r="G792" s="374"/>
      <c r="H792" s="334"/>
      <c r="I792" s="304"/>
      <c r="J792" s="304"/>
    </row>
    <row r="793" spans="1:10">
      <c r="A793" s="331" t="s">
        <v>1868</v>
      </c>
      <c r="B793" s="339" t="s">
        <v>1212</v>
      </c>
      <c r="C793" s="397" t="s">
        <v>1359</v>
      </c>
      <c r="D793" s="334" t="s">
        <v>31</v>
      </c>
      <c r="E793" s="360">
        <v>13000</v>
      </c>
      <c r="F793" s="304"/>
      <c r="G793" s="374"/>
      <c r="H793" s="334"/>
      <c r="I793" s="304"/>
      <c r="J793" s="304"/>
    </row>
    <row r="794" spans="1:10" ht="25.5">
      <c r="A794" s="331" t="s">
        <v>1869</v>
      </c>
      <c r="B794" s="339" t="s">
        <v>1212</v>
      </c>
      <c r="C794" s="395" t="s">
        <v>2753</v>
      </c>
      <c r="D794" s="334" t="s">
        <v>31</v>
      </c>
      <c r="E794" s="360">
        <v>20000</v>
      </c>
      <c r="F794" s="304"/>
      <c r="G794" s="374"/>
      <c r="H794" s="334"/>
      <c r="I794" s="304"/>
      <c r="J794" s="304"/>
    </row>
    <row r="795" spans="1:10" ht="25.5">
      <c r="A795" s="331" t="s">
        <v>1870</v>
      </c>
      <c r="B795" s="339" t="s">
        <v>1212</v>
      </c>
      <c r="C795" s="395" t="s">
        <v>2754</v>
      </c>
      <c r="D795" s="334" t="s">
        <v>31</v>
      </c>
      <c r="E795" s="360">
        <v>20000</v>
      </c>
      <c r="F795" s="304"/>
      <c r="G795" s="374"/>
      <c r="H795" s="334"/>
      <c r="I795" s="304"/>
      <c r="J795" s="304"/>
    </row>
    <row r="796" spans="1:10" ht="25.5">
      <c r="A796" s="331" t="s">
        <v>1871</v>
      </c>
      <c r="B796" s="339" t="s">
        <v>1212</v>
      </c>
      <c r="C796" s="395" t="s">
        <v>1360</v>
      </c>
      <c r="D796" s="334" t="s">
        <v>31</v>
      </c>
      <c r="E796" s="360">
        <v>150</v>
      </c>
      <c r="F796" s="304"/>
      <c r="G796" s="374"/>
      <c r="H796" s="371"/>
      <c r="I796" s="318"/>
      <c r="J796" s="304"/>
    </row>
    <row r="797" spans="1:10">
      <c r="A797" s="332"/>
      <c r="B797" s="341"/>
      <c r="C797" s="385"/>
      <c r="D797" s="335"/>
      <c r="E797" s="358"/>
      <c r="F797" s="329"/>
      <c r="G797" s="378"/>
      <c r="H797" s="335"/>
      <c r="I797" s="373" t="s">
        <v>1872</v>
      </c>
      <c r="J797" s="319"/>
    </row>
    <row r="798" spans="1:10">
      <c r="A798" s="330" t="s">
        <v>1873</v>
      </c>
      <c r="B798" s="343" t="s">
        <v>1218</v>
      </c>
      <c r="C798" s="322"/>
      <c r="D798" s="333"/>
      <c r="E798" s="357"/>
      <c r="F798" s="320"/>
      <c r="G798" s="375"/>
      <c r="H798" s="333"/>
      <c r="I798" s="320"/>
      <c r="J798" s="320"/>
    </row>
    <row r="799" spans="1:10" ht="25.5">
      <c r="A799" s="331" t="s">
        <v>1874</v>
      </c>
      <c r="B799" s="298" t="s">
        <v>1220</v>
      </c>
      <c r="C799" s="298" t="s">
        <v>1221</v>
      </c>
      <c r="D799" s="334" t="s">
        <v>31</v>
      </c>
      <c r="E799" s="360">
        <v>40000</v>
      </c>
      <c r="F799" s="304"/>
      <c r="G799" s="374"/>
      <c r="H799" s="334"/>
      <c r="I799" s="304"/>
      <c r="J799" s="304"/>
    </row>
    <row r="800" spans="1:10" ht="25.5">
      <c r="A800" s="331" t="s">
        <v>1875</v>
      </c>
      <c r="B800" s="298" t="s">
        <v>1220</v>
      </c>
      <c r="C800" s="298" t="s">
        <v>1222</v>
      </c>
      <c r="D800" s="334" t="s">
        <v>31</v>
      </c>
      <c r="E800" s="360">
        <v>10000</v>
      </c>
      <c r="F800" s="304"/>
      <c r="G800" s="374"/>
      <c r="H800" s="371"/>
      <c r="I800" s="318"/>
      <c r="J800" s="304"/>
    </row>
    <row r="801" spans="1:10">
      <c r="A801" s="332"/>
      <c r="B801" s="341"/>
      <c r="C801" s="385"/>
      <c r="D801" s="335"/>
      <c r="E801" s="358"/>
      <c r="F801" s="329"/>
      <c r="G801" s="378"/>
      <c r="H801" s="335"/>
      <c r="I801" s="373" t="s">
        <v>1876</v>
      </c>
      <c r="J801" s="319"/>
    </row>
    <row r="802" spans="1:10">
      <c r="A802" s="330" t="s">
        <v>1877</v>
      </c>
      <c r="B802" s="345" t="s">
        <v>1361</v>
      </c>
      <c r="C802" s="323"/>
      <c r="D802" s="333"/>
      <c r="E802" s="357"/>
      <c r="F802" s="320"/>
      <c r="G802" s="375"/>
      <c r="H802" s="333"/>
      <c r="I802" s="320"/>
      <c r="J802" s="320"/>
    </row>
    <row r="803" spans="1:10">
      <c r="A803" s="331" t="s">
        <v>1878</v>
      </c>
      <c r="B803" s="298" t="s">
        <v>1226</v>
      </c>
      <c r="C803" s="298" t="s">
        <v>1227</v>
      </c>
      <c r="D803" s="334" t="s">
        <v>31</v>
      </c>
      <c r="E803" s="359">
        <v>10000</v>
      </c>
      <c r="F803" s="304"/>
      <c r="G803" s="374"/>
      <c r="H803" s="334"/>
      <c r="I803" s="304"/>
      <c r="J803" s="304"/>
    </row>
    <row r="804" spans="1:10">
      <c r="A804" s="331" t="s">
        <v>1879</v>
      </c>
      <c r="B804" s="298" t="s">
        <v>1226</v>
      </c>
      <c r="C804" s="298" t="s">
        <v>1228</v>
      </c>
      <c r="D804" s="334" t="s">
        <v>31</v>
      </c>
      <c r="E804" s="359">
        <v>180000</v>
      </c>
      <c r="F804" s="304"/>
      <c r="G804" s="374"/>
      <c r="H804" s="334"/>
      <c r="I804" s="304"/>
      <c r="J804" s="304"/>
    </row>
    <row r="805" spans="1:10">
      <c r="A805" s="331" t="s">
        <v>1880</v>
      </c>
      <c r="B805" s="346" t="s">
        <v>1063</v>
      </c>
      <c r="C805" s="346" t="s">
        <v>1229</v>
      </c>
      <c r="D805" s="334" t="s">
        <v>31</v>
      </c>
      <c r="E805" s="365">
        <v>30</v>
      </c>
      <c r="F805" s="304"/>
      <c r="G805" s="374"/>
      <c r="H805" s="334"/>
      <c r="I805" s="304"/>
      <c r="J805" s="304"/>
    </row>
    <row r="806" spans="1:10" ht="25.5">
      <c r="A806" s="331" t="s">
        <v>1881</v>
      </c>
      <c r="B806" s="346" t="s">
        <v>1230</v>
      </c>
      <c r="C806" s="346" t="s">
        <v>1231</v>
      </c>
      <c r="D806" s="334" t="s">
        <v>49</v>
      </c>
      <c r="E806" s="359">
        <v>18</v>
      </c>
      <c r="F806" s="304"/>
      <c r="G806" s="374"/>
      <c r="H806" s="334"/>
      <c r="I806" s="304"/>
      <c r="J806" s="304"/>
    </row>
    <row r="807" spans="1:10" ht="38.25">
      <c r="A807" s="331" t="s">
        <v>1882</v>
      </c>
      <c r="B807" s="298" t="s">
        <v>1232</v>
      </c>
      <c r="C807" s="298" t="s">
        <v>1233</v>
      </c>
      <c r="D807" s="334" t="s">
        <v>31</v>
      </c>
      <c r="E807" s="359">
        <v>2000</v>
      </c>
      <c r="F807" s="304"/>
      <c r="G807" s="374"/>
      <c r="H807" s="334"/>
      <c r="I807" s="304"/>
      <c r="J807" s="304"/>
    </row>
    <row r="808" spans="1:10">
      <c r="A808" s="331" t="s">
        <v>1883</v>
      </c>
      <c r="B808" s="298" t="s">
        <v>1235</v>
      </c>
      <c r="C808" s="298" t="s">
        <v>1236</v>
      </c>
      <c r="D808" s="334" t="s">
        <v>49</v>
      </c>
      <c r="E808" s="359">
        <v>100</v>
      </c>
      <c r="F808" s="304"/>
      <c r="G808" s="374"/>
      <c r="H808" s="371"/>
      <c r="I808" s="318"/>
      <c r="J808" s="304"/>
    </row>
    <row r="809" spans="1:10" ht="25.5">
      <c r="A809" s="331" t="s">
        <v>1884</v>
      </c>
      <c r="B809" s="349" t="s">
        <v>1264</v>
      </c>
      <c r="C809" s="349" t="s">
        <v>1265</v>
      </c>
      <c r="D809" s="334" t="s">
        <v>31</v>
      </c>
      <c r="E809" s="367">
        <v>1700</v>
      </c>
      <c r="F809" s="304"/>
      <c r="G809" s="374"/>
      <c r="H809" s="334"/>
      <c r="I809" s="304"/>
      <c r="J809" s="304"/>
    </row>
    <row r="810" spans="1:10" ht="25.5">
      <c r="A810" s="331" t="s">
        <v>1885</v>
      </c>
      <c r="B810" s="350" t="s">
        <v>1266</v>
      </c>
      <c r="C810" s="350" t="s">
        <v>1267</v>
      </c>
      <c r="D810" s="334" t="s">
        <v>31</v>
      </c>
      <c r="E810" s="359">
        <v>24</v>
      </c>
      <c r="F810" s="304"/>
      <c r="G810" s="374"/>
      <c r="H810" s="334"/>
      <c r="I810" s="304"/>
      <c r="J810" s="304"/>
    </row>
    <row r="811" spans="1:10">
      <c r="A811" s="332"/>
      <c r="B811" s="341"/>
      <c r="C811" s="385"/>
      <c r="D811" s="335"/>
      <c r="E811" s="358"/>
      <c r="F811" s="329"/>
      <c r="G811" s="378"/>
      <c r="H811" s="335"/>
      <c r="I811" s="373" t="s">
        <v>1886</v>
      </c>
      <c r="J811" s="319"/>
    </row>
    <row r="812" spans="1:10">
      <c r="A812" s="330" t="s">
        <v>1887</v>
      </c>
      <c r="B812" s="345" t="s">
        <v>1362</v>
      </c>
      <c r="C812" s="323"/>
      <c r="D812" s="333"/>
      <c r="E812" s="357"/>
      <c r="F812" s="320"/>
      <c r="G812" s="375"/>
      <c r="H812" s="333"/>
      <c r="I812" s="320"/>
      <c r="J812" s="320"/>
    </row>
    <row r="813" spans="1:10" ht="25.5">
      <c r="A813" s="331" t="s">
        <v>1888</v>
      </c>
      <c r="B813" s="298" t="s">
        <v>1234</v>
      </c>
      <c r="C813" s="298" t="s">
        <v>1363</v>
      </c>
      <c r="D813" s="334" t="s">
        <v>31</v>
      </c>
      <c r="E813" s="359">
        <v>45000</v>
      </c>
      <c r="F813" s="304"/>
      <c r="G813" s="374"/>
      <c r="H813" s="334"/>
      <c r="I813" s="304"/>
      <c r="J813" s="304"/>
    </row>
    <row r="814" spans="1:10">
      <c r="A814" s="332"/>
      <c r="B814" s="341"/>
      <c r="C814" s="385"/>
      <c r="D814" s="335"/>
      <c r="E814" s="358"/>
      <c r="F814" s="329"/>
      <c r="G814" s="378"/>
      <c r="H814" s="335"/>
      <c r="I814" s="373" t="s">
        <v>1889</v>
      </c>
      <c r="J814" s="319"/>
    </row>
    <row r="815" spans="1:10">
      <c r="A815" s="330" t="s">
        <v>1890</v>
      </c>
      <c r="B815" s="347" t="s">
        <v>1239</v>
      </c>
      <c r="C815" s="356"/>
      <c r="D815" s="333"/>
      <c r="E815" s="357"/>
      <c r="F815" s="320"/>
      <c r="G815" s="375"/>
      <c r="H815" s="333"/>
      <c r="I815" s="320"/>
      <c r="J815" s="320"/>
    </row>
    <row r="816" spans="1:10" ht="25.5">
      <c r="A816" s="331" t="s">
        <v>1891</v>
      </c>
      <c r="B816" s="298" t="s">
        <v>1009</v>
      </c>
      <c r="C816" s="298" t="s">
        <v>1364</v>
      </c>
      <c r="D816" s="334" t="s">
        <v>49</v>
      </c>
      <c r="E816" s="359">
        <v>24</v>
      </c>
      <c r="F816" s="334" t="s">
        <v>2900</v>
      </c>
      <c r="G816" s="749">
        <v>1.6</v>
      </c>
      <c r="H816" s="749">
        <v>1.6</v>
      </c>
      <c r="I816" s="1145">
        <v>0.21</v>
      </c>
      <c r="J816" s="749">
        <f>G816*12*1.21</f>
        <v>23.232000000000003</v>
      </c>
    </row>
    <row r="817" spans="1:10">
      <c r="A817" s="331" t="s">
        <v>1892</v>
      </c>
      <c r="B817" s="298" t="s">
        <v>1241</v>
      </c>
      <c r="C817" s="298" t="s">
        <v>1365</v>
      </c>
      <c r="D817" s="334" t="s">
        <v>49</v>
      </c>
      <c r="E817" s="359">
        <v>25</v>
      </c>
      <c r="F817" s="334" t="s">
        <v>2900</v>
      </c>
      <c r="G817" s="749">
        <v>0.67</v>
      </c>
      <c r="H817" s="334">
        <v>0.67</v>
      </c>
      <c r="I817" s="1145">
        <v>0.21</v>
      </c>
      <c r="J817" s="749">
        <f>G817*E817*1.21</f>
        <v>20.267499999999998</v>
      </c>
    </row>
    <row r="818" spans="1:10" ht="25.5">
      <c r="A818" s="331" t="s">
        <v>1893</v>
      </c>
      <c r="B818" s="298" t="s">
        <v>1242</v>
      </c>
      <c r="C818" s="298" t="s">
        <v>1366</v>
      </c>
      <c r="D818" s="334" t="s">
        <v>49</v>
      </c>
      <c r="E818" s="359">
        <v>2844</v>
      </c>
      <c r="F818" s="334" t="s">
        <v>2900</v>
      </c>
      <c r="G818" s="749">
        <v>1.6</v>
      </c>
      <c r="H818" s="749">
        <v>1.6</v>
      </c>
      <c r="I818" s="1145">
        <v>0.21</v>
      </c>
      <c r="J818" s="749">
        <f>G818*1422*1.21</f>
        <v>2752.9920000000002</v>
      </c>
    </row>
    <row r="819" spans="1:10">
      <c r="A819" s="331" t="s">
        <v>1894</v>
      </c>
      <c r="B819" s="298" t="s">
        <v>1241</v>
      </c>
      <c r="C819" s="298" t="s">
        <v>1367</v>
      </c>
      <c r="D819" s="334" t="s">
        <v>49</v>
      </c>
      <c r="E819" s="359">
        <v>15</v>
      </c>
      <c r="F819" s="334" t="s">
        <v>2900</v>
      </c>
      <c r="G819" s="749">
        <v>0.62</v>
      </c>
      <c r="H819" s="334">
        <v>0.62</v>
      </c>
      <c r="I819" s="1145">
        <v>0.21</v>
      </c>
      <c r="J819" s="749">
        <f>G819*E819*1.21</f>
        <v>11.253</v>
      </c>
    </row>
    <row r="820" spans="1:10">
      <c r="A820" s="331" t="s">
        <v>1895</v>
      </c>
      <c r="B820" s="298" t="s">
        <v>1243</v>
      </c>
      <c r="C820" s="298" t="s">
        <v>1368</v>
      </c>
      <c r="D820" s="334" t="s">
        <v>49</v>
      </c>
      <c r="E820" s="359">
        <v>150</v>
      </c>
      <c r="F820" s="334" t="s">
        <v>2900</v>
      </c>
      <c r="G820" s="749">
        <v>0.77</v>
      </c>
      <c r="H820" s="334">
        <v>0.77</v>
      </c>
      <c r="I820" s="1145">
        <v>0.21</v>
      </c>
      <c r="J820" s="749">
        <f>G820*E820*1.21</f>
        <v>139.755</v>
      </c>
    </row>
    <row r="821" spans="1:10" ht="38.25">
      <c r="A821" s="331" t="s">
        <v>1896</v>
      </c>
      <c r="B821" s="298" t="s">
        <v>1244</v>
      </c>
      <c r="C821" s="298" t="s">
        <v>1245</v>
      </c>
      <c r="D821" s="334" t="s">
        <v>49</v>
      </c>
      <c r="E821" s="359">
        <v>2100</v>
      </c>
      <c r="F821" s="334" t="s">
        <v>2900</v>
      </c>
      <c r="G821" s="749">
        <v>1.3</v>
      </c>
      <c r="H821" s="749">
        <v>1.3</v>
      </c>
      <c r="I821" s="1145">
        <v>0.21</v>
      </c>
      <c r="J821" s="749">
        <f>G821*E821*1.21</f>
        <v>3303.2999999999997</v>
      </c>
    </row>
    <row r="822" spans="1:10" ht="38.25">
      <c r="A822" s="331" t="s">
        <v>1897</v>
      </c>
      <c r="B822" s="298" t="s">
        <v>1244</v>
      </c>
      <c r="C822" s="298" t="s">
        <v>1246</v>
      </c>
      <c r="D822" s="334" t="s">
        <v>49</v>
      </c>
      <c r="E822" s="359">
        <v>1800</v>
      </c>
      <c r="F822" s="334" t="s">
        <v>2900</v>
      </c>
      <c r="G822" s="1154">
        <v>1.4</v>
      </c>
      <c r="H822" s="749">
        <v>1.4</v>
      </c>
      <c r="I822" s="1145">
        <v>0.21</v>
      </c>
      <c r="J822" s="749">
        <f>G822*E822*1.21</f>
        <v>3049.2</v>
      </c>
    </row>
    <row r="823" spans="1:10" ht="63.75">
      <c r="A823" s="331" t="s">
        <v>1898</v>
      </c>
      <c r="B823" s="298" t="s">
        <v>1247</v>
      </c>
      <c r="C823" s="298" t="s">
        <v>1248</v>
      </c>
      <c r="D823" s="334" t="s">
        <v>49</v>
      </c>
      <c r="E823" s="359">
        <v>500</v>
      </c>
      <c r="F823" s="334" t="s">
        <v>2904</v>
      </c>
      <c r="G823" s="749">
        <v>17.52</v>
      </c>
      <c r="H823" s="334">
        <v>17.52</v>
      </c>
      <c r="I823" s="1145">
        <v>0.21</v>
      </c>
      <c r="J823" s="749">
        <f>G823*695*1.21</f>
        <v>14733.444</v>
      </c>
    </row>
    <row r="824" spans="1:10">
      <c r="A824" s="331" t="s">
        <v>1899</v>
      </c>
      <c r="B824" s="298" t="s">
        <v>1249</v>
      </c>
      <c r="C824" s="298" t="s">
        <v>1369</v>
      </c>
      <c r="D824" s="334" t="s">
        <v>49</v>
      </c>
      <c r="E824" s="359">
        <v>1</v>
      </c>
      <c r="F824" s="334" t="s">
        <v>2900</v>
      </c>
      <c r="G824" s="749">
        <v>85</v>
      </c>
      <c r="H824" s="748">
        <v>85</v>
      </c>
      <c r="I824" s="1145">
        <v>0.21</v>
      </c>
      <c r="J824" s="334">
        <f>G824*1.21</f>
        <v>102.85</v>
      </c>
    </row>
    <row r="825" spans="1:10">
      <c r="A825" s="332"/>
      <c r="B825" s="341"/>
      <c r="C825" s="385"/>
      <c r="D825" s="335"/>
      <c r="E825" s="358"/>
      <c r="F825" s="329"/>
      <c r="G825" s="378"/>
      <c r="H825" s="335"/>
      <c r="I825" s="373" t="s">
        <v>1900</v>
      </c>
      <c r="J825" s="1146">
        <v>19947.349999999999</v>
      </c>
    </row>
    <row r="826" spans="1:10">
      <c r="A826" s="330" t="s">
        <v>1901</v>
      </c>
      <c r="B826" s="326" t="s">
        <v>2758</v>
      </c>
      <c r="C826" s="322"/>
      <c r="D826" s="333"/>
      <c r="E826" s="357"/>
      <c r="F826" s="320"/>
      <c r="G826" s="375"/>
      <c r="H826" s="333"/>
      <c r="I826" s="320"/>
      <c r="J826" s="320"/>
    </row>
    <row r="827" spans="1:10" ht="25.5">
      <c r="A827" s="331" t="s">
        <v>1902</v>
      </c>
      <c r="B827" s="340" t="s">
        <v>1056</v>
      </c>
      <c r="C827" s="395" t="s">
        <v>2623</v>
      </c>
      <c r="D827" s="334" t="s">
        <v>49</v>
      </c>
      <c r="E827" s="366">
        <v>1000</v>
      </c>
      <c r="F827" s="304"/>
      <c r="G827" s="374"/>
      <c r="H827" s="334"/>
      <c r="I827" s="304"/>
      <c r="J827" s="304"/>
    </row>
    <row r="828" spans="1:10" ht="38.25">
      <c r="A828" s="331" t="s">
        <v>1903</v>
      </c>
      <c r="B828" s="340" t="s">
        <v>1056</v>
      </c>
      <c r="C828" s="395" t="s">
        <v>2619</v>
      </c>
      <c r="D828" s="334" t="s">
        <v>49</v>
      </c>
      <c r="E828" s="366">
        <v>6</v>
      </c>
      <c r="F828" s="304"/>
      <c r="G828" s="374"/>
      <c r="H828" s="334"/>
      <c r="I828" s="304"/>
      <c r="J828" s="304"/>
    </row>
    <row r="829" spans="1:10" ht="38.25">
      <c r="A829" s="331" t="s">
        <v>1904</v>
      </c>
      <c r="B829" s="340" t="s">
        <v>1056</v>
      </c>
      <c r="C829" s="395" t="s">
        <v>2620</v>
      </c>
      <c r="D829" s="334" t="s">
        <v>49</v>
      </c>
      <c r="E829" s="366">
        <v>36</v>
      </c>
      <c r="F829" s="304"/>
      <c r="G829" s="374"/>
      <c r="H829" s="334"/>
      <c r="I829" s="304"/>
      <c r="J829" s="304"/>
    </row>
    <row r="830" spans="1:10" ht="38.25">
      <c r="A830" s="331" t="s">
        <v>1905</v>
      </c>
      <c r="B830" s="340" t="s">
        <v>1056</v>
      </c>
      <c r="C830" s="395" t="s">
        <v>2621</v>
      </c>
      <c r="D830" s="334" t="s">
        <v>49</v>
      </c>
      <c r="E830" s="366">
        <v>450</v>
      </c>
      <c r="F830" s="304"/>
      <c r="G830" s="374"/>
      <c r="H830" s="334"/>
      <c r="I830" s="304"/>
      <c r="J830" s="304"/>
    </row>
    <row r="831" spans="1:10" ht="25.5">
      <c r="A831" s="331" t="s">
        <v>1906</v>
      </c>
      <c r="B831" s="340" t="s">
        <v>1056</v>
      </c>
      <c r="C831" s="395" t="s">
        <v>2622</v>
      </c>
      <c r="D831" s="334" t="s">
        <v>49</v>
      </c>
      <c r="E831" s="366">
        <v>30</v>
      </c>
      <c r="F831" s="304"/>
      <c r="G831" s="374"/>
      <c r="H831" s="334"/>
      <c r="I831" s="304"/>
      <c r="J831" s="304"/>
    </row>
    <row r="832" spans="1:10" ht="25.5">
      <c r="A832" s="331" t="s">
        <v>1907</v>
      </c>
      <c r="B832" s="340" t="s">
        <v>1254</v>
      </c>
      <c r="C832" s="395" t="s">
        <v>1255</v>
      </c>
      <c r="D832" s="334" t="s">
        <v>31</v>
      </c>
      <c r="E832" s="366">
        <v>180</v>
      </c>
      <c r="F832" s="304"/>
      <c r="G832" s="374"/>
      <c r="H832" s="334"/>
      <c r="I832" s="304"/>
      <c r="J832" s="304"/>
    </row>
    <row r="833" spans="1:10" ht="25.5">
      <c r="A833" s="331" t="s">
        <v>1908</v>
      </c>
      <c r="B833" s="340" t="s">
        <v>1254</v>
      </c>
      <c r="C833" s="395" t="s">
        <v>1256</v>
      </c>
      <c r="D833" s="334" t="s">
        <v>31</v>
      </c>
      <c r="E833" s="366">
        <v>150</v>
      </c>
      <c r="F833" s="304"/>
      <c r="G833" s="374"/>
      <c r="H833" s="334"/>
      <c r="I833" s="304"/>
      <c r="J833" s="304"/>
    </row>
    <row r="834" spans="1:10" ht="25.5">
      <c r="A834" s="331" t="s">
        <v>1909</v>
      </c>
      <c r="B834" s="340" t="s">
        <v>1254</v>
      </c>
      <c r="C834" s="395" t="s">
        <v>1257</v>
      </c>
      <c r="D834" s="334" t="s">
        <v>31</v>
      </c>
      <c r="E834" s="366">
        <v>3600</v>
      </c>
      <c r="F834" s="304"/>
      <c r="G834" s="374"/>
      <c r="H834" s="334"/>
      <c r="I834" s="304"/>
      <c r="J834" s="304"/>
    </row>
    <row r="835" spans="1:10">
      <c r="A835" s="331" t="s">
        <v>1910</v>
      </c>
      <c r="B835" s="340" t="s">
        <v>1254</v>
      </c>
      <c r="C835" s="395" t="s">
        <v>1258</v>
      </c>
      <c r="D835" s="334" t="s">
        <v>31</v>
      </c>
      <c r="E835" s="366">
        <v>180</v>
      </c>
      <c r="F835" s="304"/>
      <c r="G835" s="374"/>
      <c r="H835" s="371"/>
      <c r="I835" s="318"/>
      <c r="J835" s="304"/>
    </row>
    <row r="836" spans="1:10">
      <c r="A836" s="332"/>
      <c r="B836" s="341"/>
      <c r="C836" s="385"/>
      <c r="D836" s="335"/>
      <c r="E836" s="358"/>
      <c r="F836" s="329"/>
      <c r="G836" s="378"/>
      <c r="H836" s="335"/>
      <c r="I836" s="373" t="s">
        <v>1911</v>
      </c>
      <c r="J836" s="319"/>
    </row>
    <row r="837" spans="1:10">
      <c r="A837" s="330" t="s">
        <v>1912</v>
      </c>
      <c r="B837" s="347" t="s">
        <v>1370</v>
      </c>
      <c r="C837" s="323"/>
      <c r="D837" s="333"/>
      <c r="E837" s="357"/>
      <c r="F837" s="320"/>
      <c r="G837" s="375"/>
      <c r="H837" s="333"/>
      <c r="I837" s="320"/>
      <c r="J837" s="320"/>
    </row>
    <row r="838" spans="1:10">
      <c r="A838" s="331" t="s">
        <v>1913</v>
      </c>
      <c r="B838" s="348" t="s">
        <v>1262</v>
      </c>
      <c r="C838" s="348" t="s">
        <v>1263</v>
      </c>
      <c r="D838" s="334" t="s">
        <v>31</v>
      </c>
      <c r="E838" s="299">
        <v>5000</v>
      </c>
      <c r="F838" s="304"/>
      <c r="G838" s="374"/>
      <c r="H838" s="334"/>
      <c r="I838" s="304"/>
      <c r="J838" s="304"/>
    </row>
    <row r="839" spans="1:10">
      <c r="A839" s="332"/>
      <c r="B839" s="341"/>
      <c r="C839" s="385"/>
      <c r="D839" s="335"/>
      <c r="E839" s="358"/>
      <c r="F839" s="329"/>
      <c r="G839" s="378"/>
      <c r="H839" s="335"/>
      <c r="I839" s="373" t="s">
        <v>1914</v>
      </c>
      <c r="J839" s="319"/>
    </row>
    <row r="840" spans="1:10">
      <c r="A840" s="330" t="s">
        <v>1917</v>
      </c>
      <c r="B840" s="347" t="s">
        <v>1371</v>
      </c>
      <c r="C840" s="323"/>
      <c r="D840" s="333"/>
      <c r="E840" s="357"/>
      <c r="F840" s="320"/>
      <c r="G840" s="375"/>
      <c r="H840" s="333"/>
      <c r="I840" s="320"/>
      <c r="J840" s="320"/>
    </row>
    <row r="841" spans="1:10" ht="25.5">
      <c r="A841" s="331" t="s">
        <v>1921</v>
      </c>
      <c r="B841" s="351" t="s">
        <v>1268</v>
      </c>
      <c r="C841" s="351" t="s">
        <v>1269</v>
      </c>
      <c r="D841" s="334" t="s">
        <v>31</v>
      </c>
      <c r="E841" s="368">
        <v>15000</v>
      </c>
      <c r="F841" s="304"/>
      <c r="G841" s="374"/>
      <c r="H841" s="334"/>
      <c r="I841" s="304"/>
      <c r="J841" s="304"/>
    </row>
    <row r="842" spans="1:10">
      <c r="A842" s="332"/>
      <c r="B842" s="341"/>
      <c r="C842" s="385"/>
      <c r="D842" s="335"/>
      <c r="E842" s="358"/>
      <c r="F842" s="329"/>
      <c r="G842" s="378"/>
      <c r="H842" s="335"/>
      <c r="I842" s="373" t="s">
        <v>1915</v>
      </c>
      <c r="J842" s="319"/>
    </row>
    <row r="843" spans="1:10">
      <c r="A843" s="330" t="s">
        <v>1918</v>
      </c>
      <c r="B843" s="347" t="s">
        <v>1372</v>
      </c>
      <c r="C843" s="323"/>
      <c r="D843" s="333"/>
      <c r="E843" s="357"/>
      <c r="F843" s="320"/>
      <c r="G843" s="375"/>
      <c r="H843" s="333"/>
      <c r="I843" s="320"/>
      <c r="J843" s="320"/>
    </row>
    <row r="844" spans="1:10" ht="25.5">
      <c r="A844" s="331" t="s">
        <v>1922</v>
      </c>
      <c r="B844" s="350" t="s">
        <v>1270</v>
      </c>
      <c r="C844" s="350" t="s">
        <v>1270</v>
      </c>
      <c r="D844" s="334" t="s">
        <v>31</v>
      </c>
      <c r="E844" s="360">
        <v>200</v>
      </c>
      <c r="F844" s="304"/>
      <c r="G844" s="374"/>
      <c r="H844" s="371"/>
      <c r="I844" s="318"/>
      <c r="J844" s="304"/>
    </row>
    <row r="845" spans="1:10">
      <c r="A845" s="332"/>
      <c r="B845" s="341"/>
      <c r="C845" s="385"/>
      <c r="D845" s="335"/>
      <c r="E845" s="358"/>
      <c r="F845" s="329"/>
      <c r="G845" s="378"/>
      <c r="H845" s="335"/>
      <c r="I845" s="373" t="s">
        <v>1916</v>
      </c>
      <c r="J845" s="319"/>
    </row>
    <row r="846" spans="1:10">
      <c r="A846" s="330" t="s">
        <v>1919</v>
      </c>
      <c r="B846" s="347" t="s">
        <v>1373</v>
      </c>
      <c r="C846" s="323"/>
      <c r="D846" s="333"/>
      <c r="E846" s="357"/>
      <c r="F846" s="320"/>
      <c r="G846" s="375"/>
      <c r="H846" s="333"/>
      <c r="I846" s="320"/>
      <c r="J846" s="320"/>
    </row>
    <row r="847" spans="1:10" ht="51">
      <c r="A847" s="331" t="s">
        <v>1920</v>
      </c>
      <c r="B847" s="302" t="s">
        <v>1271</v>
      </c>
      <c r="C847" s="305" t="s">
        <v>1272</v>
      </c>
      <c r="D847" s="141" t="s">
        <v>31</v>
      </c>
      <c r="E847" s="299">
        <v>15000</v>
      </c>
      <c r="F847" s="304"/>
      <c r="G847" s="374"/>
      <c r="H847" s="371"/>
      <c r="I847" s="318"/>
      <c r="J847" s="304"/>
    </row>
    <row r="848" spans="1:10" ht="38.25">
      <c r="A848" s="331" t="s">
        <v>1923</v>
      </c>
      <c r="B848" s="302" t="s">
        <v>1271</v>
      </c>
      <c r="C848" s="305" t="s">
        <v>1273</v>
      </c>
      <c r="D848" s="141" t="s">
        <v>49</v>
      </c>
      <c r="E848" s="299">
        <v>1500</v>
      </c>
      <c r="F848" s="304"/>
      <c r="G848" s="374"/>
      <c r="H848" s="371"/>
      <c r="I848" s="318"/>
      <c r="J848" s="304"/>
    </row>
    <row r="849" spans="1:10" ht="25.5">
      <c r="A849" s="331" t="s">
        <v>1924</v>
      </c>
      <c r="B849" s="346" t="s">
        <v>1159</v>
      </c>
      <c r="C849" s="298" t="s">
        <v>1274</v>
      </c>
      <c r="D849" s="334" t="s">
        <v>31</v>
      </c>
      <c r="E849" s="360">
        <v>100000</v>
      </c>
      <c r="F849" s="304"/>
      <c r="G849" s="374"/>
      <c r="H849" s="371"/>
      <c r="I849" s="318"/>
      <c r="J849" s="304"/>
    </row>
    <row r="850" spans="1:10" ht="25.5">
      <c r="A850" s="331" t="s">
        <v>1925</v>
      </c>
      <c r="B850" s="346" t="s">
        <v>1159</v>
      </c>
      <c r="C850" s="298" t="s">
        <v>1275</v>
      </c>
      <c r="D850" s="334" t="s">
        <v>31</v>
      </c>
      <c r="E850" s="360">
        <v>100000</v>
      </c>
      <c r="F850" s="304"/>
      <c r="G850" s="374"/>
      <c r="H850" s="371"/>
      <c r="I850" s="318"/>
      <c r="J850" s="304"/>
    </row>
    <row r="851" spans="1:10">
      <c r="A851" s="332"/>
      <c r="B851" s="341"/>
      <c r="C851" s="385"/>
      <c r="D851" s="335"/>
      <c r="E851" s="358"/>
      <c r="F851" s="329"/>
      <c r="G851" s="378"/>
      <c r="H851" s="335"/>
      <c r="I851" s="373" t="s">
        <v>1926</v>
      </c>
      <c r="J851" s="319"/>
    </row>
    <row r="852" spans="1:10">
      <c r="A852" s="330" t="s">
        <v>1927</v>
      </c>
      <c r="B852" s="323" t="s">
        <v>1375</v>
      </c>
      <c r="C852" s="323"/>
      <c r="D852" s="333"/>
      <c r="E852" s="357"/>
      <c r="F852" s="320"/>
      <c r="G852" s="375"/>
      <c r="H852" s="333"/>
      <c r="I852" s="320"/>
      <c r="J852" s="320"/>
    </row>
    <row r="853" spans="1:10" ht="25.5">
      <c r="A853" s="331" t="s">
        <v>1929</v>
      </c>
      <c r="B853" s="346" t="s">
        <v>1279</v>
      </c>
      <c r="C853" s="346" t="s">
        <v>1280</v>
      </c>
      <c r="D853" s="334" t="s">
        <v>49</v>
      </c>
      <c r="E853" s="359">
        <v>20</v>
      </c>
      <c r="F853" s="304"/>
      <c r="G853" s="374"/>
      <c r="H853" s="334"/>
      <c r="I853" s="304"/>
      <c r="J853" s="304"/>
    </row>
    <row r="854" spans="1:10" ht="25.5">
      <c r="A854" s="331" t="s">
        <v>1930</v>
      </c>
      <c r="B854" s="352" t="s">
        <v>1279</v>
      </c>
      <c r="C854" s="346" t="s">
        <v>1374</v>
      </c>
      <c r="D854" s="334" t="s">
        <v>49</v>
      </c>
      <c r="E854" s="359">
        <v>12000</v>
      </c>
      <c r="F854" s="304"/>
      <c r="G854" s="374"/>
      <c r="H854" s="334"/>
      <c r="I854" s="304"/>
      <c r="J854" s="304"/>
    </row>
    <row r="855" spans="1:10">
      <c r="A855" s="332"/>
      <c r="B855" s="341"/>
      <c r="C855" s="385"/>
      <c r="D855" s="335"/>
      <c r="E855" s="358"/>
      <c r="F855" s="329"/>
      <c r="G855" s="378"/>
      <c r="H855" s="335"/>
      <c r="I855" s="373" t="s">
        <v>1931</v>
      </c>
      <c r="J855" s="319"/>
    </row>
    <row r="856" spans="1:10">
      <c r="A856" s="330" t="s">
        <v>1928</v>
      </c>
      <c r="B856" s="323" t="s">
        <v>1235</v>
      </c>
      <c r="C856" s="323"/>
      <c r="D856" s="333"/>
      <c r="E856" s="357"/>
      <c r="F856" s="320"/>
      <c r="G856" s="375"/>
      <c r="H856" s="333"/>
      <c r="I856" s="320"/>
      <c r="J856" s="320"/>
    </row>
    <row r="857" spans="1:10">
      <c r="A857" s="331" t="s">
        <v>1932</v>
      </c>
      <c r="B857" s="352" t="s">
        <v>1279</v>
      </c>
      <c r="C857" s="298" t="s">
        <v>1281</v>
      </c>
      <c r="D857" s="334" t="s">
        <v>31</v>
      </c>
      <c r="E857" s="359">
        <v>2000</v>
      </c>
      <c r="F857" s="304"/>
      <c r="G857" s="374"/>
      <c r="H857" s="334"/>
      <c r="I857" s="304"/>
      <c r="J857" s="304"/>
    </row>
    <row r="858" spans="1:10">
      <c r="A858" s="331" t="s">
        <v>1933</v>
      </c>
      <c r="B858" s="352" t="s">
        <v>1279</v>
      </c>
      <c r="C858" s="346" t="s">
        <v>1282</v>
      </c>
      <c r="D858" s="334" t="s">
        <v>31</v>
      </c>
      <c r="E858" s="365">
        <v>66000</v>
      </c>
      <c r="F858" s="304"/>
      <c r="G858" s="374"/>
      <c r="H858" s="334"/>
      <c r="I858" s="304"/>
      <c r="J858" s="304"/>
    </row>
    <row r="859" spans="1:10">
      <c r="A859" s="331" t="s">
        <v>1934</v>
      </c>
      <c r="B859" s="352" t="s">
        <v>1279</v>
      </c>
      <c r="C859" s="346" t="s">
        <v>1283</v>
      </c>
      <c r="D859" s="334" t="s">
        <v>31</v>
      </c>
      <c r="E859" s="359">
        <v>6000</v>
      </c>
      <c r="F859" s="304"/>
      <c r="G859" s="374"/>
      <c r="H859" s="334"/>
      <c r="I859" s="304"/>
      <c r="J859" s="304"/>
    </row>
    <row r="860" spans="1:10">
      <c r="A860" s="331" t="s">
        <v>1935</v>
      </c>
      <c r="B860" s="352" t="s">
        <v>1279</v>
      </c>
      <c r="C860" s="346" t="s">
        <v>1284</v>
      </c>
      <c r="D860" s="334" t="s">
        <v>31</v>
      </c>
      <c r="E860" s="365">
        <v>45000</v>
      </c>
      <c r="F860" s="304"/>
      <c r="G860" s="374"/>
      <c r="H860" s="334"/>
      <c r="I860" s="304"/>
      <c r="J860" s="304"/>
    </row>
    <row r="861" spans="1:10">
      <c r="A861" s="331" t="s">
        <v>1936</v>
      </c>
      <c r="B861" s="352" t="s">
        <v>1279</v>
      </c>
      <c r="C861" s="398" t="s">
        <v>1285</v>
      </c>
      <c r="D861" s="334" t="s">
        <v>31</v>
      </c>
      <c r="E861" s="359">
        <v>48000</v>
      </c>
      <c r="F861" s="304"/>
      <c r="G861" s="374"/>
      <c r="H861" s="334"/>
      <c r="I861" s="304"/>
      <c r="J861" s="304"/>
    </row>
    <row r="862" spans="1:10">
      <c r="A862" s="331" t="s">
        <v>1937</v>
      </c>
      <c r="B862" s="352" t="s">
        <v>1279</v>
      </c>
      <c r="C862" s="398" t="s">
        <v>1376</v>
      </c>
      <c r="D862" s="334" t="s">
        <v>31</v>
      </c>
      <c r="E862" s="359">
        <v>30000</v>
      </c>
      <c r="F862" s="304"/>
      <c r="G862" s="374"/>
      <c r="H862" s="334"/>
      <c r="I862" s="304"/>
      <c r="J862" s="304"/>
    </row>
    <row r="863" spans="1:10" ht="25.5">
      <c r="A863" s="331" t="s">
        <v>1938</v>
      </c>
      <c r="B863" s="352" t="s">
        <v>1279</v>
      </c>
      <c r="C863" s="298" t="s">
        <v>1286</v>
      </c>
      <c r="D863" s="334" t="s">
        <v>31</v>
      </c>
      <c r="E863" s="365">
        <v>3000</v>
      </c>
      <c r="F863" s="304"/>
      <c r="G863" s="374"/>
      <c r="H863" s="334"/>
      <c r="I863" s="304"/>
      <c r="J863" s="304"/>
    </row>
    <row r="864" spans="1:10">
      <c r="A864" s="331" t="s">
        <v>1939</v>
      </c>
      <c r="B864" s="352" t="s">
        <v>1279</v>
      </c>
      <c r="C864" s="298" t="s">
        <v>1287</v>
      </c>
      <c r="D864" s="334" t="s">
        <v>31</v>
      </c>
      <c r="E864" s="365">
        <v>2000</v>
      </c>
      <c r="F864" s="304"/>
      <c r="G864" s="374"/>
      <c r="H864" s="334"/>
      <c r="I864" s="304"/>
      <c r="J864" s="304"/>
    </row>
    <row r="865" spans="1:10">
      <c r="A865" s="332"/>
      <c r="B865" s="341"/>
      <c r="C865" s="385"/>
      <c r="D865" s="335"/>
      <c r="E865" s="358"/>
      <c r="F865" s="329"/>
      <c r="G865" s="378"/>
      <c r="H865" s="335"/>
      <c r="I865" s="373" t="s">
        <v>1940</v>
      </c>
      <c r="J865" s="319"/>
    </row>
    <row r="866" spans="1:10">
      <c r="A866" s="330" t="s">
        <v>1941</v>
      </c>
      <c r="B866" s="323" t="s">
        <v>1377</v>
      </c>
      <c r="C866" s="323"/>
      <c r="D866" s="333"/>
      <c r="E866" s="357"/>
      <c r="F866" s="320"/>
      <c r="G866" s="375"/>
      <c r="H866" s="333"/>
      <c r="I866" s="320"/>
      <c r="J866" s="320"/>
    </row>
    <row r="867" spans="1:10" ht="51">
      <c r="A867" s="331" t="s">
        <v>1942</v>
      </c>
      <c r="B867" s="352" t="s">
        <v>1279</v>
      </c>
      <c r="C867" s="298" t="s">
        <v>1288</v>
      </c>
      <c r="D867" s="334" t="s">
        <v>31</v>
      </c>
      <c r="E867" s="359">
        <v>16000</v>
      </c>
      <c r="F867" s="304"/>
      <c r="G867" s="374"/>
      <c r="H867" s="334"/>
      <c r="I867" s="304"/>
      <c r="J867" s="304"/>
    </row>
    <row r="868" spans="1:10" ht="51">
      <c r="A868" s="331" t="s">
        <v>1943</v>
      </c>
      <c r="B868" s="352" t="s">
        <v>1279</v>
      </c>
      <c r="C868" s="298" t="s">
        <v>1289</v>
      </c>
      <c r="D868" s="334" t="s">
        <v>31</v>
      </c>
      <c r="E868" s="359">
        <v>13000</v>
      </c>
      <c r="F868" s="304"/>
      <c r="G868" s="374"/>
      <c r="H868" s="334"/>
      <c r="I868" s="304"/>
      <c r="J868" s="304"/>
    </row>
    <row r="869" spans="1:10" ht="69.75">
      <c r="A869" s="331" t="s">
        <v>1944</v>
      </c>
      <c r="B869" s="352" t="s">
        <v>1279</v>
      </c>
      <c r="C869" s="350" t="s">
        <v>1378</v>
      </c>
      <c r="D869" s="334" t="s">
        <v>49</v>
      </c>
      <c r="E869" s="359">
        <v>240</v>
      </c>
      <c r="F869" s="304"/>
      <c r="G869" s="374"/>
      <c r="H869" s="371"/>
      <c r="I869" s="318"/>
      <c r="J869" s="304"/>
    </row>
    <row r="870" spans="1:10">
      <c r="A870" s="332"/>
      <c r="B870" s="341"/>
      <c r="C870" s="385"/>
      <c r="D870" s="335"/>
      <c r="E870" s="358"/>
      <c r="F870" s="329"/>
      <c r="G870" s="378"/>
      <c r="H870" s="335"/>
      <c r="I870" s="373" t="s">
        <v>1945</v>
      </c>
      <c r="J870" s="319"/>
    </row>
    <row r="871" spans="1:10">
      <c r="A871" s="330" t="s">
        <v>1946</v>
      </c>
      <c r="B871" s="326" t="s">
        <v>1292</v>
      </c>
      <c r="C871" s="399"/>
      <c r="D871" s="333"/>
      <c r="E871" s="357"/>
      <c r="F871" s="320"/>
      <c r="G871" s="375"/>
      <c r="H871" s="333"/>
      <c r="I871" s="320"/>
      <c r="J871" s="320"/>
    </row>
    <row r="872" spans="1:10" ht="63.75">
      <c r="A872" s="331" t="s">
        <v>1947</v>
      </c>
      <c r="B872" s="340" t="s">
        <v>1294</v>
      </c>
      <c r="C872" s="395" t="s">
        <v>1294</v>
      </c>
      <c r="D872" s="334" t="s">
        <v>31</v>
      </c>
      <c r="E872" s="366">
        <v>2</v>
      </c>
      <c r="F872" s="304"/>
      <c r="G872" s="374"/>
      <c r="H872" s="334"/>
      <c r="I872" s="304"/>
      <c r="J872" s="304"/>
    </row>
    <row r="873" spans="1:10" ht="63.75">
      <c r="A873" s="331" t="s">
        <v>1948</v>
      </c>
      <c r="B873" s="340" t="s">
        <v>1295</v>
      </c>
      <c r="C873" s="395" t="s">
        <v>1295</v>
      </c>
      <c r="D873" s="334" t="s">
        <v>31</v>
      </c>
      <c r="E873" s="366">
        <v>1</v>
      </c>
      <c r="F873" s="304"/>
      <c r="G873" s="374"/>
      <c r="H873" s="334"/>
      <c r="I873" s="304"/>
      <c r="J873" s="304"/>
    </row>
    <row r="874" spans="1:10" ht="89.25">
      <c r="A874" s="331" t="s">
        <v>1949</v>
      </c>
      <c r="B874" s="353" t="s">
        <v>1296</v>
      </c>
      <c r="C874" s="400" t="s">
        <v>1296</v>
      </c>
      <c r="D874" s="334" t="s">
        <v>31</v>
      </c>
      <c r="E874" s="369">
        <v>3</v>
      </c>
      <c r="F874" s="304"/>
      <c r="G874" s="374"/>
      <c r="H874" s="334"/>
      <c r="I874" s="304"/>
      <c r="J874" s="304"/>
    </row>
    <row r="875" spans="1:10" ht="63.75">
      <c r="A875" s="331" t="s">
        <v>1950</v>
      </c>
      <c r="B875" s="340" t="s">
        <v>1297</v>
      </c>
      <c r="C875" s="395" t="s">
        <v>1297</v>
      </c>
      <c r="D875" s="334" t="s">
        <v>31</v>
      </c>
      <c r="E875" s="369">
        <v>1</v>
      </c>
      <c r="F875" s="339"/>
      <c r="G875" s="374"/>
      <c r="H875" s="334"/>
      <c r="I875" s="339"/>
      <c r="J875" s="339"/>
    </row>
    <row r="876" spans="1:10" ht="153">
      <c r="A876" s="331" t="s">
        <v>1951</v>
      </c>
      <c r="B876" s="340" t="s">
        <v>1298</v>
      </c>
      <c r="C876" s="395" t="s">
        <v>1298</v>
      </c>
      <c r="D876" s="334" t="s">
        <v>31</v>
      </c>
      <c r="E876" s="369">
        <v>1</v>
      </c>
      <c r="F876" s="339"/>
      <c r="G876" s="374"/>
      <c r="H876" s="334"/>
      <c r="I876" s="339"/>
      <c r="J876" s="339"/>
    </row>
    <row r="877" spans="1:10" ht="63.75">
      <c r="A877" s="331" t="s">
        <v>1952</v>
      </c>
      <c r="B877" s="340" t="s">
        <v>1299</v>
      </c>
      <c r="C877" s="395" t="s">
        <v>1299</v>
      </c>
      <c r="D877" s="334" t="s">
        <v>31</v>
      </c>
      <c r="E877" s="369">
        <v>1</v>
      </c>
      <c r="F877" s="339"/>
      <c r="G877" s="374"/>
      <c r="H877" s="334"/>
      <c r="I877" s="339"/>
      <c r="J877" s="339"/>
    </row>
    <row r="878" spans="1:10" ht="63.75">
      <c r="A878" s="331" t="s">
        <v>1953</v>
      </c>
      <c r="B878" s="340" t="s">
        <v>1300</v>
      </c>
      <c r="C878" s="395" t="s">
        <v>1300</v>
      </c>
      <c r="D878" s="334" t="s">
        <v>31</v>
      </c>
      <c r="E878" s="369">
        <v>1</v>
      </c>
      <c r="F878" s="339"/>
      <c r="G878" s="374"/>
      <c r="H878" s="334"/>
      <c r="I878" s="339"/>
      <c r="J878" s="339"/>
    </row>
    <row r="879" spans="1:10" ht="76.5">
      <c r="A879" s="331" t="s">
        <v>1954</v>
      </c>
      <c r="B879" s="340" t="s">
        <v>1301</v>
      </c>
      <c r="C879" s="395" t="s">
        <v>1301</v>
      </c>
      <c r="D879" s="334" t="s">
        <v>31</v>
      </c>
      <c r="E879" s="369">
        <v>1</v>
      </c>
      <c r="F879" s="339"/>
      <c r="G879" s="374"/>
      <c r="H879" s="334"/>
      <c r="I879" s="339"/>
      <c r="J879" s="339"/>
    </row>
    <row r="880" spans="1:10" ht="140.25">
      <c r="A880" s="331" t="s">
        <v>1955</v>
      </c>
      <c r="B880" s="340" t="s">
        <v>1302</v>
      </c>
      <c r="C880" s="395" t="s">
        <v>1302</v>
      </c>
      <c r="D880" s="334" t="s">
        <v>31</v>
      </c>
      <c r="E880" s="369">
        <v>1</v>
      </c>
      <c r="F880" s="339"/>
      <c r="G880" s="374"/>
      <c r="H880" s="372"/>
      <c r="I880" s="588"/>
      <c r="J880" s="339"/>
    </row>
    <row r="881" spans="1:10">
      <c r="A881" s="332"/>
      <c r="B881" s="341"/>
      <c r="C881" s="341"/>
      <c r="D881" s="335"/>
      <c r="E881" s="358"/>
      <c r="F881" s="373"/>
      <c r="G881" s="260"/>
      <c r="H881" s="335"/>
      <c r="I881" s="373" t="s">
        <v>1956</v>
      </c>
      <c r="J881" s="433"/>
    </row>
    <row r="882" spans="1:10">
      <c r="A882" s="330" t="s">
        <v>1957</v>
      </c>
      <c r="B882" s="342" t="s">
        <v>1305</v>
      </c>
      <c r="C882" s="386"/>
      <c r="D882" s="333"/>
      <c r="E882" s="357"/>
      <c r="F882" s="248"/>
      <c r="G882" s="375"/>
      <c r="H882" s="333"/>
      <c r="I882" s="248"/>
      <c r="J882" s="248"/>
    </row>
    <row r="883" spans="1:10">
      <c r="A883" s="331" t="s">
        <v>1958</v>
      </c>
      <c r="B883" s="293" t="s">
        <v>1310</v>
      </c>
      <c r="C883" s="293" t="s">
        <v>1311</v>
      </c>
      <c r="D883" s="294" t="s">
        <v>31</v>
      </c>
      <c r="E883" s="370">
        <v>3</v>
      </c>
      <c r="F883" s="339"/>
      <c r="G883" s="374"/>
      <c r="H883" s="334"/>
      <c r="I883" s="339"/>
      <c r="J883" s="339"/>
    </row>
    <row r="884" spans="1:10">
      <c r="A884" s="331" t="s">
        <v>1959</v>
      </c>
      <c r="B884" s="293" t="s">
        <v>1312</v>
      </c>
      <c r="C884" s="293" t="s">
        <v>1313</v>
      </c>
      <c r="D884" s="294" t="s">
        <v>31</v>
      </c>
      <c r="E884" s="361">
        <v>18</v>
      </c>
      <c r="F884" s="339"/>
      <c r="G884" s="374"/>
      <c r="H884" s="334"/>
      <c r="I884" s="339"/>
      <c r="J884" s="339"/>
    </row>
    <row r="885" spans="1:10">
      <c r="A885" s="331" t="s">
        <v>1960</v>
      </c>
      <c r="B885" s="293" t="s">
        <v>1314</v>
      </c>
      <c r="C885" s="293" t="s">
        <v>1315</v>
      </c>
      <c r="D885" s="294" t="s">
        <v>31</v>
      </c>
      <c r="E885" s="361">
        <v>300</v>
      </c>
      <c r="F885" s="339"/>
      <c r="G885" s="374"/>
      <c r="H885" s="334"/>
      <c r="I885" s="339"/>
      <c r="J885" s="339"/>
    </row>
    <row r="886" spans="1:10">
      <c r="A886" s="331" t="s">
        <v>1961</v>
      </c>
      <c r="B886" s="293" t="s">
        <v>1316</v>
      </c>
      <c r="C886" s="293" t="s">
        <v>1317</v>
      </c>
      <c r="D886" s="294" t="s">
        <v>31</v>
      </c>
      <c r="E886" s="361">
        <v>300</v>
      </c>
      <c r="F886" s="339"/>
      <c r="G886" s="374"/>
      <c r="H886" s="334"/>
      <c r="I886" s="339"/>
      <c r="J886" s="339"/>
    </row>
    <row r="887" spans="1:10">
      <c r="A887" s="331" t="s">
        <v>1962</v>
      </c>
      <c r="B887" s="589" t="s">
        <v>1318</v>
      </c>
      <c r="C887" s="293" t="s">
        <v>1319</v>
      </c>
      <c r="D887" s="294" t="s">
        <v>31</v>
      </c>
      <c r="E887" s="294">
        <v>300</v>
      </c>
      <c r="F887" s="339"/>
      <c r="G887" s="374"/>
      <c r="H887" s="334"/>
      <c r="I887" s="339"/>
      <c r="J887" s="339"/>
    </row>
    <row r="888" spans="1:10">
      <c r="A888" s="331" t="s">
        <v>1963</v>
      </c>
      <c r="B888" s="293" t="s">
        <v>1320</v>
      </c>
      <c r="C888" s="293" t="s">
        <v>1321</v>
      </c>
      <c r="D888" s="294" t="s">
        <v>31</v>
      </c>
      <c r="E888" s="361" t="s">
        <v>241</v>
      </c>
      <c r="F888" s="339"/>
      <c r="G888" s="374"/>
      <c r="H888" s="334"/>
      <c r="I888" s="339"/>
      <c r="J888" s="339"/>
    </row>
    <row r="889" spans="1:10">
      <c r="A889" s="331" t="s">
        <v>1964</v>
      </c>
      <c r="B889" s="293" t="s">
        <v>1322</v>
      </c>
      <c r="C889" s="293" t="s">
        <v>1323</v>
      </c>
      <c r="D889" s="294" t="s">
        <v>31</v>
      </c>
      <c r="E889" s="361">
        <v>3</v>
      </c>
      <c r="F889" s="339"/>
      <c r="G889" s="374"/>
      <c r="H889" s="334"/>
      <c r="I889" s="339"/>
      <c r="J889" s="339"/>
    </row>
    <row r="890" spans="1:10">
      <c r="A890" s="331" t="s">
        <v>1965</v>
      </c>
      <c r="B890" s="293" t="s">
        <v>840</v>
      </c>
      <c r="C890" s="293" t="s">
        <v>1324</v>
      </c>
      <c r="D890" s="294" t="s">
        <v>31</v>
      </c>
      <c r="E890" s="361">
        <v>2</v>
      </c>
      <c r="F890" s="339"/>
      <c r="G890" s="374"/>
      <c r="H890" s="371"/>
      <c r="I890" s="590"/>
      <c r="J890" s="339"/>
    </row>
    <row r="891" spans="1:10">
      <c r="A891" s="331" t="s">
        <v>1966</v>
      </c>
      <c r="B891" s="55" t="s">
        <v>1325</v>
      </c>
      <c r="C891" s="494" t="s">
        <v>1326</v>
      </c>
      <c r="D891" s="384" t="s">
        <v>31</v>
      </c>
      <c r="E891" s="384">
        <v>2</v>
      </c>
      <c r="F891" s="339"/>
      <c r="G891" s="374"/>
      <c r="H891" s="371"/>
      <c r="I891" s="590"/>
      <c r="J891" s="339"/>
    </row>
    <row r="892" spans="1:10">
      <c r="A892" s="332"/>
      <c r="B892" s="341"/>
      <c r="C892" s="341"/>
      <c r="D892" s="335"/>
      <c r="E892" s="358"/>
      <c r="F892" s="373"/>
      <c r="G892" s="260"/>
      <c r="H892" s="335"/>
      <c r="I892" s="373" t="s">
        <v>2755</v>
      </c>
      <c r="J892" s="433"/>
    </row>
    <row r="893" spans="1:10">
      <c r="A893" s="330" t="s">
        <v>1967</v>
      </c>
      <c r="B893" s="343" t="s">
        <v>1329</v>
      </c>
      <c r="C893" s="343"/>
      <c r="D893" s="336"/>
      <c r="E893" s="357"/>
      <c r="F893" s="343"/>
      <c r="G893" s="376"/>
      <c r="H893" s="336"/>
      <c r="I893" s="343"/>
      <c r="J893" s="343"/>
    </row>
    <row r="894" spans="1:10" ht="25.5">
      <c r="A894" s="381" t="s">
        <v>1968</v>
      </c>
      <c r="B894" s="382" t="s">
        <v>1331</v>
      </c>
      <c r="C894" s="590" t="s">
        <v>1332</v>
      </c>
      <c r="D894" s="371" t="s">
        <v>31</v>
      </c>
      <c r="E894" s="383">
        <v>60000</v>
      </c>
      <c r="F894" s="590"/>
      <c r="G894" s="377"/>
      <c r="H894" s="371"/>
      <c r="I894" s="590"/>
      <c r="J894" s="590"/>
    </row>
    <row r="895" spans="1:10" ht="25.5">
      <c r="A895" s="381" t="s">
        <v>1969</v>
      </c>
      <c r="B895" s="382" t="s">
        <v>1331</v>
      </c>
      <c r="C895" s="590" t="s">
        <v>1334</v>
      </c>
      <c r="D895" s="371" t="s">
        <v>31</v>
      </c>
      <c r="E895" s="383">
        <v>15000</v>
      </c>
      <c r="F895" s="590"/>
      <c r="G895" s="377"/>
      <c r="H895" s="371"/>
      <c r="I895" s="590"/>
      <c r="J895" s="590"/>
    </row>
    <row r="896" spans="1:10" ht="25.5">
      <c r="A896" s="381" t="s">
        <v>1970</v>
      </c>
      <c r="B896" s="382" t="s">
        <v>1335</v>
      </c>
      <c r="C896" s="590" t="s">
        <v>1336</v>
      </c>
      <c r="D896" s="371" t="s">
        <v>31</v>
      </c>
      <c r="E896" s="383">
        <v>3000</v>
      </c>
      <c r="F896" s="590"/>
      <c r="G896" s="377"/>
      <c r="H896" s="371"/>
      <c r="I896" s="590"/>
      <c r="J896" s="590"/>
    </row>
    <row r="897" spans="1:10" ht="25.5">
      <c r="A897" s="381" t="s">
        <v>1971</v>
      </c>
      <c r="B897" s="382" t="s">
        <v>1337</v>
      </c>
      <c r="C897" s="382" t="s">
        <v>1338</v>
      </c>
      <c r="D897" s="371" t="s">
        <v>31</v>
      </c>
      <c r="E897" s="383">
        <v>15000</v>
      </c>
      <c r="F897" s="590"/>
      <c r="G897" s="377"/>
      <c r="H897" s="371"/>
      <c r="I897" s="590"/>
      <c r="J897" s="590"/>
    </row>
    <row r="898" spans="1:10">
      <c r="A898" s="332"/>
      <c r="B898" s="341"/>
      <c r="C898" s="341"/>
      <c r="D898" s="335"/>
      <c r="E898" s="358"/>
      <c r="F898" s="373"/>
      <c r="G898" s="341"/>
      <c r="H898" s="335"/>
      <c r="I898" s="373" t="s">
        <v>1972</v>
      </c>
      <c r="J898" s="433"/>
    </row>
    <row r="899" spans="1:10">
      <c r="A899" s="330">
        <v>134</v>
      </c>
      <c r="B899" s="591" t="s">
        <v>1379</v>
      </c>
      <c r="C899" s="592"/>
      <c r="D899" s="593"/>
      <c r="E899" s="594"/>
      <c r="F899" s="595"/>
      <c r="G899" s="595"/>
      <c r="H899" s="595"/>
      <c r="I899" s="595"/>
      <c r="J899" s="595"/>
    </row>
    <row r="900" spans="1:10" ht="51">
      <c r="A900" s="381" t="s">
        <v>1973</v>
      </c>
      <c r="B900" s="486" t="s">
        <v>1988</v>
      </c>
      <c r="C900" s="487" t="s">
        <v>1380</v>
      </c>
      <c r="D900" s="402" t="s">
        <v>249</v>
      </c>
      <c r="E900" s="498">
        <v>36</v>
      </c>
      <c r="F900" s="489"/>
      <c r="G900" s="489"/>
      <c r="H900" s="489"/>
      <c r="I900" s="489"/>
      <c r="J900" s="489"/>
    </row>
    <row r="901" spans="1:10" ht="51">
      <c r="A901" s="381" t="s">
        <v>1974</v>
      </c>
      <c r="B901" s="486" t="s">
        <v>1989</v>
      </c>
      <c r="C901" s="487" t="s">
        <v>1381</v>
      </c>
      <c r="D901" s="402" t="s">
        <v>249</v>
      </c>
      <c r="E901" s="499">
        <v>36</v>
      </c>
      <c r="F901" s="489"/>
      <c r="G901" s="489"/>
      <c r="H901" s="489"/>
      <c r="I901" s="489"/>
      <c r="J901" s="489"/>
    </row>
    <row r="902" spans="1:10" ht="25.5">
      <c r="A902" s="381" t="s">
        <v>1975</v>
      </c>
      <c r="B902" s="491" t="s">
        <v>1382</v>
      </c>
      <c r="C902" s="487" t="s">
        <v>1383</v>
      </c>
      <c r="D902" s="402" t="s">
        <v>249</v>
      </c>
      <c r="E902" s="499">
        <v>180</v>
      </c>
      <c r="F902" s="489"/>
      <c r="G902" s="489"/>
      <c r="H902" s="489"/>
      <c r="I902" s="489"/>
      <c r="J902" s="489"/>
    </row>
    <row r="903" spans="1:10" ht="25.5">
      <c r="A903" s="381" t="s">
        <v>1976</v>
      </c>
      <c r="B903" s="491" t="s">
        <v>1384</v>
      </c>
      <c r="C903" s="487" t="s">
        <v>1385</v>
      </c>
      <c r="D903" s="402" t="s">
        <v>49</v>
      </c>
      <c r="E903" s="498">
        <v>90</v>
      </c>
      <c r="F903" s="489"/>
      <c r="G903" s="489"/>
      <c r="H903" s="489"/>
      <c r="I903" s="489"/>
      <c r="J903" s="489"/>
    </row>
    <row r="904" spans="1:10" ht="38.25">
      <c r="A904" s="381" t="s">
        <v>1977</v>
      </c>
      <c r="B904" s="491" t="s">
        <v>1386</v>
      </c>
      <c r="C904" s="487" t="s">
        <v>1387</v>
      </c>
      <c r="D904" s="488" t="s">
        <v>49</v>
      </c>
      <c r="E904" s="498">
        <v>72</v>
      </c>
      <c r="F904" s="489"/>
      <c r="G904" s="489"/>
      <c r="H904" s="489"/>
      <c r="I904" s="489"/>
      <c r="J904" s="489"/>
    </row>
    <row r="905" spans="1:10" ht="38.25">
      <c r="A905" s="381" t="s">
        <v>1978</v>
      </c>
      <c r="B905" s="492" t="s">
        <v>1388</v>
      </c>
      <c r="C905" s="402" t="s">
        <v>1389</v>
      </c>
      <c r="D905" s="488" t="s">
        <v>31</v>
      </c>
      <c r="E905" s="500">
        <v>8</v>
      </c>
      <c r="F905" s="489"/>
      <c r="G905" s="489"/>
      <c r="H905" s="489"/>
      <c r="I905" s="489"/>
      <c r="J905" s="489"/>
    </row>
    <row r="906" spans="1:10" ht="38.25">
      <c r="A906" s="381" t="s">
        <v>1979</v>
      </c>
      <c r="B906" s="402" t="s">
        <v>1390</v>
      </c>
      <c r="C906" s="402" t="s">
        <v>1391</v>
      </c>
      <c r="D906" s="488" t="s">
        <v>31</v>
      </c>
      <c r="E906" s="500">
        <v>8</v>
      </c>
      <c r="F906" s="489"/>
      <c r="G906" s="489"/>
      <c r="H906" s="489"/>
      <c r="I906" s="489"/>
      <c r="J906" s="489"/>
    </row>
    <row r="907" spans="1:10" ht="25.5">
      <c r="A907" s="381" t="s">
        <v>1980</v>
      </c>
      <c r="B907" s="402" t="s">
        <v>1392</v>
      </c>
      <c r="C907" s="402" t="s">
        <v>1393</v>
      </c>
      <c r="D907" s="488" t="s">
        <v>31</v>
      </c>
      <c r="E907" s="500">
        <v>5</v>
      </c>
      <c r="F907" s="489"/>
      <c r="G907" s="489"/>
      <c r="H907" s="489"/>
      <c r="I907" s="489"/>
      <c r="J907" s="489"/>
    </row>
    <row r="908" spans="1:10" ht="38.25">
      <c r="A908" s="381" t="s">
        <v>1981</v>
      </c>
      <c r="B908" s="402" t="s">
        <v>1394</v>
      </c>
      <c r="C908" s="493" t="s">
        <v>1395</v>
      </c>
      <c r="D908" s="488" t="s">
        <v>31</v>
      </c>
      <c r="E908" s="500">
        <v>36</v>
      </c>
      <c r="F908" s="489"/>
      <c r="G908" s="489"/>
      <c r="H908" s="489"/>
      <c r="I908" s="489"/>
      <c r="J908" s="489"/>
    </row>
    <row r="909" spans="1:10" ht="25.5">
      <c r="A909" s="381" t="s">
        <v>1982</v>
      </c>
      <c r="B909" s="402" t="s">
        <v>1396</v>
      </c>
      <c r="C909" s="402" t="s">
        <v>1397</v>
      </c>
      <c r="D909" s="488" t="s">
        <v>31</v>
      </c>
      <c r="E909" s="500">
        <v>10</v>
      </c>
      <c r="F909" s="489"/>
      <c r="G909" s="489"/>
      <c r="H909" s="489"/>
      <c r="I909" s="489"/>
      <c r="J909" s="489"/>
    </row>
    <row r="910" spans="1:10" ht="38.25">
      <c r="A910" s="381" t="s">
        <v>1983</v>
      </c>
      <c r="B910" s="488" t="s">
        <v>1398</v>
      </c>
      <c r="C910" s="493" t="s">
        <v>1399</v>
      </c>
      <c r="D910" s="488" t="s">
        <v>49</v>
      </c>
      <c r="E910" s="501">
        <v>144</v>
      </c>
      <c r="F910" s="489"/>
      <c r="G910" s="489"/>
      <c r="H910" s="489"/>
      <c r="I910" s="489"/>
      <c r="J910" s="489"/>
    </row>
    <row r="911" spans="1:10" ht="38.25">
      <c r="A911" s="381" t="s">
        <v>1984</v>
      </c>
      <c r="B911" s="488" t="s">
        <v>1400</v>
      </c>
      <c r="C911" s="493" t="s">
        <v>1401</v>
      </c>
      <c r="D911" s="488" t="s">
        <v>49</v>
      </c>
      <c r="E911" s="501">
        <v>108</v>
      </c>
      <c r="F911" s="489"/>
      <c r="G911" s="489"/>
      <c r="H911" s="489"/>
      <c r="I911" s="489"/>
      <c r="J911" s="489"/>
    </row>
    <row r="912" spans="1:10" ht="25.5">
      <c r="A912" s="381" t="s">
        <v>1985</v>
      </c>
      <c r="B912" s="402" t="s">
        <v>1402</v>
      </c>
      <c r="C912" s="402" t="s">
        <v>1403</v>
      </c>
      <c r="D912" s="402" t="s">
        <v>249</v>
      </c>
      <c r="E912" s="500">
        <v>60</v>
      </c>
      <c r="F912" s="489"/>
      <c r="G912" s="489"/>
      <c r="H912" s="489"/>
      <c r="I912" s="489"/>
      <c r="J912" s="489"/>
    </row>
    <row r="913" spans="1:10" ht="51">
      <c r="A913" s="381" t="s">
        <v>1986</v>
      </c>
      <c r="B913" s="488" t="s">
        <v>274</v>
      </c>
      <c r="C913" s="402" t="s">
        <v>1404</v>
      </c>
      <c r="D913" s="402" t="s">
        <v>249</v>
      </c>
      <c r="E913" s="500">
        <v>4000</v>
      </c>
      <c r="F913" s="489"/>
      <c r="G913" s="489"/>
      <c r="H913" s="489"/>
      <c r="I913" s="489"/>
      <c r="J913" s="489"/>
    </row>
    <row r="914" spans="1:10" ht="38.25">
      <c r="A914" s="381" t="s">
        <v>1987</v>
      </c>
      <c r="B914" s="491" t="s">
        <v>1405</v>
      </c>
      <c r="C914" s="402" t="s">
        <v>1406</v>
      </c>
      <c r="D914" s="402" t="s">
        <v>858</v>
      </c>
      <c r="E914" s="500">
        <v>800</v>
      </c>
      <c r="F914" s="489"/>
      <c r="G914" s="489"/>
      <c r="H914" s="489"/>
      <c r="I914" s="489"/>
      <c r="J914" s="489"/>
    </row>
    <row r="915" spans="1:10">
      <c r="A915" s="332"/>
      <c r="B915" s="341"/>
      <c r="C915" s="341"/>
      <c r="D915" s="335"/>
      <c r="E915" s="358"/>
      <c r="F915" s="373"/>
      <c r="G915" s="341"/>
      <c r="H915" s="335"/>
      <c r="I915" s="373" t="s">
        <v>1990</v>
      </c>
      <c r="J915" s="433"/>
    </row>
    <row r="916" spans="1:10">
      <c r="A916" s="607" t="s">
        <v>2183</v>
      </c>
      <c r="B916" s="503" t="s">
        <v>1991</v>
      </c>
      <c r="C916" s="503"/>
      <c r="D916" s="504"/>
      <c r="E916" s="505"/>
      <c r="F916" s="507"/>
      <c r="G916" s="508"/>
      <c r="H916" s="584"/>
      <c r="I916" s="584"/>
      <c r="J916" s="584"/>
    </row>
    <row r="917" spans="1:10" ht="25.5">
      <c r="A917" s="608" t="s">
        <v>2340</v>
      </c>
      <c r="B917" s="528" t="s">
        <v>838</v>
      </c>
      <c r="C917" s="528" t="s">
        <v>1992</v>
      </c>
      <c r="D917" s="529" t="s">
        <v>31</v>
      </c>
      <c r="E917" s="513">
        <v>220</v>
      </c>
      <c r="F917" s="1155" t="s">
        <v>2905</v>
      </c>
      <c r="G917" s="1156">
        <v>49</v>
      </c>
      <c r="H917" s="785">
        <v>49</v>
      </c>
      <c r="I917" s="1157">
        <v>0.21</v>
      </c>
      <c r="J917" s="782">
        <f>G917*E917*1.21</f>
        <v>13043.8</v>
      </c>
    </row>
    <row r="918" spans="1:10" ht="25.5">
      <c r="A918" s="608" t="s">
        <v>2341</v>
      </c>
      <c r="B918" s="528" t="s">
        <v>2633</v>
      </c>
      <c r="C918" s="528" t="s">
        <v>2572</v>
      </c>
      <c r="D918" s="529" t="s">
        <v>31</v>
      </c>
      <c r="E918" s="513">
        <v>150</v>
      </c>
      <c r="F918" s="1155" t="s">
        <v>2905</v>
      </c>
      <c r="G918" s="1156">
        <v>72.8</v>
      </c>
      <c r="H918" s="785">
        <v>72.8</v>
      </c>
      <c r="I918" s="1157">
        <v>0.21</v>
      </c>
      <c r="J918" s="782">
        <f>G918*E918*1.21</f>
        <v>13213.199999999999</v>
      </c>
    </row>
    <row r="919" spans="1:10" ht="25.5">
      <c r="A919" s="608" t="s">
        <v>2342</v>
      </c>
      <c r="B919" s="528" t="s">
        <v>1993</v>
      </c>
      <c r="C919" s="528" t="s">
        <v>1994</v>
      </c>
      <c r="D919" s="529" t="s">
        <v>31</v>
      </c>
      <c r="E919" s="513">
        <v>120</v>
      </c>
      <c r="F919" s="1155" t="s">
        <v>2906</v>
      </c>
      <c r="G919" s="1156">
        <v>60</v>
      </c>
      <c r="H919" s="785">
        <v>60</v>
      </c>
      <c r="I919" s="1157">
        <v>0.21</v>
      </c>
      <c r="J919" s="782">
        <f>G919*80*1.21</f>
        <v>5808</v>
      </c>
    </row>
    <row r="920" spans="1:10">
      <c r="A920" s="608" t="s">
        <v>2343</v>
      </c>
      <c r="B920" s="528" t="s">
        <v>1995</v>
      </c>
      <c r="C920" s="528" t="s">
        <v>1996</v>
      </c>
      <c r="D920" s="529" t="s">
        <v>31</v>
      </c>
      <c r="E920" s="513">
        <v>1</v>
      </c>
      <c r="F920" s="539" t="s">
        <v>1321</v>
      </c>
      <c r="G920" s="789">
        <v>12.1</v>
      </c>
      <c r="H920" s="906">
        <v>24.2</v>
      </c>
      <c r="I920" s="1159">
        <v>0.21</v>
      </c>
      <c r="J920" s="1160">
        <f>H920*1.21</f>
        <v>29.282</v>
      </c>
    </row>
    <row r="921" spans="1:10" ht="38.25">
      <c r="A921" s="608" t="s">
        <v>2344</v>
      </c>
      <c r="B921" s="528" t="s">
        <v>1997</v>
      </c>
      <c r="C921" s="528" t="s">
        <v>1998</v>
      </c>
      <c r="D921" s="529" t="s">
        <v>31</v>
      </c>
      <c r="E921" s="513">
        <v>2</v>
      </c>
      <c r="F921" s="546" t="s">
        <v>2826</v>
      </c>
      <c r="G921" s="789">
        <v>33.6</v>
      </c>
      <c r="H921" s="906">
        <v>33.6</v>
      </c>
      <c r="I921" s="1159">
        <v>0.21</v>
      </c>
      <c r="J921" s="1161">
        <f>G921*E921*1.21</f>
        <v>81.311999999999998</v>
      </c>
    </row>
    <row r="922" spans="1:10">
      <c r="A922" s="608" t="s">
        <v>2345</v>
      </c>
      <c r="B922" s="528" t="s">
        <v>1999</v>
      </c>
      <c r="C922" s="528" t="s">
        <v>2000</v>
      </c>
      <c r="D922" s="529" t="s">
        <v>2001</v>
      </c>
      <c r="E922" s="513">
        <v>60</v>
      </c>
      <c r="F922" s="998" t="s">
        <v>2907</v>
      </c>
      <c r="G922" s="1000">
        <v>48</v>
      </c>
      <c r="H922" s="906">
        <v>48</v>
      </c>
      <c r="I922" s="1159">
        <v>0.21</v>
      </c>
      <c r="J922" s="1162">
        <f>G922*1.21</f>
        <v>58.08</v>
      </c>
    </row>
    <row r="923" spans="1:10">
      <c r="A923" s="608" t="s">
        <v>2346</v>
      </c>
      <c r="B923" s="528" t="s">
        <v>2002</v>
      </c>
      <c r="C923" s="528" t="s">
        <v>2003</v>
      </c>
      <c r="D923" s="529" t="s">
        <v>31</v>
      </c>
      <c r="E923" s="513">
        <v>15</v>
      </c>
      <c r="F923" s="1155" t="s">
        <v>2908</v>
      </c>
      <c r="G923" s="1156">
        <v>5</v>
      </c>
      <c r="H923" s="785">
        <v>5</v>
      </c>
      <c r="I923" s="1157">
        <v>0.21</v>
      </c>
      <c r="J923" s="787">
        <f>G923*E923*1.21</f>
        <v>90.75</v>
      </c>
    </row>
    <row r="924" spans="1:10" ht="25.5">
      <c r="A924" s="608" t="s">
        <v>2347</v>
      </c>
      <c r="B924" s="528" t="s">
        <v>2634</v>
      </c>
      <c r="C924" s="528" t="s">
        <v>2004</v>
      </c>
      <c r="D924" s="529" t="s">
        <v>31</v>
      </c>
      <c r="E924" s="513">
        <f>4*1.3</f>
        <v>5.2</v>
      </c>
      <c r="F924" s="1155" t="s">
        <v>2909</v>
      </c>
      <c r="G924" s="1156">
        <v>7</v>
      </c>
      <c r="H924" s="785">
        <v>7</v>
      </c>
      <c r="I924" s="1157">
        <v>0.21</v>
      </c>
      <c r="J924" s="782">
        <f>G924*E924*1.21</f>
        <v>44.043999999999997</v>
      </c>
    </row>
    <row r="925" spans="1:10">
      <c r="A925" s="608" t="s">
        <v>2348</v>
      </c>
      <c r="B925" s="528" t="s">
        <v>2005</v>
      </c>
      <c r="C925" s="528" t="s">
        <v>2000</v>
      </c>
      <c r="D925" s="529" t="s">
        <v>2001</v>
      </c>
      <c r="E925" s="513">
        <v>60</v>
      </c>
      <c r="F925" s="546" t="s">
        <v>2910</v>
      </c>
      <c r="G925" s="789">
        <v>15.6</v>
      </c>
      <c r="H925" s="906">
        <v>15.6</v>
      </c>
      <c r="I925" s="1159">
        <v>0.21</v>
      </c>
      <c r="J925" s="1160">
        <f>G925*2*1.21</f>
        <v>37.751999999999995</v>
      </c>
    </row>
    <row r="926" spans="1:10">
      <c r="A926" s="608" t="s">
        <v>2349</v>
      </c>
      <c r="B926" s="528" t="s">
        <v>2635</v>
      </c>
      <c r="C926" s="528" t="s">
        <v>2006</v>
      </c>
      <c r="D926" s="529" t="s">
        <v>31</v>
      </c>
      <c r="E926" s="513">
        <v>75</v>
      </c>
      <c r="F926" s="1163" t="s">
        <v>2911</v>
      </c>
      <c r="G926" s="789">
        <v>60</v>
      </c>
      <c r="H926" s="906">
        <v>60</v>
      </c>
      <c r="I926" s="1159">
        <v>0.21</v>
      </c>
      <c r="J926" s="1160">
        <f>G926*94*1.21</f>
        <v>6824.4</v>
      </c>
    </row>
    <row r="927" spans="1:10" ht="25.5">
      <c r="A927" s="608" t="s">
        <v>2350</v>
      </c>
      <c r="B927" s="528" t="s">
        <v>2007</v>
      </c>
      <c r="C927" s="528" t="s">
        <v>2008</v>
      </c>
      <c r="D927" s="529" t="s">
        <v>31</v>
      </c>
      <c r="E927" s="513">
        <f>120*1.3</f>
        <v>156</v>
      </c>
      <c r="F927" s="744" t="s">
        <v>2906</v>
      </c>
      <c r="G927" s="1156">
        <v>140</v>
      </c>
      <c r="H927" s="785">
        <v>140</v>
      </c>
      <c r="I927" s="1157">
        <v>0.21</v>
      </c>
      <c r="J927" s="780">
        <f>G927*130*1.21</f>
        <v>22022</v>
      </c>
    </row>
    <row r="928" spans="1:10">
      <c r="A928" s="608" t="s">
        <v>2351</v>
      </c>
      <c r="B928" s="528" t="s">
        <v>2009</v>
      </c>
      <c r="C928" s="528" t="s">
        <v>2010</v>
      </c>
      <c r="D928" s="529" t="s">
        <v>31</v>
      </c>
      <c r="E928" s="530">
        <v>5</v>
      </c>
      <c r="F928" s="539" t="s">
        <v>2912</v>
      </c>
      <c r="G928" s="789">
        <v>24.3</v>
      </c>
      <c r="H928" s="1164">
        <v>24.3</v>
      </c>
      <c r="I928" s="1159">
        <v>0.21</v>
      </c>
      <c r="J928" s="1160">
        <f>G928*E928*1.21</f>
        <v>147.01499999999999</v>
      </c>
    </row>
    <row r="929" spans="1:10">
      <c r="A929" s="608" t="s">
        <v>2352</v>
      </c>
      <c r="B929" s="528" t="s">
        <v>2011</v>
      </c>
      <c r="C929" s="528" t="s">
        <v>2010</v>
      </c>
      <c r="D929" s="529" t="s">
        <v>31</v>
      </c>
      <c r="E929" s="530">
        <v>5</v>
      </c>
      <c r="F929" s="539" t="s">
        <v>2913</v>
      </c>
      <c r="G929" s="1165">
        <v>119</v>
      </c>
      <c r="H929" s="906">
        <v>119</v>
      </c>
      <c r="I929" s="1159">
        <v>0.21</v>
      </c>
      <c r="J929" s="1160">
        <f>G929*20*1.21</f>
        <v>2879.7999999999997</v>
      </c>
    </row>
    <row r="930" spans="1:10">
      <c r="A930" s="608" t="s">
        <v>2353</v>
      </c>
      <c r="B930" s="528" t="s">
        <v>2012</v>
      </c>
      <c r="C930" s="528" t="s">
        <v>2013</v>
      </c>
      <c r="D930" s="529" t="s">
        <v>2001</v>
      </c>
      <c r="E930" s="513">
        <v>30</v>
      </c>
      <c r="F930" s="546" t="s">
        <v>2912</v>
      </c>
      <c r="G930" s="1166">
        <v>0.17699999999999999</v>
      </c>
      <c r="H930" s="906">
        <v>17.7</v>
      </c>
      <c r="I930" s="1157">
        <v>0.21</v>
      </c>
      <c r="J930" s="1160">
        <f>H930*1.21</f>
        <v>21.416999999999998</v>
      </c>
    </row>
    <row r="931" spans="1:10">
      <c r="A931" s="608" t="s">
        <v>2354</v>
      </c>
      <c r="B931" s="528" t="s">
        <v>2014</v>
      </c>
      <c r="C931" s="528" t="s">
        <v>2013</v>
      </c>
      <c r="D931" s="529" t="s">
        <v>2001</v>
      </c>
      <c r="E931" s="513">
        <v>30</v>
      </c>
      <c r="F931" s="539" t="s">
        <v>2914</v>
      </c>
      <c r="G931" s="1167">
        <v>7.7200000000000005E-2</v>
      </c>
      <c r="H931" s="906">
        <v>19.3</v>
      </c>
      <c r="I931" s="1159">
        <v>0.21</v>
      </c>
      <c r="J931" s="1160">
        <f>H931*1.21</f>
        <v>23.353000000000002</v>
      </c>
    </row>
    <row r="932" spans="1:10">
      <c r="A932" s="514"/>
      <c r="B932" s="515"/>
      <c r="C932" s="515"/>
      <c r="D932" s="517"/>
      <c r="E932" s="518"/>
      <c r="F932" s="515"/>
      <c r="G932" s="517"/>
      <c r="H932" s="515"/>
      <c r="I932" s="521" t="s">
        <v>2355</v>
      </c>
      <c r="J932" s="1168">
        <v>53160.5</v>
      </c>
    </row>
    <row r="933" spans="1:10">
      <c r="A933" s="574"/>
      <c r="B933" s="596" t="s">
        <v>2015</v>
      </c>
      <c r="C933" s="577"/>
      <c r="D933" s="559"/>
      <c r="E933" s="575"/>
      <c r="F933" s="577"/>
      <c r="G933" s="559"/>
      <c r="H933" s="576"/>
      <c r="I933" s="577"/>
      <c r="J933" s="578"/>
    </row>
    <row r="934" spans="1:10">
      <c r="A934" s="609" t="s">
        <v>2186</v>
      </c>
      <c r="B934" s="528" t="s">
        <v>2016</v>
      </c>
      <c r="C934" s="528" t="s">
        <v>2017</v>
      </c>
      <c r="D934" s="510" t="s">
        <v>31</v>
      </c>
      <c r="E934" s="513">
        <v>70</v>
      </c>
      <c r="F934" s="1155" t="s">
        <v>2915</v>
      </c>
      <c r="G934" s="1156">
        <v>80</v>
      </c>
      <c r="H934" s="785">
        <v>80</v>
      </c>
      <c r="I934" s="1157">
        <v>0.21</v>
      </c>
      <c r="J934" s="782">
        <f>G934*42*1.21</f>
        <v>4065.6</v>
      </c>
    </row>
    <row r="935" spans="1:10">
      <c r="A935" s="514"/>
      <c r="B935" s="515"/>
      <c r="C935" s="515"/>
      <c r="D935" s="517"/>
      <c r="E935" s="518"/>
      <c r="F935" s="515"/>
      <c r="G935" s="517"/>
      <c r="H935" s="515"/>
      <c r="I935" s="521" t="s">
        <v>2356</v>
      </c>
      <c r="J935" s="1168">
        <v>3360</v>
      </c>
    </row>
    <row r="936" spans="1:10" ht="25.5">
      <c r="A936" s="609" t="s">
        <v>2189</v>
      </c>
      <c r="B936" s="528" t="s">
        <v>2018</v>
      </c>
      <c r="C936" s="528" t="s">
        <v>2573</v>
      </c>
      <c r="D936" s="510" t="s">
        <v>31</v>
      </c>
      <c r="E936" s="513">
        <v>150</v>
      </c>
      <c r="F936" s="1155" t="s">
        <v>2826</v>
      </c>
      <c r="G936" s="1156">
        <v>20</v>
      </c>
      <c r="H936" s="785">
        <v>20</v>
      </c>
      <c r="I936" s="1157">
        <v>0.21</v>
      </c>
      <c r="J936" s="782">
        <f>G936*75*1.21</f>
        <v>1815</v>
      </c>
    </row>
    <row r="937" spans="1:10">
      <c r="A937" s="514"/>
      <c r="B937" s="515"/>
      <c r="C937" s="515"/>
      <c r="D937" s="517"/>
      <c r="E937" s="518"/>
      <c r="F937" s="515"/>
      <c r="G937" s="517"/>
      <c r="H937" s="515"/>
      <c r="I937" s="521" t="s">
        <v>2357</v>
      </c>
      <c r="J937" s="1168">
        <v>1500</v>
      </c>
    </row>
    <row r="938" spans="1:10">
      <c r="A938" s="609" t="s">
        <v>2192</v>
      </c>
      <c r="B938" s="528" t="s">
        <v>2019</v>
      </c>
      <c r="C938" s="528" t="s">
        <v>2020</v>
      </c>
      <c r="D938" s="529" t="s">
        <v>49</v>
      </c>
      <c r="E938" s="530">
        <v>600</v>
      </c>
      <c r="F938" s="511"/>
      <c r="G938" s="512"/>
      <c r="H938" s="586"/>
      <c r="I938" s="586"/>
      <c r="J938" s="587"/>
    </row>
    <row r="939" spans="1:10">
      <c r="A939" s="514"/>
      <c r="B939" s="515"/>
      <c r="C939" s="515"/>
      <c r="D939" s="517"/>
      <c r="E939" s="518"/>
      <c r="F939" s="515"/>
      <c r="G939" s="517"/>
      <c r="H939" s="515"/>
      <c r="I939" s="521" t="s">
        <v>2358</v>
      </c>
      <c r="J939" s="582"/>
    </row>
    <row r="940" spans="1:10" ht="25.5">
      <c r="A940" s="609" t="s">
        <v>2195</v>
      </c>
      <c r="B940" s="597" t="s">
        <v>2021</v>
      </c>
      <c r="C940" s="528" t="s">
        <v>2022</v>
      </c>
      <c r="D940" s="529" t="s">
        <v>49</v>
      </c>
      <c r="E940" s="530">
        <f>25*1.3</f>
        <v>32.5</v>
      </c>
      <c r="F940" s="511"/>
      <c r="G940" s="512"/>
      <c r="H940" s="586"/>
      <c r="I940" s="586"/>
      <c r="J940" s="587"/>
    </row>
    <row r="941" spans="1:10">
      <c r="A941" s="514"/>
      <c r="B941" s="515"/>
      <c r="C941" s="515"/>
      <c r="D941" s="517"/>
      <c r="E941" s="518"/>
      <c r="F941" s="515"/>
      <c r="G941" s="517"/>
      <c r="H941" s="515"/>
      <c r="I941" s="521" t="s">
        <v>2359</v>
      </c>
      <c r="J941" s="582"/>
    </row>
    <row r="942" spans="1:10">
      <c r="A942" s="609" t="s">
        <v>2198</v>
      </c>
      <c r="B942" s="528" t="s">
        <v>2023</v>
      </c>
      <c r="C942" s="528" t="s">
        <v>2024</v>
      </c>
      <c r="D942" s="529" t="s">
        <v>49</v>
      </c>
      <c r="E942" s="530">
        <f>4*1.3</f>
        <v>5.2</v>
      </c>
      <c r="F942" s="511"/>
      <c r="G942" s="512"/>
      <c r="H942" s="586"/>
      <c r="I942" s="586"/>
      <c r="J942" s="587"/>
    </row>
    <row r="943" spans="1:10">
      <c r="A943" s="514"/>
      <c r="B943" s="515"/>
      <c r="C943" s="515"/>
      <c r="D943" s="517"/>
      <c r="E943" s="518"/>
      <c r="F943" s="515"/>
      <c r="G943" s="517"/>
      <c r="H943" s="515"/>
      <c r="I943" s="521" t="s">
        <v>2360</v>
      </c>
      <c r="J943" s="582"/>
    </row>
    <row r="944" spans="1:10" ht="25.5">
      <c r="A944" s="609" t="s">
        <v>2201</v>
      </c>
      <c r="B944" s="528" t="s">
        <v>2025</v>
      </c>
      <c r="C944" s="528" t="s">
        <v>2574</v>
      </c>
      <c r="D944" s="529" t="s">
        <v>49</v>
      </c>
      <c r="E944" s="530">
        <v>22</v>
      </c>
      <c r="F944" s="511"/>
      <c r="G944" s="512"/>
      <c r="H944" s="586"/>
      <c r="I944" s="586"/>
      <c r="J944" s="587"/>
    </row>
    <row r="945" spans="1:10">
      <c r="A945" s="514"/>
      <c r="B945" s="515"/>
      <c r="C945" s="515"/>
      <c r="D945" s="517"/>
      <c r="E945" s="518"/>
      <c r="F945" s="515"/>
      <c r="G945" s="517"/>
      <c r="H945" s="515"/>
      <c r="I945" s="521" t="s">
        <v>2361</v>
      </c>
      <c r="J945" s="582"/>
    </row>
    <row r="946" spans="1:10">
      <c r="A946" s="610" t="s">
        <v>2204</v>
      </c>
      <c r="B946" s="598" t="s">
        <v>2026</v>
      </c>
      <c r="C946" s="531"/>
      <c r="D946" s="532"/>
      <c r="E946" s="533"/>
      <c r="F946" s="534"/>
      <c r="G946" s="535"/>
      <c r="H946" s="599"/>
      <c r="I946" s="599"/>
      <c r="J946" s="600"/>
    </row>
    <row r="947" spans="1:10" ht="25.5">
      <c r="A947" s="611" t="s">
        <v>2362</v>
      </c>
      <c r="B947" s="536" t="s">
        <v>2027</v>
      </c>
      <c r="C947" s="536" t="s">
        <v>2363</v>
      </c>
      <c r="D947" s="529" t="s">
        <v>2028</v>
      </c>
      <c r="E947" s="530">
        <v>100</v>
      </c>
      <c r="F947" s="998" t="s">
        <v>2826</v>
      </c>
      <c r="G947" s="1156">
        <v>15</v>
      </c>
      <c r="H947" s="785">
        <v>15</v>
      </c>
      <c r="I947" s="1157">
        <v>0.21</v>
      </c>
      <c r="J947" s="782">
        <f>G947*E947*1.21</f>
        <v>1815</v>
      </c>
    </row>
    <row r="948" spans="1:10" ht="25.5">
      <c r="A948" s="611" t="s">
        <v>2366</v>
      </c>
      <c r="B948" s="536" t="s">
        <v>2029</v>
      </c>
      <c r="C948" s="536" t="s">
        <v>2363</v>
      </c>
      <c r="D948" s="529" t="s">
        <v>2028</v>
      </c>
      <c r="E948" s="530">
        <v>80</v>
      </c>
      <c r="F948" s="998" t="s">
        <v>2826</v>
      </c>
      <c r="G948" s="1156">
        <v>15</v>
      </c>
      <c r="H948" s="785">
        <v>15</v>
      </c>
      <c r="I948" s="1157">
        <v>0.21</v>
      </c>
      <c r="J948" s="782">
        <f>G948*E948*1.21</f>
        <v>1452</v>
      </c>
    </row>
    <row r="949" spans="1:10" ht="51">
      <c r="A949" s="611" t="s">
        <v>2367</v>
      </c>
      <c r="B949" s="536" t="s">
        <v>2030</v>
      </c>
      <c r="C949" s="536" t="s">
        <v>2364</v>
      </c>
      <c r="D949" s="538" t="s">
        <v>87</v>
      </c>
      <c r="E949" s="530">
        <v>13</v>
      </c>
      <c r="F949" s="998" t="s">
        <v>2916</v>
      </c>
      <c r="G949" s="1156">
        <v>60</v>
      </c>
      <c r="H949" s="785">
        <v>60</v>
      </c>
      <c r="I949" s="1157">
        <v>0.21</v>
      </c>
      <c r="J949" s="782">
        <f>G949*E949*1.21</f>
        <v>943.8</v>
      </c>
    </row>
    <row r="950" spans="1:10" ht="102">
      <c r="A950" s="611" t="s">
        <v>2368</v>
      </c>
      <c r="B950" s="536" t="s">
        <v>2031</v>
      </c>
      <c r="C950" s="536" t="s">
        <v>2365</v>
      </c>
      <c r="D950" s="538" t="s">
        <v>87</v>
      </c>
      <c r="E950" s="530">
        <f>4*1.3</f>
        <v>5.2</v>
      </c>
      <c r="F950" s="998" t="s">
        <v>2916</v>
      </c>
      <c r="G950" s="1000">
        <v>510</v>
      </c>
      <c r="H950" s="906">
        <v>510</v>
      </c>
      <c r="I950" s="1159">
        <v>0.21</v>
      </c>
      <c r="J950" s="1160">
        <f>G950*E950*1.21</f>
        <v>3208.92</v>
      </c>
    </row>
    <row r="951" spans="1:10" ht="76.5">
      <c r="A951" s="611" t="s">
        <v>2369</v>
      </c>
      <c r="B951" s="536" t="s">
        <v>2032</v>
      </c>
      <c r="C951" s="536" t="s">
        <v>2033</v>
      </c>
      <c r="D951" s="538" t="s">
        <v>87</v>
      </c>
      <c r="E951" s="530">
        <v>10</v>
      </c>
      <c r="F951" s="998" t="s">
        <v>2916</v>
      </c>
      <c r="G951" s="1156">
        <v>58</v>
      </c>
      <c r="H951" s="785">
        <v>58</v>
      </c>
      <c r="I951" s="1157">
        <v>0.21</v>
      </c>
      <c r="J951" s="782">
        <f>G951*E951*1.21</f>
        <v>701.8</v>
      </c>
    </row>
    <row r="952" spans="1:10" ht="63.75">
      <c r="A952" s="611" t="s">
        <v>2370</v>
      </c>
      <c r="B952" s="536" t="s">
        <v>2034</v>
      </c>
      <c r="C952" s="536" t="s">
        <v>2035</v>
      </c>
      <c r="D952" s="538" t="s">
        <v>87</v>
      </c>
      <c r="E952" s="530">
        <v>3</v>
      </c>
      <c r="F952" s="998" t="s">
        <v>2916</v>
      </c>
      <c r="G952" s="1156">
        <v>35</v>
      </c>
      <c r="H952" s="785">
        <v>35</v>
      </c>
      <c r="I952" s="1157">
        <v>0.21</v>
      </c>
      <c r="J952" s="782">
        <f>G952*E952*1.21</f>
        <v>127.05</v>
      </c>
    </row>
    <row r="953" spans="1:10" ht="38.25">
      <c r="A953" s="611" t="s">
        <v>2371</v>
      </c>
      <c r="B953" s="536" t="s">
        <v>2036</v>
      </c>
      <c r="C953" s="536" t="s">
        <v>2037</v>
      </c>
      <c r="D953" s="538" t="s">
        <v>49</v>
      </c>
      <c r="E953" s="530">
        <v>3</v>
      </c>
      <c r="F953" s="998" t="s">
        <v>2916</v>
      </c>
      <c r="G953" s="1000">
        <v>105</v>
      </c>
      <c r="H953" s="906">
        <v>105</v>
      </c>
      <c r="I953" s="1159">
        <v>0.21</v>
      </c>
      <c r="J953" s="1160">
        <f>G953*E953*1.21</f>
        <v>381.15</v>
      </c>
    </row>
    <row r="954" spans="1:10" ht="102">
      <c r="A954" s="611" t="s">
        <v>2372</v>
      </c>
      <c r="B954" s="536" t="s">
        <v>2038</v>
      </c>
      <c r="C954" s="536" t="s">
        <v>2039</v>
      </c>
      <c r="D954" s="538" t="s">
        <v>87</v>
      </c>
      <c r="E954" s="530">
        <v>3</v>
      </c>
      <c r="F954" s="998" t="s">
        <v>2916</v>
      </c>
      <c r="G954" s="1156">
        <v>48</v>
      </c>
      <c r="H954" s="785">
        <v>48</v>
      </c>
      <c r="I954" s="1157">
        <v>0.21</v>
      </c>
      <c r="J954" s="782">
        <f>G954*E954*1.21</f>
        <v>174.24</v>
      </c>
    </row>
    <row r="955" spans="1:10" ht="76.5">
      <c r="A955" s="611" t="s">
        <v>2373</v>
      </c>
      <c r="B955" s="536" t="s">
        <v>2040</v>
      </c>
      <c r="C955" s="536" t="s">
        <v>2041</v>
      </c>
      <c r="D955" s="538" t="s">
        <v>87</v>
      </c>
      <c r="E955" s="540">
        <f>1*1.3</f>
        <v>1.3</v>
      </c>
      <c r="F955" s="998" t="s">
        <v>2916</v>
      </c>
      <c r="G955" s="1156">
        <v>58</v>
      </c>
      <c r="H955" s="785">
        <v>58</v>
      </c>
      <c r="I955" s="1157">
        <v>0.21</v>
      </c>
      <c r="J955" s="782">
        <f>G955*E955*1.21</f>
        <v>91.234000000000009</v>
      </c>
    </row>
    <row r="956" spans="1:10" ht="89.25">
      <c r="A956" s="611" t="s">
        <v>2374</v>
      </c>
      <c r="B956" s="536" t="s">
        <v>2042</v>
      </c>
      <c r="C956" s="536" t="s">
        <v>2043</v>
      </c>
      <c r="D956" s="538" t="s">
        <v>87</v>
      </c>
      <c r="E956" s="540">
        <f>1*1.3</f>
        <v>1.3</v>
      </c>
      <c r="F956" s="998" t="s">
        <v>2916</v>
      </c>
      <c r="G956" s="1156">
        <v>34</v>
      </c>
      <c r="H956" s="785">
        <v>34</v>
      </c>
      <c r="I956" s="1157">
        <v>0.21</v>
      </c>
      <c r="J956" s="782">
        <f>G956*E956*1.21</f>
        <v>53.481999999999999</v>
      </c>
    </row>
    <row r="957" spans="1:10" ht="76.5">
      <c r="A957" s="611" t="s">
        <v>2375</v>
      </c>
      <c r="B957" s="536" t="s">
        <v>2044</v>
      </c>
      <c r="C957" s="536" t="s">
        <v>2045</v>
      </c>
      <c r="D957" s="538" t="s">
        <v>87</v>
      </c>
      <c r="E957" s="530">
        <v>3</v>
      </c>
      <c r="F957" s="998" t="s">
        <v>2916</v>
      </c>
      <c r="G957" s="1156">
        <v>50</v>
      </c>
      <c r="H957" s="785">
        <v>50</v>
      </c>
      <c r="I957" s="1157">
        <v>0.21</v>
      </c>
      <c r="J957" s="782">
        <f>G957*8*1.21</f>
        <v>484</v>
      </c>
    </row>
    <row r="958" spans="1:10" ht="63.75">
      <c r="A958" s="611" t="s">
        <v>2376</v>
      </c>
      <c r="B958" s="536" t="s">
        <v>2046</v>
      </c>
      <c r="C958" s="536" t="s">
        <v>2047</v>
      </c>
      <c r="D958" s="538" t="s">
        <v>87</v>
      </c>
      <c r="E958" s="540">
        <f>1*1.3</f>
        <v>1.3</v>
      </c>
      <c r="F958" s="998" t="s">
        <v>2826</v>
      </c>
      <c r="G958" s="1156">
        <v>42</v>
      </c>
      <c r="H958" s="785">
        <v>42</v>
      </c>
      <c r="I958" s="1157">
        <v>0.21</v>
      </c>
      <c r="J958" s="782">
        <f>G958*E958*1.21</f>
        <v>66.066000000000003</v>
      </c>
    </row>
    <row r="959" spans="1:10" ht="38.25">
      <c r="A959" s="611" t="s">
        <v>2377</v>
      </c>
      <c r="B959" s="536" t="s">
        <v>2048</v>
      </c>
      <c r="C959" s="536" t="s">
        <v>2049</v>
      </c>
      <c r="D959" s="538" t="s">
        <v>2028</v>
      </c>
      <c r="E959" s="530">
        <v>6</v>
      </c>
      <c r="F959" s="998" t="s">
        <v>2826</v>
      </c>
      <c r="G959" s="1156">
        <v>37.5</v>
      </c>
      <c r="H959" s="785">
        <v>37.5</v>
      </c>
      <c r="I959" s="1157">
        <v>0.21</v>
      </c>
      <c r="J959" s="782">
        <f>G959*E959*1.21</f>
        <v>272.25</v>
      </c>
    </row>
    <row r="960" spans="1:10" ht="63.75">
      <c r="A960" s="611" t="s">
        <v>2378</v>
      </c>
      <c r="B960" s="536" t="s">
        <v>2050</v>
      </c>
      <c r="C960" s="536" t="s">
        <v>2051</v>
      </c>
      <c r="D960" s="538" t="s">
        <v>49</v>
      </c>
      <c r="E960" s="540">
        <f>7*1.3</f>
        <v>9.1</v>
      </c>
      <c r="F960" s="998" t="s">
        <v>2916</v>
      </c>
      <c r="G960" s="1156">
        <v>50</v>
      </c>
      <c r="H960" s="785">
        <v>50</v>
      </c>
      <c r="I960" s="1157">
        <v>0.21</v>
      </c>
      <c r="J960" s="782">
        <f>G960*E960*1.21</f>
        <v>550.54999999999995</v>
      </c>
    </row>
    <row r="961" spans="1:10">
      <c r="A961" s="514"/>
      <c r="B961" s="515"/>
      <c r="C961" s="515"/>
      <c r="D961" s="517"/>
      <c r="E961" s="518"/>
      <c r="F961" s="515"/>
      <c r="G961" s="517"/>
      <c r="H961" s="515"/>
      <c r="I961" s="521" t="s">
        <v>2379</v>
      </c>
      <c r="J961" s="1168">
        <v>8490</v>
      </c>
    </row>
    <row r="962" spans="1:10">
      <c r="A962" s="612" t="s">
        <v>2207</v>
      </c>
      <c r="B962" s="598" t="s">
        <v>2052</v>
      </c>
      <c r="C962" s="541"/>
      <c r="D962" s="542"/>
      <c r="E962" s="533"/>
      <c r="F962" s="543"/>
      <c r="G962" s="535"/>
      <c r="H962" s="599"/>
      <c r="I962" s="599"/>
      <c r="J962" s="600"/>
    </row>
    <row r="963" spans="1:10" ht="25.5">
      <c r="A963" s="613" t="s">
        <v>2381</v>
      </c>
      <c r="B963" s="601" t="s">
        <v>2053</v>
      </c>
      <c r="C963" s="544" t="s">
        <v>2054</v>
      </c>
      <c r="D963" s="545" t="s">
        <v>31</v>
      </c>
      <c r="E963" s="530">
        <f>600*1.3</f>
        <v>780</v>
      </c>
      <c r="F963" s="511"/>
      <c r="G963" s="512"/>
      <c r="H963" s="586"/>
      <c r="I963" s="586"/>
      <c r="J963" s="587"/>
    </row>
    <row r="964" spans="1:10" ht="25.5">
      <c r="A964" s="613" t="s">
        <v>2382</v>
      </c>
      <c r="B964" s="601" t="s">
        <v>2055</v>
      </c>
      <c r="C964" s="544" t="s">
        <v>2054</v>
      </c>
      <c r="D964" s="545" t="s">
        <v>31</v>
      </c>
      <c r="E964" s="530">
        <f>600*1.3</f>
        <v>780</v>
      </c>
      <c r="F964" s="511"/>
      <c r="G964" s="512"/>
      <c r="H964" s="586"/>
      <c r="I964" s="586"/>
      <c r="J964" s="587"/>
    </row>
    <row r="965" spans="1:10">
      <c r="A965" s="514"/>
      <c r="B965" s="515"/>
      <c r="C965" s="515"/>
      <c r="D965" s="517"/>
      <c r="E965" s="518"/>
      <c r="F965" s="515"/>
      <c r="G965" s="517"/>
      <c r="H965" s="515"/>
      <c r="I965" s="521" t="s">
        <v>2380</v>
      </c>
      <c r="J965" s="582"/>
    </row>
    <row r="966" spans="1:10">
      <c r="A966" s="612" t="s">
        <v>2210</v>
      </c>
      <c r="B966" s="602" t="s">
        <v>1239</v>
      </c>
      <c r="C966" s="531"/>
      <c r="D966" s="542"/>
      <c r="E966" s="533"/>
      <c r="F966" s="543"/>
      <c r="G966" s="535"/>
      <c r="H966" s="599"/>
      <c r="I966" s="599"/>
      <c r="J966" s="600"/>
    </row>
    <row r="967" spans="1:10" ht="38.25">
      <c r="A967" s="613" t="s">
        <v>2383</v>
      </c>
      <c r="B967" s="509" t="s">
        <v>1009</v>
      </c>
      <c r="C967" s="528" t="s">
        <v>2575</v>
      </c>
      <c r="D967" s="529" t="s">
        <v>49</v>
      </c>
      <c r="E967" s="530">
        <v>3000</v>
      </c>
      <c r="F967" s="1155" t="s">
        <v>2900</v>
      </c>
      <c r="G967" s="1156">
        <v>1.6</v>
      </c>
      <c r="H967" s="785">
        <v>1.6</v>
      </c>
      <c r="I967" s="1169">
        <v>0.21</v>
      </c>
      <c r="J967" s="782">
        <f>G967*E967*1.21</f>
        <v>5808</v>
      </c>
    </row>
    <row r="968" spans="1:10" ht="38.25">
      <c r="A968" s="613" t="s">
        <v>2384</v>
      </c>
      <c r="B968" s="509" t="s">
        <v>2056</v>
      </c>
      <c r="C968" s="528" t="s">
        <v>2057</v>
      </c>
      <c r="D968" s="529" t="s">
        <v>49</v>
      </c>
      <c r="E968" s="530">
        <v>3900</v>
      </c>
      <c r="F968" s="1155" t="s">
        <v>2900</v>
      </c>
      <c r="G968" s="1156">
        <v>1.3</v>
      </c>
      <c r="H968" s="785">
        <v>1.3</v>
      </c>
      <c r="I968" s="1169">
        <v>0.21</v>
      </c>
      <c r="J968" s="782">
        <f>G968*E968*1.21</f>
        <v>6134.7</v>
      </c>
    </row>
    <row r="969" spans="1:10" ht="63.75">
      <c r="A969" s="613" t="s">
        <v>2385</v>
      </c>
      <c r="B969" s="509" t="s">
        <v>2058</v>
      </c>
      <c r="C969" s="528" t="s">
        <v>2059</v>
      </c>
      <c r="D969" s="529" t="s">
        <v>49</v>
      </c>
      <c r="E969" s="530">
        <v>150</v>
      </c>
      <c r="F969" s="1155" t="s">
        <v>2904</v>
      </c>
      <c r="G969" s="1156">
        <v>17.52</v>
      </c>
      <c r="H969" s="785">
        <v>17.52</v>
      </c>
      <c r="I969" s="1169">
        <v>0.21</v>
      </c>
      <c r="J969" s="782">
        <f>G969*209*1.21</f>
        <v>4430.6327999999994</v>
      </c>
    </row>
    <row r="970" spans="1:10">
      <c r="A970" s="514"/>
      <c r="B970" s="515"/>
      <c r="C970" s="515"/>
      <c r="D970" s="517"/>
      <c r="E970" s="518"/>
      <c r="F970" s="515"/>
      <c r="G970" s="517"/>
      <c r="H970" s="515"/>
      <c r="I970" s="521" t="s">
        <v>2386</v>
      </c>
      <c r="J970" s="1168">
        <v>13531.68</v>
      </c>
    </row>
    <row r="971" spans="1:10">
      <c r="A971" s="612" t="s">
        <v>2213</v>
      </c>
      <c r="B971" s="602" t="s">
        <v>2060</v>
      </c>
      <c r="C971" s="541"/>
      <c r="D971" s="542"/>
      <c r="E971" s="533"/>
      <c r="F971" s="543"/>
      <c r="G971" s="535"/>
      <c r="H971" s="599"/>
      <c r="I971" s="599"/>
      <c r="J971" s="600"/>
    </row>
    <row r="972" spans="1:10" ht="25.5">
      <c r="A972" s="614" t="s">
        <v>2387</v>
      </c>
      <c r="B972" s="536" t="s">
        <v>2061</v>
      </c>
      <c r="C972" s="536" t="s">
        <v>2062</v>
      </c>
      <c r="D972" s="538" t="s">
        <v>49</v>
      </c>
      <c r="E972" s="530">
        <v>120</v>
      </c>
      <c r="F972" s="998" t="s">
        <v>2890</v>
      </c>
      <c r="G972" s="1000">
        <v>92</v>
      </c>
      <c r="H972" s="785">
        <v>92</v>
      </c>
      <c r="I972" s="1169">
        <v>0.21</v>
      </c>
      <c r="J972" s="782">
        <f>G972*E972*1.21</f>
        <v>13358.4</v>
      </c>
    </row>
    <row r="973" spans="1:10" ht="51">
      <c r="A973" s="614" t="s">
        <v>2388</v>
      </c>
      <c r="B973" s="509" t="s">
        <v>2067</v>
      </c>
      <c r="C973" s="528" t="s">
        <v>2576</v>
      </c>
      <c r="D973" s="510" t="s">
        <v>31</v>
      </c>
      <c r="E973" s="530">
        <f>35*1.3</f>
        <v>45.5</v>
      </c>
      <c r="F973" s="1170" t="s">
        <v>2890</v>
      </c>
      <c r="G973" s="1170">
        <v>99</v>
      </c>
      <c r="H973" s="1170">
        <v>99</v>
      </c>
      <c r="I973" s="1169">
        <v>0.21</v>
      </c>
      <c r="J973" s="1170">
        <f>G973*E973*1.21</f>
        <v>5450.4449999999997</v>
      </c>
    </row>
    <row r="974" spans="1:10">
      <c r="A974" s="514"/>
      <c r="B974" s="515"/>
      <c r="C974" s="515"/>
      <c r="D974" s="517"/>
      <c r="E974" s="518"/>
      <c r="F974" s="515"/>
      <c r="G974" s="517"/>
      <c r="H974" s="515"/>
      <c r="I974" s="521" t="s">
        <v>2389</v>
      </c>
      <c r="J974" s="1168">
        <v>15544.5</v>
      </c>
    </row>
    <row r="975" spans="1:10">
      <c r="A975" s="621"/>
      <c r="B975" s="622" t="s">
        <v>2068</v>
      </c>
      <c r="C975" s="623"/>
      <c r="D975" s="624"/>
      <c r="E975" s="625"/>
      <c r="F975" s="626"/>
      <c r="G975" s="624"/>
      <c r="H975" s="623"/>
      <c r="I975" s="623"/>
      <c r="J975" s="623"/>
    </row>
    <row r="976" spans="1:10" ht="51">
      <c r="A976" s="605" t="s">
        <v>2216</v>
      </c>
      <c r="B976" s="581" t="s">
        <v>2069</v>
      </c>
      <c r="C976" s="550" t="s">
        <v>2070</v>
      </c>
      <c r="D976" s="551" t="s">
        <v>31</v>
      </c>
      <c r="E976" s="552">
        <f>2*1.3</f>
        <v>2.6</v>
      </c>
      <c r="F976" s="1171" t="s">
        <v>2917</v>
      </c>
      <c r="G976" s="906">
        <v>249.6</v>
      </c>
      <c r="H976" s="906">
        <v>249.6</v>
      </c>
      <c r="I976" s="1159">
        <v>0.21</v>
      </c>
      <c r="J976" s="1160">
        <f>G976*6*1.21</f>
        <v>1812.0959999999998</v>
      </c>
    </row>
    <row r="977" spans="1:10">
      <c r="A977" s="514"/>
      <c r="B977" s="515"/>
      <c r="C977" s="515"/>
      <c r="D977" s="517"/>
      <c r="E977" s="518"/>
      <c r="F977" s="515"/>
      <c r="G977" s="517"/>
      <c r="H977" s="515"/>
      <c r="I977" s="521" t="s">
        <v>2455</v>
      </c>
      <c r="J977" s="1168">
        <v>1497.6</v>
      </c>
    </row>
    <row r="978" spans="1:10" ht="51">
      <c r="A978" s="605" t="s">
        <v>2219</v>
      </c>
      <c r="B978" s="550" t="s">
        <v>2071</v>
      </c>
      <c r="C978" s="550" t="s">
        <v>2072</v>
      </c>
      <c r="D978" s="551" t="s">
        <v>31</v>
      </c>
      <c r="E978" s="552">
        <f>2*1.3</f>
        <v>2.6</v>
      </c>
      <c r="F978" s="553"/>
      <c r="G978" s="554"/>
      <c r="H978" s="586"/>
      <c r="I978" s="586"/>
      <c r="J978" s="587"/>
    </row>
    <row r="979" spans="1:10">
      <c r="A979" s="514"/>
      <c r="B979" s="515"/>
      <c r="C979" s="515"/>
      <c r="D979" s="517"/>
      <c r="E979" s="518"/>
      <c r="F979" s="515"/>
      <c r="G979" s="517"/>
      <c r="H979" s="515"/>
      <c r="I979" s="521" t="s">
        <v>2456</v>
      </c>
      <c r="J979" s="582"/>
    </row>
    <row r="980" spans="1:10" ht="51">
      <c r="A980" s="605" t="s">
        <v>2222</v>
      </c>
      <c r="B980" s="581" t="s">
        <v>2073</v>
      </c>
      <c r="C980" s="550" t="s">
        <v>2074</v>
      </c>
      <c r="D980" s="551" t="s">
        <v>31</v>
      </c>
      <c r="E980" s="552">
        <f>2*1.3</f>
        <v>2.6</v>
      </c>
      <c r="F980" s="553"/>
      <c r="G980" s="554"/>
      <c r="H980" s="586"/>
      <c r="I980" s="586"/>
      <c r="J980" s="587"/>
    </row>
    <row r="981" spans="1:10">
      <c r="A981" s="514"/>
      <c r="B981" s="515"/>
      <c r="C981" s="515"/>
      <c r="D981" s="517"/>
      <c r="E981" s="518"/>
      <c r="F981" s="515"/>
      <c r="G981" s="517"/>
      <c r="H981" s="515"/>
      <c r="I981" s="521" t="s">
        <v>2457</v>
      </c>
      <c r="J981" s="582"/>
    </row>
    <row r="982" spans="1:10" ht="51">
      <c r="A982" s="605" t="s">
        <v>2225</v>
      </c>
      <c r="B982" s="581" t="s">
        <v>2075</v>
      </c>
      <c r="C982" s="550" t="s">
        <v>2076</v>
      </c>
      <c r="D982" s="551" t="s">
        <v>31</v>
      </c>
      <c r="E982" s="552">
        <f>1*1.3</f>
        <v>1.3</v>
      </c>
      <c r="F982" s="553"/>
      <c r="G982" s="554"/>
      <c r="H982" s="586"/>
      <c r="I982" s="586"/>
      <c r="J982" s="587"/>
    </row>
    <row r="983" spans="1:10">
      <c r="A983" s="514"/>
      <c r="B983" s="515"/>
      <c r="C983" s="515"/>
      <c r="D983" s="517"/>
      <c r="E983" s="518"/>
      <c r="F983" s="515"/>
      <c r="G983" s="517"/>
      <c r="H983" s="515"/>
      <c r="I983" s="521" t="s">
        <v>2458</v>
      </c>
      <c r="J983" s="582"/>
    </row>
    <row r="984" spans="1:10" ht="51">
      <c r="A984" s="605" t="s">
        <v>2228</v>
      </c>
      <c r="B984" s="581" t="s">
        <v>2077</v>
      </c>
      <c r="C984" s="550" t="s">
        <v>2078</v>
      </c>
      <c r="D984" s="551" t="s">
        <v>31</v>
      </c>
      <c r="E984" s="552">
        <f>1*1.3</f>
        <v>1.3</v>
      </c>
      <c r="F984" s="553"/>
      <c r="G984" s="554"/>
      <c r="H984" s="586"/>
      <c r="I984" s="586"/>
      <c r="J984" s="587"/>
    </row>
    <row r="985" spans="1:10">
      <c r="A985" s="514"/>
      <c r="B985" s="515"/>
      <c r="C985" s="515"/>
      <c r="D985" s="517"/>
      <c r="E985" s="518"/>
      <c r="F985" s="515"/>
      <c r="G985" s="517"/>
      <c r="H985" s="515"/>
      <c r="I985" s="521" t="s">
        <v>2459</v>
      </c>
      <c r="J985" s="582"/>
    </row>
    <row r="986" spans="1:10" ht="51">
      <c r="A986" s="605" t="s">
        <v>2231</v>
      </c>
      <c r="B986" s="581" t="s">
        <v>2079</v>
      </c>
      <c r="C986" s="550" t="s">
        <v>2078</v>
      </c>
      <c r="D986" s="551" t="s">
        <v>31</v>
      </c>
      <c r="E986" s="552">
        <f>1*1.3</f>
        <v>1.3</v>
      </c>
      <c r="F986" s="553"/>
      <c r="G986" s="554"/>
      <c r="H986" s="586"/>
      <c r="I986" s="586"/>
      <c r="J986" s="587"/>
    </row>
    <row r="987" spans="1:10">
      <c r="A987" s="514"/>
      <c r="B987" s="515"/>
      <c r="C987" s="515"/>
      <c r="D987" s="517"/>
      <c r="E987" s="518"/>
      <c r="F987" s="515"/>
      <c r="G987" s="517"/>
      <c r="H987" s="515"/>
      <c r="I987" s="521" t="s">
        <v>2460</v>
      </c>
      <c r="J987" s="582"/>
    </row>
    <row r="988" spans="1:10" ht="51">
      <c r="A988" s="605" t="s">
        <v>2234</v>
      </c>
      <c r="B988" s="581" t="s">
        <v>2080</v>
      </c>
      <c r="C988" s="550" t="s">
        <v>2081</v>
      </c>
      <c r="D988" s="551" t="s">
        <v>31</v>
      </c>
      <c r="E988" s="552">
        <f>1*1.3</f>
        <v>1.3</v>
      </c>
      <c r="F988" s="553"/>
      <c r="G988" s="554"/>
      <c r="H988" s="586"/>
      <c r="I988" s="586"/>
      <c r="J988" s="587"/>
    </row>
    <row r="989" spans="1:10">
      <c r="A989" s="514"/>
      <c r="B989" s="515"/>
      <c r="C989" s="515"/>
      <c r="D989" s="517"/>
      <c r="E989" s="518"/>
      <c r="F989" s="515"/>
      <c r="G989" s="517"/>
      <c r="H989" s="515"/>
      <c r="I989" s="521" t="s">
        <v>2461</v>
      </c>
      <c r="J989" s="582"/>
    </row>
    <row r="990" spans="1:10" ht="63.75">
      <c r="A990" s="605" t="s">
        <v>2237</v>
      </c>
      <c r="B990" s="581" t="s">
        <v>2082</v>
      </c>
      <c r="C990" s="550" t="s">
        <v>2083</v>
      </c>
      <c r="D990" s="551" t="s">
        <v>31</v>
      </c>
      <c r="E990" s="552">
        <f>2*1.3</f>
        <v>2.6</v>
      </c>
      <c r="F990" s="1172" t="s">
        <v>2918</v>
      </c>
      <c r="G990" s="906">
        <v>644.5</v>
      </c>
      <c r="H990" s="906">
        <v>644.5</v>
      </c>
      <c r="I990" s="1159">
        <v>0.21</v>
      </c>
      <c r="J990" s="1160">
        <f>G990*E990*1.21</f>
        <v>2027.597</v>
      </c>
    </row>
    <row r="991" spans="1:10">
      <c r="A991" s="514"/>
      <c r="B991" s="515"/>
      <c r="C991" s="515"/>
      <c r="D991" s="517"/>
      <c r="E991" s="518"/>
      <c r="F991" s="515"/>
      <c r="G991" s="517"/>
      <c r="H991" s="515"/>
      <c r="I991" s="521" t="s">
        <v>2462</v>
      </c>
      <c r="J991" s="1168">
        <f>G990*E990</f>
        <v>1675.7</v>
      </c>
    </row>
    <row r="992" spans="1:10" ht="63.75">
      <c r="A992" s="605" t="s">
        <v>2240</v>
      </c>
      <c r="B992" s="581" t="s">
        <v>2084</v>
      </c>
      <c r="C992" s="550" t="s">
        <v>2085</v>
      </c>
      <c r="D992" s="551" t="s">
        <v>31</v>
      </c>
      <c r="E992" s="552">
        <f>1*1.3</f>
        <v>1.3</v>
      </c>
      <c r="F992" s="555"/>
      <c r="G992" s="554"/>
      <c r="H992" s="586"/>
      <c r="I992" s="586"/>
      <c r="J992" s="587"/>
    </row>
    <row r="993" spans="1:10">
      <c r="A993" s="514"/>
      <c r="B993" s="515"/>
      <c r="C993" s="515"/>
      <c r="D993" s="517"/>
      <c r="E993" s="518"/>
      <c r="F993" s="515"/>
      <c r="G993" s="517"/>
      <c r="H993" s="515"/>
      <c r="I993" s="521" t="s">
        <v>2463</v>
      </c>
      <c r="J993" s="582"/>
    </row>
    <row r="994" spans="1:10" ht="63.75">
      <c r="A994" s="605" t="s">
        <v>2243</v>
      </c>
      <c r="B994" s="550" t="s">
        <v>2086</v>
      </c>
      <c r="C994" s="550" t="s">
        <v>2087</v>
      </c>
      <c r="D994" s="551" t="s">
        <v>31</v>
      </c>
      <c r="E994" s="552">
        <f>3*1.3</f>
        <v>3.9000000000000004</v>
      </c>
      <c r="F994" s="553"/>
      <c r="G994" s="554"/>
      <c r="H994" s="586"/>
      <c r="I994" s="586"/>
      <c r="J994" s="587"/>
    </row>
    <row r="995" spans="1:10">
      <c r="A995" s="514"/>
      <c r="B995" s="515"/>
      <c r="C995" s="515"/>
      <c r="D995" s="517"/>
      <c r="E995" s="518"/>
      <c r="F995" s="515"/>
      <c r="G995" s="517"/>
      <c r="H995" s="515"/>
      <c r="I995" s="521" t="s">
        <v>2464</v>
      </c>
      <c r="J995" s="582"/>
    </row>
    <row r="996" spans="1:10" ht="63.75">
      <c r="A996" s="605" t="s">
        <v>2246</v>
      </c>
      <c r="B996" s="581" t="s">
        <v>2088</v>
      </c>
      <c r="C996" s="550" t="s">
        <v>2089</v>
      </c>
      <c r="D996" s="551" t="s">
        <v>31</v>
      </c>
      <c r="E996" s="552">
        <f>3*1.3</f>
        <v>3.9000000000000004</v>
      </c>
      <c r="F996" s="553"/>
      <c r="G996" s="554"/>
      <c r="H996" s="586"/>
      <c r="I996" s="586"/>
      <c r="J996" s="587"/>
    </row>
    <row r="997" spans="1:10">
      <c r="A997" s="514"/>
      <c r="B997" s="515"/>
      <c r="C997" s="515"/>
      <c r="D997" s="517"/>
      <c r="E997" s="518"/>
      <c r="F997" s="515"/>
      <c r="G997" s="517"/>
      <c r="H997" s="515"/>
      <c r="I997" s="521" t="s">
        <v>2465</v>
      </c>
      <c r="J997" s="582"/>
    </row>
    <row r="998" spans="1:10" ht="51">
      <c r="A998" s="605" t="s">
        <v>2249</v>
      </c>
      <c r="B998" s="550" t="s">
        <v>2090</v>
      </c>
      <c r="C998" s="550" t="s">
        <v>2091</v>
      </c>
      <c r="D998" s="551" t="s">
        <v>31</v>
      </c>
      <c r="E998" s="552">
        <f>5*1.3</f>
        <v>6.5</v>
      </c>
      <c r="F998" s="553"/>
      <c r="G998" s="554"/>
      <c r="H998" s="586"/>
      <c r="I998" s="586"/>
      <c r="J998" s="587"/>
    </row>
    <row r="999" spans="1:10">
      <c r="A999" s="514"/>
      <c r="B999" s="515"/>
      <c r="C999" s="515"/>
      <c r="D999" s="517"/>
      <c r="E999" s="518"/>
      <c r="F999" s="515"/>
      <c r="G999" s="517"/>
      <c r="H999" s="515"/>
      <c r="I999" s="521" t="s">
        <v>2466</v>
      </c>
      <c r="J999" s="582"/>
    </row>
    <row r="1000" spans="1:10" ht="51">
      <c r="A1000" s="605" t="s">
        <v>2252</v>
      </c>
      <c r="B1000" s="550" t="s">
        <v>2092</v>
      </c>
      <c r="C1000" s="550" t="s">
        <v>2093</v>
      </c>
      <c r="D1000" s="551" t="s">
        <v>31</v>
      </c>
      <c r="E1000" s="552">
        <f>3*1.3</f>
        <v>3.9000000000000004</v>
      </c>
      <c r="F1000" s="1172" t="s">
        <v>2917</v>
      </c>
      <c r="G1000" s="906">
        <v>263</v>
      </c>
      <c r="H1000" s="906">
        <v>263</v>
      </c>
      <c r="I1000" s="1159">
        <v>0.21</v>
      </c>
      <c r="J1000" s="1162">
        <f>G1000*8*1.21</f>
        <v>2545.84</v>
      </c>
    </row>
    <row r="1001" spans="1:10">
      <c r="A1001" s="514"/>
      <c r="B1001" s="515"/>
      <c r="C1001" s="515"/>
      <c r="D1001" s="517"/>
      <c r="E1001" s="518"/>
      <c r="F1001" s="515"/>
      <c r="G1001" s="517"/>
      <c r="H1001" s="515"/>
      <c r="I1001" s="521" t="s">
        <v>2467</v>
      </c>
      <c r="J1001" s="1168">
        <f>G1000*8</f>
        <v>2104</v>
      </c>
    </row>
    <row r="1002" spans="1:10" ht="63.75">
      <c r="A1002" s="605" t="s">
        <v>2255</v>
      </c>
      <c r="B1002" s="581" t="s">
        <v>2094</v>
      </c>
      <c r="C1002" s="550" t="s">
        <v>2095</v>
      </c>
      <c r="D1002" s="551" t="s">
        <v>31</v>
      </c>
      <c r="E1002" s="552">
        <f>3*1.3</f>
        <v>3.9000000000000004</v>
      </c>
      <c r="F1002" s="1173"/>
      <c r="G1002" s="554"/>
      <c r="H1002" s="586"/>
      <c r="I1002" s="586"/>
      <c r="J1002" s="587"/>
    </row>
    <row r="1003" spans="1:10">
      <c r="A1003" s="514"/>
      <c r="B1003" s="515"/>
      <c r="C1003" s="515"/>
      <c r="D1003" s="517"/>
      <c r="E1003" s="518"/>
      <c r="F1003" s="515"/>
      <c r="G1003" s="517"/>
      <c r="H1003" s="515"/>
      <c r="I1003" s="521" t="s">
        <v>2468</v>
      </c>
      <c r="J1003" s="582"/>
    </row>
    <row r="1004" spans="1:10" ht="51">
      <c r="A1004" s="605" t="s">
        <v>2258</v>
      </c>
      <c r="B1004" s="581" t="s">
        <v>2096</v>
      </c>
      <c r="C1004" s="550" t="s">
        <v>2097</v>
      </c>
      <c r="D1004" s="551"/>
      <c r="E1004" s="556">
        <f>2*1.3</f>
        <v>2.6</v>
      </c>
      <c r="F1004" s="1172" t="s">
        <v>2809</v>
      </c>
      <c r="G1004" s="906">
        <v>830</v>
      </c>
      <c r="H1004" s="906">
        <v>830</v>
      </c>
      <c r="I1004" s="1159">
        <v>0.21</v>
      </c>
      <c r="J1004" s="1162">
        <f>G1004*E1004*1.21</f>
        <v>2611.1799999999998</v>
      </c>
    </row>
    <row r="1005" spans="1:10">
      <c r="A1005" s="514"/>
      <c r="B1005" s="515"/>
      <c r="C1005" s="515"/>
      <c r="D1005" s="517"/>
      <c r="E1005" s="518"/>
      <c r="F1005" s="515"/>
      <c r="G1005" s="517"/>
      <c r="H1005" s="515"/>
      <c r="I1005" s="521" t="s">
        <v>2469</v>
      </c>
      <c r="J1005" s="1168">
        <f>G1004*E1004</f>
        <v>2158</v>
      </c>
    </row>
    <row r="1006" spans="1:10" ht="63.75">
      <c r="A1006" s="605" t="s">
        <v>2261</v>
      </c>
      <c r="B1006" s="581" t="s">
        <v>2098</v>
      </c>
      <c r="C1006" s="550" t="s">
        <v>2099</v>
      </c>
      <c r="D1006" s="551" t="s">
        <v>31</v>
      </c>
      <c r="E1006" s="552">
        <f>4*1.3</f>
        <v>5.2</v>
      </c>
      <c r="F1006" s="1174" t="s">
        <v>2809</v>
      </c>
      <c r="G1006" s="906">
        <v>510.7</v>
      </c>
      <c r="H1006" s="906">
        <v>510.7</v>
      </c>
      <c r="I1006" s="1159">
        <v>0.21</v>
      </c>
      <c r="J1006" s="1160">
        <f>G1006*E1006*1.21</f>
        <v>3213.3244</v>
      </c>
    </row>
    <row r="1007" spans="1:10">
      <c r="A1007" s="514"/>
      <c r="B1007" s="515"/>
      <c r="C1007" s="515"/>
      <c r="D1007" s="517"/>
      <c r="E1007" s="518"/>
      <c r="F1007" s="515"/>
      <c r="G1007" s="517"/>
      <c r="H1007" s="515"/>
      <c r="I1007" s="521" t="s">
        <v>2470</v>
      </c>
      <c r="J1007" s="1168">
        <f>G1006*E1006</f>
        <v>2655.64</v>
      </c>
    </row>
    <row r="1008" spans="1:10" ht="63.75">
      <c r="A1008" s="605" t="s">
        <v>2264</v>
      </c>
      <c r="B1008" s="581" t="s">
        <v>2100</v>
      </c>
      <c r="C1008" s="550" t="s">
        <v>2101</v>
      </c>
      <c r="D1008" s="551" t="s">
        <v>31</v>
      </c>
      <c r="E1008" s="552">
        <f>2*1.3</f>
        <v>2.6</v>
      </c>
      <c r="F1008" s="553"/>
      <c r="G1008" s="554"/>
      <c r="H1008" s="586"/>
      <c r="I1008" s="586"/>
      <c r="J1008" s="587"/>
    </row>
    <row r="1009" spans="1:10">
      <c r="A1009" s="514"/>
      <c r="B1009" s="515"/>
      <c r="C1009" s="515"/>
      <c r="D1009" s="517"/>
      <c r="E1009" s="518"/>
      <c r="F1009" s="515"/>
      <c r="G1009" s="517"/>
      <c r="H1009" s="515"/>
      <c r="I1009" s="521" t="s">
        <v>2471</v>
      </c>
      <c r="J1009" s="582"/>
    </row>
    <row r="1010" spans="1:10" ht="63.75">
      <c r="A1010" s="605" t="s">
        <v>2267</v>
      </c>
      <c r="B1010" s="581" t="s">
        <v>2102</v>
      </c>
      <c r="C1010" s="550" t="s">
        <v>2103</v>
      </c>
      <c r="D1010" s="551" t="s">
        <v>31</v>
      </c>
      <c r="E1010" s="552">
        <f>3*1.3</f>
        <v>3.9000000000000004</v>
      </c>
      <c r="F1010" s="553"/>
      <c r="G1010" s="554"/>
      <c r="H1010" s="586"/>
      <c r="I1010" s="586"/>
      <c r="J1010" s="587"/>
    </row>
    <row r="1011" spans="1:10">
      <c r="A1011" s="514"/>
      <c r="B1011" s="515"/>
      <c r="C1011" s="515"/>
      <c r="D1011" s="517"/>
      <c r="E1011" s="518"/>
      <c r="F1011" s="515"/>
      <c r="G1011" s="517"/>
      <c r="H1011" s="515"/>
      <c r="I1011" s="521" t="s">
        <v>2472</v>
      </c>
      <c r="J1011" s="582"/>
    </row>
    <row r="1012" spans="1:10" ht="51">
      <c r="A1012" s="605" t="s">
        <v>2270</v>
      </c>
      <c r="B1012" s="550" t="s">
        <v>2104</v>
      </c>
      <c r="C1012" s="550" t="s">
        <v>2105</v>
      </c>
      <c r="D1012" s="551" t="s">
        <v>31</v>
      </c>
      <c r="E1012" s="552">
        <f>4*1.3</f>
        <v>5.2</v>
      </c>
      <c r="F1012" s="553"/>
      <c r="G1012" s="554"/>
      <c r="H1012" s="586"/>
      <c r="I1012" s="586"/>
      <c r="J1012" s="587"/>
    </row>
    <row r="1013" spans="1:10">
      <c r="A1013" s="514"/>
      <c r="B1013" s="515"/>
      <c r="C1013" s="515"/>
      <c r="D1013" s="517"/>
      <c r="E1013" s="518"/>
      <c r="F1013" s="515"/>
      <c r="G1013" s="517"/>
      <c r="H1013" s="515"/>
      <c r="I1013" s="521" t="s">
        <v>2473</v>
      </c>
      <c r="J1013" s="582"/>
    </row>
    <row r="1014" spans="1:10" ht="51">
      <c r="A1014" s="605" t="s">
        <v>2273</v>
      </c>
      <c r="B1014" s="550" t="s">
        <v>2106</v>
      </c>
      <c r="C1014" s="550" t="s">
        <v>2107</v>
      </c>
      <c r="D1014" s="551" t="s">
        <v>31</v>
      </c>
      <c r="E1014" s="552">
        <f>4*1.3</f>
        <v>5.2</v>
      </c>
      <c r="F1014" s="553"/>
      <c r="G1014" s="554"/>
      <c r="H1014" s="586"/>
      <c r="I1014" s="586"/>
      <c r="J1014" s="587"/>
    </row>
    <row r="1015" spans="1:10">
      <c r="A1015" s="514"/>
      <c r="B1015" s="515"/>
      <c r="C1015" s="515"/>
      <c r="D1015" s="517"/>
      <c r="E1015" s="518"/>
      <c r="F1015" s="515"/>
      <c r="G1015" s="517"/>
      <c r="H1015" s="515"/>
      <c r="I1015" s="521" t="s">
        <v>2474</v>
      </c>
      <c r="J1015" s="582"/>
    </row>
    <row r="1016" spans="1:10" ht="51">
      <c r="A1016" s="605" t="s">
        <v>2276</v>
      </c>
      <c r="B1016" s="550" t="s">
        <v>2108</v>
      </c>
      <c r="C1016" s="550" t="s">
        <v>2109</v>
      </c>
      <c r="D1016" s="551" t="s">
        <v>31</v>
      </c>
      <c r="E1016" s="552">
        <f>3*1.3</f>
        <v>3.9000000000000004</v>
      </c>
      <c r="F1016" s="557"/>
      <c r="G1016" s="554"/>
      <c r="H1016" s="586"/>
      <c r="I1016" s="586"/>
      <c r="J1016" s="587"/>
    </row>
    <row r="1017" spans="1:10">
      <c r="A1017" s="514"/>
      <c r="B1017" s="515"/>
      <c r="C1017" s="515"/>
      <c r="D1017" s="517"/>
      <c r="E1017" s="518"/>
      <c r="F1017" s="515"/>
      <c r="G1017" s="517"/>
      <c r="H1017" s="515"/>
      <c r="I1017" s="521" t="s">
        <v>2475</v>
      </c>
      <c r="J1017" s="582"/>
    </row>
    <row r="1018" spans="1:10" ht="51">
      <c r="A1018" s="605" t="s">
        <v>2279</v>
      </c>
      <c r="B1018" s="550" t="s">
        <v>2110</v>
      </c>
      <c r="C1018" s="550" t="s">
        <v>2111</v>
      </c>
      <c r="D1018" s="551" t="s">
        <v>31</v>
      </c>
      <c r="E1018" s="552">
        <f>2*1.3</f>
        <v>2.6</v>
      </c>
      <c r="F1018" s="553"/>
      <c r="G1018" s="554"/>
      <c r="H1018" s="586"/>
      <c r="I1018" s="586"/>
      <c r="J1018" s="587"/>
    </row>
    <row r="1019" spans="1:10">
      <c r="A1019" s="514"/>
      <c r="B1019" s="515"/>
      <c r="C1019" s="515"/>
      <c r="D1019" s="517"/>
      <c r="E1019" s="518"/>
      <c r="F1019" s="515"/>
      <c r="G1019" s="517"/>
      <c r="H1019" s="515"/>
      <c r="I1019" s="521" t="s">
        <v>2476</v>
      </c>
      <c r="J1019" s="582"/>
    </row>
    <row r="1020" spans="1:10" ht="63.75">
      <c r="A1020" s="605" t="s">
        <v>2282</v>
      </c>
      <c r="B1020" s="550" t="s">
        <v>2112</v>
      </c>
      <c r="C1020" s="550" t="s">
        <v>2113</v>
      </c>
      <c r="D1020" s="551" t="s">
        <v>31</v>
      </c>
      <c r="E1020" s="552">
        <f>3*1.3</f>
        <v>3.9000000000000004</v>
      </c>
      <c r="F1020" s="553"/>
      <c r="G1020" s="554"/>
      <c r="H1020" s="586"/>
      <c r="I1020" s="586"/>
      <c r="J1020" s="587"/>
    </row>
    <row r="1021" spans="1:10">
      <c r="A1021" s="514"/>
      <c r="B1021" s="515"/>
      <c r="C1021" s="515"/>
      <c r="D1021" s="517"/>
      <c r="E1021" s="518"/>
      <c r="F1021" s="515"/>
      <c r="G1021" s="517"/>
      <c r="H1021" s="515"/>
      <c r="I1021" s="521" t="s">
        <v>2477</v>
      </c>
      <c r="J1021" s="582"/>
    </row>
    <row r="1022" spans="1:10" ht="51">
      <c r="A1022" s="605" t="s">
        <v>2285</v>
      </c>
      <c r="B1022" s="550" t="s">
        <v>2114</v>
      </c>
      <c r="C1022" s="550" t="s">
        <v>2115</v>
      </c>
      <c r="D1022" s="551" t="s">
        <v>31</v>
      </c>
      <c r="E1022" s="552">
        <f>2*1.3</f>
        <v>2.6</v>
      </c>
      <c r="F1022" s="553"/>
      <c r="G1022" s="554"/>
      <c r="H1022" s="586"/>
      <c r="I1022" s="586"/>
      <c r="J1022" s="587"/>
    </row>
    <row r="1023" spans="1:10">
      <c r="A1023" s="514"/>
      <c r="B1023" s="515"/>
      <c r="C1023" s="515"/>
      <c r="D1023" s="517"/>
      <c r="E1023" s="518"/>
      <c r="F1023" s="515"/>
      <c r="G1023" s="517"/>
      <c r="H1023" s="515"/>
      <c r="I1023" s="521" t="s">
        <v>2478</v>
      </c>
      <c r="J1023" s="582"/>
    </row>
    <row r="1024" spans="1:10" ht="63.75">
      <c r="A1024" s="605" t="s">
        <v>2288</v>
      </c>
      <c r="B1024" s="581" t="s">
        <v>2116</v>
      </c>
      <c r="C1024" s="550" t="s">
        <v>2117</v>
      </c>
      <c r="D1024" s="551" t="s">
        <v>31</v>
      </c>
      <c r="E1024" s="552">
        <f>3*1.3</f>
        <v>3.9000000000000004</v>
      </c>
      <c r="F1024" s="1174" t="s">
        <v>2809</v>
      </c>
      <c r="G1024" s="906">
        <v>498</v>
      </c>
      <c r="H1024" s="1164">
        <v>498</v>
      </c>
      <c r="I1024" s="1159">
        <v>0.21</v>
      </c>
      <c r="J1024" s="1175">
        <f>G1024*E1024*1.21</f>
        <v>2350.0620000000004</v>
      </c>
    </row>
    <row r="1025" spans="1:10">
      <c r="A1025" s="514"/>
      <c r="B1025" s="515"/>
      <c r="C1025" s="515"/>
      <c r="D1025" s="517"/>
      <c r="E1025" s="518"/>
      <c r="F1025" s="515"/>
      <c r="G1025" s="517"/>
      <c r="H1025" s="515"/>
      <c r="I1025" s="521" t="s">
        <v>2479</v>
      </c>
      <c r="J1025" s="1168">
        <f>G1024*E1024</f>
        <v>1942.2000000000003</v>
      </c>
    </row>
    <row r="1026" spans="1:10" ht="51">
      <c r="A1026" s="605" t="s">
        <v>2291</v>
      </c>
      <c r="B1026" s="581" t="s">
        <v>2118</v>
      </c>
      <c r="C1026" s="550" t="s">
        <v>2119</v>
      </c>
      <c r="D1026" s="551" t="s">
        <v>31</v>
      </c>
      <c r="E1026" s="552" t="s">
        <v>241</v>
      </c>
      <c r="F1026" s="1174" t="s">
        <v>2809</v>
      </c>
      <c r="G1026" s="906">
        <v>491</v>
      </c>
      <c r="H1026" s="1164">
        <v>491</v>
      </c>
      <c r="I1026" s="1159">
        <v>0.21</v>
      </c>
      <c r="J1026" s="1175">
        <f>G1026*E1026*1.21</f>
        <v>1782.33</v>
      </c>
    </row>
    <row r="1027" spans="1:10">
      <c r="A1027" s="514"/>
      <c r="B1027" s="515"/>
      <c r="C1027" s="515"/>
      <c r="D1027" s="517"/>
      <c r="E1027" s="518"/>
      <c r="F1027" s="515"/>
      <c r="G1027" s="517"/>
      <c r="H1027" s="515"/>
      <c r="I1027" s="521" t="s">
        <v>2480</v>
      </c>
      <c r="J1027" s="1168">
        <f>G1026*E1026</f>
        <v>1473</v>
      </c>
    </row>
    <row r="1028" spans="1:10" ht="51">
      <c r="A1028" s="605" t="s">
        <v>2294</v>
      </c>
      <c r="B1028" s="550" t="s">
        <v>2120</v>
      </c>
      <c r="C1028" s="550" t="s">
        <v>2121</v>
      </c>
      <c r="D1028" s="551" t="s">
        <v>31</v>
      </c>
      <c r="E1028" s="552">
        <f>2*1.3</f>
        <v>2.6</v>
      </c>
      <c r="F1028" s="1176"/>
      <c r="G1028" s="554"/>
      <c r="H1028" s="586"/>
      <c r="I1028" s="586"/>
      <c r="J1028" s="587"/>
    </row>
    <row r="1029" spans="1:10">
      <c r="A1029" s="514"/>
      <c r="B1029" s="515"/>
      <c r="C1029" s="515"/>
      <c r="D1029" s="517"/>
      <c r="E1029" s="518"/>
      <c r="F1029" s="515"/>
      <c r="G1029" s="517"/>
      <c r="H1029" s="515"/>
      <c r="I1029" s="521" t="s">
        <v>2481</v>
      </c>
      <c r="J1029" s="582"/>
    </row>
    <row r="1030" spans="1:10" ht="51">
      <c r="A1030" s="605" t="s">
        <v>2297</v>
      </c>
      <c r="B1030" s="550" t="s">
        <v>2122</v>
      </c>
      <c r="C1030" s="550" t="s">
        <v>2123</v>
      </c>
      <c r="D1030" s="551" t="s">
        <v>31</v>
      </c>
      <c r="E1030" s="552" t="s">
        <v>11</v>
      </c>
      <c r="F1030" s="1174" t="s">
        <v>2809</v>
      </c>
      <c r="G1030" s="906">
        <v>1110.7</v>
      </c>
      <c r="H1030" s="1164">
        <v>1110.7</v>
      </c>
      <c r="I1030" s="1159">
        <v>0.21</v>
      </c>
      <c r="J1030" s="1161">
        <f>G1030*E1030*1.21</f>
        <v>6719.7349999999997</v>
      </c>
    </row>
    <row r="1031" spans="1:10">
      <c r="A1031" s="514"/>
      <c r="B1031" s="515"/>
      <c r="C1031" s="515"/>
      <c r="D1031" s="517"/>
      <c r="E1031" s="518"/>
      <c r="F1031" s="515"/>
      <c r="G1031" s="517"/>
      <c r="H1031" s="515"/>
      <c r="I1031" s="521" t="s">
        <v>2482</v>
      </c>
      <c r="J1031" s="1168">
        <f>G1030*E1030</f>
        <v>5553.5</v>
      </c>
    </row>
    <row r="1032" spans="1:10" ht="51">
      <c r="A1032" s="605" t="s">
        <v>2300</v>
      </c>
      <c r="B1032" s="550" t="s">
        <v>2124</v>
      </c>
      <c r="C1032" s="550" t="s">
        <v>2125</v>
      </c>
      <c r="D1032" s="551" t="s">
        <v>31</v>
      </c>
      <c r="E1032" s="552">
        <f>2*1.3</f>
        <v>2.6</v>
      </c>
      <c r="F1032" s="1177" t="s">
        <v>2809</v>
      </c>
      <c r="G1032" s="906">
        <v>430</v>
      </c>
      <c r="H1032" s="906">
        <v>430</v>
      </c>
      <c r="I1032" s="1159">
        <v>0.21</v>
      </c>
      <c r="J1032" s="1162">
        <f>G1032*E1032*1.21</f>
        <v>1352.78</v>
      </c>
    </row>
    <row r="1033" spans="1:10">
      <c r="A1033" s="514"/>
      <c r="B1033" s="515"/>
      <c r="C1033" s="515"/>
      <c r="D1033" s="517"/>
      <c r="E1033" s="518"/>
      <c r="F1033" s="515"/>
      <c r="G1033" s="517"/>
      <c r="H1033" s="515"/>
      <c r="I1033" s="521" t="s">
        <v>2483</v>
      </c>
      <c r="J1033" s="1168">
        <f>G1032*E1032</f>
        <v>1118</v>
      </c>
    </row>
    <row r="1034" spans="1:10" ht="51">
      <c r="A1034" s="605" t="s">
        <v>2303</v>
      </c>
      <c r="B1034" s="550" t="s">
        <v>2126</v>
      </c>
      <c r="C1034" s="550" t="s">
        <v>2127</v>
      </c>
      <c r="D1034" s="551" t="s">
        <v>31</v>
      </c>
      <c r="E1034" s="552">
        <f>1*1.3</f>
        <v>1.3</v>
      </c>
      <c r="F1034" s="553"/>
      <c r="G1034" s="554"/>
      <c r="H1034" s="586"/>
      <c r="I1034" s="586"/>
      <c r="J1034" s="587"/>
    </row>
    <row r="1035" spans="1:10">
      <c r="A1035" s="514"/>
      <c r="B1035" s="515"/>
      <c r="C1035" s="515"/>
      <c r="D1035" s="517"/>
      <c r="E1035" s="518"/>
      <c r="F1035" s="515"/>
      <c r="G1035" s="517"/>
      <c r="H1035" s="515"/>
      <c r="I1035" s="521" t="s">
        <v>2484</v>
      </c>
      <c r="J1035" s="582"/>
    </row>
    <row r="1036" spans="1:10" ht="38.25">
      <c r="A1036" s="605" t="s">
        <v>2306</v>
      </c>
      <c r="B1036" s="550" t="s">
        <v>2128</v>
      </c>
      <c r="C1036" s="550" t="s">
        <v>2129</v>
      </c>
      <c r="D1036" s="551" t="s">
        <v>31</v>
      </c>
      <c r="E1036" s="552">
        <f>1*1.3</f>
        <v>1.3</v>
      </c>
      <c r="F1036" s="553"/>
      <c r="G1036" s="554"/>
      <c r="H1036" s="586"/>
      <c r="I1036" s="586"/>
      <c r="J1036" s="587"/>
    </row>
    <row r="1037" spans="1:10">
      <c r="A1037" s="514"/>
      <c r="B1037" s="515"/>
      <c r="C1037" s="515"/>
      <c r="D1037" s="517"/>
      <c r="E1037" s="518"/>
      <c r="F1037" s="515"/>
      <c r="G1037" s="517"/>
      <c r="H1037" s="515"/>
      <c r="I1037" s="521" t="s">
        <v>2485</v>
      </c>
      <c r="J1037" s="582"/>
    </row>
    <row r="1038" spans="1:10" ht="63.75">
      <c r="A1038" s="605" t="s">
        <v>2309</v>
      </c>
      <c r="B1038" s="550" t="s">
        <v>2130</v>
      </c>
      <c r="C1038" s="550" t="s">
        <v>2131</v>
      </c>
      <c r="D1038" s="551" t="s">
        <v>31</v>
      </c>
      <c r="E1038" s="552">
        <f>1*1.3</f>
        <v>1.3</v>
      </c>
      <c r="F1038" s="1174" t="s">
        <v>2809</v>
      </c>
      <c r="G1038" s="906">
        <v>316.60000000000002</v>
      </c>
      <c r="H1038" s="1164">
        <v>316.60000000000002</v>
      </c>
      <c r="I1038" s="1159">
        <v>0.21</v>
      </c>
      <c r="J1038" s="1175">
        <f>G1038*E1038*1.21</f>
        <v>498.01180000000005</v>
      </c>
    </row>
    <row r="1039" spans="1:10">
      <c r="A1039" s="514"/>
      <c r="B1039" s="515"/>
      <c r="C1039" s="515"/>
      <c r="D1039" s="517"/>
      <c r="E1039" s="518"/>
      <c r="F1039" s="515"/>
      <c r="G1039" s="517"/>
      <c r="H1039" s="515"/>
      <c r="I1039" s="521" t="s">
        <v>2486</v>
      </c>
      <c r="J1039" s="1168">
        <f>G1038</f>
        <v>316.60000000000002</v>
      </c>
    </row>
    <row r="1040" spans="1:10" ht="63.75">
      <c r="A1040" s="605" t="s">
        <v>2312</v>
      </c>
      <c r="B1040" s="550" t="s">
        <v>2132</v>
      </c>
      <c r="C1040" s="550" t="s">
        <v>2133</v>
      </c>
      <c r="D1040" s="551" t="s">
        <v>31</v>
      </c>
      <c r="E1040" s="552">
        <f>1*1.3</f>
        <v>1.3</v>
      </c>
      <c r="F1040" s="1174" t="s">
        <v>2809</v>
      </c>
      <c r="G1040" s="906">
        <v>305.89999999999998</v>
      </c>
      <c r="H1040" s="1164">
        <v>305.89999999999998</v>
      </c>
      <c r="I1040" s="1159">
        <v>0.21</v>
      </c>
      <c r="J1040" s="1161">
        <f>G1040*1.21</f>
        <v>370.13899999999995</v>
      </c>
    </row>
    <row r="1041" spans="1:10">
      <c r="A1041" s="514"/>
      <c r="B1041" s="515"/>
      <c r="C1041" s="515"/>
      <c r="D1041" s="517"/>
      <c r="E1041" s="518"/>
      <c r="F1041" s="515"/>
      <c r="G1041" s="517"/>
      <c r="H1041" s="515"/>
      <c r="I1041" s="521" t="s">
        <v>2487</v>
      </c>
      <c r="J1041" s="1168">
        <f>G1040</f>
        <v>305.89999999999998</v>
      </c>
    </row>
    <row r="1042" spans="1:10" ht="63.75">
      <c r="A1042" s="605" t="s">
        <v>2315</v>
      </c>
      <c r="B1042" s="550" t="s">
        <v>2134</v>
      </c>
      <c r="C1042" s="550" t="s">
        <v>2135</v>
      </c>
      <c r="D1042" s="551" t="s">
        <v>31</v>
      </c>
      <c r="E1042" s="552">
        <f>1*1.3</f>
        <v>1.3</v>
      </c>
      <c r="F1042" s="1174" t="s">
        <v>2809</v>
      </c>
      <c r="G1042" s="906">
        <v>306</v>
      </c>
      <c r="H1042" s="1164">
        <v>306</v>
      </c>
      <c r="I1042" s="1159">
        <v>0.21</v>
      </c>
      <c r="J1042" s="1162">
        <f>G1042*1.21</f>
        <v>370.26</v>
      </c>
    </row>
    <row r="1043" spans="1:10">
      <c r="A1043" s="514"/>
      <c r="B1043" s="515"/>
      <c r="C1043" s="515"/>
      <c r="D1043" s="517"/>
      <c r="E1043" s="518"/>
      <c r="F1043" s="515"/>
      <c r="G1043" s="517"/>
      <c r="H1043" s="515"/>
      <c r="I1043" s="521" t="s">
        <v>2488</v>
      </c>
      <c r="J1043" s="1168">
        <f>G1042</f>
        <v>306</v>
      </c>
    </row>
    <row r="1044" spans="1:10" ht="63.75">
      <c r="A1044" s="605" t="s">
        <v>2334</v>
      </c>
      <c r="B1044" s="550" t="s">
        <v>2136</v>
      </c>
      <c r="C1044" s="550" t="s">
        <v>2137</v>
      </c>
      <c r="D1044" s="551" t="s">
        <v>31</v>
      </c>
      <c r="E1044" s="552" t="s">
        <v>162</v>
      </c>
      <c r="F1044" s="553"/>
      <c r="G1044" s="554"/>
      <c r="H1044" s="586"/>
      <c r="I1044" s="586"/>
      <c r="J1044" s="587"/>
    </row>
    <row r="1045" spans="1:10">
      <c r="A1045" s="514"/>
      <c r="B1045" s="515"/>
      <c r="C1045" s="515"/>
      <c r="D1045" s="517"/>
      <c r="E1045" s="518"/>
      <c r="F1045" s="515"/>
      <c r="G1045" s="517"/>
      <c r="H1045" s="515"/>
      <c r="I1045" s="521" t="s">
        <v>2489</v>
      </c>
      <c r="J1045" s="582"/>
    </row>
    <row r="1046" spans="1:10" ht="63.75">
      <c r="A1046" s="605" t="s">
        <v>2390</v>
      </c>
      <c r="B1046" s="550" t="s">
        <v>2138</v>
      </c>
      <c r="C1046" s="550" t="s">
        <v>2139</v>
      </c>
      <c r="D1046" s="551" t="s">
        <v>31</v>
      </c>
      <c r="E1046" s="552">
        <f>1*1.3</f>
        <v>1.3</v>
      </c>
      <c r="F1046" s="553"/>
      <c r="G1046" s="554"/>
      <c r="H1046" s="586"/>
      <c r="I1046" s="586"/>
      <c r="J1046" s="587"/>
    </row>
    <row r="1047" spans="1:10">
      <c r="A1047" s="514"/>
      <c r="B1047" s="515"/>
      <c r="C1047" s="515"/>
      <c r="D1047" s="517"/>
      <c r="E1047" s="518"/>
      <c r="F1047" s="515"/>
      <c r="G1047" s="517"/>
      <c r="H1047" s="515"/>
      <c r="I1047" s="521" t="s">
        <v>2490</v>
      </c>
      <c r="J1047" s="582"/>
    </row>
    <row r="1048" spans="1:10" ht="51">
      <c r="A1048" s="605" t="s">
        <v>2391</v>
      </c>
      <c r="B1048" s="550" t="s">
        <v>2140</v>
      </c>
      <c r="C1048" s="550" t="s">
        <v>2141</v>
      </c>
      <c r="D1048" s="551" t="s">
        <v>31</v>
      </c>
      <c r="E1048" s="552">
        <f>3*1.3</f>
        <v>3.9000000000000004</v>
      </c>
      <c r="F1048" s="557"/>
      <c r="G1048" s="554"/>
      <c r="H1048" s="586"/>
      <c r="I1048" s="586"/>
      <c r="J1048" s="587"/>
    </row>
    <row r="1049" spans="1:10">
      <c r="A1049" s="514"/>
      <c r="B1049" s="515"/>
      <c r="C1049" s="515"/>
      <c r="D1049" s="517"/>
      <c r="E1049" s="518"/>
      <c r="F1049" s="515"/>
      <c r="G1049" s="517"/>
      <c r="H1049" s="515"/>
      <c r="I1049" s="521" t="s">
        <v>2491</v>
      </c>
      <c r="J1049" s="582"/>
    </row>
    <row r="1050" spans="1:10" ht="63.75">
      <c r="A1050" s="605" t="s">
        <v>2392</v>
      </c>
      <c r="B1050" s="550" t="s">
        <v>2142</v>
      </c>
      <c r="C1050" s="550" t="s">
        <v>2143</v>
      </c>
      <c r="D1050" s="551" t="s">
        <v>31</v>
      </c>
      <c r="E1050" s="552">
        <f>1*1.3</f>
        <v>1.3</v>
      </c>
      <c r="F1050" s="553"/>
      <c r="G1050" s="554"/>
      <c r="H1050" s="586"/>
      <c r="I1050" s="586"/>
      <c r="J1050" s="587"/>
    </row>
    <row r="1051" spans="1:10">
      <c r="A1051" s="514"/>
      <c r="B1051" s="515"/>
      <c r="C1051" s="515"/>
      <c r="D1051" s="517"/>
      <c r="E1051" s="518"/>
      <c r="F1051" s="515"/>
      <c r="G1051" s="517"/>
      <c r="H1051" s="515"/>
      <c r="I1051" s="521" t="s">
        <v>2492</v>
      </c>
      <c r="J1051" s="582"/>
    </row>
    <row r="1052" spans="1:10" ht="51">
      <c r="A1052" s="605" t="s">
        <v>2393</v>
      </c>
      <c r="B1052" s="550" t="s">
        <v>2144</v>
      </c>
      <c r="C1052" s="550" t="s">
        <v>2145</v>
      </c>
      <c r="D1052" s="551" t="s">
        <v>31</v>
      </c>
      <c r="E1052" s="552">
        <f>2*1.3</f>
        <v>2.6</v>
      </c>
      <c r="F1052" s="1178" t="s">
        <v>2809</v>
      </c>
      <c r="G1052" s="906">
        <v>417.5</v>
      </c>
      <c r="H1052" s="906">
        <v>417.5</v>
      </c>
      <c r="I1052" s="1159">
        <v>0.21</v>
      </c>
      <c r="J1052" s="1162">
        <f>G1052*E1052*1.21</f>
        <v>1313.4549999999999</v>
      </c>
    </row>
    <row r="1053" spans="1:10">
      <c r="A1053" s="514"/>
      <c r="B1053" s="515"/>
      <c r="C1053" s="515"/>
      <c r="D1053" s="517"/>
      <c r="E1053" s="518"/>
      <c r="F1053" s="515"/>
      <c r="G1053" s="517"/>
      <c r="H1053" s="517"/>
      <c r="I1053" s="778" t="s">
        <v>2493</v>
      </c>
      <c r="J1053" s="1168">
        <f>G1052*E1052</f>
        <v>1085.5</v>
      </c>
    </row>
    <row r="1054" spans="1:10" ht="38.25">
      <c r="A1054" s="605" t="s">
        <v>2394</v>
      </c>
      <c r="B1054" s="550" t="s">
        <v>2146</v>
      </c>
      <c r="C1054" s="550" t="s">
        <v>2147</v>
      </c>
      <c r="D1054" s="551" t="s">
        <v>31</v>
      </c>
      <c r="E1054" s="552">
        <f>3*1.3</f>
        <v>3.9000000000000004</v>
      </c>
      <c r="F1054" s="1172" t="s">
        <v>2809</v>
      </c>
      <c r="G1054" s="906">
        <v>637.9</v>
      </c>
      <c r="H1054" s="906">
        <v>637.9</v>
      </c>
      <c r="I1054" s="1159">
        <v>0.21</v>
      </c>
      <c r="J1054" s="1160">
        <f>G1054*E1054*1.21</f>
        <v>3010.2500999999997</v>
      </c>
    </row>
    <row r="1055" spans="1:10">
      <c r="A1055" s="514"/>
      <c r="B1055" s="515"/>
      <c r="C1055" s="515"/>
      <c r="D1055" s="517"/>
      <c r="E1055" s="518"/>
      <c r="F1055" s="517"/>
      <c r="G1055" s="517"/>
      <c r="H1055" s="515"/>
      <c r="I1055" s="521" t="s">
        <v>2494</v>
      </c>
      <c r="J1055" s="1179">
        <f>G1054*E1054</f>
        <v>2487.81</v>
      </c>
    </row>
    <row r="1056" spans="1:10" ht="51">
      <c r="A1056" s="605" t="s">
        <v>2395</v>
      </c>
      <c r="B1056" s="550" t="s">
        <v>2148</v>
      </c>
      <c r="C1056" s="550" t="s">
        <v>2149</v>
      </c>
      <c r="D1056" s="551" t="s">
        <v>2150</v>
      </c>
      <c r="E1056" s="552">
        <f>2*1.3</f>
        <v>2.6</v>
      </c>
      <c r="F1056" s="1172" t="s">
        <v>2918</v>
      </c>
      <c r="G1056" s="906">
        <v>521.6</v>
      </c>
      <c r="H1056" s="906">
        <v>521.6</v>
      </c>
      <c r="I1056" s="1159">
        <v>0.21</v>
      </c>
      <c r="J1056" s="1160">
        <f>G1056*E1056*1.21</f>
        <v>1640.9536000000001</v>
      </c>
    </row>
    <row r="1057" spans="1:10">
      <c r="A1057" s="514"/>
      <c r="B1057" s="515"/>
      <c r="C1057" s="515"/>
      <c r="D1057" s="517"/>
      <c r="E1057" s="518"/>
      <c r="F1057" s="515"/>
      <c r="G1057" s="517"/>
      <c r="H1057" s="515"/>
      <c r="I1057" s="521" t="s">
        <v>2495</v>
      </c>
      <c r="J1057" s="1179">
        <f>G1056*E1056</f>
        <v>1356.16</v>
      </c>
    </row>
    <row r="1058" spans="1:10" ht="63.75">
      <c r="A1058" s="605" t="s">
        <v>2396</v>
      </c>
      <c r="B1058" s="550" t="s">
        <v>2151</v>
      </c>
      <c r="C1058" s="550" t="s">
        <v>2152</v>
      </c>
      <c r="D1058" s="551" t="s">
        <v>31</v>
      </c>
      <c r="E1058" s="552">
        <f>2*1.3</f>
        <v>2.6</v>
      </c>
      <c r="F1058" s="553"/>
      <c r="G1058" s="554"/>
      <c r="H1058" s="586"/>
      <c r="I1058" s="586"/>
      <c r="J1058" s="587"/>
    </row>
    <row r="1059" spans="1:10">
      <c r="A1059" s="514"/>
      <c r="B1059" s="515"/>
      <c r="C1059" s="515"/>
      <c r="D1059" s="517"/>
      <c r="E1059" s="518"/>
      <c r="F1059" s="515"/>
      <c r="G1059" s="517"/>
      <c r="H1059" s="515"/>
      <c r="I1059" s="521" t="s">
        <v>2496</v>
      </c>
      <c r="J1059" s="582"/>
    </row>
    <row r="1060" spans="1:10" ht="51">
      <c r="A1060" s="605" t="s">
        <v>2397</v>
      </c>
      <c r="B1060" s="550" t="s">
        <v>2153</v>
      </c>
      <c r="C1060" s="550" t="s">
        <v>2154</v>
      </c>
      <c r="D1060" s="551" t="s">
        <v>31</v>
      </c>
      <c r="E1060" s="552">
        <f>1*1.3</f>
        <v>1.3</v>
      </c>
      <c r="F1060" s="553"/>
      <c r="G1060" s="554"/>
      <c r="H1060" s="586"/>
      <c r="I1060" s="586"/>
      <c r="J1060" s="587"/>
    </row>
    <row r="1061" spans="1:10">
      <c r="A1061" s="514"/>
      <c r="B1061" s="515"/>
      <c r="C1061" s="515"/>
      <c r="D1061" s="517"/>
      <c r="E1061" s="518"/>
      <c r="F1061" s="515"/>
      <c r="G1061" s="517"/>
      <c r="H1061" s="515"/>
      <c r="I1061" s="521" t="s">
        <v>2497</v>
      </c>
      <c r="J1061" s="582"/>
    </row>
    <row r="1062" spans="1:10" ht="51">
      <c r="A1062" s="605" t="s">
        <v>2398</v>
      </c>
      <c r="B1062" s="550" t="s">
        <v>2155</v>
      </c>
      <c r="C1062" s="550" t="s">
        <v>2156</v>
      </c>
      <c r="D1062" s="551" t="s">
        <v>31</v>
      </c>
      <c r="E1062" s="552">
        <f>1*1.3</f>
        <v>1.3</v>
      </c>
      <c r="F1062" s="553"/>
      <c r="G1062" s="554"/>
      <c r="H1062" s="586"/>
      <c r="I1062" s="586"/>
      <c r="J1062" s="587"/>
    </row>
    <row r="1063" spans="1:10">
      <c r="A1063" s="514"/>
      <c r="B1063" s="515"/>
      <c r="C1063" s="515"/>
      <c r="D1063" s="517"/>
      <c r="E1063" s="518"/>
      <c r="F1063" s="515"/>
      <c r="G1063" s="517"/>
      <c r="H1063" s="515"/>
      <c r="I1063" s="521" t="s">
        <v>2498</v>
      </c>
      <c r="J1063" s="582"/>
    </row>
    <row r="1064" spans="1:10" ht="51">
      <c r="A1064" s="605" t="s">
        <v>2399</v>
      </c>
      <c r="B1064" s="550" t="s">
        <v>2157</v>
      </c>
      <c r="C1064" s="550" t="s">
        <v>2158</v>
      </c>
      <c r="D1064" s="551" t="s">
        <v>31</v>
      </c>
      <c r="E1064" s="552">
        <f>5*1.3</f>
        <v>6.5</v>
      </c>
      <c r="F1064" s="1172" t="s">
        <v>2809</v>
      </c>
      <c r="G1064" s="906">
        <v>1390</v>
      </c>
      <c r="H1064" s="906">
        <v>1390</v>
      </c>
      <c r="I1064" s="1159">
        <v>0.21</v>
      </c>
      <c r="J1064" s="1160">
        <f>G1064*E1064*1.21</f>
        <v>10932.35</v>
      </c>
    </row>
    <row r="1065" spans="1:10">
      <c r="A1065" s="514"/>
      <c r="B1065" s="515"/>
      <c r="C1065" s="515"/>
      <c r="D1065" s="517"/>
      <c r="E1065" s="518"/>
      <c r="F1065" s="515"/>
      <c r="G1065" s="517"/>
      <c r="H1065" s="515"/>
      <c r="I1065" s="521" t="s">
        <v>2499</v>
      </c>
      <c r="J1065" s="1168">
        <f>G1064*E1064</f>
        <v>9035</v>
      </c>
    </row>
    <row r="1066" spans="1:10" ht="51">
      <c r="A1066" s="605" t="s">
        <v>2400</v>
      </c>
      <c r="B1066" s="550" t="s">
        <v>2159</v>
      </c>
      <c r="C1066" s="550" t="s">
        <v>2160</v>
      </c>
      <c r="D1066" s="551" t="s">
        <v>31</v>
      </c>
      <c r="E1066" s="552">
        <f>2*1.3</f>
        <v>2.6</v>
      </c>
      <c r="F1066" s="553"/>
      <c r="G1066" s="554"/>
      <c r="H1066" s="586"/>
      <c r="I1066" s="586"/>
      <c r="J1066" s="587"/>
    </row>
    <row r="1067" spans="1:10">
      <c r="A1067" s="514"/>
      <c r="B1067" s="515"/>
      <c r="C1067" s="515"/>
      <c r="D1067" s="517"/>
      <c r="E1067" s="518"/>
      <c r="F1067" s="515"/>
      <c r="G1067" s="517"/>
      <c r="H1067" s="515"/>
      <c r="I1067" s="521" t="s">
        <v>2500</v>
      </c>
      <c r="J1067" s="582"/>
    </row>
    <row r="1068" spans="1:10" ht="51">
      <c r="A1068" s="605" t="s">
        <v>2401</v>
      </c>
      <c r="B1068" s="550" t="s">
        <v>2161</v>
      </c>
      <c r="C1068" s="550" t="s">
        <v>2162</v>
      </c>
      <c r="D1068" s="551" t="s">
        <v>31</v>
      </c>
      <c r="E1068" s="552">
        <f>1*1.3</f>
        <v>1.3</v>
      </c>
      <c r="F1068" s="553"/>
      <c r="G1068" s="554"/>
      <c r="H1068" s="586"/>
      <c r="I1068" s="586"/>
      <c r="J1068" s="587"/>
    </row>
    <row r="1069" spans="1:10">
      <c r="A1069" s="514"/>
      <c r="B1069" s="515"/>
      <c r="C1069" s="515"/>
      <c r="D1069" s="517"/>
      <c r="E1069" s="518"/>
      <c r="F1069" s="515"/>
      <c r="G1069" s="517"/>
      <c r="H1069" s="515"/>
      <c r="I1069" s="521" t="s">
        <v>2501</v>
      </c>
      <c r="J1069" s="582"/>
    </row>
    <row r="1070" spans="1:10" ht="51">
      <c r="A1070" s="605" t="s">
        <v>2402</v>
      </c>
      <c r="B1070" s="550" t="s">
        <v>2163</v>
      </c>
      <c r="C1070" s="550" t="s">
        <v>2164</v>
      </c>
      <c r="D1070" s="551" t="s">
        <v>31</v>
      </c>
      <c r="E1070" s="552">
        <f>2*1.3</f>
        <v>2.6</v>
      </c>
      <c r="F1070" s="1171" t="s">
        <v>2809</v>
      </c>
      <c r="G1070" s="906">
        <v>524.20000000000005</v>
      </c>
      <c r="H1070" s="906">
        <v>524.20000000000005</v>
      </c>
      <c r="I1070" s="1159">
        <v>0.21</v>
      </c>
      <c r="J1070" s="1160">
        <f>G1070*E1070*1.21</f>
        <v>1649.1332</v>
      </c>
    </row>
    <row r="1071" spans="1:10">
      <c r="A1071" s="514"/>
      <c r="B1071" s="515"/>
      <c r="C1071" s="515"/>
      <c r="D1071" s="517"/>
      <c r="E1071" s="518"/>
      <c r="F1071" s="515"/>
      <c r="G1071" s="517"/>
      <c r="H1071" s="515"/>
      <c r="I1071" s="521" t="s">
        <v>2502</v>
      </c>
      <c r="J1071" s="1179">
        <f>G1070*E1070</f>
        <v>1362.92</v>
      </c>
    </row>
    <row r="1072" spans="1:10" ht="38.25">
      <c r="A1072" s="605" t="s">
        <v>2403</v>
      </c>
      <c r="B1072" s="581" t="s">
        <v>2165</v>
      </c>
      <c r="C1072" s="550" t="s">
        <v>2166</v>
      </c>
      <c r="D1072" s="551" t="s">
        <v>31</v>
      </c>
      <c r="E1072" s="552">
        <f>2*1.3</f>
        <v>2.6</v>
      </c>
      <c r="F1072" s="553"/>
      <c r="G1072" s="554"/>
      <c r="H1072" s="586"/>
      <c r="I1072" s="586"/>
      <c r="J1072" s="587"/>
    </row>
    <row r="1073" spans="1:10">
      <c r="A1073" s="514"/>
      <c r="B1073" s="515"/>
      <c r="C1073" s="515"/>
      <c r="D1073" s="517"/>
      <c r="E1073" s="518"/>
      <c r="F1073" s="515"/>
      <c r="G1073" s="517"/>
      <c r="H1073" s="515"/>
      <c r="I1073" s="521" t="s">
        <v>2503</v>
      </c>
      <c r="J1073" s="582"/>
    </row>
    <row r="1074" spans="1:10" ht="51">
      <c r="A1074" s="605" t="s">
        <v>2404</v>
      </c>
      <c r="B1074" s="581" t="s">
        <v>2167</v>
      </c>
      <c r="C1074" s="550" t="s">
        <v>2168</v>
      </c>
      <c r="D1074" s="551" t="s">
        <v>31</v>
      </c>
      <c r="E1074" s="552">
        <f>3*1.3</f>
        <v>3.9000000000000004</v>
      </c>
      <c r="F1074" s="553"/>
      <c r="G1074" s="554"/>
      <c r="H1074" s="586"/>
      <c r="I1074" s="586"/>
      <c r="J1074" s="587"/>
    </row>
    <row r="1075" spans="1:10">
      <c r="A1075" s="514"/>
      <c r="B1075" s="515"/>
      <c r="C1075" s="515"/>
      <c r="D1075" s="517"/>
      <c r="E1075" s="518"/>
      <c r="F1075" s="515"/>
      <c r="G1075" s="517"/>
      <c r="H1075" s="515"/>
      <c r="I1075" s="521" t="s">
        <v>2504</v>
      </c>
      <c r="J1075" s="582"/>
    </row>
    <row r="1076" spans="1:10" ht="51">
      <c r="A1076" s="605" t="s">
        <v>2405</v>
      </c>
      <c r="B1076" s="581" t="s">
        <v>2169</v>
      </c>
      <c r="C1076" s="550" t="s">
        <v>2170</v>
      </c>
      <c r="D1076" s="551" t="s">
        <v>31</v>
      </c>
      <c r="E1076" s="552">
        <f>2*1.3</f>
        <v>2.6</v>
      </c>
      <c r="F1076" s="1012" t="s">
        <v>2809</v>
      </c>
      <c r="G1076" s="906">
        <v>415</v>
      </c>
      <c r="H1076" s="906">
        <v>415</v>
      </c>
      <c r="I1076" s="1159">
        <v>0.21</v>
      </c>
      <c r="J1076" s="1162">
        <f>G1076*E1076*1.21</f>
        <v>1305.5899999999999</v>
      </c>
    </row>
    <row r="1077" spans="1:10">
      <c r="A1077" s="514"/>
      <c r="B1077" s="515"/>
      <c r="C1077" s="515"/>
      <c r="D1077" s="517"/>
      <c r="E1077" s="518"/>
      <c r="F1077" s="515"/>
      <c r="G1077" s="517"/>
      <c r="H1077" s="515"/>
      <c r="I1077" s="521" t="s">
        <v>2505</v>
      </c>
      <c r="J1077" s="1168">
        <f>G1076*E1076</f>
        <v>1079</v>
      </c>
    </row>
    <row r="1078" spans="1:10" ht="51">
      <c r="A1078" s="605" t="s">
        <v>2406</v>
      </c>
      <c r="B1078" s="603" t="s">
        <v>2171</v>
      </c>
      <c r="C1078" s="550" t="s">
        <v>2172</v>
      </c>
      <c r="D1078" s="551"/>
      <c r="E1078" s="552">
        <f>2*1.3</f>
        <v>2.6</v>
      </c>
      <c r="F1078" s="553"/>
      <c r="G1078" s="554"/>
      <c r="H1078" s="586"/>
      <c r="I1078" s="586"/>
      <c r="J1078" s="587"/>
    </row>
    <row r="1079" spans="1:10">
      <c r="A1079" s="514"/>
      <c r="B1079" s="515"/>
      <c r="C1079" s="515"/>
      <c r="D1079" s="517"/>
      <c r="E1079" s="518"/>
      <c r="F1079" s="515"/>
      <c r="G1079" s="517"/>
      <c r="H1079" s="515"/>
      <c r="I1079" s="521" t="s">
        <v>2506</v>
      </c>
      <c r="J1079" s="582"/>
    </row>
    <row r="1080" spans="1:10" ht="51">
      <c r="A1080" s="605" t="s">
        <v>2407</v>
      </c>
      <c r="B1080" s="581" t="s">
        <v>2173</v>
      </c>
      <c r="C1080" s="550" t="s">
        <v>2174</v>
      </c>
      <c r="D1080" s="551" t="s">
        <v>31</v>
      </c>
      <c r="E1080" s="552">
        <f>2*1.3</f>
        <v>2.6</v>
      </c>
      <c r="F1080" s="553"/>
      <c r="G1080" s="554"/>
      <c r="H1080" s="586"/>
      <c r="I1080" s="586"/>
      <c r="J1080" s="587"/>
    </row>
    <row r="1081" spans="1:10">
      <c r="A1081" s="514"/>
      <c r="B1081" s="515"/>
      <c r="C1081" s="515"/>
      <c r="D1081" s="517"/>
      <c r="E1081" s="518"/>
      <c r="F1081" s="515"/>
      <c r="G1081" s="517"/>
      <c r="H1081" s="515"/>
      <c r="I1081" s="521" t="s">
        <v>2507</v>
      </c>
      <c r="J1081" s="582"/>
    </row>
    <row r="1082" spans="1:10" ht="63.75">
      <c r="A1082" s="605" t="s">
        <v>2408</v>
      </c>
      <c r="B1082" s="581" t="s">
        <v>2175</v>
      </c>
      <c r="C1082" s="550" t="s">
        <v>2176</v>
      </c>
      <c r="D1082" s="551" t="s">
        <v>31</v>
      </c>
      <c r="E1082" s="552">
        <f>3*1.3</f>
        <v>3.9000000000000004</v>
      </c>
      <c r="F1082" s="553"/>
      <c r="G1082" s="554"/>
      <c r="H1082" s="586"/>
      <c r="I1082" s="586"/>
      <c r="J1082" s="587"/>
    </row>
    <row r="1083" spans="1:10">
      <c r="A1083" s="514"/>
      <c r="B1083" s="515"/>
      <c r="C1083" s="515"/>
      <c r="D1083" s="517"/>
      <c r="E1083" s="518"/>
      <c r="F1083" s="515"/>
      <c r="G1083" s="517"/>
      <c r="H1083" s="515"/>
      <c r="I1083" s="521" t="s">
        <v>2508</v>
      </c>
      <c r="J1083" s="582"/>
    </row>
    <row r="1084" spans="1:10" ht="76.5">
      <c r="A1084" s="605" t="s">
        <v>50</v>
      </c>
      <c r="B1084" s="581" t="s">
        <v>2177</v>
      </c>
      <c r="C1084" s="550" t="s">
        <v>2178</v>
      </c>
      <c r="D1084" s="551" t="s">
        <v>31</v>
      </c>
      <c r="E1084" s="552">
        <f>2*1.3</f>
        <v>2.6</v>
      </c>
      <c r="F1084" s="553"/>
      <c r="G1084" s="554"/>
      <c r="H1084" s="586"/>
      <c r="I1084" s="586"/>
      <c r="J1084" s="587"/>
    </row>
    <row r="1085" spans="1:10">
      <c r="A1085" s="514"/>
      <c r="B1085" s="515"/>
      <c r="C1085" s="515"/>
      <c r="D1085" s="517"/>
      <c r="E1085" s="518"/>
      <c r="F1085" s="515"/>
      <c r="G1085" s="517"/>
      <c r="H1085" s="515"/>
      <c r="I1085" s="521" t="s">
        <v>2509</v>
      </c>
      <c r="J1085" s="582"/>
    </row>
    <row r="1086" spans="1:10" ht="63.75">
      <c r="A1086" s="605" t="s">
        <v>2409</v>
      </c>
      <c r="B1086" s="581" t="s">
        <v>2179</v>
      </c>
      <c r="C1086" s="550" t="s">
        <v>2180</v>
      </c>
      <c r="D1086" s="551" t="s">
        <v>31</v>
      </c>
      <c r="E1086" s="552">
        <f>2*1.3</f>
        <v>2.6</v>
      </c>
      <c r="F1086" s="553"/>
      <c r="G1086" s="554"/>
      <c r="H1086" s="586"/>
      <c r="I1086" s="586"/>
      <c r="J1086" s="587"/>
    </row>
    <row r="1087" spans="1:10">
      <c r="A1087" s="514"/>
      <c r="B1087" s="515"/>
      <c r="C1087" s="515"/>
      <c r="D1087" s="517"/>
      <c r="E1087" s="518"/>
      <c r="F1087" s="515"/>
      <c r="G1087" s="517"/>
      <c r="H1087" s="515"/>
      <c r="I1087" s="521" t="s">
        <v>2510</v>
      </c>
      <c r="J1087" s="582"/>
    </row>
    <row r="1088" spans="1:10" ht="63.75">
      <c r="A1088" s="605" t="s">
        <v>2410</v>
      </c>
      <c r="B1088" s="581" t="s">
        <v>2181</v>
      </c>
      <c r="C1088" s="550" t="s">
        <v>2182</v>
      </c>
      <c r="D1088" s="551" t="s">
        <v>31</v>
      </c>
      <c r="E1088" s="552">
        <f>2*1.3</f>
        <v>2.6</v>
      </c>
      <c r="F1088" s="1172" t="s">
        <v>2918</v>
      </c>
      <c r="G1088" s="906">
        <v>688</v>
      </c>
      <c r="H1088" s="906">
        <v>688</v>
      </c>
      <c r="I1088" s="1159">
        <v>0.21</v>
      </c>
      <c r="J1088" s="1162">
        <f>G1088*E1088*1.21</f>
        <v>2164.4479999999999</v>
      </c>
    </row>
    <row r="1089" spans="1:10">
      <c r="A1089" s="514"/>
      <c r="B1089" s="515"/>
      <c r="C1089" s="515"/>
      <c r="D1089" s="517"/>
      <c r="E1089" s="518"/>
      <c r="F1089" s="515"/>
      <c r="G1089" s="517"/>
      <c r="H1089" s="515"/>
      <c r="I1089" s="521" t="s">
        <v>2511</v>
      </c>
      <c r="J1089" s="1168">
        <f>G1088*E1088</f>
        <v>1788.8</v>
      </c>
    </row>
    <row r="1090" spans="1:10" ht="51">
      <c r="A1090" s="605" t="s">
        <v>2411</v>
      </c>
      <c r="B1090" s="581" t="s">
        <v>2184</v>
      </c>
      <c r="C1090" s="550" t="s">
        <v>2185</v>
      </c>
      <c r="D1090" s="551" t="s">
        <v>31</v>
      </c>
      <c r="E1090" s="552">
        <f>3*1.3</f>
        <v>3.9000000000000004</v>
      </c>
      <c r="F1090" s="553"/>
      <c r="G1090" s="554"/>
      <c r="H1090" s="586"/>
      <c r="I1090" s="586"/>
      <c r="J1090" s="587"/>
    </row>
    <row r="1091" spans="1:10">
      <c r="A1091" s="514"/>
      <c r="B1091" s="515"/>
      <c r="C1091" s="515"/>
      <c r="D1091" s="517"/>
      <c r="E1091" s="518"/>
      <c r="F1091" s="515"/>
      <c r="G1091" s="517"/>
      <c r="H1091" s="515"/>
      <c r="I1091" s="521" t="s">
        <v>2512</v>
      </c>
      <c r="J1091" s="582"/>
    </row>
    <row r="1092" spans="1:10" ht="63.75">
      <c r="A1092" s="605" t="s">
        <v>2412</v>
      </c>
      <c r="B1092" s="581" t="s">
        <v>2187</v>
      </c>
      <c r="C1092" s="550" t="s">
        <v>2188</v>
      </c>
      <c r="D1092" s="551" t="s">
        <v>31</v>
      </c>
      <c r="E1092" s="552">
        <f>4*1.3</f>
        <v>5.2</v>
      </c>
      <c r="F1092" s="553"/>
      <c r="G1092" s="554"/>
      <c r="H1092" s="586"/>
      <c r="I1092" s="586"/>
      <c r="J1092" s="587"/>
    </row>
    <row r="1093" spans="1:10">
      <c r="A1093" s="514"/>
      <c r="B1093" s="515"/>
      <c r="C1093" s="515"/>
      <c r="D1093" s="517"/>
      <c r="E1093" s="518"/>
      <c r="F1093" s="515"/>
      <c r="G1093" s="517"/>
      <c r="H1093" s="515"/>
      <c r="I1093" s="521" t="s">
        <v>2513</v>
      </c>
      <c r="J1093" s="582"/>
    </row>
    <row r="1094" spans="1:10" ht="51">
      <c r="A1094" s="605" t="s">
        <v>2413</v>
      </c>
      <c r="B1094" s="581" t="s">
        <v>2190</v>
      </c>
      <c r="C1094" s="550" t="s">
        <v>2191</v>
      </c>
      <c r="D1094" s="551" t="s">
        <v>31</v>
      </c>
      <c r="E1094" s="552">
        <f>1*1.3</f>
        <v>1.3</v>
      </c>
      <c r="F1094" s="1181" t="s">
        <v>2917</v>
      </c>
      <c r="G1094" s="913">
        <v>350</v>
      </c>
      <c r="H1094" s="913">
        <v>350</v>
      </c>
      <c r="I1094" s="1182">
        <v>0.21</v>
      </c>
      <c r="J1094" s="1183">
        <f>G1094*2*1.21</f>
        <v>847</v>
      </c>
    </row>
    <row r="1095" spans="1:10">
      <c r="A1095" s="514"/>
      <c r="B1095" s="515"/>
      <c r="C1095" s="515"/>
      <c r="D1095" s="517"/>
      <c r="E1095" s="518"/>
      <c r="F1095" s="515"/>
      <c r="G1095" s="517"/>
      <c r="H1095" s="515"/>
      <c r="I1095" s="521" t="s">
        <v>2514</v>
      </c>
      <c r="J1095" s="1168">
        <f>G1094</f>
        <v>350</v>
      </c>
    </row>
    <row r="1096" spans="1:10" ht="63.75">
      <c r="A1096" s="605" t="s">
        <v>2414</v>
      </c>
      <c r="B1096" s="581" t="s">
        <v>2193</v>
      </c>
      <c r="C1096" s="550" t="s">
        <v>2194</v>
      </c>
      <c r="D1096" s="551" t="s">
        <v>31</v>
      </c>
      <c r="E1096" s="552">
        <f>3*1.3</f>
        <v>3.9000000000000004</v>
      </c>
      <c r="F1096" s="1172" t="s">
        <v>2918</v>
      </c>
      <c r="G1096" s="906">
        <v>624</v>
      </c>
      <c r="H1096" s="906">
        <v>624</v>
      </c>
      <c r="I1096" s="1159">
        <v>0.21</v>
      </c>
      <c r="J1096" s="1160">
        <f>G1096*E1096*1.21</f>
        <v>2944.6560000000004</v>
      </c>
    </row>
    <row r="1097" spans="1:10">
      <c r="A1097" s="514"/>
      <c r="B1097" s="515"/>
      <c r="C1097" s="515"/>
      <c r="D1097" s="517"/>
      <c r="E1097" s="518"/>
      <c r="F1097" s="515"/>
      <c r="G1097" s="517"/>
      <c r="H1097" s="515"/>
      <c r="I1097" s="521" t="s">
        <v>2515</v>
      </c>
      <c r="J1097" s="1168">
        <f>G1096*E1096</f>
        <v>2433.6000000000004</v>
      </c>
    </row>
    <row r="1098" spans="1:10" ht="63.75">
      <c r="A1098" s="605" t="s">
        <v>2415</v>
      </c>
      <c r="B1098" s="581" t="s">
        <v>2196</v>
      </c>
      <c r="C1098" s="550" t="s">
        <v>2197</v>
      </c>
      <c r="D1098" s="551" t="s">
        <v>31</v>
      </c>
      <c r="E1098" s="552">
        <f>2*1.3</f>
        <v>2.6</v>
      </c>
      <c r="F1098" s="553"/>
      <c r="G1098" s="554"/>
      <c r="H1098" s="586"/>
      <c r="I1098" s="586"/>
      <c r="J1098" s="587"/>
    </row>
    <row r="1099" spans="1:10">
      <c r="A1099" s="514"/>
      <c r="B1099" s="515"/>
      <c r="C1099" s="515"/>
      <c r="D1099" s="517"/>
      <c r="E1099" s="518"/>
      <c r="F1099" s="515"/>
      <c r="G1099" s="517"/>
      <c r="H1099" s="515"/>
      <c r="I1099" s="521" t="s">
        <v>2516</v>
      </c>
      <c r="J1099" s="582"/>
    </row>
    <row r="1100" spans="1:10" ht="63.75">
      <c r="A1100" s="605" t="s">
        <v>2416</v>
      </c>
      <c r="B1100" s="581" t="s">
        <v>2199</v>
      </c>
      <c r="C1100" s="550" t="s">
        <v>2200</v>
      </c>
      <c r="D1100" s="551" t="s">
        <v>2150</v>
      </c>
      <c r="E1100" s="552">
        <f>2*1.3</f>
        <v>2.6</v>
      </c>
      <c r="F1100" s="553"/>
      <c r="G1100" s="554"/>
      <c r="H1100" s="586"/>
      <c r="I1100" s="586"/>
      <c r="J1100" s="587"/>
    </row>
    <row r="1101" spans="1:10">
      <c r="A1101" s="514"/>
      <c r="B1101" s="515"/>
      <c r="C1101" s="515"/>
      <c r="D1101" s="517"/>
      <c r="E1101" s="518"/>
      <c r="F1101" s="515"/>
      <c r="G1101" s="517"/>
      <c r="H1101" s="515"/>
      <c r="I1101" s="521" t="s">
        <v>2517</v>
      </c>
      <c r="J1101" s="582"/>
    </row>
    <row r="1102" spans="1:10" ht="51">
      <c r="A1102" s="605" t="s">
        <v>2417</v>
      </c>
      <c r="B1102" s="581" t="s">
        <v>2202</v>
      </c>
      <c r="C1102" s="550" t="s">
        <v>2203</v>
      </c>
      <c r="D1102" s="551" t="s">
        <v>2150</v>
      </c>
      <c r="E1102" s="552">
        <f>3*1.3</f>
        <v>3.9000000000000004</v>
      </c>
      <c r="F1102" s="553"/>
      <c r="G1102" s="554"/>
      <c r="H1102" s="586"/>
      <c r="I1102" s="586"/>
      <c r="J1102" s="587"/>
    </row>
    <row r="1103" spans="1:10">
      <c r="A1103" s="514"/>
      <c r="B1103" s="515"/>
      <c r="C1103" s="515"/>
      <c r="D1103" s="517"/>
      <c r="E1103" s="518"/>
      <c r="F1103" s="515"/>
      <c r="G1103" s="517"/>
      <c r="H1103" s="515"/>
      <c r="I1103" s="521" t="s">
        <v>2518</v>
      </c>
      <c r="J1103" s="582"/>
    </row>
    <row r="1104" spans="1:10" ht="51">
      <c r="A1104" s="605" t="s">
        <v>2418</v>
      </c>
      <c r="B1104" s="581" t="s">
        <v>2205</v>
      </c>
      <c r="C1104" s="550" t="s">
        <v>2206</v>
      </c>
      <c r="D1104" s="551" t="s">
        <v>31</v>
      </c>
      <c r="E1104" s="552">
        <f>1*1.3</f>
        <v>1.3</v>
      </c>
      <c r="F1104" s="1172" t="s">
        <v>2917</v>
      </c>
      <c r="G1104" s="906">
        <v>276.7</v>
      </c>
      <c r="H1104" s="906">
        <v>276.7</v>
      </c>
      <c r="I1104" s="1159">
        <v>0.21</v>
      </c>
      <c r="J1104" s="1160">
        <f>G1104*2*1.21</f>
        <v>669.61399999999992</v>
      </c>
    </row>
    <row r="1105" spans="1:10">
      <c r="A1105" s="514"/>
      <c r="B1105" s="515"/>
      <c r="C1105" s="515"/>
      <c r="D1105" s="517"/>
      <c r="E1105" s="518"/>
      <c r="F1105" s="515"/>
      <c r="G1105" s="517"/>
      <c r="H1105" s="515"/>
      <c r="I1105" s="521" t="s">
        <v>2519</v>
      </c>
      <c r="J1105" s="1168">
        <f>G1104*2</f>
        <v>553.4</v>
      </c>
    </row>
    <row r="1106" spans="1:10" ht="63.75">
      <c r="A1106" s="605" t="s">
        <v>2419</v>
      </c>
      <c r="B1106" s="581" t="s">
        <v>2208</v>
      </c>
      <c r="C1106" s="550" t="s">
        <v>2209</v>
      </c>
      <c r="D1106" s="551" t="s">
        <v>31</v>
      </c>
      <c r="E1106" s="552">
        <f>2*1.3</f>
        <v>2.6</v>
      </c>
      <c r="F1106" s="553"/>
      <c r="G1106" s="554"/>
      <c r="H1106" s="586"/>
      <c r="I1106" s="586"/>
      <c r="J1106" s="587"/>
    </row>
    <row r="1107" spans="1:10">
      <c r="A1107" s="514"/>
      <c r="B1107" s="515"/>
      <c r="C1107" s="515"/>
      <c r="D1107" s="517"/>
      <c r="E1107" s="518"/>
      <c r="F1107" s="515"/>
      <c r="G1107" s="517"/>
      <c r="H1107" s="515"/>
      <c r="I1107" s="521" t="s">
        <v>2520</v>
      </c>
      <c r="J1107" s="582"/>
    </row>
    <row r="1108" spans="1:10" ht="63.75">
      <c r="A1108" s="605" t="s">
        <v>2420</v>
      </c>
      <c r="B1108" s="581" t="s">
        <v>2211</v>
      </c>
      <c r="C1108" s="550" t="s">
        <v>2212</v>
      </c>
      <c r="D1108" s="551" t="s">
        <v>31</v>
      </c>
      <c r="E1108" s="552">
        <f>4*1.3</f>
        <v>5.2</v>
      </c>
      <c r="F1108" s="1172" t="s">
        <v>2918</v>
      </c>
      <c r="G1108" s="906">
        <v>588.9</v>
      </c>
      <c r="H1108" s="906">
        <v>588.9</v>
      </c>
      <c r="I1108" s="1159">
        <v>0.21</v>
      </c>
      <c r="J1108" s="1160">
        <f>G1108*E1108*1.21</f>
        <v>3705.3588</v>
      </c>
    </row>
    <row r="1109" spans="1:10">
      <c r="A1109" s="514"/>
      <c r="B1109" s="515"/>
      <c r="C1109" s="515"/>
      <c r="D1109" s="517"/>
      <c r="E1109" s="518"/>
      <c r="F1109" s="515"/>
      <c r="G1109" s="517"/>
      <c r="H1109" s="515"/>
      <c r="I1109" s="521" t="s">
        <v>2521</v>
      </c>
      <c r="J1109" s="582"/>
    </row>
    <row r="1110" spans="1:10" ht="63.75">
      <c r="A1110" s="605" t="s">
        <v>2421</v>
      </c>
      <c r="B1110" s="550" t="s">
        <v>2214</v>
      </c>
      <c r="C1110" s="550" t="s">
        <v>2215</v>
      </c>
      <c r="D1110" s="551" t="s">
        <v>31</v>
      </c>
      <c r="E1110" s="552">
        <f>2*1.3</f>
        <v>2.6</v>
      </c>
      <c r="F1110" s="1172" t="s">
        <v>2918</v>
      </c>
      <c r="G1110" s="906">
        <v>465</v>
      </c>
      <c r="H1110" s="906">
        <v>465</v>
      </c>
      <c r="I1110" s="1159">
        <v>0.21</v>
      </c>
      <c r="J1110" s="1162">
        <f>G1110*E1110*1.21</f>
        <v>1462.8899999999999</v>
      </c>
    </row>
    <row r="1111" spans="1:10">
      <c r="A1111" s="514"/>
      <c r="B1111" s="515"/>
      <c r="C1111" s="515"/>
      <c r="D1111" s="517"/>
      <c r="E1111" s="518"/>
      <c r="F1111" s="515"/>
      <c r="G1111" s="517"/>
      <c r="H1111" s="515"/>
      <c r="I1111" s="521" t="s">
        <v>2522</v>
      </c>
      <c r="J1111" s="1168">
        <f>G1110*E1110</f>
        <v>1209</v>
      </c>
    </row>
    <row r="1112" spans="1:10" ht="63.75">
      <c r="A1112" s="605" t="s">
        <v>2422</v>
      </c>
      <c r="B1112" s="550" t="s">
        <v>2217</v>
      </c>
      <c r="C1112" s="550" t="s">
        <v>2218</v>
      </c>
      <c r="D1112" s="551" t="s">
        <v>31</v>
      </c>
      <c r="E1112" s="552">
        <f>3*1.3</f>
        <v>3.9000000000000004</v>
      </c>
      <c r="F1112" s="553"/>
      <c r="G1112" s="554"/>
      <c r="H1112" s="586"/>
      <c r="I1112" s="586"/>
      <c r="J1112" s="587"/>
    </row>
    <row r="1113" spans="1:10">
      <c r="A1113" s="514"/>
      <c r="B1113" s="515"/>
      <c r="C1113" s="515"/>
      <c r="D1113" s="517"/>
      <c r="E1113" s="518"/>
      <c r="F1113" s="515"/>
      <c r="G1113" s="517"/>
      <c r="H1113" s="515"/>
      <c r="I1113" s="521" t="s">
        <v>2523</v>
      </c>
      <c r="J1113" s="582"/>
    </row>
    <row r="1114" spans="1:10" ht="63.75">
      <c r="A1114" s="605" t="s">
        <v>2423</v>
      </c>
      <c r="B1114" s="550" t="s">
        <v>2220</v>
      </c>
      <c r="C1114" s="550" t="s">
        <v>2221</v>
      </c>
      <c r="D1114" s="551" t="s">
        <v>31</v>
      </c>
      <c r="E1114" s="552">
        <f>1*1.3</f>
        <v>1.3</v>
      </c>
      <c r="F1114" s="1172" t="s">
        <v>2918</v>
      </c>
      <c r="G1114" s="906">
        <v>636</v>
      </c>
      <c r="H1114" s="906">
        <v>636</v>
      </c>
      <c r="I1114" s="1159">
        <v>0.21</v>
      </c>
      <c r="J1114" s="1162">
        <f>G1114*1.21</f>
        <v>769.56</v>
      </c>
    </row>
    <row r="1115" spans="1:10">
      <c r="A1115" s="514"/>
      <c r="B1115" s="515"/>
      <c r="C1115" s="515"/>
      <c r="D1115" s="517"/>
      <c r="E1115" s="518"/>
      <c r="F1115" s="515"/>
      <c r="G1115" s="517"/>
      <c r="H1115" s="515"/>
      <c r="I1115" s="521" t="s">
        <v>2524</v>
      </c>
      <c r="J1115" s="1168">
        <f>G1114</f>
        <v>636</v>
      </c>
    </row>
    <row r="1116" spans="1:10" ht="38.25">
      <c r="A1116" s="605" t="s">
        <v>2424</v>
      </c>
      <c r="B1116" s="550" t="s">
        <v>2223</v>
      </c>
      <c r="C1116" s="550" t="s">
        <v>2224</v>
      </c>
      <c r="D1116" s="551" t="s">
        <v>31</v>
      </c>
      <c r="E1116" s="552">
        <f>2*1.3</f>
        <v>2.6</v>
      </c>
      <c r="F1116" s="553"/>
      <c r="G1116" s="554"/>
      <c r="H1116" s="586"/>
      <c r="I1116" s="586"/>
      <c r="J1116" s="587"/>
    </row>
    <row r="1117" spans="1:10">
      <c r="A1117" s="514"/>
      <c r="B1117" s="515"/>
      <c r="C1117" s="515"/>
      <c r="D1117" s="517"/>
      <c r="E1117" s="518"/>
      <c r="F1117" s="515"/>
      <c r="G1117" s="517"/>
      <c r="H1117" s="515"/>
      <c r="I1117" s="521" t="s">
        <v>2525</v>
      </c>
      <c r="J1117" s="582"/>
    </row>
    <row r="1118" spans="1:10" ht="51">
      <c r="A1118" s="605" t="s">
        <v>2425</v>
      </c>
      <c r="B1118" s="550" t="s">
        <v>2226</v>
      </c>
      <c r="C1118" s="550" t="s">
        <v>2227</v>
      </c>
      <c r="D1118" s="551" t="s">
        <v>31</v>
      </c>
      <c r="E1118" s="552">
        <f>2*1.3</f>
        <v>2.6</v>
      </c>
      <c r="F1118" s="1172" t="s">
        <v>2918</v>
      </c>
      <c r="G1118" s="905">
        <v>546.15</v>
      </c>
      <c r="H1118" s="905">
        <v>546.15</v>
      </c>
      <c r="I1118" s="1159">
        <v>0.21</v>
      </c>
      <c r="J1118" s="1160">
        <f>G1118*E1118*1.21</f>
        <v>1718.1878999999999</v>
      </c>
    </row>
    <row r="1119" spans="1:10">
      <c r="A1119" s="514"/>
      <c r="B1119" s="515"/>
      <c r="C1119" s="515"/>
      <c r="D1119" s="517"/>
      <c r="E1119" s="518"/>
      <c r="F1119" s="515"/>
      <c r="G1119" s="517"/>
      <c r="H1119" s="515"/>
      <c r="I1119" s="521" t="s">
        <v>2526</v>
      </c>
      <c r="J1119" s="1168">
        <f>G1118*E1118</f>
        <v>1419.99</v>
      </c>
    </row>
    <row r="1120" spans="1:10" ht="51">
      <c r="A1120" s="605" t="s">
        <v>2426</v>
      </c>
      <c r="B1120" s="550" t="s">
        <v>2229</v>
      </c>
      <c r="C1120" s="550" t="s">
        <v>2230</v>
      </c>
      <c r="D1120" s="551" t="s">
        <v>31</v>
      </c>
      <c r="E1120" s="552">
        <f>1*1.3</f>
        <v>1.3</v>
      </c>
      <c r="F1120" s="553"/>
      <c r="G1120" s="554"/>
      <c r="H1120" s="586"/>
      <c r="I1120" s="586"/>
      <c r="J1120" s="587"/>
    </row>
    <row r="1121" spans="1:10">
      <c r="A1121" s="514"/>
      <c r="B1121" s="515"/>
      <c r="C1121" s="515"/>
      <c r="D1121" s="517"/>
      <c r="E1121" s="518"/>
      <c r="F1121" s="515"/>
      <c r="G1121" s="517"/>
      <c r="H1121" s="515"/>
      <c r="I1121" s="521" t="s">
        <v>2527</v>
      </c>
      <c r="J1121" s="582"/>
    </row>
    <row r="1122" spans="1:10" ht="51">
      <c r="A1122" s="605" t="s">
        <v>2427</v>
      </c>
      <c r="B1122" s="550" t="s">
        <v>2232</v>
      </c>
      <c r="C1122" s="550" t="s">
        <v>2233</v>
      </c>
      <c r="D1122" s="551" t="s">
        <v>31</v>
      </c>
      <c r="E1122" s="552">
        <f>1*1.3</f>
        <v>1.3</v>
      </c>
      <c r="F1122" s="553"/>
      <c r="G1122" s="554"/>
      <c r="H1122" s="586"/>
      <c r="I1122" s="586"/>
      <c r="J1122" s="587"/>
    </row>
    <row r="1123" spans="1:10">
      <c r="A1123" s="514"/>
      <c r="B1123" s="515"/>
      <c r="C1123" s="515"/>
      <c r="D1123" s="517"/>
      <c r="E1123" s="518"/>
      <c r="F1123" s="515"/>
      <c r="G1123" s="517"/>
      <c r="H1123" s="515"/>
      <c r="I1123" s="521" t="s">
        <v>2528</v>
      </c>
      <c r="J1123" s="582"/>
    </row>
    <row r="1124" spans="1:10" ht="51">
      <c r="A1124" s="605" t="s">
        <v>2428</v>
      </c>
      <c r="B1124" s="550" t="s">
        <v>2235</v>
      </c>
      <c r="C1124" s="550" t="s">
        <v>2236</v>
      </c>
      <c r="D1124" s="551" t="s">
        <v>31</v>
      </c>
      <c r="E1124" s="552">
        <f>2*1.3</f>
        <v>2.6</v>
      </c>
      <c r="F1124" s="553"/>
      <c r="G1124" s="554"/>
      <c r="H1124" s="586"/>
      <c r="I1124" s="586"/>
      <c r="J1124" s="587"/>
    </row>
    <row r="1125" spans="1:10">
      <c r="A1125" s="514"/>
      <c r="B1125" s="515"/>
      <c r="C1125" s="515"/>
      <c r="D1125" s="517"/>
      <c r="E1125" s="518"/>
      <c r="F1125" s="515"/>
      <c r="G1125" s="517"/>
      <c r="H1125" s="515"/>
      <c r="I1125" s="521" t="s">
        <v>2529</v>
      </c>
      <c r="J1125" s="582"/>
    </row>
    <row r="1126" spans="1:10" ht="51">
      <c r="A1126" s="605" t="s">
        <v>2429</v>
      </c>
      <c r="B1126" s="550" t="s">
        <v>2238</v>
      </c>
      <c r="C1126" s="550" t="s">
        <v>2239</v>
      </c>
      <c r="D1126" s="551" t="s">
        <v>31</v>
      </c>
      <c r="E1126" s="552">
        <f>2*1.3</f>
        <v>2.6</v>
      </c>
      <c r="F1126" s="1172" t="s">
        <v>2918</v>
      </c>
      <c r="G1126" s="906">
        <v>570</v>
      </c>
      <c r="H1126" s="906">
        <v>570</v>
      </c>
      <c r="I1126" s="1159">
        <v>0.21</v>
      </c>
      <c r="J1126" s="1162">
        <f>G1126*E1126*1.21</f>
        <v>1793.22</v>
      </c>
    </row>
    <row r="1127" spans="1:10">
      <c r="A1127" s="514"/>
      <c r="B1127" s="515"/>
      <c r="C1127" s="515"/>
      <c r="D1127" s="517"/>
      <c r="E1127" s="518"/>
      <c r="F1127" s="515"/>
      <c r="G1127" s="517"/>
      <c r="H1127" s="515"/>
      <c r="I1127" s="521" t="s">
        <v>2530</v>
      </c>
      <c r="J1127" s="1168">
        <f>G1126*E1126</f>
        <v>1482</v>
      </c>
    </row>
    <row r="1128" spans="1:10" ht="63.75">
      <c r="A1128" s="605" t="s">
        <v>2430</v>
      </c>
      <c r="B1128" s="550" t="s">
        <v>2241</v>
      </c>
      <c r="C1128" s="550" t="s">
        <v>2242</v>
      </c>
      <c r="D1128" s="551" t="s">
        <v>31</v>
      </c>
      <c r="E1128" s="552">
        <f>2*1.3</f>
        <v>2.6</v>
      </c>
      <c r="F1128" s="1172" t="s">
        <v>2917</v>
      </c>
      <c r="G1128" s="906">
        <v>428.4</v>
      </c>
      <c r="H1128" s="906">
        <v>428.4</v>
      </c>
      <c r="I1128" s="1159">
        <v>0.21</v>
      </c>
      <c r="J1128" s="1162">
        <f>G1128*6*1.21</f>
        <v>3110.1839999999993</v>
      </c>
    </row>
    <row r="1129" spans="1:10">
      <c r="A1129" s="514"/>
      <c r="B1129" s="515"/>
      <c r="C1129" s="515"/>
      <c r="D1129" s="517"/>
      <c r="E1129" s="518"/>
      <c r="F1129" s="515"/>
      <c r="G1129" s="517"/>
      <c r="H1129" s="515"/>
      <c r="I1129" s="521" t="s">
        <v>2531</v>
      </c>
      <c r="J1129" s="1168">
        <f>G1128*6</f>
        <v>2570.3999999999996</v>
      </c>
    </row>
    <row r="1130" spans="1:10" ht="51">
      <c r="A1130" s="605" t="s">
        <v>2431</v>
      </c>
      <c r="B1130" s="550" t="s">
        <v>2244</v>
      </c>
      <c r="C1130" s="550" t="s">
        <v>2245</v>
      </c>
      <c r="D1130" s="551" t="s">
        <v>31</v>
      </c>
      <c r="E1130" s="552">
        <f>4*1.3</f>
        <v>5.2</v>
      </c>
      <c r="F1130" s="1174" t="s">
        <v>2918</v>
      </c>
      <c r="G1130" s="906">
        <v>395</v>
      </c>
      <c r="H1130" s="906">
        <v>395</v>
      </c>
      <c r="I1130" s="1159">
        <v>0.21</v>
      </c>
      <c r="J1130" s="1175">
        <f>G1130*E1130*1.21</f>
        <v>2485.34</v>
      </c>
    </row>
    <row r="1131" spans="1:10">
      <c r="A1131" s="514"/>
      <c r="B1131" s="515"/>
      <c r="C1131" s="515"/>
      <c r="D1131" s="517"/>
      <c r="E1131" s="518"/>
      <c r="F1131" s="515"/>
      <c r="G1131" s="517"/>
      <c r="H1131" s="515"/>
      <c r="I1131" s="521" t="s">
        <v>2532</v>
      </c>
      <c r="J1131" s="1168">
        <f>G1130*E1130</f>
        <v>2054</v>
      </c>
    </row>
    <row r="1132" spans="1:10" ht="51">
      <c r="A1132" s="605" t="s">
        <v>2432</v>
      </c>
      <c r="B1132" s="550" t="s">
        <v>2247</v>
      </c>
      <c r="C1132" s="550" t="s">
        <v>2248</v>
      </c>
      <c r="D1132" s="551" t="s">
        <v>31</v>
      </c>
      <c r="E1132" s="552">
        <f>4*1.3</f>
        <v>5.2</v>
      </c>
      <c r="F1132" s="1172" t="s">
        <v>2918</v>
      </c>
      <c r="G1132" s="906">
        <v>502.1</v>
      </c>
      <c r="H1132" s="906">
        <v>502.1</v>
      </c>
      <c r="I1132" s="1159">
        <v>0.21</v>
      </c>
      <c r="J1132" s="1160">
        <f>G1132*E1132*1.21</f>
        <v>3159.2132000000001</v>
      </c>
    </row>
    <row r="1133" spans="1:10">
      <c r="A1133" s="514"/>
      <c r="B1133" s="515"/>
      <c r="C1133" s="515"/>
      <c r="D1133" s="517"/>
      <c r="E1133" s="518"/>
      <c r="F1133" s="515"/>
      <c r="G1133" s="517"/>
      <c r="H1133" s="515"/>
      <c r="I1133" s="521" t="s">
        <v>2533</v>
      </c>
      <c r="J1133" s="1168">
        <f>G1132*E1132</f>
        <v>2610.92</v>
      </c>
    </row>
    <row r="1134" spans="1:10" ht="51">
      <c r="A1134" s="605" t="s">
        <v>2433</v>
      </c>
      <c r="B1134" s="550" t="s">
        <v>2250</v>
      </c>
      <c r="C1134" s="550" t="s">
        <v>2251</v>
      </c>
      <c r="D1134" s="551" t="s">
        <v>31</v>
      </c>
      <c r="E1134" s="552">
        <f>2*1.3</f>
        <v>2.6</v>
      </c>
      <c r="F1134" s="1174" t="s">
        <v>2918</v>
      </c>
      <c r="G1134" s="906">
        <v>427.1</v>
      </c>
      <c r="H1134" s="906">
        <v>427.1</v>
      </c>
      <c r="I1134" s="1159">
        <v>0.21</v>
      </c>
      <c r="J1134" s="1161">
        <f>G1134*E1134*1.21</f>
        <v>1343.6566</v>
      </c>
    </row>
    <row r="1135" spans="1:10">
      <c r="A1135" s="514"/>
      <c r="B1135" s="515"/>
      <c r="C1135" s="515"/>
      <c r="D1135" s="517"/>
      <c r="E1135" s="518"/>
      <c r="F1135" s="515"/>
      <c r="G1135" s="517"/>
      <c r="H1135" s="515"/>
      <c r="I1135" s="521" t="s">
        <v>2534</v>
      </c>
      <c r="J1135" s="1168">
        <f>G1134*E1134</f>
        <v>1110.46</v>
      </c>
    </row>
    <row r="1136" spans="1:10" ht="51">
      <c r="A1136" s="605" t="s">
        <v>2434</v>
      </c>
      <c r="B1136" s="550" t="s">
        <v>2253</v>
      </c>
      <c r="C1136" s="550" t="s">
        <v>2254</v>
      </c>
      <c r="D1136" s="551" t="s">
        <v>31</v>
      </c>
      <c r="E1136" s="552">
        <f>4*1.3</f>
        <v>5.2</v>
      </c>
      <c r="F1136" s="1174" t="s">
        <v>2918</v>
      </c>
      <c r="G1136" s="906">
        <v>590</v>
      </c>
      <c r="H1136" s="906">
        <v>590</v>
      </c>
      <c r="I1136" s="1159">
        <v>0.21</v>
      </c>
      <c r="J1136" s="1175">
        <f>G1136*E1136*1.21</f>
        <v>3712.2799999999997</v>
      </c>
    </row>
    <row r="1137" spans="1:10">
      <c r="A1137" s="514"/>
      <c r="B1137" s="515"/>
      <c r="C1137" s="515"/>
      <c r="D1137" s="517"/>
      <c r="E1137" s="518"/>
      <c r="F1137" s="515"/>
      <c r="G1137" s="517"/>
      <c r="H1137" s="515"/>
      <c r="I1137" s="521" t="s">
        <v>2535</v>
      </c>
      <c r="J1137" s="1184">
        <f>G1136*E1136</f>
        <v>3068</v>
      </c>
    </row>
    <row r="1138" spans="1:10" ht="51">
      <c r="A1138" s="605" t="s">
        <v>2435</v>
      </c>
      <c r="B1138" s="550" t="s">
        <v>2256</v>
      </c>
      <c r="C1138" s="550" t="s">
        <v>2257</v>
      </c>
      <c r="D1138" s="551" t="s">
        <v>31</v>
      </c>
      <c r="E1138" s="552">
        <f>3*1.3</f>
        <v>3.9000000000000004</v>
      </c>
      <c r="F1138" s="1174" t="s">
        <v>2918</v>
      </c>
      <c r="G1138" s="906">
        <v>863</v>
      </c>
      <c r="H1138" s="906">
        <v>863</v>
      </c>
      <c r="I1138" s="1159">
        <v>0.21</v>
      </c>
      <c r="J1138" s="1161">
        <f>G1138*E1138*1.21</f>
        <v>4072.4970000000003</v>
      </c>
    </row>
    <row r="1139" spans="1:10">
      <c r="A1139" s="514"/>
      <c r="B1139" s="515"/>
      <c r="C1139" s="515"/>
      <c r="D1139" s="517"/>
      <c r="E1139" s="518"/>
      <c r="F1139" s="515"/>
      <c r="G1139" s="517"/>
      <c r="H1139" s="515"/>
      <c r="I1139" s="521" t="s">
        <v>2536</v>
      </c>
      <c r="J1139" s="1168">
        <f>G1138*E1138</f>
        <v>3365.7000000000003</v>
      </c>
    </row>
    <row r="1140" spans="1:10" ht="51">
      <c r="A1140" s="605" t="s">
        <v>2436</v>
      </c>
      <c r="B1140" s="550" t="s">
        <v>2259</v>
      </c>
      <c r="C1140" s="550" t="s">
        <v>2260</v>
      </c>
      <c r="D1140" s="551" t="s">
        <v>31</v>
      </c>
      <c r="E1140" s="552">
        <f>3*1.3</f>
        <v>3.9000000000000004</v>
      </c>
      <c r="F1140" s="1172" t="s">
        <v>2918</v>
      </c>
      <c r="G1140" s="906">
        <v>384</v>
      </c>
      <c r="H1140" s="906">
        <v>384</v>
      </c>
      <c r="I1140" s="1159">
        <v>0.21</v>
      </c>
      <c r="J1140" s="1160">
        <f>G1140*E1140*1.21</f>
        <v>1812.096</v>
      </c>
    </row>
    <row r="1141" spans="1:10">
      <c r="A1141" s="514"/>
      <c r="B1141" s="515"/>
      <c r="C1141" s="515"/>
      <c r="D1141" s="517"/>
      <c r="E1141" s="518"/>
      <c r="F1141" s="515"/>
      <c r="G1141" s="517"/>
      <c r="H1141" s="515"/>
      <c r="I1141" s="521" t="s">
        <v>2537</v>
      </c>
      <c r="J1141" s="1168">
        <f>G1140*E1140</f>
        <v>1497.6000000000001</v>
      </c>
    </row>
    <row r="1142" spans="1:10" ht="51">
      <c r="A1142" s="605" t="s">
        <v>2437</v>
      </c>
      <c r="B1142" s="550" t="s">
        <v>2262</v>
      </c>
      <c r="C1142" s="550" t="s">
        <v>2263</v>
      </c>
      <c r="D1142" s="551" t="s">
        <v>31</v>
      </c>
      <c r="E1142" s="552">
        <f>2*1.3</f>
        <v>2.6</v>
      </c>
      <c r="F1142" s="553"/>
      <c r="G1142" s="554"/>
      <c r="H1142" s="586"/>
      <c r="I1142" s="586"/>
      <c r="J1142" s="587"/>
    </row>
    <row r="1143" spans="1:10">
      <c r="A1143" s="514"/>
      <c r="B1143" s="515"/>
      <c r="C1143" s="515"/>
      <c r="D1143" s="517"/>
      <c r="E1143" s="518"/>
      <c r="F1143" s="515"/>
      <c r="G1143" s="517"/>
      <c r="H1143" s="515"/>
      <c r="I1143" s="521" t="s">
        <v>2538</v>
      </c>
      <c r="J1143" s="582"/>
    </row>
    <row r="1144" spans="1:10" ht="51">
      <c r="A1144" s="605" t="s">
        <v>2438</v>
      </c>
      <c r="B1144" s="550" t="s">
        <v>2265</v>
      </c>
      <c r="C1144" s="550" t="s">
        <v>2266</v>
      </c>
      <c r="D1144" s="551" t="s">
        <v>31</v>
      </c>
      <c r="E1144" s="552">
        <f>4*1.3</f>
        <v>5.2</v>
      </c>
      <c r="F1144" s="1172" t="s">
        <v>2918</v>
      </c>
      <c r="G1144" s="906">
        <v>450</v>
      </c>
      <c r="H1144" s="906">
        <v>450</v>
      </c>
      <c r="I1144" s="1159">
        <v>0.21</v>
      </c>
      <c r="J1144" s="1160">
        <f>G1144*E1144*1.21</f>
        <v>2831.4</v>
      </c>
    </row>
    <row r="1145" spans="1:10">
      <c r="A1145" s="514"/>
      <c r="B1145" s="515"/>
      <c r="C1145" s="515"/>
      <c r="D1145" s="517"/>
      <c r="E1145" s="518"/>
      <c r="F1145" s="515"/>
      <c r="G1145" s="517"/>
      <c r="H1145" s="515"/>
      <c r="I1145" s="521" t="s">
        <v>2539</v>
      </c>
      <c r="J1145" s="1168">
        <f>G1144*E1144</f>
        <v>2340</v>
      </c>
    </row>
    <row r="1146" spans="1:10" ht="51">
      <c r="A1146" s="605" t="s">
        <v>2439</v>
      </c>
      <c r="B1146" s="550" t="s">
        <v>2268</v>
      </c>
      <c r="C1146" s="550" t="s">
        <v>2269</v>
      </c>
      <c r="D1146" s="551" t="s">
        <v>31</v>
      </c>
      <c r="E1146" s="552">
        <f>5*1.3</f>
        <v>6.5</v>
      </c>
      <c r="F1146" s="1174" t="s">
        <v>2918</v>
      </c>
      <c r="G1146" s="906">
        <v>478</v>
      </c>
      <c r="H1146" s="906">
        <v>478</v>
      </c>
      <c r="I1146" s="1159">
        <v>0.21</v>
      </c>
      <c r="J1146" s="1175">
        <f>G1146*E1146*1.21</f>
        <v>3759.47</v>
      </c>
    </row>
    <row r="1147" spans="1:10">
      <c r="A1147" s="514"/>
      <c r="B1147" s="515"/>
      <c r="C1147" s="515"/>
      <c r="D1147" s="517"/>
      <c r="E1147" s="518"/>
      <c r="F1147" s="515"/>
      <c r="G1147" s="517"/>
      <c r="H1147" s="515"/>
      <c r="I1147" s="521" t="s">
        <v>2540</v>
      </c>
      <c r="J1147" s="1168">
        <f>G1146*E1146</f>
        <v>3107</v>
      </c>
    </row>
    <row r="1148" spans="1:10" ht="51">
      <c r="A1148" s="605" t="s">
        <v>2440</v>
      </c>
      <c r="B1148" s="550" t="s">
        <v>2271</v>
      </c>
      <c r="C1148" s="550" t="s">
        <v>2272</v>
      </c>
      <c r="D1148" s="551" t="s">
        <v>31</v>
      </c>
      <c r="E1148" s="552">
        <f>5*1.3</f>
        <v>6.5</v>
      </c>
      <c r="F1148" s="553"/>
      <c r="G1148" s="554"/>
      <c r="H1148" s="586"/>
      <c r="I1148" s="586"/>
      <c r="J1148" s="587"/>
    </row>
    <row r="1149" spans="1:10">
      <c r="A1149" s="514"/>
      <c r="B1149" s="515"/>
      <c r="C1149" s="515"/>
      <c r="D1149" s="517"/>
      <c r="E1149" s="518"/>
      <c r="F1149" s="515"/>
      <c r="G1149" s="517"/>
      <c r="H1149" s="515"/>
      <c r="I1149" s="521" t="s">
        <v>2541</v>
      </c>
      <c r="J1149" s="582"/>
    </row>
    <row r="1150" spans="1:10" ht="51">
      <c r="A1150" s="605" t="s">
        <v>2441</v>
      </c>
      <c r="B1150" s="550" t="s">
        <v>2274</v>
      </c>
      <c r="C1150" s="550" t="s">
        <v>2275</v>
      </c>
      <c r="D1150" s="551" t="s">
        <v>31</v>
      </c>
      <c r="E1150" s="552">
        <f>5*1.3</f>
        <v>6.5</v>
      </c>
      <c r="F1150" s="553"/>
      <c r="G1150" s="554"/>
      <c r="H1150" s="586"/>
      <c r="I1150" s="586"/>
      <c r="J1150" s="587"/>
    </row>
    <row r="1151" spans="1:10">
      <c r="A1151" s="514"/>
      <c r="B1151" s="515"/>
      <c r="C1151" s="515"/>
      <c r="D1151" s="517"/>
      <c r="E1151" s="518"/>
      <c r="F1151" s="515"/>
      <c r="G1151" s="517"/>
      <c r="H1151" s="515"/>
      <c r="I1151" s="521" t="s">
        <v>2542</v>
      </c>
      <c r="J1151" s="582"/>
    </row>
    <row r="1152" spans="1:10" ht="63.75">
      <c r="A1152" s="605" t="s">
        <v>2442</v>
      </c>
      <c r="B1152" s="550" t="s">
        <v>2277</v>
      </c>
      <c r="C1152" s="550" t="s">
        <v>2278</v>
      </c>
      <c r="D1152" s="551" t="s">
        <v>31</v>
      </c>
      <c r="E1152" s="552">
        <f>3*1.3</f>
        <v>3.9000000000000004</v>
      </c>
      <c r="F1152" s="1174" t="s">
        <v>2918</v>
      </c>
      <c r="G1152" s="906">
        <v>700</v>
      </c>
      <c r="H1152" s="906">
        <v>700</v>
      </c>
      <c r="I1152" s="1159">
        <v>0.21</v>
      </c>
      <c r="J1152" s="1161">
        <f>G1152*E1152*1.21</f>
        <v>3303.3000000000006</v>
      </c>
    </row>
    <row r="1153" spans="1:10">
      <c r="A1153" s="514"/>
      <c r="B1153" s="515"/>
      <c r="C1153" s="515"/>
      <c r="D1153" s="517"/>
      <c r="E1153" s="518"/>
      <c r="F1153" s="515"/>
      <c r="G1153" s="517"/>
      <c r="H1153" s="515"/>
      <c r="I1153" s="521" t="s">
        <v>2543</v>
      </c>
      <c r="J1153" s="1168">
        <f>G1152*E1152</f>
        <v>2730.0000000000005</v>
      </c>
    </row>
    <row r="1154" spans="1:10" ht="63.75">
      <c r="A1154" s="605" t="s">
        <v>2443</v>
      </c>
      <c r="B1154" s="550" t="s">
        <v>2280</v>
      </c>
      <c r="C1154" s="550" t="s">
        <v>2281</v>
      </c>
      <c r="D1154" s="551" t="s">
        <v>31</v>
      </c>
      <c r="E1154" s="552">
        <f>3*1.3</f>
        <v>3.9000000000000004</v>
      </c>
      <c r="F1154" s="1174" t="s">
        <v>2918</v>
      </c>
      <c r="G1154" s="906">
        <v>429.6</v>
      </c>
      <c r="H1154" s="906">
        <v>429.6</v>
      </c>
      <c r="I1154" s="1159">
        <v>0.21</v>
      </c>
      <c r="J1154" s="1161">
        <f>G1154*E1154*1.21</f>
        <v>2027.2824000000003</v>
      </c>
    </row>
    <row r="1155" spans="1:10">
      <c r="A1155" s="514"/>
      <c r="B1155" s="515"/>
      <c r="C1155" s="515"/>
      <c r="D1155" s="517"/>
      <c r="E1155" s="518"/>
      <c r="F1155" s="515"/>
      <c r="G1155" s="517"/>
      <c r="H1155" s="515"/>
      <c r="I1155" s="521" t="s">
        <v>2544</v>
      </c>
      <c r="J1155" s="1168">
        <f>G1154*E1154</f>
        <v>1675.4400000000003</v>
      </c>
    </row>
    <row r="1156" spans="1:10" ht="63.75">
      <c r="A1156" s="605" t="s">
        <v>2444</v>
      </c>
      <c r="B1156" s="550" t="s">
        <v>2283</v>
      </c>
      <c r="C1156" s="550" t="s">
        <v>2284</v>
      </c>
      <c r="D1156" s="551" t="s">
        <v>31</v>
      </c>
      <c r="E1156" s="552">
        <f>1*1.3</f>
        <v>1.3</v>
      </c>
      <c r="F1156" s="1174" t="s">
        <v>2918</v>
      </c>
      <c r="G1156" s="906">
        <v>545.79999999999995</v>
      </c>
      <c r="H1156" s="906">
        <v>545.79999999999995</v>
      </c>
      <c r="I1156" s="1159">
        <v>0.21</v>
      </c>
      <c r="J1156" s="1161">
        <f>G1156*1.21</f>
        <v>660.41799999999989</v>
      </c>
    </row>
    <row r="1157" spans="1:10">
      <c r="A1157" s="514"/>
      <c r="B1157" s="515"/>
      <c r="C1157" s="515"/>
      <c r="D1157" s="517"/>
      <c r="E1157" s="518"/>
      <c r="F1157" s="515"/>
      <c r="G1157" s="517"/>
      <c r="H1157" s="515"/>
      <c r="I1157" s="521" t="s">
        <v>2545</v>
      </c>
      <c r="J1157" s="1168">
        <f>G1156</f>
        <v>545.79999999999995</v>
      </c>
    </row>
    <row r="1158" spans="1:10" ht="63.75">
      <c r="A1158" s="605" t="s">
        <v>2445</v>
      </c>
      <c r="B1158" s="550" t="s">
        <v>2286</v>
      </c>
      <c r="C1158" s="550" t="s">
        <v>2287</v>
      </c>
      <c r="D1158" s="551" t="s">
        <v>31</v>
      </c>
      <c r="E1158" s="552">
        <f>3*1.3</f>
        <v>3.9000000000000004</v>
      </c>
      <c r="F1158" s="1174" t="s">
        <v>2918</v>
      </c>
      <c r="G1158" s="906">
        <v>738.8</v>
      </c>
      <c r="H1158" s="906">
        <v>738.8</v>
      </c>
      <c r="I1158" s="1159">
        <v>0.21</v>
      </c>
      <c r="J1158" s="1161">
        <f>G1158*E1158*1.21</f>
        <v>3486.3971999999999</v>
      </c>
    </row>
    <row r="1159" spans="1:10">
      <c r="A1159" s="514"/>
      <c r="B1159" s="515"/>
      <c r="C1159" s="515"/>
      <c r="D1159" s="517"/>
      <c r="E1159" s="518"/>
      <c r="F1159" s="515"/>
      <c r="G1159" s="517"/>
      <c r="H1159" s="515"/>
      <c r="I1159" s="521" t="s">
        <v>2546</v>
      </c>
      <c r="J1159" s="1168">
        <f>G1158*E1158</f>
        <v>2881.32</v>
      </c>
    </row>
    <row r="1160" spans="1:10" ht="63.75">
      <c r="A1160" s="605" t="s">
        <v>2446</v>
      </c>
      <c r="B1160" s="550" t="s">
        <v>2289</v>
      </c>
      <c r="C1160" s="550" t="s">
        <v>2290</v>
      </c>
      <c r="D1160" s="551" t="s">
        <v>31</v>
      </c>
      <c r="E1160" s="552">
        <f>4*1.3</f>
        <v>5.2</v>
      </c>
      <c r="F1160" s="553"/>
      <c r="G1160" s="554"/>
      <c r="H1160" s="586"/>
      <c r="I1160" s="586"/>
      <c r="J1160" s="587"/>
    </row>
    <row r="1161" spans="1:10">
      <c r="A1161" s="514"/>
      <c r="B1161" s="515"/>
      <c r="C1161" s="515"/>
      <c r="D1161" s="517"/>
      <c r="E1161" s="518"/>
      <c r="F1161" s="515"/>
      <c r="G1161" s="517"/>
      <c r="H1161" s="515"/>
      <c r="I1161" s="521" t="s">
        <v>2547</v>
      </c>
      <c r="J1161" s="582"/>
    </row>
    <row r="1162" spans="1:10" ht="38.25">
      <c r="A1162" s="605" t="s">
        <v>2447</v>
      </c>
      <c r="B1162" s="550" t="s">
        <v>2292</v>
      </c>
      <c r="C1162" s="550" t="s">
        <v>2293</v>
      </c>
      <c r="D1162" s="551" t="s">
        <v>31</v>
      </c>
      <c r="E1162" s="552">
        <f>3*1.3</f>
        <v>3.9000000000000004</v>
      </c>
      <c r="F1162" s="553"/>
      <c r="G1162" s="554"/>
      <c r="H1162" s="586"/>
      <c r="I1162" s="586"/>
      <c r="J1162" s="587"/>
    </row>
    <row r="1163" spans="1:10">
      <c r="A1163" s="514"/>
      <c r="B1163" s="515"/>
      <c r="C1163" s="515"/>
      <c r="D1163" s="517"/>
      <c r="E1163" s="518"/>
      <c r="F1163" s="515"/>
      <c r="G1163" s="517"/>
      <c r="H1163" s="515"/>
      <c r="I1163" s="521" t="s">
        <v>2548</v>
      </c>
      <c r="J1163" s="582"/>
    </row>
    <row r="1164" spans="1:10" ht="51">
      <c r="A1164" s="605" t="s">
        <v>2448</v>
      </c>
      <c r="B1164" s="550" t="s">
        <v>2295</v>
      </c>
      <c r="C1164" s="550" t="s">
        <v>2296</v>
      </c>
      <c r="D1164" s="551" t="s">
        <v>31</v>
      </c>
      <c r="E1164" s="552">
        <f>5*1.3</f>
        <v>6.5</v>
      </c>
      <c r="F1164" s="553"/>
      <c r="G1164" s="554"/>
      <c r="H1164" s="586"/>
      <c r="I1164" s="586"/>
      <c r="J1164" s="587"/>
    </row>
    <row r="1165" spans="1:10">
      <c r="A1165" s="514"/>
      <c r="B1165" s="515"/>
      <c r="C1165" s="515"/>
      <c r="D1165" s="517"/>
      <c r="E1165" s="518"/>
      <c r="F1165" s="515"/>
      <c r="G1165" s="517"/>
      <c r="H1165" s="515"/>
      <c r="I1165" s="521" t="s">
        <v>2549</v>
      </c>
      <c r="J1165" s="582"/>
    </row>
    <row r="1166" spans="1:10" ht="51">
      <c r="A1166" s="605" t="s">
        <v>2449</v>
      </c>
      <c r="B1166" s="550" t="s">
        <v>2298</v>
      </c>
      <c r="C1166" s="550" t="s">
        <v>2299</v>
      </c>
      <c r="D1166" s="551" t="s">
        <v>31</v>
      </c>
      <c r="E1166" s="552">
        <f>5*1.3</f>
        <v>6.5</v>
      </c>
      <c r="F1166" s="1174" t="s">
        <v>2918</v>
      </c>
      <c r="G1166" s="906">
        <v>659</v>
      </c>
      <c r="H1166" s="906">
        <v>659</v>
      </c>
      <c r="I1166" s="1159">
        <v>0.21</v>
      </c>
      <c r="J1166" s="1161">
        <f>G1166*E1166*1.21</f>
        <v>5183.0349999999999</v>
      </c>
    </row>
    <row r="1167" spans="1:10">
      <c r="A1167" s="514"/>
      <c r="B1167" s="515"/>
      <c r="C1167" s="515"/>
      <c r="D1167" s="517"/>
      <c r="E1167" s="518"/>
      <c r="F1167" s="515"/>
      <c r="G1167" s="517"/>
      <c r="H1167" s="515"/>
      <c r="I1167" s="521" t="s">
        <v>2550</v>
      </c>
      <c r="J1167" s="1168">
        <f>G1166*E1166</f>
        <v>4283.5</v>
      </c>
    </row>
    <row r="1168" spans="1:10" ht="63.75">
      <c r="A1168" s="605" t="s">
        <v>2450</v>
      </c>
      <c r="B1168" s="550" t="s">
        <v>2301</v>
      </c>
      <c r="C1168" s="550" t="s">
        <v>2302</v>
      </c>
      <c r="D1168" s="551" t="s">
        <v>31</v>
      </c>
      <c r="E1168" s="552">
        <f>5*1.3</f>
        <v>6.5</v>
      </c>
      <c r="F1168" s="1174" t="s">
        <v>2918</v>
      </c>
      <c r="G1168" s="906">
        <v>520</v>
      </c>
      <c r="H1168" s="906">
        <v>520</v>
      </c>
      <c r="I1168" s="1159">
        <v>0.21</v>
      </c>
      <c r="J1168" s="1161">
        <f>G1168*E1168*1.21</f>
        <v>4089.7999999999997</v>
      </c>
    </row>
    <row r="1169" spans="1:10">
      <c r="A1169" s="514"/>
      <c r="B1169" s="515"/>
      <c r="C1169" s="515"/>
      <c r="D1169" s="517"/>
      <c r="E1169" s="518"/>
      <c r="F1169" s="515"/>
      <c r="G1169" s="517"/>
      <c r="H1169" s="515"/>
      <c r="I1169" s="521" t="s">
        <v>2551</v>
      </c>
      <c r="J1169" s="1168">
        <f>G1168*E1168</f>
        <v>3380</v>
      </c>
    </row>
    <row r="1170" spans="1:10" ht="51">
      <c r="A1170" s="605" t="s">
        <v>2451</v>
      </c>
      <c r="B1170" s="550" t="s">
        <v>2304</v>
      </c>
      <c r="C1170" s="550" t="s">
        <v>2305</v>
      </c>
      <c r="D1170" s="551" t="s">
        <v>31</v>
      </c>
      <c r="E1170" s="552">
        <f>5*1.3</f>
        <v>6.5</v>
      </c>
      <c r="F1170" s="553"/>
      <c r="G1170" s="554"/>
      <c r="H1170" s="586"/>
      <c r="I1170" s="586"/>
      <c r="J1170" s="587"/>
    </row>
    <row r="1171" spans="1:10">
      <c r="A1171" s="514"/>
      <c r="B1171" s="515"/>
      <c r="C1171" s="515"/>
      <c r="D1171" s="517"/>
      <c r="E1171" s="518"/>
      <c r="F1171" s="515"/>
      <c r="G1171" s="517"/>
      <c r="H1171" s="515"/>
      <c r="I1171" s="521" t="s">
        <v>2552</v>
      </c>
      <c r="J1171" s="582"/>
    </row>
    <row r="1172" spans="1:10" ht="51">
      <c r="A1172" s="605" t="s">
        <v>2452</v>
      </c>
      <c r="B1172" s="550" t="s">
        <v>2307</v>
      </c>
      <c r="C1172" s="550" t="s">
        <v>2308</v>
      </c>
      <c r="D1172" s="551" t="s">
        <v>31</v>
      </c>
      <c r="E1172" s="552">
        <f>5*1.3</f>
        <v>6.5</v>
      </c>
      <c r="F1172" s="1174" t="s">
        <v>2918</v>
      </c>
      <c r="G1172" s="906">
        <v>520</v>
      </c>
      <c r="H1172" s="906">
        <v>520</v>
      </c>
      <c r="I1172" s="1159">
        <v>0.21</v>
      </c>
      <c r="J1172" s="1161">
        <f>G1172*E1172*1.21</f>
        <v>4089.7999999999997</v>
      </c>
    </row>
    <row r="1173" spans="1:10">
      <c r="A1173" s="514"/>
      <c r="B1173" s="515"/>
      <c r="C1173" s="515"/>
      <c r="D1173" s="517"/>
      <c r="E1173" s="518"/>
      <c r="F1173" s="515"/>
      <c r="G1173" s="517"/>
      <c r="H1173" s="515"/>
      <c r="I1173" s="521" t="s">
        <v>2553</v>
      </c>
      <c r="J1173" s="1168">
        <f>G1172*E1172</f>
        <v>3380</v>
      </c>
    </row>
    <row r="1174" spans="1:10">
      <c r="A1174" s="574" t="s">
        <v>2453</v>
      </c>
      <c r="B1174" s="550" t="s">
        <v>2310</v>
      </c>
      <c r="C1174" s="550" t="s">
        <v>2311</v>
      </c>
      <c r="D1174" s="551" t="s">
        <v>31</v>
      </c>
      <c r="E1174" s="552">
        <f>30*1.3</f>
        <v>39</v>
      </c>
      <c r="F1174" s="553"/>
      <c r="G1174" s="559"/>
      <c r="H1174" s="577"/>
      <c r="I1174" s="577"/>
      <c r="J1174" s="578"/>
    </row>
    <row r="1175" spans="1:10">
      <c r="A1175" s="514"/>
      <c r="B1175" s="515"/>
      <c r="C1175" s="515"/>
      <c r="D1175" s="517"/>
      <c r="E1175" s="518"/>
      <c r="F1175" s="515"/>
      <c r="G1175" s="517"/>
      <c r="H1175" s="515"/>
      <c r="I1175" s="521" t="s">
        <v>2554</v>
      </c>
      <c r="J1175" s="582"/>
    </row>
    <row r="1176" spans="1:10" ht="63.75">
      <c r="A1176" s="574" t="s">
        <v>2454</v>
      </c>
      <c r="B1176" s="581" t="s">
        <v>2313</v>
      </c>
      <c r="C1176" s="550" t="s">
        <v>2314</v>
      </c>
      <c r="D1176" s="551" t="s">
        <v>31</v>
      </c>
      <c r="E1176" s="552">
        <f>12*1.3</f>
        <v>15.600000000000001</v>
      </c>
      <c r="F1176" s="553"/>
      <c r="G1176" s="554"/>
      <c r="H1176" s="586"/>
      <c r="I1176" s="586"/>
      <c r="J1176" s="587"/>
    </row>
    <row r="1177" spans="1:10">
      <c r="A1177" s="514"/>
      <c r="B1177" s="515"/>
      <c r="C1177" s="516"/>
      <c r="D1177" s="517"/>
      <c r="E1177" s="518"/>
      <c r="F1177" s="520"/>
      <c r="G1177" s="517"/>
      <c r="H1177" s="520"/>
      <c r="I1177" s="521" t="s">
        <v>2555</v>
      </c>
      <c r="J1177" s="573"/>
    </row>
    <row r="1178" spans="1:10">
      <c r="A1178" s="522" t="s">
        <v>2558</v>
      </c>
      <c r="B1178" s="560" t="s">
        <v>2316</v>
      </c>
      <c r="C1178" s="523"/>
      <c r="D1178" s="524"/>
      <c r="E1178" s="525"/>
      <c r="F1178" s="506"/>
      <c r="G1178" s="524"/>
      <c r="H1178" s="527"/>
      <c r="I1178" s="526"/>
      <c r="J1178" s="572"/>
    </row>
    <row r="1179" spans="1:10">
      <c r="A1179" s="558" t="s">
        <v>2559</v>
      </c>
      <c r="B1179" s="550" t="s">
        <v>2317</v>
      </c>
      <c r="C1179" s="550" t="s">
        <v>2318</v>
      </c>
      <c r="D1179" s="551" t="s">
        <v>31</v>
      </c>
      <c r="E1179" s="552">
        <f>30*1.3</f>
        <v>39</v>
      </c>
      <c r="F1179" s="553"/>
      <c r="G1179" s="559"/>
      <c r="H1179" s="577"/>
      <c r="I1179" s="577"/>
      <c r="J1179" s="578"/>
    </row>
    <row r="1180" spans="1:10" ht="38.25">
      <c r="A1180" s="558" t="s">
        <v>2560</v>
      </c>
      <c r="B1180" s="581" t="s">
        <v>2310</v>
      </c>
      <c r="C1180" s="550" t="s">
        <v>2319</v>
      </c>
      <c r="D1180" s="551" t="s">
        <v>31</v>
      </c>
      <c r="E1180" s="552">
        <f>15*1.3</f>
        <v>19.5</v>
      </c>
      <c r="F1180" s="553"/>
      <c r="G1180" s="559"/>
      <c r="H1180" s="577"/>
      <c r="I1180" s="577"/>
      <c r="J1180" s="578"/>
    </row>
    <row r="1181" spans="1:10" ht="38.25">
      <c r="A1181" s="558" t="s">
        <v>2561</v>
      </c>
      <c r="B1181" s="581" t="s">
        <v>2320</v>
      </c>
      <c r="C1181" s="550" t="s">
        <v>2321</v>
      </c>
      <c r="D1181" s="551" t="s">
        <v>31</v>
      </c>
      <c r="E1181" s="552">
        <f>7*1.3</f>
        <v>9.1</v>
      </c>
      <c r="F1181" s="553"/>
      <c r="G1181" s="559"/>
      <c r="H1181" s="577"/>
      <c r="I1181" s="577"/>
      <c r="J1181" s="578"/>
    </row>
    <row r="1182" spans="1:10" ht="25.5">
      <c r="A1182" s="558" t="s">
        <v>2562</v>
      </c>
      <c r="B1182" s="581" t="s">
        <v>2322</v>
      </c>
      <c r="C1182" s="550" t="s">
        <v>2323</v>
      </c>
      <c r="D1182" s="551" t="s">
        <v>31</v>
      </c>
      <c r="E1182" s="552">
        <f>30*1.3</f>
        <v>39</v>
      </c>
      <c r="F1182" s="553"/>
      <c r="G1182" s="559"/>
      <c r="H1182" s="577"/>
      <c r="I1182" s="577"/>
      <c r="J1182" s="578"/>
    </row>
    <row r="1183" spans="1:10" ht="38.25">
      <c r="A1183" s="558" t="s">
        <v>2563</v>
      </c>
      <c r="B1183" s="581" t="s">
        <v>2324</v>
      </c>
      <c r="C1183" s="550" t="s">
        <v>2325</v>
      </c>
      <c r="D1183" s="551" t="s">
        <v>31</v>
      </c>
      <c r="E1183" s="552">
        <f>20*1.3</f>
        <v>26</v>
      </c>
      <c r="F1183" s="553"/>
      <c r="G1183" s="559"/>
      <c r="H1183" s="577"/>
      <c r="I1183" s="577"/>
      <c r="J1183" s="578"/>
    </row>
    <row r="1184" spans="1:10" ht="25.5">
      <c r="A1184" s="558" t="s">
        <v>2564</v>
      </c>
      <c r="B1184" s="581" t="s">
        <v>2326</v>
      </c>
      <c r="C1184" s="550" t="s">
        <v>2327</v>
      </c>
      <c r="D1184" s="551" t="s">
        <v>31</v>
      </c>
      <c r="E1184" s="552">
        <f>18*1.3</f>
        <v>23.400000000000002</v>
      </c>
      <c r="F1184" s="553"/>
      <c r="G1184" s="559"/>
      <c r="H1184" s="577"/>
      <c r="I1184" s="577"/>
      <c r="J1184" s="578"/>
    </row>
    <row r="1185" spans="1:10" ht="38.25">
      <c r="A1185" s="558" t="s">
        <v>2565</v>
      </c>
      <c r="B1185" s="581" t="s">
        <v>2328</v>
      </c>
      <c r="C1185" s="550" t="s">
        <v>2329</v>
      </c>
      <c r="D1185" s="551" t="s">
        <v>31</v>
      </c>
      <c r="E1185" s="552">
        <f>27*1.3</f>
        <v>35.1</v>
      </c>
      <c r="F1185" s="553"/>
      <c r="G1185" s="559"/>
      <c r="H1185" s="577"/>
      <c r="I1185" s="577"/>
      <c r="J1185" s="578"/>
    </row>
    <row r="1186" spans="1:10" ht="38.25">
      <c r="A1186" s="558" t="s">
        <v>2566</v>
      </c>
      <c r="B1186" s="581" t="s">
        <v>2330</v>
      </c>
      <c r="C1186" s="550" t="s">
        <v>2331</v>
      </c>
      <c r="D1186" s="551" t="s">
        <v>31</v>
      </c>
      <c r="E1186" s="552">
        <f>6*1.3</f>
        <v>7.8000000000000007</v>
      </c>
      <c r="F1186" s="553"/>
      <c r="G1186" s="559"/>
      <c r="H1186" s="577"/>
      <c r="I1186" s="577"/>
      <c r="J1186" s="578"/>
    </row>
    <row r="1187" spans="1:10" ht="25.5">
      <c r="A1187" s="558" t="s">
        <v>2567</v>
      </c>
      <c r="B1187" s="581" t="s">
        <v>2332</v>
      </c>
      <c r="C1187" s="550" t="s">
        <v>2333</v>
      </c>
      <c r="D1187" s="551" t="s">
        <v>31</v>
      </c>
      <c r="E1187" s="552">
        <f>40*1.3</f>
        <v>52</v>
      </c>
      <c r="F1187" s="553"/>
      <c r="G1187" s="559"/>
      <c r="H1187" s="577"/>
      <c r="I1187" s="577"/>
      <c r="J1187" s="578"/>
    </row>
    <row r="1188" spans="1:10">
      <c r="A1188" s="514"/>
      <c r="B1188" s="515"/>
      <c r="C1188" s="515"/>
      <c r="D1188" s="517"/>
      <c r="E1188" s="518"/>
      <c r="F1188" s="515"/>
      <c r="G1188" s="517"/>
      <c r="H1188" s="515"/>
      <c r="I1188" s="521" t="s">
        <v>2556</v>
      </c>
      <c r="J1188" s="582"/>
    </row>
    <row r="1189" spans="1:10">
      <c r="A1189" s="547" t="s">
        <v>2568</v>
      </c>
      <c r="B1189" s="583" t="s">
        <v>2335</v>
      </c>
      <c r="C1189" s="562"/>
      <c r="D1189" s="563"/>
      <c r="E1189" s="564"/>
      <c r="F1189" s="565"/>
      <c r="G1189" s="548"/>
      <c r="H1189" s="584"/>
      <c r="I1189" s="584"/>
      <c r="J1189" s="584"/>
    </row>
    <row r="1190" spans="1:10" ht="25.5">
      <c r="A1190" s="549" t="s">
        <v>2569</v>
      </c>
      <c r="B1190" s="566" t="s">
        <v>2624</v>
      </c>
      <c r="C1190" s="566" t="s">
        <v>2336</v>
      </c>
      <c r="D1190" s="567" t="s">
        <v>2337</v>
      </c>
      <c r="E1190" s="568">
        <f>3*1.3</f>
        <v>3.9000000000000004</v>
      </c>
      <c r="F1190" s="569"/>
      <c r="G1190" s="554"/>
      <c r="H1190" s="586"/>
      <c r="I1190" s="586"/>
      <c r="J1190" s="587"/>
    </row>
    <row r="1191" spans="1:10" ht="51">
      <c r="A1191" s="549" t="s">
        <v>2570</v>
      </c>
      <c r="B1191" s="566" t="s">
        <v>2625</v>
      </c>
      <c r="C1191" s="566" t="s">
        <v>2338</v>
      </c>
      <c r="D1191" s="567" t="s">
        <v>2337</v>
      </c>
      <c r="E1191" s="568">
        <f>3*1.3</f>
        <v>3.9000000000000004</v>
      </c>
      <c r="F1191" s="569"/>
      <c r="G1191" s="554"/>
      <c r="H1191" s="586"/>
      <c r="I1191" s="586"/>
      <c r="J1191" s="587"/>
    </row>
    <row r="1192" spans="1:10" ht="38.25">
      <c r="A1192" s="549" t="s">
        <v>2571</v>
      </c>
      <c r="B1192" s="566" t="s">
        <v>2626</v>
      </c>
      <c r="C1192" s="566" t="s">
        <v>2339</v>
      </c>
      <c r="D1192" s="567" t="s">
        <v>2337</v>
      </c>
      <c r="E1192" s="570">
        <f>4*1.3</f>
        <v>5.2</v>
      </c>
      <c r="F1192" s="571"/>
      <c r="G1192" s="554"/>
      <c r="H1192" s="586"/>
      <c r="I1192" s="586"/>
      <c r="J1192" s="587"/>
    </row>
    <row r="1193" spans="1:10">
      <c r="A1193" s="514"/>
      <c r="B1193" s="515"/>
      <c r="C1193" s="515"/>
      <c r="D1193" s="517"/>
      <c r="E1193" s="518"/>
      <c r="F1193" s="515"/>
      <c r="G1193" s="517"/>
      <c r="H1193" s="515"/>
      <c r="I1193" s="521" t="s">
        <v>2557</v>
      </c>
      <c r="J1193" s="582"/>
    </row>
    <row r="1194" spans="1:10">
      <c r="A1194" s="612" t="s">
        <v>2609</v>
      </c>
      <c r="B1194" s="602" t="s">
        <v>2639</v>
      </c>
      <c r="C1194" s="541"/>
      <c r="D1194" s="542"/>
      <c r="E1194" s="533"/>
      <c r="F1194" s="543"/>
      <c r="G1194" s="535"/>
      <c r="H1194" s="599"/>
      <c r="I1194" s="599"/>
      <c r="J1194" s="600"/>
    </row>
    <row r="1195" spans="1:10" ht="38.25">
      <c r="A1195" s="614" t="s">
        <v>2640</v>
      </c>
      <c r="B1195" s="528" t="s">
        <v>2649</v>
      </c>
      <c r="C1195" s="528" t="s">
        <v>2063</v>
      </c>
      <c r="D1195" s="529" t="s">
        <v>31</v>
      </c>
      <c r="E1195" s="530">
        <f>240000*1.3</f>
        <v>312000</v>
      </c>
      <c r="F1195" s="1185" t="s">
        <v>2919</v>
      </c>
      <c r="G1195" s="998">
        <v>3.5999999999999997E-2</v>
      </c>
      <c r="H1195" s="785">
        <v>36</v>
      </c>
      <c r="I1195" s="1157">
        <v>0.21</v>
      </c>
      <c r="J1195" s="787">
        <f>G1195*E1195*1.21</f>
        <v>13590.72</v>
      </c>
    </row>
    <row r="1196" spans="1:10" ht="38.25">
      <c r="A1196" s="614" t="s">
        <v>2641</v>
      </c>
      <c r="B1196" s="528" t="s">
        <v>2650</v>
      </c>
      <c r="C1196" s="528" t="s">
        <v>2064</v>
      </c>
      <c r="D1196" s="529" t="s">
        <v>31</v>
      </c>
      <c r="E1196" s="530">
        <f>35000*1.3</f>
        <v>45500</v>
      </c>
      <c r="F1196" s="1185" t="s">
        <v>2919</v>
      </c>
      <c r="G1196" s="998">
        <v>4.2000000000000003E-2</v>
      </c>
      <c r="H1196" s="785">
        <v>42</v>
      </c>
      <c r="I1196" s="1157">
        <v>0.21</v>
      </c>
      <c r="J1196" s="787">
        <f>G1196*E1196*1.21</f>
        <v>2312.3100000000004</v>
      </c>
    </row>
    <row r="1197" spans="1:10">
      <c r="A1197" s="514"/>
      <c r="B1197" s="515"/>
      <c r="C1197" s="515"/>
      <c r="D1197" s="517"/>
      <c r="E1197" s="518"/>
      <c r="F1197" s="515"/>
      <c r="G1197" s="517"/>
      <c r="H1197" s="515"/>
      <c r="I1197" s="521" t="s">
        <v>2642</v>
      </c>
      <c r="J1197" s="1168">
        <v>13143</v>
      </c>
    </row>
    <row r="1198" spans="1:10">
      <c r="A1198" s="612" t="s">
        <v>2643</v>
      </c>
      <c r="B1198" s="602" t="s">
        <v>2645</v>
      </c>
      <c r="C1198" s="541"/>
      <c r="D1198" s="542"/>
      <c r="E1198" s="533"/>
      <c r="F1198" s="543"/>
      <c r="G1198" s="535"/>
      <c r="H1198" s="599"/>
      <c r="I1198" s="599"/>
      <c r="J1198" s="600"/>
    </row>
    <row r="1199" spans="1:10" ht="51">
      <c r="A1199" s="614" t="s">
        <v>2644</v>
      </c>
      <c r="B1199" s="509" t="s">
        <v>2065</v>
      </c>
      <c r="C1199" s="509" t="s">
        <v>2066</v>
      </c>
      <c r="D1199" s="510" t="s">
        <v>31</v>
      </c>
      <c r="E1199" s="530">
        <f>80000*1.3</f>
        <v>104000</v>
      </c>
      <c r="F1199" s="1185" t="s">
        <v>2919</v>
      </c>
      <c r="G1199" s="998">
        <v>1.2999999999999999E-2</v>
      </c>
      <c r="H1199" s="785">
        <v>13</v>
      </c>
      <c r="I1199" s="1157">
        <v>0.21</v>
      </c>
      <c r="J1199" s="782">
        <f>G1199*E1199*1.21</f>
        <v>1635.9199999999998</v>
      </c>
    </row>
    <row r="1200" spans="1:10">
      <c r="A1200" s="514"/>
      <c r="B1200" s="515"/>
      <c r="C1200" s="515"/>
      <c r="D1200" s="517"/>
      <c r="E1200" s="518"/>
      <c r="F1200" s="515"/>
      <c r="G1200" s="517"/>
      <c r="H1200" s="515"/>
      <c r="I1200" s="521" t="s">
        <v>2646</v>
      </c>
      <c r="J1200" s="1168">
        <f>G1199*E1199</f>
        <v>1352</v>
      </c>
    </row>
    <row r="1201" spans="1:10">
      <c r="A1201" s="330" t="s">
        <v>2647</v>
      </c>
      <c r="B1201" s="355" t="s">
        <v>2756</v>
      </c>
      <c r="C1201" s="390"/>
      <c r="D1201" s="336"/>
      <c r="E1201" s="357"/>
      <c r="F1201" s="324"/>
      <c r="G1201" s="376"/>
      <c r="H1201" s="336"/>
      <c r="I1201" s="324"/>
      <c r="J1201" s="324"/>
    </row>
    <row r="1202" spans="1:10">
      <c r="A1202" s="642" t="s">
        <v>2757</v>
      </c>
      <c r="B1202" s="642"/>
      <c r="C1202" s="642"/>
      <c r="D1202" s="642"/>
      <c r="E1202" s="642"/>
      <c r="F1202" s="642"/>
      <c r="G1202" s="642"/>
      <c r="H1202" s="642"/>
      <c r="I1202" s="642"/>
      <c r="J1202" s="642"/>
    </row>
    <row r="1203" spans="1:10" ht="115.5">
      <c r="A1203" s="549" t="s">
        <v>2648</v>
      </c>
      <c r="B1203" s="618" t="s">
        <v>2610</v>
      </c>
      <c r="C1203" s="619" t="s">
        <v>2618</v>
      </c>
      <c r="D1203" s="554" t="s">
        <v>31</v>
      </c>
      <c r="E1203" s="620">
        <v>60000</v>
      </c>
      <c r="F1203" s="549"/>
      <c r="G1203" s="549"/>
      <c r="H1203" s="549"/>
      <c r="I1203" s="549"/>
      <c r="J1203" s="549"/>
    </row>
    <row r="1204" spans="1:10">
      <c r="A1204" s="514"/>
      <c r="B1204" s="515"/>
      <c r="C1204" s="515"/>
      <c r="D1204" s="517"/>
      <c r="E1204" s="518"/>
      <c r="F1204" s="515"/>
      <c r="G1204" s="517"/>
      <c r="H1204" s="515"/>
      <c r="I1204" s="521" t="s">
        <v>2651</v>
      </c>
      <c r="J1204" s="582"/>
    </row>
  </sheetData>
  <mergeCells count="10">
    <mergeCell ref="B14:H14"/>
    <mergeCell ref="A760:J760"/>
    <mergeCell ref="A772:J772"/>
    <mergeCell ref="A1202:J1202"/>
    <mergeCell ref="B8:H8"/>
    <mergeCell ref="B9:H9"/>
    <mergeCell ref="B10:H10"/>
    <mergeCell ref="B11:H11"/>
    <mergeCell ref="B12:H12"/>
    <mergeCell ref="B13:H13"/>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J1204"/>
  <sheetViews>
    <sheetView workbookViewId="0">
      <selection activeCell="T21" sqref="T21"/>
    </sheetView>
  </sheetViews>
  <sheetFormatPr defaultRowHeight="15"/>
  <cols>
    <col min="1" max="10" width="9.140625" style="401"/>
  </cols>
  <sheetData>
    <row r="1" spans="1:10">
      <c r="A1" s="1187"/>
      <c r="B1" s="1188"/>
      <c r="C1" s="1188"/>
      <c r="D1" s="1188"/>
      <c r="E1" s="1189"/>
      <c r="F1" s="1188"/>
      <c r="G1" s="1188"/>
      <c r="H1" s="1188"/>
      <c r="I1" s="1188"/>
      <c r="J1" s="1188"/>
    </row>
    <row r="2" spans="1:10">
      <c r="A2"/>
      <c r="B2"/>
      <c r="C2"/>
      <c r="D2"/>
      <c r="E2"/>
      <c r="F2"/>
      <c r="G2"/>
      <c r="H2"/>
      <c r="I2"/>
      <c r="J2"/>
    </row>
    <row r="3" spans="1:10">
      <c r="A3" s="1187"/>
      <c r="B3" s="1188"/>
      <c r="C3" s="1188"/>
      <c r="D3" s="1188"/>
      <c r="E3" s="1189"/>
      <c r="F3" s="1188"/>
      <c r="G3" s="1188"/>
      <c r="H3" s="1188"/>
      <c r="I3" s="1188"/>
      <c r="J3" s="1188"/>
    </row>
    <row r="4" spans="1:10">
      <c r="A4"/>
      <c r="B4"/>
      <c r="C4"/>
      <c r="D4"/>
      <c r="E4"/>
      <c r="F4"/>
      <c r="G4"/>
      <c r="H4"/>
      <c r="I4"/>
      <c r="J4"/>
    </row>
    <row r="5" spans="1:10" ht="15.75">
      <c r="A5" s="1190"/>
      <c r="B5" s="1190"/>
      <c r="C5" s="1191"/>
      <c r="D5" s="1190"/>
      <c r="E5" s="1192"/>
      <c r="F5" s="1190"/>
      <c r="G5" s="1193"/>
      <c r="H5" s="1190"/>
      <c r="I5" s="1190"/>
      <c r="J5" s="1190"/>
    </row>
    <row r="6" spans="1:10" ht="15.75">
      <c r="A6" s="1190"/>
      <c r="B6" s="1194" t="s">
        <v>2</v>
      </c>
      <c r="C6" s="1195"/>
      <c r="D6" s="1190"/>
      <c r="E6" s="1192"/>
      <c r="F6" s="1190"/>
      <c r="G6" s="1193"/>
      <c r="H6" s="1190"/>
      <c r="I6" s="1190"/>
      <c r="J6" s="1190"/>
    </row>
    <row r="7" spans="1:10" ht="15.75">
      <c r="A7" s="1190"/>
      <c r="B7" s="1190"/>
      <c r="C7" s="1191"/>
      <c r="D7" s="1190"/>
      <c r="E7" s="1192"/>
      <c r="F7" s="1190"/>
      <c r="G7" s="1193"/>
      <c r="H7" s="1190"/>
      <c r="I7" s="1190"/>
      <c r="J7" s="1190"/>
    </row>
    <row r="8" spans="1:10">
      <c r="A8" s="1196" t="s">
        <v>3</v>
      </c>
      <c r="B8" s="1197" t="s">
        <v>4</v>
      </c>
      <c r="C8" s="1197"/>
      <c r="D8" s="1197"/>
      <c r="E8" s="1197"/>
      <c r="F8" s="1197"/>
      <c r="G8" s="1197"/>
      <c r="H8" s="1197"/>
      <c r="I8" s="1198"/>
      <c r="J8" s="1198"/>
    </row>
    <row r="9" spans="1:10">
      <c r="A9" s="1196" t="s">
        <v>5</v>
      </c>
      <c r="B9" s="1199" t="s">
        <v>6</v>
      </c>
      <c r="C9" s="1199"/>
      <c r="D9" s="1199"/>
      <c r="E9" s="1199"/>
      <c r="F9" s="1199"/>
      <c r="G9" s="1199"/>
      <c r="H9" s="1199"/>
      <c r="I9" s="1200"/>
      <c r="J9" s="1200"/>
    </row>
    <row r="10" spans="1:10">
      <c r="A10" s="1196" t="s">
        <v>7</v>
      </c>
      <c r="B10" s="1201" t="s">
        <v>8</v>
      </c>
      <c r="C10" s="1201"/>
      <c r="D10" s="1201"/>
      <c r="E10" s="1201"/>
      <c r="F10" s="1201"/>
      <c r="G10" s="1201"/>
      <c r="H10" s="1201"/>
      <c r="I10" s="1198"/>
      <c r="J10" s="1198"/>
    </row>
    <row r="11" spans="1:10">
      <c r="A11" s="1196" t="s">
        <v>9</v>
      </c>
      <c r="B11" s="1202" t="s">
        <v>10</v>
      </c>
      <c r="C11" s="1202"/>
      <c r="D11" s="1202"/>
      <c r="E11" s="1202"/>
      <c r="F11" s="1202"/>
      <c r="G11" s="1202"/>
      <c r="H11" s="1202"/>
      <c r="I11" s="1198"/>
      <c r="J11" s="1198"/>
    </row>
    <row r="12" spans="1:10">
      <c r="A12" s="1196" t="s">
        <v>11</v>
      </c>
      <c r="B12" s="1203" t="s">
        <v>12</v>
      </c>
      <c r="C12" s="1203"/>
      <c r="D12" s="1203"/>
      <c r="E12" s="1203"/>
      <c r="F12" s="1203"/>
      <c r="G12" s="1203"/>
      <c r="H12" s="1203"/>
      <c r="I12" s="1198"/>
      <c r="J12" s="1198"/>
    </row>
    <row r="13" spans="1:10">
      <c r="A13" s="1196" t="s">
        <v>13</v>
      </c>
      <c r="B13" s="1204" t="s">
        <v>2797</v>
      </c>
      <c r="C13" s="1204"/>
      <c r="D13" s="1204"/>
      <c r="E13" s="1204"/>
      <c r="F13" s="1204"/>
      <c r="G13" s="1204"/>
      <c r="H13" s="1204"/>
      <c r="I13" s="1198"/>
      <c r="J13" s="1198"/>
    </row>
    <row r="14" spans="1:10" ht="15.75">
      <c r="A14" s="1196" t="s">
        <v>1410</v>
      </c>
      <c r="B14" s="1205" t="s">
        <v>2652</v>
      </c>
      <c r="C14" s="1205"/>
      <c r="D14" s="1205"/>
      <c r="E14" s="1205"/>
      <c r="F14" s="1205"/>
      <c r="G14" s="1205"/>
      <c r="H14" s="1205"/>
      <c r="I14" s="1190"/>
      <c r="J14" s="1190"/>
    </row>
    <row r="15" spans="1:10" ht="15.75">
      <c r="A15" s="1190"/>
      <c r="B15" s="1190"/>
      <c r="C15" s="1191"/>
      <c r="D15" s="1190"/>
      <c r="E15" s="1192"/>
      <c r="F15" s="1190"/>
      <c r="G15" s="1193"/>
      <c r="H15" s="1190"/>
      <c r="I15" s="1190"/>
      <c r="J15" s="1190"/>
    </row>
    <row r="17" spans="1:10" ht="63.75">
      <c r="A17" s="1206" t="s">
        <v>14</v>
      </c>
      <c r="B17" s="1207" t="s">
        <v>15</v>
      </c>
      <c r="C17" s="1207" t="s">
        <v>16</v>
      </c>
      <c r="D17" s="1207" t="s">
        <v>17</v>
      </c>
      <c r="E17" s="1208" t="s">
        <v>18</v>
      </c>
      <c r="F17" s="1210" t="s">
        <v>20</v>
      </c>
      <c r="G17" s="1211" t="s">
        <v>21</v>
      </c>
      <c r="H17" s="1211" t="s">
        <v>22</v>
      </c>
      <c r="I17" s="1209" t="s">
        <v>23</v>
      </c>
      <c r="J17" s="1209" t="s">
        <v>24</v>
      </c>
    </row>
    <row r="18" spans="1:10">
      <c r="A18" s="1206" t="s">
        <v>26</v>
      </c>
      <c r="B18" s="1207">
        <v>2</v>
      </c>
      <c r="C18" s="1207">
        <v>3</v>
      </c>
      <c r="D18" s="1207">
        <v>4</v>
      </c>
      <c r="E18" s="1208">
        <v>5</v>
      </c>
      <c r="F18" s="1212">
        <v>7</v>
      </c>
      <c r="G18" s="1213">
        <v>8</v>
      </c>
      <c r="H18" s="1213">
        <v>9</v>
      </c>
      <c r="I18" s="1209">
        <v>10</v>
      </c>
      <c r="J18" s="1209">
        <v>11</v>
      </c>
    </row>
    <row r="19" spans="1:10">
      <c r="A19" s="1214">
        <v>1</v>
      </c>
      <c r="B19" s="1215" t="s">
        <v>27</v>
      </c>
      <c r="C19" s="1216"/>
      <c r="D19" s="1217"/>
      <c r="E19" s="1218"/>
      <c r="F19" s="1219"/>
      <c r="G19" s="1220"/>
      <c r="H19" s="1221"/>
      <c r="I19" s="1222"/>
      <c r="J19" s="1222"/>
    </row>
    <row r="20" spans="1:10" ht="141">
      <c r="A20" s="1223" t="s">
        <v>28</v>
      </c>
      <c r="B20" s="1224" t="s">
        <v>29</v>
      </c>
      <c r="C20" s="1225" t="s">
        <v>30</v>
      </c>
      <c r="D20" s="1226" t="s">
        <v>31</v>
      </c>
      <c r="E20" s="1227" t="s">
        <v>32</v>
      </c>
      <c r="F20" s="1229"/>
      <c r="G20" s="1230"/>
      <c r="H20" s="1231"/>
      <c r="I20" s="1229"/>
      <c r="J20" s="1229"/>
    </row>
    <row r="21" spans="1:10" ht="141">
      <c r="A21" s="1223" t="s">
        <v>33</v>
      </c>
      <c r="B21" s="1224" t="s">
        <v>34</v>
      </c>
      <c r="C21" s="1225" t="s">
        <v>30</v>
      </c>
      <c r="D21" s="1226" t="s">
        <v>31</v>
      </c>
      <c r="E21" s="1227" t="s">
        <v>32</v>
      </c>
      <c r="F21" s="1229"/>
      <c r="G21" s="1230"/>
      <c r="H21" s="1231"/>
      <c r="I21" s="1229"/>
      <c r="J21" s="1229"/>
    </row>
    <row r="22" spans="1:10" ht="90">
      <c r="A22" s="1223" t="s">
        <v>35</v>
      </c>
      <c r="B22" s="1224" t="s">
        <v>36</v>
      </c>
      <c r="C22" s="1225" t="s">
        <v>37</v>
      </c>
      <c r="D22" s="1226" t="s">
        <v>31</v>
      </c>
      <c r="E22" s="1233" t="s">
        <v>38</v>
      </c>
      <c r="F22" s="1229"/>
      <c r="G22" s="1230"/>
      <c r="H22" s="1231"/>
      <c r="I22" s="1229"/>
      <c r="J22" s="1229"/>
    </row>
    <row r="23" spans="1:10" ht="90">
      <c r="A23" s="1223" t="s">
        <v>39</v>
      </c>
      <c r="B23" s="1224" t="s">
        <v>2920</v>
      </c>
      <c r="C23" s="1225" t="s">
        <v>37</v>
      </c>
      <c r="D23" s="1226" t="s">
        <v>31</v>
      </c>
      <c r="E23" s="1233" t="s">
        <v>38</v>
      </c>
      <c r="F23" s="1229"/>
      <c r="G23" s="1230"/>
      <c r="H23" s="1231"/>
      <c r="I23" s="1229"/>
      <c r="J23" s="1229"/>
    </row>
    <row r="24" spans="1:10" ht="165.75">
      <c r="A24" s="1223" t="s">
        <v>41</v>
      </c>
      <c r="B24" s="1234" t="s">
        <v>42</v>
      </c>
      <c r="C24" s="1234" t="s">
        <v>43</v>
      </c>
      <c r="D24" s="1226" t="s">
        <v>31</v>
      </c>
      <c r="E24" s="1233" t="s">
        <v>44</v>
      </c>
      <c r="F24" s="1229"/>
      <c r="G24" s="1230"/>
      <c r="H24" s="1235"/>
      <c r="I24" s="1232"/>
      <c r="J24" s="1229"/>
    </row>
    <row r="25" spans="1:10">
      <c r="A25" s="1236"/>
      <c r="B25" s="1237"/>
      <c r="C25" s="1238"/>
      <c r="D25" s="1239"/>
      <c r="E25" s="1240"/>
      <c r="F25" s="1241"/>
      <c r="G25" s="1242"/>
      <c r="H25" s="1243"/>
      <c r="I25" s="1244" t="s">
        <v>45</v>
      </c>
      <c r="J25" s="1245"/>
    </row>
    <row r="26" spans="1:10">
      <c r="A26" s="1214">
        <v>2</v>
      </c>
      <c r="B26" s="1247" t="s">
        <v>46</v>
      </c>
      <c r="C26" s="1248"/>
      <c r="D26" s="1249"/>
      <c r="E26" s="1250"/>
      <c r="F26" s="1222"/>
      <c r="G26" s="1251"/>
      <c r="H26" s="1217"/>
      <c r="I26" s="1222"/>
      <c r="J26" s="1222"/>
    </row>
    <row r="27" spans="1:10" ht="166.5">
      <c r="A27" s="1223" t="s">
        <v>47</v>
      </c>
      <c r="B27" s="1234" t="s">
        <v>2921</v>
      </c>
      <c r="C27" s="1252" t="s">
        <v>2654</v>
      </c>
      <c r="D27" s="1226" t="s">
        <v>49</v>
      </c>
      <c r="E27" s="1233" t="s">
        <v>50</v>
      </c>
      <c r="F27" s="1229"/>
      <c r="G27" s="1230"/>
      <c r="H27" s="1229"/>
      <c r="I27" s="1229"/>
      <c r="J27" s="1229"/>
    </row>
    <row r="28" spans="1:10" ht="140.25">
      <c r="A28" s="1223" t="s">
        <v>51</v>
      </c>
      <c r="B28" s="1253" t="s">
        <v>52</v>
      </c>
      <c r="C28" s="1254" t="s">
        <v>2653</v>
      </c>
      <c r="D28" s="1226" t="s">
        <v>49</v>
      </c>
      <c r="E28" s="1233" t="s">
        <v>50</v>
      </c>
      <c r="F28" s="1229"/>
      <c r="G28" s="1230"/>
      <c r="H28" s="1229"/>
      <c r="I28" s="1232"/>
      <c r="J28" s="1229"/>
    </row>
    <row r="29" spans="1:10">
      <c r="A29" s="1236"/>
      <c r="B29" s="1237"/>
      <c r="C29" s="1238"/>
      <c r="D29" s="1239"/>
      <c r="E29" s="1255"/>
      <c r="F29" s="1241"/>
      <c r="G29" s="1244"/>
      <c r="H29" s="1243"/>
      <c r="I29" s="1244" t="s">
        <v>53</v>
      </c>
      <c r="J29" s="1245"/>
    </row>
    <row r="30" spans="1:10">
      <c r="A30" s="1214">
        <v>3</v>
      </c>
      <c r="B30" s="1256" t="s">
        <v>54</v>
      </c>
      <c r="C30" s="1257"/>
      <c r="D30" s="1258"/>
      <c r="E30" s="1218"/>
      <c r="F30" s="1259"/>
      <c r="G30" s="1251"/>
      <c r="H30" s="1217"/>
      <c r="I30" s="1259"/>
      <c r="J30" s="1259"/>
    </row>
    <row r="31" spans="1:10" ht="306">
      <c r="A31" s="1223" t="s">
        <v>55</v>
      </c>
      <c r="B31" s="1260" t="s">
        <v>56</v>
      </c>
      <c r="C31" s="1261" t="s">
        <v>57</v>
      </c>
      <c r="D31" s="1226" t="s">
        <v>31</v>
      </c>
      <c r="E31" s="1262" t="s">
        <v>58</v>
      </c>
      <c r="F31" s="1229"/>
      <c r="G31" s="1230"/>
      <c r="H31" s="1226"/>
      <c r="I31" s="1264"/>
      <c r="J31" s="1264"/>
    </row>
    <row r="32" spans="1:10" ht="165.75">
      <c r="A32" s="1223" t="s">
        <v>59</v>
      </c>
      <c r="B32" s="1265" t="s">
        <v>2922</v>
      </c>
      <c r="C32" s="1260" t="s">
        <v>61</v>
      </c>
      <c r="D32" s="1226" t="s">
        <v>31</v>
      </c>
      <c r="E32" s="1262" t="s">
        <v>62</v>
      </c>
      <c r="F32" s="1229"/>
      <c r="G32" s="1230"/>
      <c r="H32" s="1263"/>
      <c r="I32" s="1266"/>
      <c r="J32" s="1264"/>
    </row>
    <row r="33" spans="1:10" ht="165.75">
      <c r="A33" s="1223" t="s">
        <v>63</v>
      </c>
      <c r="B33" s="1260" t="s">
        <v>2923</v>
      </c>
      <c r="C33" s="1261" t="s">
        <v>65</v>
      </c>
      <c r="D33" s="1226" t="s">
        <v>31</v>
      </c>
      <c r="E33" s="1262" t="s">
        <v>66</v>
      </c>
      <c r="F33" s="1229"/>
      <c r="G33" s="1230"/>
      <c r="H33" s="1226"/>
      <c r="I33" s="1264"/>
      <c r="J33" s="1264"/>
    </row>
    <row r="34" spans="1:10" ht="165.75">
      <c r="A34" s="1223" t="s">
        <v>67</v>
      </c>
      <c r="B34" s="1265" t="s">
        <v>2924</v>
      </c>
      <c r="C34" s="1261" t="s">
        <v>69</v>
      </c>
      <c r="D34" s="1226" t="s">
        <v>31</v>
      </c>
      <c r="E34" s="1262" t="s">
        <v>50</v>
      </c>
      <c r="F34" s="1229"/>
      <c r="G34" s="1230"/>
      <c r="H34" s="1226"/>
      <c r="I34" s="1264"/>
      <c r="J34" s="1264"/>
    </row>
    <row r="35" spans="1:10" ht="102">
      <c r="A35" s="1223" t="s">
        <v>70</v>
      </c>
      <c r="B35" s="1260" t="s">
        <v>2925</v>
      </c>
      <c r="C35" s="1261" t="s">
        <v>2655</v>
      </c>
      <c r="D35" s="1226" t="s">
        <v>31</v>
      </c>
      <c r="E35" s="1262" t="s">
        <v>72</v>
      </c>
      <c r="F35" s="1229"/>
      <c r="G35" s="1230"/>
      <c r="H35" s="1226"/>
      <c r="I35" s="1264"/>
      <c r="J35" s="1264"/>
    </row>
    <row r="36" spans="1:10" ht="140.25">
      <c r="A36" s="1223" t="s">
        <v>73</v>
      </c>
      <c r="B36" s="1260" t="s">
        <v>2926</v>
      </c>
      <c r="C36" s="1261" t="s">
        <v>2656</v>
      </c>
      <c r="D36" s="1226" t="s">
        <v>31</v>
      </c>
      <c r="E36" s="1262" t="s">
        <v>75</v>
      </c>
      <c r="F36" s="1229"/>
      <c r="G36" s="1230"/>
      <c r="H36" s="1226"/>
      <c r="I36" s="1264"/>
      <c r="J36" s="1264"/>
    </row>
    <row r="37" spans="1:10" ht="140.25">
      <c r="A37" s="1223" t="s">
        <v>76</v>
      </c>
      <c r="B37" s="1260" t="s">
        <v>77</v>
      </c>
      <c r="C37" s="1261" t="s">
        <v>2657</v>
      </c>
      <c r="D37" s="1226" t="s">
        <v>31</v>
      </c>
      <c r="E37" s="1262" t="s">
        <v>38</v>
      </c>
      <c r="F37" s="1229"/>
      <c r="G37" s="1230"/>
      <c r="H37" s="1226"/>
      <c r="I37" s="1264"/>
      <c r="J37" s="1264"/>
    </row>
    <row r="38" spans="1:10" ht="127.5">
      <c r="A38" s="1223" t="s">
        <v>78</v>
      </c>
      <c r="B38" s="1260" t="s">
        <v>2927</v>
      </c>
      <c r="C38" s="1261" t="s">
        <v>80</v>
      </c>
      <c r="D38" s="1231" t="s">
        <v>31</v>
      </c>
      <c r="E38" s="1262" t="s">
        <v>81</v>
      </c>
      <c r="F38" s="1229"/>
      <c r="G38" s="1230"/>
      <c r="H38" s="1226"/>
      <c r="I38" s="1264"/>
      <c r="J38" s="1264"/>
    </row>
    <row r="39" spans="1:10" ht="306">
      <c r="A39" s="1223" t="s">
        <v>82</v>
      </c>
      <c r="B39" s="1260" t="s">
        <v>2928</v>
      </c>
      <c r="C39" s="1261" t="s">
        <v>2658</v>
      </c>
      <c r="D39" s="1231" t="s">
        <v>49</v>
      </c>
      <c r="E39" s="1262" t="s">
        <v>84</v>
      </c>
      <c r="F39" s="1229"/>
      <c r="G39" s="1230"/>
      <c r="H39" s="1226"/>
      <c r="I39" s="1264"/>
      <c r="J39" s="1264"/>
    </row>
    <row r="40" spans="1:10" ht="409.5">
      <c r="A40" s="1223" t="s">
        <v>85</v>
      </c>
      <c r="B40" s="1260" t="s">
        <v>2929</v>
      </c>
      <c r="C40" s="1261" t="s">
        <v>2659</v>
      </c>
      <c r="D40" s="1231" t="s">
        <v>87</v>
      </c>
      <c r="E40" s="1262" t="s">
        <v>88</v>
      </c>
      <c r="F40" s="1229"/>
      <c r="G40" s="1230"/>
      <c r="H40" s="1226"/>
      <c r="I40" s="1267"/>
      <c r="J40" s="1264"/>
    </row>
    <row r="41" spans="1:10">
      <c r="A41" s="1236"/>
      <c r="B41" s="1268"/>
      <c r="C41" s="1269"/>
      <c r="D41" s="1270"/>
      <c r="E41" s="1271"/>
      <c r="F41" s="1241"/>
      <c r="G41" s="1272"/>
      <c r="H41" s="1243"/>
      <c r="I41" s="1244" t="s">
        <v>89</v>
      </c>
      <c r="J41" s="1245"/>
    </row>
    <row r="42" spans="1:10">
      <c r="A42" s="1214" t="s">
        <v>38</v>
      </c>
      <c r="B42" s="1273" t="s">
        <v>90</v>
      </c>
      <c r="C42" s="1274"/>
      <c r="D42" s="1217"/>
      <c r="E42" s="1218"/>
      <c r="F42" s="1222"/>
      <c r="G42" s="1251"/>
      <c r="H42" s="1217"/>
      <c r="I42" s="1222"/>
      <c r="J42" s="1222"/>
    </row>
    <row r="43" spans="1:10" ht="153">
      <c r="A43" s="1223" t="s">
        <v>91</v>
      </c>
      <c r="B43" s="1275" t="s">
        <v>2636</v>
      </c>
      <c r="C43" s="1275" t="s">
        <v>2660</v>
      </c>
      <c r="D43" s="1231" t="s">
        <v>31</v>
      </c>
      <c r="E43" s="1276">
        <v>300</v>
      </c>
      <c r="F43" s="1229"/>
      <c r="G43" s="1230"/>
      <c r="H43" s="1231"/>
      <c r="I43" s="1229"/>
      <c r="J43" s="1229"/>
    </row>
    <row r="44" spans="1:10" ht="140.25">
      <c r="A44" s="1223" t="s">
        <v>92</v>
      </c>
      <c r="B44" s="1275" t="s">
        <v>2637</v>
      </c>
      <c r="C44" s="1275" t="s">
        <v>2661</v>
      </c>
      <c r="D44" s="1231" t="s">
        <v>31</v>
      </c>
      <c r="E44" s="1276">
        <v>300</v>
      </c>
      <c r="F44" s="1229"/>
      <c r="G44" s="1230"/>
      <c r="H44" s="1235"/>
      <c r="I44" s="1232"/>
      <c r="J44" s="1229"/>
    </row>
    <row r="45" spans="1:10">
      <c r="A45" s="1236"/>
      <c r="B45" s="1268"/>
      <c r="C45" s="1269"/>
      <c r="D45" s="1270"/>
      <c r="E45" s="1271"/>
      <c r="F45" s="1241"/>
      <c r="G45" s="1272"/>
      <c r="H45" s="1243"/>
      <c r="I45" s="1244" t="s">
        <v>93</v>
      </c>
      <c r="J45" s="1245"/>
    </row>
    <row r="46" spans="1:10">
      <c r="A46" s="1214" t="s">
        <v>11</v>
      </c>
      <c r="B46" s="1273" t="s">
        <v>2930</v>
      </c>
      <c r="C46" s="1274"/>
      <c r="D46" s="1217"/>
      <c r="E46" s="1218"/>
      <c r="F46" s="1222"/>
      <c r="G46" s="1251"/>
      <c r="H46" s="1217"/>
      <c r="I46" s="1222"/>
      <c r="J46" s="1222"/>
    </row>
    <row r="47" spans="1:10" ht="102">
      <c r="A47" s="1223" t="s">
        <v>95</v>
      </c>
      <c r="B47" s="1275" t="s">
        <v>96</v>
      </c>
      <c r="C47" s="1278" t="s">
        <v>97</v>
      </c>
      <c r="D47" s="1231" t="s">
        <v>31</v>
      </c>
      <c r="E47" s="1276">
        <v>4000</v>
      </c>
      <c r="F47" s="1229"/>
      <c r="G47" s="1230"/>
      <c r="H47" s="1231"/>
      <c r="I47" s="1229"/>
      <c r="J47" s="1229"/>
    </row>
    <row r="48" spans="1:10" ht="102">
      <c r="A48" s="1223"/>
      <c r="B48" s="1275" t="s">
        <v>96</v>
      </c>
      <c r="C48" s="1275" t="s">
        <v>99</v>
      </c>
      <c r="D48" s="1231" t="s">
        <v>31</v>
      </c>
      <c r="E48" s="1276">
        <v>500</v>
      </c>
      <c r="F48" s="1229"/>
      <c r="G48" s="1230"/>
      <c r="H48" s="1235"/>
      <c r="I48" s="1232"/>
      <c r="J48" s="1229"/>
    </row>
    <row r="49" spans="1:10">
      <c r="A49" s="1236"/>
      <c r="B49" s="1268"/>
      <c r="C49" s="1269"/>
      <c r="D49" s="1270"/>
      <c r="E49" s="1271"/>
      <c r="F49" s="1241"/>
      <c r="G49" s="1244"/>
      <c r="H49" s="1243"/>
      <c r="I49" s="1244" t="s">
        <v>100</v>
      </c>
      <c r="J49" s="1245"/>
    </row>
    <row r="50" spans="1:10">
      <c r="A50" s="1214" t="s">
        <v>88</v>
      </c>
      <c r="B50" s="1279" t="s">
        <v>101</v>
      </c>
      <c r="C50" s="1280"/>
      <c r="D50" s="1217"/>
      <c r="E50" s="1218"/>
      <c r="F50" s="1222"/>
      <c r="G50" s="1251"/>
      <c r="H50" s="1217"/>
      <c r="I50" s="1222"/>
      <c r="J50" s="1222"/>
    </row>
    <row r="51" spans="1:10" ht="255">
      <c r="A51" s="1223" t="s">
        <v>102</v>
      </c>
      <c r="B51" s="1275" t="s">
        <v>103</v>
      </c>
      <c r="C51" s="1275" t="s">
        <v>2577</v>
      </c>
      <c r="D51" s="1231" t="s">
        <v>31</v>
      </c>
      <c r="E51" s="1281">
        <v>240</v>
      </c>
      <c r="F51" s="1229"/>
      <c r="G51" s="1230"/>
      <c r="H51" s="1231"/>
      <c r="I51" s="1229"/>
      <c r="J51" s="1229"/>
    </row>
    <row r="52" spans="1:10" ht="102">
      <c r="A52" s="1223" t="s">
        <v>104</v>
      </c>
      <c r="B52" s="1278" t="s">
        <v>105</v>
      </c>
      <c r="C52" s="1278" t="s">
        <v>2931</v>
      </c>
      <c r="D52" s="1231" t="s">
        <v>31</v>
      </c>
      <c r="E52" s="1281">
        <v>90</v>
      </c>
      <c r="F52" s="1229"/>
      <c r="G52" s="1230"/>
      <c r="H52" s="1231"/>
      <c r="I52" s="1229"/>
      <c r="J52" s="1229"/>
    </row>
    <row r="53" spans="1:10" ht="89.25">
      <c r="A53" s="1223" t="s">
        <v>107</v>
      </c>
      <c r="B53" s="1283" t="s">
        <v>108</v>
      </c>
      <c r="C53" s="1275" t="s">
        <v>109</v>
      </c>
      <c r="D53" s="1231" t="s">
        <v>31</v>
      </c>
      <c r="E53" s="1281">
        <v>90</v>
      </c>
      <c r="F53" s="1229"/>
      <c r="G53" s="1230"/>
      <c r="H53" s="1231"/>
      <c r="I53" s="1229"/>
      <c r="J53" s="1229"/>
    </row>
    <row r="54" spans="1:10" ht="102">
      <c r="A54" s="1223" t="s">
        <v>110</v>
      </c>
      <c r="B54" s="1283" t="s">
        <v>111</v>
      </c>
      <c r="C54" s="1275" t="s">
        <v>112</v>
      </c>
      <c r="D54" s="1231" t="s">
        <v>31</v>
      </c>
      <c r="E54" s="1281">
        <v>90</v>
      </c>
      <c r="F54" s="1229"/>
      <c r="G54" s="1230"/>
      <c r="H54" s="1235"/>
      <c r="I54" s="1232"/>
      <c r="J54" s="1229"/>
    </row>
    <row r="55" spans="1:10">
      <c r="A55" s="1236"/>
      <c r="B55" s="1268"/>
      <c r="C55" s="1269"/>
      <c r="D55" s="1270"/>
      <c r="E55" s="1271"/>
      <c r="F55" s="1241"/>
      <c r="G55" s="1244"/>
      <c r="H55" s="1243"/>
      <c r="I55" s="1244" t="s">
        <v>113</v>
      </c>
      <c r="J55" s="1284"/>
    </row>
    <row r="56" spans="1:10">
      <c r="A56" s="1214" t="s">
        <v>114</v>
      </c>
      <c r="B56" s="1285" t="s">
        <v>115</v>
      </c>
      <c r="C56" s="1286"/>
      <c r="D56" s="1217"/>
      <c r="E56" s="1218"/>
      <c r="F56" s="1222"/>
      <c r="G56" s="1251"/>
      <c r="H56" s="1217"/>
      <c r="I56" s="1222"/>
      <c r="J56" s="1222"/>
    </row>
    <row r="57" spans="1:10" ht="165.75">
      <c r="A57" s="1223" t="s">
        <v>116</v>
      </c>
      <c r="B57" s="1287" t="s">
        <v>117</v>
      </c>
      <c r="C57" s="1287" t="s">
        <v>118</v>
      </c>
      <c r="D57" s="1231" t="s">
        <v>87</v>
      </c>
      <c r="E57" s="1276">
        <v>9</v>
      </c>
      <c r="F57" s="1229"/>
      <c r="G57" s="1230"/>
      <c r="H57" s="1231"/>
      <c r="I57" s="1229"/>
      <c r="J57" s="1229"/>
    </row>
    <row r="58" spans="1:10" ht="76.5">
      <c r="A58" s="1223" t="s">
        <v>119</v>
      </c>
      <c r="B58" s="1287" t="s">
        <v>120</v>
      </c>
      <c r="C58" s="1287" t="s">
        <v>121</v>
      </c>
      <c r="D58" s="1231" t="s">
        <v>87</v>
      </c>
      <c r="E58" s="1276">
        <v>6</v>
      </c>
      <c r="F58" s="1229"/>
      <c r="G58" s="1230"/>
      <c r="H58" s="1235"/>
      <c r="I58" s="1232"/>
      <c r="J58" s="1229"/>
    </row>
    <row r="59" spans="1:10">
      <c r="A59" s="1236"/>
      <c r="B59" s="1268"/>
      <c r="C59" s="1269"/>
      <c r="D59" s="1270"/>
      <c r="E59" s="1271"/>
      <c r="F59" s="1241"/>
      <c r="G59" s="1272"/>
      <c r="H59" s="1243"/>
      <c r="I59" s="1244" t="s">
        <v>122</v>
      </c>
      <c r="J59" s="1245"/>
    </row>
    <row r="60" spans="1:10">
      <c r="A60" s="1214" t="s">
        <v>123</v>
      </c>
      <c r="B60" s="1279" t="s">
        <v>2932</v>
      </c>
      <c r="C60" s="1280"/>
      <c r="D60" s="1217"/>
      <c r="E60" s="1218"/>
      <c r="F60" s="1222"/>
      <c r="G60" s="1251"/>
      <c r="H60" s="1217"/>
      <c r="I60" s="1222"/>
      <c r="J60" s="1222"/>
    </row>
    <row r="61" spans="1:10" ht="89.25">
      <c r="A61" s="1223" t="s">
        <v>124</v>
      </c>
      <c r="B61" s="1287" t="s">
        <v>125</v>
      </c>
      <c r="C61" s="1287" t="s">
        <v>126</v>
      </c>
      <c r="D61" s="1263" t="s">
        <v>87</v>
      </c>
      <c r="E61" s="1288">
        <v>16</v>
      </c>
      <c r="F61" s="1229"/>
      <c r="G61" s="1230"/>
      <c r="H61" s="1231"/>
      <c r="I61" s="1229"/>
      <c r="J61" s="1229"/>
    </row>
    <row r="62" spans="1:10" ht="140.25">
      <c r="A62" s="1223" t="s">
        <v>127</v>
      </c>
      <c r="B62" s="1287" t="s">
        <v>128</v>
      </c>
      <c r="C62" s="1287" t="s">
        <v>129</v>
      </c>
      <c r="D62" s="1263" t="s">
        <v>87</v>
      </c>
      <c r="E62" s="1288">
        <v>8</v>
      </c>
      <c r="F62" s="1229"/>
      <c r="G62" s="1230"/>
      <c r="H62" s="1231"/>
      <c r="I62" s="1229"/>
      <c r="J62" s="1229"/>
    </row>
    <row r="63" spans="1:10" ht="165.75">
      <c r="A63" s="1223" t="s">
        <v>130</v>
      </c>
      <c r="B63" s="1287" t="s">
        <v>131</v>
      </c>
      <c r="C63" s="1287" t="s">
        <v>132</v>
      </c>
      <c r="D63" s="1263" t="s">
        <v>87</v>
      </c>
      <c r="E63" s="1288">
        <v>6</v>
      </c>
      <c r="F63" s="1229"/>
      <c r="G63" s="1230"/>
      <c r="H63" s="1231"/>
      <c r="I63" s="1229"/>
      <c r="J63" s="1229"/>
    </row>
    <row r="64" spans="1:10" ht="165.75">
      <c r="A64" s="1223" t="s">
        <v>133</v>
      </c>
      <c r="B64" s="1287" t="s">
        <v>131</v>
      </c>
      <c r="C64" s="1287" t="s">
        <v>134</v>
      </c>
      <c r="D64" s="1289" t="s">
        <v>87</v>
      </c>
      <c r="E64" s="1290">
        <v>6</v>
      </c>
      <c r="F64" s="1229"/>
      <c r="G64" s="1230"/>
      <c r="H64" s="1231"/>
      <c r="I64" s="1229"/>
      <c r="J64" s="1229"/>
    </row>
    <row r="65" spans="1:10" ht="127.5">
      <c r="A65" s="1223" t="s">
        <v>135</v>
      </c>
      <c r="B65" s="1287" t="s">
        <v>136</v>
      </c>
      <c r="C65" s="1287" t="s">
        <v>137</v>
      </c>
      <c r="D65" s="1263" t="s">
        <v>31</v>
      </c>
      <c r="E65" s="1288">
        <v>6</v>
      </c>
      <c r="F65" s="1229"/>
      <c r="G65" s="1230"/>
      <c r="H65" s="1231"/>
      <c r="I65" s="1229"/>
      <c r="J65" s="1229"/>
    </row>
    <row r="66" spans="1:10" ht="140.25">
      <c r="A66" s="1223" t="s">
        <v>138</v>
      </c>
      <c r="B66" s="1287" t="s">
        <v>139</v>
      </c>
      <c r="C66" s="1287" t="s">
        <v>140</v>
      </c>
      <c r="D66" s="1263" t="s">
        <v>31</v>
      </c>
      <c r="E66" s="1288">
        <v>30</v>
      </c>
      <c r="F66" s="1229"/>
      <c r="G66" s="1230"/>
      <c r="H66" s="1231"/>
      <c r="I66" s="1229"/>
      <c r="J66" s="1229"/>
    </row>
    <row r="67" spans="1:10" ht="127.5">
      <c r="A67" s="1223" t="s">
        <v>141</v>
      </c>
      <c r="B67" s="1287" t="s">
        <v>142</v>
      </c>
      <c r="C67" s="1287" t="s">
        <v>143</v>
      </c>
      <c r="D67" s="1263" t="s">
        <v>87</v>
      </c>
      <c r="E67" s="1288">
        <v>14</v>
      </c>
      <c r="F67" s="1229"/>
      <c r="G67" s="1230"/>
      <c r="H67" s="1231"/>
      <c r="I67" s="1229"/>
      <c r="J67" s="1229"/>
    </row>
    <row r="68" spans="1:10" ht="89.25">
      <c r="A68" s="1223" t="s">
        <v>144</v>
      </c>
      <c r="B68" s="1291" t="s">
        <v>145</v>
      </c>
      <c r="C68" s="1292" t="s">
        <v>2578</v>
      </c>
      <c r="D68" s="1289" t="s">
        <v>31</v>
      </c>
      <c r="E68" s="1293" t="s">
        <v>88</v>
      </c>
      <c r="F68" s="1229"/>
      <c r="G68" s="1230"/>
      <c r="H68" s="1231"/>
      <c r="I68" s="1229"/>
      <c r="J68" s="1229"/>
    </row>
    <row r="69" spans="1:10" ht="114.75">
      <c r="A69" s="1223" t="s">
        <v>146</v>
      </c>
      <c r="B69" s="1287" t="s">
        <v>147</v>
      </c>
      <c r="C69" s="1287" t="s">
        <v>148</v>
      </c>
      <c r="D69" s="1263" t="s">
        <v>31</v>
      </c>
      <c r="E69" s="1288">
        <v>8</v>
      </c>
      <c r="F69" s="1229"/>
      <c r="G69" s="1230"/>
      <c r="H69" s="1231"/>
      <c r="I69" s="1229"/>
      <c r="J69" s="1229"/>
    </row>
    <row r="70" spans="1:10" ht="153">
      <c r="A70" s="1223" t="s">
        <v>149</v>
      </c>
      <c r="B70" s="1287" t="s">
        <v>150</v>
      </c>
      <c r="C70" s="1287" t="s">
        <v>151</v>
      </c>
      <c r="D70" s="1263" t="s">
        <v>31</v>
      </c>
      <c r="E70" s="1288">
        <v>20</v>
      </c>
      <c r="F70" s="1229"/>
      <c r="G70" s="1230"/>
      <c r="H70" s="1235"/>
      <c r="I70" s="1232"/>
      <c r="J70" s="1229"/>
    </row>
    <row r="71" spans="1:10">
      <c r="A71" s="1236"/>
      <c r="B71" s="1268"/>
      <c r="C71" s="1269"/>
      <c r="D71" s="1270"/>
      <c r="E71" s="1271"/>
      <c r="F71" s="1241"/>
      <c r="G71" s="1272"/>
      <c r="H71" s="1243"/>
      <c r="I71" s="1244" t="s">
        <v>152</v>
      </c>
      <c r="J71" s="1245"/>
    </row>
    <row r="72" spans="1:10">
      <c r="A72" s="1214" t="s">
        <v>153</v>
      </c>
      <c r="B72" s="1279" t="s">
        <v>154</v>
      </c>
      <c r="C72" s="1280"/>
      <c r="D72" s="1217"/>
      <c r="E72" s="1218"/>
      <c r="F72" s="1222"/>
      <c r="G72" s="1251"/>
      <c r="H72" s="1217"/>
      <c r="I72" s="1222"/>
      <c r="J72" s="1222"/>
    </row>
    <row r="73" spans="1:10" ht="191.25">
      <c r="A73" s="1223" t="s">
        <v>155</v>
      </c>
      <c r="B73" s="1287" t="s">
        <v>156</v>
      </c>
      <c r="C73" s="1287" t="s">
        <v>2933</v>
      </c>
      <c r="D73" s="1263" t="s">
        <v>31</v>
      </c>
      <c r="E73" s="1288">
        <v>4</v>
      </c>
      <c r="F73" s="1229"/>
      <c r="G73" s="1230"/>
      <c r="H73" s="1231"/>
      <c r="I73" s="1229"/>
      <c r="J73" s="1229"/>
    </row>
    <row r="74" spans="1:10" ht="102">
      <c r="A74" s="1223" t="s">
        <v>160</v>
      </c>
      <c r="B74" s="1287" t="s">
        <v>161</v>
      </c>
      <c r="C74" s="1287" t="s">
        <v>2663</v>
      </c>
      <c r="D74" s="1263" t="s">
        <v>87</v>
      </c>
      <c r="E74" s="1288" t="s">
        <v>162</v>
      </c>
      <c r="F74" s="1229"/>
      <c r="G74" s="1230"/>
      <c r="H74" s="1231"/>
      <c r="I74" s="1229"/>
      <c r="J74" s="1229"/>
    </row>
    <row r="75" spans="1:10" ht="102">
      <c r="A75" s="1223" t="s">
        <v>165</v>
      </c>
      <c r="B75" s="1287" t="s">
        <v>166</v>
      </c>
      <c r="C75" s="1287" t="s">
        <v>2664</v>
      </c>
      <c r="D75" s="1263" t="s">
        <v>87</v>
      </c>
      <c r="E75" s="1288" t="s">
        <v>162</v>
      </c>
      <c r="F75" s="1229"/>
      <c r="G75" s="1230"/>
      <c r="H75" s="1231"/>
      <c r="I75" s="1229"/>
      <c r="J75" s="1229"/>
    </row>
    <row r="76" spans="1:10" ht="153">
      <c r="A76" s="1223" t="s">
        <v>176</v>
      </c>
      <c r="B76" s="1287" t="s">
        <v>177</v>
      </c>
      <c r="C76" s="1287" t="s">
        <v>178</v>
      </c>
      <c r="D76" s="1263" t="s">
        <v>174</v>
      </c>
      <c r="E76" s="1288">
        <v>3</v>
      </c>
      <c r="F76" s="1229"/>
      <c r="G76" s="1230"/>
      <c r="H76" s="1231"/>
      <c r="I76" s="1229"/>
      <c r="J76" s="1229"/>
    </row>
    <row r="77" spans="1:10" ht="140.25">
      <c r="A77" s="1223" t="s">
        <v>179</v>
      </c>
      <c r="B77" s="1287" t="s">
        <v>180</v>
      </c>
      <c r="C77" s="1287" t="s">
        <v>2665</v>
      </c>
      <c r="D77" s="1263" t="s">
        <v>31</v>
      </c>
      <c r="E77" s="1288">
        <v>10</v>
      </c>
      <c r="F77" s="1229"/>
      <c r="G77" s="1230"/>
      <c r="H77" s="1235"/>
      <c r="I77" s="1232"/>
      <c r="J77" s="1229"/>
    </row>
    <row r="78" spans="1:10">
      <c r="A78" s="1236"/>
      <c r="B78" s="1268"/>
      <c r="C78" s="1269"/>
      <c r="D78" s="1270"/>
      <c r="E78" s="1271"/>
      <c r="F78" s="1241"/>
      <c r="G78" s="1272"/>
      <c r="H78" s="1270"/>
      <c r="I78" s="1244" t="s">
        <v>181</v>
      </c>
      <c r="J78" s="1245"/>
    </row>
    <row r="79" spans="1:10">
      <c r="A79" s="1214" t="s">
        <v>182</v>
      </c>
      <c r="B79" s="1279" t="s">
        <v>1124</v>
      </c>
      <c r="C79" s="1294"/>
      <c r="D79" s="1295"/>
      <c r="E79" s="1296"/>
      <c r="F79" s="1222"/>
      <c r="G79" s="1251"/>
      <c r="H79" s="1217"/>
      <c r="I79" s="1222"/>
      <c r="J79" s="1222"/>
    </row>
    <row r="80" spans="1:10" ht="178.5">
      <c r="A80" s="1223" t="s">
        <v>183</v>
      </c>
      <c r="B80" s="1287" t="s">
        <v>2934</v>
      </c>
      <c r="C80" s="1287" t="s">
        <v>158</v>
      </c>
      <c r="D80" s="1263" t="s">
        <v>87</v>
      </c>
      <c r="E80" s="1288">
        <v>4</v>
      </c>
      <c r="F80" s="1229"/>
      <c r="G80" s="1230"/>
      <c r="H80" s="1231"/>
      <c r="I80" s="1229"/>
      <c r="J80" s="1229"/>
    </row>
    <row r="81" spans="1:10" ht="178.5">
      <c r="A81" s="1223" t="s">
        <v>186</v>
      </c>
      <c r="B81" s="1287" t="s">
        <v>2934</v>
      </c>
      <c r="C81" s="1287" t="s">
        <v>159</v>
      </c>
      <c r="D81" s="1263" t="s">
        <v>87</v>
      </c>
      <c r="E81" s="1288">
        <v>3</v>
      </c>
      <c r="F81" s="1229"/>
      <c r="G81" s="1230"/>
      <c r="H81" s="1231"/>
      <c r="I81" s="1229"/>
      <c r="J81" s="1229"/>
    </row>
    <row r="82" spans="1:10">
      <c r="A82" s="1236"/>
      <c r="B82" s="1268"/>
      <c r="C82" s="1269"/>
      <c r="D82" s="1270"/>
      <c r="E82" s="1271"/>
      <c r="F82" s="1241"/>
      <c r="G82" s="1272"/>
      <c r="H82" s="1270"/>
      <c r="I82" s="1244" t="s">
        <v>230</v>
      </c>
      <c r="J82" s="1245"/>
    </row>
    <row r="83" spans="1:10">
      <c r="A83" s="1214">
        <v>11</v>
      </c>
      <c r="B83" s="1279" t="s">
        <v>1125</v>
      </c>
      <c r="C83" s="1297"/>
      <c r="D83" s="1297"/>
      <c r="E83" s="1298"/>
      <c r="F83" s="1297"/>
      <c r="G83" s="1297"/>
      <c r="H83" s="1297"/>
      <c r="I83" s="1297"/>
      <c r="J83" s="1297"/>
    </row>
    <row r="84" spans="1:10" ht="178.5">
      <c r="A84" s="1223" t="s">
        <v>231</v>
      </c>
      <c r="B84" s="1287" t="s">
        <v>163</v>
      </c>
      <c r="C84" s="1287" t="s">
        <v>164</v>
      </c>
      <c r="D84" s="1263" t="s">
        <v>87</v>
      </c>
      <c r="E84" s="1288" t="s">
        <v>162</v>
      </c>
      <c r="F84" s="1229"/>
      <c r="G84" s="1230"/>
      <c r="H84" s="1231"/>
      <c r="I84" s="1229"/>
      <c r="J84" s="1229"/>
    </row>
    <row r="85" spans="1:10">
      <c r="A85" s="1236"/>
      <c r="B85" s="1268"/>
      <c r="C85" s="1269"/>
      <c r="D85" s="1270"/>
      <c r="E85" s="1271"/>
      <c r="F85" s="1241"/>
      <c r="G85" s="1272"/>
      <c r="H85" s="1270"/>
      <c r="I85" s="1244" t="s">
        <v>245</v>
      </c>
      <c r="J85" s="1245"/>
    </row>
    <row r="86" spans="1:10">
      <c r="A86" s="1214" t="s">
        <v>246</v>
      </c>
      <c r="B86" s="1279" t="s">
        <v>1412</v>
      </c>
      <c r="C86" s="1297"/>
      <c r="D86" s="1297"/>
      <c r="E86" s="1298"/>
      <c r="F86" s="1297"/>
      <c r="G86" s="1297"/>
      <c r="H86" s="1297"/>
      <c r="I86" s="1297"/>
      <c r="J86" s="1297"/>
    </row>
    <row r="87" spans="1:10" ht="114.75">
      <c r="A87" s="1223" t="s">
        <v>247</v>
      </c>
      <c r="B87" s="1287" t="s">
        <v>167</v>
      </c>
      <c r="C87" s="1287" t="s">
        <v>168</v>
      </c>
      <c r="D87" s="1263" t="s">
        <v>87</v>
      </c>
      <c r="E87" s="1288">
        <v>6</v>
      </c>
      <c r="F87" s="1229"/>
      <c r="G87" s="1230"/>
      <c r="H87" s="1231"/>
      <c r="I87" s="1229"/>
      <c r="J87" s="1229"/>
    </row>
    <row r="88" spans="1:10">
      <c r="A88" s="1236"/>
      <c r="B88" s="1268"/>
      <c r="C88" s="1269"/>
      <c r="D88" s="1270"/>
      <c r="E88" s="1271"/>
      <c r="F88" s="1241"/>
      <c r="G88" s="1272"/>
      <c r="H88" s="1270"/>
      <c r="I88" s="1244" t="s">
        <v>266</v>
      </c>
      <c r="J88" s="1245"/>
    </row>
    <row r="89" spans="1:10">
      <c r="A89" s="1214" t="s">
        <v>267</v>
      </c>
      <c r="B89" s="1279" t="s">
        <v>1413</v>
      </c>
      <c r="C89" s="1297"/>
      <c r="D89" s="1297"/>
      <c r="E89" s="1298"/>
      <c r="F89" s="1297"/>
      <c r="G89" s="1297"/>
      <c r="H89" s="1297"/>
      <c r="I89" s="1297"/>
      <c r="J89" s="1297"/>
    </row>
    <row r="90" spans="1:10" ht="127.5">
      <c r="A90" s="1223" t="s">
        <v>268</v>
      </c>
      <c r="B90" s="1287" t="s">
        <v>169</v>
      </c>
      <c r="C90" s="1287" t="s">
        <v>170</v>
      </c>
      <c r="D90" s="1263" t="s">
        <v>87</v>
      </c>
      <c r="E90" s="1288">
        <v>4</v>
      </c>
      <c r="F90" s="1229"/>
      <c r="G90" s="1230"/>
      <c r="H90" s="1231"/>
      <c r="I90" s="1229"/>
      <c r="J90" s="1229"/>
    </row>
    <row r="91" spans="1:10">
      <c r="A91" s="1236"/>
      <c r="B91" s="1268"/>
      <c r="C91" s="1269"/>
      <c r="D91" s="1270"/>
      <c r="E91" s="1271"/>
      <c r="F91" s="1241"/>
      <c r="G91" s="1272"/>
      <c r="H91" s="1270"/>
      <c r="I91" s="1244" t="s">
        <v>271</v>
      </c>
      <c r="J91" s="1245"/>
    </row>
    <row r="92" spans="1:10">
      <c r="A92" s="1214" t="s">
        <v>272</v>
      </c>
      <c r="B92" s="1279" t="s">
        <v>1414</v>
      </c>
      <c r="C92" s="1297"/>
      <c r="D92" s="1297"/>
      <c r="E92" s="1298"/>
      <c r="F92" s="1297"/>
      <c r="G92" s="1297"/>
      <c r="H92" s="1297"/>
      <c r="I92" s="1297"/>
      <c r="J92" s="1297"/>
    </row>
    <row r="93" spans="1:10" ht="127.5">
      <c r="A93" s="1223" t="s">
        <v>273</v>
      </c>
      <c r="B93" s="1287" t="s">
        <v>171</v>
      </c>
      <c r="C93" s="1287" t="s">
        <v>172</v>
      </c>
      <c r="D93" s="1263" t="s">
        <v>87</v>
      </c>
      <c r="E93" s="1288">
        <v>10</v>
      </c>
      <c r="F93" s="1229"/>
      <c r="G93" s="1230"/>
      <c r="H93" s="1231"/>
      <c r="I93" s="1229"/>
      <c r="J93" s="1229"/>
    </row>
    <row r="94" spans="1:10">
      <c r="A94" s="1236"/>
      <c r="B94" s="1268"/>
      <c r="C94" s="1269"/>
      <c r="D94" s="1270"/>
      <c r="E94" s="1271"/>
      <c r="F94" s="1241"/>
      <c r="G94" s="1272"/>
      <c r="H94" s="1270"/>
      <c r="I94" s="1244" t="s">
        <v>283</v>
      </c>
      <c r="J94" s="1245"/>
    </row>
    <row r="95" spans="1:10">
      <c r="A95" s="1214" t="s">
        <v>284</v>
      </c>
      <c r="B95" s="1279" t="s">
        <v>1415</v>
      </c>
      <c r="C95" s="1297"/>
      <c r="D95" s="1297"/>
      <c r="E95" s="1298"/>
      <c r="F95" s="1297"/>
      <c r="G95" s="1297"/>
      <c r="H95" s="1297"/>
      <c r="I95" s="1297"/>
      <c r="J95" s="1297"/>
    </row>
    <row r="96" spans="1:10" ht="102">
      <c r="A96" s="1223" t="s">
        <v>285</v>
      </c>
      <c r="B96" s="1287" t="s">
        <v>173</v>
      </c>
      <c r="C96" s="1287" t="s">
        <v>2666</v>
      </c>
      <c r="D96" s="1263" t="s">
        <v>174</v>
      </c>
      <c r="E96" s="1288">
        <v>3</v>
      </c>
      <c r="F96" s="1229"/>
      <c r="G96" s="1230"/>
      <c r="H96" s="1231"/>
      <c r="I96" s="1229"/>
      <c r="J96" s="1229"/>
    </row>
    <row r="97" spans="1:10">
      <c r="A97" s="1236"/>
      <c r="B97" s="1268"/>
      <c r="C97" s="1269"/>
      <c r="D97" s="1270"/>
      <c r="E97" s="1271"/>
      <c r="F97" s="1241"/>
      <c r="G97" s="1272"/>
      <c r="H97" s="1270"/>
      <c r="I97" s="1244" t="s">
        <v>308</v>
      </c>
      <c r="J97" s="1245"/>
    </row>
    <row r="98" spans="1:10">
      <c r="A98" s="1214" t="s">
        <v>309</v>
      </c>
      <c r="B98" s="1279" t="s">
        <v>1416</v>
      </c>
      <c r="C98" s="1297"/>
      <c r="D98" s="1297"/>
      <c r="E98" s="1298"/>
      <c r="F98" s="1297"/>
      <c r="G98" s="1297"/>
      <c r="H98" s="1297"/>
      <c r="I98" s="1297"/>
      <c r="J98" s="1297"/>
    </row>
    <row r="99" spans="1:10" ht="102">
      <c r="A99" s="1223" t="s">
        <v>310</v>
      </c>
      <c r="B99" s="1287" t="s">
        <v>175</v>
      </c>
      <c r="C99" s="1287" t="s">
        <v>2935</v>
      </c>
      <c r="D99" s="1263" t="s">
        <v>174</v>
      </c>
      <c r="E99" s="1288">
        <v>3</v>
      </c>
      <c r="F99" s="1229"/>
      <c r="G99" s="1230"/>
      <c r="H99" s="1231"/>
      <c r="I99" s="1229"/>
      <c r="J99" s="1229"/>
    </row>
    <row r="100" spans="1:10">
      <c r="A100" s="1236"/>
      <c r="B100" s="1299"/>
      <c r="C100" s="1299"/>
      <c r="D100" s="1300"/>
      <c r="E100" s="1301"/>
      <c r="F100" s="1241"/>
      <c r="G100" s="1272"/>
      <c r="H100" s="1270"/>
      <c r="I100" s="1244" t="s">
        <v>319</v>
      </c>
      <c r="J100" s="1245"/>
    </row>
    <row r="101" spans="1:10">
      <c r="A101" s="1214" t="s">
        <v>320</v>
      </c>
      <c r="B101" s="1247" t="s">
        <v>2936</v>
      </c>
      <c r="C101" s="1302"/>
      <c r="D101" s="1249"/>
      <c r="E101" s="1303"/>
      <c r="F101" s="1222"/>
      <c r="G101" s="1251"/>
      <c r="H101" s="1217"/>
      <c r="I101" s="1222"/>
      <c r="J101" s="1222"/>
    </row>
    <row r="102" spans="1:10" ht="140.25">
      <c r="A102" s="1223" t="s">
        <v>321</v>
      </c>
      <c r="B102" s="1304" t="s">
        <v>184</v>
      </c>
      <c r="C102" s="1275" t="s">
        <v>185</v>
      </c>
      <c r="D102" s="1305" t="s">
        <v>31</v>
      </c>
      <c r="E102" s="1262">
        <v>150</v>
      </c>
      <c r="F102" s="1229"/>
      <c r="G102" s="1230"/>
      <c r="H102" s="1231"/>
      <c r="I102" s="1229"/>
      <c r="J102" s="1229"/>
    </row>
    <row r="103" spans="1:10" ht="140.25">
      <c r="A103" s="1223" t="s">
        <v>324</v>
      </c>
      <c r="B103" s="1304" t="s">
        <v>187</v>
      </c>
      <c r="C103" s="1275" t="s">
        <v>185</v>
      </c>
      <c r="D103" s="1305" t="s">
        <v>31</v>
      </c>
      <c r="E103" s="1262">
        <v>150</v>
      </c>
      <c r="F103" s="1229"/>
      <c r="G103" s="1230"/>
      <c r="H103" s="1231"/>
      <c r="I103" s="1229"/>
      <c r="J103" s="1229"/>
    </row>
    <row r="104" spans="1:10" ht="140.25">
      <c r="A104" s="1223" t="s">
        <v>326</v>
      </c>
      <c r="B104" s="1304" t="s">
        <v>188</v>
      </c>
      <c r="C104" s="1275" t="s">
        <v>185</v>
      </c>
      <c r="D104" s="1305" t="s">
        <v>31</v>
      </c>
      <c r="E104" s="1262">
        <v>150</v>
      </c>
      <c r="F104" s="1229"/>
      <c r="G104" s="1230"/>
      <c r="H104" s="1231"/>
      <c r="I104" s="1229"/>
      <c r="J104" s="1229"/>
    </row>
    <row r="105" spans="1:10">
      <c r="A105" s="1236"/>
      <c r="B105" s="1299"/>
      <c r="C105" s="1299"/>
      <c r="D105" s="1300"/>
      <c r="E105" s="1301"/>
      <c r="F105" s="1241"/>
      <c r="G105" s="1272"/>
      <c r="H105" s="1270"/>
      <c r="I105" s="1244" t="s">
        <v>1417</v>
      </c>
      <c r="J105" s="1245"/>
    </row>
    <row r="106" spans="1:10">
      <c r="A106" s="1214" t="s">
        <v>335</v>
      </c>
      <c r="B106" s="1247" t="s">
        <v>2937</v>
      </c>
      <c r="C106" s="1302"/>
      <c r="D106" s="1249"/>
      <c r="E106" s="1303"/>
      <c r="F106" s="1222"/>
      <c r="G106" s="1251"/>
      <c r="H106" s="1217"/>
      <c r="I106" s="1222"/>
      <c r="J106" s="1222"/>
    </row>
    <row r="107" spans="1:10" ht="114.75">
      <c r="A107" s="1223" t="s">
        <v>336</v>
      </c>
      <c r="B107" s="1306" t="s">
        <v>189</v>
      </c>
      <c r="C107" s="1275" t="s">
        <v>190</v>
      </c>
      <c r="D107" s="1305" t="s">
        <v>31</v>
      </c>
      <c r="E107" s="1307">
        <v>330</v>
      </c>
      <c r="F107" s="1229"/>
      <c r="G107" s="1230"/>
      <c r="H107" s="1231"/>
      <c r="I107" s="1229"/>
      <c r="J107" s="1229"/>
    </row>
    <row r="108" spans="1:10" ht="114.75">
      <c r="A108" s="1223" t="s">
        <v>338</v>
      </c>
      <c r="B108" s="1306" t="s">
        <v>191</v>
      </c>
      <c r="C108" s="1275" t="s">
        <v>190</v>
      </c>
      <c r="D108" s="1305" t="s">
        <v>31</v>
      </c>
      <c r="E108" s="1307">
        <v>150</v>
      </c>
      <c r="F108" s="1229"/>
      <c r="G108" s="1230"/>
      <c r="H108" s="1231"/>
      <c r="I108" s="1229"/>
      <c r="J108" s="1229"/>
    </row>
    <row r="109" spans="1:10" ht="165.75">
      <c r="A109" s="1223" t="s">
        <v>340</v>
      </c>
      <c r="B109" s="1266" t="s">
        <v>222</v>
      </c>
      <c r="C109" s="1308" t="s">
        <v>223</v>
      </c>
      <c r="D109" s="1305" t="s">
        <v>87</v>
      </c>
      <c r="E109" s="1309" t="s">
        <v>162</v>
      </c>
      <c r="F109" s="1229"/>
      <c r="G109" s="1230"/>
      <c r="H109" s="1231"/>
      <c r="I109" s="1229"/>
      <c r="J109" s="1229"/>
    </row>
    <row r="110" spans="1:10" ht="165.75">
      <c r="A110" s="1223" t="s">
        <v>342</v>
      </c>
      <c r="B110" s="1266" t="s">
        <v>224</v>
      </c>
      <c r="C110" s="1308" t="s">
        <v>225</v>
      </c>
      <c r="D110" s="1305" t="s">
        <v>87</v>
      </c>
      <c r="E110" s="1309" t="s">
        <v>162</v>
      </c>
      <c r="F110" s="1229"/>
      <c r="G110" s="1230"/>
      <c r="H110" s="1231"/>
      <c r="I110" s="1229"/>
      <c r="J110" s="1229"/>
    </row>
    <row r="111" spans="1:10" ht="204">
      <c r="A111" s="1223" t="s">
        <v>345</v>
      </c>
      <c r="B111" s="1266" t="s">
        <v>192</v>
      </c>
      <c r="C111" s="1310" t="s">
        <v>193</v>
      </c>
      <c r="D111" s="1305" t="s">
        <v>87</v>
      </c>
      <c r="E111" s="1282">
        <v>12</v>
      </c>
      <c r="F111" s="1229"/>
      <c r="G111" s="1230"/>
      <c r="H111" s="1231"/>
      <c r="I111" s="1229"/>
      <c r="J111" s="1229"/>
    </row>
    <row r="112" spans="1:10" ht="204">
      <c r="A112" s="1223" t="s">
        <v>348</v>
      </c>
      <c r="B112" s="1266" t="s">
        <v>194</v>
      </c>
      <c r="C112" s="1310" t="s">
        <v>195</v>
      </c>
      <c r="D112" s="1305" t="s">
        <v>87</v>
      </c>
      <c r="E112" s="1282">
        <v>2</v>
      </c>
      <c r="F112" s="1229"/>
      <c r="G112" s="1230"/>
      <c r="H112" s="1231"/>
      <c r="I112" s="1229"/>
      <c r="J112" s="1229"/>
    </row>
    <row r="113" spans="1:10" ht="204">
      <c r="A113" s="1223" t="s">
        <v>350</v>
      </c>
      <c r="B113" s="1266" t="s">
        <v>196</v>
      </c>
      <c r="C113" s="1310" t="s">
        <v>197</v>
      </c>
      <c r="D113" s="1305" t="s">
        <v>87</v>
      </c>
      <c r="E113" s="1282">
        <v>2</v>
      </c>
      <c r="F113" s="1229"/>
      <c r="G113" s="1230"/>
      <c r="H113" s="1231"/>
      <c r="I113" s="1229"/>
      <c r="J113" s="1229"/>
    </row>
    <row r="114" spans="1:10" ht="242.25">
      <c r="A114" s="1223" t="s">
        <v>1419</v>
      </c>
      <c r="B114" s="1266" t="s">
        <v>226</v>
      </c>
      <c r="C114" s="1310" t="s">
        <v>227</v>
      </c>
      <c r="D114" s="1305" t="s">
        <v>87</v>
      </c>
      <c r="E114" s="1307">
        <v>2</v>
      </c>
      <c r="F114" s="1229"/>
      <c r="G114" s="1230"/>
      <c r="H114" s="1231"/>
      <c r="I114" s="1229"/>
      <c r="J114" s="1229"/>
    </row>
    <row r="115" spans="1:10" ht="242.25">
      <c r="A115" s="1223" t="s">
        <v>1420</v>
      </c>
      <c r="B115" s="1266" t="s">
        <v>228</v>
      </c>
      <c r="C115" s="1310" t="s">
        <v>229</v>
      </c>
      <c r="D115" s="1305" t="s">
        <v>87</v>
      </c>
      <c r="E115" s="1307">
        <v>2</v>
      </c>
      <c r="F115" s="1229"/>
      <c r="G115" s="1230"/>
      <c r="H115" s="1231"/>
      <c r="I115" s="1229"/>
      <c r="J115" s="1229"/>
    </row>
    <row r="116" spans="1:10">
      <c r="A116" s="1236"/>
      <c r="B116" s="1299"/>
      <c r="C116" s="1299"/>
      <c r="D116" s="1300"/>
      <c r="E116" s="1301"/>
      <c r="F116" s="1241"/>
      <c r="G116" s="1272"/>
      <c r="H116" s="1270"/>
      <c r="I116" s="1244" t="s">
        <v>352</v>
      </c>
      <c r="J116" s="1245"/>
    </row>
    <row r="117" spans="1:10">
      <c r="A117" s="1214" t="s">
        <v>353</v>
      </c>
      <c r="B117" s="1247" t="s">
        <v>2938</v>
      </c>
      <c r="C117" s="1302"/>
      <c r="D117" s="1249"/>
      <c r="E117" s="1303"/>
      <c r="F117" s="1222"/>
      <c r="G117" s="1251"/>
      <c r="H117" s="1217"/>
      <c r="I117" s="1222"/>
      <c r="J117" s="1222"/>
    </row>
    <row r="118" spans="1:10" ht="191.25">
      <c r="A118" s="1311" t="s">
        <v>354</v>
      </c>
      <c r="B118" s="1266" t="s">
        <v>202</v>
      </c>
      <c r="C118" s="1310" t="s">
        <v>203</v>
      </c>
      <c r="D118" s="1305" t="s">
        <v>87</v>
      </c>
      <c r="E118" s="1282">
        <v>3</v>
      </c>
      <c r="F118" s="1229"/>
      <c r="G118" s="1230"/>
      <c r="H118" s="1231"/>
      <c r="I118" s="1229"/>
      <c r="J118" s="1229"/>
    </row>
    <row r="119" spans="1:10" ht="165.75">
      <c r="A119" s="1311" t="s">
        <v>357</v>
      </c>
      <c r="B119" s="1266" t="s">
        <v>208</v>
      </c>
      <c r="C119" s="1310" t="s">
        <v>209</v>
      </c>
      <c r="D119" s="1305" t="s">
        <v>87</v>
      </c>
      <c r="E119" s="1282">
        <v>3</v>
      </c>
      <c r="F119" s="1229"/>
      <c r="G119" s="1230"/>
      <c r="H119" s="1231"/>
      <c r="I119" s="1229"/>
      <c r="J119" s="1229"/>
    </row>
    <row r="120" spans="1:10" ht="165.75">
      <c r="A120" s="1311" t="s">
        <v>397</v>
      </c>
      <c r="B120" s="1266" t="s">
        <v>212</v>
      </c>
      <c r="C120" s="1310" t="s">
        <v>213</v>
      </c>
      <c r="D120" s="1305" t="s">
        <v>87</v>
      </c>
      <c r="E120" s="1282">
        <v>3</v>
      </c>
      <c r="F120" s="1229"/>
      <c r="G120" s="1230"/>
      <c r="H120" s="1231"/>
      <c r="I120" s="1229"/>
      <c r="J120" s="1229"/>
    </row>
    <row r="121" spans="1:10" ht="216.75">
      <c r="A121" s="1311" t="s">
        <v>1422</v>
      </c>
      <c r="B121" s="1266" t="s">
        <v>214</v>
      </c>
      <c r="C121" s="1310" t="s">
        <v>215</v>
      </c>
      <c r="D121" s="1305" t="s">
        <v>87</v>
      </c>
      <c r="E121" s="1282">
        <v>12</v>
      </c>
      <c r="F121" s="1229"/>
      <c r="G121" s="1230"/>
      <c r="H121" s="1231"/>
      <c r="I121" s="1229"/>
      <c r="J121" s="1229"/>
    </row>
    <row r="122" spans="1:10" ht="216.75">
      <c r="A122" s="1311" t="s">
        <v>1423</v>
      </c>
      <c r="B122" s="1266" t="s">
        <v>216</v>
      </c>
      <c r="C122" s="1308" t="s">
        <v>217</v>
      </c>
      <c r="D122" s="1305" t="s">
        <v>87</v>
      </c>
      <c r="E122" s="1309">
        <v>20</v>
      </c>
      <c r="F122" s="1229"/>
      <c r="G122" s="1230"/>
      <c r="H122" s="1231"/>
      <c r="I122" s="1229"/>
      <c r="J122" s="1229"/>
    </row>
    <row r="123" spans="1:10">
      <c r="A123" s="1236"/>
      <c r="B123" s="1299"/>
      <c r="C123" s="1299"/>
      <c r="D123" s="1300"/>
      <c r="E123" s="1301"/>
      <c r="F123" s="1241"/>
      <c r="G123" s="1272"/>
      <c r="H123" s="1270"/>
      <c r="I123" s="1244" t="s">
        <v>359</v>
      </c>
      <c r="J123" s="1245"/>
    </row>
    <row r="124" spans="1:10">
      <c r="A124" s="1214" t="s">
        <v>360</v>
      </c>
      <c r="B124" s="1247" t="s">
        <v>2939</v>
      </c>
      <c r="C124" s="1302"/>
      <c r="D124" s="1249"/>
      <c r="E124" s="1303"/>
      <c r="F124" s="1222"/>
      <c r="G124" s="1251"/>
      <c r="H124" s="1217"/>
      <c r="I124" s="1222"/>
      <c r="J124" s="1222"/>
    </row>
    <row r="125" spans="1:10" ht="165.75">
      <c r="A125" s="1223" t="s">
        <v>362</v>
      </c>
      <c r="B125" s="1266" t="s">
        <v>218</v>
      </c>
      <c r="C125" s="1308" t="s">
        <v>219</v>
      </c>
      <c r="D125" s="1305" t="s">
        <v>87</v>
      </c>
      <c r="E125" s="1309" t="s">
        <v>162</v>
      </c>
      <c r="F125" s="1229"/>
      <c r="G125" s="1230"/>
      <c r="H125" s="1231"/>
      <c r="I125" s="1229"/>
      <c r="J125" s="1229"/>
    </row>
    <row r="126" spans="1:10" ht="216.75">
      <c r="A126" s="1223" t="s">
        <v>365</v>
      </c>
      <c r="B126" s="1266" t="s">
        <v>220</v>
      </c>
      <c r="C126" s="1308" t="s">
        <v>221</v>
      </c>
      <c r="D126" s="1305" t="s">
        <v>87</v>
      </c>
      <c r="E126" s="1309" t="s">
        <v>162</v>
      </c>
      <c r="F126" s="1229"/>
      <c r="G126" s="1230"/>
      <c r="H126" s="1231"/>
      <c r="I126" s="1229"/>
      <c r="J126" s="1229"/>
    </row>
    <row r="127" spans="1:10">
      <c r="A127" s="1236"/>
      <c r="B127" s="1299"/>
      <c r="C127" s="1299"/>
      <c r="D127" s="1300"/>
      <c r="E127" s="1301"/>
      <c r="F127" s="1241"/>
      <c r="G127" s="1272"/>
      <c r="H127" s="1270"/>
      <c r="I127" s="1244" t="s">
        <v>370</v>
      </c>
      <c r="J127" s="1245"/>
    </row>
    <row r="128" spans="1:10">
      <c r="A128" s="1214" t="s">
        <v>371</v>
      </c>
      <c r="B128" s="1247" t="s">
        <v>1428</v>
      </c>
      <c r="C128" s="1302"/>
      <c r="D128" s="1249"/>
      <c r="E128" s="1303"/>
      <c r="F128" s="1222"/>
      <c r="G128" s="1251"/>
      <c r="H128" s="1217"/>
      <c r="I128" s="1222"/>
      <c r="J128" s="1222"/>
    </row>
    <row r="129" spans="1:10" ht="216.75">
      <c r="A129" s="1223" t="s">
        <v>1425</v>
      </c>
      <c r="B129" s="1266" t="s">
        <v>198</v>
      </c>
      <c r="C129" s="1310" t="s">
        <v>199</v>
      </c>
      <c r="D129" s="1305" t="s">
        <v>87</v>
      </c>
      <c r="E129" s="1282">
        <v>3</v>
      </c>
      <c r="F129" s="1229"/>
      <c r="G129" s="1230"/>
      <c r="H129" s="1231"/>
      <c r="I129" s="1229"/>
      <c r="J129" s="1229"/>
    </row>
    <row r="130" spans="1:10" ht="204">
      <c r="A130" s="1223" t="s">
        <v>1426</v>
      </c>
      <c r="B130" s="1266" t="s">
        <v>200</v>
      </c>
      <c r="C130" s="1310" t="s">
        <v>201</v>
      </c>
      <c r="D130" s="1305" t="s">
        <v>87</v>
      </c>
      <c r="E130" s="1282" t="s">
        <v>162</v>
      </c>
      <c r="F130" s="1229"/>
      <c r="G130" s="1230"/>
      <c r="H130" s="1231"/>
      <c r="I130" s="1229"/>
      <c r="J130" s="1229"/>
    </row>
    <row r="131" spans="1:10">
      <c r="A131" s="1236"/>
      <c r="B131" s="1299"/>
      <c r="C131" s="1299"/>
      <c r="D131" s="1300"/>
      <c r="E131" s="1301"/>
      <c r="F131" s="1241"/>
      <c r="G131" s="1272"/>
      <c r="H131" s="1270"/>
      <c r="I131" s="1244" t="s">
        <v>378</v>
      </c>
      <c r="J131" s="1245"/>
    </row>
    <row r="132" spans="1:10">
      <c r="A132" s="1214" t="s">
        <v>379</v>
      </c>
      <c r="B132" s="1247" t="s">
        <v>2940</v>
      </c>
      <c r="C132" s="1302"/>
      <c r="D132" s="1249"/>
      <c r="E132" s="1303"/>
      <c r="F132" s="1222"/>
      <c r="G132" s="1251"/>
      <c r="H132" s="1217"/>
      <c r="I132" s="1222"/>
      <c r="J132" s="1222"/>
    </row>
    <row r="133" spans="1:10" ht="178.5">
      <c r="A133" s="1223" t="s">
        <v>372</v>
      </c>
      <c r="B133" s="1266" t="s">
        <v>204</v>
      </c>
      <c r="C133" s="1310" t="s">
        <v>205</v>
      </c>
      <c r="D133" s="1305" t="s">
        <v>87</v>
      </c>
      <c r="E133" s="1282">
        <v>3</v>
      </c>
      <c r="F133" s="1229"/>
      <c r="G133" s="1230"/>
      <c r="H133" s="1231"/>
      <c r="I133" s="1229"/>
      <c r="J133" s="1229"/>
    </row>
    <row r="134" spans="1:10" ht="178.5">
      <c r="A134" s="1223" t="s">
        <v>375</v>
      </c>
      <c r="B134" s="1266" t="s">
        <v>206</v>
      </c>
      <c r="C134" s="1310" t="s">
        <v>207</v>
      </c>
      <c r="D134" s="1305" t="s">
        <v>87</v>
      </c>
      <c r="E134" s="1282">
        <v>3</v>
      </c>
      <c r="F134" s="1229"/>
      <c r="G134" s="1230"/>
      <c r="H134" s="1231"/>
      <c r="I134" s="1229"/>
      <c r="J134" s="1229"/>
    </row>
    <row r="135" spans="1:10">
      <c r="A135" s="1236"/>
      <c r="B135" s="1299"/>
      <c r="C135" s="1299"/>
      <c r="D135" s="1300"/>
      <c r="E135" s="1301"/>
      <c r="F135" s="1241"/>
      <c r="G135" s="1272"/>
      <c r="H135" s="1270"/>
      <c r="I135" s="1244" t="s">
        <v>400</v>
      </c>
      <c r="J135" s="1245"/>
    </row>
    <row r="136" spans="1:10">
      <c r="A136" s="1214" t="s">
        <v>404</v>
      </c>
      <c r="B136" s="1247" t="s">
        <v>2580</v>
      </c>
      <c r="C136" s="1302"/>
      <c r="D136" s="1249"/>
      <c r="E136" s="1303"/>
      <c r="F136" s="1222"/>
      <c r="G136" s="1251"/>
      <c r="H136" s="1217"/>
      <c r="I136" s="1222"/>
      <c r="J136" s="1222"/>
    </row>
    <row r="137" spans="1:10" ht="204">
      <c r="A137" s="1223" t="s">
        <v>405</v>
      </c>
      <c r="B137" s="1266" t="s">
        <v>210</v>
      </c>
      <c r="C137" s="1310" t="s">
        <v>211</v>
      </c>
      <c r="D137" s="1305" t="s">
        <v>87</v>
      </c>
      <c r="E137" s="1282">
        <v>8</v>
      </c>
      <c r="F137" s="1229"/>
      <c r="G137" s="1230"/>
      <c r="H137" s="1231"/>
      <c r="I137" s="1229"/>
      <c r="J137" s="1229"/>
    </row>
    <row r="138" spans="1:10">
      <c r="A138" s="1236"/>
      <c r="B138" s="1312"/>
      <c r="C138" s="1299"/>
      <c r="D138" s="1313"/>
      <c r="E138" s="1301"/>
      <c r="F138" s="1241"/>
      <c r="G138" s="1244"/>
      <c r="H138" s="1270"/>
      <c r="I138" s="1244" t="s">
        <v>410</v>
      </c>
      <c r="J138" s="1245"/>
    </row>
    <row r="139" spans="1:10">
      <c r="A139" s="1214" t="s">
        <v>411</v>
      </c>
      <c r="B139" s="1279" t="s">
        <v>2581</v>
      </c>
      <c r="C139" s="1314"/>
      <c r="D139" s="1217"/>
      <c r="E139" s="1218"/>
      <c r="F139" s="1222"/>
      <c r="G139" s="1251"/>
      <c r="H139" s="1217"/>
      <c r="I139" s="1222"/>
      <c r="J139" s="1222"/>
    </row>
    <row r="140" spans="1:10" ht="127.5">
      <c r="A140" s="1223" t="s">
        <v>2583</v>
      </c>
      <c r="B140" s="1275" t="s">
        <v>232</v>
      </c>
      <c r="C140" s="1275" t="s">
        <v>233</v>
      </c>
      <c r="D140" s="1226" t="s">
        <v>31</v>
      </c>
      <c r="E140" s="1262" t="s">
        <v>234</v>
      </c>
      <c r="F140" s="1229"/>
      <c r="G140" s="1230"/>
      <c r="H140" s="1231"/>
      <c r="I140" s="1229"/>
      <c r="J140" s="1229"/>
    </row>
    <row r="141" spans="1:10" ht="89.25">
      <c r="A141" s="1223" t="s">
        <v>2582</v>
      </c>
      <c r="B141" s="1275" t="s">
        <v>235</v>
      </c>
      <c r="C141" s="1275" t="s">
        <v>236</v>
      </c>
      <c r="D141" s="1226" t="s">
        <v>31</v>
      </c>
      <c r="E141" s="1262" t="s">
        <v>88</v>
      </c>
      <c r="F141" s="1229"/>
      <c r="G141" s="1230"/>
      <c r="H141" s="1231"/>
      <c r="I141" s="1229"/>
      <c r="J141" s="1229"/>
    </row>
    <row r="142" spans="1:10" ht="153">
      <c r="A142" s="1223" t="s">
        <v>2584</v>
      </c>
      <c r="B142" s="1275" t="s">
        <v>237</v>
      </c>
      <c r="C142" s="1275" t="s">
        <v>238</v>
      </c>
      <c r="D142" s="1263" t="s">
        <v>87</v>
      </c>
      <c r="E142" s="1262" t="s">
        <v>88</v>
      </c>
      <c r="F142" s="1229"/>
      <c r="G142" s="1230"/>
      <c r="H142" s="1231"/>
      <c r="I142" s="1229"/>
      <c r="J142" s="1229"/>
    </row>
    <row r="143" spans="1:10" ht="127.5">
      <c r="A143" s="1223" t="s">
        <v>2585</v>
      </c>
      <c r="B143" s="1283" t="s">
        <v>239</v>
      </c>
      <c r="C143" s="1283" t="s">
        <v>240</v>
      </c>
      <c r="D143" s="1226" t="s">
        <v>31</v>
      </c>
      <c r="E143" s="1233" t="s">
        <v>241</v>
      </c>
      <c r="F143" s="1229"/>
      <c r="G143" s="1230"/>
      <c r="H143" s="1231"/>
      <c r="I143" s="1229"/>
      <c r="J143" s="1229"/>
    </row>
    <row r="144" spans="1:10" ht="127.5">
      <c r="A144" s="1223" t="s">
        <v>2586</v>
      </c>
      <c r="B144" s="1283" t="s">
        <v>242</v>
      </c>
      <c r="C144" s="1283" t="s">
        <v>243</v>
      </c>
      <c r="D144" s="1226" t="s">
        <v>31</v>
      </c>
      <c r="E144" s="1233" t="s">
        <v>234</v>
      </c>
      <c r="F144" s="1229"/>
      <c r="G144" s="1230"/>
      <c r="H144" s="1231"/>
      <c r="I144" s="1229"/>
      <c r="J144" s="1229"/>
    </row>
    <row r="145" spans="1:10" ht="127.5">
      <c r="A145" s="1223" t="s">
        <v>2587</v>
      </c>
      <c r="B145" s="1283" t="s">
        <v>244</v>
      </c>
      <c r="C145" s="1283" t="s">
        <v>243</v>
      </c>
      <c r="D145" s="1226" t="s">
        <v>31</v>
      </c>
      <c r="E145" s="1233" t="s">
        <v>234</v>
      </c>
      <c r="F145" s="1229"/>
      <c r="G145" s="1230"/>
      <c r="H145" s="1235"/>
      <c r="I145" s="1232"/>
      <c r="J145" s="1229"/>
    </row>
    <row r="146" spans="1:10">
      <c r="A146" s="1236"/>
      <c r="B146" s="1268"/>
      <c r="C146" s="1269"/>
      <c r="D146" s="1270"/>
      <c r="E146" s="1271"/>
      <c r="F146" s="1241"/>
      <c r="G146" s="1242"/>
      <c r="H146" s="1270"/>
      <c r="I146" s="1244" t="s">
        <v>1429</v>
      </c>
      <c r="J146" s="1245"/>
    </row>
    <row r="147" spans="1:10">
      <c r="A147" s="1214" t="s">
        <v>434</v>
      </c>
      <c r="B147" s="1315" t="s">
        <v>1126</v>
      </c>
      <c r="C147" s="1316"/>
      <c r="D147" s="1317"/>
      <c r="E147" s="1318"/>
      <c r="F147" s="1222"/>
      <c r="G147" s="1251"/>
      <c r="H147" s="1217"/>
      <c r="I147" s="1222"/>
      <c r="J147" s="1222"/>
    </row>
    <row r="148" spans="1:10" ht="382.5">
      <c r="A148" s="1223" t="s">
        <v>435</v>
      </c>
      <c r="B148" s="1319" t="s">
        <v>248</v>
      </c>
      <c r="C148" s="1320" t="s">
        <v>2941</v>
      </c>
      <c r="D148" s="1321" t="s">
        <v>31</v>
      </c>
      <c r="E148" s="1322">
        <v>6</v>
      </c>
      <c r="F148" s="1229"/>
      <c r="G148" s="1230"/>
      <c r="H148" s="1231"/>
      <c r="I148" s="1229"/>
      <c r="J148" s="1229"/>
    </row>
    <row r="149" spans="1:10" ht="382.5">
      <c r="A149" s="1223" t="s">
        <v>438</v>
      </c>
      <c r="B149" s="1319" t="s">
        <v>250</v>
      </c>
      <c r="C149" s="1320" t="s">
        <v>2669</v>
      </c>
      <c r="D149" s="1321" t="s">
        <v>31</v>
      </c>
      <c r="E149" s="1322">
        <v>3</v>
      </c>
      <c r="F149" s="1229"/>
      <c r="G149" s="1230"/>
      <c r="H149" s="1231"/>
      <c r="I149" s="1229"/>
      <c r="J149" s="1229"/>
    </row>
    <row r="150" spans="1:10" ht="409.5">
      <c r="A150" s="1223" t="s">
        <v>441</v>
      </c>
      <c r="B150" s="1319" t="s">
        <v>251</v>
      </c>
      <c r="C150" s="1320" t="s">
        <v>2670</v>
      </c>
      <c r="D150" s="1321" t="s">
        <v>31</v>
      </c>
      <c r="E150" s="1323">
        <v>9</v>
      </c>
      <c r="F150" s="1229"/>
      <c r="G150" s="1230"/>
      <c r="H150" s="1231"/>
      <c r="I150" s="1229"/>
      <c r="J150" s="1229"/>
    </row>
    <row r="151" spans="1:10" ht="293.25">
      <c r="A151" s="1223" t="s">
        <v>443</v>
      </c>
      <c r="B151" s="1319" t="s">
        <v>252</v>
      </c>
      <c r="C151" s="1320" t="s">
        <v>2671</v>
      </c>
      <c r="D151" s="1321" t="s">
        <v>31</v>
      </c>
      <c r="E151" s="1323">
        <v>6</v>
      </c>
      <c r="F151" s="1229"/>
      <c r="G151" s="1230"/>
      <c r="H151" s="1231"/>
      <c r="I151" s="1229"/>
      <c r="J151" s="1229"/>
    </row>
    <row r="152" spans="1:10" ht="318.75">
      <c r="A152" s="1223" t="s">
        <v>446</v>
      </c>
      <c r="B152" s="1319" t="s">
        <v>253</v>
      </c>
      <c r="C152" s="1320" t="s">
        <v>2942</v>
      </c>
      <c r="D152" s="1321" t="s">
        <v>31</v>
      </c>
      <c r="E152" s="1323">
        <v>12</v>
      </c>
      <c r="F152" s="1229"/>
      <c r="G152" s="1230"/>
      <c r="H152" s="1231"/>
      <c r="I152" s="1229"/>
      <c r="J152" s="1229"/>
    </row>
    <row r="153" spans="1:10" ht="408">
      <c r="A153" s="1223" t="s">
        <v>1430</v>
      </c>
      <c r="B153" s="1319" t="s">
        <v>255</v>
      </c>
      <c r="C153" s="1320" t="s">
        <v>2675</v>
      </c>
      <c r="D153" s="1321" t="s">
        <v>31</v>
      </c>
      <c r="E153" s="1322">
        <v>6</v>
      </c>
      <c r="F153" s="1229"/>
      <c r="G153" s="1230"/>
      <c r="H153" s="1231"/>
      <c r="I153" s="1229"/>
      <c r="J153" s="1229"/>
    </row>
    <row r="154" spans="1:10" ht="408">
      <c r="A154" s="1223" t="s">
        <v>1431</v>
      </c>
      <c r="B154" s="1319" t="s">
        <v>256</v>
      </c>
      <c r="C154" s="1320" t="s">
        <v>2943</v>
      </c>
      <c r="D154" s="1321" t="s">
        <v>31</v>
      </c>
      <c r="E154" s="1323">
        <v>120</v>
      </c>
      <c r="F154" s="1229"/>
      <c r="G154" s="1230"/>
      <c r="H154" s="1231"/>
      <c r="I154" s="1229"/>
      <c r="J154" s="1229"/>
    </row>
    <row r="155" spans="1:10" ht="102">
      <c r="A155" s="1223" t="s">
        <v>1432</v>
      </c>
      <c r="B155" s="1319" t="s">
        <v>257</v>
      </c>
      <c r="C155" s="1320" t="s">
        <v>2673</v>
      </c>
      <c r="D155" s="1321" t="s">
        <v>31</v>
      </c>
      <c r="E155" s="1323">
        <v>3</v>
      </c>
      <c r="F155" s="1229"/>
      <c r="G155" s="1230"/>
      <c r="H155" s="1231"/>
      <c r="I155" s="1229"/>
      <c r="J155" s="1229"/>
    </row>
    <row r="156" spans="1:10" ht="318.75">
      <c r="A156" s="1223" t="s">
        <v>1433</v>
      </c>
      <c r="B156" s="1319" t="s">
        <v>2944</v>
      </c>
      <c r="C156" s="1320" t="s">
        <v>2674</v>
      </c>
      <c r="D156" s="1321" t="s">
        <v>31</v>
      </c>
      <c r="E156" s="1323">
        <v>3</v>
      </c>
      <c r="F156" s="1229"/>
      <c r="G156" s="1230"/>
      <c r="H156" s="1231"/>
      <c r="I156" s="1229"/>
      <c r="J156" s="1229"/>
    </row>
    <row r="157" spans="1:10" ht="409.5">
      <c r="A157" s="1223" t="s">
        <v>1434</v>
      </c>
      <c r="B157" s="1319" t="s">
        <v>259</v>
      </c>
      <c r="C157" s="1320" t="s">
        <v>2945</v>
      </c>
      <c r="D157" s="1321" t="s">
        <v>31</v>
      </c>
      <c r="E157" s="1323">
        <v>12</v>
      </c>
      <c r="F157" s="1229"/>
      <c r="G157" s="1230"/>
      <c r="H157" s="1231"/>
      <c r="I157" s="1229"/>
      <c r="J157" s="1229"/>
    </row>
    <row r="158" spans="1:10" ht="140.25">
      <c r="A158" s="1223" t="s">
        <v>1435</v>
      </c>
      <c r="B158" s="1319" t="s">
        <v>260</v>
      </c>
      <c r="C158" s="1320" t="s">
        <v>261</v>
      </c>
      <c r="D158" s="1321" t="s">
        <v>49</v>
      </c>
      <c r="E158" s="1323">
        <v>12</v>
      </c>
      <c r="F158" s="1229"/>
      <c r="G158" s="1230"/>
      <c r="H158" s="1231"/>
      <c r="I158" s="1229"/>
      <c r="J158" s="1229"/>
    </row>
    <row r="159" spans="1:10" ht="140.25">
      <c r="A159" s="1223" t="s">
        <v>1436</v>
      </c>
      <c r="B159" s="1319" t="s">
        <v>262</v>
      </c>
      <c r="C159" s="1320" t="s">
        <v>263</v>
      </c>
      <c r="D159" s="1321" t="s">
        <v>49</v>
      </c>
      <c r="E159" s="1322">
        <v>24</v>
      </c>
      <c r="F159" s="1229"/>
      <c r="G159" s="1230"/>
      <c r="H159" s="1231"/>
      <c r="I159" s="1229"/>
      <c r="J159" s="1229"/>
    </row>
    <row r="160" spans="1:10" ht="409.5">
      <c r="A160" s="1223" t="s">
        <v>1437</v>
      </c>
      <c r="B160" s="1319" t="s">
        <v>264</v>
      </c>
      <c r="C160" s="1320" t="s">
        <v>2677</v>
      </c>
      <c r="D160" s="1321" t="s">
        <v>31</v>
      </c>
      <c r="E160" s="1323">
        <v>30</v>
      </c>
      <c r="F160" s="1229"/>
      <c r="G160" s="1230"/>
      <c r="H160" s="1231"/>
      <c r="I160" s="1229"/>
      <c r="J160" s="1229"/>
    </row>
    <row r="161" spans="1:10" ht="318.75">
      <c r="A161" s="1223" t="s">
        <v>1438</v>
      </c>
      <c r="B161" s="1319" t="s">
        <v>265</v>
      </c>
      <c r="C161" s="1320" t="s">
        <v>2678</v>
      </c>
      <c r="D161" s="1321" t="s">
        <v>31</v>
      </c>
      <c r="E161" s="1323">
        <v>6</v>
      </c>
      <c r="F161" s="1229"/>
      <c r="G161" s="1230"/>
      <c r="H161" s="1231"/>
      <c r="I161" s="1229"/>
      <c r="J161" s="1229"/>
    </row>
    <row r="162" spans="1:10">
      <c r="A162" s="1236"/>
      <c r="B162" s="1268"/>
      <c r="C162" s="1269"/>
      <c r="D162" s="1270"/>
      <c r="E162" s="1271"/>
      <c r="F162" s="1241"/>
      <c r="G162" s="1242"/>
      <c r="H162" s="1242"/>
      <c r="I162" s="1244" t="s">
        <v>448</v>
      </c>
      <c r="J162" s="1245"/>
    </row>
    <row r="163" spans="1:10">
      <c r="A163" s="1214" t="s">
        <v>449</v>
      </c>
      <c r="B163" s="1324" t="s">
        <v>2796</v>
      </c>
      <c r="C163" s="1325"/>
      <c r="D163" s="1217"/>
      <c r="E163" s="1218"/>
      <c r="F163" s="1222"/>
      <c r="G163" s="1251"/>
      <c r="H163" s="1217"/>
      <c r="I163" s="1222"/>
      <c r="J163" s="1222"/>
    </row>
    <row r="164" spans="1:10" ht="409.5">
      <c r="A164" s="1223" t="s">
        <v>450</v>
      </c>
      <c r="B164" s="1326" t="s">
        <v>269</v>
      </c>
      <c r="C164" s="1320" t="s">
        <v>1127</v>
      </c>
      <c r="D164" s="1321" t="s">
        <v>31</v>
      </c>
      <c r="E164" s="1276">
        <v>3</v>
      </c>
      <c r="F164" s="1229"/>
      <c r="G164" s="1230"/>
      <c r="H164" s="1231"/>
      <c r="I164" s="1229"/>
      <c r="J164" s="1229"/>
    </row>
    <row r="165" spans="1:10" ht="178.5">
      <c r="A165" s="1223" t="s">
        <v>452</v>
      </c>
      <c r="B165" s="1326" t="s">
        <v>270</v>
      </c>
      <c r="C165" s="1320" t="s">
        <v>1128</v>
      </c>
      <c r="D165" s="1321" t="s">
        <v>1129</v>
      </c>
      <c r="E165" s="1276">
        <v>3</v>
      </c>
      <c r="F165" s="1229"/>
      <c r="G165" s="1230"/>
      <c r="H165" s="1231"/>
      <c r="I165" s="1229"/>
      <c r="J165" s="1229"/>
    </row>
    <row r="166" spans="1:10">
      <c r="A166" s="1236"/>
      <c r="B166" s="1268"/>
      <c r="C166" s="1269"/>
      <c r="D166" s="1270"/>
      <c r="E166" s="1271"/>
      <c r="F166" s="1241"/>
      <c r="G166" s="1242"/>
      <c r="H166" s="1270"/>
      <c r="I166" s="1244" t="s">
        <v>1439</v>
      </c>
      <c r="J166" s="1245"/>
    </row>
    <row r="167" spans="1:10">
      <c r="A167" s="1214" t="s">
        <v>454</v>
      </c>
      <c r="B167" s="1324" t="s">
        <v>2795</v>
      </c>
      <c r="C167" s="1327"/>
      <c r="D167" s="1217"/>
      <c r="E167" s="1218"/>
      <c r="F167" s="1222"/>
      <c r="G167" s="1251"/>
      <c r="H167" s="1217"/>
      <c r="I167" s="1222"/>
      <c r="J167" s="1222"/>
    </row>
    <row r="168" spans="1:10" ht="229.5">
      <c r="A168" s="1223" t="s">
        <v>456</v>
      </c>
      <c r="B168" s="1326" t="s">
        <v>2946</v>
      </c>
      <c r="C168" s="1320" t="s">
        <v>2679</v>
      </c>
      <c r="D168" s="1231" t="s">
        <v>31</v>
      </c>
      <c r="E168" s="1323">
        <v>12</v>
      </c>
      <c r="F168" s="1229"/>
      <c r="G168" s="1230"/>
      <c r="H168" s="1231"/>
      <c r="I168" s="1229"/>
      <c r="J168" s="1229"/>
    </row>
    <row r="169" spans="1:10" ht="280.5">
      <c r="A169" s="1223" t="s">
        <v>459</v>
      </c>
      <c r="B169" s="1326" t="s">
        <v>275</v>
      </c>
      <c r="C169" s="1320" t="s">
        <v>276</v>
      </c>
      <c r="D169" s="1231" t="s">
        <v>31</v>
      </c>
      <c r="E169" s="1323">
        <v>18</v>
      </c>
      <c r="F169" s="1229"/>
      <c r="G169" s="1230"/>
      <c r="H169" s="1231"/>
      <c r="I169" s="1229"/>
      <c r="J169" s="1229"/>
    </row>
    <row r="170" spans="1:10" ht="114.75">
      <c r="A170" s="1223" t="s">
        <v>461</v>
      </c>
      <c r="B170" s="1319" t="s">
        <v>2947</v>
      </c>
      <c r="C170" s="1320" t="s">
        <v>2680</v>
      </c>
      <c r="D170" s="1231" t="s">
        <v>31</v>
      </c>
      <c r="E170" s="1305">
        <v>18</v>
      </c>
      <c r="F170" s="1229"/>
      <c r="G170" s="1230"/>
      <c r="H170" s="1231"/>
      <c r="I170" s="1229"/>
      <c r="J170" s="1229"/>
    </row>
    <row r="171" spans="1:10" ht="255">
      <c r="A171" s="1223" t="s">
        <v>1440</v>
      </c>
      <c r="B171" s="1319" t="s">
        <v>278</v>
      </c>
      <c r="C171" s="1320" t="s">
        <v>2681</v>
      </c>
      <c r="D171" s="1328" t="s">
        <v>31</v>
      </c>
      <c r="E171" s="1305">
        <v>12</v>
      </c>
      <c r="F171" s="1229"/>
      <c r="G171" s="1230"/>
      <c r="H171" s="1231"/>
      <c r="I171" s="1229"/>
      <c r="J171" s="1229"/>
    </row>
    <row r="172" spans="1:10" ht="89.25">
      <c r="A172" s="1223" t="s">
        <v>1441</v>
      </c>
      <c r="B172" s="1326" t="s">
        <v>279</v>
      </c>
      <c r="C172" s="1320" t="s">
        <v>280</v>
      </c>
      <c r="D172" s="1231" t="s">
        <v>49</v>
      </c>
      <c r="E172" s="1323">
        <v>30</v>
      </c>
      <c r="F172" s="1229"/>
      <c r="G172" s="1230"/>
      <c r="H172" s="1231"/>
      <c r="I172" s="1229"/>
      <c r="J172" s="1229"/>
    </row>
    <row r="173" spans="1:10" ht="89.25">
      <c r="A173" s="1223" t="s">
        <v>1442</v>
      </c>
      <c r="B173" s="1326" t="s">
        <v>281</v>
      </c>
      <c r="C173" s="1320" t="s">
        <v>282</v>
      </c>
      <c r="D173" s="1231" t="s">
        <v>49</v>
      </c>
      <c r="E173" s="1323">
        <v>30</v>
      </c>
      <c r="F173" s="1229"/>
      <c r="G173" s="1230"/>
      <c r="H173" s="1231"/>
      <c r="I173" s="1229"/>
      <c r="J173" s="1229"/>
    </row>
    <row r="174" spans="1:10">
      <c r="A174" s="1236"/>
      <c r="B174" s="1268"/>
      <c r="C174" s="1269"/>
      <c r="D174" s="1270"/>
      <c r="E174" s="1271"/>
      <c r="F174" s="1241"/>
      <c r="G174" s="1242"/>
      <c r="H174" s="1270"/>
      <c r="I174" s="1244" t="s">
        <v>463</v>
      </c>
      <c r="J174" s="1245"/>
    </row>
    <row r="175" spans="1:10">
      <c r="A175" s="1214" t="s">
        <v>464</v>
      </c>
      <c r="B175" s="1324" t="s">
        <v>1130</v>
      </c>
      <c r="C175" s="1329"/>
      <c r="D175" s="1217"/>
      <c r="E175" s="1218"/>
      <c r="F175" s="1222"/>
      <c r="G175" s="1251"/>
      <c r="H175" s="1217"/>
      <c r="I175" s="1222"/>
      <c r="J175" s="1222"/>
    </row>
    <row r="176" spans="1:10" ht="395.25">
      <c r="A176" s="1223" t="s">
        <v>465</v>
      </c>
      <c r="B176" s="1326" t="s">
        <v>286</v>
      </c>
      <c r="C176" s="1320" t="s">
        <v>2682</v>
      </c>
      <c r="D176" s="1231" t="s">
        <v>31</v>
      </c>
      <c r="E176" s="1323">
        <v>9</v>
      </c>
      <c r="F176" s="1229"/>
      <c r="G176" s="1230"/>
      <c r="H176" s="1231"/>
      <c r="I176" s="1229"/>
      <c r="J176" s="1229"/>
    </row>
    <row r="177" spans="1:10" ht="267.75">
      <c r="A177" s="1223" t="s">
        <v>1443</v>
      </c>
      <c r="B177" s="1326" t="s">
        <v>287</v>
      </c>
      <c r="C177" s="1320" t="s">
        <v>2948</v>
      </c>
      <c r="D177" s="1231" t="s">
        <v>31</v>
      </c>
      <c r="E177" s="1323">
        <v>3</v>
      </c>
      <c r="F177" s="1229"/>
      <c r="G177" s="1230"/>
      <c r="H177" s="1231"/>
      <c r="I177" s="1229"/>
      <c r="J177" s="1229"/>
    </row>
    <row r="178" spans="1:10" ht="331.5">
      <c r="A178" s="1223" t="s">
        <v>468</v>
      </c>
      <c r="B178" s="1326" t="s">
        <v>288</v>
      </c>
      <c r="C178" s="1320" t="s">
        <v>289</v>
      </c>
      <c r="D178" s="1231" t="s">
        <v>31</v>
      </c>
      <c r="E178" s="1322">
        <v>3</v>
      </c>
      <c r="F178" s="1229"/>
      <c r="G178" s="1230"/>
      <c r="H178" s="1231"/>
      <c r="I178" s="1229"/>
      <c r="J178" s="1229"/>
    </row>
    <row r="179" spans="1:10" ht="395.25">
      <c r="A179" s="1223" t="s">
        <v>471</v>
      </c>
      <c r="B179" s="1326" t="s">
        <v>290</v>
      </c>
      <c r="C179" s="1320" t="s">
        <v>2949</v>
      </c>
      <c r="D179" s="1231" t="s">
        <v>31</v>
      </c>
      <c r="E179" s="1323">
        <v>36</v>
      </c>
      <c r="F179" s="1229"/>
      <c r="G179" s="1230"/>
      <c r="H179" s="1231"/>
      <c r="I179" s="1229"/>
      <c r="J179" s="1229"/>
    </row>
    <row r="180" spans="1:10" ht="357">
      <c r="A180" s="1223" t="s">
        <v>474</v>
      </c>
      <c r="B180" s="1326" t="s">
        <v>292</v>
      </c>
      <c r="C180" s="1320" t="s">
        <v>2950</v>
      </c>
      <c r="D180" s="1231" t="s">
        <v>31</v>
      </c>
      <c r="E180" s="1323">
        <v>24</v>
      </c>
      <c r="F180" s="1229"/>
      <c r="G180" s="1230"/>
      <c r="H180" s="1231"/>
      <c r="I180" s="1229"/>
      <c r="J180" s="1229"/>
    </row>
    <row r="181" spans="1:10" ht="293.25">
      <c r="A181" s="1223" t="s">
        <v>477</v>
      </c>
      <c r="B181" s="1326" t="s">
        <v>294</v>
      </c>
      <c r="C181" s="1320" t="s">
        <v>2951</v>
      </c>
      <c r="D181" s="1231" t="s">
        <v>31</v>
      </c>
      <c r="E181" s="1322">
        <v>3</v>
      </c>
      <c r="F181" s="1229"/>
      <c r="G181" s="1230"/>
      <c r="H181" s="1231"/>
      <c r="I181" s="1229"/>
      <c r="J181" s="1229"/>
    </row>
    <row r="182" spans="1:10" ht="293.25">
      <c r="A182" s="1223" t="s">
        <v>480</v>
      </c>
      <c r="B182" s="1326" t="s">
        <v>296</v>
      </c>
      <c r="C182" s="1320" t="s">
        <v>297</v>
      </c>
      <c r="D182" s="1231" t="s">
        <v>31</v>
      </c>
      <c r="E182" s="1322">
        <v>15</v>
      </c>
      <c r="F182" s="1229"/>
      <c r="G182" s="1230"/>
      <c r="H182" s="1231"/>
      <c r="I182" s="1229"/>
      <c r="J182" s="1229"/>
    </row>
    <row r="183" spans="1:10" ht="395.25">
      <c r="A183" s="1223" t="s">
        <v>482</v>
      </c>
      <c r="B183" s="1326" t="s">
        <v>298</v>
      </c>
      <c r="C183" s="1320" t="s">
        <v>299</v>
      </c>
      <c r="D183" s="1231" t="s">
        <v>31</v>
      </c>
      <c r="E183" s="1322">
        <v>24</v>
      </c>
      <c r="F183" s="1229"/>
      <c r="G183" s="1230"/>
      <c r="H183" s="1231"/>
      <c r="I183" s="1229"/>
      <c r="J183" s="1229"/>
    </row>
    <row r="184" spans="1:10" ht="318.75">
      <c r="A184" s="1223" t="s">
        <v>485</v>
      </c>
      <c r="B184" s="1326" t="s">
        <v>300</v>
      </c>
      <c r="C184" s="1320" t="s">
        <v>2952</v>
      </c>
      <c r="D184" s="1231" t="s">
        <v>31</v>
      </c>
      <c r="E184" s="1323">
        <v>18</v>
      </c>
      <c r="F184" s="1229"/>
      <c r="G184" s="1230"/>
      <c r="H184" s="1231"/>
      <c r="I184" s="1229"/>
      <c r="J184" s="1229"/>
    </row>
    <row r="185" spans="1:10" ht="395.25">
      <c r="A185" s="1223" t="s">
        <v>488</v>
      </c>
      <c r="B185" s="1326" t="s">
        <v>302</v>
      </c>
      <c r="C185" s="1320" t="s">
        <v>1131</v>
      </c>
      <c r="D185" s="1231" t="s">
        <v>31</v>
      </c>
      <c r="E185" s="1322">
        <v>9</v>
      </c>
      <c r="F185" s="1229"/>
      <c r="G185" s="1230"/>
      <c r="H185" s="1231"/>
      <c r="I185" s="1229"/>
      <c r="J185" s="1229"/>
    </row>
    <row r="186" spans="1:10" ht="395.25">
      <c r="A186" s="1223" t="s">
        <v>491</v>
      </c>
      <c r="B186" s="1326" t="s">
        <v>303</v>
      </c>
      <c r="C186" s="1320" t="s">
        <v>2953</v>
      </c>
      <c r="D186" s="1231" t="s">
        <v>31</v>
      </c>
      <c r="E186" s="1322">
        <v>9</v>
      </c>
      <c r="F186" s="1229"/>
      <c r="G186" s="1230"/>
      <c r="H186" s="1231"/>
      <c r="I186" s="1229"/>
      <c r="J186" s="1229"/>
    </row>
    <row r="187" spans="1:10" ht="382.5">
      <c r="A187" s="1223" t="s">
        <v>494</v>
      </c>
      <c r="B187" s="1326" t="s">
        <v>305</v>
      </c>
      <c r="C187" s="1320" t="s">
        <v>2954</v>
      </c>
      <c r="D187" s="1231" t="s">
        <v>31</v>
      </c>
      <c r="E187" s="1322">
        <v>9</v>
      </c>
      <c r="F187" s="1229"/>
      <c r="G187" s="1230"/>
      <c r="H187" s="1231"/>
      <c r="I187" s="1229"/>
      <c r="J187" s="1229"/>
    </row>
    <row r="188" spans="1:10" ht="293.25">
      <c r="A188" s="1223" t="s">
        <v>496</v>
      </c>
      <c r="B188" s="1326" t="s">
        <v>306</v>
      </c>
      <c r="C188" s="1320" t="s">
        <v>307</v>
      </c>
      <c r="D188" s="1231" t="s">
        <v>31</v>
      </c>
      <c r="E188" s="1322">
        <v>24</v>
      </c>
      <c r="F188" s="1229"/>
      <c r="G188" s="1230"/>
      <c r="H188" s="1231"/>
      <c r="I188" s="1229"/>
      <c r="J188" s="1229"/>
    </row>
    <row r="189" spans="1:10">
      <c r="A189" s="1236"/>
      <c r="B189" s="1268"/>
      <c r="C189" s="1269"/>
      <c r="D189" s="1270"/>
      <c r="E189" s="1271"/>
      <c r="F189" s="1241"/>
      <c r="G189" s="1242"/>
      <c r="H189" s="1270"/>
      <c r="I189" s="1244" t="s">
        <v>519</v>
      </c>
      <c r="J189" s="1245"/>
    </row>
    <row r="190" spans="1:10">
      <c r="A190" s="1214" t="s">
        <v>520</v>
      </c>
      <c r="B190" s="1324" t="s">
        <v>1444</v>
      </c>
      <c r="C190" s="1330"/>
      <c r="D190" s="1331"/>
      <c r="E190" s="1218"/>
      <c r="F190" s="1332"/>
      <c r="G190" s="1333"/>
      <c r="H190" s="1331"/>
      <c r="I190" s="1332"/>
      <c r="J190" s="1332"/>
    </row>
    <row r="191" spans="1:10" ht="293.25">
      <c r="A191" s="1223" t="s">
        <v>521</v>
      </c>
      <c r="B191" s="1326" t="s">
        <v>311</v>
      </c>
      <c r="C191" s="1320" t="s">
        <v>312</v>
      </c>
      <c r="D191" s="1231" t="s">
        <v>31</v>
      </c>
      <c r="E191" s="1322">
        <v>12</v>
      </c>
      <c r="F191" s="1229"/>
      <c r="G191" s="1230"/>
      <c r="H191" s="1231"/>
      <c r="I191" s="1229"/>
      <c r="J191" s="1229"/>
    </row>
    <row r="192" spans="1:10" ht="408">
      <c r="A192" s="1223" t="s">
        <v>524</v>
      </c>
      <c r="B192" s="1326" t="s">
        <v>313</v>
      </c>
      <c r="C192" s="1320" t="s">
        <v>314</v>
      </c>
      <c r="D192" s="1231" t="s">
        <v>87</v>
      </c>
      <c r="E192" s="1322">
        <v>12</v>
      </c>
      <c r="F192" s="1229"/>
      <c r="G192" s="1230"/>
      <c r="H192" s="1231"/>
      <c r="I192" s="1229"/>
      <c r="J192" s="1229"/>
    </row>
    <row r="193" spans="1:10" ht="382.5">
      <c r="A193" s="1223" t="s">
        <v>527</v>
      </c>
      <c r="B193" s="1326" t="s">
        <v>315</v>
      </c>
      <c r="C193" s="1320" t="s">
        <v>316</v>
      </c>
      <c r="D193" s="1231" t="s">
        <v>87</v>
      </c>
      <c r="E193" s="1322">
        <v>36</v>
      </c>
      <c r="F193" s="1229"/>
      <c r="G193" s="1230"/>
      <c r="H193" s="1231"/>
      <c r="I193" s="1229"/>
      <c r="J193" s="1229"/>
    </row>
    <row r="194" spans="1:10" ht="127.5">
      <c r="A194" s="1223" t="s">
        <v>530</v>
      </c>
      <c r="B194" s="1326" t="s">
        <v>317</v>
      </c>
      <c r="C194" s="1320" t="s">
        <v>2955</v>
      </c>
      <c r="D194" s="1231" t="s">
        <v>87</v>
      </c>
      <c r="E194" s="1322">
        <v>12</v>
      </c>
      <c r="F194" s="1229"/>
      <c r="G194" s="1230"/>
      <c r="H194" s="1231"/>
      <c r="I194" s="1229"/>
      <c r="J194" s="1229"/>
    </row>
    <row r="195" spans="1:10">
      <c r="A195" s="1236"/>
      <c r="B195" s="1268"/>
      <c r="C195" s="1269"/>
      <c r="D195" s="1270"/>
      <c r="E195" s="1271"/>
      <c r="F195" s="1241"/>
      <c r="G195" s="1242"/>
      <c r="H195" s="1270"/>
      <c r="I195" s="1244" t="s">
        <v>557</v>
      </c>
      <c r="J195" s="1245"/>
    </row>
    <row r="196" spans="1:10">
      <c r="A196" s="1214" t="s">
        <v>558</v>
      </c>
      <c r="B196" s="1324" t="s">
        <v>2956</v>
      </c>
      <c r="C196" s="1334"/>
      <c r="D196" s="1217"/>
      <c r="E196" s="1218"/>
      <c r="F196" s="1222"/>
      <c r="G196" s="1251"/>
      <c r="H196" s="1217"/>
      <c r="I196" s="1222"/>
      <c r="J196" s="1222"/>
    </row>
    <row r="197" spans="1:10" ht="114.75">
      <c r="A197" s="1223" t="s">
        <v>559</v>
      </c>
      <c r="B197" s="1326" t="s">
        <v>322</v>
      </c>
      <c r="C197" s="1320" t="s">
        <v>323</v>
      </c>
      <c r="D197" s="1321" t="s">
        <v>31</v>
      </c>
      <c r="E197" s="1323">
        <v>3</v>
      </c>
      <c r="F197" s="1229"/>
      <c r="G197" s="1230"/>
      <c r="H197" s="1231"/>
      <c r="I197" s="1229"/>
      <c r="J197" s="1229"/>
    </row>
    <row r="198" spans="1:10">
      <c r="A198" s="1236"/>
      <c r="B198" s="1268"/>
      <c r="C198" s="1269"/>
      <c r="D198" s="1270"/>
      <c r="E198" s="1271"/>
      <c r="F198" s="1241"/>
      <c r="G198" s="1242"/>
      <c r="H198" s="1270"/>
      <c r="I198" s="1244" t="s">
        <v>565</v>
      </c>
      <c r="J198" s="1245"/>
    </row>
    <row r="199" spans="1:10">
      <c r="A199" s="1214" t="s">
        <v>566</v>
      </c>
      <c r="B199" s="1324" t="s">
        <v>2957</v>
      </c>
      <c r="C199" s="1334"/>
      <c r="D199" s="1217"/>
      <c r="E199" s="1218"/>
      <c r="F199" s="1222"/>
      <c r="G199" s="1251"/>
      <c r="H199" s="1217"/>
      <c r="I199" s="1222"/>
      <c r="J199" s="1222"/>
    </row>
    <row r="200" spans="1:10" ht="51">
      <c r="A200" s="1223" t="s">
        <v>567</v>
      </c>
      <c r="B200" s="1335" t="s">
        <v>1445</v>
      </c>
      <c r="C200" s="1320" t="s">
        <v>325</v>
      </c>
      <c r="D200" s="1321" t="s">
        <v>49</v>
      </c>
      <c r="E200" s="1323">
        <v>12</v>
      </c>
      <c r="F200" s="1229"/>
      <c r="G200" s="1230"/>
      <c r="H200" s="1231"/>
      <c r="I200" s="1229"/>
      <c r="J200" s="1229"/>
    </row>
    <row r="201" spans="1:10">
      <c r="A201" s="1236"/>
      <c r="B201" s="1268"/>
      <c r="C201" s="1269"/>
      <c r="D201" s="1270"/>
      <c r="E201" s="1271"/>
      <c r="F201" s="1241"/>
      <c r="G201" s="1242"/>
      <c r="H201" s="1270"/>
      <c r="I201" s="1244" t="s">
        <v>571</v>
      </c>
      <c r="J201" s="1245"/>
    </row>
    <row r="202" spans="1:10">
      <c r="A202" s="1214" t="s">
        <v>572</v>
      </c>
      <c r="B202" s="1324" t="s">
        <v>2958</v>
      </c>
      <c r="C202" s="1334"/>
      <c r="D202" s="1217"/>
      <c r="E202" s="1218"/>
      <c r="F202" s="1222"/>
      <c r="G202" s="1251"/>
      <c r="H202" s="1217"/>
      <c r="I202" s="1222"/>
      <c r="J202" s="1222"/>
    </row>
    <row r="203" spans="1:10" ht="153">
      <c r="A203" s="1223" t="s">
        <v>573</v>
      </c>
      <c r="B203" s="1326" t="s">
        <v>327</v>
      </c>
      <c r="C203" s="1320" t="s">
        <v>2684</v>
      </c>
      <c r="D203" s="1321" t="s">
        <v>31</v>
      </c>
      <c r="E203" s="1323">
        <v>6</v>
      </c>
      <c r="F203" s="1229"/>
      <c r="G203" s="1230"/>
      <c r="H203" s="1231"/>
      <c r="I203" s="1229"/>
      <c r="J203" s="1229"/>
    </row>
    <row r="204" spans="1:10">
      <c r="A204" s="1236"/>
      <c r="B204" s="1268"/>
      <c r="C204" s="1269"/>
      <c r="D204" s="1270"/>
      <c r="E204" s="1271"/>
      <c r="F204" s="1241"/>
      <c r="G204" s="1242"/>
      <c r="H204" s="1270"/>
      <c r="I204" s="1244" t="s">
        <v>582</v>
      </c>
      <c r="J204" s="1245"/>
    </row>
    <row r="205" spans="1:10">
      <c r="A205" s="1336" t="s">
        <v>583</v>
      </c>
      <c r="B205" s="1279" t="s">
        <v>2792</v>
      </c>
      <c r="C205" s="1259"/>
      <c r="D205" s="1217"/>
      <c r="E205" s="1218"/>
      <c r="F205" s="1337"/>
      <c r="G205" s="1338"/>
      <c r="H205" s="1217"/>
      <c r="I205" s="1339"/>
      <c r="J205" s="1222"/>
    </row>
    <row r="206" spans="1:10" ht="242.25">
      <c r="A206" s="1223" t="s">
        <v>584</v>
      </c>
      <c r="B206" s="1326" t="s">
        <v>328</v>
      </c>
      <c r="C206" s="1320" t="s">
        <v>2685</v>
      </c>
      <c r="D206" s="1321" t="s">
        <v>31</v>
      </c>
      <c r="E206" s="1323">
        <v>3</v>
      </c>
      <c r="F206" s="1229"/>
      <c r="G206" s="1230"/>
      <c r="H206" s="1231"/>
      <c r="I206" s="1229"/>
      <c r="J206" s="1229"/>
    </row>
    <row r="207" spans="1:10" ht="102">
      <c r="A207" s="1223" t="s">
        <v>586</v>
      </c>
      <c r="B207" s="1326" t="s">
        <v>329</v>
      </c>
      <c r="C207" s="1320" t="s">
        <v>330</v>
      </c>
      <c r="D207" s="1321" t="s">
        <v>49</v>
      </c>
      <c r="E207" s="1323">
        <v>3</v>
      </c>
      <c r="F207" s="1229"/>
      <c r="G207" s="1230"/>
      <c r="H207" s="1231"/>
      <c r="I207" s="1229"/>
      <c r="J207" s="1229"/>
    </row>
    <row r="208" spans="1:10">
      <c r="A208" s="1236"/>
      <c r="B208" s="1268"/>
      <c r="C208" s="1269"/>
      <c r="D208" s="1270"/>
      <c r="E208" s="1271"/>
      <c r="F208" s="1241"/>
      <c r="G208" s="1242"/>
      <c r="H208" s="1270"/>
      <c r="I208" s="1244" t="s">
        <v>620</v>
      </c>
      <c r="J208" s="1245"/>
    </row>
    <row r="209" spans="1:10">
      <c r="A209" s="1336" t="s">
        <v>621</v>
      </c>
      <c r="B209" s="1279" t="s">
        <v>2793</v>
      </c>
      <c r="C209" s="1259"/>
      <c r="D209" s="1217"/>
      <c r="E209" s="1218"/>
      <c r="F209" s="1337"/>
      <c r="G209" s="1338"/>
      <c r="H209" s="1217"/>
      <c r="I209" s="1339"/>
      <c r="J209" s="1222"/>
    </row>
    <row r="210" spans="1:10" ht="51">
      <c r="A210" s="1223" t="s">
        <v>622</v>
      </c>
      <c r="B210" s="1326" t="s">
        <v>331</v>
      </c>
      <c r="C210" s="1340" t="s">
        <v>332</v>
      </c>
      <c r="D210" s="1321" t="s">
        <v>87</v>
      </c>
      <c r="E210" s="1323">
        <v>6</v>
      </c>
      <c r="F210" s="1229"/>
      <c r="G210" s="1230"/>
      <c r="H210" s="1231"/>
      <c r="I210" s="1229"/>
      <c r="J210" s="1229"/>
    </row>
    <row r="211" spans="1:10">
      <c r="A211" s="1236"/>
      <c r="B211" s="1268"/>
      <c r="C211" s="1269"/>
      <c r="D211" s="1270"/>
      <c r="E211" s="1271"/>
      <c r="F211" s="1241"/>
      <c r="G211" s="1242"/>
      <c r="H211" s="1270"/>
      <c r="I211" s="1244" t="s">
        <v>726</v>
      </c>
      <c r="J211" s="1245"/>
    </row>
    <row r="212" spans="1:10">
      <c r="A212" s="1336" t="s">
        <v>727</v>
      </c>
      <c r="B212" s="1279" t="s">
        <v>2794</v>
      </c>
      <c r="C212" s="1259"/>
      <c r="D212" s="1217"/>
      <c r="E212" s="1218"/>
      <c r="F212" s="1337"/>
      <c r="G212" s="1338"/>
      <c r="H212" s="1217"/>
      <c r="I212" s="1339"/>
      <c r="J212" s="1222"/>
    </row>
    <row r="213" spans="1:10" ht="89.25">
      <c r="A213" s="1223" t="s">
        <v>728</v>
      </c>
      <c r="B213" s="1326" t="s">
        <v>333</v>
      </c>
      <c r="C213" s="1320" t="s">
        <v>334</v>
      </c>
      <c r="D213" s="1321" t="s">
        <v>31</v>
      </c>
      <c r="E213" s="1322">
        <v>3</v>
      </c>
      <c r="F213" s="1229"/>
      <c r="G213" s="1230"/>
      <c r="H213" s="1231"/>
      <c r="I213" s="1229"/>
      <c r="J213" s="1229"/>
    </row>
    <row r="214" spans="1:10">
      <c r="A214" s="1236"/>
      <c r="B214" s="1268"/>
      <c r="C214" s="1269"/>
      <c r="D214" s="1270"/>
      <c r="E214" s="1271"/>
      <c r="F214" s="1241"/>
      <c r="G214" s="1242"/>
      <c r="H214" s="1270"/>
      <c r="I214" s="1244" t="s">
        <v>731</v>
      </c>
      <c r="J214" s="1245"/>
    </row>
    <row r="215" spans="1:10">
      <c r="A215" s="1214" t="s">
        <v>736</v>
      </c>
      <c r="B215" s="1324" t="s">
        <v>2791</v>
      </c>
      <c r="C215" s="1329"/>
      <c r="D215" s="1217"/>
      <c r="E215" s="1218"/>
      <c r="F215" s="1222"/>
      <c r="G215" s="1251"/>
      <c r="H215" s="1217"/>
      <c r="I215" s="1222"/>
      <c r="J215" s="1222"/>
    </row>
    <row r="216" spans="1:10" ht="409.5">
      <c r="A216" s="1223" t="s">
        <v>738</v>
      </c>
      <c r="B216" s="1326" t="s">
        <v>337</v>
      </c>
      <c r="C216" s="1320" t="s">
        <v>2686</v>
      </c>
      <c r="D216" s="1231" t="s">
        <v>31</v>
      </c>
      <c r="E216" s="1323">
        <v>6</v>
      </c>
      <c r="F216" s="1229"/>
      <c r="G216" s="1230"/>
      <c r="H216" s="1231"/>
      <c r="I216" s="1229"/>
      <c r="J216" s="1229"/>
    </row>
    <row r="217" spans="1:10" ht="357">
      <c r="A217" s="1223" t="s">
        <v>742</v>
      </c>
      <c r="B217" s="1326" t="s">
        <v>339</v>
      </c>
      <c r="C217" s="1320" t="s">
        <v>2688</v>
      </c>
      <c r="D217" s="1231" t="s">
        <v>49</v>
      </c>
      <c r="E217" s="1322">
        <v>3</v>
      </c>
      <c r="F217" s="1229"/>
      <c r="G217" s="1230"/>
      <c r="H217" s="1231"/>
      <c r="I217" s="1229"/>
      <c r="J217" s="1229"/>
    </row>
    <row r="218" spans="1:10" ht="382.5">
      <c r="A218" s="1223" t="s">
        <v>745</v>
      </c>
      <c r="B218" s="1326" t="s">
        <v>341</v>
      </c>
      <c r="C218" s="1320" t="s">
        <v>2687</v>
      </c>
      <c r="D218" s="1231" t="s">
        <v>49</v>
      </c>
      <c r="E218" s="1323">
        <v>6</v>
      </c>
      <c r="F218" s="1229"/>
      <c r="G218" s="1230"/>
      <c r="H218" s="1231"/>
      <c r="I218" s="1229"/>
      <c r="J218" s="1229"/>
    </row>
    <row r="219" spans="1:10" ht="382.5">
      <c r="A219" s="1223" t="s">
        <v>747</v>
      </c>
      <c r="B219" s="1326" t="s">
        <v>343</v>
      </c>
      <c r="C219" s="1320" t="s">
        <v>344</v>
      </c>
      <c r="D219" s="1231" t="s">
        <v>49</v>
      </c>
      <c r="E219" s="1323">
        <v>3</v>
      </c>
      <c r="F219" s="1229"/>
      <c r="G219" s="1230"/>
      <c r="H219" s="1231"/>
      <c r="I219" s="1229"/>
      <c r="J219" s="1229"/>
    </row>
    <row r="220" spans="1:10" ht="409.5">
      <c r="A220" s="1223" t="s">
        <v>751</v>
      </c>
      <c r="B220" s="1326" t="s">
        <v>346</v>
      </c>
      <c r="C220" s="1320" t="s">
        <v>347</v>
      </c>
      <c r="D220" s="1231" t="s">
        <v>49</v>
      </c>
      <c r="E220" s="1323">
        <v>3</v>
      </c>
      <c r="F220" s="1229"/>
      <c r="G220" s="1230"/>
      <c r="H220" s="1231"/>
      <c r="I220" s="1229"/>
      <c r="J220" s="1229"/>
    </row>
    <row r="221" spans="1:10" ht="395.25">
      <c r="A221" s="1223" t="s">
        <v>755</v>
      </c>
      <c r="B221" s="1326" t="s">
        <v>349</v>
      </c>
      <c r="C221" s="1278" t="s">
        <v>2689</v>
      </c>
      <c r="D221" s="1231" t="s">
        <v>31</v>
      </c>
      <c r="E221" s="1323">
        <v>3</v>
      </c>
      <c r="F221" s="1229"/>
      <c r="G221" s="1230"/>
      <c r="H221" s="1231"/>
      <c r="I221" s="1229"/>
      <c r="J221" s="1229"/>
    </row>
    <row r="222" spans="1:10">
      <c r="A222" s="1236"/>
      <c r="B222" s="1268"/>
      <c r="C222" s="1269"/>
      <c r="D222" s="1270"/>
      <c r="E222" s="1271"/>
      <c r="F222" s="1241"/>
      <c r="G222" s="1242"/>
      <c r="H222" s="1270"/>
      <c r="I222" s="1244" t="s">
        <v>802</v>
      </c>
      <c r="J222" s="1245"/>
    </row>
    <row r="223" spans="1:10">
      <c r="A223" s="1214" t="s">
        <v>803</v>
      </c>
      <c r="B223" s="1247" t="s">
        <v>1133</v>
      </c>
      <c r="C223" s="1259"/>
      <c r="D223" s="1217"/>
      <c r="E223" s="1218"/>
      <c r="F223" s="1337"/>
      <c r="G223" s="1338"/>
      <c r="H223" s="1217"/>
      <c r="I223" s="1339"/>
      <c r="J223" s="1222"/>
    </row>
    <row r="224" spans="1:10" ht="332.25">
      <c r="A224" s="1223" t="s">
        <v>805</v>
      </c>
      <c r="B224" s="1341" t="s">
        <v>2959</v>
      </c>
      <c r="C224" s="1342" t="s">
        <v>1134</v>
      </c>
      <c r="D224" s="1231" t="s">
        <v>31</v>
      </c>
      <c r="E224" s="1323">
        <v>9</v>
      </c>
      <c r="F224" s="1229"/>
      <c r="G224" s="1230"/>
      <c r="H224" s="1231"/>
      <c r="I224" s="1229"/>
      <c r="J224" s="1229"/>
    </row>
    <row r="225" spans="1:10">
      <c r="A225" s="1236"/>
      <c r="B225" s="1268"/>
      <c r="C225" s="1269"/>
      <c r="D225" s="1270"/>
      <c r="E225" s="1271"/>
      <c r="F225" s="1241"/>
      <c r="G225" s="1242"/>
      <c r="H225" s="1270"/>
      <c r="I225" s="1244" t="s">
        <v>749</v>
      </c>
      <c r="J225" s="1245"/>
    </row>
    <row r="226" spans="1:10">
      <c r="A226" s="1214" t="s">
        <v>859</v>
      </c>
      <c r="B226" s="1343" t="s">
        <v>2790</v>
      </c>
      <c r="C226" s="1344"/>
      <c r="D226" s="1331"/>
      <c r="E226" s="1345"/>
      <c r="F226" s="1332"/>
      <c r="G226" s="1333"/>
      <c r="H226" s="1331"/>
      <c r="I226" s="1332"/>
      <c r="J226" s="1332"/>
    </row>
    <row r="227" spans="1:10" ht="90">
      <c r="A227" s="1223" t="s">
        <v>860</v>
      </c>
      <c r="B227" s="1341" t="s">
        <v>2960</v>
      </c>
      <c r="C227" s="1342" t="s">
        <v>356</v>
      </c>
      <c r="D227" s="1231" t="s">
        <v>31</v>
      </c>
      <c r="E227" s="1323">
        <v>9</v>
      </c>
      <c r="F227" s="1229"/>
      <c r="G227" s="1230"/>
      <c r="H227" s="1231"/>
      <c r="I227" s="1229"/>
      <c r="J227" s="1229"/>
    </row>
    <row r="228" spans="1:10" ht="89.25">
      <c r="A228" s="1223" t="s">
        <v>863</v>
      </c>
      <c r="B228" s="1326" t="s">
        <v>358</v>
      </c>
      <c r="C228" s="1320" t="s">
        <v>2961</v>
      </c>
      <c r="D228" s="1231" t="s">
        <v>49</v>
      </c>
      <c r="E228" s="1323">
        <v>9</v>
      </c>
      <c r="F228" s="1229"/>
      <c r="G228" s="1230"/>
      <c r="H228" s="1231"/>
      <c r="I228" s="1229"/>
      <c r="J228" s="1229"/>
    </row>
    <row r="229" spans="1:10">
      <c r="A229" s="1236"/>
      <c r="B229" s="1268"/>
      <c r="C229" s="1269"/>
      <c r="D229" s="1270"/>
      <c r="E229" s="1271"/>
      <c r="F229" s="1241"/>
      <c r="G229" s="1347"/>
      <c r="H229" s="1348"/>
      <c r="I229" s="1349" t="s">
        <v>870</v>
      </c>
      <c r="J229" s="1245"/>
    </row>
    <row r="230" spans="1:10">
      <c r="A230" s="1214" t="s">
        <v>871</v>
      </c>
      <c r="B230" s="1343" t="s">
        <v>361</v>
      </c>
      <c r="C230" s="1334"/>
      <c r="D230" s="1217"/>
      <c r="E230" s="1218"/>
      <c r="F230" s="1222"/>
      <c r="G230" s="1251"/>
      <c r="H230" s="1217"/>
      <c r="I230" s="1222"/>
      <c r="J230" s="1222"/>
    </row>
    <row r="231" spans="1:10" ht="395.25">
      <c r="A231" s="1223" t="s">
        <v>873</v>
      </c>
      <c r="B231" s="1326" t="s">
        <v>363</v>
      </c>
      <c r="C231" s="1320" t="s">
        <v>364</v>
      </c>
      <c r="D231" s="1231" t="s">
        <v>31</v>
      </c>
      <c r="E231" s="1323">
        <v>6</v>
      </c>
      <c r="F231" s="1229"/>
      <c r="G231" s="1230"/>
      <c r="H231" s="1231"/>
      <c r="I231" s="1229"/>
      <c r="J231" s="1229"/>
    </row>
    <row r="232" spans="1:10" ht="395.25">
      <c r="A232" s="1223" t="s">
        <v>876</v>
      </c>
      <c r="B232" s="1326" t="s">
        <v>366</v>
      </c>
      <c r="C232" s="1320" t="s">
        <v>2691</v>
      </c>
      <c r="D232" s="1231" t="s">
        <v>31</v>
      </c>
      <c r="E232" s="1323">
        <v>9</v>
      </c>
      <c r="F232" s="1229"/>
      <c r="G232" s="1230"/>
      <c r="H232" s="1231"/>
      <c r="I232" s="1229"/>
      <c r="J232" s="1229"/>
    </row>
    <row r="233" spans="1:10" ht="76.5">
      <c r="A233" s="1223" t="s">
        <v>878</v>
      </c>
      <c r="B233" s="1326" t="s">
        <v>367</v>
      </c>
      <c r="C233" s="1320" t="s">
        <v>368</v>
      </c>
      <c r="D233" s="1231" t="s">
        <v>31</v>
      </c>
      <c r="E233" s="1323">
        <v>12</v>
      </c>
      <c r="F233" s="1229"/>
      <c r="G233" s="1230"/>
      <c r="H233" s="1231"/>
      <c r="I233" s="1229"/>
      <c r="J233" s="1229"/>
    </row>
    <row r="234" spans="1:10" ht="409.5">
      <c r="A234" s="1223" t="s">
        <v>880</v>
      </c>
      <c r="B234" s="1326" t="s">
        <v>369</v>
      </c>
      <c r="C234" s="1320" t="s">
        <v>2692</v>
      </c>
      <c r="D234" s="1231" t="s">
        <v>31</v>
      </c>
      <c r="E234" s="1323">
        <v>12</v>
      </c>
      <c r="F234" s="1229"/>
      <c r="G234" s="1230"/>
      <c r="H234" s="1231"/>
      <c r="I234" s="1229"/>
      <c r="J234" s="1229"/>
    </row>
    <row r="235" spans="1:10">
      <c r="A235" s="1236"/>
      <c r="B235" s="1268"/>
      <c r="C235" s="1269"/>
      <c r="D235" s="1270"/>
      <c r="E235" s="1271"/>
      <c r="F235" s="1241"/>
      <c r="G235" s="1242"/>
      <c r="H235" s="1270"/>
      <c r="I235" s="1244" t="s">
        <v>901</v>
      </c>
      <c r="J235" s="1245"/>
    </row>
    <row r="236" spans="1:10">
      <c r="A236" s="1214" t="s">
        <v>902</v>
      </c>
      <c r="B236" s="1343" t="s">
        <v>2789</v>
      </c>
      <c r="C236" s="1344"/>
      <c r="D236" s="1331"/>
      <c r="E236" s="1218"/>
      <c r="F236" s="1332"/>
      <c r="G236" s="1333"/>
      <c r="H236" s="1331"/>
      <c r="I236" s="1332"/>
      <c r="J236" s="1332"/>
    </row>
    <row r="237" spans="1:10" ht="51">
      <c r="A237" s="1223" t="s">
        <v>903</v>
      </c>
      <c r="B237" s="1319" t="s">
        <v>373</v>
      </c>
      <c r="C237" s="1340" t="s">
        <v>374</v>
      </c>
      <c r="D237" s="1231" t="s">
        <v>49</v>
      </c>
      <c r="E237" s="1276">
        <v>12</v>
      </c>
      <c r="F237" s="1231" t="s">
        <v>2962</v>
      </c>
      <c r="G237" s="1230">
        <v>24</v>
      </c>
      <c r="H237" s="1231">
        <v>24</v>
      </c>
      <c r="I237" s="1224">
        <v>12</v>
      </c>
      <c r="J237" s="1350">
        <f>E237*H237*1.12</f>
        <v>322.56000000000006</v>
      </c>
    </row>
    <row r="238" spans="1:10" ht="114.75">
      <c r="A238" s="1223" t="s">
        <v>906</v>
      </c>
      <c r="B238" s="1319" t="s">
        <v>376</v>
      </c>
      <c r="C238" s="1320" t="s">
        <v>377</v>
      </c>
      <c r="D238" s="1231" t="s">
        <v>49</v>
      </c>
      <c r="E238" s="1276">
        <v>12</v>
      </c>
      <c r="F238" s="1231">
        <v>50</v>
      </c>
      <c r="G238" s="1230">
        <v>38.9</v>
      </c>
      <c r="H238" s="1231">
        <v>38.9</v>
      </c>
      <c r="I238" s="1224">
        <v>12</v>
      </c>
      <c r="J238" s="1350">
        <f>E238*H238*1.12</f>
        <v>522.81600000000003</v>
      </c>
    </row>
    <row r="239" spans="1:10">
      <c r="A239" s="1236"/>
      <c r="B239" s="1268"/>
      <c r="C239" s="1269"/>
      <c r="D239" s="1270"/>
      <c r="E239" s="1271"/>
      <c r="F239" s="1241"/>
      <c r="G239" s="1242"/>
      <c r="H239" s="1270"/>
      <c r="I239" s="1244" t="s">
        <v>913</v>
      </c>
      <c r="J239" s="1351">
        <f>SUM(J237:J238)</f>
        <v>845.37600000000009</v>
      </c>
    </row>
    <row r="240" spans="1:10">
      <c r="A240" s="1214" t="s">
        <v>914</v>
      </c>
      <c r="B240" s="1352" t="s">
        <v>2963</v>
      </c>
      <c r="C240" s="1344"/>
      <c r="D240" s="1331"/>
      <c r="E240" s="1218"/>
      <c r="F240" s="1332"/>
      <c r="G240" s="1333"/>
      <c r="H240" s="1331"/>
      <c r="I240" s="1332"/>
      <c r="J240" s="1332"/>
    </row>
    <row r="241" spans="1:10" ht="357">
      <c r="A241" s="1223" t="s">
        <v>915</v>
      </c>
      <c r="B241" s="1319" t="s">
        <v>380</v>
      </c>
      <c r="C241" s="1320" t="s">
        <v>381</v>
      </c>
      <c r="D241" s="1305" t="s">
        <v>31</v>
      </c>
      <c r="E241" s="1322">
        <v>1080</v>
      </c>
      <c r="F241" s="1229"/>
      <c r="G241" s="1230"/>
      <c r="H241" s="1231"/>
      <c r="I241" s="1229"/>
      <c r="J241" s="1229"/>
    </row>
    <row r="242" spans="1:10" ht="408">
      <c r="A242" s="1223" t="s">
        <v>917</v>
      </c>
      <c r="B242" s="1319" t="s">
        <v>2964</v>
      </c>
      <c r="C242" s="1320" t="s">
        <v>383</v>
      </c>
      <c r="D242" s="1305" t="s">
        <v>31</v>
      </c>
      <c r="E242" s="1322">
        <v>1440</v>
      </c>
      <c r="F242" s="1229"/>
      <c r="G242" s="1230"/>
      <c r="H242" s="1231"/>
      <c r="I242" s="1229"/>
      <c r="J242" s="1229"/>
    </row>
    <row r="243" spans="1:10" ht="140.25">
      <c r="A243" s="1223" t="s">
        <v>918</v>
      </c>
      <c r="B243" s="1319" t="s">
        <v>2965</v>
      </c>
      <c r="C243" s="1320" t="s">
        <v>385</v>
      </c>
      <c r="D243" s="1305" t="s">
        <v>31</v>
      </c>
      <c r="E243" s="1322">
        <v>720</v>
      </c>
      <c r="F243" s="1229"/>
      <c r="G243" s="1230"/>
      <c r="H243" s="1231"/>
      <c r="I243" s="1229"/>
      <c r="J243" s="1229"/>
    </row>
    <row r="244" spans="1:10" ht="255">
      <c r="A244" s="1223" t="s">
        <v>919</v>
      </c>
      <c r="B244" s="1319" t="s">
        <v>386</v>
      </c>
      <c r="C244" s="1320" t="s">
        <v>2966</v>
      </c>
      <c r="D244" s="1305" t="s">
        <v>31</v>
      </c>
      <c r="E244" s="1322">
        <v>1800</v>
      </c>
      <c r="F244" s="1229"/>
      <c r="G244" s="1230"/>
      <c r="H244" s="1231"/>
      <c r="I244" s="1229"/>
      <c r="J244" s="1229"/>
    </row>
    <row r="245" spans="1:10" ht="127.5">
      <c r="A245" s="1223" t="s">
        <v>921</v>
      </c>
      <c r="B245" s="1319" t="s">
        <v>2967</v>
      </c>
      <c r="C245" s="1320" t="s">
        <v>389</v>
      </c>
      <c r="D245" s="1305" t="s">
        <v>31</v>
      </c>
      <c r="E245" s="1322">
        <v>1080</v>
      </c>
      <c r="F245" s="1229"/>
      <c r="G245" s="1230"/>
      <c r="H245" s="1231"/>
      <c r="I245" s="1229"/>
      <c r="J245" s="1229"/>
    </row>
    <row r="246" spans="1:10" ht="140.25">
      <c r="A246" s="1223" t="s">
        <v>924</v>
      </c>
      <c r="B246" s="1319" t="s">
        <v>2968</v>
      </c>
      <c r="C246" s="1320" t="s">
        <v>391</v>
      </c>
      <c r="D246" s="1305" t="s">
        <v>31</v>
      </c>
      <c r="E246" s="1322">
        <v>1080</v>
      </c>
      <c r="F246" s="1229"/>
      <c r="G246" s="1230"/>
      <c r="H246" s="1231"/>
      <c r="I246" s="1229"/>
      <c r="J246" s="1229"/>
    </row>
    <row r="247" spans="1:10">
      <c r="A247" s="1236"/>
      <c r="B247" s="1268"/>
      <c r="C247" s="1269"/>
      <c r="D247" s="1270"/>
      <c r="E247" s="1271"/>
      <c r="F247" s="1353"/>
      <c r="G247" s="1246"/>
      <c r="H247" s="1354"/>
      <c r="I247" s="1355" t="s">
        <v>920</v>
      </c>
      <c r="J247" s="1356"/>
    </row>
    <row r="248" spans="1:10">
      <c r="A248" s="1357">
        <v>42</v>
      </c>
      <c r="B248" s="1247" t="s">
        <v>2787</v>
      </c>
      <c r="C248" s="1259"/>
      <c r="D248" s="1217"/>
      <c r="E248" s="1358"/>
      <c r="F248" s="1222"/>
      <c r="G248" s="1359"/>
      <c r="H248" s="1217"/>
      <c r="I248" s="1222"/>
      <c r="J248" s="1222"/>
    </row>
    <row r="249" spans="1:10" ht="255">
      <c r="A249" s="1223" t="s">
        <v>956</v>
      </c>
      <c r="B249" s="1319" t="s">
        <v>392</v>
      </c>
      <c r="C249" s="1320" t="s">
        <v>2693</v>
      </c>
      <c r="D249" s="1305" t="s">
        <v>49</v>
      </c>
      <c r="E249" s="1322">
        <v>36</v>
      </c>
      <c r="F249" s="1229"/>
      <c r="G249" s="1230"/>
      <c r="H249" s="1231"/>
      <c r="I249" s="1229"/>
      <c r="J249" s="1229"/>
    </row>
    <row r="250" spans="1:10" ht="165.75">
      <c r="A250" s="1223" t="s">
        <v>959</v>
      </c>
      <c r="B250" s="1319" t="s">
        <v>2969</v>
      </c>
      <c r="C250" s="1320" t="s">
        <v>2694</v>
      </c>
      <c r="D250" s="1305" t="s">
        <v>49</v>
      </c>
      <c r="E250" s="1322">
        <v>15</v>
      </c>
      <c r="F250" s="1229"/>
      <c r="G250" s="1230"/>
      <c r="H250" s="1231"/>
      <c r="I250" s="1229"/>
      <c r="J250" s="1229"/>
    </row>
    <row r="251" spans="1:10" ht="267.75">
      <c r="A251" s="1223" t="s">
        <v>962</v>
      </c>
      <c r="B251" s="1319" t="s">
        <v>2970</v>
      </c>
      <c r="C251" s="1320" t="s">
        <v>2695</v>
      </c>
      <c r="D251" s="1305" t="s">
        <v>49</v>
      </c>
      <c r="E251" s="1322">
        <v>12</v>
      </c>
      <c r="F251" s="1229"/>
      <c r="G251" s="1230"/>
      <c r="H251" s="1231"/>
      <c r="I251" s="1229"/>
      <c r="J251" s="1229"/>
    </row>
    <row r="252" spans="1:10" ht="293.25">
      <c r="A252" s="1223" t="s">
        <v>965</v>
      </c>
      <c r="B252" s="1319" t="s">
        <v>2971</v>
      </c>
      <c r="C252" s="1320" t="s">
        <v>2696</v>
      </c>
      <c r="D252" s="1305" t="s">
        <v>49</v>
      </c>
      <c r="E252" s="1322">
        <v>12</v>
      </c>
      <c r="F252" s="1229"/>
      <c r="G252" s="1230"/>
      <c r="H252" s="1231"/>
      <c r="I252" s="1229"/>
      <c r="J252" s="1229"/>
    </row>
    <row r="253" spans="1:10" ht="267.75">
      <c r="A253" s="1223" t="s">
        <v>968</v>
      </c>
      <c r="B253" s="1319" t="s">
        <v>2972</v>
      </c>
      <c r="C253" s="1320" t="s">
        <v>2697</v>
      </c>
      <c r="D253" s="1305" t="s">
        <v>49</v>
      </c>
      <c r="E253" s="1322">
        <v>12</v>
      </c>
      <c r="F253" s="1229"/>
      <c r="G253" s="1230"/>
      <c r="H253" s="1231"/>
      <c r="I253" s="1229"/>
      <c r="J253" s="1229"/>
    </row>
    <row r="254" spans="1:10" ht="114.75">
      <c r="A254" s="1223" t="s">
        <v>971</v>
      </c>
      <c r="B254" s="1254" t="s">
        <v>398</v>
      </c>
      <c r="C254" s="1254" t="s">
        <v>2698</v>
      </c>
      <c r="D254" s="1328" t="s">
        <v>31</v>
      </c>
      <c r="E254" s="1323">
        <v>9</v>
      </c>
      <c r="F254" s="1360"/>
      <c r="G254" s="1361"/>
      <c r="H254" s="1328"/>
      <c r="I254" s="1360"/>
      <c r="J254" s="1360"/>
    </row>
    <row r="255" spans="1:10" ht="306">
      <c r="A255" s="1223" t="s">
        <v>974</v>
      </c>
      <c r="B255" s="1319" t="s">
        <v>399</v>
      </c>
      <c r="C255" s="1320" t="s">
        <v>2699</v>
      </c>
      <c r="D255" s="1305" t="s">
        <v>49</v>
      </c>
      <c r="E255" s="1322">
        <v>36</v>
      </c>
      <c r="F255" s="1229"/>
      <c r="G255" s="1230"/>
      <c r="H255" s="1231"/>
      <c r="I255" s="1229"/>
      <c r="J255" s="1229"/>
    </row>
    <row r="256" spans="1:10">
      <c r="A256" s="1270"/>
      <c r="B256" s="1268"/>
      <c r="C256" s="1269"/>
      <c r="D256" s="1270"/>
      <c r="E256" s="1271"/>
      <c r="F256" s="1241"/>
      <c r="G256" s="1246"/>
      <c r="H256" s="1246"/>
      <c r="I256" s="1244" t="s">
        <v>981</v>
      </c>
      <c r="J256" s="1362"/>
    </row>
    <row r="257" spans="1:10">
      <c r="A257" s="1331">
        <v>43</v>
      </c>
      <c r="B257" s="1363" t="s">
        <v>401</v>
      </c>
      <c r="C257" s="1364"/>
      <c r="D257" s="1365"/>
      <c r="E257" s="1366"/>
      <c r="F257" s="1365"/>
      <c r="G257" s="1365"/>
      <c r="H257" s="1365"/>
      <c r="I257" s="1365"/>
      <c r="J257" s="1365"/>
    </row>
    <row r="258" spans="1:10" ht="127.5">
      <c r="A258" s="1223" t="s">
        <v>1449</v>
      </c>
      <c r="B258" s="1319" t="s">
        <v>2973</v>
      </c>
      <c r="C258" s="1367" t="s">
        <v>2974</v>
      </c>
      <c r="D258" s="1305" t="s">
        <v>31</v>
      </c>
      <c r="E258" s="1322">
        <v>720</v>
      </c>
      <c r="F258" s="1229"/>
      <c r="G258" s="1230"/>
      <c r="H258" s="1231"/>
      <c r="I258" s="1229"/>
      <c r="J258" s="1229"/>
    </row>
    <row r="259" spans="1:10">
      <c r="A259" s="1236"/>
      <c r="B259" s="1268"/>
      <c r="C259" s="1269"/>
      <c r="D259" s="1270"/>
      <c r="E259" s="1271"/>
      <c r="F259" s="1241"/>
      <c r="G259" s="1242"/>
      <c r="H259" s="1242"/>
      <c r="I259" s="1244" t="s">
        <v>987</v>
      </c>
      <c r="J259" s="1362"/>
    </row>
    <row r="260" spans="1:10" ht="15.75">
      <c r="A260" s="1214" t="s">
        <v>988</v>
      </c>
      <c r="B260" s="1352" t="s">
        <v>2786</v>
      </c>
      <c r="C260" s="1329"/>
      <c r="D260" s="1368"/>
      <c r="E260" s="1218"/>
      <c r="F260" s="1222"/>
      <c r="G260" s="1251"/>
      <c r="H260" s="1217"/>
      <c r="I260" s="1222"/>
      <c r="J260" s="1222"/>
    </row>
    <row r="261" spans="1:10" ht="318.75">
      <c r="A261" s="1223" t="s">
        <v>982</v>
      </c>
      <c r="B261" s="1319" t="s">
        <v>406</v>
      </c>
      <c r="C261" s="1320" t="s">
        <v>407</v>
      </c>
      <c r="D261" s="1231" t="s">
        <v>49</v>
      </c>
      <c r="E261" s="1276">
        <v>36</v>
      </c>
      <c r="F261" s="1229"/>
      <c r="G261" s="1230"/>
      <c r="H261" s="1231"/>
      <c r="I261" s="1229"/>
      <c r="J261" s="1229"/>
    </row>
    <row r="262" spans="1:10" ht="191.25">
      <c r="A262" s="1223" t="s">
        <v>985</v>
      </c>
      <c r="B262" s="1319" t="s">
        <v>408</v>
      </c>
      <c r="C262" s="1320" t="s">
        <v>409</v>
      </c>
      <c r="D262" s="1231" t="s">
        <v>49</v>
      </c>
      <c r="E262" s="1276">
        <v>36</v>
      </c>
      <c r="F262" s="1229"/>
      <c r="G262" s="1230"/>
      <c r="H262" s="1231"/>
      <c r="I262" s="1229"/>
      <c r="J262" s="1229"/>
    </row>
    <row r="263" spans="1:10">
      <c r="A263" s="1236"/>
      <c r="B263" s="1268"/>
      <c r="C263" s="1269"/>
      <c r="D263" s="1270"/>
      <c r="E263" s="1271"/>
      <c r="F263" s="1241"/>
      <c r="G263" s="1242"/>
      <c r="H263" s="1270"/>
      <c r="I263" s="1244" t="s">
        <v>991</v>
      </c>
      <c r="J263" s="1245"/>
    </row>
    <row r="264" spans="1:10">
      <c r="A264" s="1214" t="s">
        <v>992</v>
      </c>
      <c r="B264" s="1352" t="s">
        <v>2785</v>
      </c>
      <c r="C264" s="1329"/>
      <c r="D264" s="1217"/>
      <c r="E264" s="1218"/>
      <c r="F264" s="1222"/>
      <c r="G264" s="1251"/>
      <c r="H264" s="1217"/>
      <c r="I264" s="1222"/>
      <c r="J264" s="1222"/>
    </row>
    <row r="265" spans="1:10" ht="89.25">
      <c r="A265" s="1223" t="s">
        <v>994</v>
      </c>
      <c r="B265" s="1319" t="s">
        <v>298</v>
      </c>
      <c r="C265" s="1320" t="s">
        <v>2975</v>
      </c>
      <c r="D265" s="1305" t="s">
        <v>49</v>
      </c>
      <c r="E265" s="1322">
        <v>3000</v>
      </c>
      <c r="F265" s="1229"/>
      <c r="G265" s="1230"/>
      <c r="H265" s="1231"/>
      <c r="I265" s="1229"/>
      <c r="J265" s="1229"/>
    </row>
    <row r="266" spans="1:10" ht="409.5">
      <c r="A266" s="1223" t="s">
        <v>997</v>
      </c>
      <c r="B266" s="1319" t="s">
        <v>413</v>
      </c>
      <c r="C266" s="1320" t="s">
        <v>2700</v>
      </c>
      <c r="D266" s="1305" t="s">
        <v>31</v>
      </c>
      <c r="E266" s="1323">
        <v>720</v>
      </c>
      <c r="F266" s="1229"/>
      <c r="G266" s="1230"/>
      <c r="H266" s="1231"/>
      <c r="I266" s="1229"/>
      <c r="J266" s="1229"/>
    </row>
    <row r="267" spans="1:10" ht="102">
      <c r="A267" s="1223" t="s">
        <v>1000</v>
      </c>
      <c r="B267" s="1319" t="s">
        <v>2976</v>
      </c>
      <c r="C267" s="1320" t="s">
        <v>415</v>
      </c>
      <c r="D267" s="1305" t="s">
        <v>31</v>
      </c>
      <c r="E267" s="1323">
        <v>720</v>
      </c>
      <c r="F267" s="1229"/>
      <c r="G267" s="1230"/>
      <c r="H267" s="1231"/>
      <c r="I267" s="1229"/>
      <c r="J267" s="1229"/>
    </row>
    <row r="268" spans="1:10" ht="409.5">
      <c r="A268" s="1223" t="s">
        <v>1002</v>
      </c>
      <c r="B268" s="1319" t="s">
        <v>416</v>
      </c>
      <c r="C268" s="1320" t="s">
        <v>417</v>
      </c>
      <c r="D268" s="1305" t="s">
        <v>31</v>
      </c>
      <c r="E268" s="1323">
        <v>720</v>
      </c>
      <c r="F268" s="1229"/>
      <c r="G268" s="1230"/>
      <c r="H268" s="1231"/>
      <c r="I268" s="1229"/>
      <c r="J268" s="1229"/>
    </row>
    <row r="269" spans="1:10" ht="408">
      <c r="A269" s="1223" t="s">
        <v>1450</v>
      </c>
      <c r="B269" s="1319" t="s">
        <v>418</v>
      </c>
      <c r="C269" s="1320" t="s">
        <v>419</v>
      </c>
      <c r="D269" s="1305" t="s">
        <v>31</v>
      </c>
      <c r="E269" s="1323">
        <v>720</v>
      </c>
      <c r="F269" s="1229"/>
      <c r="G269" s="1230"/>
      <c r="H269" s="1231"/>
      <c r="I269" s="1229"/>
      <c r="J269" s="1229"/>
    </row>
    <row r="270" spans="1:10" ht="409.5">
      <c r="A270" s="1223" t="s">
        <v>1451</v>
      </c>
      <c r="B270" s="1319" t="s">
        <v>420</v>
      </c>
      <c r="C270" s="1320" t="s">
        <v>421</v>
      </c>
      <c r="D270" s="1305" t="s">
        <v>31</v>
      </c>
      <c r="E270" s="1323">
        <v>1440</v>
      </c>
      <c r="F270" s="1229"/>
      <c r="G270" s="1230"/>
      <c r="H270" s="1231"/>
      <c r="I270" s="1229"/>
      <c r="J270" s="1229"/>
    </row>
    <row r="271" spans="1:10" ht="409.5">
      <c r="A271" s="1223" t="s">
        <v>1452</v>
      </c>
      <c r="B271" s="1319" t="s">
        <v>422</v>
      </c>
      <c r="C271" s="1278" t="s">
        <v>2784</v>
      </c>
      <c r="D271" s="1305" t="s">
        <v>31</v>
      </c>
      <c r="E271" s="1322">
        <v>180</v>
      </c>
      <c r="F271" s="1229"/>
      <c r="G271" s="1230"/>
      <c r="H271" s="1231"/>
      <c r="I271" s="1229"/>
      <c r="J271" s="1229"/>
    </row>
    <row r="272" spans="1:10" ht="409.5">
      <c r="A272" s="1223" t="s">
        <v>1453</v>
      </c>
      <c r="B272" s="1319" t="s">
        <v>423</v>
      </c>
      <c r="C272" s="1320" t="s">
        <v>2977</v>
      </c>
      <c r="D272" s="1305" t="s">
        <v>31</v>
      </c>
      <c r="E272" s="1323">
        <v>1440</v>
      </c>
      <c r="F272" s="1229"/>
      <c r="G272" s="1230"/>
      <c r="H272" s="1231"/>
      <c r="I272" s="1229"/>
      <c r="J272" s="1229"/>
    </row>
    <row r="273" spans="1:10" ht="102">
      <c r="A273" s="1223" t="s">
        <v>1454</v>
      </c>
      <c r="B273" s="1319" t="s">
        <v>2978</v>
      </c>
      <c r="C273" s="1320" t="s">
        <v>426</v>
      </c>
      <c r="D273" s="1305" t="s">
        <v>31</v>
      </c>
      <c r="E273" s="1323">
        <v>720</v>
      </c>
      <c r="F273" s="1229"/>
      <c r="G273" s="1230"/>
      <c r="H273" s="1231"/>
      <c r="I273" s="1229"/>
      <c r="J273" s="1229"/>
    </row>
    <row r="274" spans="1:10" ht="409.5">
      <c r="A274" s="1223" t="s">
        <v>1455</v>
      </c>
      <c r="B274" s="1319" t="s">
        <v>427</v>
      </c>
      <c r="C274" s="1320" t="s">
        <v>428</v>
      </c>
      <c r="D274" s="1305" t="s">
        <v>31</v>
      </c>
      <c r="E274" s="1323">
        <v>1600</v>
      </c>
      <c r="F274" s="1229"/>
      <c r="G274" s="1230"/>
      <c r="H274" s="1231"/>
      <c r="I274" s="1229"/>
      <c r="J274" s="1229"/>
    </row>
    <row r="275" spans="1:10" ht="102">
      <c r="A275" s="1223" t="s">
        <v>1456</v>
      </c>
      <c r="B275" s="1319" t="s">
        <v>429</v>
      </c>
      <c r="C275" s="1320" t="s">
        <v>430</v>
      </c>
      <c r="D275" s="1321" t="s">
        <v>49</v>
      </c>
      <c r="E275" s="1322">
        <v>36</v>
      </c>
      <c r="F275" s="1229"/>
      <c r="G275" s="1230"/>
      <c r="H275" s="1231"/>
      <c r="I275" s="1229"/>
      <c r="J275" s="1229"/>
    </row>
    <row r="276" spans="1:10" ht="395.25">
      <c r="A276" s="1223" t="s">
        <v>1457</v>
      </c>
      <c r="B276" s="1319" t="s">
        <v>431</v>
      </c>
      <c r="C276" s="1320" t="s">
        <v>2701</v>
      </c>
      <c r="D276" s="1305" t="s">
        <v>31</v>
      </c>
      <c r="E276" s="1323">
        <v>240</v>
      </c>
      <c r="F276" s="1229"/>
      <c r="G276" s="1230"/>
      <c r="H276" s="1231"/>
      <c r="I276" s="1229"/>
      <c r="J276" s="1229"/>
    </row>
    <row r="277" spans="1:10" ht="89.25">
      <c r="A277" s="1223" t="s">
        <v>1458</v>
      </c>
      <c r="B277" s="1319" t="s">
        <v>432</v>
      </c>
      <c r="C277" s="1320" t="s">
        <v>433</v>
      </c>
      <c r="D277" s="1321" t="s">
        <v>49</v>
      </c>
      <c r="E277" s="1322">
        <v>360</v>
      </c>
      <c r="F277" s="1229"/>
      <c r="G277" s="1230"/>
      <c r="H277" s="1231"/>
      <c r="I277" s="1229"/>
      <c r="J277" s="1229"/>
    </row>
    <row r="278" spans="1:10">
      <c r="A278" s="1236"/>
      <c r="B278" s="1268"/>
      <c r="C278" s="1269"/>
      <c r="D278" s="1270"/>
      <c r="E278" s="1271"/>
      <c r="F278" s="1241"/>
      <c r="G278" s="1242"/>
      <c r="H278" s="1270"/>
      <c r="I278" s="1244" t="s">
        <v>1005</v>
      </c>
      <c r="J278" s="1245"/>
    </row>
    <row r="279" spans="1:10">
      <c r="A279" s="1214" t="s">
        <v>1006</v>
      </c>
      <c r="B279" s="1352" t="s">
        <v>2783</v>
      </c>
      <c r="C279" s="1344"/>
      <c r="D279" s="1331"/>
      <c r="E279" s="1218"/>
      <c r="F279" s="1332"/>
      <c r="G279" s="1333"/>
      <c r="H279" s="1331"/>
      <c r="I279" s="1332"/>
      <c r="J279" s="1332"/>
    </row>
    <row r="280" spans="1:10" ht="153">
      <c r="A280" s="1223" t="s">
        <v>1008</v>
      </c>
      <c r="B280" s="1319" t="s">
        <v>436</v>
      </c>
      <c r="C280" s="1320" t="s">
        <v>437</v>
      </c>
      <c r="D280" s="1231" t="s">
        <v>49</v>
      </c>
      <c r="E280" s="1322">
        <v>120</v>
      </c>
      <c r="F280" s="1229"/>
      <c r="G280" s="1230"/>
      <c r="H280" s="1231"/>
      <c r="I280" s="1229"/>
      <c r="J280" s="1229"/>
    </row>
    <row r="281" spans="1:10" ht="76.5">
      <c r="A281" s="1223" t="s">
        <v>1011</v>
      </c>
      <c r="B281" s="1319" t="s">
        <v>439</v>
      </c>
      <c r="C281" s="1320" t="s">
        <v>440</v>
      </c>
      <c r="D281" s="1231" t="s">
        <v>49</v>
      </c>
      <c r="E281" s="1322">
        <v>18</v>
      </c>
      <c r="F281" s="1229"/>
      <c r="G281" s="1230"/>
      <c r="H281" s="1231"/>
      <c r="I281" s="1229"/>
      <c r="J281" s="1229"/>
    </row>
    <row r="282" spans="1:10" ht="153">
      <c r="A282" s="1223" t="s">
        <v>1014</v>
      </c>
      <c r="B282" s="1319" t="s">
        <v>442</v>
      </c>
      <c r="C282" s="1320" t="s">
        <v>2702</v>
      </c>
      <c r="D282" s="1231" t="s">
        <v>49</v>
      </c>
      <c r="E282" s="1322">
        <v>90</v>
      </c>
      <c r="F282" s="1229"/>
      <c r="G282" s="1230"/>
      <c r="H282" s="1231"/>
      <c r="I282" s="1229"/>
      <c r="J282" s="1229"/>
    </row>
    <row r="283" spans="1:10" ht="89.25">
      <c r="A283" s="1223" t="s">
        <v>1017</v>
      </c>
      <c r="B283" s="1319" t="s">
        <v>444</v>
      </c>
      <c r="C283" s="1320" t="s">
        <v>445</v>
      </c>
      <c r="D283" s="1231" t="s">
        <v>49</v>
      </c>
      <c r="E283" s="1322">
        <v>18</v>
      </c>
      <c r="F283" s="1229"/>
      <c r="G283" s="1230"/>
      <c r="H283" s="1231"/>
      <c r="I283" s="1229"/>
      <c r="J283" s="1229"/>
    </row>
    <row r="284" spans="1:10" ht="280.5">
      <c r="A284" s="1223" t="s">
        <v>1020</v>
      </c>
      <c r="B284" s="1319" t="s">
        <v>447</v>
      </c>
      <c r="C284" s="1320" t="s">
        <v>2703</v>
      </c>
      <c r="D284" s="1231" t="s">
        <v>49</v>
      </c>
      <c r="E284" s="1322">
        <v>18</v>
      </c>
      <c r="F284" s="1229"/>
      <c r="G284" s="1230"/>
      <c r="H284" s="1231"/>
      <c r="I284" s="1229"/>
      <c r="J284" s="1229"/>
    </row>
    <row r="285" spans="1:10">
      <c r="A285" s="1236"/>
      <c r="B285" s="1268"/>
      <c r="C285" s="1269"/>
      <c r="D285" s="1270"/>
      <c r="E285" s="1271"/>
      <c r="F285" s="1241"/>
      <c r="G285" s="1242"/>
      <c r="H285" s="1270"/>
      <c r="I285" s="1244" t="s">
        <v>1022</v>
      </c>
      <c r="J285" s="1245"/>
    </row>
    <row r="286" spans="1:10">
      <c r="A286" s="1214" t="s">
        <v>1023</v>
      </c>
      <c r="B286" s="1352" t="s">
        <v>2782</v>
      </c>
      <c r="C286" s="1344"/>
      <c r="D286" s="1331"/>
      <c r="E286" s="1218"/>
      <c r="F286" s="1332"/>
      <c r="G286" s="1333"/>
      <c r="H286" s="1331"/>
      <c r="I286" s="1332"/>
      <c r="J286" s="1332"/>
    </row>
    <row r="287" spans="1:10" ht="165.75">
      <c r="A287" s="1223" t="s">
        <v>1024</v>
      </c>
      <c r="B287" s="1319" t="s">
        <v>451</v>
      </c>
      <c r="C287" s="1320" t="s">
        <v>2704</v>
      </c>
      <c r="D287" s="1231" t="s">
        <v>31</v>
      </c>
      <c r="E287" s="1322">
        <v>3</v>
      </c>
      <c r="F287" s="1229"/>
      <c r="G287" s="1230"/>
      <c r="H287" s="1231"/>
      <c r="I287" s="1229"/>
      <c r="J287" s="1229"/>
    </row>
    <row r="288" spans="1:10" ht="191.25">
      <c r="A288" s="1223" t="s">
        <v>1026</v>
      </c>
      <c r="B288" s="1319" t="s">
        <v>420</v>
      </c>
      <c r="C288" s="1320" t="s">
        <v>2705</v>
      </c>
      <c r="D288" s="1231" t="s">
        <v>31</v>
      </c>
      <c r="E288" s="1323">
        <v>150</v>
      </c>
      <c r="F288" s="1229"/>
      <c r="G288" s="1230"/>
      <c r="H288" s="1231"/>
      <c r="I288" s="1229"/>
      <c r="J288" s="1229"/>
    </row>
    <row r="289" spans="1:10" ht="306">
      <c r="A289" s="1223" t="s">
        <v>1027</v>
      </c>
      <c r="B289" s="1319" t="s">
        <v>453</v>
      </c>
      <c r="C289" s="1320" t="s">
        <v>2706</v>
      </c>
      <c r="D289" s="1328" t="s">
        <v>49</v>
      </c>
      <c r="E289" s="1323">
        <v>9000</v>
      </c>
      <c r="F289" s="1229"/>
      <c r="G289" s="1230"/>
      <c r="H289" s="1231"/>
      <c r="I289" s="1229"/>
      <c r="J289" s="1229"/>
    </row>
    <row r="290" spans="1:10">
      <c r="A290" s="1270"/>
      <c r="B290" s="1268"/>
      <c r="C290" s="1268"/>
      <c r="D290" s="1268"/>
      <c r="E290" s="1270"/>
      <c r="F290" s="1268"/>
      <c r="G290" s="1268"/>
      <c r="H290" s="1268"/>
      <c r="I290" s="1244" t="s">
        <v>1029</v>
      </c>
      <c r="J290" s="1268"/>
    </row>
    <row r="291" spans="1:10">
      <c r="A291" s="1214" t="s">
        <v>1030</v>
      </c>
      <c r="B291" s="1352" t="s">
        <v>455</v>
      </c>
      <c r="C291" s="1344"/>
      <c r="D291" s="1331"/>
      <c r="E291" s="1296"/>
      <c r="F291" s="1332"/>
      <c r="G291" s="1333"/>
      <c r="H291" s="1331"/>
      <c r="I291" s="1332"/>
      <c r="J291" s="1332"/>
    </row>
    <row r="292" spans="1:10" ht="127.5">
      <c r="A292" s="1223" t="s">
        <v>1031</v>
      </c>
      <c r="B292" s="1319" t="s">
        <v>457</v>
      </c>
      <c r="C292" s="1320" t="s">
        <v>2979</v>
      </c>
      <c r="D292" s="1231" t="s">
        <v>49</v>
      </c>
      <c r="E292" s="1323">
        <v>6</v>
      </c>
      <c r="F292" s="1229"/>
      <c r="G292" s="1230"/>
      <c r="H292" s="1231"/>
      <c r="I292" s="1229"/>
      <c r="J292" s="1229"/>
    </row>
    <row r="293" spans="1:10" ht="127.5">
      <c r="A293" s="1223" t="s">
        <v>1033</v>
      </c>
      <c r="B293" s="1319" t="s">
        <v>460</v>
      </c>
      <c r="C293" s="1320" t="s">
        <v>2979</v>
      </c>
      <c r="D293" s="1231" t="s">
        <v>49</v>
      </c>
      <c r="E293" s="1323">
        <v>6</v>
      </c>
      <c r="F293" s="1229"/>
      <c r="G293" s="1230"/>
      <c r="H293" s="1231"/>
      <c r="I293" s="1229"/>
      <c r="J293" s="1229"/>
    </row>
    <row r="294" spans="1:10" ht="127.5">
      <c r="A294" s="1223" t="s">
        <v>1036</v>
      </c>
      <c r="B294" s="1319" t="s">
        <v>462</v>
      </c>
      <c r="C294" s="1320" t="s">
        <v>2979</v>
      </c>
      <c r="D294" s="1231" t="s">
        <v>49</v>
      </c>
      <c r="E294" s="1322">
        <v>6</v>
      </c>
      <c r="F294" s="1229"/>
      <c r="G294" s="1230"/>
      <c r="H294" s="1231"/>
      <c r="I294" s="1229"/>
      <c r="J294" s="1229"/>
    </row>
    <row r="295" spans="1:10">
      <c r="A295" s="1236"/>
      <c r="B295" s="1268"/>
      <c r="C295" s="1269"/>
      <c r="D295" s="1270"/>
      <c r="E295" s="1271"/>
      <c r="F295" s="1241"/>
      <c r="G295" s="1242"/>
      <c r="H295" s="1270"/>
      <c r="I295" s="1244" t="s">
        <v>1046</v>
      </c>
      <c r="J295" s="1245"/>
    </row>
    <row r="296" spans="1:10">
      <c r="A296" s="1214" t="s">
        <v>1047</v>
      </c>
      <c r="B296" s="1352" t="s">
        <v>2781</v>
      </c>
      <c r="C296" s="1329"/>
      <c r="D296" s="1217"/>
      <c r="E296" s="1218"/>
      <c r="F296" s="1222"/>
      <c r="G296" s="1251"/>
      <c r="H296" s="1217"/>
      <c r="I296" s="1222"/>
      <c r="J296" s="1222"/>
    </row>
    <row r="297" spans="1:10" ht="153">
      <c r="A297" s="1223" t="s">
        <v>1049</v>
      </c>
      <c r="B297" s="1319" t="s">
        <v>466</v>
      </c>
      <c r="C297" s="1320" t="s">
        <v>2980</v>
      </c>
      <c r="D297" s="1305" t="s">
        <v>49</v>
      </c>
      <c r="E297" s="1322">
        <v>36</v>
      </c>
      <c r="F297" s="682" t="s">
        <v>1053</v>
      </c>
      <c r="G297" s="1369">
        <v>7.96</v>
      </c>
      <c r="H297" s="1369">
        <v>7.96</v>
      </c>
      <c r="I297" s="1224">
        <v>12</v>
      </c>
      <c r="J297" s="1350">
        <f>E297*H297*1.12</f>
        <v>320.94720000000001</v>
      </c>
    </row>
    <row r="298" spans="1:10" ht="153">
      <c r="A298" s="1223" t="s">
        <v>1459</v>
      </c>
      <c r="B298" s="1319" t="s">
        <v>469</v>
      </c>
      <c r="C298" s="1320" t="s">
        <v>2981</v>
      </c>
      <c r="D298" s="1305" t="s">
        <v>49</v>
      </c>
      <c r="E298" s="1322">
        <v>36</v>
      </c>
      <c r="F298" s="682" t="s">
        <v>1053</v>
      </c>
      <c r="G298" s="1369">
        <v>12.36</v>
      </c>
      <c r="H298" s="1369">
        <v>12.36</v>
      </c>
      <c r="I298" s="1224">
        <v>12</v>
      </c>
      <c r="J298" s="1350">
        <f>E298*H298*1.12</f>
        <v>498.35520000000002</v>
      </c>
    </row>
    <row r="299" spans="1:10" ht="153">
      <c r="A299" s="1223" t="s">
        <v>1460</v>
      </c>
      <c r="B299" s="1319" t="s">
        <v>472</v>
      </c>
      <c r="C299" s="1320" t="s">
        <v>2982</v>
      </c>
      <c r="D299" s="1321" t="s">
        <v>49</v>
      </c>
      <c r="E299" s="1322">
        <v>45</v>
      </c>
      <c r="F299" s="682" t="s">
        <v>1053</v>
      </c>
      <c r="G299" s="1369">
        <v>3.66</v>
      </c>
      <c r="H299" s="1369">
        <v>3.66</v>
      </c>
      <c r="I299" s="1224">
        <v>12</v>
      </c>
      <c r="J299" s="1350">
        <f>E299*H299*1.12</f>
        <v>184.46400000000003</v>
      </c>
    </row>
    <row r="300" spans="1:10" ht="153">
      <c r="A300" s="1223" t="s">
        <v>1461</v>
      </c>
      <c r="B300" s="1319" t="s">
        <v>475</v>
      </c>
      <c r="C300" s="1320" t="s">
        <v>2983</v>
      </c>
      <c r="D300" s="1321" t="s">
        <v>49</v>
      </c>
      <c r="E300" s="1322">
        <v>36</v>
      </c>
      <c r="F300" s="682" t="s">
        <v>1053</v>
      </c>
      <c r="G300" s="1369">
        <v>7.66</v>
      </c>
      <c r="H300" s="1369">
        <v>7.66</v>
      </c>
      <c r="I300" s="1224">
        <v>12</v>
      </c>
      <c r="J300" s="1350">
        <f>E300*H300*1.12</f>
        <v>308.85120000000001</v>
      </c>
    </row>
    <row r="301" spans="1:10" ht="153">
      <c r="A301" s="1223" t="s">
        <v>1462</v>
      </c>
      <c r="B301" s="1319" t="s">
        <v>478</v>
      </c>
      <c r="C301" s="1320" t="s">
        <v>2980</v>
      </c>
      <c r="D301" s="1321" t="s">
        <v>49</v>
      </c>
      <c r="E301" s="1322">
        <v>36</v>
      </c>
      <c r="F301" s="682" t="s">
        <v>1053</v>
      </c>
      <c r="G301" s="1369">
        <v>4.66</v>
      </c>
      <c r="H301" s="1369">
        <v>4.66</v>
      </c>
      <c r="I301" s="1224">
        <v>12</v>
      </c>
      <c r="J301" s="1350">
        <f>E301*H301*1.12</f>
        <v>187.8912</v>
      </c>
    </row>
    <row r="302" spans="1:10" ht="153">
      <c r="A302" s="1223" t="s">
        <v>1463</v>
      </c>
      <c r="B302" s="1319" t="s">
        <v>481</v>
      </c>
      <c r="C302" s="1320" t="s">
        <v>2980</v>
      </c>
      <c r="D302" s="1321" t="s">
        <v>49</v>
      </c>
      <c r="E302" s="1322">
        <v>36</v>
      </c>
      <c r="F302" s="682" t="s">
        <v>1053</v>
      </c>
      <c r="G302" s="1369">
        <v>7.96</v>
      </c>
      <c r="H302" s="1369">
        <v>7.96</v>
      </c>
      <c r="I302" s="1224">
        <v>12</v>
      </c>
      <c r="J302" s="1350">
        <f>E302*H302*1.12</f>
        <v>320.94720000000001</v>
      </c>
    </row>
    <row r="303" spans="1:10" ht="178.5">
      <c r="A303" s="1223" t="s">
        <v>1464</v>
      </c>
      <c r="B303" s="1319" t="s">
        <v>483</v>
      </c>
      <c r="C303" s="1320" t="s">
        <v>2984</v>
      </c>
      <c r="D303" s="1321" t="s">
        <v>49</v>
      </c>
      <c r="E303" s="1322">
        <v>36</v>
      </c>
      <c r="F303" s="682" t="s">
        <v>1053</v>
      </c>
      <c r="G303" s="1369">
        <v>7.66</v>
      </c>
      <c r="H303" s="1369">
        <v>7.66</v>
      </c>
      <c r="I303" s="1224">
        <v>12</v>
      </c>
      <c r="J303" s="1350">
        <f>E303*H303*1.12</f>
        <v>308.85120000000001</v>
      </c>
    </row>
    <row r="304" spans="1:10" ht="153">
      <c r="A304" s="1223" t="s">
        <v>1465</v>
      </c>
      <c r="B304" s="1319" t="s">
        <v>486</v>
      </c>
      <c r="C304" s="1320" t="s">
        <v>2985</v>
      </c>
      <c r="D304" s="1321" t="s">
        <v>49</v>
      </c>
      <c r="E304" s="1322">
        <v>36</v>
      </c>
      <c r="F304" s="682" t="s">
        <v>1053</v>
      </c>
      <c r="G304" s="1369">
        <v>6.1</v>
      </c>
      <c r="H304" s="1369">
        <v>6.1</v>
      </c>
      <c r="I304" s="1224">
        <v>12</v>
      </c>
      <c r="J304" s="1350">
        <f>E304*H304*1.12</f>
        <v>245.95200000000003</v>
      </c>
    </row>
    <row r="305" spans="1:10" ht="63.75">
      <c r="A305" s="1223" t="s">
        <v>1466</v>
      </c>
      <c r="B305" s="1319" t="s">
        <v>489</v>
      </c>
      <c r="C305" s="1320" t="s">
        <v>2986</v>
      </c>
      <c r="D305" s="1321" t="s">
        <v>49</v>
      </c>
      <c r="E305" s="1322">
        <v>6</v>
      </c>
      <c r="F305" s="682" t="s">
        <v>1053</v>
      </c>
      <c r="G305" s="1369">
        <v>3.66</v>
      </c>
      <c r="H305" s="1369">
        <v>3.66</v>
      </c>
      <c r="I305" s="1224">
        <v>12</v>
      </c>
      <c r="J305" s="1350">
        <f>E305*H305*1.12</f>
        <v>24.595200000000002</v>
      </c>
    </row>
    <row r="306" spans="1:10" ht="63.75">
      <c r="A306" s="1223" t="s">
        <v>1467</v>
      </c>
      <c r="B306" s="1319" t="s">
        <v>492</v>
      </c>
      <c r="C306" s="1320" t="s">
        <v>2986</v>
      </c>
      <c r="D306" s="1321" t="s">
        <v>49</v>
      </c>
      <c r="E306" s="1322">
        <v>24</v>
      </c>
      <c r="F306" s="682" t="s">
        <v>1053</v>
      </c>
      <c r="G306" s="1369">
        <v>3.66</v>
      </c>
      <c r="H306" s="1369">
        <v>3.66</v>
      </c>
      <c r="I306" s="1224">
        <v>12</v>
      </c>
      <c r="J306" s="1350">
        <f>E306*H306*1.12</f>
        <v>98.380800000000008</v>
      </c>
    </row>
    <row r="307" spans="1:10" ht="63.75">
      <c r="A307" s="1223" t="s">
        <v>1468</v>
      </c>
      <c r="B307" s="1319" t="s">
        <v>495</v>
      </c>
      <c r="C307" s="1320" t="s">
        <v>2986</v>
      </c>
      <c r="D307" s="1321" t="s">
        <v>49</v>
      </c>
      <c r="E307" s="1322">
        <v>24</v>
      </c>
      <c r="F307" s="682" t="s">
        <v>1053</v>
      </c>
      <c r="G307" s="1369">
        <v>9.66</v>
      </c>
      <c r="H307" s="1369">
        <v>9.66</v>
      </c>
      <c r="I307" s="1224">
        <v>12</v>
      </c>
      <c r="J307" s="1350">
        <f>E307*H307*1.12</f>
        <v>259.66080000000005</v>
      </c>
    </row>
    <row r="308" spans="1:10" ht="63.75">
      <c r="A308" s="1223" t="s">
        <v>1469</v>
      </c>
      <c r="B308" s="1319" t="s">
        <v>497</v>
      </c>
      <c r="C308" s="1320" t="s">
        <v>2986</v>
      </c>
      <c r="D308" s="1321" t="s">
        <v>49</v>
      </c>
      <c r="E308" s="1322">
        <v>24</v>
      </c>
      <c r="F308" s="682" t="s">
        <v>1053</v>
      </c>
      <c r="G308" s="1369">
        <v>3.66</v>
      </c>
      <c r="H308" s="1369">
        <v>3.66</v>
      </c>
      <c r="I308" s="1224">
        <v>12</v>
      </c>
      <c r="J308" s="1350">
        <f>E308*H308*1.12</f>
        <v>98.380800000000008</v>
      </c>
    </row>
    <row r="309" spans="1:10" ht="63.75">
      <c r="A309" s="1223" t="s">
        <v>1470</v>
      </c>
      <c r="B309" s="1319" t="s">
        <v>498</v>
      </c>
      <c r="C309" s="1320" t="s">
        <v>2987</v>
      </c>
      <c r="D309" s="1321" t="s">
        <v>49</v>
      </c>
      <c r="E309" s="1322">
        <v>24</v>
      </c>
      <c r="F309" s="682" t="s">
        <v>1053</v>
      </c>
      <c r="G309" s="1369">
        <v>3.66</v>
      </c>
      <c r="H309" s="1369">
        <v>3.66</v>
      </c>
      <c r="I309" s="1224">
        <v>12</v>
      </c>
      <c r="J309" s="1350">
        <f>E309*H309*1.12</f>
        <v>98.380800000000008</v>
      </c>
    </row>
    <row r="310" spans="1:10" ht="63.75">
      <c r="A310" s="1223" t="s">
        <v>1471</v>
      </c>
      <c r="B310" s="1319" t="s">
        <v>500</v>
      </c>
      <c r="C310" s="1320" t="s">
        <v>2986</v>
      </c>
      <c r="D310" s="1321" t="s">
        <v>49</v>
      </c>
      <c r="E310" s="1322">
        <v>24</v>
      </c>
      <c r="F310" s="682" t="s">
        <v>1053</v>
      </c>
      <c r="G310" s="1369">
        <v>10.9</v>
      </c>
      <c r="H310" s="1369">
        <v>10.9</v>
      </c>
      <c r="I310" s="1224">
        <v>12</v>
      </c>
      <c r="J310" s="1350">
        <f>E310*H310*1.12</f>
        <v>292.99200000000008</v>
      </c>
    </row>
    <row r="311" spans="1:10" ht="63.75">
      <c r="A311" s="1223" t="s">
        <v>1472</v>
      </c>
      <c r="B311" s="1319" t="s">
        <v>501</v>
      </c>
      <c r="C311" s="1320" t="s">
        <v>2986</v>
      </c>
      <c r="D311" s="1321" t="s">
        <v>49</v>
      </c>
      <c r="E311" s="1322">
        <v>24</v>
      </c>
      <c r="F311" s="682" t="s">
        <v>1053</v>
      </c>
      <c r="G311" s="1369">
        <v>10.9</v>
      </c>
      <c r="H311" s="1369">
        <v>10.9</v>
      </c>
      <c r="I311" s="1224">
        <v>12</v>
      </c>
      <c r="J311" s="1350">
        <f>E311*H311*1.12</f>
        <v>292.99200000000008</v>
      </c>
    </row>
    <row r="312" spans="1:10" ht="63.75">
      <c r="A312" s="1223" t="s">
        <v>1473</v>
      </c>
      <c r="B312" s="1319" t="s">
        <v>502</v>
      </c>
      <c r="C312" s="1320" t="s">
        <v>2986</v>
      </c>
      <c r="D312" s="1321" t="s">
        <v>49</v>
      </c>
      <c r="E312" s="1322">
        <v>60</v>
      </c>
      <c r="F312" s="682" t="s">
        <v>1053</v>
      </c>
      <c r="G312" s="1369">
        <v>3.66</v>
      </c>
      <c r="H312" s="1369">
        <v>3.66</v>
      </c>
      <c r="I312" s="1224">
        <v>12</v>
      </c>
      <c r="J312" s="1350">
        <f>E312*H312*1.12</f>
        <v>245.95200000000006</v>
      </c>
    </row>
    <row r="313" spans="1:10" ht="63.75">
      <c r="A313" s="1223" t="s">
        <v>1474</v>
      </c>
      <c r="B313" s="1319" t="s">
        <v>2988</v>
      </c>
      <c r="C313" s="1320" t="s">
        <v>2986</v>
      </c>
      <c r="D313" s="1321" t="s">
        <v>49</v>
      </c>
      <c r="E313" s="1322">
        <v>60</v>
      </c>
      <c r="F313" s="682" t="s">
        <v>1053</v>
      </c>
      <c r="G313" s="1369">
        <v>3.66</v>
      </c>
      <c r="H313" s="1369">
        <v>3.66</v>
      </c>
      <c r="I313" s="1224">
        <v>12</v>
      </c>
      <c r="J313" s="1350">
        <f>E313*H313*1.12</f>
        <v>245.95200000000006</v>
      </c>
    </row>
    <row r="314" spans="1:10" ht="63.75">
      <c r="A314" s="1223" t="s">
        <v>1475</v>
      </c>
      <c r="B314" s="1319" t="s">
        <v>2989</v>
      </c>
      <c r="C314" s="1320" t="s">
        <v>2986</v>
      </c>
      <c r="D314" s="1321" t="s">
        <v>49</v>
      </c>
      <c r="E314" s="1322">
        <v>60</v>
      </c>
      <c r="F314" s="682" t="s">
        <v>1053</v>
      </c>
      <c r="G314" s="1369">
        <v>23.66</v>
      </c>
      <c r="H314" s="1369">
        <v>23.66</v>
      </c>
      <c r="I314" s="1224">
        <v>12</v>
      </c>
      <c r="J314" s="1350">
        <f>E314*H314*1.12</f>
        <v>1589.952</v>
      </c>
    </row>
    <row r="315" spans="1:10" ht="63.75">
      <c r="A315" s="1223" t="s">
        <v>1476</v>
      </c>
      <c r="B315" s="1319" t="s">
        <v>505</v>
      </c>
      <c r="C315" s="1320" t="s">
        <v>2986</v>
      </c>
      <c r="D315" s="1321" t="s">
        <v>49</v>
      </c>
      <c r="E315" s="1322">
        <v>60</v>
      </c>
      <c r="F315" s="682" t="s">
        <v>1053</v>
      </c>
      <c r="G315" s="1369">
        <v>11.86</v>
      </c>
      <c r="H315" s="1369">
        <v>11.86</v>
      </c>
      <c r="I315" s="1224">
        <v>12</v>
      </c>
      <c r="J315" s="1350">
        <f>E315*H315*1.12</f>
        <v>796.99199999999996</v>
      </c>
    </row>
    <row r="316" spans="1:10" ht="63.75">
      <c r="A316" s="1223" t="s">
        <v>1477</v>
      </c>
      <c r="B316" s="1319" t="s">
        <v>506</v>
      </c>
      <c r="C316" s="1320" t="s">
        <v>2986</v>
      </c>
      <c r="D316" s="1321" t="s">
        <v>49</v>
      </c>
      <c r="E316" s="1322">
        <v>60</v>
      </c>
      <c r="F316" s="682" t="s">
        <v>1053</v>
      </c>
      <c r="G316" s="1369">
        <v>23.66</v>
      </c>
      <c r="H316" s="1369">
        <v>23.66</v>
      </c>
      <c r="I316" s="1224">
        <v>12</v>
      </c>
      <c r="J316" s="1350">
        <f>E316*H316*1.12</f>
        <v>1589.952</v>
      </c>
    </row>
    <row r="317" spans="1:10" ht="63.75">
      <c r="A317" s="1223" t="s">
        <v>1478</v>
      </c>
      <c r="B317" s="1319" t="s">
        <v>507</v>
      </c>
      <c r="C317" s="1320" t="s">
        <v>2986</v>
      </c>
      <c r="D317" s="1321" t="s">
        <v>49</v>
      </c>
      <c r="E317" s="1322">
        <v>60</v>
      </c>
      <c r="F317" s="682" t="s">
        <v>1053</v>
      </c>
      <c r="G317" s="1369">
        <v>11.86</v>
      </c>
      <c r="H317" s="1369">
        <v>11.86</v>
      </c>
      <c r="I317" s="1224">
        <v>12</v>
      </c>
      <c r="J317" s="1350">
        <f>E317*H317*1.12</f>
        <v>796.99199999999996</v>
      </c>
    </row>
    <row r="318" spans="1:10" ht="63.75">
      <c r="A318" s="1223" t="s">
        <v>1479</v>
      </c>
      <c r="B318" s="1319" t="s">
        <v>508</v>
      </c>
      <c r="C318" s="1320" t="s">
        <v>2986</v>
      </c>
      <c r="D318" s="1321" t="s">
        <v>49</v>
      </c>
      <c r="E318" s="1322">
        <v>60</v>
      </c>
      <c r="F318" s="682" t="s">
        <v>1053</v>
      </c>
      <c r="G318" s="1369">
        <v>14.8</v>
      </c>
      <c r="H318" s="1369">
        <v>14.8</v>
      </c>
      <c r="I318" s="1224">
        <v>12</v>
      </c>
      <c r="J318" s="1350">
        <f>E318*H318*1.12</f>
        <v>994.56000000000006</v>
      </c>
    </row>
    <row r="319" spans="1:10" ht="63.75">
      <c r="A319" s="1223" t="s">
        <v>1480</v>
      </c>
      <c r="B319" s="1319" t="s">
        <v>509</v>
      </c>
      <c r="C319" s="1320" t="s">
        <v>2986</v>
      </c>
      <c r="D319" s="1321" t="s">
        <v>49</v>
      </c>
      <c r="E319" s="1322">
        <v>60</v>
      </c>
      <c r="F319" s="682" t="s">
        <v>1053</v>
      </c>
      <c r="G319" s="1369">
        <v>14.8</v>
      </c>
      <c r="H319" s="1369">
        <v>14.8</v>
      </c>
      <c r="I319" s="1224">
        <v>12</v>
      </c>
      <c r="J319" s="1350">
        <f>E319*H319*1.12</f>
        <v>994.56000000000006</v>
      </c>
    </row>
    <row r="320" spans="1:10" ht="63.75">
      <c r="A320" s="1223" t="s">
        <v>1481</v>
      </c>
      <c r="B320" s="1319" t="s">
        <v>510</v>
      </c>
      <c r="C320" s="1320" t="s">
        <v>2986</v>
      </c>
      <c r="D320" s="1321" t="s">
        <v>49</v>
      </c>
      <c r="E320" s="1322">
        <v>60</v>
      </c>
      <c r="F320" s="682" t="s">
        <v>1053</v>
      </c>
      <c r="G320" s="1369">
        <v>14.8</v>
      </c>
      <c r="H320" s="1369">
        <v>14.8</v>
      </c>
      <c r="I320" s="1224">
        <v>12</v>
      </c>
      <c r="J320" s="1350">
        <f>E320*H320*1.12</f>
        <v>994.56000000000006</v>
      </c>
    </row>
    <row r="321" spans="1:10" ht="63.75">
      <c r="A321" s="1223" t="s">
        <v>1482</v>
      </c>
      <c r="B321" s="1319" t="s">
        <v>469</v>
      </c>
      <c r="C321" s="1320" t="s">
        <v>2986</v>
      </c>
      <c r="D321" s="1321" t="s">
        <v>49</v>
      </c>
      <c r="E321" s="1322">
        <v>60</v>
      </c>
      <c r="F321" s="682" t="s">
        <v>1053</v>
      </c>
      <c r="G321" s="1369">
        <v>12.36</v>
      </c>
      <c r="H321" s="1369">
        <v>12.36</v>
      </c>
      <c r="I321" s="1224">
        <v>12</v>
      </c>
      <c r="J321" s="1350">
        <f>E321*H321*1.12</f>
        <v>830.59199999999998</v>
      </c>
    </row>
    <row r="322" spans="1:10" ht="63.75">
      <c r="A322" s="1223" t="s">
        <v>1483</v>
      </c>
      <c r="B322" s="1319" t="s">
        <v>511</v>
      </c>
      <c r="C322" s="1320" t="s">
        <v>2986</v>
      </c>
      <c r="D322" s="1321" t="s">
        <v>49</v>
      </c>
      <c r="E322" s="1322">
        <v>45</v>
      </c>
      <c r="F322" s="682" t="s">
        <v>1053</v>
      </c>
      <c r="G322" s="1369">
        <v>11.86</v>
      </c>
      <c r="H322" s="1369">
        <v>11.86</v>
      </c>
      <c r="I322" s="1224">
        <v>12</v>
      </c>
      <c r="J322" s="1350">
        <f>E322*H322*1.12</f>
        <v>597.74400000000003</v>
      </c>
    </row>
    <row r="323" spans="1:10" ht="63.75">
      <c r="A323" s="1223" t="s">
        <v>1484</v>
      </c>
      <c r="B323" s="1319" t="s">
        <v>512</v>
      </c>
      <c r="C323" s="1320" t="s">
        <v>2986</v>
      </c>
      <c r="D323" s="1321" t="s">
        <v>49</v>
      </c>
      <c r="E323" s="1322">
        <v>45</v>
      </c>
      <c r="F323" s="682" t="s">
        <v>1053</v>
      </c>
      <c r="G323" s="1369">
        <v>41</v>
      </c>
      <c r="H323" s="1369">
        <v>41</v>
      </c>
      <c r="I323" s="1224">
        <v>12</v>
      </c>
      <c r="J323" s="1350">
        <f>E323*H323*1.12</f>
        <v>2066.4</v>
      </c>
    </row>
    <row r="324" spans="1:10" ht="63.75">
      <c r="A324" s="1223" t="s">
        <v>1485</v>
      </c>
      <c r="B324" s="1319" t="s">
        <v>513</v>
      </c>
      <c r="C324" s="1320" t="s">
        <v>2986</v>
      </c>
      <c r="D324" s="1321" t="s">
        <v>49</v>
      </c>
      <c r="E324" s="1322">
        <v>45</v>
      </c>
      <c r="F324" s="682" t="s">
        <v>1053</v>
      </c>
      <c r="G324" s="1369">
        <v>41</v>
      </c>
      <c r="H324" s="1369">
        <v>41</v>
      </c>
      <c r="I324" s="1224">
        <v>12</v>
      </c>
      <c r="J324" s="1350">
        <f>E324*H324*1.12</f>
        <v>2066.4</v>
      </c>
    </row>
    <row r="325" spans="1:10" ht="153">
      <c r="A325" s="1223" t="s">
        <v>1486</v>
      </c>
      <c r="B325" s="1319" t="s">
        <v>2990</v>
      </c>
      <c r="C325" s="1320" t="s">
        <v>2991</v>
      </c>
      <c r="D325" s="1231" t="s">
        <v>87</v>
      </c>
      <c r="E325" s="1322">
        <v>36</v>
      </c>
      <c r="F325" s="682" t="s">
        <v>1053</v>
      </c>
      <c r="G325" s="1369">
        <v>21.66</v>
      </c>
      <c r="H325" s="1369">
        <v>21.66</v>
      </c>
      <c r="I325" s="1224">
        <v>12</v>
      </c>
      <c r="J325" s="1350">
        <f>E325*H325*1.12</f>
        <v>873.33120000000008</v>
      </c>
    </row>
    <row r="326" spans="1:10" ht="178.5">
      <c r="A326" s="1223" t="s">
        <v>1487</v>
      </c>
      <c r="B326" s="1319" t="s">
        <v>516</v>
      </c>
      <c r="C326" s="1320" t="s">
        <v>2992</v>
      </c>
      <c r="D326" s="1231" t="s">
        <v>87</v>
      </c>
      <c r="E326" s="1322">
        <v>30</v>
      </c>
      <c r="F326" s="682" t="s">
        <v>1053</v>
      </c>
      <c r="G326" s="1369">
        <v>11.86</v>
      </c>
      <c r="H326" s="1369">
        <v>11.86</v>
      </c>
      <c r="I326" s="1224">
        <v>12</v>
      </c>
      <c r="J326" s="1350">
        <f>E326*H326*1.12</f>
        <v>398.49599999999998</v>
      </c>
    </row>
    <row r="327" spans="1:10" ht="178.5">
      <c r="A327" s="1223" t="s">
        <v>1488</v>
      </c>
      <c r="B327" s="1319" t="s">
        <v>518</v>
      </c>
      <c r="C327" s="1320" t="s">
        <v>2992</v>
      </c>
      <c r="D327" s="1231" t="s">
        <v>49</v>
      </c>
      <c r="E327" s="1370">
        <v>30</v>
      </c>
      <c r="F327" s="682" t="s">
        <v>1053</v>
      </c>
      <c r="G327" s="1369">
        <v>14.8</v>
      </c>
      <c r="H327" s="1369">
        <v>14.8</v>
      </c>
      <c r="I327" s="1224">
        <v>12</v>
      </c>
      <c r="J327" s="1350">
        <f>E327*H327*1.12</f>
        <v>497.28000000000003</v>
      </c>
    </row>
    <row r="328" spans="1:10">
      <c r="A328" s="1236"/>
      <c r="B328" s="1269"/>
      <c r="C328" s="1269"/>
      <c r="D328" s="1270"/>
      <c r="E328" s="1271"/>
      <c r="F328" s="1241"/>
      <c r="G328" s="1242"/>
      <c r="H328" s="1354"/>
      <c r="I328" s="1355" t="s">
        <v>1052</v>
      </c>
      <c r="J328" s="1371">
        <f>SUM(J297:J327)</f>
        <v>19121.356800000001</v>
      </c>
    </row>
    <row r="329" spans="1:10">
      <c r="A329" s="1214" t="s">
        <v>1053</v>
      </c>
      <c r="B329" s="1352" t="s">
        <v>2780</v>
      </c>
      <c r="C329" s="1329"/>
      <c r="D329" s="1217"/>
      <c r="E329" s="1218"/>
      <c r="F329" s="1222"/>
      <c r="G329" s="1251"/>
      <c r="H329" s="1217"/>
      <c r="I329" s="1222"/>
      <c r="J329" s="1222"/>
    </row>
    <row r="330" spans="1:10" ht="191.25">
      <c r="A330" s="1223" t="s">
        <v>1055</v>
      </c>
      <c r="B330" s="1319" t="s">
        <v>522</v>
      </c>
      <c r="C330" s="1320" t="s">
        <v>523</v>
      </c>
      <c r="D330" s="1305" t="s">
        <v>49</v>
      </c>
      <c r="E330" s="1322">
        <v>12</v>
      </c>
      <c r="F330" s="1229"/>
      <c r="G330" s="1230"/>
      <c r="H330" s="1231"/>
      <c r="I330" s="1229"/>
      <c r="J330" s="1229"/>
    </row>
    <row r="331" spans="1:10" ht="178.5">
      <c r="A331" s="1223" t="s">
        <v>1057</v>
      </c>
      <c r="B331" s="1319" t="s">
        <v>525</v>
      </c>
      <c r="C331" s="1320" t="s">
        <v>526</v>
      </c>
      <c r="D331" s="1305" t="s">
        <v>49</v>
      </c>
      <c r="E331" s="1322">
        <v>9</v>
      </c>
      <c r="F331" s="1229"/>
      <c r="G331" s="1230"/>
      <c r="H331" s="1231"/>
      <c r="I331" s="1229"/>
      <c r="J331" s="1229"/>
    </row>
    <row r="332" spans="1:10" ht="191.25">
      <c r="A332" s="1223" t="s">
        <v>1058</v>
      </c>
      <c r="B332" s="1319" t="s">
        <v>528</v>
      </c>
      <c r="C332" s="1320" t="s">
        <v>2993</v>
      </c>
      <c r="D332" s="1305" t="s">
        <v>49</v>
      </c>
      <c r="E332" s="1322">
        <v>12</v>
      </c>
      <c r="F332" s="1229"/>
      <c r="G332" s="1230"/>
      <c r="H332" s="1231"/>
      <c r="I332" s="1229"/>
      <c r="J332" s="1229"/>
    </row>
    <row r="333" spans="1:10" ht="191.25">
      <c r="A333" s="1223" t="s">
        <v>1489</v>
      </c>
      <c r="B333" s="1319" t="s">
        <v>531</v>
      </c>
      <c r="C333" s="1320" t="s">
        <v>532</v>
      </c>
      <c r="D333" s="1305" t="s">
        <v>49</v>
      </c>
      <c r="E333" s="1322">
        <v>6</v>
      </c>
      <c r="F333" s="1229"/>
      <c r="G333" s="1230"/>
      <c r="H333" s="1231"/>
      <c r="I333" s="1229"/>
      <c r="J333" s="1229"/>
    </row>
    <row r="334" spans="1:10" ht="178.5">
      <c r="A334" s="1223" t="s">
        <v>1490</v>
      </c>
      <c r="B334" s="1319" t="s">
        <v>533</v>
      </c>
      <c r="C334" s="1320" t="s">
        <v>534</v>
      </c>
      <c r="D334" s="1305" t="s">
        <v>49</v>
      </c>
      <c r="E334" s="1322">
        <v>9</v>
      </c>
      <c r="F334" s="1229"/>
      <c r="G334" s="1230"/>
      <c r="H334" s="1231"/>
      <c r="I334" s="1229"/>
      <c r="J334" s="1229"/>
    </row>
    <row r="335" spans="1:10" ht="216.75">
      <c r="A335" s="1223" t="s">
        <v>1491</v>
      </c>
      <c r="B335" s="1319" t="s">
        <v>535</v>
      </c>
      <c r="C335" s="1320" t="s">
        <v>536</v>
      </c>
      <c r="D335" s="1305" t="s">
        <v>49</v>
      </c>
      <c r="E335" s="1322">
        <v>6</v>
      </c>
      <c r="F335" s="1229"/>
      <c r="G335" s="1230"/>
      <c r="H335" s="1231"/>
      <c r="I335" s="1229"/>
      <c r="J335" s="1229"/>
    </row>
    <row r="336" spans="1:10" ht="153">
      <c r="A336" s="1223" t="s">
        <v>1492</v>
      </c>
      <c r="B336" s="1319" t="s">
        <v>537</v>
      </c>
      <c r="C336" s="1320" t="s">
        <v>2994</v>
      </c>
      <c r="D336" s="1305" t="s">
        <v>49</v>
      </c>
      <c r="E336" s="1322">
        <v>12</v>
      </c>
      <c r="F336" s="1229"/>
      <c r="G336" s="1230"/>
      <c r="H336" s="1231"/>
      <c r="I336" s="1229"/>
      <c r="J336" s="1229"/>
    </row>
    <row r="337" spans="1:10" ht="178.5">
      <c r="A337" s="1223" t="s">
        <v>1493</v>
      </c>
      <c r="B337" s="1319" t="s">
        <v>539</v>
      </c>
      <c r="C337" s="1320" t="s">
        <v>540</v>
      </c>
      <c r="D337" s="1305" t="s">
        <v>49</v>
      </c>
      <c r="E337" s="1322">
        <v>12</v>
      </c>
      <c r="F337" s="1229"/>
      <c r="G337" s="1230"/>
      <c r="H337" s="1231"/>
      <c r="I337" s="1229"/>
      <c r="J337" s="1229"/>
    </row>
    <row r="338" spans="1:10" ht="216.75">
      <c r="A338" s="1223" t="s">
        <v>1494</v>
      </c>
      <c r="B338" s="1319" t="s">
        <v>541</v>
      </c>
      <c r="C338" s="1320" t="s">
        <v>542</v>
      </c>
      <c r="D338" s="1305" t="s">
        <v>49</v>
      </c>
      <c r="E338" s="1322">
        <v>12</v>
      </c>
      <c r="F338" s="1229"/>
      <c r="G338" s="1230"/>
      <c r="H338" s="1231"/>
      <c r="I338" s="1229"/>
      <c r="J338" s="1229"/>
    </row>
    <row r="339" spans="1:10" ht="178.5">
      <c r="A339" s="1223" t="s">
        <v>1495</v>
      </c>
      <c r="B339" s="1319" t="s">
        <v>543</v>
      </c>
      <c r="C339" s="1320" t="s">
        <v>2995</v>
      </c>
      <c r="D339" s="1305" t="s">
        <v>49</v>
      </c>
      <c r="E339" s="1322">
        <v>36</v>
      </c>
      <c r="F339" s="1229"/>
      <c r="G339" s="1230"/>
      <c r="H339" s="1231"/>
      <c r="I339" s="1229"/>
      <c r="J339" s="1229"/>
    </row>
    <row r="340" spans="1:10" ht="178.5">
      <c r="A340" s="1223" t="s">
        <v>1496</v>
      </c>
      <c r="B340" s="1319" t="s">
        <v>545</v>
      </c>
      <c r="C340" s="1320" t="s">
        <v>2996</v>
      </c>
      <c r="D340" s="1305" t="s">
        <v>49</v>
      </c>
      <c r="E340" s="1322">
        <v>12</v>
      </c>
      <c r="F340" s="1229"/>
      <c r="G340" s="1230"/>
      <c r="H340" s="1231"/>
      <c r="I340" s="1229"/>
      <c r="J340" s="1229"/>
    </row>
    <row r="341" spans="1:10" ht="191.25">
      <c r="A341" s="1223" t="s">
        <v>1497</v>
      </c>
      <c r="B341" s="1319" t="s">
        <v>547</v>
      </c>
      <c r="C341" s="1320" t="s">
        <v>548</v>
      </c>
      <c r="D341" s="1305" t="s">
        <v>49</v>
      </c>
      <c r="E341" s="1322">
        <v>12</v>
      </c>
      <c r="F341" s="1229"/>
      <c r="G341" s="1230"/>
      <c r="H341" s="1231"/>
      <c r="I341" s="1229"/>
      <c r="J341" s="1229"/>
    </row>
    <row r="342" spans="1:10" ht="191.25">
      <c r="A342" s="1223" t="s">
        <v>1498</v>
      </c>
      <c r="B342" s="1319" t="s">
        <v>549</v>
      </c>
      <c r="C342" s="1320" t="s">
        <v>550</v>
      </c>
      <c r="D342" s="1305" t="s">
        <v>49</v>
      </c>
      <c r="E342" s="1322">
        <v>6</v>
      </c>
      <c r="F342" s="1229"/>
      <c r="G342" s="1230"/>
      <c r="H342" s="1231"/>
      <c r="I342" s="1229"/>
      <c r="J342" s="1229"/>
    </row>
    <row r="343" spans="1:10" ht="191.25">
      <c r="A343" s="1223" t="s">
        <v>1499</v>
      </c>
      <c r="B343" s="1319" t="s">
        <v>551</v>
      </c>
      <c r="C343" s="1320" t="s">
        <v>552</v>
      </c>
      <c r="D343" s="1305" t="s">
        <v>49</v>
      </c>
      <c r="E343" s="1322">
        <v>12</v>
      </c>
      <c r="F343" s="1229"/>
      <c r="G343" s="1230"/>
      <c r="H343" s="1231"/>
      <c r="I343" s="1229"/>
      <c r="J343" s="1229"/>
    </row>
    <row r="344" spans="1:10" ht="191.25">
      <c r="A344" s="1223" t="s">
        <v>1500</v>
      </c>
      <c r="B344" s="1319" t="s">
        <v>553</v>
      </c>
      <c r="C344" s="1320" t="s">
        <v>554</v>
      </c>
      <c r="D344" s="1305" t="s">
        <v>49</v>
      </c>
      <c r="E344" s="1322">
        <v>6</v>
      </c>
      <c r="F344" s="1229"/>
      <c r="G344" s="1230"/>
      <c r="H344" s="1231"/>
      <c r="I344" s="1229"/>
      <c r="J344" s="1229"/>
    </row>
    <row r="345" spans="1:10" ht="178.5">
      <c r="A345" s="1223" t="s">
        <v>1501</v>
      </c>
      <c r="B345" s="1319" t="s">
        <v>555</v>
      </c>
      <c r="C345" s="1320" t="s">
        <v>556</v>
      </c>
      <c r="D345" s="1305" t="s">
        <v>49</v>
      </c>
      <c r="E345" s="1322">
        <v>6</v>
      </c>
      <c r="F345" s="1229"/>
      <c r="G345" s="1230"/>
      <c r="H345" s="1231"/>
      <c r="I345" s="1229"/>
      <c r="J345" s="1229"/>
    </row>
    <row r="346" spans="1:10">
      <c r="A346" s="1236"/>
      <c r="B346" s="1242"/>
      <c r="C346" s="1269"/>
      <c r="D346" s="1270"/>
      <c r="E346" s="1271"/>
      <c r="F346" s="1241"/>
      <c r="G346" s="1242"/>
      <c r="H346" s="1270"/>
      <c r="I346" s="1244" t="s">
        <v>1059</v>
      </c>
      <c r="J346" s="1245"/>
    </row>
    <row r="347" spans="1:10">
      <c r="A347" s="1214" t="s">
        <v>1060</v>
      </c>
      <c r="B347" s="1352" t="s">
        <v>2779</v>
      </c>
      <c r="C347" s="1329"/>
      <c r="D347" s="1217"/>
      <c r="E347" s="1218"/>
      <c r="F347" s="1222"/>
      <c r="G347" s="1251"/>
      <c r="H347" s="1217"/>
      <c r="I347" s="1222"/>
      <c r="J347" s="1222"/>
    </row>
    <row r="348" spans="1:10" ht="114.75">
      <c r="A348" s="1223" t="s">
        <v>1062</v>
      </c>
      <c r="B348" s="1319" t="s">
        <v>560</v>
      </c>
      <c r="C348" s="1320" t="s">
        <v>561</v>
      </c>
      <c r="D348" s="1305" t="s">
        <v>49</v>
      </c>
      <c r="E348" s="1322">
        <v>60</v>
      </c>
      <c r="F348" s="1229"/>
      <c r="G348" s="1230"/>
      <c r="H348" s="1231"/>
      <c r="I348" s="1229"/>
      <c r="J348" s="1229"/>
    </row>
    <row r="349" spans="1:10" ht="114.75">
      <c r="A349" s="1223" t="s">
        <v>1065</v>
      </c>
      <c r="B349" s="1319" t="s">
        <v>562</v>
      </c>
      <c r="C349" s="1320" t="s">
        <v>561</v>
      </c>
      <c r="D349" s="1305" t="s">
        <v>49</v>
      </c>
      <c r="E349" s="1322">
        <v>240</v>
      </c>
      <c r="F349" s="1229"/>
      <c r="G349" s="1230"/>
      <c r="H349" s="1231"/>
      <c r="I349" s="1229"/>
      <c r="J349" s="1229"/>
    </row>
    <row r="350" spans="1:10" ht="114.75">
      <c r="A350" s="1223" t="s">
        <v>1067</v>
      </c>
      <c r="B350" s="1319" t="s">
        <v>2997</v>
      </c>
      <c r="C350" s="1320" t="s">
        <v>561</v>
      </c>
      <c r="D350" s="1305" t="s">
        <v>49</v>
      </c>
      <c r="E350" s="1322">
        <v>12</v>
      </c>
      <c r="F350" s="1229"/>
      <c r="G350" s="1230"/>
      <c r="H350" s="1231"/>
      <c r="I350" s="1229"/>
      <c r="J350" s="1229"/>
    </row>
    <row r="351" spans="1:10" ht="114.75">
      <c r="A351" s="1223" t="s">
        <v>1068</v>
      </c>
      <c r="B351" s="1319" t="s">
        <v>564</v>
      </c>
      <c r="C351" s="1320" t="s">
        <v>561</v>
      </c>
      <c r="D351" s="1305" t="s">
        <v>49</v>
      </c>
      <c r="E351" s="1322">
        <v>6</v>
      </c>
      <c r="F351" s="1229"/>
      <c r="G351" s="1230"/>
      <c r="H351" s="1231"/>
      <c r="I351" s="1229"/>
      <c r="J351" s="1229"/>
    </row>
    <row r="352" spans="1:10">
      <c r="A352" s="1236"/>
      <c r="B352" s="1268"/>
      <c r="C352" s="1269"/>
      <c r="D352" s="1270"/>
      <c r="E352" s="1271"/>
      <c r="F352" s="1241"/>
      <c r="G352" s="1242"/>
      <c r="H352" s="1270"/>
      <c r="I352" s="1244" t="s">
        <v>1083</v>
      </c>
      <c r="J352" s="1245"/>
    </row>
    <row r="353" spans="1:10">
      <c r="A353" s="1214" t="s">
        <v>1135</v>
      </c>
      <c r="B353" s="1352" t="s">
        <v>2778</v>
      </c>
      <c r="C353" s="1329"/>
      <c r="D353" s="1372"/>
      <c r="E353" s="1345"/>
      <c r="F353" s="1222"/>
      <c r="G353" s="1251"/>
      <c r="H353" s="1217"/>
      <c r="I353" s="1222"/>
      <c r="J353" s="1222"/>
    </row>
    <row r="354" spans="1:10" ht="114.75">
      <c r="A354" s="1223" t="s">
        <v>1136</v>
      </c>
      <c r="B354" s="1319" t="s">
        <v>2998</v>
      </c>
      <c r="C354" s="1320" t="s">
        <v>2707</v>
      </c>
      <c r="D354" s="1305" t="s">
        <v>49</v>
      </c>
      <c r="E354" s="1322">
        <v>150</v>
      </c>
      <c r="F354" s="1229"/>
      <c r="G354" s="1230"/>
      <c r="H354" s="1231"/>
      <c r="I354" s="1229"/>
      <c r="J354" s="1229"/>
    </row>
    <row r="355" spans="1:10" ht="409.5">
      <c r="A355" s="1223" t="s">
        <v>1139</v>
      </c>
      <c r="B355" s="1319" t="s">
        <v>569</v>
      </c>
      <c r="C355" s="1320" t="s">
        <v>570</v>
      </c>
      <c r="D355" s="1305" t="s">
        <v>49</v>
      </c>
      <c r="E355" s="1322">
        <v>90</v>
      </c>
      <c r="F355" s="1229"/>
      <c r="G355" s="1230"/>
      <c r="H355" s="1231"/>
      <c r="I355" s="1229"/>
      <c r="J355" s="1229"/>
    </row>
    <row r="356" spans="1:10">
      <c r="A356" s="1236"/>
      <c r="B356" s="1268"/>
      <c r="C356" s="1269"/>
      <c r="D356" s="1270"/>
      <c r="E356" s="1271"/>
      <c r="F356" s="1241"/>
      <c r="G356" s="1242"/>
      <c r="H356" s="1242"/>
      <c r="I356" s="1244" t="s">
        <v>1146</v>
      </c>
      <c r="J356" s="1362"/>
    </row>
    <row r="357" spans="1:10">
      <c r="A357" s="1214" t="s">
        <v>1147</v>
      </c>
      <c r="B357" s="1352" t="s">
        <v>2777</v>
      </c>
      <c r="C357" s="1334"/>
      <c r="D357" s="1217"/>
      <c r="E357" s="1218"/>
      <c r="F357" s="1222"/>
      <c r="G357" s="1251"/>
      <c r="H357" s="1217"/>
      <c r="I357" s="1222"/>
      <c r="J357" s="1222"/>
    </row>
    <row r="358" spans="1:10" ht="51">
      <c r="A358" s="1223" t="s">
        <v>1148</v>
      </c>
      <c r="B358" s="1319" t="s">
        <v>574</v>
      </c>
      <c r="C358" s="1320" t="s">
        <v>574</v>
      </c>
      <c r="D358" s="1321" t="s">
        <v>31</v>
      </c>
      <c r="E358" s="1322">
        <v>3</v>
      </c>
      <c r="F358" s="1229"/>
      <c r="G358" s="1230"/>
      <c r="H358" s="1231"/>
      <c r="I358" s="1229"/>
      <c r="J358" s="1229"/>
    </row>
    <row r="359" spans="1:10" ht="25.5">
      <c r="A359" s="1223" t="s">
        <v>1151</v>
      </c>
      <c r="B359" s="1319" t="s">
        <v>576</v>
      </c>
      <c r="C359" s="1320" t="s">
        <v>576</v>
      </c>
      <c r="D359" s="1321" t="s">
        <v>31</v>
      </c>
      <c r="E359" s="1322">
        <v>3</v>
      </c>
      <c r="F359" s="1229"/>
      <c r="G359" s="1230"/>
      <c r="H359" s="1231"/>
      <c r="I359" s="1229"/>
      <c r="J359" s="1229"/>
    </row>
    <row r="360" spans="1:10" ht="114.75">
      <c r="A360" s="1223" t="s">
        <v>1154</v>
      </c>
      <c r="B360" s="1319" t="s">
        <v>577</v>
      </c>
      <c r="C360" s="1320" t="s">
        <v>2708</v>
      </c>
      <c r="D360" s="1321" t="s">
        <v>31</v>
      </c>
      <c r="E360" s="1322">
        <v>9</v>
      </c>
      <c r="F360" s="1229"/>
      <c r="G360" s="1230"/>
      <c r="H360" s="1231"/>
      <c r="I360" s="1229"/>
      <c r="J360" s="1229"/>
    </row>
    <row r="361" spans="1:10" ht="114.75">
      <c r="A361" s="1223" t="s">
        <v>1502</v>
      </c>
      <c r="B361" s="1319" t="s">
        <v>578</v>
      </c>
      <c r="C361" s="1320" t="s">
        <v>2709</v>
      </c>
      <c r="D361" s="1321" t="s">
        <v>31</v>
      </c>
      <c r="E361" s="1322">
        <v>9</v>
      </c>
      <c r="F361" s="1229"/>
      <c r="G361" s="1230"/>
      <c r="H361" s="1231"/>
      <c r="I361" s="1229"/>
      <c r="J361" s="1229"/>
    </row>
    <row r="362" spans="1:10" ht="114.75">
      <c r="A362" s="1223" t="s">
        <v>1503</v>
      </c>
      <c r="B362" s="1319" t="s">
        <v>579</v>
      </c>
      <c r="C362" s="1320" t="s">
        <v>2710</v>
      </c>
      <c r="D362" s="1321" t="s">
        <v>31</v>
      </c>
      <c r="E362" s="1322">
        <v>9</v>
      </c>
      <c r="F362" s="1229"/>
      <c r="G362" s="1230"/>
      <c r="H362" s="1231"/>
      <c r="I362" s="1229"/>
      <c r="J362" s="1229"/>
    </row>
    <row r="363" spans="1:10" ht="114.75">
      <c r="A363" s="1223" t="s">
        <v>1504</v>
      </c>
      <c r="B363" s="1319" t="s">
        <v>580</v>
      </c>
      <c r="C363" s="1320" t="s">
        <v>2712</v>
      </c>
      <c r="D363" s="1321" t="s">
        <v>31</v>
      </c>
      <c r="E363" s="1322">
        <v>18</v>
      </c>
      <c r="F363" s="1229"/>
      <c r="G363" s="1230"/>
      <c r="H363" s="1231"/>
      <c r="I363" s="1229"/>
      <c r="J363" s="1229"/>
    </row>
    <row r="364" spans="1:10" ht="127.5">
      <c r="A364" s="1223" t="s">
        <v>1505</v>
      </c>
      <c r="B364" s="1319" t="s">
        <v>581</v>
      </c>
      <c r="C364" s="1320" t="s">
        <v>2711</v>
      </c>
      <c r="D364" s="1321" t="s">
        <v>31</v>
      </c>
      <c r="E364" s="1322">
        <v>30</v>
      </c>
      <c r="F364" s="1229"/>
      <c r="G364" s="1230"/>
      <c r="H364" s="1231"/>
      <c r="I364" s="1229"/>
      <c r="J364" s="1229"/>
    </row>
    <row r="365" spans="1:10">
      <c r="A365" s="1236"/>
      <c r="B365" s="1268"/>
      <c r="C365" s="1269"/>
      <c r="D365" s="1270"/>
      <c r="E365" s="1271"/>
      <c r="F365" s="1241"/>
      <c r="G365" s="1242"/>
      <c r="H365" s="1270"/>
      <c r="I365" s="1244" t="s">
        <v>1157</v>
      </c>
      <c r="J365" s="1245"/>
    </row>
    <row r="366" spans="1:10">
      <c r="A366" s="1214" t="s">
        <v>1158</v>
      </c>
      <c r="B366" s="1352" t="s">
        <v>2776</v>
      </c>
      <c r="C366" s="1334"/>
      <c r="D366" s="1217"/>
      <c r="E366" s="1218"/>
      <c r="F366" s="1222"/>
      <c r="G366" s="1251"/>
      <c r="H366" s="1217"/>
      <c r="I366" s="1222"/>
      <c r="J366" s="1222"/>
    </row>
    <row r="367" spans="1:10" ht="114.75">
      <c r="A367" s="1311" t="s">
        <v>1506</v>
      </c>
      <c r="B367" s="1319" t="s">
        <v>2999</v>
      </c>
      <c r="C367" s="1320" t="s">
        <v>2713</v>
      </c>
      <c r="D367" s="1328" t="s">
        <v>31</v>
      </c>
      <c r="E367" s="1373">
        <v>3</v>
      </c>
      <c r="F367" s="1229"/>
      <c r="G367" s="1230"/>
      <c r="H367" s="1231"/>
      <c r="I367" s="1229"/>
      <c r="J367" s="1229"/>
    </row>
    <row r="368" spans="1:10" ht="114.75">
      <c r="A368" s="1311" t="s">
        <v>1508</v>
      </c>
      <c r="B368" s="1319" t="s">
        <v>3000</v>
      </c>
      <c r="C368" s="1320" t="s">
        <v>588</v>
      </c>
      <c r="D368" s="1328" t="s">
        <v>31</v>
      </c>
      <c r="E368" s="1373">
        <v>3</v>
      </c>
      <c r="F368" s="1229"/>
      <c r="G368" s="1230"/>
      <c r="H368" s="1231"/>
      <c r="I368" s="1229"/>
      <c r="J368" s="1229"/>
    </row>
    <row r="369" spans="1:10" ht="127.5">
      <c r="A369" s="1311" t="s">
        <v>1509</v>
      </c>
      <c r="B369" s="1319" t="s">
        <v>3001</v>
      </c>
      <c r="C369" s="1320" t="s">
        <v>590</v>
      </c>
      <c r="D369" s="1328" t="s">
        <v>31</v>
      </c>
      <c r="E369" s="1373">
        <v>3</v>
      </c>
      <c r="F369" s="1229"/>
      <c r="G369" s="1230"/>
      <c r="H369" s="1231"/>
      <c r="I369" s="1229"/>
      <c r="J369" s="1229"/>
    </row>
    <row r="370" spans="1:10" ht="127.5">
      <c r="A370" s="1311" t="s">
        <v>1160</v>
      </c>
      <c r="B370" s="1319" t="s">
        <v>3002</v>
      </c>
      <c r="C370" s="1320" t="s">
        <v>592</v>
      </c>
      <c r="D370" s="1328" t="s">
        <v>31</v>
      </c>
      <c r="E370" s="1373">
        <v>3</v>
      </c>
      <c r="F370" s="1229"/>
      <c r="G370" s="1230"/>
      <c r="H370" s="1231"/>
      <c r="I370" s="1229"/>
      <c r="J370" s="1229"/>
    </row>
    <row r="371" spans="1:10" ht="114.75">
      <c r="A371" s="1311" t="s">
        <v>1163</v>
      </c>
      <c r="B371" s="1319" t="s">
        <v>1507</v>
      </c>
      <c r="C371" s="1320" t="s">
        <v>593</v>
      </c>
      <c r="D371" s="1328" t="s">
        <v>31</v>
      </c>
      <c r="E371" s="1373">
        <v>3</v>
      </c>
      <c r="F371" s="1229"/>
      <c r="G371" s="1230"/>
      <c r="H371" s="1231"/>
      <c r="I371" s="1229"/>
      <c r="J371" s="1229"/>
    </row>
    <row r="372" spans="1:10" ht="204">
      <c r="A372" s="1311" t="s">
        <v>1166</v>
      </c>
      <c r="B372" s="1319" t="s">
        <v>594</v>
      </c>
      <c r="C372" s="1320" t="s">
        <v>595</v>
      </c>
      <c r="D372" s="1328" t="s">
        <v>31</v>
      </c>
      <c r="E372" s="1373">
        <v>3</v>
      </c>
      <c r="F372" s="1229"/>
      <c r="G372" s="1230"/>
      <c r="H372" s="1231"/>
      <c r="I372" s="1229"/>
      <c r="J372" s="1229"/>
    </row>
    <row r="373" spans="1:10" ht="204">
      <c r="A373" s="1311" t="s">
        <v>1168</v>
      </c>
      <c r="B373" s="1319" t="s">
        <v>596</v>
      </c>
      <c r="C373" s="1320" t="s">
        <v>3003</v>
      </c>
      <c r="D373" s="1328" t="s">
        <v>31</v>
      </c>
      <c r="E373" s="1373">
        <v>3</v>
      </c>
      <c r="F373" s="1229"/>
      <c r="G373" s="1230"/>
      <c r="H373" s="1231"/>
      <c r="I373" s="1229"/>
      <c r="J373" s="1229"/>
    </row>
    <row r="374" spans="1:10" ht="216.75">
      <c r="A374" s="1311" t="s">
        <v>1171</v>
      </c>
      <c r="B374" s="1319" t="s">
        <v>598</v>
      </c>
      <c r="C374" s="1320" t="s">
        <v>599</v>
      </c>
      <c r="D374" s="1328" t="s">
        <v>31</v>
      </c>
      <c r="E374" s="1373">
        <v>3</v>
      </c>
      <c r="F374" s="1229"/>
      <c r="G374" s="1230"/>
      <c r="H374" s="1231"/>
      <c r="I374" s="1229"/>
      <c r="J374" s="1229"/>
    </row>
    <row r="375" spans="1:10" ht="89.25">
      <c r="A375" s="1311" t="s">
        <v>1173</v>
      </c>
      <c r="B375" s="1319" t="s">
        <v>600</v>
      </c>
      <c r="C375" s="1374" t="s">
        <v>601</v>
      </c>
      <c r="D375" s="1328" t="s">
        <v>31</v>
      </c>
      <c r="E375" s="1373">
        <v>3</v>
      </c>
      <c r="F375" s="1229"/>
      <c r="G375" s="1230"/>
      <c r="H375" s="1231"/>
      <c r="I375" s="1229"/>
      <c r="J375" s="1229"/>
    </row>
    <row r="376" spans="1:10" ht="140.25">
      <c r="A376" s="1311" t="s">
        <v>1510</v>
      </c>
      <c r="B376" s="1319" t="s">
        <v>602</v>
      </c>
      <c r="C376" s="1320" t="s">
        <v>603</v>
      </c>
      <c r="D376" s="1328" t="s">
        <v>31</v>
      </c>
      <c r="E376" s="1373">
        <v>3</v>
      </c>
      <c r="F376" s="1229"/>
      <c r="G376" s="1230"/>
      <c r="H376" s="1231"/>
      <c r="I376" s="1229"/>
      <c r="J376" s="1229"/>
    </row>
    <row r="377" spans="1:10" ht="153">
      <c r="A377" s="1311" t="s">
        <v>1511</v>
      </c>
      <c r="B377" s="1319" t="s">
        <v>604</v>
      </c>
      <c r="C377" s="1320" t="s">
        <v>605</v>
      </c>
      <c r="D377" s="1328" t="s">
        <v>31</v>
      </c>
      <c r="E377" s="1373">
        <v>3</v>
      </c>
      <c r="F377" s="1229"/>
      <c r="G377" s="1230"/>
      <c r="H377" s="1231"/>
      <c r="I377" s="1229"/>
      <c r="J377" s="1229"/>
    </row>
    <row r="378" spans="1:10" ht="153">
      <c r="A378" s="1311" t="s">
        <v>1512</v>
      </c>
      <c r="B378" s="1319" t="s">
        <v>606</v>
      </c>
      <c r="C378" s="1320" t="s">
        <v>607</v>
      </c>
      <c r="D378" s="1328" t="s">
        <v>31</v>
      </c>
      <c r="E378" s="1373">
        <v>3</v>
      </c>
      <c r="F378" s="1229"/>
      <c r="G378" s="1230"/>
      <c r="H378" s="1231"/>
      <c r="I378" s="1229"/>
      <c r="J378" s="1229"/>
    </row>
    <row r="379" spans="1:10" ht="153">
      <c r="A379" s="1311" t="s">
        <v>1513</v>
      </c>
      <c r="B379" s="1319" t="s">
        <v>608</v>
      </c>
      <c r="C379" s="1320" t="s">
        <v>609</v>
      </c>
      <c r="D379" s="1328" t="s">
        <v>31</v>
      </c>
      <c r="E379" s="1373">
        <v>3</v>
      </c>
      <c r="F379" s="1229"/>
      <c r="G379" s="1230"/>
      <c r="H379" s="1231"/>
      <c r="I379" s="1229"/>
      <c r="J379" s="1229"/>
    </row>
    <row r="380" spans="1:10" ht="153">
      <c r="A380" s="1311" t="s">
        <v>1514</v>
      </c>
      <c r="B380" s="1319" t="s">
        <v>610</v>
      </c>
      <c r="C380" s="1320" t="s">
        <v>611</v>
      </c>
      <c r="D380" s="1328" t="s">
        <v>31</v>
      </c>
      <c r="E380" s="1373">
        <v>3</v>
      </c>
      <c r="F380" s="1229"/>
      <c r="G380" s="1230"/>
      <c r="H380" s="1231"/>
      <c r="I380" s="1229"/>
      <c r="J380" s="1229"/>
    </row>
    <row r="381" spans="1:10" ht="153">
      <c r="A381" s="1311" t="s">
        <v>1515</v>
      </c>
      <c r="B381" s="1319" t="s">
        <v>612</v>
      </c>
      <c r="C381" s="1320" t="s">
        <v>613</v>
      </c>
      <c r="D381" s="1328" t="s">
        <v>31</v>
      </c>
      <c r="E381" s="1373">
        <v>3</v>
      </c>
      <c r="F381" s="1229"/>
      <c r="G381" s="1230"/>
      <c r="H381" s="1231"/>
      <c r="I381" s="1229"/>
      <c r="J381" s="1229"/>
    </row>
    <row r="382" spans="1:10" ht="140.25">
      <c r="A382" s="1311" t="s">
        <v>1516</v>
      </c>
      <c r="B382" s="1319" t="s">
        <v>3004</v>
      </c>
      <c r="C382" s="1320" t="s">
        <v>615</v>
      </c>
      <c r="D382" s="1328" t="s">
        <v>31</v>
      </c>
      <c r="E382" s="1373">
        <v>3</v>
      </c>
      <c r="F382" s="1229"/>
      <c r="G382" s="1230"/>
      <c r="H382" s="1231"/>
      <c r="I382" s="1229"/>
      <c r="J382" s="1229"/>
    </row>
    <row r="383" spans="1:10" ht="140.25">
      <c r="A383" s="1311" t="s">
        <v>1517</v>
      </c>
      <c r="B383" s="1319" t="s">
        <v>3005</v>
      </c>
      <c r="C383" s="1320" t="s">
        <v>617</v>
      </c>
      <c r="D383" s="1328" t="s">
        <v>31</v>
      </c>
      <c r="E383" s="1373">
        <v>3</v>
      </c>
      <c r="F383" s="1229"/>
      <c r="G383" s="1230"/>
      <c r="H383" s="1231"/>
      <c r="I383" s="1229"/>
      <c r="J383" s="1229"/>
    </row>
    <row r="384" spans="1:10" ht="140.25">
      <c r="A384" s="1311" t="s">
        <v>1518</v>
      </c>
      <c r="B384" s="1319" t="s">
        <v>618</v>
      </c>
      <c r="C384" s="1320" t="s">
        <v>619</v>
      </c>
      <c r="D384" s="1328" t="s">
        <v>31</v>
      </c>
      <c r="E384" s="1373">
        <v>3</v>
      </c>
      <c r="F384" s="1229"/>
      <c r="G384" s="1230"/>
      <c r="H384" s="1231"/>
      <c r="I384" s="1229"/>
      <c r="J384" s="1229"/>
    </row>
    <row r="385" spans="1:10">
      <c r="A385" s="1236"/>
      <c r="B385" s="1268"/>
      <c r="C385" s="1269"/>
      <c r="D385" s="1270"/>
      <c r="E385" s="1271"/>
      <c r="F385" s="1241"/>
      <c r="G385" s="1242"/>
      <c r="H385" s="1270"/>
      <c r="I385" s="1244" t="s">
        <v>1176</v>
      </c>
      <c r="J385" s="1245"/>
    </row>
    <row r="386" spans="1:10">
      <c r="A386" s="1214" t="s">
        <v>1177</v>
      </c>
      <c r="B386" s="1352" t="s">
        <v>3006</v>
      </c>
      <c r="C386" s="1329"/>
      <c r="D386" s="1217"/>
      <c r="E386" s="1218"/>
      <c r="F386" s="1222"/>
      <c r="G386" s="1251"/>
      <c r="H386" s="1217"/>
      <c r="I386" s="1222"/>
      <c r="J386" s="1222"/>
    </row>
    <row r="387" spans="1:10" ht="76.5">
      <c r="A387" s="1223" t="s">
        <v>1178</v>
      </c>
      <c r="B387" s="1326" t="s">
        <v>3007</v>
      </c>
      <c r="C387" s="1367" t="s">
        <v>624</v>
      </c>
      <c r="D387" s="1231" t="s">
        <v>87</v>
      </c>
      <c r="E387" s="1276">
        <v>3</v>
      </c>
      <c r="F387" s="1229"/>
      <c r="G387" s="1230"/>
      <c r="H387" s="1231"/>
      <c r="I387" s="1229"/>
      <c r="J387" s="1229"/>
    </row>
    <row r="388" spans="1:10" ht="76.5">
      <c r="A388" s="1223" t="s">
        <v>1179</v>
      </c>
      <c r="B388" s="1326" t="s">
        <v>625</v>
      </c>
      <c r="C388" s="1320" t="s">
        <v>626</v>
      </c>
      <c r="D388" s="1231" t="s">
        <v>87</v>
      </c>
      <c r="E388" s="1276">
        <v>3</v>
      </c>
      <c r="F388" s="1229"/>
      <c r="G388" s="1230"/>
      <c r="H388" s="1231"/>
      <c r="I388" s="1229"/>
      <c r="J388" s="1229"/>
    </row>
    <row r="389" spans="1:10" ht="89.25">
      <c r="A389" s="1223" t="s">
        <v>1180</v>
      </c>
      <c r="B389" s="1326" t="s">
        <v>627</v>
      </c>
      <c r="C389" s="1320" t="s">
        <v>628</v>
      </c>
      <c r="D389" s="1231" t="s">
        <v>87</v>
      </c>
      <c r="E389" s="1276">
        <v>3</v>
      </c>
      <c r="F389" s="1229"/>
      <c r="G389" s="1230"/>
      <c r="H389" s="1231"/>
      <c r="I389" s="1229"/>
      <c r="J389" s="1229"/>
    </row>
    <row r="390" spans="1:10" ht="89.25">
      <c r="A390" s="1223" t="s">
        <v>1181</v>
      </c>
      <c r="B390" s="1326" t="s">
        <v>629</v>
      </c>
      <c r="C390" s="1320" t="s">
        <v>630</v>
      </c>
      <c r="D390" s="1231" t="s">
        <v>87</v>
      </c>
      <c r="E390" s="1276">
        <v>3</v>
      </c>
      <c r="F390" s="1229"/>
      <c r="G390" s="1230"/>
      <c r="H390" s="1231"/>
      <c r="I390" s="1229"/>
      <c r="J390" s="1229"/>
    </row>
    <row r="391" spans="1:10" ht="102">
      <c r="A391" s="1223" t="s">
        <v>1519</v>
      </c>
      <c r="B391" s="1326" t="s">
        <v>631</v>
      </c>
      <c r="C391" s="1320" t="s">
        <v>632</v>
      </c>
      <c r="D391" s="1231" t="s">
        <v>87</v>
      </c>
      <c r="E391" s="1276">
        <v>3</v>
      </c>
      <c r="F391" s="1229"/>
      <c r="G391" s="1230"/>
      <c r="H391" s="1231"/>
      <c r="I391" s="1229"/>
      <c r="J391" s="1229"/>
    </row>
    <row r="392" spans="1:10" ht="76.5">
      <c r="A392" s="1223" t="s">
        <v>1182</v>
      </c>
      <c r="B392" s="1326" t="s">
        <v>633</v>
      </c>
      <c r="C392" s="1320" t="s">
        <v>634</v>
      </c>
      <c r="D392" s="1231" t="s">
        <v>87</v>
      </c>
      <c r="E392" s="1276">
        <v>3</v>
      </c>
      <c r="F392" s="1229"/>
      <c r="G392" s="1230"/>
      <c r="H392" s="1231"/>
      <c r="I392" s="1229"/>
      <c r="J392" s="1229"/>
    </row>
    <row r="393" spans="1:10" ht="63.75">
      <c r="A393" s="1223" t="s">
        <v>1183</v>
      </c>
      <c r="B393" s="1326" t="s">
        <v>3008</v>
      </c>
      <c r="C393" s="1320" t="s">
        <v>636</v>
      </c>
      <c r="D393" s="1231" t="s">
        <v>87</v>
      </c>
      <c r="E393" s="1276">
        <v>3</v>
      </c>
      <c r="F393" s="1229"/>
      <c r="G393" s="1230"/>
      <c r="H393" s="1231"/>
      <c r="I393" s="1229"/>
      <c r="J393" s="1229"/>
    </row>
    <row r="394" spans="1:10" ht="76.5">
      <c r="A394" s="1223" t="s">
        <v>1184</v>
      </c>
      <c r="B394" s="1326" t="s">
        <v>637</v>
      </c>
      <c r="C394" s="1320" t="s">
        <v>638</v>
      </c>
      <c r="D394" s="1231" t="s">
        <v>87</v>
      </c>
      <c r="E394" s="1276">
        <v>3</v>
      </c>
      <c r="F394" s="1229"/>
      <c r="G394" s="1230"/>
      <c r="H394" s="1231"/>
      <c r="I394" s="1229"/>
      <c r="J394" s="1229"/>
    </row>
    <row r="395" spans="1:10" ht="76.5">
      <c r="A395" s="1223" t="s">
        <v>1185</v>
      </c>
      <c r="B395" s="1326" t="s">
        <v>639</v>
      </c>
      <c r="C395" s="1320" t="s">
        <v>640</v>
      </c>
      <c r="D395" s="1231" t="s">
        <v>87</v>
      </c>
      <c r="E395" s="1276">
        <v>3</v>
      </c>
      <c r="F395" s="1229"/>
      <c r="G395" s="1230"/>
      <c r="H395" s="1231"/>
      <c r="I395" s="1229"/>
      <c r="J395" s="1229"/>
    </row>
    <row r="396" spans="1:10" ht="89.25">
      <c r="A396" s="1223" t="s">
        <v>1186</v>
      </c>
      <c r="B396" s="1326" t="s">
        <v>641</v>
      </c>
      <c r="C396" s="1320" t="s">
        <v>642</v>
      </c>
      <c r="D396" s="1231" t="s">
        <v>87</v>
      </c>
      <c r="E396" s="1276">
        <v>3</v>
      </c>
      <c r="F396" s="1229"/>
      <c r="G396" s="1230"/>
      <c r="H396" s="1231"/>
      <c r="I396" s="1229"/>
      <c r="J396" s="1229"/>
    </row>
    <row r="397" spans="1:10" ht="114.75">
      <c r="A397" s="1223" t="s">
        <v>1187</v>
      </c>
      <c r="B397" s="1326" t="s">
        <v>643</v>
      </c>
      <c r="C397" s="1320" t="s">
        <v>644</v>
      </c>
      <c r="D397" s="1231" t="s">
        <v>87</v>
      </c>
      <c r="E397" s="1276">
        <v>3</v>
      </c>
      <c r="F397" s="1229"/>
      <c r="G397" s="1230"/>
      <c r="H397" s="1231"/>
      <c r="I397" s="1229"/>
      <c r="J397" s="1229"/>
    </row>
    <row r="398" spans="1:10" ht="89.25">
      <c r="A398" s="1223" t="s">
        <v>1188</v>
      </c>
      <c r="B398" s="1326" t="s">
        <v>645</v>
      </c>
      <c r="C398" s="1320" t="s">
        <v>646</v>
      </c>
      <c r="D398" s="1231" t="s">
        <v>87</v>
      </c>
      <c r="E398" s="1276">
        <v>3</v>
      </c>
      <c r="F398" s="1229"/>
      <c r="G398" s="1230"/>
      <c r="H398" s="1231"/>
      <c r="I398" s="1229"/>
      <c r="J398" s="1229"/>
    </row>
    <row r="399" spans="1:10" ht="63.75">
      <c r="A399" s="1223" t="s">
        <v>1189</v>
      </c>
      <c r="B399" s="1326" t="s">
        <v>647</v>
      </c>
      <c r="C399" s="1320" t="s">
        <v>648</v>
      </c>
      <c r="D399" s="1231" t="s">
        <v>87</v>
      </c>
      <c r="E399" s="1276">
        <v>3</v>
      </c>
      <c r="F399" s="1229"/>
      <c r="G399" s="1230"/>
      <c r="H399" s="1231"/>
      <c r="I399" s="1229"/>
      <c r="J399" s="1229"/>
    </row>
    <row r="400" spans="1:10" ht="76.5">
      <c r="A400" s="1223" t="s">
        <v>1191</v>
      </c>
      <c r="B400" s="1326" t="s">
        <v>649</v>
      </c>
      <c r="C400" s="1320" t="s">
        <v>650</v>
      </c>
      <c r="D400" s="1231" t="s">
        <v>87</v>
      </c>
      <c r="E400" s="1276">
        <v>3</v>
      </c>
      <c r="F400" s="1229"/>
      <c r="G400" s="1230"/>
      <c r="H400" s="1231"/>
      <c r="I400" s="1229"/>
      <c r="J400" s="1229"/>
    </row>
    <row r="401" spans="1:10" ht="89.25">
      <c r="A401" s="1223" t="s">
        <v>1192</v>
      </c>
      <c r="B401" s="1326" t="s">
        <v>651</v>
      </c>
      <c r="C401" s="1320" t="s">
        <v>652</v>
      </c>
      <c r="D401" s="1231" t="s">
        <v>87</v>
      </c>
      <c r="E401" s="1276">
        <v>3</v>
      </c>
      <c r="F401" s="1229"/>
      <c r="G401" s="1230"/>
      <c r="H401" s="1231"/>
      <c r="I401" s="1229"/>
      <c r="J401" s="1229"/>
    </row>
    <row r="402" spans="1:10" ht="76.5">
      <c r="A402" s="1223" t="s">
        <v>1193</v>
      </c>
      <c r="B402" s="1326" t="s">
        <v>653</v>
      </c>
      <c r="C402" s="1320" t="s">
        <v>654</v>
      </c>
      <c r="D402" s="1231" t="s">
        <v>87</v>
      </c>
      <c r="E402" s="1276">
        <v>3</v>
      </c>
      <c r="F402" s="1229"/>
      <c r="G402" s="1230"/>
      <c r="H402" s="1231"/>
      <c r="I402" s="1229"/>
      <c r="J402" s="1229"/>
    </row>
    <row r="403" spans="1:10" ht="89.25">
      <c r="A403" s="1223" t="s">
        <v>1194</v>
      </c>
      <c r="B403" s="1326" t="s">
        <v>655</v>
      </c>
      <c r="C403" s="1320" t="s">
        <v>656</v>
      </c>
      <c r="D403" s="1231" t="s">
        <v>87</v>
      </c>
      <c r="E403" s="1276">
        <v>3</v>
      </c>
      <c r="F403" s="1229"/>
      <c r="G403" s="1230"/>
      <c r="H403" s="1231"/>
      <c r="I403" s="1229"/>
      <c r="J403" s="1229"/>
    </row>
    <row r="404" spans="1:10" ht="102">
      <c r="A404" s="1223" t="s">
        <v>1197</v>
      </c>
      <c r="B404" s="1326" t="s">
        <v>657</v>
      </c>
      <c r="C404" s="1320" t="s">
        <v>658</v>
      </c>
      <c r="D404" s="1231" t="s">
        <v>87</v>
      </c>
      <c r="E404" s="1276">
        <v>3</v>
      </c>
      <c r="F404" s="1229"/>
      <c r="G404" s="1230"/>
      <c r="H404" s="1231"/>
      <c r="I404" s="1229"/>
      <c r="J404" s="1229"/>
    </row>
    <row r="405" spans="1:10" ht="89.25">
      <c r="A405" s="1223" t="s">
        <v>1520</v>
      </c>
      <c r="B405" s="1326" t="s">
        <v>659</v>
      </c>
      <c r="C405" s="1320" t="s">
        <v>660</v>
      </c>
      <c r="D405" s="1231" t="s">
        <v>87</v>
      </c>
      <c r="E405" s="1276">
        <v>3</v>
      </c>
      <c r="F405" s="1229"/>
      <c r="G405" s="1230"/>
      <c r="H405" s="1231"/>
      <c r="I405" s="1229"/>
      <c r="J405" s="1229"/>
    </row>
    <row r="406" spans="1:10" ht="76.5">
      <c r="A406" s="1223" t="s">
        <v>1521</v>
      </c>
      <c r="B406" s="1326" t="s">
        <v>661</v>
      </c>
      <c r="C406" s="1320" t="s">
        <v>662</v>
      </c>
      <c r="D406" s="1231" t="s">
        <v>87</v>
      </c>
      <c r="E406" s="1276">
        <v>3</v>
      </c>
      <c r="F406" s="1229"/>
      <c r="G406" s="1230"/>
      <c r="H406" s="1231"/>
      <c r="I406" s="1229"/>
      <c r="J406" s="1229"/>
    </row>
    <row r="407" spans="1:10" ht="89.25">
      <c r="A407" s="1223" t="s">
        <v>1522</v>
      </c>
      <c r="B407" s="1326" t="s">
        <v>663</v>
      </c>
      <c r="C407" s="1320" t="s">
        <v>664</v>
      </c>
      <c r="D407" s="1231" t="s">
        <v>87</v>
      </c>
      <c r="E407" s="1276">
        <v>3</v>
      </c>
      <c r="F407" s="1229"/>
      <c r="G407" s="1230"/>
      <c r="H407" s="1231"/>
      <c r="I407" s="1229"/>
      <c r="J407" s="1229"/>
    </row>
    <row r="408" spans="1:10" ht="102">
      <c r="A408" s="1223" t="s">
        <v>1523</v>
      </c>
      <c r="B408" s="1326" t="s">
        <v>665</v>
      </c>
      <c r="C408" s="1320" t="s">
        <v>666</v>
      </c>
      <c r="D408" s="1231" t="s">
        <v>87</v>
      </c>
      <c r="E408" s="1276">
        <v>3</v>
      </c>
      <c r="F408" s="1229"/>
      <c r="G408" s="1230"/>
      <c r="H408" s="1231"/>
      <c r="I408" s="1229"/>
      <c r="J408" s="1229"/>
    </row>
    <row r="409" spans="1:10" ht="76.5">
      <c r="A409" s="1223" t="s">
        <v>1524</v>
      </c>
      <c r="B409" s="1326" t="s">
        <v>667</v>
      </c>
      <c r="C409" s="1320" t="s">
        <v>668</v>
      </c>
      <c r="D409" s="1231" t="s">
        <v>87</v>
      </c>
      <c r="E409" s="1276">
        <v>3</v>
      </c>
      <c r="F409" s="1229"/>
      <c r="G409" s="1230"/>
      <c r="H409" s="1231"/>
      <c r="I409" s="1229"/>
      <c r="J409" s="1229"/>
    </row>
    <row r="410" spans="1:10" ht="89.25">
      <c r="A410" s="1223" t="s">
        <v>1525</v>
      </c>
      <c r="B410" s="1326" t="s">
        <v>669</v>
      </c>
      <c r="C410" s="1320" t="s">
        <v>670</v>
      </c>
      <c r="D410" s="1231" t="s">
        <v>87</v>
      </c>
      <c r="E410" s="1276">
        <v>3</v>
      </c>
      <c r="F410" s="1229"/>
      <c r="G410" s="1230"/>
      <c r="H410" s="1231"/>
      <c r="I410" s="1229"/>
      <c r="J410" s="1229"/>
    </row>
    <row r="411" spans="1:10" ht="89.25">
      <c r="A411" s="1223" t="s">
        <v>1526</v>
      </c>
      <c r="B411" s="1326" t="s">
        <v>671</v>
      </c>
      <c r="C411" s="1320" t="s">
        <v>672</v>
      </c>
      <c r="D411" s="1231" t="s">
        <v>87</v>
      </c>
      <c r="E411" s="1276">
        <v>3</v>
      </c>
      <c r="F411" s="1229"/>
      <c r="G411" s="1230"/>
      <c r="H411" s="1231"/>
      <c r="I411" s="1229"/>
      <c r="J411" s="1229"/>
    </row>
    <row r="412" spans="1:10" ht="89.25">
      <c r="A412" s="1223" t="s">
        <v>1527</v>
      </c>
      <c r="B412" s="1326" t="s">
        <v>673</v>
      </c>
      <c r="C412" s="1320" t="s">
        <v>674</v>
      </c>
      <c r="D412" s="1231" t="s">
        <v>87</v>
      </c>
      <c r="E412" s="1276">
        <v>3</v>
      </c>
      <c r="F412" s="1229"/>
      <c r="G412" s="1230"/>
      <c r="H412" s="1231"/>
      <c r="I412" s="1229"/>
      <c r="J412" s="1229"/>
    </row>
    <row r="413" spans="1:10" ht="76.5">
      <c r="A413" s="1223" t="s">
        <v>1528</v>
      </c>
      <c r="B413" s="1326" t="s">
        <v>675</v>
      </c>
      <c r="C413" s="1320" t="s">
        <v>676</v>
      </c>
      <c r="D413" s="1231" t="s">
        <v>87</v>
      </c>
      <c r="E413" s="1276">
        <v>3</v>
      </c>
      <c r="F413" s="1229"/>
      <c r="G413" s="1230"/>
      <c r="H413" s="1231"/>
      <c r="I413" s="1229"/>
      <c r="J413" s="1229"/>
    </row>
    <row r="414" spans="1:10" ht="89.25">
      <c r="A414" s="1223" t="s">
        <v>1529</v>
      </c>
      <c r="B414" s="1326" t="s">
        <v>677</v>
      </c>
      <c r="C414" s="1320" t="s">
        <v>678</v>
      </c>
      <c r="D414" s="1231" t="s">
        <v>87</v>
      </c>
      <c r="E414" s="1276">
        <v>3</v>
      </c>
      <c r="F414" s="1229"/>
      <c r="G414" s="1230"/>
      <c r="H414" s="1231"/>
      <c r="I414" s="1229"/>
      <c r="J414" s="1229"/>
    </row>
    <row r="415" spans="1:10" ht="89.25">
      <c r="A415" s="1223" t="s">
        <v>1530</v>
      </c>
      <c r="B415" s="1326" t="s">
        <v>679</v>
      </c>
      <c r="C415" s="1320" t="s">
        <v>680</v>
      </c>
      <c r="D415" s="1231" t="s">
        <v>87</v>
      </c>
      <c r="E415" s="1276">
        <v>3</v>
      </c>
      <c r="F415" s="1229"/>
      <c r="G415" s="1230"/>
      <c r="H415" s="1231"/>
      <c r="I415" s="1229"/>
      <c r="J415" s="1229"/>
    </row>
    <row r="416" spans="1:10" ht="165.75">
      <c r="A416" s="1223" t="s">
        <v>1531</v>
      </c>
      <c r="B416" s="1326" t="s">
        <v>681</v>
      </c>
      <c r="C416" s="1320" t="s">
        <v>682</v>
      </c>
      <c r="D416" s="1231" t="s">
        <v>87</v>
      </c>
      <c r="E416" s="1276">
        <v>3</v>
      </c>
      <c r="F416" s="1229"/>
      <c r="G416" s="1230"/>
      <c r="H416" s="1231"/>
      <c r="I416" s="1229"/>
      <c r="J416" s="1229"/>
    </row>
    <row r="417" spans="1:10" ht="89.25">
      <c r="A417" s="1223" t="s">
        <v>1532</v>
      </c>
      <c r="B417" s="1326" t="s">
        <v>683</v>
      </c>
      <c r="C417" s="1320" t="s">
        <v>684</v>
      </c>
      <c r="D417" s="1231" t="s">
        <v>87</v>
      </c>
      <c r="E417" s="1276">
        <v>3</v>
      </c>
      <c r="F417" s="1229"/>
      <c r="G417" s="1230"/>
      <c r="H417" s="1231"/>
      <c r="I417" s="1229"/>
      <c r="J417" s="1229"/>
    </row>
    <row r="418" spans="1:10" ht="89.25">
      <c r="A418" s="1223" t="s">
        <v>1533</v>
      </c>
      <c r="B418" s="1326" t="s">
        <v>685</v>
      </c>
      <c r="C418" s="1320" t="s">
        <v>686</v>
      </c>
      <c r="D418" s="1231" t="s">
        <v>87</v>
      </c>
      <c r="E418" s="1276">
        <v>3</v>
      </c>
      <c r="F418" s="1229"/>
      <c r="G418" s="1230"/>
      <c r="H418" s="1231"/>
      <c r="I418" s="1229"/>
      <c r="J418" s="1229"/>
    </row>
    <row r="419" spans="1:10" ht="114.75">
      <c r="A419" s="1223" t="s">
        <v>1534</v>
      </c>
      <c r="B419" s="1326" t="s">
        <v>687</v>
      </c>
      <c r="C419" s="1320" t="s">
        <v>688</v>
      </c>
      <c r="D419" s="1231" t="s">
        <v>87</v>
      </c>
      <c r="E419" s="1276">
        <v>3</v>
      </c>
      <c r="F419" s="1229"/>
      <c r="G419" s="1230"/>
      <c r="H419" s="1231"/>
      <c r="I419" s="1229"/>
      <c r="J419" s="1229"/>
    </row>
    <row r="420" spans="1:10" ht="76.5">
      <c r="A420" s="1223" t="s">
        <v>1535</v>
      </c>
      <c r="B420" s="1326" t="s">
        <v>3009</v>
      </c>
      <c r="C420" s="1320" t="s">
        <v>3010</v>
      </c>
      <c r="D420" s="1231" t="s">
        <v>87</v>
      </c>
      <c r="E420" s="1276">
        <v>3</v>
      </c>
      <c r="F420" s="1229"/>
      <c r="G420" s="1230"/>
      <c r="H420" s="1231"/>
      <c r="I420" s="1229"/>
      <c r="J420" s="1229"/>
    </row>
    <row r="421" spans="1:10" ht="76.5">
      <c r="A421" s="1223" t="s">
        <v>1536</v>
      </c>
      <c r="B421" s="1326" t="s">
        <v>691</v>
      </c>
      <c r="C421" s="1320" t="s">
        <v>692</v>
      </c>
      <c r="D421" s="1231" t="s">
        <v>87</v>
      </c>
      <c r="E421" s="1276">
        <v>3</v>
      </c>
      <c r="F421" s="1229"/>
      <c r="G421" s="1230"/>
      <c r="H421" s="1231"/>
      <c r="I421" s="1229"/>
      <c r="J421" s="1229"/>
    </row>
    <row r="422" spans="1:10" ht="89.25">
      <c r="A422" s="1223" t="s">
        <v>1537</v>
      </c>
      <c r="B422" s="1326" t="s">
        <v>693</v>
      </c>
      <c r="C422" s="1320" t="s">
        <v>694</v>
      </c>
      <c r="D422" s="1231" t="s">
        <v>87</v>
      </c>
      <c r="E422" s="1276">
        <v>3</v>
      </c>
      <c r="F422" s="1229"/>
      <c r="G422" s="1230"/>
      <c r="H422" s="1231"/>
      <c r="I422" s="1229"/>
      <c r="J422" s="1229"/>
    </row>
    <row r="423" spans="1:10" ht="63.75">
      <c r="A423" s="1223" t="s">
        <v>1538</v>
      </c>
      <c r="B423" s="1326" t="s">
        <v>695</v>
      </c>
      <c r="C423" s="1320" t="s">
        <v>696</v>
      </c>
      <c r="D423" s="1231" t="s">
        <v>87</v>
      </c>
      <c r="E423" s="1276">
        <v>3</v>
      </c>
      <c r="F423" s="1229"/>
      <c r="G423" s="1230"/>
      <c r="H423" s="1231"/>
      <c r="I423" s="1229"/>
      <c r="J423" s="1229"/>
    </row>
    <row r="424" spans="1:10" ht="76.5">
      <c r="A424" s="1223" t="s">
        <v>1539</v>
      </c>
      <c r="B424" s="1326" t="s">
        <v>697</v>
      </c>
      <c r="C424" s="1320" t="s">
        <v>698</v>
      </c>
      <c r="D424" s="1231" t="s">
        <v>87</v>
      </c>
      <c r="E424" s="1276">
        <v>3</v>
      </c>
      <c r="F424" s="1229"/>
      <c r="G424" s="1230"/>
      <c r="H424" s="1231"/>
      <c r="I424" s="1229"/>
      <c r="J424" s="1229"/>
    </row>
    <row r="425" spans="1:10" ht="89.25">
      <c r="A425" s="1223" t="s">
        <v>1540</v>
      </c>
      <c r="B425" s="1326" t="s">
        <v>699</v>
      </c>
      <c r="C425" s="1320" t="s">
        <v>700</v>
      </c>
      <c r="D425" s="1231" t="s">
        <v>87</v>
      </c>
      <c r="E425" s="1276">
        <v>3</v>
      </c>
      <c r="F425" s="1229"/>
      <c r="G425" s="1230"/>
      <c r="H425" s="1231"/>
      <c r="I425" s="1229"/>
      <c r="J425" s="1229"/>
    </row>
    <row r="426" spans="1:10" ht="89.25">
      <c r="A426" s="1223" t="s">
        <v>1541</v>
      </c>
      <c r="B426" s="1326" t="s">
        <v>701</v>
      </c>
      <c r="C426" s="1320" t="s">
        <v>702</v>
      </c>
      <c r="D426" s="1231" t="s">
        <v>87</v>
      </c>
      <c r="E426" s="1276">
        <v>3</v>
      </c>
      <c r="F426" s="1229"/>
      <c r="G426" s="1230"/>
      <c r="H426" s="1231"/>
      <c r="I426" s="1229"/>
      <c r="J426" s="1229"/>
    </row>
    <row r="427" spans="1:10" ht="76.5">
      <c r="A427" s="1223" t="s">
        <v>1542</v>
      </c>
      <c r="B427" s="1326" t="s">
        <v>703</v>
      </c>
      <c r="C427" s="1320" t="s">
        <v>704</v>
      </c>
      <c r="D427" s="1231" t="s">
        <v>87</v>
      </c>
      <c r="E427" s="1276">
        <v>3</v>
      </c>
      <c r="F427" s="1229"/>
      <c r="G427" s="1230"/>
      <c r="H427" s="1231"/>
      <c r="I427" s="1229"/>
      <c r="J427" s="1229"/>
    </row>
    <row r="428" spans="1:10" ht="76.5">
      <c r="A428" s="1223" t="s">
        <v>1543</v>
      </c>
      <c r="B428" s="1326" t="s">
        <v>705</v>
      </c>
      <c r="C428" s="1320" t="s">
        <v>706</v>
      </c>
      <c r="D428" s="1231" t="s">
        <v>87</v>
      </c>
      <c r="E428" s="1276">
        <v>3</v>
      </c>
      <c r="F428" s="1229"/>
      <c r="G428" s="1230"/>
      <c r="H428" s="1231"/>
      <c r="I428" s="1229"/>
      <c r="J428" s="1229"/>
    </row>
    <row r="429" spans="1:10" ht="76.5">
      <c r="A429" s="1223" t="s">
        <v>1544</v>
      </c>
      <c r="B429" s="1326" t="s">
        <v>707</v>
      </c>
      <c r="C429" s="1320" t="s">
        <v>708</v>
      </c>
      <c r="D429" s="1231" t="s">
        <v>87</v>
      </c>
      <c r="E429" s="1276">
        <v>3</v>
      </c>
      <c r="F429" s="1229"/>
      <c r="G429" s="1230"/>
      <c r="H429" s="1231"/>
      <c r="I429" s="1229"/>
      <c r="J429" s="1229"/>
    </row>
    <row r="430" spans="1:10" ht="63.75">
      <c r="A430" s="1223" t="s">
        <v>1545</v>
      </c>
      <c r="B430" s="1326" t="s">
        <v>709</v>
      </c>
      <c r="C430" s="1320" t="s">
        <v>710</v>
      </c>
      <c r="D430" s="1231" t="s">
        <v>87</v>
      </c>
      <c r="E430" s="1276">
        <v>3</v>
      </c>
      <c r="F430" s="1229"/>
      <c r="G430" s="1230"/>
      <c r="H430" s="1231"/>
      <c r="I430" s="1229"/>
      <c r="J430" s="1229"/>
    </row>
    <row r="431" spans="1:10" ht="89.25">
      <c r="A431" s="1223" t="s">
        <v>1546</v>
      </c>
      <c r="B431" s="1326" t="s">
        <v>711</v>
      </c>
      <c r="C431" s="1320" t="s">
        <v>712</v>
      </c>
      <c r="D431" s="1231" t="s">
        <v>87</v>
      </c>
      <c r="E431" s="1276">
        <v>3</v>
      </c>
      <c r="F431" s="1229"/>
      <c r="G431" s="1230"/>
      <c r="H431" s="1231"/>
      <c r="I431" s="1229"/>
      <c r="J431" s="1229"/>
    </row>
    <row r="432" spans="1:10" ht="76.5">
      <c r="A432" s="1223" t="s">
        <v>1547</v>
      </c>
      <c r="B432" s="1326" t="s">
        <v>713</v>
      </c>
      <c r="C432" s="1320" t="s">
        <v>714</v>
      </c>
      <c r="D432" s="1231" t="s">
        <v>87</v>
      </c>
      <c r="E432" s="1276">
        <v>3</v>
      </c>
      <c r="F432" s="1229"/>
      <c r="G432" s="1230"/>
      <c r="H432" s="1231"/>
      <c r="I432" s="1229"/>
      <c r="J432" s="1229"/>
    </row>
    <row r="433" spans="1:10" ht="76.5">
      <c r="A433" s="1223" t="s">
        <v>1548</v>
      </c>
      <c r="B433" s="1326" t="s">
        <v>715</v>
      </c>
      <c r="C433" s="1320" t="s">
        <v>716</v>
      </c>
      <c r="D433" s="1231" t="s">
        <v>87</v>
      </c>
      <c r="E433" s="1276">
        <v>3</v>
      </c>
      <c r="F433" s="1229"/>
      <c r="G433" s="1230"/>
      <c r="H433" s="1231"/>
      <c r="I433" s="1229"/>
      <c r="J433" s="1229"/>
    </row>
    <row r="434" spans="1:10" ht="76.5">
      <c r="A434" s="1223" t="s">
        <v>1549</v>
      </c>
      <c r="B434" s="1326" t="s">
        <v>717</v>
      </c>
      <c r="C434" s="1320" t="s">
        <v>718</v>
      </c>
      <c r="D434" s="1231" t="s">
        <v>87</v>
      </c>
      <c r="E434" s="1276">
        <v>3</v>
      </c>
      <c r="F434" s="1229"/>
      <c r="G434" s="1230"/>
      <c r="H434" s="1231"/>
      <c r="I434" s="1229"/>
      <c r="J434" s="1229"/>
    </row>
    <row r="435" spans="1:10" ht="76.5">
      <c r="A435" s="1223" t="s">
        <v>1550</v>
      </c>
      <c r="B435" s="1326" t="s">
        <v>719</v>
      </c>
      <c r="C435" s="1320" t="s">
        <v>720</v>
      </c>
      <c r="D435" s="1231" t="s">
        <v>87</v>
      </c>
      <c r="E435" s="1276">
        <v>3</v>
      </c>
      <c r="F435" s="1229"/>
      <c r="G435" s="1230"/>
      <c r="H435" s="1231"/>
      <c r="I435" s="1229"/>
      <c r="J435" s="1229"/>
    </row>
    <row r="436" spans="1:10" ht="76.5">
      <c r="A436" s="1223" t="s">
        <v>1551</v>
      </c>
      <c r="B436" s="1326" t="s">
        <v>721</v>
      </c>
      <c r="C436" s="1320" t="s">
        <v>722</v>
      </c>
      <c r="D436" s="1231" t="s">
        <v>87</v>
      </c>
      <c r="E436" s="1276">
        <v>3</v>
      </c>
      <c r="F436" s="1229"/>
      <c r="G436" s="1230"/>
      <c r="H436" s="1231"/>
      <c r="I436" s="1229"/>
      <c r="J436" s="1229"/>
    </row>
    <row r="437" spans="1:10" ht="140.25">
      <c r="A437" s="1223" t="s">
        <v>1552</v>
      </c>
      <c r="B437" s="1326" t="s">
        <v>723</v>
      </c>
      <c r="C437" s="1320" t="s">
        <v>2714</v>
      </c>
      <c r="D437" s="1231" t="s">
        <v>87</v>
      </c>
      <c r="E437" s="1276">
        <v>3</v>
      </c>
      <c r="F437" s="1229"/>
      <c r="G437" s="1230"/>
      <c r="H437" s="1231"/>
      <c r="I437" s="1229"/>
      <c r="J437" s="1229"/>
    </row>
    <row r="438" spans="1:10" ht="77.25">
      <c r="A438" s="1223" t="s">
        <v>1553</v>
      </c>
      <c r="B438" s="1224" t="s">
        <v>724</v>
      </c>
      <c r="C438" s="1225" t="s">
        <v>725</v>
      </c>
      <c r="D438" s="1231" t="s">
        <v>87</v>
      </c>
      <c r="E438" s="1276">
        <v>3</v>
      </c>
      <c r="F438" s="1375"/>
      <c r="G438" s="1375"/>
      <c r="H438" s="1375"/>
      <c r="I438" s="1375"/>
      <c r="J438" s="1375"/>
    </row>
    <row r="439" spans="1:10">
      <c r="A439" s="1236"/>
      <c r="B439" s="1376"/>
      <c r="C439" s="1377"/>
      <c r="D439" s="1354"/>
      <c r="E439" s="1378"/>
      <c r="F439" s="1353"/>
      <c r="G439" s="1242"/>
      <c r="H439" s="1354"/>
      <c r="I439" s="1355" t="s">
        <v>1199</v>
      </c>
      <c r="J439" s="1356"/>
    </row>
    <row r="440" spans="1:10">
      <c r="A440" s="1214" t="s">
        <v>1200</v>
      </c>
      <c r="B440" s="1379" t="s">
        <v>3011</v>
      </c>
      <c r="C440" s="1334"/>
      <c r="D440" s="1217"/>
      <c r="E440" s="1218"/>
      <c r="F440" s="1222"/>
      <c r="G440" s="1251"/>
      <c r="H440" s="1217"/>
      <c r="I440" s="1222"/>
      <c r="J440" s="1222"/>
    </row>
    <row r="441" spans="1:10" ht="204">
      <c r="A441" s="1223" t="s">
        <v>1202</v>
      </c>
      <c r="B441" s="1319" t="s">
        <v>729</v>
      </c>
      <c r="C441" s="1320" t="s">
        <v>2715</v>
      </c>
      <c r="D441" s="1231" t="s">
        <v>31</v>
      </c>
      <c r="E441" s="1323">
        <v>3000</v>
      </c>
      <c r="F441" s="1231">
        <v>25</v>
      </c>
      <c r="G441" s="1380">
        <v>4.5999999999999996</v>
      </c>
      <c r="H441" s="1381">
        <f>F441*G441</f>
        <v>114.99999999999999</v>
      </c>
      <c r="I441" s="1224">
        <v>12</v>
      </c>
      <c r="J441" s="1350">
        <f>E441*G441*1.12</f>
        <v>15456</v>
      </c>
    </row>
    <row r="442" spans="1:10">
      <c r="A442" s="1236"/>
      <c r="B442" s="1268"/>
      <c r="C442" s="1269"/>
      <c r="D442" s="1270"/>
      <c r="E442" s="1271"/>
      <c r="F442" s="1241"/>
      <c r="G442" s="1246"/>
      <c r="H442" s="1270"/>
      <c r="I442" s="1244" t="s">
        <v>1205</v>
      </c>
      <c r="J442" s="1351">
        <f>J441</f>
        <v>15456</v>
      </c>
    </row>
    <row r="443" spans="1:10">
      <c r="A443" s="1214" t="s">
        <v>1206</v>
      </c>
      <c r="B443" s="1379" t="s">
        <v>3012</v>
      </c>
      <c r="C443" s="1382"/>
      <c r="D443" s="1217"/>
      <c r="E443" s="1345"/>
      <c r="F443" s="1222"/>
      <c r="G443" s="1359"/>
      <c r="H443" s="1221"/>
      <c r="I443" s="1222"/>
      <c r="J443" s="1383"/>
    </row>
    <row r="444" spans="1:10" ht="191.25">
      <c r="A444" s="1223" t="s">
        <v>1207</v>
      </c>
      <c r="B444" s="1319" t="s">
        <v>3013</v>
      </c>
      <c r="C444" s="1320" t="s">
        <v>2716</v>
      </c>
      <c r="D444" s="1231" t="s">
        <v>31</v>
      </c>
      <c r="E444" s="1323">
        <v>30000</v>
      </c>
      <c r="F444" s="1231">
        <v>25</v>
      </c>
      <c r="G444" s="1380">
        <v>2.5</v>
      </c>
      <c r="H444" s="1381">
        <f>F444*G444</f>
        <v>62.5</v>
      </c>
      <c r="I444" s="1224">
        <v>12</v>
      </c>
      <c r="J444" s="1350">
        <f>E444*G444*1.12</f>
        <v>84000.000000000015</v>
      </c>
    </row>
    <row r="445" spans="1:10">
      <c r="A445" s="1236"/>
      <c r="B445" s="1268"/>
      <c r="C445" s="1269"/>
      <c r="D445" s="1270"/>
      <c r="E445" s="1271"/>
      <c r="F445" s="1241"/>
      <c r="G445" s="1242"/>
      <c r="H445" s="1270"/>
      <c r="I445" s="1244" t="s">
        <v>1209</v>
      </c>
      <c r="J445" s="1351">
        <f>J444</f>
        <v>84000.000000000015</v>
      </c>
    </row>
    <row r="446" spans="1:10">
      <c r="A446" s="1214" t="s">
        <v>1210</v>
      </c>
      <c r="B446" s="1379" t="s">
        <v>3014</v>
      </c>
      <c r="C446" s="1382"/>
      <c r="D446" s="1217"/>
      <c r="E446" s="1345"/>
      <c r="F446" s="1222"/>
      <c r="G446" s="1359"/>
      <c r="H446" s="1217"/>
      <c r="I446" s="1222"/>
      <c r="J446" s="1383"/>
    </row>
    <row r="447" spans="1:10" ht="165.75">
      <c r="A447" s="1223" t="s">
        <v>1211</v>
      </c>
      <c r="B447" s="1319" t="s">
        <v>3015</v>
      </c>
      <c r="C447" s="1384" t="s">
        <v>3016</v>
      </c>
      <c r="D447" s="1231" t="s">
        <v>31</v>
      </c>
      <c r="E447" s="1323">
        <v>864</v>
      </c>
      <c r="F447" s="1229"/>
      <c r="G447" s="1230"/>
      <c r="H447" s="1231"/>
      <c r="I447" s="1229"/>
      <c r="J447" s="1385"/>
    </row>
    <row r="448" spans="1:10">
      <c r="A448" s="1236"/>
      <c r="B448" s="1268"/>
      <c r="C448" s="1269"/>
      <c r="D448" s="1270"/>
      <c r="E448" s="1271"/>
      <c r="F448" s="1241"/>
      <c r="G448" s="1246"/>
      <c r="H448" s="1270"/>
      <c r="I448" s="1244" t="s">
        <v>1216</v>
      </c>
      <c r="J448" s="1351"/>
    </row>
    <row r="449" spans="1:10">
      <c r="A449" s="1214" t="s">
        <v>1217</v>
      </c>
      <c r="B449" s="1379" t="s">
        <v>3017</v>
      </c>
      <c r="C449" s="1259"/>
      <c r="D449" s="1217"/>
      <c r="E449" s="1218"/>
      <c r="F449" s="1337"/>
      <c r="G449" s="1338"/>
      <c r="H449" s="1217"/>
      <c r="I449" s="1339"/>
      <c r="J449" s="1383"/>
    </row>
    <row r="450" spans="1:10" ht="191.25">
      <c r="A450" s="1223" t="s">
        <v>1219</v>
      </c>
      <c r="B450" s="1319" t="s">
        <v>3018</v>
      </c>
      <c r="C450" s="1384" t="s">
        <v>3019</v>
      </c>
      <c r="D450" s="1231" t="s">
        <v>31</v>
      </c>
      <c r="E450" s="1323">
        <v>40000</v>
      </c>
      <c r="F450" s="1231">
        <v>25</v>
      </c>
      <c r="G450" s="1380">
        <v>2.1</v>
      </c>
      <c r="H450" s="1381">
        <f>F450*G450</f>
        <v>52.5</v>
      </c>
      <c r="I450" s="1224">
        <v>12</v>
      </c>
      <c r="J450" s="1350">
        <f>E450*G450*1.12</f>
        <v>94080.000000000015</v>
      </c>
    </row>
    <row r="451" spans="1:10">
      <c r="A451" s="1236"/>
      <c r="B451" s="1268"/>
      <c r="C451" s="1269"/>
      <c r="D451" s="1270"/>
      <c r="E451" s="1271"/>
      <c r="F451" s="1241"/>
      <c r="G451" s="1242"/>
      <c r="H451" s="1270"/>
      <c r="I451" s="1244" t="s">
        <v>1223</v>
      </c>
      <c r="J451" s="1351">
        <f>J450</f>
        <v>94080.000000000015</v>
      </c>
    </row>
    <row r="452" spans="1:10">
      <c r="A452" s="1214" t="s">
        <v>1224</v>
      </c>
      <c r="B452" s="1386" t="s">
        <v>737</v>
      </c>
      <c r="C452" s="1387"/>
      <c r="D452" s="1331"/>
      <c r="E452" s="1218"/>
      <c r="F452" s="1332"/>
      <c r="G452" s="1333"/>
      <c r="H452" s="1331"/>
      <c r="I452" s="1332"/>
      <c r="J452" s="1332"/>
    </row>
    <row r="453" spans="1:10" ht="38.25">
      <c r="A453" s="1223" t="s">
        <v>1225</v>
      </c>
      <c r="B453" s="1306" t="s">
        <v>739</v>
      </c>
      <c r="C453" s="1278" t="s">
        <v>740</v>
      </c>
      <c r="D453" s="1388" t="s">
        <v>49</v>
      </c>
      <c r="E453" s="1281">
        <v>24</v>
      </c>
      <c r="F453" s="1229"/>
      <c r="G453" s="1230"/>
      <c r="H453" s="1231"/>
      <c r="I453" s="1229"/>
      <c r="J453" s="1229"/>
    </row>
    <row r="454" spans="1:10">
      <c r="A454" s="1236"/>
      <c r="B454" s="1268"/>
      <c r="C454" s="1269"/>
      <c r="D454" s="1270"/>
      <c r="E454" s="1271"/>
      <c r="F454" s="1241"/>
      <c r="G454" s="1242"/>
      <c r="H454" s="1270"/>
      <c r="I454" s="1244" t="s">
        <v>1237</v>
      </c>
      <c r="J454" s="1245"/>
    </row>
    <row r="455" spans="1:10">
      <c r="A455" s="1214" t="s">
        <v>1238</v>
      </c>
      <c r="B455" s="1247" t="s">
        <v>741</v>
      </c>
      <c r="C455" s="1334"/>
      <c r="D455" s="1389"/>
      <c r="E455" s="1345"/>
      <c r="F455" s="1222"/>
      <c r="G455" s="1251"/>
      <c r="H455" s="1217"/>
      <c r="I455" s="1222"/>
      <c r="J455" s="1222"/>
    </row>
    <row r="456" spans="1:10" ht="153">
      <c r="A456" s="1223" t="s">
        <v>1240</v>
      </c>
      <c r="B456" s="1306" t="s">
        <v>743</v>
      </c>
      <c r="C456" s="1278" t="s">
        <v>744</v>
      </c>
      <c r="D456" s="1388" t="s">
        <v>87</v>
      </c>
      <c r="E456" s="1281">
        <v>18</v>
      </c>
      <c r="F456" s="1229"/>
      <c r="G456" s="1230"/>
      <c r="H456" s="1231"/>
      <c r="I456" s="1229"/>
      <c r="J456" s="1229"/>
    </row>
    <row r="457" spans="1:10">
      <c r="A457" s="1236"/>
      <c r="B457" s="1268"/>
      <c r="C457" s="1269"/>
      <c r="D457" s="1270"/>
      <c r="E457" s="1271"/>
      <c r="F457" s="1241"/>
      <c r="G457" s="1242"/>
      <c r="H457" s="1270"/>
      <c r="I457" s="1244" t="s">
        <v>1250</v>
      </c>
      <c r="J457" s="1245"/>
    </row>
    <row r="458" spans="1:10">
      <c r="A458" s="1214" t="s">
        <v>1251</v>
      </c>
      <c r="B458" s="1379" t="s">
        <v>2770</v>
      </c>
      <c r="C458" s="1259"/>
      <c r="D458" s="1217"/>
      <c r="E458" s="1218"/>
      <c r="F458" s="1337"/>
      <c r="G458" s="1222"/>
      <c r="H458" s="1217"/>
      <c r="I458" s="1339"/>
      <c r="J458" s="1222"/>
    </row>
    <row r="459" spans="1:10" ht="127.5">
      <c r="A459" s="1223" t="s">
        <v>1252</v>
      </c>
      <c r="B459" s="1306" t="s">
        <v>746</v>
      </c>
      <c r="C459" s="1278" t="s">
        <v>2717</v>
      </c>
      <c r="D459" s="1388" t="s">
        <v>49</v>
      </c>
      <c r="E459" s="1288">
        <v>18</v>
      </c>
      <c r="F459" s="1229"/>
      <c r="G459" s="1230"/>
      <c r="H459" s="1231"/>
      <c r="I459" s="1229"/>
      <c r="J459" s="1229"/>
    </row>
    <row r="460" spans="1:10" ht="204">
      <c r="A460" s="1223" t="s">
        <v>1253</v>
      </c>
      <c r="B460" s="1306" t="s">
        <v>3020</v>
      </c>
      <c r="C460" s="1278" t="s">
        <v>2718</v>
      </c>
      <c r="D460" s="1388" t="s">
        <v>49</v>
      </c>
      <c r="E460" s="1288">
        <v>18</v>
      </c>
      <c r="F460" s="1229"/>
      <c r="G460" s="1230"/>
      <c r="H460" s="1231"/>
      <c r="I460" s="1229"/>
      <c r="J460" s="1229"/>
    </row>
    <row r="461" spans="1:10">
      <c r="A461" s="1236"/>
      <c r="B461" s="1268"/>
      <c r="C461" s="1269"/>
      <c r="D461" s="1270"/>
      <c r="E461" s="1271"/>
      <c r="F461" s="1241"/>
      <c r="G461" s="1242"/>
      <c r="H461" s="1270"/>
      <c r="I461" s="1244" t="s">
        <v>1259</v>
      </c>
      <c r="J461" s="1245"/>
    </row>
    <row r="462" spans="1:10">
      <c r="A462" s="1214" t="s">
        <v>1260</v>
      </c>
      <c r="B462" s="1390" t="s">
        <v>750</v>
      </c>
      <c r="C462" s="1334"/>
      <c r="D462" s="1389"/>
      <c r="E462" s="1296"/>
      <c r="F462" s="1222"/>
      <c r="G462" s="1251"/>
      <c r="H462" s="1217"/>
      <c r="I462" s="1222"/>
      <c r="J462" s="1222"/>
    </row>
    <row r="463" spans="1:10" ht="51">
      <c r="A463" s="1223" t="s">
        <v>1261</v>
      </c>
      <c r="B463" s="1306" t="s">
        <v>752</v>
      </c>
      <c r="C463" s="1278" t="s">
        <v>753</v>
      </c>
      <c r="D463" s="1388" t="s">
        <v>49</v>
      </c>
      <c r="E463" s="1288">
        <v>63</v>
      </c>
      <c r="F463" s="1277"/>
      <c r="G463" s="1230"/>
      <c r="H463" s="1231"/>
      <c r="I463" s="1229"/>
      <c r="J463" s="1229"/>
    </row>
    <row r="464" spans="1:10">
      <c r="A464" s="1236"/>
      <c r="B464" s="1268"/>
      <c r="C464" s="1269"/>
      <c r="D464" s="1270"/>
      <c r="E464" s="1271"/>
      <c r="F464" s="1241"/>
      <c r="G464" s="1242"/>
      <c r="H464" s="1270"/>
      <c r="I464" s="1244" t="s">
        <v>1276</v>
      </c>
      <c r="J464" s="1245"/>
    </row>
    <row r="465" spans="1:10">
      <c r="A465" s="1214" t="s">
        <v>1277</v>
      </c>
      <c r="B465" s="1352" t="s">
        <v>754</v>
      </c>
      <c r="C465" s="1334"/>
      <c r="D465" s="1389"/>
      <c r="E465" s="1296"/>
      <c r="F465" s="1222"/>
      <c r="G465" s="1251"/>
      <c r="H465" s="1217"/>
      <c r="I465" s="1222"/>
      <c r="J465" s="1222"/>
    </row>
    <row r="466" spans="1:10" ht="114.75">
      <c r="A466" s="1223" t="s">
        <v>1278</v>
      </c>
      <c r="B466" s="1391" t="s">
        <v>756</v>
      </c>
      <c r="C466" s="1278" t="s">
        <v>2719</v>
      </c>
      <c r="D466" s="1392" t="s">
        <v>49</v>
      </c>
      <c r="E466" s="1288">
        <v>72</v>
      </c>
      <c r="F466" s="1229"/>
      <c r="G466" s="1230"/>
      <c r="H466" s="1231"/>
      <c r="I466" s="1229"/>
      <c r="J466" s="1229"/>
    </row>
    <row r="467" spans="1:10">
      <c r="A467" s="1236"/>
      <c r="B467" s="1268"/>
      <c r="C467" s="1269"/>
      <c r="D467" s="1270"/>
      <c r="E467" s="1271"/>
      <c r="F467" s="1241"/>
      <c r="G467" s="1242"/>
      <c r="H467" s="1270"/>
      <c r="I467" s="1244" t="s">
        <v>1290</v>
      </c>
      <c r="J467" s="1245"/>
    </row>
    <row r="468" spans="1:10">
      <c r="A468" s="1214" t="s">
        <v>1291</v>
      </c>
      <c r="B468" s="1393" t="s">
        <v>2588</v>
      </c>
      <c r="C468" s="1334"/>
      <c r="D468" s="1394"/>
      <c r="E468" s="1296"/>
      <c r="F468" s="1222"/>
      <c r="G468" s="1251"/>
      <c r="H468" s="1217"/>
      <c r="I468" s="1222"/>
      <c r="J468" s="1222"/>
    </row>
    <row r="469" spans="1:10" ht="331.5">
      <c r="A469" s="1223" t="s">
        <v>1293</v>
      </c>
      <c r="B469" s="1395" t="s">
        <v>757</v>
      </c>
      <c r="C469" s="1396" t="s">
        <v>758</v>
      </c>
      <c r="D469" s="1388" t="s">
        <v>87</v>
      </c>
      <c r="E469" s="1288">
        <v>12</v>
      </c>
      <c r="F469" s="1229"/>
      <c r="G469" s="1230"/>
      <c r="H469" s="1231"/>
      <c r="I469" s="1229"/>
      <c r="J469" s="1229"/>
    </row>
    <row r="470" spans="1:10">
      <c r="A470" s="1236"/>
      <c r="B470" s="1268"/>
      <c r="C470" s="1269"/>
      <c r="D470" s="1270"/>
      <c r="E470" s="1271"/>
      <c r="F470" s="1241"/>
      <c r="G470" s="1242"/>
      <c r="H470" s="1270"/>
      <c r="I470" s="1244" t="s">
        <v>1303</v>
      </c>
      <c r="J470" s="1245"/>
    </row>
    <row r="471" spans="1:10">
      <c r="A471" s="1214" t="s">
        <v>1304</v>
      </c>
      <c r="B471" s="1397" t="s">
        <v>2589</v>
      </c>
      <c r="C471" s="1382"/>
      <c r="D471" s="1389"/>
      <c r="E471" s="1296"/>
      <c r="F471" s="1222"/>
      <c r="G471" s="1251"/>
      <c r="H471" s="1217"/>
      <c r="I471" s="1222"/>
      <c r="J471" s="1222"/>
    </row>
    <row r="472" spans="1:10" ht="306">
      <c r="A472" s="1223" t="s">
        <v>1306</v>
      </c>
      <c r="B472" s="1306" t="s">
        <v>759</v>
      </c>
      <c r="C472" s="1278" t="s">
        <v>2720</v>
      </c>
      <c r="D472" s="1388" t="s">
        <v>87</v>
      </c>
      <c r="E472" s="1288">
        <v>30</v>
      </c>
      <c r="F472" s="1229"/>
      <c r="G472" s="1230"/>
      <c r="H472" s="1231"/>
      <c r="I472" s="1229"/>
      <c r="J472" s="1229"/>
    </row>
    <row r="473" spans="1:10">
      <c r="A473" s="1236"/>
      <c r="B473" s="1268"/>
      <c r="C473" s="1269"/>
      <c r="D473" s="1270"/>
      <c r="E473" s="1271"/>
      <c r="F473" s="1241"/>
      <c r="G473" s="1246"/>
      <c r="H473" s="1270"/>
      <c r="I473" s="1244" t="s">
        <v>1327</v>
      </c>
      <c r="J473" s="1245"/>
    </row>
    <row r="474" spans="1:10">
      <c r="A474" s="1214" t="s">
        <v>1328</v>
      </c>
      <c r="B474" s="1363" t="s">
        <v>2769</v>
      </c>
      <c r="C474" s="1364"/>
      <c r="D474" s="1398"/>
      <c r="E474" s="1399"/>
      <c r="F474" s="1338"/>
      <c r="G474" s="1400"/>
      <c r="H474" s="1398"/>
      <c r="I474" s="1338"/>
      <c r="J474" s="1338"/>
    </row>
    <row r="475" spans="1:10" ht="165.75">
      <c r="A475" s="1223" t="s">
        <v>1330</v>
      </c>
      <c r="B475" s="1306" t="s">
        <v>760</v>
      </c>
      <c r="C475" s="1278" t="s">
        <v>2721</v>
      </c>
      <c r="D475" s="1388" t="s">
        <v>87</v>
      </c>
      <c r="E475" s="1288">
        <v>18</v>
      </c>
      <c r="F475" s="1229"/>
      <c r="G475" s="1230"/>
      <c r="H475" s="1231"/>
      <c r="I475" s="1229"/>
      <c r="J475" s="1229"/>
    </row>
    <row r="476" spans="1:10" ht="153">
      <c r="A476" s="1223" t="s">
        <v>1333</v>
      </c>
      <c r="B476" s="1306" t="s">
        <v>760</v>
      </c>
      <c r="C476" s="1278" t="s">
        <v>761</v>
      </c>
      <c r="D476" s="1388" t="s">
        <v>87</v>
      </c>
      <c r="E476" s="1281">
        <v>18</v>
      </c>
      <c r="F476" s="1229"/>
      <c r="G476" s="1230"/>
      <c r="H476" s="1231"/>
      <c r="I476" s="1229"/>
      <c r="J476" s="1229"/>
    </row>
    <row r="477" spans="1:10">
      <c r="A477" s="1236"/>
      <c r="B477" s="1268"/>
      <c r="C477" s="1269"/>
      <c r="D477" s="1270"/>
      <c r="E477" s="1271"/>
      <c r="F477" s="1241"/>
      <c r="G477" s="1242"/>
      <c r="H477" s="1270"/>
      <c r="I477" s="1244" t="s">
        <v>1554</v>
      </c>
      <c r="J477" s="1245"/>
    </row>
    <row r="478" spans="1:10">
      <c r="A478" s="1214" t="s">
        <v>1555</v>
      </c>
      <c r="B478" s="1390" t="s">
        <v>2768</v>
      </c>
      <c r="C478" s="1334"/>
      <c r="D478" s="1389"/>
      <c r="E478" s="1345"/>
      <c r="F478" s="1222"/>
      <c r="G478" s="1251"/>
      <c r="H478" s="1217"/>
      <c r="I478" s="1222"/>
      <c r="J478" s="1222"/>
    </row>
    <row r="479" spans="1:10" ht="114.75">
      <c r="A479" s="1223" t="s">
        <v>1088</v>
      </c>
      <c r="B479" s="1306" t="s">
        <v>762</v>
      </c>
      <c r="C479" s="1278" t="s">
        <v>2722</v>
      </c>
      <c r="D479" s="1388" t="s">
        <v>87</v>
      </c>
      <c r="E479" s="1281">
        <v>24</v>
      </c>
      <c r="F479" s="1229"/>
      <c r="G479" s="1230"/>
      <c r="H479" s="1231"/>
      <c r="I479" s="1229"/>
      <c r="J479" s="1229"/>
    </row>
    <row r="480" spans="1:10" ht="191.25">
      <c r="A480" s="1223" t="s">
        <v>1091</v>
      </c>
      <c r="B480" s="1306" t="s">
        <v>763</v>
      </c>
      <c r="C480" s="1278" t="s">
        <v>3021</v>
      </c>
      <c r="D480" s="1388" t="s">
        <v>31</v>
      </c>
      <c r="E480" s="1281">
        <v>12</v>
      </c>
      <c r="F480" s="1229"/>
      <c r="G480" s="1230"/>
      <c r="H480" s="1231"/>
      <c r="I480" s="1229"/>
      <c r="J480" s="1229"/>
    </row>
    <row r="481" spans="1:10" ht="191.25">
      <c r="A481" s="1223" t="s">
        <v>1094</v>
      </c>
      <c r="B481" s="1306" t="s">
        <v>765</v>
      </c>
      <c r="C481" s="1278" t="s">
        <v>3022</v>
      </c>
      <c r="D481" s="1388" t="s">
        <v>31</v>
      </c>
      <c r="E481" s="1281">
        <v>24</v>
      </c>
      <c r="F481" s="1229"/>
      <c r="G481" s="1230"/>
      <c r="H481" s="1231"/>
      <c r="I481" s="1229"/>
      <c r="J481" s="1229"/>
    </row>
    <row r="482" spans="1:10" ht="242.25">
      <c r="A482" s="1223" t="s">
        <v>1097</v>
      </c>
      <c r="B482" s="1306" t="s">
        <v>3023</v>
      </c>
      <c r="C482" s="1278" t="s">
        <v>2723</v>
      </c>
      <c r="D482" s="1388" t="s">
        <v>31</v>
      </c>
      <c r="E482" s="1288">
        <v>12</v>
      </c>
      <c r="F482" s="1229"/>
      <c r="G482" s="1230"/>
      <c r="H482" s="1231"/>
      <c r="I482" s="1229"/>
      <c r="J482" s="1229"/>
    </row>
    <row r="483" spans="1:10" ht="89.25">
      <c r="A483" s="1223" t="s">
        <v>1100</v>
      </c>
      <c r="B483" s="1306" t="s">
        <v>767</v>
      </c>
      <c r="C483" s="1278" t="s">
        <v>3024</v>
      </c>
      <c r="D483" s="1388" t="s">
        <v>87</v>
      </c>
      <c r="E483" s="1281">
        <v>12</v>
      </c>
      <c r="F483" s="1229"/>
      <c r="G483" s="1230"/>
      <c r="H483" s="1231"/>
      <c r="I483" s="1229"/>
      <c r="J483" s="1229"/>
    </row>
    <row r="484" spans="1:10" ht="114.75">
      <c r="A484" s="1223" t="s">
        <v>1103</v>
      </c>
      <c r="B484" s="1306" t="s">
        <v>3025</v>
      </c>
      <c r="C484" s="1278" t="s">
        <v>3026</v>
      </c>
      <c r="D484" s="1388" t="s">
        <v>87</v>
      </c>
      <c r="E484" s="1281">
        <v>12</v>
      </c>
      <c r="F484" s="1229"/>
      <c r="G484" s="1230"/>
      <c r="H484" s="1231"/>
      <c r="I484" s="1229"/>
      <c r="J484" s="1229"/>
    </row>
    <row r="485" spans="1:10" ht="102">
      <c r="A485" s="1223" t="s">
        <v>1106</v>
      </c>
      <c r="B485" s="1401" t="s">
        <v>771</v>
      </c>
      <c r="C485" s="1278" t="s">
        <v>772</v>
      </c>
      <c r="D485" s="1388" t="s">
        <v>87</v>
      </c>
      <c r="E485" s="1288">
        <v>144</v>
      </c>
      <c r="F485" s="1229"/>
      <c r="G485" s="1230"/>
      <c r="H485" s="1231"/>
      <c r="I485" s="1229"/>
      <c r="J485" s="1229"/>
    </row>
    <row r="486" spans="1:10" ht="369.75">
      <c r="A486" s="1223" t="s">
        <v>1109</v>
      </c>
      <c r="B486" s="1306" t="s">
        <v>773</v>
      </c>
      <c r="C486" s="1278" t="s">
        <v>774</v>
      </c>
      <c r="D486" s="1388" t="s">
        <v>31</v>
      </c>
      <c r="E486" s="1281">
        <v>12</v>
      </c>
      <c r="F486" s="1229"/>
      <c r="G486" s="1230"/>
      <c r="H486" s="1231"/>
      <c r="I486" s="1229"/>
      <c r="J486" s="1229"/>
    </row>
    <row r="487" spans="1:10">
      <c r="A487" s="1236"/>
      <c r="B487" s="1268"/>
      <c r="C487" s="1269"/>
      <c r="D487" s="1270"/>
      <c r="E487" s="1271"/>
      <c r="F487" s="1241"/>
      <c r="G487" s="1242"/>
      <c r="H487" s="1270"/>
      <c r="I487" s="1244" t="s">
        <v>1556</v>
      </c>
      <c r="J487" s="1245"/>
    </row>
    <row r="488" spans="1:10">
      <c r="A488" s="1214" t="s">
        <v>1557</v>
      </c>
      <c r="B488" s="1390" t="s">
        <v>2590</v>
      </c>
      <c r="C488" s="1334"/>
      <c r="D488" s="1389"/>
      <c r="E488" s="1345"/>
      <c r="F488" s="1222"/>
      <c r="G488" s="1251"/>
      <c r="H488" s="1217"/>
      <c r="I488" s="1222"/>
      <c r="J488" s="1222"/>
    </row>
    <row r="489" spans="1:10" ht="140.25">
      <c r="A489" s="1223" t="s">
        <v>1559</v>
      </c>
      <c r="B489" s="1306" t="s">
        <v>3027</v>
      </c>
      <c r="C489" s="1278" t="s">
        <v>3028</v>
      </c>
      <c r="D489" s="1388" t="s">
        <v>87</v>
      </c>
      <c r="E489" s="1288">
        <v>30</v>
      </c>
      <c r="F489" s="1229"/>
      <c r="G489" s="1230"/>
      <c r="H489" s="1231"/>
      <c r="I489" s="1229"/>
      <c r="J489" s="1229"/>
    </row>
    <row r="490" spans="1:10">
      <c r="A490" s="1236"/>
      <c r="B490" s="1268"/>
      <c r="C490" s="1269"/>
      <c r="D490" s="1270"/>
      <c r="E490" s="1271"/>
      <c r="F490" s="1241"/>
      <c r="G490" s="1242"/>
      <c r="H490" s="1270"/>
      <c r="I490" s="1244" t="s">
        <v>1558</v>
      </c>
      <c r="J490" s="1245"/>
    </row>
    <row r="491" spans="1:10">
      <c r="A491" s="1214">
        <v>70</v>
      </c>
      <c r="B491" s="1386" t="s">
        <v>2591</v>
      </c>
      <c r="C491" s="1338"/>
      <c r="D491" s="1338"/>
      <c r="E491" s="1358"/>
      <c r="F491" s="1222"/>
      <c r="G491" s="1251"/>
      <c r="H491" s="1217"/>
      <c r="I491" s="1222"/>
      <c r="J491" s="1222"/>
    </row>
    <row r="492" spans="1:10" ht="102">
      <c r="A492" s="1223" t="s">
        <v>1563</v>
      </c>
      <c r="B492" s="1306" t="s">
        <v>777</v>
      </c>
      <c r="C492" s="1278" t="s">
        <v>778</v>
      </c>
      <c r="D492" s="1388" t="s">
        <v>87</v>
      </c>
      <c r="E492" s="1288">
        <v>3</v>
      </c>
      <c r="F492" s="1229"/>
      <c r="G492" s="1230"/>
      <c r="H492" s="1231"/>
      <c r="I492" s="1229"/>
      <c r="J492" s="1229"/>
    </row>
    <row r="493" spans="1:10" ht="63.75">
      <c r="A493" s="1223" t="s">
        <v>1564</v>
      </c>
      <c r="B493" s="1306" t="s">
        <v>779</v>
      </c>
      <c r="C493" s="1278" t="s">
        <v>780</v>
      </c>
      <c r="D493" s="1388" t="s">
        <v>49</v>
      </c>
      <c r="E493" s="1288">
        <v>6</v>
      </c>
      <c r="F493" s="1229"/>
      <c r="G493" s="1230"/>
      <c r="H493" s="1231"/>
      <c r="I493" s="1229"/>
      <c r="J493" s="1229"/>
    </row>
    <row r="494" spans="1:10" ht="114.75">
      <c r="A494" s="1223" t="s">
        <v>1565</v>
      </c>
      <c r="B494" s="1306" t="s">
        <v>781</v>
      </c>
      <c r="C494" s="1278" t="s">
        <v>2616</v>
      </c>
      <c r="D494" s="1388" t="s">
        <v>49</v>
      </c>
      <c r="E494" s="1288">
        <v>36</v>
      </c>
      <c r="F494" s="1229"/>
      <c r="G494" s="1230"/>
      <c r="H494" s="1231"/>
      <c r="I494" s="1229"/>
      <c r="J494" s="1229"/>
    </row>
    <row r="495" spans="1:10">
      <c r="A495" s="1236"/>
      <c r="B495" s="1268"/>
      <c r="C495" s="1269"/>
      <c r="D495" s="1270"/>
      <c r="E495" s="1271"/>
      <c r="F495" s="1241"/>
      <c r="G495" s="1242"/>
      <c r="H495" s="1270"/>
      <c r="I495" s="1244" t="s">
        <v>1560</v>
      </c>
      <c r="J495" s="1245"/>
    </row>
    <row r="496" spans="1:10">
      <c r="A496" s="1214" t="s">
        <v>1566</v>
      </c>
      <c r="B496" s="1363" t="s">
        <v>782</v>
      </c>
      <c r="C496" s="1402"/>
      <c r="D496" s="1357"/>
      <c r="E496" s="1403"/>
      <c r="F496" s="1404"/>
      <c r="G496" s="1405"/>
      <c r="H496" s="1357"/>
      <c r="I496" s="1404"/>
      <c r="J496" s="1404"/>
    </row>
    <row r="497" spans="1:10" ht="102">
      <c r="A497" s="1223" t="s">
        <v>1567</v>
      </c>
      <c r="B497" s="1306" t="s">
        <v>783</v>
      </c>
      <c r="C497" s="1278" t="s">
        <v>2726</v>
      </c>
      <c r="D497" s="1388" t="s">
        <v>49</v>
      </c>
      <c r="E497" s="1288">
        <v>90</v>
      </c>
      <c r="F497" s="1229"/>
      <c r="G497" s="1230"/>
      <c r="H497" s="1231"/>
      <c r="I497" s="1229"/>
      <c r="J497" s="1229"/>
    </row>
    <row r="498" spans="1:10">
      <c r="A498" s="1236"/>
      <c r="B498" s="1268"/>
      <c r="C498" s="1269"/>
      <c r="D498" s="1270"/>
      <c r="E498" s="1271"/>
      <c r="F498" s="1241"/>
      <c r="G498" s="1242"/>
      <c r="H498" s="1270"/>
      <c r="I498" s="1244" t="s">
        <v>1561</v>
      </c>
      <c r="J498" s="1245"/>
    </row>
    <row r="499" spans="1:10">
      <c r="A499" s="1214" t="s">
        <v>1568</v>
      </c>
      <c r="B499" s="1390" t="s">
        <v>2592</v>
      </c>
      <c r="C499" s="1334"/>
      <c r="D499" s="1389"/>
      <c r="E499" s="1296"/>
      <c r="F499" s="1222"/>
      <c r="G499" s="1251"/>
      <c r="H499" s="1217"/>
      <c r="I499" s="1222"/>
      <c r="J499" s="1222"/>
    </row>
    <row r="500" spans="1:10" ht="127.5">
      <c r="A500" s="1223" t="s">
        <v>1569</v>
      </c>
      <c r="B500" s="1306" t="s">
        <v>784</v>
      </c>
      <c r="C500" s="1278" t="s">
        <v>2725</v>
      </c>
      <c r="D500" s="1388" t="s">
        <v>49</v>
      </c>
      <c r="E500" s="1288">
        <v>12</v>
      </c>
      <c r="F500" s="1229"/>
      <c r="G500" s="1230"/>
      <c r="H500" s="1231"/>
      <c r="I500" s="1229"/>
      <c r="J500" s="1375"/>
    </row>
    <row r="501" spans="1:10">
      <c r="A501" s="1236"/>
      <c r="B501" s="1268"/>
      <c r="C501" s="1269"/>
      <c r="D501" s="1270"/>
      <c r="E501" s="1271"/>
      <c r="F501" s="1241"/>
      <c r="G501" s="1242"/>
      <c r="H501" s="1270"/>
      <c r="I501" s="1244" t="s">
        <v>1562</v>
      </c>
      <c r="J501" s="1245"/>
    </row>
    <row r="502" spans="1:10" ht="51">
      <c r="A502" s="1214" t="s">
        <v>1570</v>
      </c>
      <c r="B502" s="1406" t="s">
        <v>785</v>
      </c>
      <c r="C502" s="1334"/>
      <c r="D502" s="1389"/>
      <c r="E502" s="1296"/>
      <c r="F502" s="1222"/>
      <c r="G502" s="1251"/>
      <c r="H502" s="1217"/>
      <c r="I502" s="1222"/>
      <c r="J502" s="1222"/>
    </row>
    <row r="503" spans="1:10" ht="102">
      <c r="A503" s="1223" t="s">
        <v>1571</v>
      </c>
      <c r="B503" s="1306" t="s">
        <v>786</v>
      </c>
      <c r="C503" s="1278" t="s">
        <v>787</v>
      </c>
      <c r="D503" s="1388" t="s">
        <v>49</v>
      </c>
      <c r="E503" s="1288">
        <v>6</v>
      </c>
      <c r="F503" s="1229"/>
      <c r="G503" s="1230"/>
      <c r="H503" s="1231"/>
      <c r="I503" s="1229"/>
      <c r="J503" s="1229"/>
    </row>
    <row r="504" spans="1:10" ht="102">
      <c r="A504" s="1223" t="s">
        <v>1572</v>
      </c>
      <c r="B504" s="1306" t="s">
        <v>788</v>
      </c>
      <c r="C504" s="1278" t="s">
        <v>789</v>
      </c>
      <c r="D504" s="1388" t="s">
        <v>49</v>
      </c>
      <c r="E504" s="1288">
        <v>6</v>
      </c>
      <c r="F504" s="1229"/>
      <c r="G504" s="1230"/>
      <c r="H504" s="1231"/>
      <c r="I504" s="1229"/>
      <c r="J504" s="1229"/>
    </row>
    <row r="505" spans="1:10" ht="102">
      <c r="A505" s="1223" t="s">
        <v>1573</v>
      </c>
      <c r="B505" s="1306" t="s">
        <v>790</v>
      </c>
      <c r="C505" s="1278" t="s">
        <v>791</v>
      </c>
      <c r="D505" s="1388" t="s">
        <v>49</v>
      </c>
      <c r="E505" s="1288">
        <v>6</v>
      </c>
      <c r="F505" s="1229"/>
      <c r="G505" s="1230"/>
      <c r="H505" s="1231"/>
      <c r="I505" s="1229"/>
      <c r="J505" s="1229"/>
    </row>
    <row r="506" spans="1:10">
      <c r="A506" s="1236"/>
      <c r="B506" s="1268"/>
      <c r="C506" s="1269"/>
      <c r="D506" s="1270"/>
      <c r="E506" s="1271"/>
      <c r="F506" s="1241"/>
      <c r="G506" s="1242"/>
      <c r="H506" s="1270"/>
      <c r="I506" s="1244" t="s">
        <v>1574</v>
      </c>
      <c r="J506" s="1245"/>
    </row>
    <row r="507" spans="1:10">
      <c r="A507" s="1214" t="s">
        <v>1575</v>
      </c>
      <c r="B507" s="1404" t="s">
        <v>792</v>
      </c>
      <c r="C507" s="1334"/>
      <c r="D507" s="1389"/>
      <c r="E507" s="1296"/>
      <c r="F507" s="1222"/>
      <c r="G507" s="1251"/>
      <c r="H507" s="1217"/>
      <c r="I507" s="1222"/>
      <c r="J507" s="1222"/>
    </row>
    <row r="508" spans="1:10" ht="191.25">
      <c r="A508" s="1311" t="s">
        <v>1576</v>
      </c>
      <c r="B508" s="1306" t="s">
        <v>793</v>
      </c>
      <c r="C508" s="1278" t="s">
        <v>794</v>
      </c>
      <c r="D508" s="1388" t="s">
        <v>87</v>
      </c>
      <c r="E508" s="1288">
        <v>24</v>
      </c>
      <c r="F508" s="1229"/>
      <c r="G508" s="1230"/>
      <c r="H508" s="1231"/>
      <c r="I508" s="1229"/>
      <c r="J508" s="1229"/>
    </row>
    <row r="509" spans="1:10">
      <c r="A509" s="1407"/>
      <c r="B509" s="1242"/>
      <c r="C509" s="1408"/>
      <c r="D509" s="1409"/>
      <c r="E509" s="1301"/>
      <c r="F509" s="1246"/>
      <c r="G509" s="1410"/>
      <c r="H509" s="1270"/>
      <c r="I509" s="1244" t="s">
        <v>1579</v>
      </c>
      <c r="J509" s="1245"/>
    </row>
    <row r="510" spans="1:10">
      <c r="A510" s="1214" t="s">
        <v>1577</v>
      </c>
      <c r="B510" s="1352" t="s">
        <v>795</v>
      </c>
      <c r="C510" s="1334"/>
      <c r="D510" s="1389"/>
      <c r="E510" s="1296"/>
      <c r="F510" s="1222"/>
      <c r="G510" s="1251"/>
      <c r="H510" s="1217"/>
      <c r="I510" s="1222"/>
      <c r="J510" s="1222"/>
    </row>
    <row r="511" spans="1:10" ht="127.5">
      <c r="A511" s="1311" t="s">
        <v>1578</v>
      </c>
      <c r="B511" s="1306" t="s">
        <v>796</v>
      </c>
      <c r="C511" s="1278" t="s">
        <v>2593</v>
      </c>
      <c r="D511" s="1388" t="s">
        <v>87</v>
      </c>
      <c r="E511" s="1281">
        <v>72</v>
      </c>
      <c r="F511" s="1229"/>
      <c r="G511" s="1230"/>
      <c r="H511" s="1231"/>
      <c r="I511" s="1229"/>
      <c r="J511" s="1229"/>
    </row>
    <row r="512" spans="1:10">
      <c r="A512" s="1236"/>
      <c r="B512" s="1268"/>
      <c r="C512" s="1269"/>
      <c r="D512" s="1270"/>
      <c r="E512" s="1271"/>
      <c r="F512" s="1241"/>
      <c r="G512" s="1242"/>
      <c r="H512" s="1270"/>
      <c r="I512" s="1244" t="s">
        <v>1580</v>
      </c>
      <c r="J512" s="1245"/>
    </row>
    <row r="513" spans="1:10">
      <c r="A513" s="1214" t="s">
        <v>1581</v>
      </c>
      <c r="B513" s="1390" t="s">
        <v>2595</v>
      </c>
      <c r="C513" s="1334"/>
      <c r="D513" s="1389"/>
      <c r="E513" s="1345"/>
      <c r="F513" s="1222"/>
      <c r="G513" s="1251"/>
      <c r="H513" s="1217"/>
      <c r="I513" s="1222"/>
      <c r="J513" s="1222"/>
    </row>
    <row r="514" spans="1:10" ht="344.25">
      <c r="A514" s="1223" t="s">
        <v>1582</v>
      </c>
      <c r="B514" s="1306" t="s">
        <v>797</v>
      </c>
      <c r="C514" s="1278" t="s">
        <v>798</v>
      </c>
      <c r="D514" s="1388" t="s">
        <v>49</v>
      </c>
      <c r="E514" s="1281">
        <v>600</v>
      </c>
      <c r="F514" s="1229"/>
      <c r="G514" s="1230"/>
      <c r="H514" s="1231"/>
      <c r="I514" s="1229"/>
      <c r="J514" s="1229"/>
    </row>
    <row r="515" spans="1:10" ht="318.75">
      <c r="A515" s="1223" t="s">
        <v>1583</v>
      </c>
      <c r="B515" s="1306" t="s">
        <v>799</v>
      </c>
      <c r="C515" s="1278" t="s">
        <v>3029</v>
      </c>
      <c r="D515" s="1388" t="s">
        <v>49</v>
      </c>
      <c r="E515" s="1281">
        <v>108</v>
      </c>
      <c r="F515" s="1229"/>
      <c r="G515" s="1230"/>
      <c r="H515" s="1231"/>
      <c r="I515" s="1229"/>
      <c r="J515" s="1229"/>
    </row>
    <row r="516" spans="1:10" ht="318.75">
      <c r="A516" s="1223" t="s">
        <v>1584</v>
      </c>
      <c r="B516" s="1319" t="s">
        <v>800</v>
      </c>
      <c r="C516" s="1278" t="s">
        <v>3029</v>
      </c>
      <c r="D516" s="1388" t="s">
        <v>49</v>
      </c>
      <c r="E516" s="1281">
        <v>15</v>
      </c>
      <c r="F516" s="1229"/>
      <c r="G516" s="1230"/>
      <c r="H516" s="1231"/>
      <c r="I516" s="1229"/>
      <c r="J516" s="1229"/>
    </row>
    <row r="517" spans="1:10" ht="318.75">
      <c r="A517" s="1223" t="s">
        <v>1585</v>
      </c>
      <c r="B517" s="1306" t="s">
        <v>801</v>
      </c>
      <c r="C517" s="1278" t="s">
        <v>3029</v>
      </c>
      <c r="D517" s="1388" t="s">
        <v>49</v>
      </c>
      <c r="E517" s="1281">
        <v>24</v>
      </c>
      <c r="F517" s="1229"/>
      <c r="G517" s="1230"/>
      <c r="H517" s="1231"/>
      <c r="I517" s="1229"/>
      <c r="J517" s="1229"/>
    </row>
    <row r="518" spans="1:10">
      <c r="A518" s="1236"/>
      <c r="B518" s="1268"/>
      <c r="C518" s="1269"/>
      <c r="D518" s="1270"/>
      <c r="E518" s="1271"/>
      <c r="F518" s="1241"/>
      <c r="G518" s="1242"/>
      <c r="H518" s="1270"/>
      <c r="I518" s="1244" t="s">
        <v>1586</v>
      </c>
      <c r="J518" s="1245"/>
    </row>
    <row r="519" spans="1:10">
      <c r="A519" s="1214" t="s">
        <v>1587</v>
      </c>
      <c r="B519" s="1344" t="s">
        <v>804</v>
      </c>
      <c r="C519" s="1411"/>
      <c r="D519" s="1217"/>
      <c r="E519" s="1218"/>
      <c r="F519" s="1222"/>
      <c r="G519" s="1251"/>
      <c r="H519" s="1217"/>
      <c r="I519" s="1222"/>
      <c r="J519" s="1222"/>
    </row>
    <row r="520" spans="1:10" ht="114.75">
      <c r="A520" s="1223" t="s">
        <v>1588</v>
      </c>
      <c r="B520" s="1319" t="s">
        <v>806</v>
      </c>
      <c r="C520" s="1320" t="s">
        <v>807</v>
      </c>
      <c r="D520" s="1305" t="s">
        <v>31</v>
      </c>
      <c r="E520" s="1323">
        <v>24</v>
      </c>
      <c r="F520" s="1229"/>
      <c r="G520" s="1230"/>
      <c r="H520" s="1231"/>
      <c r="I520" s="1229"/>
      <c r="J520" s="1229"/>
    </row>
    <row r="521" spans="1:10" ht="140.25">
      <c r="A521" s="1223" t="s">
        <v>1589</v>
      </c>
      <c r="B521" s="1319" t="s">
        <v>3030</v>
      </c>
      <c r="C521" s="1320" t="s">
        <v>809</v>
      </c>
      <c r="D521" s="1305" t="s">
        <v>31</v>
      </c>
      <c r="E521" s="1323">
        <v>30</v>
      </c>
      <c r="F521" s="1229"/>
      <c r="G521" s="1230"/>
      <c r="H521" s="1231"/>
      <c r="I521" s="1229"/>
      <c r="J521" s="1229"/>
    </row>
    <row r="522" spans="1:10" ht="38.25">
      <c r="A522" s="1223" t="s">
        <v>1590</v>
      </c>
      <c r="B522" s="1319" t="s">
        <v>810</v>
      </c>
      <c r="C522" s="1320" t="s">
        <v>811</v>
      </c>
      <c r="D522" s="1305" t="s">
        <v>31</v>
      </c>
      <c r="E522" s="1323">
        <v>3</v>
      </c>
      <c r="F522" s="1229"/>
      <c r="G522" s="1230"/>
      <c r="H522" s="1231"/>
      <c r="I522" s="1229"/>
      <c r="J522" s="1229"/>
    </row>
    <row r="523" spans="1:10" ht="89.25">
      <c r="A523" s="1223" t="s">
        <v>1591</v>
      </c>
      <c r="B523" s="1319" t="s">
        <v>812</v>
      </c>
      <c r="C523" s="1320" t="s">
        <v>813</v>
      </c>
      <c r="D523" s="1305" t="s">
        <v>31</v>
      </c>
      <c r="E523" s="1323">
        <v>18</v>
      </c>
      <c r="F523" s="1229"/>
      <c r="G523" s="1230"/>
      <c r="H523" s="1231"/>
      <c r="I523" s="1229"/>
      <c r="J523" s="1229"/>
    </row>
    <row r="524" spans="1:10" ht="38.25">
      <c r="A524" s="1223" t="s">
        <v>1592</v>
      </c>
      <c r="B524" s="1319" t="s">
        <v>814</v>
      </c>
      <c r="C524" s="1320" t="s">
        <v>3031</v>
      </c>
      <c r="D524" s="1305" t="s">
        <v>31</v>
      </c>
      <c r="E524" s="1323">
        <v>36</v>
      </c>
      <c r="F524" s="1229"/>
      <c r="G524" s="1230"/>
      <c r="H524" s="1231"/>
      <c r="I524" s="1229"/>
      <c r="J524" s="1229"/>
    </row>
    <row r="525" spans="1:10" ht="89.25">
      <c r="A525" s="1223" t="s">
        <v>1593</v>
      </c>
      <c r="B525" s="1319" t="s">
        <v>816</v>
      </c>
      <c r="C525" s="1320" t="s">
        <v>817</v>
      </c>
      <c r="D525" s="1305" t="s">
        <v>31</v>
      </c>
      <c r="E525" s="1323">
        <v>30</v>
      </c>
      <c r="F525" s="1229"/>
      <c r="G525" s="1230"/>
      <c r="H525" s="1231"/>
      <c r="I525" s="1229"/>
      <c r="J525" s="1229"/>
    </row>
    <row r="526" spans="1:10" ht="76.5">
      <c r="A526" s="1223" t="s">
        <v>1594</v>
      </c>
      <c r="B526" s="1319" t="s">
        <v>818</v>
      </c>
      <c r="C526" s="1320" t="s">
        <v>819</v>
      </c>
      <c r="D526" s="1305" t="s">
        <v>31</v>
      </c>
      <c r="E526" s="1323">
        <v>6</v>
      </c>
      <c r="F526" s="1229"/>
      <c r="G526" s="1230"/>
      <c r="H526" s="1231"/>
      <c r="I526" s="1229"/>
      <c r="J526" s="1229"/>
    </row>
    <row r="527" spans="1:10" ht="76.5">
      <c r="A527" s="1223" t="s">
        <v>1595</v>
      </c>
      <c r="B527" s="1319" t="s">
        <v>820</v>
      </c>
      <c r="C527" s="1320" t="s">
        <v>821</v>
      </c>
      <c r="D527" s="1305" t="s">
        <v>49</v>
      </c>
      <c r="E527" s="1323">
        <v>18</v>
      </c>
      <c r="F527" s="1229"/>
      <c r="G527" s="1230"/>
      <c r="H527" s="1231"/>
      <c r="I527" s="1229"/>
      <c r="J527" s="1229"/>
    </row>
    <row r="528" spans="1:10" ht="76.5">
      <c r="A528" s="1223" t="s">
        <v>1596</v>
      </c>
      <c r="B528" s="1319" t="s">
        <v>822</v>
      </c>
      <c r="C528" s="1320" t="s">
        <v>823</v>
      </c>
      <c r="D528" s="1305" t="s">
        <v>49</v>
      </c>
      <c r="E528" s="1323">
        <v>18</v>
      </c>
      <c r="F528" s="1229"/>
      <c r="G528" s="1230"/>
      <c r="H528" s="1231"/>
      <c r="I528" s="1229"/>
      <c r="J528" s="1229"/>
    </row>
    <row r="529" spans="1:10" ht="89.25">
      <c r="A529" s="1223" t="s">
        <v>1597</v>
      </c>
      <c r="B529" s="1319" t="s">
        <v>824</v>
      </c>
      <c r="C529" s="1320" t="s">
        <v>825</v>
      </c>
      <c r="D529" s="1305" t="s">
        <v>49</v>
      </c>
      <c r="E529" s="1323">
        <v>18</v>
      </c>
      <c r="F529" s="1229"/>
      <c r="G529" s="1230"/>
      <c r="H529" s="1231"/>
      <c r="I529" s="1229"/>
      <c r="J529" s="1229"/>
    </row>
    <row r="530" spans="1:10" ht="89.25">
      <c r="A530" s="1223" t="s">
        <v>1598</v>
      </c>
      <c r="B530" s="1319" t="s">
        <v>826</v>
      </c>
      <c r="C530" s="1320" t="s">
        <v>827</v>
      </c>
      <c r="D530" s="1305" t="s">
        <v>49</v>
      </c>
      <c r="E530" s="1323">
        <v>6</v>
      </c>
      <c r="F530" s="1229"/>
      <c r="G530" s="1230"/>
      <c r="H530" s="1231"/>
      <c r="I530" s="1229"/>
      <c r="J530" s="1229"/>
    </row>
    <row r="531" spans="1:10" ht="127.5">
      <c r="A531" s="1223" t="s">
        <v>1599</v>
      </c>
      <c r="B531" s="1319" t="s">
        <v>828</v>
      </c>
      <c r="C531" s="1320" t="s">
        <v>829</v>
      </c>
      <c r="D531" s="1305" t="s">
        <v>49</v>
      </c>
      <c r="E531" s="1322">
        <v>3</v>
      </c>
      <c r="F531" s="1229"/>
      <c r="G531" s="1230"/>
      <c r="H531" s="1231"/>
      <c r="I531" s="1229"/>
      <c r="J531" s="1229"/>
    </row>
    <row r="532" spans="1:10" ht="76.5">
      <c r="A532" s="1223" t="s">
        <v>1600</v>
      </c>
      <c r="B532" s="1319" t="s">
        <v>830</v>
      </c>
      <c r="C532" s="1320" t="s">
        <v>3032</v>
      </c>
      <c r="D532" s="1305" t="s">
        <v>49</v>
      </c>
      <c r="E532" s="1323">
        <v>3</v>
      </c>
      <c r="F532" s="1229"/>
      <c r="G532" s="1230"/>
      <c r="H532" s="1231"/>
      <c r="I532" s="1229"/>
      <c r="J532" s="1229"/>
    </row>
    <row r="533" spans="1:10" ht="89.25">
      <c r="A533" s="1223" t="s">
        <v>1601</v>
      </c>
      <c r="B533" s="1319" t="s">
        <v>832</v>
      </c>
      <c r="C533" s="1320" t="s">
        <v>2596</v>
      </c>
      <c r="D533" s="1305" t="s">
        <v>31</v>
      </c>
      <c r="E533" s="1323">
        <v>3</v>
      </c>
      <c r="F533" s="1229"/>
      <c r="G533" s="1230"/>
      <c r="H533" s="1231"/>
      <c r="I533" s="1229"/>
      <c r="J533" s="1229"/>
    </row>
    <row r="534" spans="1:10" ht="89.25">
      <c r="A534" s="1223" t="s">
        <v>1602</v>
      </c>
      <c r="B534" s="1319" t="s">
        <v>833</v>
      </c>
      <c r="C534" s="1320" t="s">
        <v>2596</v>
      </c>
      <c r="D534" s="1305" t="s">
        <v>31</v>
      </c>
      <c r="E534" s="1323">
        <v>15</v>
      </c>
      <c r="F534" s="1229"/>
      <c r="G534" s="1230"/>
      <c r="H534" s="1231"/>
      <c r="I534" s="1229"/>
      <c r="J534" s="1229"/>
    </row>
    <row r="535" spans="1:10" ht="51">
      <c r="A535" s="1223" t="s">
        <v>1603</v>
      </c>
      <c r="B535" s="1319" t="s">
        <v>834</v>
      </c>
      <c r="C535" s="1320" t="s">
        <v>835</v>
      </c>
      <c r="D535" s="1321" t="s">
        <v>31</v>
      </c>
      <c r="E535" s="1322">
        <v>3</v>
      </c>
      <c r="F535" s="1229"/>
      <c r="G535" s="1230"/>
      <c r="H535" s="1231"/>
      <c r="I535" s="1229"/>
      <c r="J535" s="1229"/>
    </row>
    <row r="536" spans="1:10" ht="51">
      <c r="A536" s="1223" t="s">
        <v>1604</v>
      </c>
      <c r="B536" s="1319" t="s">
        <v>836</v>
      </c>
      <c r="C536" s="1320" t="s">
        <v>837</v>
      </c>
      <c r="D536" s="1321" t="s">
        <v>31</v>
      </c>
      <c r="E536" s="1322">
        <v>3</v>
      </c>
      <c r="F536" s="1229"/>
      <c r="G536" s="1230"/>
      <c r="H536" s="1231"/>
      <c r="I536" s="1229"/>
      <c r="J536" s="1229"/>
    </row>
    <row r="537" spans="1:10" ht="127.5">
      <c r="A537" s="1223" t="s">
        <v>1605</v>
      </c>
      <c r="B537" s="1319" t="s">
        <v>838</v>
      </c>
      <c r="C537" s="1320" t="s">
        <v>839</v>
      </c>
      <c r="D537" s="1321" t="s">
        <v>31</v>
      </c>
      <c r="E537" s="1322">
        <v>6</v>
      </c>
      <c r="F537" s="1229"/>
      <c r="G537" s="1230"/>
      <c r="H537" s="1231"/>
      <c r="I537" s="1229"/>
      <c r="J537" s="1229"/>
    </row>
    <row r="538" spans="1:10" ht="63.75">
      <c r="A538" s="1223" t="s">
        <v>1606</v>
      </c>
      <c r="B538" s="1319" t="s">
        <v>840</v>
      </c>
      <c r="C538" s="1320" t="s">
        <v>841</v>
      </c>
      <c r="D538" s="1321" t="s">
        <v>31</v>
      </c>
      <c r="E538" s="1322">
        <v>3</v>
      </c>
      <c r="F538" s="1229"/>
      <c r="G538" s="1230"/>
      <c r="H538" s="1231"/>
      <c r="I538" s="1229"/>
      <c r="J538" s="1229"/>
    </row>
    <row r="539" spans="1:10" ht="153">
      <c r="A539" s="1223" t="s">
        <v>1607</v>
      </c>
      <c r="B539" s="1319" t="s">
        <v>3033</v>
      </c>
      <c r="C539" s="1320" t="s">
        <v>2597</v>
      </c>
      <c r="D539" s="1321" t="s">
        <v>31</v>
      </c>
      <c r="E539" s="1322">
        <v>3</v>
      </c>
      <c r="F539" s="1229"/>
      <c r="G539" s="1230"/>
      <c r="H539" s="1231"/>
      <c r="I539" s="1229"/>
      <c r="J539" s="1229"/>
    </row>
    <row r="540" spans="1:10" ht="153">
      <c r="A540" s="1223" t="s">
        <v>1608</v>
      </c>
      <c r="B540" s="1319" t="s">
        <v>1611</v>
      </c>
      <c r="C540" s="1320" t="s">
        <v>2597</v>
      </c>
      <c r="D540" s="1321" t="s">
        <v>31</v>
      </c>
      <c r="E540" s="1322">
        <v>3</v>
      </c>
      <c r="F540" s="1229"/>
      <c r="G540" s="1230"/>
      <c r="H540" s="1231"/>
      <c r="I540" s="1229"/>
      <c r="J540" s="1229"/>
    </row>
    <row r="541" spans="1:10" ht="178.5">
      <c r="A541" s="1223" t="s">
        <v>1609</v>
      </c>
      <c r="B541" s="1413" t="s">
        <v>843</v>
      </c>
      <c r="C541" s="1320" t="s">
        <v>2598</v>
      </c>
      <c r="D541" s="1414" t="s">
        <v>31</v>
      </c>
      <c r="E541" s="1322">
        <v>3</v>
      </c>
      <c r="F541" s="1229"/>
      <c r="G541" s="1230"/>
      <c r="H541" s="1231"/>
      <c r="I541" s="1229"/>
      <c r="J541" s="1229"/>
    </row>
    <row r="542" spans="1:10" ht="153">
      <c r="A542" s="1223" t="s">
        <v>1610</v>
      </c>
      <c r="B542" s="1319" t="s">
        <v>844</v>
      </c>
      <c r="C542" s="1320" t="s">
        <v>2599</v>
      </c>
      <c r="D542" s="1321" t="s">
        <v>31</v>
      </c>
      <c r="E542" s="1322">
        <v>3</v>
      </c>
      <c r="F542" s="1229"/>
      <c r="G542" s="1230"/>
      <c r="H542" s="1231"/>
      <c r="I542" s="1229"/>
      <c r="J542" s="1229"/>
    </row>
    <row r="543" spans="1:10">
      <c r="A543" s="1236"/>
      <c r="B543" s="1268"/>
      <c r="C543" s="1269"/>
      <c r="D543" s="1270"/>
      <c r="E543" s="1271"/>
      <c r="F543" s="1241"/>
      <c r="G543" s="1242"/>
      <c r="H543" s="1270"/>
      <c r="I543" s="1244" t="s">
        <v>1614</v>
      </c>
      <c r="J543" s="1245"/>
    </row>
    <row r="544" spans="1:10">
      <c r="A544" s="1415" t="s">
        <v>1612</v>
      </c>
      <c r="B544" s="1363" t="s">
        <v>845</v>
      </c>
      <c r="C544" s="1364"/>
      <c r="D544" s="1398"/>
      <c r="E544" s="1399"/>
      <c r="F544" s="1338"/>
      <c r="G544" s="1400"/>
      <c r="H544" s="1398"/>
      <c r="I544" s="1338"/>
      <c r="J544" s="1338"/>
    </row>
    <row r="545" spans="1:10" ht="280.5">
      <c r="A545" s="1231" t="s">
        <v>1613</v>
      </c>
      <c r="B545" s="1319" t="s">
        <v>846</v>
      </c>
      <c r="C545" s="1319" t="s">
        <v>2728</v>
      </c>
      <c r="D545" s="1321" t="s">
        <v>87</v>
      </c>
      <c r="E545" s="1416">
        <v>16</v>
      </c>
      <c r="F545" s="1229"/>
      <c r="G545" s="1230"/>
      <c r="H545" s="1231"/>
      <c r="I545" s="1229"/>
      <c r="J545" s="1229"/>
    </row>
    <row r="546" spans="1:10">
      <c r="A546" s="1236"/>
      <c r="B546" s="1268"/>
      <c r="C546" s="1269"/>
      <c r="D546" s="1270"/>
      <c r="E546" s="1271"/>
      <c r="F546" s="1241"/>
      <c r="G546" s="1242"/>
      <c r="H546" s="1270"/>
      <c r="I546" s="1244" t="s">
        <v>1615</v>
      </c>
      <c r="J546" s="1245"/>
    </row>
    <row r="547" spans="1:10" ht="15.75">
      <c r="A547" s="1214" t="s">
        <v>1616</v>
      </c>
      <c r="B547" s="1352" t="s">
        <v>847</v>
      </c>
      <c r="C547" s="1334"/>
      <c r="D547" s="1417"/>
      <c r="E547" s="1418"/>
      <c r="F547" s="1419"/>
      <c r="G547" s="1359"/>
      <c r="H547" s="1420"/>
      <c r="I547" s="1421"/>
      <c r="J547" s="1421"/>
    </row>
    <row r="548" spans="1:10" ht="153">
      <c r="A548" s="1223" t="s">
        <v>1620</v>
      </c>
      <c r="B548" s="1320" t="s">
        <v>849</v>
      </c>
      <c r="C548" s="1319" t="s">
        <v>2727</v>
      </c>
      <c r="D548" s="1321" t="s">
        <v>848</v>
      </c>
      <c r="E548" s="1231">
        <v>10</v>
      </c>
      <c r="F548" s="1229"/>
      <c r="G548" s="1229"/>
      <c r="H548" s="1229"/>
      <c r="I548" s="1229"/>
      <c r="J548" s="1229"/>
    </row>
    <row r="549" spans="1:10">
      <c r="A549" s="1270"/>
      <c r="B549" s="1268"/>
      <c r="C549" s="1268"/>
      <c r="D549" s="1268"/>
      <c r="E549" s="1270"/>
      <c r="F549" s="1268"/>
      <c r="G549" s="1268"/>
      <c r="H549" s="1268"/>
      <c r="I549" s="1244" t="s">
        <v>1617</v>
      </c>
      <c r="J549" s="1423"/>
    </row>
    <row r="550" spans="1:10">
      <c r="A550" s="1214" t="s">
        <v>1618</v>
      </c>
      <c r="B550" s="1344" t="s">
        <v>1619</v>
      </c>
      <c r="C550" s="1334"/>
      <c r="D550" s="1417"/>
      <c r="E550" s="1345"/>
      <c r="F550" s="1222"/>
      <c r="G550" s="1251"/>
      <c r="H550" s="1217"/>
      <c r="I550" s="1222"/>
      <c r="J550" s="1222"/>
    </row>
    <row r="551" spans="1:10" ht="127.5">
      <c r="A551" s="1223" t="s">
        <v>1621</v>
      </c>
      <c r="B551" s="1320" t="s">
        <v>850</v>
      </c>
      <c r="C551" s="1320" t="s">
        <v>851</v>
      </c>
      <c r="D551" s="1321" t="s">
        <v>848</v>
      </c>
      <c r="E551" s="1323">
        <v>24</v>
      </c>
      <c r="F551" s="1375"/>
      <c r="G551" s="1229"/>
      <c r="H551" s="1229"/>
      <c r="I551" s="1375"/>
      <c r="J551" s="1375"/>
    </row>
    <row r="552" spans="1:10">
      <c r="A552" s="1236"/>
      <c r="B552" s="1268"/>
      <c r="C552" s="1269"/>
      <c r="D552" s="1270"/>
      <c r="E552" s="1271"/>
      <c r="F552" s="1353"/>
      <c r="G552" s="1242"/>
      <c r="H552" s="1354"/>
      <c r="I552" s="1355" t="s">
        <v>1622</v>
      </c>
      <c r="J552" s="1356"/>
    </row>
    <row r="553" spans="1:10">
      <c r="A553" s="1214" t="s">
        <v>1623</v>
      </c>
      <c r="B553" s="1344" t="s">
        <v>852</v>
      </c>
      <c r="C553" s="1330"/>
      <c r="D553" s="1424"/>
      <c r="E553" s="1346"/>
      <c r="F553" s="1332"/>
      <c r="G553" s="1333"/>
      <c r="H553" s="1331"/>
      <c r="I553" s="1332"/>
      <c r="J553" s="1332"/>
    </row>
    <row r="554" spans="1:10" ht="318.75">
      <c r="A554" s="1223" t="s">
        <v>1624</v>
      </c>
      <c r="B554" s="1320" t="s">
        <v>853</v>
      </c>
      <c r="C554" s="1320" t="s">
        <v>2729</v>
      </c>
      <c r="D554" s="1321" t="s">
        <v>848</v>
      </c>
      <c r="E554" s="1323">
        <v>60</v>
      </c>
      <c r="F554" s="1375"/>
      <c r="G554" s="1229"/>
      <c r="H554" s="1229"/>
      <c r="I554" s="1375"/>
      <c r="J554" s="1375"/>
    </row>
    <row r="555" spans="1:10">
      <c r="A555" s="1236"/>
      <c r="B555" s="1268"/>
      <c r="C555" s="1269"/>
      <c r="D555" s="1270"/>
      <c r="E555" s="1271"/>
      <c r="F555" s="1353"/>
      <c r="G555" s="1242"/>
      <c r="H555" s="1354"/>
      <c r="I555" s="1355" t="s">
        <v>1625</v>
      </c>
      <c r="J555" s="1356"/>
    </row>
    <row r="556" spans="1:10">
      <c r="A556" s="1214" t="s">
        <v>1626</v>
      </c>
      <c r="B556" s="1344" t="s">
        <v>854</v>
      </c>
      <c r="C556" s="1334"/>
      <c r="D556" s="1417"/>
      <c r="E556" s="1345"/>
      <c r="F556" s="1222"/>
      <c r="G556" s="1251"/>
      <c r="H556" s="1217"/>
      <c r="I556" s="1222"/>
      <c r="J556" s="1222"/>
    </row>
    <row r="557" spans="1:10" ht="306">
      <c r="A557" s="1223" t="s">
        <v>855</v>
      </c>
      <c r="B557" s="1319" t="s">
        <v>856</v>
      </c>
      <c r="C557" s="1320" t="s">
        <v>857</v>
      </c>
      <c r="D557" s="1321" t="s">
        <v>858</v>
      </c>
      <c r="E557" s="1323">
        <v>36</v>
      </c>
      <c r="F557" s="1375"/>
      <c r="G557" s="1229"/>
      <c r="H557" s="1229"/>
      <c r="I557" s="1375"/>
      <c r="J557" s="1375"/>
    </row>
    <row r="558" spans="1:10">
      <c r="A558" s="1236"/>
      <c r="B558" s="1268"/>
      <c r="C558" s="1269"/>
      <c r="D558" s="1270"/>
      <c r="E558" s="1271"/>
      <c r="F558" s="1353"/>
      <c r="G558" s="1242"/>
      <c r="H558" s="1354"/>
      <c r="I558" s="1355" t="s">
        <v>1627</v>
      </c>
      <c r="J558" s="1356"/>
    </row>
    <row r="559" spans="1:10">
      <c r="A559" s="1336" t="s">
        <v>1628</v>
      </c>
      <c r="B559" s="1352" t="s">
        <v>2767</v>
      </c>
      <c r="C559" s="1334"/>
      <c r="D559" s="1417"/>
      <c r="E559" s="1345"/>
      <c r="F559" s="1425"/>
      <c r="G559" s="1426"/>
      <c r="H559" s="1427"/>
      <c r="I559" s="1425"/>
      <c r="J559" s="1425"/>
    </row>
    <row r="560" spans="1:10" ht="409.5">
      <c r="A560" s="1311" t="s">
        <v>1629</v>
      </c>
      <c r="B560" s="1319" t="s">
        <v>861</v>
      </c>
      <c r="C560" s="1428" t="s">
        <v>862</v>
      </c>
      <c r="D560" s="1321" t="s">
        <v>87</v>
      </c>
      <c r="E560" s="1322">
        <v>18</v>
      </c>
      <c r="F560" s="1422"/>
      <c r="G560" s="1429"/>
      <c r="H560" s="1328"/>
      <c r="I560" s="1360"/>
      <c r="J560" s="1360"/>
    </row>
    <row r="561" spans="1:10" ht="409.5">
      <c r="A561" s="1311" t="s">
        <v>1630</v>
      </c>
      <c r="B561" s="1319" t="s">
        <v>3034</v>
      </c>
      <c r="C561" s="1428" t="s">
        <v>865</v>
      </c>
      <c r="D561" s="1321" t="s">
        <v>87</v>
      </c>
      <c r="E561" s="1322">
        <v>12</v>
      </c>
      <c r="F561" s="1422"/>
      <c r="G561" s="1429"/>
      <c r="H561" s="1328"/>
      <c r="I561" s="1360"/>
      <c r="J561" s="1360"/>
    </row>
    <row r="562" spans="1:10" ht="409.5">
      <c r="A562" s="1311" t="s">
        <v>1631</v>
      </c>
      <c r="B562" s="1319" t="s">
        <v>866</v>
      </c>
      <c r="C562" s="1320" t="s">
        <v>1634</v>
      </c>
      <c r="D562" s="1321" t="s">
        <v>87</v>
      </c>
      <c r="E562" s="1322">
        <v>30</v>
      </c>
      <c r="F562" s="1422"/>
      <c r="G562" s="1429"/>
      <c r="H562" s="1328"/>
      <c r="I562" s="1360"/>
      <c r="J562" s="1360"/>
    </row>
    <row r="563" spans="1:10" ht="409.5">
      <c r="A563" s="1311" t="s">
        <v>1632</v>
      </c>
      <c r="B563" s="1319" t="s">
        <v>867</v>
      </c>
      <c r="C563" s="1320" t="s">
        <v>868</v>
      </c>
      <c r="D563" s="1321" t="s">
        <v>87</v>
      </c>
      <c r="E563" s="1322">
        <v>39</v>
      </c>
      <c r="F563" s="1422"/>
      <c r="G563" s="1429"/>
      <c r="H563" s="1328"/>
      <c r="I563" s="1360"/>
      <c r="J563" s="1360"/>
    </row>
    <row r="564" spans="1:10" ht="409.5">
      <c r="A564" s="1311" t="s">
        <v>1633</v>
      </c>
      <c r="B564" s="1319" t="s">
        <v>869</v>
      </c>
      <c r="C564" s="1320" t="s">
        <v>2638</v>
      </c>
      <c r="D564" s="1321" t="s">
        <v>87</v>
      </c>
      <c r="E564" s="1322">
        <v>18</v>
      </c>
      <c r="F564" s="1375"/>
      <c r="G564" s="1229"/>
      <c r="H564" s="1229"/>
      <c r="I564" s="1375"/>
      <c r="J564" s="1375"/>
    </row>
    <row r="565" spans="1:10">
      <c r="A565" s="1236"/>
      <c r="B565" s="1268"/>
      <c r="C565" s="1269"/>
      <c r="D565" s="1270"/>
      <c r="E565" s="1271"/>
      <c r="F565" s="1353"/>
      <c r="G565" s="1242"/>
      <c r="H565" s="1354"/>
      <c r="I565" s="1355" t="s">
        <v>1635</v>
      </c>
      <c r="J565" s="1356"/>
    </row>
    <row r="566" spans="1:10">
      <c r="A566" s="1214" t="s">
        <v>1636</v>
      </c>
      <c r="B566" s="1352" t="s">
        <v>3035</v>
      </c>
      <c r="C566" s="1329"/>
      <c r="D566" s="1389"/>
      <c r="E566" s="1345"/>
      <c r="F566" s="1259"/>
      <c r="G566" s="1251"/>
      <c r="H566" s="1217"/>
      <c r="I566" s="1259"/>
      <c r="J566" s="1259"/>
    </row>
    <row r="567" spans="1:10" ht="140.25">
      <c r="A567" s="1223" t="s">
        <v>1637</v>
      </c>
      <c r="B567" s="1319" t="s">
        <v>874</v>
      </c>
      <c r="C567" s="1320" t="s">
        <v>3036</v>
      </c>
      <c r="D567" s="1321" t="s">
        <v>87</v>
      </c>
      <c r="E567" s="1322">
        <v>24</v>
      </c>
      <c r="F567" s="1422"/>
      <c r="G567" s="1429"/>
      <c r="H567" s="1231"/>
      <c r="I567" s="1229"/>
      <c r="J567" s="1229"/>
    </row>
    <row r="568" spans="1:10" ht="409.5">
      <c r="A568" s="1223" t="s">
        <v>1639</v>
      </c>
      <c r="B568" s="1319" t="s">
        <v>877</v>
      </c>
      <c r="C568" s="1320" t="s">
        <v>1638</v>
      </c>
      <c r="D568" s="1321" t="s">
        <v>87</v>
      </c>
      <c r="E568" s="1322">
        <v>24</v>
      </c>
      <c r="F568" s="1422"/>
      <c r="G568" s="1429"/>
      <c r="H568" s="1231"/>
      <c r="I568" s="1229"/>
      <c r="J568" s="1229"/>
    </row>
    <row r="569" spans="1:10" ht="242.25">
      <c r="A569" s="1223" t="s">
        <v>1640</v>
      </c>
      <c r="B569" s="1319" t="s">
        <v>879</v>
      </c>
      <c r="C569" s="1320" t="s">
        <v>3037</v>
      </c>
      <c r="D569" s="1321" t="s">
        <v>49</v>
      </c>
      <c r="E569" s="1322">
        <v>45</v>
      </c>
      <c r="F569" s="1422"/>
      <c r="G569" s="1429"/>
      <c r="H569" s="1231"/>
      <c r="I569" s="1229"/>
      <c r="J569" s="1229"/>
    </row>
    <row r="570" spans="1:10" ht="408">
      <c r="A570" s="1223" t="s">
        <v>1641</v>
      </c>
      <c r="B570" s="1319" t="s">
        <v>881</v>
      </c>
      <c r="C570" s="1320" t="s">
        <v>882</v>
      </c>
      <c r="D570" s="1321" t="s">
        <v>87</v>
      </c>
      <c r="E570" s="1322">
        <v>9</v>
      </c>
      <c r="F570" s="1321"/>
      <c r="G570" s="1430"/>
      <c r="H570" s="1231"/>
      <c r="I570" s="1229"/>
      <c r="J570" s="1229"/>
    </row>
    <row r="571" spans="1:10" ht="331.5">
      <c r="A571" s="1223" t="s">
        <v>1642</v>
      </c>
      <c r="B571" s="1319" t="s">
        <v>883</v>
      </c>
      <c r="C571" s="1320" t="s">
        <v>884</v>
      </c>
      <c r="D571" s="1321" t="s">
        <v>87</v>
      </c>
      <c r="E571" s="1322">
        <v>30</v>
      </c>
      <c r="F571" s="1321"/>
      <c r="G571" s="1430"/>
      <c r="H571" s="1231"/>
      <c r="I571" s="1229"/>
      <c r="J571" s="1229"/>
    </row>
    <row r="572" spans="1:10" ht="409.5">
      <c r="A572" s="1223" t="s">
        <v>1643</v>
      </c>
      <c r="B572" s="1319" t="s">
        <v>885</v>
      </c>
      <c r="C572" s="1320" t="s">
        <v>886</v>
      </c>
      <c r="D572" s="1321" t="s">
        <v>87</v>
      </c>
      <c r="E572" s="1322">
        <v>30</v>
      </c>
      <c r="F572" s="1321"/>
      <c r="G572" s="1430"/>
      <c r="H572" s="1231"/>
      <c r="I572" s="1229"/>
      <c r="J572" s="1229"/>
    </row>
    <row r="573" spans="1:10" ht="331.5">
      <c r="A573" s="1223" t="s">
        <v>1644</v>
      </c>
      <c r="B573" s="1320" t="s">
        <v>887</v>
      </c>
      <c r="C573" s="1320" t="s">
        <v>2627</v>
      </c>
      <c r="D573" s="1321" t="s">
        <v>87</v>
      </c>
      <c r="E573" s="1322">
        <v>180</v>
      </c>
      <c r="F573" s="1422"/>
      <c r="G573" s="1429"/>
      <c r="H573" s="1231"/>
      <c r="I573" s="1229"/>
      <c r="J573" s="1229"/>
    </row>
    <row r="574" spans="1:10" ht="306">
      <c r="A574" s="1223" t="s">
        <v>1645</v>
      </c>
      <c r="B574" s="1319" t="s">
        <v>3038</v>
      </c>
      <c r="C574" s="1320" t="s">
        <v>889</v>
      </c>
      <c r="D574" s="1321" t="s">
        <v>49</v>
      </c>
      <c r="E574" s="1322">
        <v>24</v>
      </c>
      <c r="F574" s="1321"/>
      <c r="G574" s="1430"/>
      <c r="H574" s="1231"/>
      <c r="I574" s="1229"/>
      <c r="J574" s="1229"/>
    </row>
    <row r="575" spans="1:10" ht="344.25">
      <c r="A575" s="1223" t="s">
        <v>1646</v>
      </c>
      <c r="B575" s="1319" t="s">
        <v>890</v>
      </c>
      <c r="C575" s="1320" t="s">
        <v>891</v>
      </c>
      <c r="D575" s="1321" t="s">
        <v>49</v>
      </c>
      <c r="E575" s="1322">
        <v>9</v>
      </c>
      <c r="F575" s="1321"/>
      <c r="G575" s="1430"/>
      <c r="H575" s="1231"/>
      <c r="I575" s="1229"/>
      <c r="J575" s="1229"/>
    </row>
    <row r="576" spans="1:10" ht="89.25">
      <c r="A576" s="1223" t="s">
        <v>1647</v>
      </c>
      <c r="B576" s="1319" t="s">
        <v>892</v>
      </c>
      <c r="C576" s="1320" t="s">
        <v>1408</v>
      </c>
      <c r="D576" s="1321" t="s">
        <v>49</v>
      </c>
      <c r="E576" s="1322">
        <v>60</v>
      </c>
      <c r="F576" s="1422"/>
      <c r="G576" s="1429"/>
      <c r="H576" s="1231"/>
      <c r="I576" s="1229"/>
      <c r="J576" s="1229"/>
    </row>
    <row r="577" spans="1:10" ht="306">
      <c r="A577" s="1223" t="s">
        <v>1648</v>
      </c>
      <c r="B577" s="1319" t="s">
        <v>893</v>
      </c>
      <c r="C577" s="1320" t="s">
        <v>894</v>
      </c>
      <c r="D577" s="1321" t="s">
        <v>49</v>
      </c>
      <c r="E577" s="1322">
        <v>18</v>
      </c>
      <c r="F577" s="1422"/>
      <c r="G577" s="1429"/>
      <c r="H577" s="1231"/>
      <c r="I577" s="1229"/>
      <c r="J577" s="1229"/>
    </row>
    <row r="578" spans="1:10" ht="153">
      <c r="A578" s="1223" t="s">
        <v>1649</v>
      </c>
      <c r="B578" s="1319" t="s">
        <v>895</v>
      </c>
      <c r="C578" s="1320" t="s">
        <v>896</v>
      </c>
      <c r="D578" s="1321" t="s">
        <v>49</v>
      </c>
      <c r="E578" s="1322">
        <v>18</v>
      </c>
      <c r="F578" s="1422"/>
      <c r="G578" s="1429"/>
      <c r="H578" s="1231"/>
      <c r="I578" s="1229"/>
      <c r="J578" s="1229"/>
    </row>
    <row r="579" spans="1:10" ht="51">
      <c r="A579" s="1223" t="s">
        <v>1650</v>
      </c>
      <c r="B579" s="1319" t="s">
        <v>2604</v>
      </c>
      <c r="C579" s="1320" t="s">
        <v>2603</v>
      </c>
      <c r="D579" s="1321" t="s">
        <v>31</v>
      </c>
      <c r="E579" s="1322">
        <v>12</v>
      </c>
      <c r="F579" s="1422"/>
      <c r="G579" s="1429"/>
      <c r="H579" s="1231"/>
      <c r="I579" s="1229"/>
      <c r="J579" s="1229"/>
    </row>
    <row r="580" spans="1:10" ht="76.5">
      <c r="A580" s="1223" t="s">
        <v>1651</v>
      </c>
      <c r="B580" s="1319" t="s">
        <v>897</v>
      </c>
      <c r="C580" s="1320" t="s">
        <v>898</v>
      </c>
      <c r="D580" s="1321" t="s">
        <v>31</v>
      </c>
      <c r="E580" s="1322">
        <v>3</v>
      </c>
      <c r="F580" s="1422"/>
      <c r="G580" s="1429"/>
      <c r="H580" s="1231"/>
      <c r="I580" s="1229"/>
      <c r="J580" s="1229"/>
    </row>
    <row r="581" spans="1:10" ht="76.5">
      <c r="A581" s="1223" t="s">
        <v>1652</v>
      </c>
      <c r="B581" s="1319" t="s">
        <v>899</v>
      </c>
      <c r="C581" s="1320" t="s">
        <v>900</v>
      </c>
      <c r="D581" s="1321" t="s">
        <v>31</v>
      </c>
      <c r="E581" s="1322">
        <v>6</v>
      </c>
      <c r="F581" s="1375"/>
      <c r="G581" s="1229"/>
      <c r="H581" s="1229"/>
      <c r="I581" s="1375"/>
      <c r="J581" s="1375"/>
    </row>
    <row r="582" spans="1:10" ht="89.25">
      <c r="A582" s="1223" t="s">
        <v>2602</v>
      </c>
      <c r="B582" s="1319" t="s">
        <v>2600</v>
      </c>
      <c r="C582" s="1320" t="s">
        <v>2601</v>
      </c>
      <c r="D582" s="1321" t="s">
        <v>31</v>
      </c>
      <c r="E582" s="1322">
        <v>30</v>
      </c>
      <c r="F582" s="1431"/>
      <c r="G582" s="1432"/>
      <c r="H582" s="1433"/>
      <c r="I582" s="1431"/>
      <c r="J582" s="1431"/>
    </row>
    <row r="583" spans="1:10">
      <c r="A583" s="1236"/>
      <c r="B583" s="1268"/>
      <c r="C583" s="1269"/>
      <c r="D583" s="1270"/>
      <c r="E583" s="1271"/>
      <c r="F583" s="1353"/>
      <c r="G583" s="1242"/>
      <c r="H583" s="1354"/>
      <c r="I583" s="1355" t="s">
        <v>1660</v>
      </c>
      <c r="J583" s="1356"/>
    </row>
    <row r="584" spans="1:10">
      <c r="A584" s="1214" t="s">
        <v>1653</v>
      </c>
      <c r="B584" s="1352" t="s">
        <v>2766</v>
      </c>
      <c r="C584" s="1330"/>
      <c r="D584" s="1331"/>
      <c r="E584" s="1218"/>
      <c r="F584" s="1332"/>
      <c r="G584" s="1333"/>
      <c r="H584" s="1331"/>
      <c r="I584" s="1332"/>
      <c r="J584" s="1332"/>
    </row>
    <row r="585" spans="1:10" ht="178.5">
      <c r="A585" s="1223" t="s">
        <v>1654</v>
      </c>
      <c r="B585" s="1320" t="s">
        <v>904</v>
      </c>
      <c r="C585" s="1434" t="s">
        <v>905</v>
      </c>
      <c r="D585" s="1231" t="s">
        <v>31</v>
      </c>
      <c r="E585" s="1323">
        <v>12</v>
      </c>
      <c r="F585" s="1229"/>
      <c r="G585" s="1230"/>
      <c r="H585" s="1231"/>
      <c r="I585" s="1229"/>
      <c r="J585" s="1229"/>
    </row>
    <row r="586" spans="1:10" ht="89.25">
      <c r="A586" s="1223" t="s">
        <v>1655</v>
      </c>
      <c r="B586" s="1319" t="s">
        <v>907</v>
      </c>
      <c r="C586" s="1320" t="s">
        <v>910</v>
      </c>
      <c r="D586" s="1231" t="s">
        <v>31</v>
      </c>
      <c r="E586" s="1323">
        <v>16</v>
      </c>
      <c r="F586" s="1229"/>
      <c r="G586" s="1230"/>
      <c r="H586" s="1231"/>
      <c r="I586" s="1229"/>
      <c r="J586" s="1229"/>
    </row>
    <row r="587" spans="1:10" ht="89.25">
      <c r="A587" s="1223" t="s">
        <v>1656</v>
      </c>
      <c r="B587" s="1320" t="s">
        <v>909</v>
      </c>
      <c r="C587" s="1320" t="s">
        <v>910</v>
      </c>
      <c r="D587" s="1231" t="s">
        <v>31</v>
      </c>
      <c r="E587" s="1323">
        <v>16</v>
      </c>
      <c r="F587" s="1229"/>
      <c r="G587" s="1230"/>
      <c r="H587" s="1231"/>
      <c r="I587" s="1229"/>
      <c r="J587" s="1229"/>
    </row>
    <row r="588" spans="1:10" ht="89.25">
      <c r="A588" s="1223" t="s">
        <v>1657</v>
      </c>
      <c r="B588" s="1320" t="s">
        <v>911</v>
      </c>
      <c r="C588" s="1320" t="s">
        <v>910</v>
      </c>
      <c r="D588" s="1231" t="s">
        <v>31</v>
      </c>
      <c r="E588" s="1323">
        <v>16</v>
      </c>
      <c r="F588" s="1229"/>
      <c r="G588" s="1230"/>
      <c r="H588" s="1231"/>
      <c r="I588" s="1229"/>
      <c r="J588" s="1229"/>
    </row>
    <row r="589" spans="1:10" ht="89.25">
      <c r="A589" s="1223" t="s">
        <v>1658</v>
      </c>
      <c r="B589" s="1320" t="s">
        <v>912</v>
      </c>
      <c r="C589" s="1320" t="s">
        <v>910</v>
      </c>
      <c r="D589" s="1231" t="s">
        <v>31</v>
      </c>
      <c r="E589" s="1323">
        <v>16</v>
      </c>
      <c r="F589" s="1229"/>
      <c r="G589" s="1230"/>
      <c r="H589" s="1231"/>
      <c r="I589" s="1229"/>
      <c r="J589" s="1229"/>
    </row>
    <row r="590" spans="1:10">
      <c r="A590" s="1236"/>
      <c r="B590" s="1268"/>
      <c r="C590" s="1269"/>
      <c r="D590" s="1270"/>
      <c r="E590" s="1271"/>
      <c r="F590" s="1241"/>
      <c r="G590" s="1242"/>
      <c r="H590" s="1270"/>
      <c r="I590" s="1244" t="s">
        <v>1661</v>
      </c>
      <c r="J590" s="1245"/>
    </row>
    <row r="591" spans="1:10">
      <c r="A591" s="1214" t="s">
        <v>1659</v>
      </c>
      <c r="B591" s="1352" t="s">
        <v>2605</v>
      </c>
      <c r="C591" s="1334"/>
      <c r="D591" s="1217"/>
      <c r="E591" s="1218"/>
      <c r="F591" s="1222"/>
      <c r="G591" s="1251"/>
      <c r="H591" s="1217"/>
      <c r="I591" s="1222"/>
      <c r="J591" s="1222"/>
    </row>
    <row r="592" spans="1:10" ht="409.5">
      <c r="A592" s="1223" t="s">
        <v>1662</v>
      </c>
      <c r="B592" s="1319" t="s">
        <v>916</v>
      </c>
      <c r="C592" s="1320" t="s">
        <v>2732</v>
      </c>
      <c r="D592" s="1321" t="s">
        <v>848</v>
      </c>
      <c r="E592" s="1322">
        <v>24</v>
      </c>
      <c r="F592" s="1229"/>
      <c r="G592" s="1230"/>
      <c r="H592" s="1231"/>
      <c r="I592" s="1229"/>
      <c r="J592" s="1229"/>
    </row>
    <row r="593" spans="1:10" ht="409.5">
      <c r="A593" s="1223" t="s">
        <v>1663</v>
      </c>
      <c r="B593" s="1319" t="s">
        <v>916</v>
      </c>
      <c r="C593" s="1320" t="s">
        <v>2731</v>
      </c>
      <c r="D593" s="1321" t="s">
        <v>848</v>
      </c>
      <c r="E593" s="1322">
        <v>40</v>
      </c>
      <c r="F593" s="1229"/>
      <c r="G593" s="1230"/>
      <c r="H593" s="1231"/>
      <c r="I593" s="1229"/>
      <c r="J593" s="1229"/>
    </row>
    <row r="594" spans="1:10" ht="409.5">
      <c r="A594" s="1223" t="s">
        <v>1664</v>
      </c>
      <c r="B594" s="1319" t="s">
        <v>916</v>
      </c>
      <c r="C594" s="1320" t="s">
        <v>2730</v>
      </c>
      <c r="D594" s="1321" t="s">
        <v>848</v>
      </c>
      <c r="E594" s="1323">
        <v>40</v>
      </c>
      <c r="F594" s="1229"/>
      <c r="G594" s="1230"/>
      <c r="H594" s="1231"/>
      <c r="I594" s="1229"/>
      <c r="J594" s="1229"/>
    </row>
    <row r="595" spans="1:10" ht="409.5">
      <c r="A595" s="1223" t="s">
        <v>1665</v>
      </c>
      <c r="B595" s="1319" t="s">
        <v>916</v>
      </c>
      <c r="C595" s="1320" t="s">
        <v>2733</v>
      </c>
      <c r="D595" s="1321" t="s">
        <v>848</v>
      </c>
      <c r="E595" s="1323">
        <v>40</v>
      </c>
      <c r="F595" s="1229"/>
      <c r="G595" s="1230"/>
      <c r="H595" s="1231"/>
      <c r="I595" s="1229"/>
      <c r="J595" s="1229"/>
    </row>
    <row r="596" spans="1:10">
      <c r="A596" s="1236"/>
      <c r="B596" s="1268"/>
      <c r="C596" s="1269"/>
      <c r="D596" s="1270"/>
      <c r="E596" s="1271"/>
      <c r="F596" s="1241"/>
      <c r="G596" s="1246"/>
      <c r="H596" s="1270"/>
      <c r="I596" s="1244" t="s">
        <v>1667</v>
      </c>
      <c r="J596" s="1245"/>
    </row>
    <row r="597" spans="1:10">
      <c r="A597" s="1435" t="s">
        <v>1666</v>
      </c>
      <c r="B597" s="1352" t="s">
        <v>2606</v>
      </c>
      <c r="C597" s="1334"/>
      <c r="D597" s="1217"/>
      <c r="E597" s="1436"/>
      <c r="F597" s="1437"/>
      <c r="G597" s="1359"/>
      <c r="H597" s="1438"/>
      <c r="I597" s="1437"/>
      <c r="J597" s="1437"/>
    </row>
    <row r="598" spans="1:10" ht="165.75">
      <c r="A598" s="1223" t="s">
        <v>1668</v>
      </c>
      <c r="B598" s="1319" t="s">
        <v>931</v>
      </c>
      <c r="C598" s="1320" t="s">
        <v>3039</v>
      </c>
      <c r="D598" s="1321" t="s">
        <v>848</v>
      </c>
      <c r="E598" s="1323">
        <v>6</v>
      </c>
      <c r="F598" s="1229"/>
      <c r="G598" s="1230"/>
      <c r="H598" s="1231"/>
      <c r="I598" s="1229"/>
      <c r="J598" s="1229"/>
    </row>
    <row r="599" spans="1:10" ht="165.75">
      <c r="A599" s="1223" t="s">
        <v>1669</v>
      </c>
      <c r="B599" s="1319" t="s">
        <v>931</v>
      </c>
      <c r="C599" s="1320" t="s">
        <v>3040</v>
      </c>
      <c r="D599" s="1321" t="s">
        <v>848</v>
      </c>
      <c r="E599" s="1323">
        <v>6</v>
      </c>
      <c r="F599" s="1229"/>
      <c r="G599" s="1230"/>
      <c r="H599" s="1231"/>
      <c r="I599" s="1229"/>
      <c r="J599" s="1229"/>
    </row>
    <row r="600" spans="1:10" ht="165.75">
      <c r="A600" s="1223" t="s">
        <v>1670</v>
      </c>
      <c r="B600" s="1319" t="s">
        <v>931</v>
      </c>
      <c r="C600" s="1320" t="s">
        <v>3041</v>
      </c>
      <c r="D600" s="1321" t="s">
        <v>848</v>
      </c>
      <c r="E600" s="1323">
        <v>6</v>
      </c>
      <c r="F600" s="1229"/>
      <c r="G600" s="1230"/>
      <c r="H600" s="1231"/>
      <c r="I600" s="1229"/>
      <c r="J600" s="1229"/>
    </row>
    <row r="601" spans="1:10" ht="140.25">
      <c r="A601" s="1223" t="s">
        <v>1671</v>
      </c>
      <c r="B601" s="1319" t="s">
        <v>927</v>
      </c>
      <c r="C601" s="1320" t="s">
        <v>928</v>
      </c>
      <c r="D601" s="1321" t="s">
        <v>848</v>
      </c>
      <c r="E601" s="1323">
        <v>6</v>
      </c>
      <c r="F601" s="1229"/>
      <c r="G601" s="1230"/>
      <c r="H601" s="1231"/>
      <c r="I601" s="1229"/>
      <c r="J601" s="1229"/>
    </row>
    <row r="602" spans="1:10" ht="114.75">
      <c r="A602" s="1223" t="s">
        <v>1672</v>
      </c>
      <c r="B602" s="1306" t="s">
        <v>929</v>
      </c>
      <c r="C602" s="1278" t="s">
        <v>930</v>
      </c>
      <c r="D602" s="1307" t="s">
        <v>848</v>
      </c>
      <c r="E602" s="1281">
        <v>6</v>
      </c>
      <c r="F602" s="1229"/>
      <c r="G602" s="1230"/>
      <c r="H602" s="1231"/>
      <c r="I602" s="1229"/>
      <c r="J602" s="1229"/>
    </row>
    <row r="603" spans="1:10" ht="114.75">
      <c r="A603" s="1223" t="s">
        <v>1673</v>
      </c>
      <c r="B603" s="1306" t="s">
        <v>931</v>
      </c>
      <c r="C603" s="1278" t="s">
        <v>932</v>
      </c>
      <c r="D603" s="1307" t="s">
        <v>848</v>
      </c>
      <c r="E603" s="1281">
        <v>6</v>
      </c>
      <c r="F603" s="1229"/>
      <c r="G603" s="1230"/>
      <c r="H603" s="1231"/>
      <c r="I603" s="1229"/>
      <c r="J603" s="1229"/>
    </row>
    <row r="604" spans="1:10" ht="102">
      <c r="A604" s="1223" t="s">
        <v>1674</v>
      </c>
      <c r="B604" s="1306" t="s">
        <v>929</v>
      </c>
      <c r="C604" s="1278" t="s">
        <v>934</v>
      </c>
      <c r="D604" s="1307" t="s">
        <v>848</v>
      </c>
      <c r="E604" s="1281">
        <v>6</v>
      </c>
      <c r="F604" s="1229"/>
      <c r="G604" s="1230"/>
      <c r="H604" s="1231"/>
      <c r="I604" s="1229"/>
      <c r="J604" s="1229"/>
    </row>
    <row r="605" spans="1:10" ht="114.75">
      <c r="A605" s="1223" t="s">
        <v>1675</v>
      </c>
      <c r="B605" s="1306" t="s">
        <v>931</v>
      </c>
      <c r="C605" s="1278" t="s">
        <v>935</v>
      </c>
      <c r="D605" s="1307" t="s">
        <v>848</v>
      </c>
      <c r="E605" s="1281">
        <v>6</v>
      </c>
      <c r="F605" s="1229"/>
      <c r="G605" s="1230"/>
      <c r="H605" s="1231"/>
      <c r="I605" s="1229"/>
      <c r="J605" s="1229"/>
    </row>
    <row r="606" spans="1:10" ht="102">
      <c r="A606" s="1223" t="s">
        <v>1676</v>
      </c>
      <c r="B606" s="1306" t="s">
        <v>929</v>
      </c>
      <c r="C606" s="1278" t="s">
        <v>936</v>
      </c>
      <c r="D606" s="1307" t="s">
        <v>848</v>
      </c>
      <c r="E606" s="1281">
        <v>6</v>
      </c>
      <c r="F606" s="1229"/>
      <c r="G606" s="1230"/>
      <c r="H606" s="1231"/>
      <c r="I606" s="1229"/>
      <c r="J606" s="1229"/>
    </row>
    <row r="607" spans="1:10" ht="127.5">
      <c r="A607" s="1223" t="s">
        <v>1677</v>
      </c>
      <c r="B607" s="1319" t="s">
        <v>937</v>
      </c>
      <c r="C607" s="1320" t="s">
        <v>938</v>
      </c>
      <c r="D607" s="1321" t="s">
        <v>848</v>
      </c>
      <c r="E607" s="1323">
        <v>6</v>
      </c>
      <c r="F607" s="1229"/>
      <c r="G607" s="1230"/>
      <c r="H607" s="1231"/>
      <c r="I607" s="1229"/>
      <c r="J607" s="1229"/>
    </row>
    <row r="608" spans="1:10">
      <c r="A608" s="1236"/>
      <c r="B608" s="1268"/>
      <c r="C608" s="1269"/>
      <c r="D608" s="1270"/>
      <c r="E608" s="1271"/>
      <c r="F608" s="1241"/>
      <c r="G608" s="1242"/>
      <c r="H608" s="1270"/>
      <c r="I608" s="1244" t="s">
        <v>1678</v>
      </c>
      <c r="J608" s="1245"/>
    </row>
    <row r="609" spans="1:10">
      <c r="A609" s="1214" t="s">
        <v>1679</v>
      </c>
      <c r="B609" s="1352" t="s">
        <v>2765</v>
      </c>
      <c r="C609" s="1439"/>
      <c r="D609" s="1440"/>
      <c r="E609" s="1441"/>
      <c r="F609" s="1222"/>
      <c r="G609" s="1251"/>
      <c r="H609" s="1217"/>
      <c r="I609" s="1222"/>
      <c r="J609" s="1222"/>
    </row>
    <row r="610" spans="1:10" ht="153">
      <c r="A610" s="1223" t="s">
        <v>1680</v>
      </c>
      <c r="B610" s="1319" t="s">
        <v>939</v>
      </c>
      <c r="C610" s="1278" t="s">
        <v>940</v>
      </c>
      <c r="D610" s="1321" t="s">
        <v>49</v>
      </c>
      <c r="E610" s="1323">
        <v>90</v>
      </c>
      <c r="F610" s="1229"/>
      <c r="G610" s="1230"/>
      <c r="H610" s="1231"/>
      <c r="I610" s="1229"/>
      <c r="J610" s="1229"/>
    </row>
    <row r="611" spans="1:10" ht="153">
      <c r="A611" s="1223" t="s">
        <v>1681</v>
      </c>
      <c r="B611" s="1319" t="s">
        <v>939</v>
      </c>
      <c r="C611" s="1278" t="s">
        <v>941</v>
      </c>
      <c r="D611" s="1321" t="s">
        <v>49</v>
      </c>
      <c r="E611" s="1323">
        <v>300</v>
      </c>
      <c r="F611" s="1229"/>
      <c r="G611" s="1230"/>
      <c r="H611" s="1231"/>
      <c r="I611" s="1229"/>
      <c r="J611" s="1229"/>
    </row>
    <row r="612" spans="1:10" ht="153">
      <c r="A612" s="1223" t="s">
        <v>1682</v>
      </c>
      <c r="B612" s="1319" t="s">
        <v>939</v>
      </c>
      <c r="C612" s="1278" t="s">
        <v>942</v>
      </c>
      <c r="D612" s="1321" t="s">
        <v>49</v>
      </c>
      <c r="E612" s="1323">
        <v>300</v>
      </c>
      <c r="F612" s="1375"/>
      <c r="G612" s="1229"/>
      <c r="H612" s="1229"/>
      <c r="I612" s="1375"/>
      <c r="J612" s="1375"/>
    </row>
    <row r="613" spans="1:10">
      <c r="A613" s="1236"/>
      <c r="B613" s="1268"/>
      <c r="C613" s="1269"/>
      <c r="D613" s="1270"/>
      <c r="E613" s="1271"/>
      <c r="F613" s="1353"/>
      <c r="G613" s="1246"/>
      <c r="H613" s="1354"/>
      <c r="I613" s="1355" t="s">
        <v>1683</v>
      </c>
      <c r="J613" s="1356"/>
    </row>
    <row r="614" spans="1:10">
      <c r="A614" s="1214" t="s">
        <v>1684</v>
      </c>
      <c r="B614" s="1247" t="s">
        <v>2764</v>
      </c>
      <c r="C614" s="1259"/>
      <c r="D614" s="1217"/>
      <c r="E614" s="1218"/>
      <c r="F614" s="1337"/>
      <c r="G614" s="1338"/>
      <c r="H614" s="1217"/>
      <c r="I614" s="1339"/>
      <c r="J614" s="1222"/>
    </row>
    <row r="615" spans="1:10" ht="63.75">
      <c r="A615" s="1223" t="s">
        <v>1685</v>
      </c>
      <c r="B615" s="1319" t="s">
        <v>943</v>
      </c>
      <c r="C615" s="1320" t="s">
        <v>944</v>
      </c>
      <c r="D615" s="1321" t="s">
        <v>49</v>
      </c>
      <c r="E615" s="1323">
        <v>144</v>
      </c>
      <c r="F615" s="1229"/>
      <c r="G615" s="1230"/>
      <c r="H615" s="1231"/>
      <c r="I615" s="1229"/>
      <c r="J615" s="1229"/>
    </row>
    <row r="616" spans="1:10" ht="378.75">
      <c r="A616" s="1223" t="s">
        <v>1686</v>
      </c>
      <c r="B616" s="1319" t="s">
        <v>945</v>
      </c>
      <c r="C616" s="1320" t="s">
        <v>946</v>
      </c>
      <c r="D616" s="1321" t="s">
        <v>49</v>
      </c>
      <c r="E616" s="1321">
        <v>60</v>
      </c>
      <c r="F616" s="1229"/>
      <c r="G616" s="1230"/>
      <c r="H616" s="1231"/>
      <c r="I616" s="1229"/>
      <c r="J616" s="1229"/>
    </row>
    <row r="617" spans="1:10" ht="409.5">
      <c r="A617" s="1223" t="s">
        <v>1687</v>
      </c>
      <c r="B617" s="1319" t="s">
        <v>947</v>
      </c>
      <c r="C617" s="1320" t="s">
        <v>2734</v>
      </c>
      <c r="D617" s="1321" t="s">
        <v>49</v>
      </c>
      <c r="E617" s="1321">
        <v>9</v>
      </c>
      <c r="F617" s="1229"/>
      <c r="G617" s="1230"/>
      <c r="H617" s="1231"/>
      <c r="I617" s="1229"/>
      <c r="J617" s="1229"/>
    </row>
    <row r="618" spans="1:10" ht="409.5">
      <c r="A618" s="1223" t="s">
        <v>1688</v>
      </c>
      <c r="B618" s="1319" t="s">
        <v>948</v>
      </c>
      <c r="C618" s="1320" t="s">
        <v>2734</v>
      </c>
      <c r="D618" s="1321" t="s">
        <v>49</v>
      </c>
      <c r="E618" s="1321">
        <v>9</v>
      </c>
      <c r="F618" s="1229"/>
      <c r="G618" s="1230"/>
      <c r="H618" s="1231"/>
      <c r="I618" s="1229"/>
      <c r="J618" s="1229"/>
    </row>
    <row r="619" spans="1:10" ht="366">
      <c r="A619" s="1223" t="s">
        <v>1689</v>
      </c>
      <c r="B619" s="1319" t="s">
        <v>949</v>
      </c>
      <c r="C619" s="1320" t="s">
        <v>2735</v>
      </c>
      <c r="D619" s="1321" t="s">
        <v>49</v>
      </c>
      <c r="E619" s="1321">
        <v>30</v>
      </c>
      <c r="F619" s="1229"/>
      <c r="G619" s="1230"/>
      <c r="H619" s="1231"/>
      <c r="I619" s="1229"/>
      <c r="J619" s="1229"/>
    </row>
    <row r="620" spans="1:10" ht="378.75">
      <c r="A620" s="1223" t="s">
        <v>1690</v>
      </c>
      <c r="B620" s="1319" t="s">
        <v>950</v>
      </c>
      <c r="C620" s="1320" t="s">
        <v>951</v>
      </c>
      <c r="D620" s="1321" t="s">
        <v>49</v>
      </c>
      <c r="E620" s="1321">
        <v>30</v>
      </c>
      <c r="F620" s="1229"/>
      <c r="G620" s="1230"/>
      <c r="H620" s="1231"/>
      <c r="I620" s="1229"/>
      <c r="J620" s="1229"/>
    </row>
    <row r="621" spans="1:10" ht="63.75">
      <c r="A621" s="1223" t="s">
        <v>1691</v>
      </c>
      <c r="B621" s="1319" t="s">
        <v>3042</v>
      </c>
      <c r="C621" s="1320" t="s">
        <v>2608</v>
      </c>
      <c r="D621" s="1321" t="s">
        <v>49</v>
      </c>
      <c r="E621" s="1321">
        <v>30</v>
      </c>
      <c r="F621" s="1229"/>
      <c r="G621" s="1230"/>
      <c r="H621" s="1231"/>
      <c r="I621" s="1229"/>
      <c r="J621" s="1229"/>
    </row>
    <row r="622" spans="1:10" ht="89.25">
      <c r="A622" s="1223" t="s">
        <v>1692</v>
      </c>
      <c r="B622" s="1442" t="s">
        <v>952</v>
      </c>
      <c r="C622" s="1320" t="s">
        <v>953</v>
      </c>
      <c r="D622" s="1321" t="s">
        <v>49</v>
      </c>
      <c r="E622" s="1321">
        <v>9</v>
      </c>
      <c r="F622" s="1229"/>
      <c r="G622" s="1230"/>
      <c r="H622" s="1231"/>
      <c r="I622" s="1229"/>
      <c r="J622" s="1229"/>
    </row>
    <row r="623" spans="1:10" ht="89.25">
      <c r="A623" s="1223" t="s">
        <v>1693</v>
      </c>
      <c r="B623" s="1319" t="s">
        <v>954</v>
      </c>
      <c r="C623" s="1320" t="s">
        <v>955</v>
      </c>
      <c r="D623" s="1321" t="s">
        <v>31</v>
      </c>
      <c r="E623" s="1321">
        <v>600</v>
      </c>
      <c r="F623" s="1188"/>
      <c r="G623" s="1229"/>
      <c r="H623" s="1229"/>
      <c r="I623" s="1375"/>
      <c r="J623" s="1375"/>
    </row>
    <row r="624" spans="1:10">
      <c r="A624" s="1236"/>
      <c r="B624" s="1242"/>
      <c r="C624" s="1269"/>
      <c r="D624" s="1270"/>
      <c r="E624" s="1271"/>
      <c r="F624" s="1241"/>
      <c r="G624" s="1242"/>
      <c r="H624" s="1354"/>
      <c r="I624" s="1355" t="s">
        <v>1694</v>
      </c>
      <c r="J624" s="1356"/>
    </row>
    <row r="625" spans="1:10">
      <c r="A625" s="1214" t="s">
        <v>1695</v>
      </c>
      <c r="B625" s="1352" t="s">
        <v>2763</v>
      </c>
      <c r="C625" s="1334"/>
      <c r="D625" s="1217"/>
      <c r="E625" s="1218"/>
      <c r="F625" s="1222"/>
      <c r="G625" s="1251"/>
      <c r="H625" s="1217"/>
      <c r="I625" s="1222"/>
      <c r="J625" s="1222"/>
    </row>
    <row r="626" spans="1:10" ht="409.5">
      <c r="A626" s="1223" t="s">
        <v>1696</v>
      </c>
      <c r="B626" s="1319" t="s">
        <v>957</v>
      </c>
      <c r="C626" s="1320" t="s">
        <v>958</v>
      </c>
      <c r="D626" s="1321" t="s">
        <v>31</v>
      </c>
      <c r="E626" s="1322">
        <v>3</v>
      </c>
      <c r="F626" s="1229"/>
      <c r="G626" s="1230"/>
      <c r="H626" s="1231"/>
      <c r="I626" s="1229"/>
      <c r="J626" s="1229"/>
    </row>
    <row r="627" spans="1:10" ht="409.5">
      <c r="A627" s="1223" t="s">
        <v>1697</v>
      </c>
      <c r="B627" s="1319" t="s">
        <v>960</v>
      </c>
      <c r="C627" s="1320" t="s">
        <v>961</v>
      </c>
      <c r="D627" s="1321" t="s">
        <v>31</v>
      </c>
      <c r="E627" s="1322">
        <v>3</v>
      </c>
      <c r="F627" s="1229"/>
      <c r="G627" s="1230"/>
      <c r="H627" s="1231"/>
      <c r="I627" s="1229"/>
      <c r="J627" s="1229"/>
    </row>
    <row r="628" spans="1:10" ht="409.5">
      <c r="A628" s="1223" t="s">
        <v>1698</v>
      </c>
      <c r="B628" s="1319" t="s">
        <v>963</v>
      </c>
      <c r="C628" s="1320" t="s">
        <v>964</v>
      </c>
      <c r="D628" s="1321" t="s">
        <v>31</v>
      </c>
      <c r="E628" s="1322">
        <v>3</v>
      </c>
      <c r="F628" s="1229"/>
      <c r="G628" s="1230"/>
      <c r="H628" s="1231"/>
      <c r="I628" s="1229"/>
      <c r="J628" s="1229"/>
    </row>
    <row r="629" spans="1:10" ht="408">
      <c r="A629" s="1223" t="s">
        <v>1699</v>
      </c>
      <c r="B629" s="1319" t="s">
        <v>966</v>
      </c>
      <c r="C629" s="1320" t="s">
        <v>967</v>
      </c>
      <c r="D629" s="1321" t="s">
        <v>31</v>
      </c>
      <c r="E629" s="1322">
        <v>3</v>
      </c>
      <c r="F629" s="1229"/>
      <c r="G629" s="1230"/>
      <c r="H629" s="1231"/>
      <c r="I629" s="1229"/>
      <c r="J629" s="1229"/>
    </row>
    <row r="630" spans="1:10" ht="408">
      <c r="A630" s="1223" t="s">
        <v>1700</v>
      </c>
      <c r="B630" s="1319" t="s">
        <v>969</v>
      </c>
      <c r="C630" s="1320" t="s">
        <v>970</v>
      </c>
      <c r="D630" s="1321" t="s">
        <v>31</v>
      </c>
      <c r="E630" s="1322">
        <v>3</v>
      </c>
      <c r="F630" s="1229"/>
      <c r="G630" s="1230"/>
      <c r="H630" s="1231"/>
      <c r="I630" s="1229"/>
      <c r="J630" s="1229"/>
    </row>
    <row r="631" spans="1:10" ht="395.25">
      <c r="A631" s="1223" t="s">
        <v>1701</v>
      </c>
      <c r="B631" s="1319" t="s">
        <v>972</v>
      </c>
      <c r="C631" s="1320" t="s">
        <v>973</v>
      </c>
      <c r="D631" s="1321" t="s">
        <v>31</v>
      </c>
      <c r="E631" s="1322">
        <v>4</v>
      </c>
      <c r="F631" s="1229"/>
      <c r="G631" s="1230"/>
      <c r="H631" s="1231"/>
      <c r="I631" s="1229"/>
      <c r="J631" s="1229"/>
    </row>
    <row r="632" spans="1:10" ht="153">
      <c r="A632" s="1223" t="s">
        <v>1702</v>
      </c>
      <c r="B632" s="1319" t="s">
        <v>975</v>
      </c>
      <c r="C632" s="1320" t="s">
        <v>3043</v>
      </c>
      <c r="D632" s="1321" t="s">
        <v>31</v>
      </c>
      <c r="E632" s="1322">
        <v>3</v>
      </c>
      <c r="F632" s="1229"/>
      <c r="G632" s="1230"/>
      <c r="H632" s="1231"/>
      <c r="I632" s="1229"/>
      <c r="J632" s="1229"/>
    </row>
    <row r="633" spans="1:10" ht="369.75">
      <c r="A633" s="1223" t="s">
        <v>1703</v>
      </c>
      <c r="B633" s="1319" t="s">
        <v>977</v>
      </c>
      <c r="C633" s="1320" t="s">
        <v>978</v>
      </c>
      <c r="D633" s="1321" t="s">
        <v>31</v>
      </c>
      <c r="E633" s="1322">
        <v>3</v>
      </c>
      <c r="F633" s="1229"/>
      <c r="G633" s="1230"/>
      <c r="H633" s="1231"/>
      <c r="I633" s="1229"/>
      <c r="J633" s="1229"/>
    </row>
    <row r="634" spans="1:10" ht="178.5">
      <c r="A634" s="1223" t="s">
        <v>1704</v>
      </c>
      <c r="B634" s="1319" t="s">
        <v>979</v>
      </c>
      <c r="C634" s="1320" t="s">
        <v>980</v>
      </c>
      <c r="D634" s="1321" t="s">
        <v>31</v>
      </c>
      <c r="E634" s="1322">
        <v>3</v>
      </c>
      <c r="F634" s="1375"/>
      <c r="G634" s="1229"/>
      <c r="H634" s="1229"/>
      <c r="I634" s="1375"/>
      <c r="J634" s="1375"/>
    </row>
    <row r="635" spans="1:10">
      <c r="A635" s="1236"/>
      <c r="B635" s="1268"/>
      <c r="C635" s="1269"/>
      <c r="D635" s="1270"/>
      <c r="E635" s="1271"/>
      <c r="F635" s="1353"/>
      <c r="G635" s="1242"/>
      <c r="H635" s="1354"/>
      <c r="I635" s="1355" t="s">
        <v>1705</v>
      </c>
      <c r="J635" s="1356"/>
    </row>
    <row r="636" spans="1:10">
      <c r="A636" s="1214" t="s">
        <v>1706</v>
      </c>
      <c r="B636" s="1352" t="s">
        <v>2762</v>
      </c>
      <c r="C636" s="1330"/>
      <c r="D636" s="1424"/>
      <c r="E636" s="1296"/>
      <c r="F636" s="1222"/>
      <c r="G636" s="1251"/>
      <c r="H636" s="1217"/>
      <c r="I636" s="1222"/>
      <c r="J636" s="1222"/>
    </row>
    <row r="637" spans="1:10" ht="204">
      <c r="A637" s="1223" t="s">
        <v>1707</v>
      </c>
      <c r="B637" s="1319" t="s">
        <v>983</v>
      </c>
      <c r="C637" s="1320" t="s">
        <v>984</v>
      </c>
      <c r="D637" s="1321" t="s">
        <v>49</v>
      </c>
      <c r="E637" s="1322">
        <v>240</v>
      </c>
      <c r="F637" s="1229"/>
      <c r="G637" s="1230"/>
      <c r="H637" s="1231"/>
      <c r="I637" s="1229"/>
      <c r="J637" s="1229"/>
    </row>
    <row r="638" spans="1:10" ht="191.25">
      <c r="A638" s="1223" t="s">
        <v>1708</v>
      </c>
      <c r="B638" s="1319" t="s">
        <v>983</v>
      </c>
      <c r="C638" s="1320" t="s">
        <v>986</v>
      </c>
      <c r="D638" s="1321" t="s">
        <v>49</v>
      </c>
      <c r="E638" s="1322">
        <v>180</v>
      </c>
      <c r="F638" s="1375"/>
      <c r="G638" s="1229"/>
      <c r="H638" s="1229"/>
      <c r="I638" s="1375"/>
      <c r="J638" s="1375"/>
    </row>
    <row r="639" spans="1:10">
      <c r="A639" s="1236"/>
      <c r="B639" s="1268"/>
      <c r="C639" s="1269"/>
      <c r="D639" s="1270"/>
      <c r="E639" s="1271"/>
      <c r="F639" s="1353"/>
      <c r="G639" s="1246"/>
      <c r="H639" s="1354"/>
      <c r="I639" s="1355" t="s">
        <v>1709</v>
      </c>
      <c r="J639" s="1356"/>
    </row>
    <row r="640" spans="1:10">
      <c r="A640" s="1214" t="s">
        <v>1710</v>
      </c>
      <c r="B640" s="1352" t="s">
        <v>2761</v>
      </c>
      <c r="C640" s="1334"/>
      <c r="D640" s="1417"/>
      <c r="E640" s="1296"/>
      <c r="F640" s="1365"/>
      <c r="G640" s="1338"/>
      <c r="H640" s="1338"/>
      <c r="I640" s="1365"/>
      <c r="J640" s="1365"/>
    </row>
    <row r="641" spans="1:10" ht="127.5">
      <c r="A641" s="1311" t="s">
        <v>1717</v>
      </c>
      <c r="B641" s="1320" t="s">
        <v>3044</v>
      </c>
      <c r="C641" s="1320" t="s">
        <v>2738</v>
      </c>
      <c r="D641" s="1443" t="s">
        <v>49</v>
      </c>
      <c r="E641" s="1323">
        <v>600</v>
      </c>
      <c r="F641" s="1229"/>
      <c r="G641" s="1230"/>
      <c r="H641" s="1231"/>
      <c r="I641" s="1229"/>
      <c r="J641" s="1229"/>
    </row>
    <row r="642" spans="1:10" ht="140.25">
      <c r="A642" s="1311" t="s">
        <v>1718</v>
      </c>
      <c r="B642" s="1319" t="s">
        <v>990</v>
      </c>
      <c r="C642" s="1320" t="s">
        <v>2737</v>
      </c>
      <c r="D642" s="1321" t="s">
        <v>49</v>
      </c>
      <c r="E642" s="1322">
        <v>450</v>
      </c>
      <c r="F642" s="1229"/>
      <c r="G642" s="1230"/>
      <c r="H642" s="1231"/>
      <c r="I642" s="1229"/>
      <c r="J642" s="1229"/>
    </row>
    <row r="643" spans="1:10" ht="114.75">
      <c r="A643" s="1311" t="s">
        <v>1719</v>
      </c>
      <c r="B643" s="1319" t="s">
        <v>990</v>
      </c>
      <c r="C643" s="1320" t="s">
        <v>2736</v>
      </c>
      <c r="D643" s="1321" t="s">
        <v>49</v>
      </c>
      <c r="E643" s="1322">
        <v>108</v>
      </c>
      <c r="F643" s="1229"/>
      <c r="G643" s="1230"/>
      <c r="H643" s="1231"/>
      <c r="I643" s="1229"/>
      <c r="J643" s="1229"/>
    </row>
    <row r="644" spans="1:10" ht="89.25">
      <c r="A644" s="1311" t="s">
        <v>1720</v>
      </c>
      <c r="B644" s="1319" t="s">
        <v>990</v>
      </c>
      <c r="C644" s="1320" t="s">
        <v>2739</v>
      </c>
      <c r="D644" s="1321" t="s">
        <v>31</v>
      </c>
      <c r="E644" s="1322">
        <v>150</v>
      </c>
      <c r="F644" s="1375"/>
      <c r="G644" s="1229"/>
      <c r="H644" s="1229"/>
      <c r="I644" s="1375"/>
      <c r="J644" s="1375"/>
    </row>
    <row r="645" spans="1:10">
      <c r="A645" s="1236"/>
      <c r="B645" s="1242"/>
      <c r="C645" s="1269"/>
      <c r="D645" s="1270"/>
      <c r="E645" s="1271"/>
      <c r="F645" s="1353"/>
      <c r="G645" s="1242"/>
      <c r="H645" s="1354"/>
      <c r="I645" s="1355" t="s">
        <v>1711</v>
      </c>
      <c r="J645" s="1356"/>
    </row>
    <row r="646" spans="1:10">
      <c r="A646" s="1214" t="s">
        <v>1712</v>
      </c>
      <c r="B646" s="1352" t="s">
        <v>993</v>
      </c>
      <c r="C646" s="1334"/>
      <c r="D646" s="1217"/>
      <c r="E646" s="1218"/>
      <c r="F646" s="1222"/>
      <c r="G646" s="1251"/>
      <c r="H646" s="1217"/>
      <c r="I646" s="1222"/>
      <c r="J646" s="1222"/>
    </row>
    <row r="647" spans="1:10" ht="242.25">
      <c r="A647" s="1223" t="s">
        <v>1713</v>
      </c>
      <c r="B647" s="1444" t="s">
        <v>2610</v>
      </c>
      <c r="C647" s="1341" t="s">
        <v>996</v>
      </c>
      <c r="D647" s="1321" t="s">
        <v>49</v>
      </c>
      <c r="E647" s="1322">
        <v>60</v>
      </c>
      <c r="F647" s="1229"/>
      <c r="G647" s="1230"/>
      <c r="H647" s="1231"/>
      <c r="I647" s="1229"/>
      <c r="J647" s="1229"/>
    </row>
    <row r="648" spans="1:10" ht="63.75">
      <c r="A648" s="1223" t="s">
        <v>1714</v>
      </c>
      <c r="B648" s="1319" t="s">
        <v>998</v>
      </c>
      <c r="C648" s="1320" t="s">
        <v>999</v>
      </c>
      <c r="D648" s="1321" t="s">
        <v>49</v>
      </c>
      <c r="E648" s="1322">
        <v>120</v>
      </c>
      <c r="F648" s="1229"/>
      <c r="G648" s="1230"/>
      <c r="H648" s="1231"/>
      <c r="I648" s="1229"/>
      <c r="J648" s="1229"/>
    </row>
    <row r="649" spans="1:10" ht="153">
      <c r="A649" s="1223" t="s">
        <v>1715</v>
      </c>
      <c r="B649" s="1319" t="s">
        <v>3045</v>
      </c>
      <c r="C649" s="1320" t="s">
        <v>1001</v>
      </c>
      <c r="D649" s="1321" t="s">
        <v>49</v>
      </c>
      <c r="E649" s="1322">
        <v>60</v>
      </c>
      <c r="F649" s="1229"/>
      <c r="G649" s="1230"/>
      <c r="H649" s="1231"/>
      <c r="I649" s="1229"/>
      <c r="J649" s="1229"/>
    </row>
    <row r="650" spans="1:10" ht="204">
      <c r="A650" s="1223" t="s">
        <v>1716</v>
      </c>
      <c r="B650" s="1319" t="s">
        <v>1003</v>
      </c>
      <c r="C650" s="1320" t="s">
        <v>1004</v>
      </c>
      <c r="D650" s="1321" t="s">
        <v>49</v>
      </c>
      <c r="E650" s="1322">
        <v>60</v>
      </c>
      <c r="F650" s="1375"/>
      <c r="G650" s="1229"/>
      <c r="H650" s="1229"/>
      <c r="I650" s="1375"/>
      <c r="J650" s="1375"/>
    </row>
    <row r="651" spans="1:10">
      <c r="A651" s="1236"/>
      <c r="B651" s="1268"/>
      <c r="C651" s="1269"/>
      <c r="D651" s="1270"/>
      <c r="E651" s="1271"/>
      <c r="F651" s="1353"/>
      <c r="G651" s="1242"/>
      <c r="H651" s="1354"/>
      <c r="I651" s="1355" t="s">
        <v>1721</v>
      </c>
      <c r="J651" s="1356"/>
    </row>
    <row r="652" spans="1:10">
      <c r="A652" s="1214" t="s">
        <v>1722</v>
      </c>
      <c r="B652" s="1352" t="s">
        <v>1239</v>
      </c>
      <c r="C652" s="1334"/>
      <c r="D652" s="1417"/>
      <c r="E652" s="1296"/>
      <c r="F652" s="1222"/>
      <c r="G652" s="1251"/>
      <c r="H652" s="1217"/>
      <c r="I652" s="1222"/>
      <c r="J652" s="1222"/>
    </row>
    <row r="653" spans="1:10" ht="204">
      <c r="A653" s="1223" t="s">
        <v>1724</v>
      </c>
      <c r="B653" s="1319" t="s">
        <v>1009</v>
      </c>
      <c r="C653" s="1320" t="s">
        <v>1010</v>
      </c>
      <c r="D653" s="1321" t="s">
        <v>49</v>
      </c>
      <c r="E653" s="1322">
        <v>72</v>
      </c>
      <c r="F653" s="1232"/>
      <c r="G653" s="1445"/>
      <c r="H653" s="1231"/>
      <c r="I653" s="1229"/>
      <c r="J653" s="1229"/>
    </row>
    <row r="654" spans="1:10" ht="76.5">
      <c r="A654" s="1223" t="s">
        <v>1725</v>
      </c>
      <c r="B654" s="1319" t="s">
        <v>1012</v>
      </c>
      <c r="C654" s="1320" t="s">
        <v>1013</v>
      </c>
      <c r="D654" s="1321" t="s">
        <v>31</v>
      </c>
      <c r="E654" s="1322">
        <v>3000</v>
      </c>
      <c r="F654" s="1232"/>
      <c r="G654" s="1445"/>
      <c r="H654" s="1231"/>
      <c r="I654" s="1229"/>
      <c r="J654" s="1229"/>
    </row>
    <row r="655" spans="1:10" ht="114.75">
      <c r="A655" s="1223" t="s">
        <v>1726</v>
      </c>
      <c r="B655" s="1319" t="s">
        <v>1015</v>
      </c>
      <c r="C655" s="1320" t="s">
        <v>3046</v>
      </c>
      <c r="D655" s="1321" t="s">
        <v>31</v>
      </c>
      <c r="E655" s="1322">
        <v>30</v>
      </c>
      <c r="F655" s="1232"/>
      <c r="G655" s="1445"/>
      <c r="H655" s="1231"/>
      <c r="I655" s="1229"/>
      <c r="J655" s="1229"/>
    </row>
    <row r="656" spans="1:10" ht="114.75">
      <c r="A656" s="1223" t="s">
        <v>1727</v>
      </c>
      <c r="B656" s="1319" t="s">
        <v>1018</v>
      </c>
      <c r="C656" s="1320" t="s">
        <v>3047</v>
      </c>
      <c r="D656" s="1321" t="s">
        <v>31</v>
      </c>
      <c r="E656" s="1322">
        <v>60</v>
      </c>
      <c r="F656" s="1232"/>
      <c r="G656" s="1445"/>
      <c r="H656" s="1231"/>
      <c r="I656" s="1229"/>
      <c r="J656" s="1229"/>
    </row>
    <row r="657" spans="1:10" ht="127.5">
      <c r="A657" s="1223" t="s">
        <v>1728</v>
      </c>
      <c r="B657" s="1319" t="s">
        <v>1021</v>
      </c>
      <c r="C657" s="1320" t="s">
        <v>2740</v>
      </c>
      <c r="D657" s="1321" t="s">
        <v>49</v>
      </c>
      <c r="E657" s="1322">
        <v>75</v>
      </c>
      <c r="F657" s="1375"/>
      <c r="G657" s="1229"/>
      <c r="H657" s="1229"/>
      <c r="I657" s="1375"/>
      <c r="J657" s="1375"/>
    </row>
    <row r="658" spans="1:10">
      <c r="A658" s="1236"/>
      <c r="B658" s="1268"/>
      <c r="C658" s="1269"/>
      <c r="D658" s="1270"/>
      <c r="E658" s="1271"/>
      <c r="F658" s="1353"/>
      <c r="G658" s="1242"/>
      <c r="H658" s="1354"/>
      <c r="I658" s="1355" t="s">
        <v>1723</v>
      </c>
      <c r="J658" s="1356"/>
    </row>
    <row r="659" spans="1:10">
      <c r="A659" s="1214" t="s">
        <v>1729</v>
      </c>
      <c r="B659" s="1352" t="s">
        <v>2759</v>
      </c>
      <c r="C659" s="1334"/>
      <c r="D659" s="1417"/>
      <c r="E659" s="1296"/>
      <c r="F659" s="1222"/>
      <c r="G659" s="1251"/>
      <c r="H659" s="1217"/>
      <c r="I659" s="1222"/>
      <c r="J659" s="1222"/>
    </row>
    <row r="660" spans="1:10" ht="204">
      <c r="A660" s="1228" t="s">
        <v>1734</v>
      </c>
      <c r="B660" s="1306" t="s">
        <v>1025</v>
      </c>
      <c r="C660" s="1278" t="s">
        <v>1730</v>
      </c>
      <c r="D660" s="1307" t="s">
        <v>31</v>
      </c>
      <c r="E660" s="1281">
        <v>15</v>
      </c>
      <c r="F660" s="1232"/>
      <c r="G660" s="1445"/>
      <c r="H660" s="1235"/>
      <c r="I660" s="1232"/>
      <c r="J660" s="1232"/>
    </row>
    <row r="661" spans="1:10" ht="204">
      <c r="A661" s="1228" t="s">
        <v>1735</v>
      </c>
      <c r="B661" s="1306" t="s">
        <v>1025</v>
      </c>
      <c r="C661" s="1278" t="s">
        <v>1731</v>
      </c>
      <c r="D661" s="1307" t="s">
        <v>31</v>
      </c>
      <c r="E661" s="1281">
        <v>30</v>
      </c>
      <c r="F661" s="1232"/>
      <c r="G661" s="1445"/>
      <c r="H661" s="1235"/>
      <c r="I661" s="1232"/>
      <c r="J661" s="1232"/>
    </row>
    <row r="662" spans="1:10" ht="204">
      <c r="A662" s="1228" t="s">
        <v>1736</v>
      </c>
      <c r="B662" s="1306" t="s">
        <v>1025</v>
      </c>
      <c r="C662" s="1278" t="s">
        <v>1732</v>
      </c>
      <c r="D662" s="1307" t="s">
        <v>31</v>
      </c>
      <c r="E662" s="1281">
        <v>30</v>
      </c>
      <c r="F662" s="1232"/>
      <c r="G662" s="1445"/>
      <c r="H662" s="1235"/>
      <c r="I662" s="1232"/>
      <c r="J662" s="1232"/>
    </row>
    <row r="663" spans="1:10" ht="242.25">
      <c r="A663" s="1228" t="s">
        <v>1737</v>
      </c>
      <c r="B663" s="1306" t="s">
        <v>1028</v>
      </c>
      <c r="C663" s="1278" t="s">
        <v>1733</v>
      </c>
      <c r="D663" s="1307" t="s">
        <v>31</v>
      </c>
      <c r="E663" s="1281">
        <v>60</v>
      </c>
      <c r="F663" s="1375"/>
      <c r="G663" s="1229"/>
      <c r="H663" s="1229"/>
      <c r="I663" s="1375"/>
      <c r="J663" s="1375"/>
    </row>
    <row r="664" spans="1:10">
      <c r="A664" s="1236"/>
      <c r="B664" s="1268"/>
      <c r="C664" s="1269"/>
      <c r="D664" s="1270"/>
      <c r="E664" s="1271"/>
      <c r="F664" s="1353"/>
      <c r="G664" s="1242"/>
      <c r="H664" s="1354"/>
      <c r="I664" s="1355" t="s">
        <v>1738</v>
      </c>
      <c r="J664" s="1356"/>
    </row>
    <row r="665" spans="1:10">
      <c r="A665" s="1214" t="s">
        <v>81</v>
      </c>
      <c r="B665" s="1352" t="s">
        <v>2760</v>
      </c>
      <c r="C665" s="1446"/>
      <c r="D665" s="1447"/>
      <c r="E665" s="1448"/>
      <c r="F665" s="1222"/>
      <c r="G665" s="1251"/>
      <c r="H665" s="1217"/>
      <c r="I665" s="1222"/>
      <c r="J665" s="1222"/>
    </row>
    <row r="666" spans="1:10" ht="178.5">
      <c r="A666" s="1223" t="s">
        <v>1739</v>
      </c>
      <c r="B666" s="1319" t="s">
        <v>3048</v>
      </c>
      <c r="C666" s="1320" t="s">
        <v>2744</v>
      </c>
      <c r="D666" s="1321" t="s">
        <v>31</v>
      </c>
      <c r="E666" s="1323">
        <v>105000</v>
      </c>
      <c r="F666" s="1229"/>
      <c r="G666" s="1230"/>
      <c r="H666" s="1231"/>
      <c r="I666" s="1229"/>
      <c r="J666" s="1229"/>
    </row>
    <row r="667" spans="1:10" ht="191.25">
      <c r="A667" s="1223" t="s">
        <v>1740</v>
      </c>
      <c r="B667" s="1319" t="s">
        <v>1034</v>
      </c>
      <c r="C667" s="1320" t="s">
        <v>1035</v>
      </c>
      <c r="D667" s="1321" t="s">
        <v>31</v>
      </c>
      <c r="E667" s="1323">
        <v>3000</v>
      </c>
      <c r="F667" s="1229"/>
      <c r="G667" s="1230"/>
      <c r="H667" s="1231"/>
      <c r="I667" s="1229"/>
      <c r="J667" s="1229"/>
    </row>
    <row r="668" spans="1:10" ht="102">
      <c r="A668" s="1223" t="s">
        <v>1741</v>
      </c>
      <c r="B668" s="1319" t="s">
        <v>1037</v>
      </c>
      <c r="C668" s="1320" t="s">
        <v>1038</v>
      </c>
      <c r="D668" s="1321" t="s">
        <v>31</v>
      </c>
      <c r="E668" s="1323">
        <v>600</v>
      </c>
      <c r="F668" s="1229"/>
      <c r="G668" s="1230"/>
      <c r="H668" s="1231"/>
      <c r="I668" s="1229"/>
      <c r="J668" s="1229"/>
    </row>
    <row r="669" spans="1:10" ht="153">
      <c r="A669" s="1223" t="s">
        <v>1742</v>
      </c>
      <c r="B669" s="1319" t="s">
        <v>1039</v>
      </c>
      <c r="C669" s="1320" t="s">
        <v>2743</v>
      </c>
      <c r="D669" s="1321" t="s">
        <v>31</v>
      </c>
      <c r="E669" s="1323">
        <v>1500</v>
      </c>
      <c r="F669" s="1229"/>
      <c r="G669" s="1230"/>
      <c r="H669" s="1231"/>
      <c r="I669" s="1229"/>
      <c r="J669" s="1229"/>
    </row>
    <row r="670" spans="1:10" ht="165.75">
      <c r="A670" s="1223" t="s">
        <v>1743</v>
      </c>
      <c r="B670" s="1319" t="s">
        <v>3049</v>
      </c>
      <c r="C670" s="1449" t="s">
        <v>2742</v>
      </c>
      <c r="D670" s="1321" t="s">
        <v>31</v>
      </c>
      <c r="E670" s="1323">
        <v>3000</v>
      </c>
      <c r="F670" s="1229"/>
      <c r="G670" s="1230"/>
      <c r="H670" s="1231"/>
      <c r="I670" s="1229"/>
      <c r="J670" s="1229"/>
    </row>
    <row r="671" spans="1:10" ht="165.75">
      <c r="A671" s="1223" t="s">
        <v>1744</v>
      </c>
      <c r="B671" s="1319" t="s">
        <v>1041</v>
      </c>
      <c r="C671" s="1449" t="s">
        <v>2741</v>
      </c>
      <c r="D671" s="1321" t="s">
        <v>31</v>
      </c>
      <c r="E671" s="1323">
        <v>15000</v>
      </c>
      <c r="F671" s="1229"/>
      <c r="G671" s="1230"/>
      <c r="H671" s="1231"/>
      <c r="I671" s="1229"/>
      <c r="J671" s="1229"/>
    </row>
    <row r="672" spans="1:10" ht="242.25">
      <c r="A672" s="1223" t="s">
        <v>1745</v>
      </c>
      <c r="B672" s="1319" t="s">
        <v>1042</v>
      </c>
      <c r="C672" s="1320" t="s">
        <v>1043</v>
      </c>
      <c r="D672" s="1321" t="s">
        <v>31</v>
      </c>
      <c r="E672" s="1323">
        <v>900</v>
      </c>
      <c r="F672" s="1229"/>
      <c r="G672" s="1230"/>
      <c r="H672" s="1231"/>
      <c r="I672" s="1229"/>
      <c r="J672" s="1229"/>
    </row>
    <row r="673" spans="1:10" ht="191.25">
      <c r="A673" s="1223" t="s">
        <v>1746</v>
      </c>
      <c r="B673" s="1319" t="s">
        <v>1044</v>
      </c>
      <c r="C673" s="1320" t="s">
        <v>1045</v>
      </c>
      <c r="D673" s="1321" t="s">
        <v>31</v>
      </c>
      <c r="E673" s="1323">
        <v>900</v>
      </c>
      <c r="F673" s="1229"/>
      <c r="G673" s="1230"/>
      <c r="H673" s="1231"/>
      <c r="I673" s="1229"/>
      <c r="J673" s="1229"/>
    </row>
    <row r="674" spans="1:10">
      <c r="A674" s="1236"/>
      <c r="B674" s="1268"/>
      <c r="C674" s="1269"/>
      <c r="D674" s="1270"/>
      <c r="E674" s="1271"/>
      <c r="F674" s="1241"/>
      <c r="G674" s="1242"/>
      <c r="H674" s="1270"/>
      <c r="I674" s="1244" t="s">
        <v>1747</v>
      </c>
      <c r="J674" s="1245"/>
    </row>
    <row r="675" spans="1:10">
      <c r="A675" s="1214" t="s">
        <v>1748</v>
      </c>
      <c r="B675" s="1352" t="s">
        <v>1048</v>
      </c>
      <c r="C675" s="1446"/>
      <c r="D675" s="1447"/>
      <c r="E675" s="1448"/>
      <c r="F675" s="1222"/>
      <c r="G675" s="1251"/>
      <c r="H675" s="1217"/>
      <c r="I675" s="1222"/>
      <c r="J675" s="1222"/>
    </row>
    <row r="676" spans="1:10" ht="153">
      <c r="A676" s="1223" t="s">
        <v>1749</v>
      </c>
      <c r="B676" s="1319" t="s">
        <v>1050</v>
      </c>
      <c r="C676" s="1449" t="s">
        <v>1051</v>
      </c>
      <c r="D676" s="1305" t="s">
        <v>49</v>
      </c>
      <c r="E676" s="1323">
        <v>120</v>
      </c>
      <c r="F676" s="1375"/>
      <c r="G676" s="1229"/>
      <c r="H676" s="1229"/>
      <c r="I676" s="1375"/>
      <c r="J676" s="1375"/>
    </row>
    <row r="677" spans="1:10">
      <c r="A677" s="1236"/>
      <c r="B677" s="1268"/>
      <c r="C677" s="1269"/>
      <c r="D677" s="1270"/>
      <c r="E677" s="1271"/>
      <c r="F677" s="1353"/>
      <c r="G677" s="1242"/>
      <c r="H677" s="1354"/>
      <c r="I677" s="1355" t="s">
        <v>1754</v>
      </c>
      <c r="J677" s="1356"/>
    </row>
    <row r="678" spans="1:10">
      <c r="A678" s="1214" t="s">
        <v>1750</v>
      </c>
      <c r="B678" s="1352" t="s">
        <v>1054</v>
      </c>
      <c r="C678" s="1330"/>
      <c r="D678" s="1389"/>
      <c r="E678" s="1345"/>
      <c r="F678" s="1222"/>
      <c r="G678" s="1251"/>
      <c r="H678" s="1217"/>
      <c r="I678" s="1222"/>
      <c r="J678" s="1222"/>
    </row>
    <row r="679" spans="1:10" ht="140.25">
      <c r="A679" s="1223" t="s">
        <v>1751</v>
      </c>
      <c r="B679" s="1326" t="s">
        <v>1056</v>
      </c>
      <c r="C679" s="1341" t="s">
        <v>2613</v>
      </c>
      <c r="D679" s="1321" t="s">
        <v>49</v>
      </c>
      <c r="E679" s="1322">
        <v>18</v>
      </c>
      <c r="F679" s="1232"/>
      <c r="G679" s="1445"/>
      <c r="H679" s="1231"/>
      <c r="I679" s="1229"/>
      <c r="J679" s="1229"/>
    </row>
    <row r="680" spans="1:10" ht="140.25">
      <c r="A680" s="1223" t="s">
        <v>1752</v>
      </c>
      <c r="B680" s="1326" t="s">
        <v>1056</v>
      </c>
      <c r="C680" s="1341" t="s">
        <v>2614</v>
      </c>
      <c r="D680" s="1450" t="s">
        <v>49</v>
      </c>
      <c r="E680" s="1412">
        <v>36</v>
      </c>
      <c r="F680" s="1232"/>
      <c r="G680" s="1445"/>
      <c r="H680" s="1231"/>
      <c r="I680" s="1229"/>
      <c r="J680" s="1229"/>
    </row>
    <row r="681" spans="1:10" ht="165.75">
      <c r="A681" s="1223" t="s">
        <v>1753</v>
      </c>
      <c r="B681" s="1326" t="s">
        <v>1056</v>
      </c>
      <c r="C681" s="1341" t="s">
        <v>2615</v>
      </c>
      <c r="D681" s="1450" t="s">
        <v>49</v>
      </c>
      <c r="E681" s="1412">
        <v>450</v>
      </c>
      <c r="F681" s="1188"/>
      <c r="G681" s="1229"/>
      <c r="H681" s="1229"/>
      <c r="I681" s="1375"/>
      <c r="J681" s="1375"/>
    </row>
    <row r="682" spans="1:10">
      <c r="A682" s="1236"/>
      <c r="B682" s="1268"/>
      <c r="C682" s="1269"/>
      <c r="D682" s="1270"/>
      <c r="E682" s="1271"/>
      <c r="F682" s="1241"/>
      <c r="G682" s="1242"/>
      <c r="H682" s="1354"/>
      <c r="I682" s="1355" t="s">
        <v>1755</v>
      </c>
      <c r="J682" s="1356"/>
    </row>
    <row r="683" spans="1:10">
      <c r="A683" s="1214" t="s">
        <v>1756</v>
      </c>
      <c r="B683" s="1352" t="s">
        <v>3050</v>
      </c>
      <c r="C683" s="1330"/>
      <c r="D683" s="1389"/>
      <c r="E683" s="1345"/>
      <c r="F683" s="1222"/>
      <c r="G683" s="1251"/>
      <c r="H683" s="1217"/>
      <c r="I683" s="1222"/>
      <c r="J683" s="1222"/>
    </row>
    <row r="684" spans="1:10" ht="76.5">
      <c r="A684" s="1223" t="s">
        <v>1757</v>
      </c>
      <c r="B684" s="1326" t="s">
        <v>1063</v>
      </c>
      <c r="C684" s="1341" t="s">
        <v>1064</v>
      </c>
      <c r="D684" s="1412" t="s">
        <v>31</v>
      </c>
      <c r="E684" s="1412">
        <v>15</v>
      </c>
      <c r="F684" s="1229"/>
      <c r="G684" s="1230"/>
      <c r="H684" s="1231"/>
      <c r="I684" s="1229"/>
      <c r="J684" s="1229"/>
    </row>
    <row r="685" spans="1:10" ht="89.25">
      <c r="A685" s="1223" t="s">
        <v>1758</v>
      </c>
      <c r="B685" s="1326" t="s">
        <v>1063</v>
      </c>
      <c r="C685" s="1341" t="s">
        <v>1066</v>
      </c>
      <c r="D685" s="1412" t="s">
        <v>31</v>
      </c>
      <c r="E685" s="1412">
        <v>15</v>
      </c>
      <c r="F685" s="1229"/>
      <c r="G685" s="1230"/>
      <c r="H685" s="1231"/>
      <c r="I685" s="1229"/>
      <c r="J685" s="1229"/>
    </row>
    <row r="686" spans="1:10" ht="89.25">
      <c r="A686" s="1223" t="s">
        <v>1759</v>
      </c>
      <c r="B686" s="1326" t="s">
        <v>1063</v>
      </c>
      <c r="C686" s="1341" t="s">
        <v>2745</v>
      </c>
      <c r="D686" s="1412" t="s">
        <v>31</v>
      </c>
      <c r="E686" s="1322">
        <v>6</v>
      </c>
      <c r="F686" s="1229"/>
      <c r="G686" s="1230"/>
      <c r="H686" s="1231"/>
      <c r="I686" s="1229"/>
      <c r="J686" s="1229"/>
    </row>
    <row r="687" spans="1:10" ht="127.5">
      <c r="A687" s="1223" t="s">
        <v>1760</v>
      </c>
      <c r="B687" s="1319" t="s">
        <v>1069</v>
      </c>
      <c r="C687" s="1320" t="s">
        <v>1070</v>
      </c>
      <c r="D687" s="1321" t="s">
        <v>31</v>
      </c>
      <c r="E687" s="1322">
        <v>12</v>
      </c>
      <c r="F687" s="1229"/>
      <c r="G687" s="1230"/>
      <c r="H687" s="1231"/>
      <c r="I687" s="1229"/>
      <c r="J687" s="1229"/>
    </row>
    <row r="688" spans="1:10" ht="153">
      <c r="A688" s="1223" t="s">
        <v>1761</v>
      </c>
      <c r="B688" s="1319" t="s">
        <v>1071</v>
      </c>
      <c r="C688" s="1320" t="s">
        <v>1072</v>
      </c>
      <c r="D688" s="1321" t="s">
        <v>31</v>
      </c>
      <c r="E688" s="1322">
        <v>3000</v>
      </c>
      <c r="F688" s="1229"/>
      <c r="G688" s="1230"/>
      <c r="H688" s="1231"/>
      <c r="I688" s="1229"/>
      <c r="J688" s="1229"/>
    </row>
    <row r="689" spans="1:10" ht="178.5">
      <c r="A689" s="1223" t="s">
        <v>1762</v>
      </c>
      <c r="B689" s="1319" t="s">
        <v>1071</v>
      </c>
      <c r="C689" s="1320" t="s">
        <v>1073</v>
      </c>
      <c r="D689" s="1321" t="s">
        <v>31</v>
      </c>
      <c r="E689" s="1322">
        <v>6000</v>
      </c>
      <c r="F689" s="1229"/>
      <c r="G689" s="1230"/>
      <c r="H689" s="1231"/>
      <c r="I689" s="1229"/>
      <c r="J689" s="1229"/>
    </row>
    <row r="690" spans="1:10" ht="178.5">
      <c r="A690" s="1223" t="s">
        <v>1763</v>
      </c>
      <c r="B690" s="1319" t="s">
        <v>1071</v>
      </c>
      <c r="C690" s="1320" t="s">
        <v>1074</v>
      </c>
      <c r="D690" s="1321" t="s">
        <v>31</v>
      </c>
      <c r="E690" s="1322">
        <v>3000</v>
      </c>
      <c r="F690" s="1229"/>
      <c r="G690" s="1230"/>
      <c r="H690" s="1231"/>
      <c r="I690" s="1229"/>
      <c r="J690" s="1229"/>
    </row>
    <row r="691" spans="1:10" ht="191.25">
      <c r="A691" s="1223" t="s">
        <v>1764</v>
      </c>
      <c r="B691" s="1319" t="s">
        <v>1071</v>
      </c>
      <c r="C691" s="1320" t="s">
        <v>1765</v>
      </c>
      <c r="D691" s="1321" t="s">
        <v>31</v>
      </c>
      <c r="E691" s="1322">
        <v>6000</v>
      </c>
      <c r="F691" s="1360"/>
      <c r="G691" s="1361"/>
      <c r="H691" s="1328"/>
      <c r="I691" s="1360"/>
      <c r="J691" s="1360"/>
    </row>
    <row r="692" spans="1:10">
      <c r="A692" s="1236"/>
      <c r="B692" s="1268"/>
      <c r="C692" s="1269"/>
      <c r="D692" s="1270"/>
      <c r="E692" s="1271"/>
      <c r="F692" s="1241"/>
      <c r="G692" s="1242"/>
      <c r="H692" s="1354"/>
      <c r="I692" s="1355" t="s">
        <v>1771</v>
      </c>
      <c r="J692" s="1356"/>
    </row>
    <row r="693" spans="1:10">
      <c r="A693" s="1451" t="s">
        <v>234</v>
      </c>
      <c r="B693" s="1279" t="s">
        <v>1766</v>
      </c>
      <c r="C693" s="1452"/>
      <c r="D693" s="1453"/>
      <c r="E693" s="1454"/>
      <c r="F693" s="1425"/>
      <c r="G693" s="1426"/>
      <c r="H693" s="1427"/>
      <c r="I693" s="1425"/>
      <c r="J693" s="1425"/>
    </row>
    <row r="694" spans="1:10" ht="63.75">
      <c r="A694" s="1311" t="s">
        <v>1767</v>
      </c>
      <c r="B694" s="1319" t="s">
        <v>1075</v>
      </c>
      <c r="C694" s="1320" t="s">
        <v>1076</v>
      </c>
      <c r="D694" s="1321" t="s">
        <v>31</v>
      </c>
      <c r="E694" s="1322">
        <v>36</v>
      </c>
      <c r="F694" s="1375"/>
      <c r="G694" s="1229"/>
      <c r="H694" s="1229"/>
      <c r="I694" s="1375"/>
      <c r="J694" s="1375"/>
    </row>
    <row r="695" spans="1:10">
      <c r="A695" s="1236"/>
      <c r="B695" s="1268"/>
      <c r="C695" s="1269"/>
      <c r="D695" s="1270"/>
      <c r="E695" s="1271"/>
      <c r="F695" s="1353"/>
      <c r="G695" s="1242"/>
      <c r="H695" s="1354"/>
      <c r="I695" s="1355" t="s">
        <v>1772</v>
      </c>
      <c r="J695" s="1356"/>
    </row>
    <row r="696" spans="1:10">
      <c r="A696" s="1214" t="s">
        <v>1768</v>
      </c>
      <c r="B696" s="1352" t="s">
        <v>1077</v>
      </c>
      <c r="C696" s="1455"/>
      <c r="D696" s="1456"/>
      <c r="E696" s="1457"/>
      <c r="F696" s="1222"/>
      <c r="G696" s="1251"/>
      <c r="H696" s="1217"/>
      <c r="I696" s="1222"/>
      <c r="J696" s="1222"/>
    </row>
    <row r="697" spans="1:10" ht="127.5">
      <c r="A697" s="1311" t="s">
        <v>1769</v>
      </c>
      <c r="B697" s="1319" t="s">
        <v>1078</v>
      </c>
      <c r="C697" s="1320" t="s">
        <v>1079</v>
      </c>
      <c r="D697" s="1321" t="s">
        <v>31</v>
      </c>
      <c r="E697" s="1322">
        <v>30</v>
      </c>
      <c r="F697" s="1229"/>
      <c r="G697" s="1230"/>
      <c r="H697" s="1231"/>
      <c r="I697" s="1229"/>
      <c r="J697" s="1229"/>
    </row>
    <row r="698" spans="1:10" ht="140.25">
      <c r="A698" s="1311" t="s">
        <v>1770</v>
      </c>
      <c r="B698" s="1319" t="s">
        <v>1080</v>
      </c>
      <c r="C698" s="1320" t="s">
        <v>1777</v>
      </c>
      <c r="D698" s="1305" t="s">
        <v>31</v>
      </c>
      <c r="E698" s="1323">
        <v>36</v>
      </c>
      <c r="F698" s="1229"/>
      <c r="G698" s="1230"/>
      <c r="H698" s="1231"/>
      <c r="I698" s="1229"/>
      <c r="J698" s="1229"/>
    </row>
    <row r="699" spans="1:10">
      <c r="A699" s="1236"/>
      <c r="B699" s="1268"/>
      <c r="C699" s="1269"/>
      <c r="D699" s="1270"/>
      <c r="E699" s="1271"/>
      <c r="F699" s="1241"/>
      <c r="G699" s="1242"/>
      <c r="H699" s="1270"/>
      <c r="I699" s="1244" t="s">
        <v>1773</v>
      </c>
      <c r="J699" s="1245"/>
    </row>
    <row r="700" spans="1:10">
      <c r="A700" s="1214" t="s">
        <v>1774</v>
      </c>
      <c r="B700" s="1352" t="s">
        <v>3051</v>
      </c>
      <c r="C700" s="1259"/>
      <c r="D700" s="1217"/>
      <c r="E700" s="1218"/>
      <c r="F700" s="1222"/>
      <c r="G700" s="1251"/>
      <c r="H700" s="1217"/>
      <c r="I700" s="1222"/>
      <c r="J700" s="1222"/>
    </row>
    <row r="701" spans="1:10" ht="127.5">
      <c r="A701" s="1223" t="s">
        <v>1775</v>
      </c>
      <c r="B701" s="1326" t="s">
        <v>1082</v>
      </c>
      <c r="C701" s="1341" t="s">
        <v>1776</v>
      </c>
      <c r="D701" s="1450" t="s">
        <v>87</v>
      </c>
      <c r="E701" s="1412">
        <v>72</v>
      </c>
      <c r="F701" s="1375"/>
      <c r="G701" s="1229"/>
      <c r="H701" s="1229"/>
      <c r="I701" s="1375"/>
      <c r="J701" s="1375"/>
    </row>
    <row r="702" spans="1:10">
      <c r="A702" s="1236"/>
      <c r="B702" s="1268"/>
      <c r="C702" s="1269"/>
      <c r="D702" s="1270"/>
      <c r="E702" s="1271"/>
      <c r="F702" s="1353"/>
      <c r="G702" s="1242"/>
      <c r="H702" s="1354"/>
      <c r="I702" s="1355" t="s">
        <v>1778</v>
      </c>
      <c r="J702" s="1356"/>
    </row>
    <row r="703" spans="1:10">
      <c r="A703" s="1214" t="s">
        <v>1781</v>
      </c>
      <c r="B703" s="1379" t="s">
        <v>1084</v>
      </c>
      <c r="C703" s="1259"/>
      <c r="D703" s="1217"/>
      <c r="E703" s="1218"/>
      <c r="F703" s="1222"/>
      <c r="G703" s="1251"/>
      <c r="H703" s="1217"/>
      <c r="I703" s="1222"/>
      <c r="J703" s="1222"/>
    </row>
    <row r="704" spans="1:10" ht="51">
      <c r="A704" s="1223" t="s">
        <v>1782</v>
      </c>
      <c r="B704" s="1319" t="s">
        <v>1085</v>
      </c>
      <c r="C704" s="1320" t="s">
        <v>1086</v>
      </c>
      <c r="D704" s="1321" t="s">
        <v>31</v>
      </c>
      <c r="E704" s="1322">
        <v>24</v>
      </c>
      <c r="F704" s="1229"/>
      <c r="G704" s="1230"/>
      <c r="H704" s="1235"/>
      <c r="I704" s="1232"/>
      <c r="J704" s="1229"/>
    </row>
    <row r="705" spans="1:10" ht="63.75">
      <c r="A705" s="1223" t="s">
        <v>1783</v>
      </c>
      <c r="B705" s="1319" t="s">
        <v>1085</v>
      </c>
      <c r="C705" s="1320" t="s">
        <v>1780</v>
      </c>
      <c r="D705" s="1321" t="s">
        <v>31</v>
      </c>
      <c r="E705" s="1322">
        <v>12</v>
      </c>
      <c r="F705" s="1188"/>
      <c r="G705" s="1229"/>
      <c r="H705" s="1229"/>
      <c r="I705" s="1375"/>
      <c r="J705" s="1375"/>
    </row>
    <row r="706" spans="1:10">
      <c r="A706" s="1236"/>
      <c r="B706" s="1268"/>
      <c r="C706" s="1269"/>
      <c r="D706" s="1270"/>
      <c r="E706" s="1271"/>
      <c r="F706" s="1241"/>
      <c r="G706" s="1246"/>
      <c r="H706" s="1354"/>
      <c r="I706" s="1355" t="s">
        <v>1779</v>
      </c>
      <c r="J706" s="1356"/>
    </row>
    <row r="707" spans="1:10">
      <c r="A707" s="1214" t="s">
        <v>1784</v>
      </c>
      <c r="B707" s="1458" t="s">
        <v>1087</v>
      </c>
      <c r="C707" s="1259"/>
      <c r="D707" s="1217"/>
      <c r="E707" s="1218"/>
      <c r="F707" s="1337"/>
      <c r="G707" s="1338"/>
      <c r="H707" s="1217"/>
      <c r="I707" s="1339"/>
      <c r="J707" s="1222"/>
    </row>
    <row r="708" spans="1:10" ht="409.5">
      <c r="A708" s="1228" t="s">
        <v>1785</v>
      </c>
      <c r="B708" s="1306" t="s">
        <v>1089</v>
      </c>
      <c r="C708" s="1320" t="s">
        <v>3052</v>
      </c>
      <c r="D708" s="1231" t="s">
        <v>858</v>
      </c>
      <c r="E708" s="1231">
        <v>10</v>
      </c>
      <c r="F708" s="1459"/>
      <c r="G708" s="1232"/>
      <c r="H708" s="1235"/>
      <c r="I708" s="1460"/>
      <c r="J708" s="1232"/>
    </row>
    <row r="709" spans="1:10" ht="409.5">
      <c r="A709" s="1228" t="s">
        <v>1786</v>
      </c>
      <c r="B709" s="1306" t="s">
        <v>1092</v>
      </c>
      <c r="C709" s="1320" t="s">
        <v>1093</v>
      </c>
      <c r="D709" s="1231" t="s">
        <v>858</v>
      </c>
      <c r="E709" s="1231">
        <v>10</v>
      </c>
      <c r="F709" s="1459"/>
      <c r="G709" s="1232"/>
      <c r="H709" s="1235"/>
      <c r="I709" s="1460"/>
      <c r="J709" s="1232"/>
    </row>
    <row r="710" spans="1:10" ht="409.5">
      <c r="A710" s="1228" t="s">
        <v>1787</v>
      </c>
      <c r="B710" s="1306" t="s">
        <v>1095</v>
      </c>
      <c r="C710" s="1320" t="s">
        <v>3053</v>
      </c>
      <c r="D710" s="1231" t="s">
        <v>858</v>
      </c>
      <c r="E710" s="1231">
        <v>10</v>
      </c>
      <c r="F710" s="1459"/>
      <c r="G710" s="1232"/>
      <c r="H710" s="1235"/>
      <c r="I710" s="1460"/>
      <c r="J710" s="1232"/>
    </row>
    <row r="711" spans="1:10" ht="409.5">
      <c r="A711" s="1228" t="s">
        <v>1788</v>
      </c>
      <c r="B711" s="1306" t="s">
        <v>1098</v>
      </c>
      <c r="C711" s="1320" t="s">
        <v>3054</v>
      </c>
      <c r="D711" s="1231" t="s">
        <v>858</v>
      </c>
      <c r="E711" s="1231">
        <v>10</v>
      </c>
      <c r="F711" s="1459"/>
      <c r="G711" s="1232"/>
      <c r="H711" s="1235"/>
      <c r="I711" s="1460"/>
      <c r="J711" s="1232"/>
    </row>
    <row r="712" spans="1:10" ht="293.25">
      <c r="A712" s="1228" t="s">
        <v>1789</v>
      </c>
      <c r="B712" s="1306" t="s">
        <v>1101</v>
      </c>
      <c r="C712" s="1320" t="s">
        <v>1102</v>
      </c>
      <c r="D712" s="1231" t="s">
        <v>858</v>
      </c>
      <c r="E712" s="1231">
        <v>9</v>
      </c>
      <c r="F712" s="1459"/>
      <c r="G712" s="1232"/>
      <c r="H712" s="1235"/>
      <c r="I712" s="1460"/>
      <c r="J712" s="1232"/>
    </row>
    <row r="713" spans="1:10" ht="409.5">
      <c r="A713" s="1228" t="s">
        <v>1790</v>
      </c>
      <c r="B713" s="1391" t="s">
        <v>1104</v>
      </c>
      <c r="C713" s="1341" t="s">
        <v>1105</v>
      </c>
      <c r="D713" s="1231" t="s">
        <v>858</v>
      </c>
      <c r="E713" s="1231">
        <v>9</v>
      </c>
      <c r="F713" s="1459"/>
      <c r="G713" s="1232"/>
      <c r="H713" s="1235"/>
      <c r="I713" s="1460"/>
      <c r="J713" s="1232"/>
    </row>
    <row r="714" spans="1:10" ht="357">
      <c r="A714" s="1228" t="s">
        <v>1791</v>
      </c>
      <c r="B714" s="1278" t="s">
        <v>1107</v>
      </c>
      <c r="C714" s="1341" t="s">
        <v>1108</v>
      </c>
      <c r="D714" s="1231" t="s">
        <v>858</v>
      </c>
      <c r="E714" s="1231">
        <v>9</v>
      </c>
      <c r="F714" s="1459"/>
      <c r="G714" s="1232"/>
      <c r="H714" s="1235"/>
      <c r="I714" s="1460"/>
      <c r="J714" s="1232"/>
    </row>
    <row r="715" spans="1:10" ht="409.5">
      <c r="A715" s="1228" t="s">
        <v>1792</v>
      </c>
      <c r="B715" s="1306" t="s">
        <v>3055</v>
      </c>
      <c r="C715" s="1320" t="s">
        <v>1111</v>
      </c>
      <c r="D715" s="1231" t="s">
        <v>858</v>
      </c>
      <c r="E715" s="1231">
        <v>9</v>
      </c>
      <c r="F715" s="1459"/>
      <c r="G715" s="1232"/>
      <c r="H715" s="1235"/>
      <c r="I715" s="1460"/>
      <c r="J715" s="1232"/>
    </row>
    <row r="716" spans="1:10" ht="409.5">
      <c r="A716" s="1228" t="s">
        <v>1793</v>
      </c>
      <c r="B716" s="1278" t="s">
        <v>1112</v>
      </c>
      <c r="C716" s="1320" t="s">
        <v>1113</v>
      </c>
      <c r="D716" s="1231" t="s">
        <v>858</v>
      </c>
      <c r="E716" s="1231">
        <v>9</v>
      </c>
      <c r="F716" s="1459"/>
      <c r="G716" s="1232"/>
      <c r="H716" s="1235"/>
      <c r="I716" s="1460"/>
      <c r="J716" s="1232"/>
    </row>
    <row r="717" spans="1:10" ht="409.5">
      <c r="A717" s="1228" t="s">
        <v>1794</v>
      </c>
      <c r="B717" s="1306" t="s">
        <v>1114</v>
      </c>
      <c r="C717" s="1320" t="s">
        <v>1115</v>
      </c>
      <c r="D717" s="1231" t="s">
        <v>858</v>
      </c>
      <c r="E717" s="1231">
        <v>9</v>
      </c>
      <c r="F717" s="1375"/>
      <c r="G717" s="1375"/>
      <c r="H717" s="1375"/>
      <c r="I717" s="1375"/>
      <c r="J717" s="1375"/>
    </row>
    <row r="718" spans="1:10" ht="242.25">
      <c r="A718" s="1228" t="s">
        <v>1795</v>
      </c>
      <c r="B718" s="1306" t="s">
        <v>3056</v>
      </c>
      <c r="C718" s="1320" t="s">
        <v>3057</v>
      </c>
      <c r="D718" s="1231" t="s">
        <v>858</v>
      </c>
      <c r="E718" s="1231">
        <v>9</v>
      </c>
      <c r="F718" s="1459"/>
      <c r="G718" s="1232"/>
      <c r="H718" s="1235"/>
      <c r="I718" s="1460"/>
      <c r="J718" s="1232"/>
    </row>
    <row r="719" spans="1:10" ht="216.75">
      <c r="A719" s="1228" t="s">
        <v>1796</v>
      </c>
      <c r="B719" s="1306" t="s">
        <v>1117</v>
      </c>
      <c r="C719" s="1320" t="s">
        <v>1118</v>
      </c>
      <c r="D719" s="1231" t="s">
        <v>858</v>
      </c>
      <c r="E719" s="1231">
        <v>9</v>
      </c>
      <c r="F719" s="1375"/>
      <c r="G719" s="1229"/>
      <c r="H719" s="1229"/>
      <c r="I719" s="1375"/>
      <c r="J719" s="1375"/>
    </row>
    <row r="720" spans="1:10">
      <c r="A720" s="1236"/>
      <c r="B720" s="1242"/>
      <c r="C720" s="1269"/>
      <c r="D720" s="1270"/>
      <c r="E720" s="1271"/>
      <c r="F720" s="1353"/>
      <c r="G720" s="1246"/>
      <c r="H720" s="1354"/>
      <c r="I720" s="1355" t="s">
        <v>1797</v>
      </c>
      <c r="J720" s="1356"/>
    </row>
    <row r="721" spans="1:10">
      <c r="A721" s="1461" t="s">
        <v>1798</v>
      </c>
      <c r="B721" s="1462" t="s">
        <v>1119</v>
      </c>
      <c r="C721" s="1463"/>
      <c r="D721" s="1464"/>
      <c r="E721" s="1465"/>
      <c r="F721" s="1466"/>
      <c r="G721" s="1338"/>
      <c r="H721" s="1420"/>
      <c r="I721" s="1467"/>
      <c r="J721" s="1421"/>
    </row>
    <row r="722" spans="1:10" ht="76.5">
      <c r="A722" s="1468" t="s">
        <v>1801</v>
      </c>
      <c r="B722" s="1469" t="s">
        <v>1120</v>
      </c>
      <c r="C722" s="1470" t="s">
        <v>3058</v>
      </c>
      <c r="D722" s="1471" t="s">
        <v>858</v>
      </c>
      <c r="E722" s="1471">
        <v>6</v>
      </c>
      <c r="F722" s="1459"/>
      <c r="G722" s="1232"/>
      <c r="H722" s="1235"/>
      <c r="I722" s="1460"/>
      <c r="J722" s="1232"/>
    </row>
    <row r="723" spans="1:10">
      <c r="A723" s="1236"/>
      <c r="B723" s="1268"/>
      <c r="C723" s="1269"/>
      <c r="D723" s="1270"/>
      <c r="E723" s="1271"/>
      <c r="F723" s="1241"/>
      <c r="G723" s="1242"/>
      <c r="H723" s="1270"/>
      <c r="I723" s="1244" t="s">
        <v>1809</v>
      </c>
      <c r="J723" s="1245"/>
    </row>
    <row r="724" spans="1:10">
      <c r="A724" s="1214" t="s">
        <v>1799</v>
      </c>
      <c r="B724" s="1332" t="s">
        <v>1122</v>
      </c>
      <c r="C724" s="1472"/>
      <c r="D724" s="1420"/>
      <c r="E724" s="1420"/>
      <c r="F724" s="1473"/>
      <c r="G724" s="1219"/>
      <c r="H724" s="1221"/>
      <c r="I724" s="1474"/>
      <c r="J724" s="1219"/>
    </row>
    <row r="725" spans="1:10" ht="76.5">
      <c r="A725" s="1475" t="s">
        <v>1800</v>
      </c>
      <c r="B725" s="1476" t="s">
        <v>1123</v>
      </c>
      <c r="C725" s="1477" t="s">
        <v>2746</v>
      </c>
      <c r="D725" s="1478" t="s">
        <v>858</v>
      </c>
      <c r="E725" s="1478">
        <v>9</v>
      </c>
      <c r="F725" s="1479"/>
      <c r="G725" s="1229"/>
      <c r="H725" s="1231"/>
      <c r="I725" s="1480"/>
      <c r="J725" s="1229"/>
    </row>
    <row r="726" spans="1:10">
      <c r="A726" s="1236"/>
      <c r="B726" s="1268"/>
      <c r="C726" s="1269"/>
      <c r="D726" s="1270"/>
      <c r="E726" s="1271"/>
      <c r="F726" s="1241"/>
      <c r="G726" s="1242"/>
      <c r="H726" s="1270"/>
      <c r="I726" s="1244" t="s">
        <v>1810</v>
      </c>
      <c r="J726" s="1245"/>
    </row>
    <row r="727" spans="1:10">
      <c r="A727" s="1214" t="s">
        <v>1802</v>
      </c>
      <c r="B727" s="1247" t="s">
        <v>1339</v>
      </c>
      <c r="C727" s="1259"/>
      <c r="D727" s="1217"/>
      <c r="E727" s="1218"/>
      <c r="F727" s="1222"/>
      <c r="G727" s="1251"/>
      <c r="H727" s="1217"/>
      <c r="I727" s="1222"/>
      <c r="J727" s="1222"/>
    </row>
    <row r="728" spans="1:10" ht="153">
      <c r="A728" s="1223" t="s">
        <v>1803</v>
      </c>
      <c r="B728" s="1306" t="s">
        <v>1137</v>
      </c>
      <c r="C728" s="1481" t="s">
        <v>1138</v>
      </c>
      <c r="D728" s="1231" t="s">
        <v>31</v>
      </c>
      <c r="E728" s="1288">
        <v>30</v>
      </c>
      <c r="F728" s="1229"/>
      <c r="G728" s="1230"/>
      <c r="H728" s="1231"/>
      <c r="I728" s="1229"/>
      <c r="J728" s="1229"/>
    </row>
    <row r="729" spans="1:10" ht="114.75">
      <c r="A729" s="1223" t="s">
        <v>1804</v>
      </c>
      <c r="B729" s="1306" t="s">
        <v>1140</v>
      </c>
      <c r="C729" s="1481" t="s">
        <v>1141</v>
      </c>
      <c r="D729" s="1231" t="s">
        <v>31</v>
      </c>
      <c r="E729" s="1288">
        <v>6</v>
      </c>
      <c r="F729" s="1229"/>
      <c r="G729" s="1230"/>
      <c r="H729" s="1231"/>
      <c r="I729" s="1229"/>
      <c r="J729" s="1229"/>
    </row>
    <row r="730" spans="1:10" ht="114.75">
      <c r="A730" s="1223" t="s">
        <v>1805</v>
      </c>
      <c r="B730" s="1306" t="s">
        <v>1142</v>
      </c>
      <c r="C730" s="1481" t="s">
        <v>1143</v>
      </c>
      <c r="D730" s="1231" t="s">
        <v>31</v>
      </c>
      <c r="E730" s="1288">
        <v>18</v>
      </c>
      <c r="F730" s="1229"/>
      <c r="G730" s="1230"/>
      <c r="H730" s="1231"/>
      <c r="I730" s="1229"/>
      <c r="J730" s="1229"/>
    </row>
    <row r="731" spans="1:10">
      <c r="A731" s="1236"/>
      <c r="B731" s="1268"/>
      <c r="C731" s="1269"/>
      <c r="D731" s="1270"/>
      <c r="E731" s="1271"/>
      <c r="F731" s="1241"/>
      <c r="G731" s="1242"/>
      <c r="H731" s="1270"/>
      <c r="I731" s="1244" t="s">
        <v>1811</v>
      </c>
      <c r="J731" s="1245"/>
    </row>
    <row r="732" spans="1:10">
      <c r="A732" s="1214" t="s">
        <v>1806</v>
      </c>
      <c r="B732" s="1247" t="s">
        <v>1340</v>
      </c>
      <c r="C732" s="1259"/>
      <c r="D732" s="1217"/>
      <c r="E732" s="1218"/>
      <c r="F732" s="1222"/>
      <c r="G732" s="1251"/>
      <c r="H732" s="1217"/>
      <c r="I732" s="1222"/>
      <c r="J732" s="1222"/>
    </row>
    <row r="733" spans="1:10" ht="63.75">
      <c r="A733" s="1223" t="s">
        <v>1807</v>
      </c>
      <c r="B733" s="1306" t="s">
        <v>3059</v>
      </c>
      <c r="C733" s="1481" t="s">
        <v>2628</v>
      </c>
      <c r="D733" s="1231" t="s">
        <v>31</v>
      </c>
      <c r="E733" s="1288">
        <v>6</v>
      </c>
      <c r="F733" s="1229"/>
      <c r="G733" s="1230"/>
      <c r="H733" s="1231"/>
      <c r="I733" s="1229"/>
      <c r="J733" s="1229"/>
    </row>
    <row r="734" spans="1:10" ht="63.75">
      <c r="A734" s="1223" t="s">
        <v>1808</v>
      </c>
      <c r="B734" s="1306" t="s">
        <v>1145</v>
      </c>
      <c r="C734" s="1481" t="s">
        <v>2629</v>
      </c>
      <c r="D734" s="1231" t="s">
        <v>31</v>
      </c>
      <c r="E734" s="1288">
        <v>6</v>
      </c>
      <c r="F734" s="1229"/>
      <c r="G734" s="1230"/>
      <c r="H734" s="1231"/>
      <c r="I734" s="1229"/>
      <c r="J734" s="1229"/>
    </row>
    <row r="735" spans="1:10">
      <c r="A735" s="1236"/>
      <c r="B735" s="1268"/>
      <c r="C735" s="1269"/>
      <c r="D735" s="1270"/>
      <c r="E735" s="1271"/>
      <c r="F735" s="1241"/>
      <c r="G735" s="1242"/>
      <c r="H735" s="1270"/>
      <c r="I735" s="1244" t="s">
        <v>1812</v>
      </c>
      <c r="J735" s="1245"/>
    </row>
    <row r="736" spans="1:10">
      <c r="A736" s="1214" t="s">
        <v>1813</v>
      </c>
      <c r="B736" s="1247" t="s">
        <v>1341</v>
      </c>
      <c r="C736" s="1482"/>
      <c r="D736" s="1331"/>
      <c r="E736" s="1218"/>
      <c r="F736" s="1332"/>
      <c r="G736" s="1333"/>
      <c r="H736" s="1331"/>
      <c r="I736" s="1332"/>
      <c r="J736" s="1332"/>
    </row>
    <row r="737" spans="1:10" ht="38.25">
      <c r="A737" s="1223" t="s">
        <v>1814</v>
      </c>
      <c r="B737" s="1306" t="s">
        <v>1149</v>
      </c>
      <c r="C737" s="1481" t="s">
        <v>1150</v>
      </c>
      <c r="D737" s="1231" t="s">
        <v>31</v>
      </c>
      <c r="E737" s="1276">
        <v>3</v>
      </c>
      <c r="F737" s="1229"/>
      <c r="G737" s="1230"/>
      <c r="H737" s="1231"/>
      <c r="I737" s="1229"/>
      <c r="J737" s="1229"/>
    </row>
    <row r="738" spans="1:10">
      <c r="A738" s="1236"/>
      <c r="B738" s="1268"/>
      <c r="C738" s="1269"/>
      <c r="D738" s="1270"/>
      <c r="E738" s="1271"/>
      <c r="F738" s="1241"/>
      <c r="G738" s="1242"/>
      <c r="H738" s="1270"/>
      <c r="I738" s="1244" t="s">
        <v>1819</v>
      </c>
      <c r="J738" s="1245"/>
    </row>
    <row r="739" spans="1:10">
      <c r="A739" s="1214" t="s">
        <v>1815</v>
      </c>
      <c r="B739" s="1247" t="s">
        <v>1152</v>
      </c>
      <c r="C739" s="1482"/>
      <c r="D739" s="1331"/>
      <c r="E739" s="1218"/>
      <c r="F739" s="1332"/>
      <c r="G739" s="1333"/>
      <c r="H739" s="1331"/>
      <c r="I739" s="1332"/>
      <c r="J739" s="1332"/>
    </row>
    <row r="740" spans="1:10" ht="229.5">
      <c r="A740" s="1223" t="s">
        <v>1816</v>
      </c>
      <c r="B740" s="1306" t="s">
        <v>1152</v>
      </c>
      <c r="C740" s="1481" t="s">
        <v>1153</v>
      </c>
      <c r="D740" s="1231" t="s">
        <v>31</v>
      </c>
      <c r="E740" s="1276">
        <v>6</v>
      </c>
      <c r="F740" s="1229"/>
      <c r="G740" s="1230"/>
      <c r="H740" s="1231"/>
      <c r="I740" s="1229"/>
      <c r="J740" s="1229"/>
    </row>
    <row r="741" spans="1:10" ht="102">
      <c r="A741" s="1223" t="s">
        <v>1817</v>
      </c>
      <c r="B741" s="1275" t="s">
        <v>1078</v>
      </c>
      <c r="C741" s="1275" t="s">
        <v>1307</v>
      </c>
      <c r="D741" s="1263" t="s">
        <v>31</v>
      </c>
      <c r="E741" s="1262" t="s">
        <v>558</v>
      </c>
      <c r="F741" s="1229"/>
      <c r="G741" s="1230"/>
      <c r="H741" s="1231"/>
      <c r="I741" s="1229"/>
      <c r="J741" s="1229"/>
    </row>
    <row r="742" spans="1:10" ht="409.6">
      <c r="A742" s="1223" t="s">
        <v>1818</v>
      </c>
      <c r="B742" s="1275" t="s">
        <v>3060</v>
      </c>
      <c r="C742" s="1483" t="s">
        <v>1309</v>
      </c>
      <c r="D742" s="1328" t="s">
        <v>31</v>
      </c>
      <c r="E742" s="1328">
        <v>24</v>
      </c>
      <c r="F742" s="1229"/>
      <c r="G742" s="1230"/>
      <c r="H742" s="1231"/>
      <c r="I742" s="1229"/>
      <c r="J742" s="1229"/>
    </row>
    <row r="743" spans="1:10">
      <c r="A743" s="1236"/>
      <c r="B743" s="1268"/>
      <c r="C743" s="1269"/>
      <c r="D743" s="1270"/>
      <c r="E743" s="1271"/>
      <c r="F743" s="1241"/>
      <c r="G743" s="1242"/>
      <c r="H743" s="1270"/>
      <c r="I743" s="1244" t="s">
        <v>1822</v>
      </c>
      <c r="J743" s="1245"/>
    </row>
    <row r="744" spans="1:10">
      <c r="A744" s="1214" t="s">
        <v>1820</v>
      </c>
      <c r="B744" s="1247" t="s">
        <v>1342</v>
      </c>
      <c r="C744" s="1482"/>
      <c r="D744" s="1331"/>
      <c r="E744" s="1218"/>
      <c r="F744" s="1332"/>
      <c r="G744" s="1333"/>
      <c r="H744" s="1331"/>
      <c r="I744" s="1332"/>
      <c r="J744" s="1332"/>
    </row>
    <row r="745" spans="1:10" ht="89.25">
      <c r="A745" s="1223" t="s">
        <v>1821</v>
      </c>
      <c r="B745" s="1306" t="s">
        <v>1155</v>
      </c>
      <c r="C745" s="1278" t="s">
        <v>1156</v>
      </c>
      <c r="D745" s="1231" t="s">
        <v>31</v>
      </c>
      <c r="E745" s="1276">
        <v>3</v>
      </c>
      <c r="F745" s="1229"/>
      <c r="G745" s="1230"/>
      <c r="H745" s="1231"/>
      <c r="I745" s="1229"/>
      <c r="J745" s="1229"/>
    </row>
    <row r="746" spans="1:10">
      <c r="A746" s="1236"/>
      <c r="B746" s="1268"/>
      <c r="C746" s="1269"/>
      <c r="D746" s="1270"/>
      <c r="E746" s="1271"/>
      <c r="F746" s="1241"/>
      <c r="G746" s="1242"/>
      <c r="H746" s="1270"/>
      <c r="I746" s="1244" t="s">
        <v>1823</v>
      </c>
      <c r="J746" s="1245"/>
    </row>
    <row r="747" spans="1:10">
      <c r="A747" s="1214" t="s">
        <v>1827</v>
      </c>
      <c r="B747" s="1247" t="s">
        <v>1343</v>
      </c>
      <c r="C747" s="1482"/>
      <c r="D747" s="1331"/>
      <c r="E747" s="1218"/>
      <c r="F747" s="1332"/>
      <c r="G747" s="1333"/>
      <c r="H747" s="1331"/>
      <c r="I747" s="1332"/>
      <c r="J747" s="1332"/>
    </row>
    <row r="748" spans="1:10" ht="76.5">
      <c r="A748" s="1223" t="s">
        <v>1828</v>
      </c>
      <c r="B748" s="1484" t="s">
        <v>1161</v>
      </c>
      <c r="C748" s="1391" t="s">
        <v>1162</v>
      </c>
      <c r="D748" s="1231" t="s">
        <v>31</v>
      </c>
      <c r="E748" s="1485">
        <v>120000</v>
      </c>
      <c r="F748" s="1229"/>
      <c r="G748" s="1230"/>
      <c r="H748" s="1231"/>
      <c r="I748" s="1229"/>
      <c r="J748" s="1229"/>
    </row>
    <row r="749" spans="1:10" ht="25.5">
      <c r="A749" s="1223" t="s">
        <v>1829</v>
      </c>
      <c r="B749" s="1484" t="s">
        <v>1164</v>
      </c>
      <c r="C749" s="1486" t="s">
        <v>1165</v>
      </c>
      <c r="D749" s="1231" t="s">
        <v>31</v>
      </c>
      <c r="E749" s="1487">
        <v>6000</v>
      </c>
      <c r="F749" s="1229"/>
      <c r="G749" s="1230"/>
      <c r="H749" s="1231"/>
      <c r="I749" s="1229"/>
      <c r="J749" s="1229"/>
    </row>
    <row r="750" spans="1:10" ht="25.5">
      <c r="A750" s="1223" t="s">
        <v>1830</v>
      </c>
      <c r="B750" s="1484" t="s">
        <v>1164</v>
      </c>
      <c r="C750" s="1486" t="s">
        <v>1167</v>
      </c>
      <c r="D750" s="1231" t="s">
        <v>31</v>
      </c>
      <c r="E750" s="1487">
        <v>6000</v>
      </c>
      <c r="F750" s="1229"/>
      <c r="G750" s="1230"/>
      <c r="H750" s="1231"/>
      <c r="I750" s="1229"/>
      <c r="J750" s="1229"/>
    </row>
    <row r="751" spans="1:10" ht="51">
      <c r="A751" s="1223" t="s">
        <v>1831</v>
      </c>
      <c r="B751" s="1484" t="s">
        <v>1169</v>
      </c>
      <c r="C751" s="1391" t="s">
        <v>1170</v>
      </c>
      <c r="D751" s="1231" t="s">
        <v>31</v>
      </c>
      <c r="E751" s="1485">
        <v>18</v>
      </c>
      <c r="F751" s="1229"/>
      <c r="G751" s="1230"/>
      <c r="H751" s="1231"/>
      <c r="I751" s="1229"/>
      <c r="J751" s="1229"/>
    </row>
    <row r="752" spans="1:10">
      <c r="A752" s="1236"/>
      <c r="B752" s="1268"/>
      <c r="C752" s="1269"/>
      <c r="D752" s="1270"/>
      <c r="E752" s="1271"/>
      <c r="F752" s="1241"/>
      <c r="G752" s="1242"/>
      <c r="H752" s="1270"/>
      <c r="I752" s="1244" t="s">
        <v>1824</v>
      </c>
      <c r="J752" s="1245"/>
    </row>
    <row r="753" spans="1:10">
      <c r="A753" s="1214" t="s">
        <v>1832</v>
      </c>
      <c r="B753" s="1247" t="s">
        <v>1344</v>
      </c>
      <c r="C753" s="1482"/>
      <c r="D753" s="1331"/>
      <c r="E753" s="1218"/>
      <c r="F753" s="1332"/>
      <c r="G753" s="1333"/>
      <c r="H753" s="1331"/>
      <c r="I753" s="1332"/>
      <c r="J753" s="1332"/>
    </row>
    <row r="754" spans="1:10" ht="127.5">
      <c r="A754" s="1223" t="s">
        <v>1833</v>
      </c>
      <c r="B754" s="1484" t="s">
        <v>3061</v>
      </c>
      <c r="C754" s="1391" t="s">
        <v>1170</v>
      </c>
      <c r="D754" s="1231" t="s">
        <v>31</v>
      </c>
      <c r="E754" s="1485">
        <v>3</v>
      </c>
      <c r="F754" s="1229"/>
      <c r="G754" s="1230"/>
      <c r="H754" s="1231"/>
      <c r="I754" s="1229"/>
      <c r="J754" s="1229"/>
    </row>
    <row r="755" spans="1:10">
      <c r="A755" s="1236"/>
      <c r="B755" s="1268"/>
      <c r="C755" s="1269"/>
      <c r="D755" s="1270"/>
      <c r="E755" s="1271"/>
      <c r="F755" s="1241"/>
      <c r="G755" s="1242"/>
      <c r="H755" s="1270"/>
      <c r="I755" s="1244" t="s">
        <v>1825</v>
      </c>
      <c r="J755" s="1245"/>
    </row>
    <row r="756" spans="1:10">
      <c r="A756" s="1214" t="s">
        <v>1834</v>
      </c>
      <c r="B756" s="1247" t="s">
        <v>1345</v>
      </c>
      <c r="C756" s="1482"/>
      <c r="D756" s="1331"/>
      <c r="E756" s="1218"/>
      <c r="F756" s="1332"/>
      <c r="G756" s="1333"/>
      <c r="H756" s="1331"/>
      <c r="I756" s="1332"/>
      <c r="J756" s="1332"/>
    </row>
    <row r="757" spans="1:10" ht="102">
      <c r="A757" s="1223" t="s">
        <v>1835</v>
      </c>
      <c r="B757" s="1306" t="s">
        <v>1174</v>
      </c>
      <c r="C757" s="1481" t="s">
        <v>1175</v>
      </c>
      <c r="D757" s="1231" t="s">
        <v>31</v>
      </c>
      <c r="E757" s="1276">
        <v>3</v>
      </c>
      <c r="F757" s="1229"/>
      <c r="G757" s="1230"/>
      <c r="H757" s="1235"/>
      <c r="I757" s="1232"/>
      <c r="J757" s="1229"/>
    </row>
    <row r="758" spans="1:10">
      <c r="A758" s="1236"/>
      <c r="B758" s="1268"/>
      <c r="C758" s="1269"/>
      <c r="D758" s="1270"/>
      <c r="E758" s="1271"/>
      <c r="F758" s="1241"/>
      <c r="G758" s="1242"/>
      <c r="H758" s="1270"/>
      <c r="I758" s="1244" t="s">
        <v>1826</v>
      </c>
      <c r="J758" s="1245"/>
    </row>
    <row r="759" spans="1:10">
      <c r="A759" s="1214" t="s">
        <v>1836</v>
      </c>
      <c r="B759" s="1488" t="s">
        <v>1346</v>
      </c>
      <c r="C759" s="1489"/>
      <c r="D759" s="1331"/>
      <c r="E759" s="1218"/>
      <c r="F759" s="1332"/>
      <c r="G759" s="1333"/>
      <c r="H759" s="1331"/>
      <c r="I759" s="1332"/>
      <c r="J759" s="1332"/>
    </row>
    <row r="760" spans="1:10">
      <c r="A760" s="1490" t="s">
        <v>3062</v>
      </c>
      <c r="B760" s="1490"/>
      <c r="C760" s="1490"/>
      <c r="D760" s="1490"/>
      <c r="E760" s="1490"/>
      <c r="F760" s="1490"/>
      <c r="G760" s="1490"/>
      <c r="H760" s="1490"/>
      <c r="I760" s="1490"/>
      <c r="J760" s="1490"/>
    </row>
    <row r="761" spans="1:10" ht="408.75">
      <c r="A761" s="1223" t="s">
        <v>1837</v>
      </c>
      <c r="B761" s="1391" t="s">
        <v>2610</v>
      </c>
      <c r="C761" s="1491" t="s">
        <v>3063</v>
      </c>
      <c r="D761" s="1231" t="s">
        <v>31</v>
      </c>
      <c r="E761" s="1276">
        <v>950000</v>
      </c>
      <c r="F761" s="1229"/>
      <c r="G761" s="1230"/>
      <c r="H761" s="1231"/>
      <c r="I761" s="1229"/>
      <c r="J761" s="1229"/>
    </row>
    <row r="762" spans="1:10" ht="409.6">
      <c r="A762" s="1223" t="s">
        <v>1838</v>
      </c>
      <c r="B762" s="1391" t="s">
        <v>2610</v>
      </c>
      <c r="C762" s="1491" t="s">
        <v>3064</v>
      </c>
      <c r="D762" s="1231" t="s">
        <v>31</v>
      </c>
      <c r="E762" s="1276">
        <v>60000</v>
      </c>
      <c r="F762" s="1229"/>
      <c r="G762" s="1230"/>
      <c r="H762" s="1231"/>
      <c r="I762" s="1229"/>
      <c r="J762" s="1229"/>
    </row>
    <row r="763" spans="1:10" ht="409.6">
      <c r="A763" s="1223" t="s">
        <v>1839</v>
      </c>
      <c r="B763" s="1391" t="s">
        <v>2610</v>
      </c>
      <c r="C763" s="1491" t="s">
        <v>3065</v>
      </c>
      <c r="D763" s="1231" t="s">
        <v>31</v>
      </c>
      <c r="E763" s="1276">
        <v>10000</v>
      </c>
      <c r="F763" s="1229"/>
      <c r="G763" s="1230"/>
      <c r="H763" s="1231"/>
      <c r="I763" s="1229"/>
      <c r="J763" s="1229"/>
    </row>
    <row r="764" spans="1:10" ht="258">
      <c r="A764" s="1492" t="s">
        <v>1840</v>
      </c>
      <c r="B764" s="1493" t="s">
        <v>2610</v>
      </c>
      <c r="C764" s="1494" t="s">
        <v>2798</v>
      </c>
      <c r="D764" s="1495" t="s">
        <v>31</v>
      </c>
      <c r="E764" s="1496">
        <v>60000</v>
      </c>
      <c r="F764" s="1229"/>
      <c r="G764" s="1230"/>
      <c r="H764" s="1231"/>
      <c r="I764" s="1229"/>
      <c r="J764" s="1229"/>
    </row>
    <row r="765" spans="1:10" ht="267.75">
      <c r="A765" s="1223" t="s">
        <v>1841</v>
      </c>
      <c r="B765" s="1391" t="s">
        <v>2610</v>
      </c>
      <c r="C765" s="1341" t="s">
        <v>1350</v>
      </c>
      <c r="D765" s="1231" t="s">
        <v>31</v>
      </c>
      <c r="E765" s="1276">
        <v>1000000</v>
      </c>
      <c r="F765" s="1229"/>
      <c r="G765" s="1230"/>
      <c r="H765" s="1231"/>
      <c r="I765" s="1229"/>
      <c r="J765" s="1229"/>
    </row>
    <row r="766" spans="1:10" ht="409.5">
      <c r="A766" s="1223" t="s">
        <v>1842</v>
      </c>
      <c r="B766" s="1391" t="s">
        <v>2610</v>
      </c>
      <c r="C766" s="1491" t="s">
        <v>3066</v>
      </c>
      <c r="D766" s="1231" t="s">
        <v>31</v>
      </c>
      <c r="E766" s="1276">
        <v>520000</v>
      </c>
      <c r="F766" s="1229"/>
      <c r="G766" s="1230"/>
      <c r="H766" s="1231"/>
      <c r="I766" s="1229"/>
      <c r="J766" s="1229"/>
    </row>
    <row r="767" spans="1:10" ht="409.6">
      <c r="A767" s="1223" t="s">
        <v>1843</v>
      </c>
      <c r="B767" s="1391" t="s">
        <v>2610</v>
      </c>
      <c r="C767" s="1491" t="s">
        <v>2748</v>
      </c>
      <c r="D767" s="1231" t="s">
        <v>31</v>
      </c>
      <c r="E767" s="1276">
        <v>5000</v>
      </c>
      <c r="F767" s="1229"/>
      <c r="G767" s="1230"/>
      <c r="H767" s="1231"/>
      <c r="I767" s="1229"/>
      <c r="J767" s="1229"/>
    </row>
    <row r="768" spans="1:10" ht="268.5">
      <c r="A768" s="1223" t="s">
        <v>1844</v>
      </c>
      <c r="B768" s="1391" t="s">
        <v>2610</v>
      </c>
      <c r="C768" s="1491" t="s">
        <v>1351</v>
      </c>
      <c r="D768" s="1231" t="s">
        <v>31</v>
      </c>
      <c r="E768" s="1276">
        <v>20000</v>
      </c>
      <c r="F768" s="1229"/>
      <c r="G768" s="1230"/>
      <c r="H768" s="1231"/>
      <c r="I768" s="1229"/>
      <c r="J768" s="1229"/>
    </row>
    <row r="769" spans="1:10" ht="130.5">
      <c r="A769" s="1223" t="s">
        <v>1845</v>
      </c>
      <c r="B769" s="1391" t="s">
        <v>2610</v>
      </c>
      <c r="C769" s="1491" t="s">
        <v>3067</v>
      </c>
      <c r="D769" s="1231" t="s">
        <v>31</v>
      </c>
      <c r="E769" s="1276">
        <v>9000</v>
      </c>
      <c r="F769" s="1229"/>
      <c r="G769" s="1230"/>
      <c r="H769" s="1231"/>
      <c r="I769" s="1229"/>
      <c r="J769" s="1229"/>
    </row>
    <row r="770" spans="1:10" ht="207">
      <c r="A770" s="1223" t="s">
        <v>1846</v>
      </c>
      <c r="B770" s="1391" t="s">
        <v>2610</v>
      </c>
      <c r="C770" s="1491" t="s">
        <v>3068</v>
      </c>
      <c r="D770" s="1231" t="s">
        <v>31</v>
      </c>
      <c r="E770" s="1276">
        <v>30000</v>
      </c>
      <c r="F770" s="1229"/>
      <c r="G770" s="1230"/>
      <c r="H770" s="1231"/>
      <c r="I770" s="1229"/>
      <c r="J770" s="1229"/>
    </row>
    <row r="771" spans="1:10" ht="409.6">
      <c r="A771" s="1223" t="s">
        <v>1847</v>
      </c>
      <c r="B771" s="1391" t="s">
        <v>2610</v>
      </c>
      <c r="C771" s="1491" t="s">
        <v>3069</v>
      </c>
      <c r="D771" s="1231" t="s">
        <v>31</v>
      </c>
      <c r="E771" s="1276">
        <v>3000</v>
      </c>
      <c r="F771" s="1229"/>
      <c r="G771" s="1230"/>
      <c r="H771" s="1231"/>
      <c r="I771" s="1229"/>
      <c r="J771" s="1229"/>
    </row>
    <row r="772" spans="1:10">
      <c r="A772" s="1497" t="s">
        <v>3070</v>
      </c>
      <c r="B772" s="1497"/>
      <c r="C772" s="1497"/>
      <c r="D772" s="1497"/>
      <c r="E772" s="1497"/>
      <c r="F772" s="1497"/>
      <c r="G772" s="1497"/>
      <c r="H772" s="1497"/>
      <c r="I772" s="1497"/>
      <c r="J772" s="1497"/>
    </row>
    <row r="773" spans="1:10" ht="409.6">
      <c r="A773" s="1223" t="s">
        <v>1848</v>
      </c>
      <c r="B773" s="1224" t="s">
        <v>1190</v>
      </c>
      <c r="C773" s="1491" t="s">
        <v>3071</v>
      </c>
      <c r="D773" s="1231" t="s">
        <v>31</v>
      </c>
      <c r="E773" s="1276">
        <v>500000</v>
      </c>
      <c r="F773" s="1229"/>
      <c r="G773" s="1230"/>
      <c r="H773" s="1231"/>
      <c r="I773" s="1229"/>
      <c r="J773" s="1229"/>
    </row>
    <row r="774" spans="1:10" ht="409.6">
      <c r="A774" s="1223" t="s">
        <v>1849</v>
      </c>
      <c r="B774" s="1224" t="s">
        <v>1190</v>
      </c>
      <c r="C774" s="1491" t="s">
        <v>1353</v>
      </c>
      <c r="D774" s="1231" t="s">
        <v>31</v>
      </c>
      <c r="E774" s="1276">
        <v>250000</v>
      </c>
      <c r="F774" s="1229"/>
      <c r="G774" s="1230"/>
      <c r="H774" s="1231"/>
      <c r="I774" s="1229"/>
      <c r="J774" s="1229"/>
    </row>
    <row r="775" spans="1:10" ht="409.6">
      <c r="A775" s="1223" t="s">
        <v>1850</v>
      </c>
      <c r="B775" s="1224" t="s">
        <v>1190</v>
      </c>
      <c r="C775" s="1491" t="s">
        <v>1354</v>
      </c>
      <c r="D775" s="1231" t="s">
        <v>31</v>
      </c>
      <c r="E775" s="1276">
        <v>15000</v>
      </c>
      <c r="F775" s="1229"/>
      <c r="G775" s="1230"/>
      <c r="H775" s="1231"/>
      <c r="I775" s="1229"/>
      <c r="J775" s="1229"/>
    </row>
    <row r="776" spans="1:10" ht="409.6">
      <c r="A776" s="1223" t="s">
        <v>1851</v>
      </c>
      <c r="B776" s="1224" t="s">
        <v>1190</v>
      </c>
      <c r="C776" s="1491" t="s">
        <v>1355</v>
      </c>
      <c r="D776" s="1231" t="s">
        <v>31</v>
      </c>
      <c r="E776" s="1276">
        <v>15000</v>
      </c>
      <c r="F776" s="1229"/>
      <c r="G776" s="1230"/>
      <c r="H776" s="1231"/>
      <c r="I776" s="1229"/>
      <c r="J776" s="1229"/>
    </row>
    <row r="777" spans="1:10" ht="115.5">
      <c r="A777" s="1223" t="s">
        <v>1852</v>
      </c>
      <c r="B777" s="1498" t="s">
        <v>1195</v>
      </c>
      <c r="C777" s="1491" t="s">
        <v>1196</v>
      </c>
      <c r="D777" s="1231" t="s">
        <v>31</v>
      </c>
      <c r="E777" s="1276">
        <v>30000</v>
      </c>
      <c r="F777" s="1229"/>
      <c r="G777" s="1230"/>
      <c r="H777" s="1231"/>
      <c r="I777" s="1229"/>
      <c r="J777" s="1229"/>
    </row>
    <row r="778" spans="1:10" ht="102.75">
      <c r="A778" s="1223" t="s">
        <v>1853</v>
      </c>
      <c r="B778" s="1341" t="s">
        <v>1198</v>
      </c>
      <c r="C778" s="1491" t="s">
        <v>1356</v>
      </c>
      <c r="D778" s="1231" t="s">
        <v>31</v>
      </c>
      <c r="E778" s="1276">
        <v>750000</v>
      </c>
      <c r="F778" s="1229"/>
      <c r="G778" s="1230"/>
      <c r="H778" s="1235"/>
      <c r="I778" s="1232"/>
      <c r="J778" s="1229"/>
    </row>
    <row r="779" spans="1:10">
      <c r="A779" s="1236"/>
      <c r="B779" s="1268"/>
      <c r="C779" s="1269"/>
      <c r="D779" s="1270"/>
      <c r="E779" s="1271"/>
      <c r="F779" s="1241"/>
      <c r="G779" s="1242"/>
      <c r="H779" s="1270"/>
      <c r="I779" s="1244" t="s">
        <v>1854</v>
      </c>
      <c r="J779" s="1245"/>
    </row>
    <row r="780" spans="1:10">
      <c r="A780" s="1214" t="s">
        <v>1856</v>
      </c>
      <c r="B780" s="1247" t="s">
        <v>1201</v>
      </c>
      <c r="C780" s="1259"/>
      <c r="D780" s="1217"/>
      <c r="E780" s="1218"/>
      <c r="F780" s="1222"/>
      <c r="G780" s="1251"/>
      <c r="H780" s="1217"/>
      <c r="I780" s="1222"/>
      <c r="J780" s="1222"/>
    </row>
    <row r="781" spans="1:10" ht="102">
      <c r="A781" s="1223" t="s">
        <v>1857</v>
      </c>
      <c r="B781" s="1306" t="s">
        <v>1203</v>
      </c>
      <c r="C781" s="1278" t="s">
        <v>1204</v>
      </c>
      <c r="D781" s="1231" t="s">
        <v>31</v>
      </c>
      <c r="E781" s="1276">
        <v>150000</v>
      </c>
      <c r="F781" s="1229"/>
      <c r="G781" s="1230"/>
      <c r="H781" s="1235"/>
      <c r="I781" s="1232"/>
      <c r="J781" s="1229"/>
    </row>
    <row r="782" spans="1:10">
      <c r="A782" s="1236"/>
      <c r="B782" s="1268"/>
      <c r="C782" s="1269"/>
      <c r="D782" s="1270"/>
      <c r="E782" s="1271"/>
      <c r="F782" s="1241"/>
      <c r="G782" s="1242"/>
      <c r="H782" s="1270"/>
      <c r="I782" s="1244" t="s">
        <v>1855</v>
      </c>
      <c r="J782" s="1245"/>
    </row>
    <row r="783" spans="1:10">
      <c r="A783" s="1214" t="s">
        <v>1858</v>
      </c>
      <c r="B783" s="1247" t="s">
        <v>1358</v>
      </c>
      <c r="C783" s="1499"/>
      <c r="D783" s="1217"/>
      <c r="E783" s="1218"/>
      <c r="F783" s="1222"/>
      <c r="G783" s="1251"/>
      <c r="H783" s="1217"/>
      <c r="I783" s="1222"/>
      <c r="J783" s="1222"/>
    </row>
    <row r="784" spans="1:10" ht="102">
      <c r="A784" s="1223" t="s">
        <v>1859</v>
      </c>
      <c r="B784" s="1224" t="s">
        <v>1208</v>
      </c>
      <c r="C784" s="1278" t="s">
        <v>3072</v>
      </c>
      <c r="D784" s="1231" t="s">
        <v>31</v>
      </c>
      <c r="E784" s="1288">
        <v>15000</v>
      </c>
      <c r="F784" s="1229"/>
      <c r="G784" s="1230"/>
      <c r="H784" s="1231"/>
      <c r="I784" s="1229"/>
      <c r="J784" s="1229"/>
    </row>
    <row r="785" spans="1:10" ht="153">
      <c r="A785" s="1223" t="s">
        <v>1860</v>
      </c>
      <c r="B785" s="1224" t="s">
        <v>1208</v>
      </c>
      <c r="C785" s="1278" t="s">
        <v>3073</v>
      </c>
      <c r="D785" s="1231" t="s">
        <v>31</v>
      </c>
      <c r="E785" s="1288">
        <v>1500</v>
      </c>
      <c r="F785" s="1229"/>
      <c r="G785" s="1230"/>
      <c r="H785" s="1231"/>
      <c r="I785" s="1229"/>
      <c r="J785" s="1229"/>
    </row>
    <row r="786" spans="1:10" ht="114.75">
      <c r="A786" s="1223" t="s">
        <v>1861</v>
      </c>
      <c r="B786" s="1224" t="s">
        <v>1208</v>
      </c>
      <c r="C786" s="1278" t="s">
        <v>3074</v>
      </c>
      <c r="D786" s="1231" t="s">
        <v>31</v>
      </c>
      <c r="E786" s="1288">
        <v>1200</v>
      </c>
      <c r="F786" s="1229"/>
      <c r="G786" s="1230"/>
      <c r="H786" s="1235"/>
      <c r="I786" s="1232"/>
      <c r="J786" s="1229"/>
    </row>
    <row r="787" spans="1:10">
      <c r="A787" s="1236"/>
      <c r="B787" s="1268"/>
      <c r="C787" s="1269"/>
      <c r="D787" s="1270"/>
      <c r="E787" s="1271"/>
      <c r="F787" s="1241"/>
      <c r="G787" s="1242"/>
      <c r="H787" s="1270"/>
      <c r="I787" s="1244" t="s">
        <v>1862</v>
      </c>
      <c r="J787" s="1245"/>
    </row>
    <row r="788" spans="1:10">
      <c r="A788" s="1214" t="s">
        <v>1863</v>
      </c>
      <c r="B788" s="1247" t="s">
        <v>1357</v>
      </c>
      <c r="C788" s="1259"/>
      <c r="D788" s="1217"/>
      <c r="E788" s="1218"/>
      <c r="F788" s="1222"/>
      <c r="G788" s="1251"/>
      <c r="H788" s="1217"/>
      <c r="I788" s="1222"/>
      <c r="J788" s="1222"/>
    </row>
    <row r="789" spans="1:10" ht="127.5">
      <c r="A789" s="1223" t="s">
        <v>1864</v>
      </c>
      <c r="B789" s="1224" t="s">
        <v>1212</v>
      </c>
      <c r="C789" s="1500" t="s">
        <v>1213</v>
      </c>
      <c r="D789" s="1231" t="s">
        <v>31</v>
      </c>
      <c r="E789" s="1276">
        <v>40000</v>
      </c>
      <c r="F789" s="1229"/>
      <c r="G789" s="1230"/>
      <c r="H789" s="1231"/>
      <c r="I789" s="1229"/>
      <c r="J789" s="1229"/>
    </row>
    <row r="790" spans="1:10" ht="89.25">
      <c r="A790" s="1223" t="s">
        <v>1865</v>
      </c>
      <c r="B790" s="1224" t="s">
        <v>1212</v>
      </c>
      <c r="C790" s="1501" t="s">
        <v>3075</v>
      </c>
      <c r="D790" s="1231" t="s">
        <v>31</v>
      </c>
      <c r="E790" s="1276">
        <v>200000</v>
      </c>
      <c r="F790" s="1229"/>
      <c r="G790" s="1230"/>
      <c r="H790" s="1231"/>
      <c r="I790" s="1229"/>
      <c r="J790" s="1229"/>
    </row>
    <row r="791" spans="1:10" ht="102">
      <c r="A791" s="1223" t="s">
        <v>1866</v>
      </c>
      <c r="B791" s="1224" t="s">
        <v>1212</v>
      </c>
      <c r="C791" s="1501" t="s">
        <v>1215</v>
      </c>
      <c r="D791" s="1231" t="s">
        <v>31</v>
      </c>
      <c r="E791" s="1276">
        <v>13000</v>
      </c>
      <c r="F791" s="1229"/>
      <c r="G791" s="1230"/>
      <c r="H791" s="1231"/>
      <c r="I791" s="1229"/>
      <c r="J791" s="1229"/>
    </row>
    <row r="792" spans="1:10" ht="51">
      <c r="A792" s="1223" t="s">
        <v>1867</v>
      </c>
      <c r="B792" s="1224" t="s">
        <v>1212</v>
      </c>
      <c r="C792" s="1502" t="s">
        <v>2617</v>
      </c>
      <c r="D792" s="1231" t="s">
        <v>31</v>
      </c>
      <c r="E792" s="1276">
        <v>20000</v>
      </c>
      <c r="F792" s="1229"/>
      <c r="G792" s="1230"/>
      <c r="H792" s="1231"/>
      <c r="I792" s="1229"/>
      <c r="J792" s="1229"/>
    </row>
    <row r="793" spans="1:10" ht="102.75">
      <c r="A793" s="1223" t="s">
        <v>1868</v>
      </c>
      <c r="B793" s="1224" t="s">
        <v>1212</v>
      </c>
      <c r="C793" s="1503" t="s">
        <v>1359</v>
      </c>
      <c r="D793" s="1231" t="s">
        <v>31</v>
      </c>
      <c r="E793" s="1276">
        <v>13000</v>
      </c>
      <c r="F793" s="1229"/>
      <c r="G793" s="1230"/>
      <c r="H793" s="1231"/>
      <c r="I793" s="1229"/>
      <c r="J793" s="1229"/>
    </row>
    <row r="794" spans="1:10" ht="165.75">
      <c r="A794" s="1223" t="s">
        <v>1869</v>
      </c>
      <c r="B794" s="1224" t="s">
        <v>1212</v>
      </c>
      <c r="C794" s="1501" t="s">
        <v>2753</v>
      </c>
      <c r="D794" s="1231" t="s">
        <v>31</v>
      </c>
      <c r="E794" s="1276">
        <v>20000</v>
      </c>
      <c r="F794" s="1229"/>
      <c r="G794" s="1230"/>
      <c r="H794" s="1231"/>
      <c r="I794" s="1229"/>
      <c r="J794" s="1229"/>
    </row>
    <row r="795" spans="1:10" ht="204">
      <c r="A795" s="1223" t="s">
        <v>1870</v>
      </c>
      <c r="B795" s="1224" t="s">
        <v>1212</v>
      </c>
      <c r="C795" s="1501" t="s">
        <v>2754</v>
      </c>
      <c r="D795" s="1231" t="s">
        <v>31</v>
      </c>
      <c r="E795" s="1276">
        <v>20000</v>
      </c>
      <c r="F795" s="1229"/>
      <c r="G795" s="1230"/>
      <c r="H795" s="1231"/>
      <c r="I795" s="1229"/>
      <c r="J795" s="1229"/>
    </row>
    <row r="796" spans="1:10" ht="216.75">
      <c r="A796" s="1223" t="s">
        <v>1871</v>
      </c>
      <c r="B796" s="1224" t="s">
        <v>1212</v>
      </c>
      <c r="C796" s="1501" t="s">
        <v>1360</v>
      </c>
      <c r="D796" s="1231" t="s">
        <v>31</v>
      </c>
      <c r="E796" s="1276">
        <v>150</v>
      </c>
      <c r="F796" s="1229"/>
      <c r="G796" s="1230"/>
      <c r="H796" s="1235"/>
      <c r="I796" s="1232"/>
      <c r="J796" s="1229"/>
    </row>
    <row r="797" spans="1:10">
      <c r="A797" s="1236"/>
      <c r="B797" s="1268"/>
      <c r="C797" s="1269"/>
      <c r="D797" s="1270"/>
      <c r="E797" s="1271"/>
      <c r="F797" s="1241"/>
      <c r="G797" s="1242"/>
      <c r="H797" s="1270"/>
      <c r="I797" s="1244" t="s">
        <v>1872</v>
      </c>
      <c r="J797" s="1245"/>
    </row>
    <row r="798" spans="1:10">
      <c r="A798" s="1214" t="s">
        <v>1873</v>
      </c>
      <c r="B798" s="1247" t="s">
        <v>3076</v>
      </c>
      <c r="C798" s="1259"/>
      <c r="D798" s="1217"/>
      <c r="E798" s="1218"/>
      <c r="F798" s="1222"/>
      <c r="G798" s="1251"/>
      <c r="H798" s="1217"/>
      <c r="I798" s="1222"/>
      <c r="J798" s="1222"/>
    </row>
    <row r="799" spans="1:10" ht="153">
      <c r="A799" s="1223" t="s">
        <v>1874</v>
      </c>
      <c r="B799" s="1278" t="s">
        <v>1220</v>
      </c>
      <c r="C799" s="1278" t="s">
        <v>1221</v>
      </c>
      <c r="D799" s="1231" t="s">
        <v>31</v>
      </c>
      <c r="E799" s="1276">
        <v>40000</v>
      </c>
      <c r="F799" s="1229"/>
      <c r="G799" s="1230"/>
      <c r="H799" s="1231"/>
      <c r="I799" s="1229"/>
      <c r="J799" s="1229"/>
    </row>
    <row r="800" spans="1:10" ht="140.25">
      <c r="A800" s="1223" t="s">
        <v>1875</v>
      </c>
      <c r="B800" s="1278" t="s">
        <v>1220</v>
      </c>
      <c r="C800" s="1278" t="s">
        <v>1222</v>
      </c>
      <c r="D800" s="1231" t="s">
        <v>31</v>
      </c>
      <c r="E800" s="1276">
        <v>10000</v>
      </c>
      <c r="F800" s="1229"/>
      <c r="G800" s="1230"/>
      <c r="H800" s="1235"/>
      <c r="I800" s="1232"/>
      <c r="J800" s="1229"/>
    </row>
    <row r="801" spans="1:10">
      <c r="A801" s="1236"/>
      <c r="B801" s="1268"/>
      <c r="C801" s="1269"/>
      <c r="D801" s="1270"/>
      <c r="E801" s="1271"/>
      <c r="F801" s="1241"/>
      <c r="G801" s="1242"/>
      <c r="H801" s="1270"/>
      <c r="I801" s="1244" t="s">
        <v>1876</v>
      </c>
      <c r="J801" s="1245"/>
    </row>
    <row r="802" spans="1:10">
      <c r="A802" s="1214" t="s">
        <v>1877</v>
      </c>
      <c r="B802" s="1344" t="s">
        <v>1361</v>
      </c>
      <c r="C802" s="1330"/>
      <c r="D802" s="1217"/>
      <c r="E802" s="1218"/>
      <c r="F802" s="1222"/>
      <c r="G802" s="1251"/>
      <c r="H802" s="1217"/>
      <c r="I802" s="1222"/>
      <c r="J802" s="1222"/>
    </row>
    <row r="803" spans="1:10" ht="127.5">
      <c r="A803" s="1223" t="s">
        <v>1878</v>
      </c>
      <c r="B803" s="1278" t="s">
        <v>1226</v>
      </c>
      <c r="C803" s="1278" t="s">
        <v>1227</v>
      </c>
      <c r="D803" s="1231" t="s">
        <v>31</v>
      </c>
      <c r="E803" s="1288">
        <v>10000</v>
      </c>
      <c r="F803" s="1229"/>
      <c r="G803" s="1230"/>
      <c r="H803" s="1231"/>
      <c r="I803" s="1229"/>
      <c r="J803" s="1229"/>
    </row>
    <row r="804" spans="1:10" ht="127.5">
      <c r="A804" s="1223" t="s">
        <v>1879</v>
      </c>
      <c r="B804" s="1278" t="s">
        <v>1226</v>
      </c>
      <c r="C804" s="1278" t="s">
        <v>1228</v>
      </c>
      <c r="D804" s="1231" t="s">
        <v>31</v>
      </c>
      <c r="E804" s="1288">
        <v>180000</v>
      </c>
      <c r="F804" s="1229"/>
      <c r="G804" s="1230"/>
      <c r="H804" s="1231"/>
      <c r="I804" s="1229"/>
      <c r="J804" s="1229"/>
    </row>
    <row r="805" spans="1:10" ht="114.75">
      <c r="A805" s="1223" t="s">
        <v>1880</v>
      </c>
      <c r="B805" s="1391" t="s">
        <v>1063</v>
      </c>
      <c r="C805" s="1391" t="s">
        <v>1229</v>
      </c>
      <c r="D805" s="1231" t="s">
        <v>31</v>
      </c>
      <c r="E805" s="1485">
        <v>30</v>
      </c>
      <c r="F805" s="1229"/>
      <c r="G805" s="1230"/>
      <c r="H805" s="1231"/>
      <c r="I805" s="1229"/>
      <c r="J805" s="1229"/>
    </row>
    <row r="806" spans="1:10" ht="89.25">
      <c r="A806" s="1223" t="s">
        <v>1881</v>
      </c>
      <c r="B806" s="1391" t="s">
        <v>1230</v>
      </c>
      <c r="C806" s="1391" t="s">
        <v>1231</v>
      </c>
      <c r="D806" s="1231" t="s">
        <v>49</v>
      </c>
      <c r="E806" s="1288">
        <v>18</v>
      </c>
      <c r="F806" s="1229"/>
      <c r="G806" s="1230"/>
      <c r="H806" s="1231"/>
      <c r="I806" s="1229"/>
      <c r="J806" s="1229"/>
    </row>
    <row r="807" spans="1:10" ht="242.25">
      <c r="A807" s="1223" t="s">
        <v>1882</v>
      </c>
      <c r="B807" s="1278" t="s">
        <v>1232</v>
      </c>
      <c r="C807" s="1278" t="s">
        <v>1233</v>
      </c>
      <c r="D807" s="1231" t="s">
        <v>31</v>
      </c>
      <c r="E807" s="1288">
        <v>2000</v>
      </c>
      <c r="F807" s="1229"/>
      <c r="G807" s="1230"/>
      <c r="H807" s="1231"/>
      <c r="I807" s="1229"/>
      <c r="J807" s="1229"/>
    </row>
    <row r="808" spans="1:10" ht="102">
      <c r="A808" s="1223" t="s">
        <v>1883</v>
      </c>
      <c r="B808" s="1278" t="s">
        <v>3077</v>
      </c>
      <c r="C808" s="1278" t="s">
        <v>1236</v>
      </c>
      <c r="D808" s="1231" t="s">
        <v>49</v>
      </c>
      <c r="E808" s="1288">
        <v>100</v>
      </c>
      <c r="F808" s="1229"/>
      <c r="G808" s="1230"/>
      <c r="H808" s="1235"/>
      <c r="I808" s="1232"/>
      <c r="J808" s="1229"/>
    </row>
    <row r="809" spans="1:10" ht="165.75">
      <c r="A809" s="1223" t="s">
        <v>1884</v>
      </c>
      <c r="B809" s="1341" t="s">
        <v>1264</v>
      </c>
      <c r="C809" s="1341" t="s">
        <v>1265</v>
      </c>
      <c r="D809" s="1231" t="s">
        <v>31</v>
      </c>
      <c r="E809" s="1504">
        <v>1700</v>
      </c>
      <c r="F809" s="1229"/>
      <c r="G809" s="1230"/>
      <c r="H809" s="1231"/>
      <c r="I809" s="1229"/>
      <c r="J809" s="1229"/>
    </row>
    <row r="810" spans="1:10" ht="204">
      <c r="A810" s="1223" t="s">
        <v>1885</v>
      </c>
      <c r="B810" s="1505" t="s">
        <v>1266</v>
      </c>
      <c r="C810" s="1505" t="s">
        <v>1267</v>
      </c>
      <c r="D810" s="1231" t="s">
        <v>31</v>
      </c>
      <c r="E810" s="1288">
        <v>24</v>
      </c>
      <c r="F810" s="1229"/>
      <c r="G810" s="1230"/>
      <c r="H810" s="1231"/>
      <c r="I810" s="1229"/>
      <c r="J810" s="1229"/>
    </row>
    <row r="811" spans="1:10">
      <c r="A811" s="1236"/>
      <c r="B811" s="1268"/>
      <c r="C811" s="1269"/>
      <c r="D811" s="1270"/>
      <c r="E811" s="1271"/>
      <c r="F811" s="1241"/>
      <c r="G811" s="1242"/>
      <c r="H811" s="1270"/>
      <c r="I811" s="1244" t="s">
        <v>1886</v>
      </c>
      <c r="J811" s="1245"/>
    </row>
    <row r="812" spans="1:10">
      <c r="A812" s="1214" t="s">
        <v>1887</v>
      </c>
      <c r="B812" s="1344" t="s">
        <v>1362</v>
      </c>
      <c r="C812" s="1330"/>
      <c r="D812" s="1217"/>
      <c r="E812" s="1218"/>
      <c r="F812" s="1222"/>
      <c r="G812" s="1251"/>
      <c r="H812" s="1217"/>
      <c r="I812" s="1222"/>
      <c r="J812" s="1222"/>
    </row>
    <row r="813" spans="1:10" ht="191.25">
      <c r="A813" s="1223" t="s">
        <v>1888</v>
      </c>
      <c r="B813" s="1278" t="s">
        <v>1234</v>
      </c>
      <c r="C813" s="1278" t="s">
        <v>1363</v>
      </c>
      <c r="D813" s="1231" t="s">
        <v>31</v>
      </c>
      <c r="E813" s="1288">
        <v>45000</v>
      </c>
      <c r="F813" s="1229"/>
      <c r="G813" s="1230"/>
      <c r="H813" s="1231"/>
      <c r="I813" s="1229"/>
      <c r="J813" s="1229"/>
    </row>
    <row r="814" spans="1:10">
      <c r="A814" s="1236"/>
      <c r="B814" s="1268"/>
      <c r="C814" s="1269"/>
      <c r="D814" s="1270"/>
      <c r="E814" s="1271"/>
      <c r="F814" s="1241"/>
      <c r="G814" s="1242"/>
      <c r="H814" s="1270"/>
      <c r="I814" s="1244" t="s">
        <v>1889</v>
      </c>
      <c r="J814" s="1245"/>
    </row>
    <row r="815" spans="1:10">
      <c r="A815" s="1214" t="s">
        <v>1890</v>
      </c>
      <c r="B815" s="1506" t="s">
        <v>1239</v>
      </c>
      <c r="C815" s="1334"/>
      <c r="D815" s="1217"/>
      <c r="E815" s="1218"/>
      <c r="F815" s="1222"/>
      <c r="G815" s="1251"/>
      <c r="H815" s="1217"/>
      <c r="I815" s="1222"/>
      <c r="J815" s="1222"/>
    </row>
    <row r="816" spans="1:10" ht="204">
      <c r="A816" s="1223" t="s">
        <v>1891</v>
      </c>
      <c r="B816" s="1278" t="s">
        <v>1009</v>
      </c>
      <c r="C816" s="1278" t="s">
        <v>1364</v>
      </c>
      <c r="D816" s="1231" t="s">
        <v>49</v>
      </c>
      <c r="E816" s="1288">
        <v>24</v>
      </c>
      <c r="F816" s="1229"/>
      <c r="G816" s="1230"/>
      <c r="H816" s="1231"/>
      <c r="I816" s="1229"/>
      <c r="J816" s="1229"/>
    </row>
    <row r="817" spans="1:10" ht="127.5">
      <c r="A817" s="1223" t="s">
        <v>1892</v>
      </c>
      <c r="B817" s="1278" t="s">
        <v>1021</v>
      </c>
      <c r="C817" s="1278" t="s">
        <v>1365</v>
      </c>
      <c r="D817" s="1231" t="s">
        <v>49</v>
      </c>
      <c r="E817" s="1288">
        <v>25</v>
      </c>
      <c r="F817" s="1229"/>
      <c r="G817" s="1230"/>
      <c r="H817" s="1231"/>
      <c r="I817" s="1229"/>
      <c r="J817" s="1229"/>
    </row>
    <row r="818" spans="1:10" ht="204">
      <c r="A818" s="1223" t="s">
        <v>1893</v>
      </c>
      <c r="B818" s="1278" t="s">
        <v>1009</v>
      </c>
      <c r="C818" s="1278" t="s">
        <v>1366</v>
      </c>
      <c r="D818" s="1231" t="s">
        <v>49</v>
      </c>
      <c r="E818" s="1288">
        <v>2844</v>
      </c>
      <c r="F818" s="1229"/>
      <c r="G818" s="1230"/>
      <c r="H818" s="1231"/>
      <c r="I818" s="1229"/>
      <c r="J818" s="1229"/>
    </row>
    <row r="819" spans="1:10" ht="76.5">
      <c r="A819" s="1223" t="s">
        <v>1894</v>
      </c>
      <c r="B819" s="1278" t="s">
        <v>1021</v>
      </c>
      <c r="C819" s="1278" t="s">
        <v>1367</v>
      </c>
      <c r="D819" s="1231" t="s">
        <v>49</v>
      </c>
      <c r="E819" s="1288">
        <v>15</v>
      </c>
      <c r="F819" s="1229"/>
      <c r="G819" s="1230"/>
      <c r="H819" s="1231"/>
      <c r="I819" s="1229"/>
      <c r="J819" s="1229"/>
    </row>
    <row r="820" spans="1:10" ht="102">
      <c r="A820" s="1223" t="s">
        <v>1895</v>
      </c>
      <c r="B820" s="1278" t="s">
        <v>1243</v>
      </c>
      <c r="C820" s="1278" t="s">
        <v>1368</v>
      </c>
      <c r="D820" s="1231" t="s">
        <v>49</v>
      </c>
      <c r="E820" s="1288">
        <v>150</v>
      </c>
      <c r="F820" s="1229"/>
      <c r="G820" s="1230"/>
      <c r="H820" s="1231"/>
      <c r="I820" s="1229"/>
      <c r="J820" s="1229"/>
    </row>
    <row r="821" spans="1:10" ht="331.5">
      <c r="A821" s="1223" t="s">
        <v>1896</v>
      </c>
      <c r="B821" s="1278" t="s">
        <v>3078</v>
      </c>
      <c r="C821" s="1278" t="s">
        <v>1245</v>
      </c>
      <c r="D821" s="1231" t="s">
        <v>49</v>
      </c>
      <c r="E821" s="1288">
        <v>2100</v>
      </c>
      <c r="F821" s="1229"/>
      <c r="G821" s="1230"/>
      <c r="H821" s="1231"/>
      <c r="I821" s="1229"/>
      <c r="J821" s="1229"/>
    </row>
    <row r="822" spans="1:10" ht="331.5">
      <c r="A822" s="1223" t="s">
        <v>1897</v>
      </c>
      <c r="B822" s="1278" t="s">
        <v>3078</v>
      </c>
      <c r="C822" s="1278" t="s">
        <v>1246</v>
      </c>
      <c r="D822" s="1231" t="s">
        <v>49</v>
      </c>
      <c r="E822" s="1288">
        <v>1800</v>
      </c>
      <c r="F822" s="1229"/>
      <c r="G822" s="1230"/>
      <c r="H822" s="1231"/>
      <c r="I822" s="1229"/>
      <c r="J822" s="1229"/>
    </row>
    <row r="823" spans="1:10" ht="409.5">
      <c r="A823" s="1223" t="s">
        <v>1898</v>
      </c>
      <c r="B823" s="1278" t="s">
        <v>3079</v>
      </c>
      <c r="C823" s="1278" t="s">
        <v>1248</v>
      </c>
      <c r="D823" s="1231" t="s">
        <v>49</v>
      </c>
      <c r="E823" s="1288">
        <v>500</v>
      </c>
      <c r="F823" s="1229"/>
      <c r="G823" s="1230"/>
      <c r="H823" s="1231"/>
      <c r="I823" s="1229"/>
      <c r="J823" s="1229"/>
    </row>
    <row r="824" spans="1:10" ht="114.75">
      <c r="A824" s="1223" t="s">
        <v>1899</v>
      </c>
      <c r="B824" s="1278" t="s">
        <v>3080</v>
      </c>
      <c r="C824" s="1278" t="s">
        <v>1369</v>
      </c>
      <c r="D824" s="1231" t="s">
        <v>49</v>
      </c>
      <c r="E824" s="1288">
        <v>1</v>
      </c>
      <c r="F824" s="1229"/>
      <c r="G824" s="1230"/>
      <c r="H824" s="1235"/>
      <c r="I824" s="1232"/>
      <c r="J824" s="1229"/>
    </row>
    <row r="825" spans="1:10">
      <c r="A825" s="1236"/>
      <c r="B825" s="1268"/>
      <c r="C825" s="1269"/>
      <c r="D825" s="1270"/>
      <c r="E825" s="1271"/>
      <c r="F825" s="1241"/>
      <c r="G825" s="1242"/>
      <c r="H825" s="1270"/>
      <c r="I825" s="1244" t="s">
        <v>1900</v>
      </c>
      <c r="J825" s="1245"/>
    </row>
    <row r="826" spans="1:10">
      <c r="A826" s="1214" t="s">
        <v>1901</v>
      </c>
      <c r="B826" s="1507" t="s">
        <v>3081</v>
      </c>
      <c r="C826" s="1259"/>
      <c r="D826" s="1217"/>
      <c r="E826" s="1218"/>
      <c r="F826" s="1222"/>
      <c r="G826" s="1251"/>
      <c r="H826" s="1217"/>
      <c r="I826" s="1222"/>
      <c r="J826" s="1222"/>
    </row>
    <row r="827" spans="1:10" ht="242.25">
      <c r="A827" s="1223" t="s">
        <v>1902</v>
      </c>
      <c r="B827" s="1508" t="s">
        <v>1056</v>
      </c>
      <c r="C827" s="1501" t="s">
        <v>2623</v>
      </c>
      <c r="D827" s="1231" t="s">
        <v>49</v>
      </c>
      <c r="E827" s="1504">
        <v>1000</v>
      </c>
      <c r="F827" s="1229"/>
      <c r="G827" s="1230"/>
      <c r="H827" s="1231"/>
      <c r="I827" s="1229"/>
      <c r="J827" s="1229"/>
    </row>
    <row r="828" spans="1:10" ht="242.25">
      <c r="A828" s="1223" t="s">
        <v>1903</v>
      </c>
      <c r="B828" s="1508" t="s">
        <v>1056</v>
      </c>
      <c r="C828" s="1501" t="s">
        <v>2619</v>
      </c>
      <c r="D828" s="1231" t="s">
        <v>49</v>
      </c>
      <c r="E828" s="1504">
        <v>6</v>
      </c>
      <c r="F828" s="1229"/>
      <c r="G828" s="1230"/>
      <c r="H828" s="1231"/>
      <c r="I828" s="1229"/>
      <c r="J828" s="1229"/>
    </row>
    <row r="829" spans="1:10" ht="242.25">
      <c r="A829" s="1223" t="s">
        <v>1904</v>
      </c>
      <c r="B829" s="1508" t="s">
        <v>1056</v>
      </c>
      <c r="C829" s="1501" t="s">
        <v>2620</v>
      </c>
      <c r="D829" s="1231" t="s">
        <v>49</v>
      </c>
      <c r="E829" s="1504">
        <v>36</v>
      </c>
      <c r="F829" s="1229"/>
      <c r="G829" s="1230"/>
      <c r="H829" s="1231"/>
      <c r="I829" s="1229"/>
      <c r="J829" s="1229"/>
    </row>
    <row r="830" spans="1:10" ht="242.25">
      <c r="A830" s="1223" t="s">
        <v>1905</v>
      </c>
      <c r="B830" s="1508" t="s">
        <v>1056</v>
      </c>
      <c r="C830" s="1501" t="s">
        <v>2621</v>
      </c>
      <c r="D830" s="1231" t="s">
        <v>49</v>
      </c>
      <c r="E830" s="1504">
        <v>450</v>
      </c>
      <c r="F830" s="1229"/>
      <c r="G830" s="1230"/>
      <c r="H830" s="1231"/>
      <c r="I830" s="1229"/>
      <c r="J830" s="1229"/>
    </row>
    <row r="831" spans="1:10" ht="191.25">
      <c r="A831" s="1223" t="s">
        <v>1906</v>
      </c>
      <c r="B831" s="1508" t="s">
        <v>1056</v>
      </c>
      <c r="C831" s="1501" t="s">
        <v>2622</v>
      </c>
      <c r="D831" s="1231" t="s">
        <v>49</v>
      </c>
      <c r="E831" s="1504">
        <v>30</v>
      </c>
      <c r="F831" s="1229"/>
      <c r="G831" s="1230"/>
      <c r="H831" s="1231"/>
      <c r="I831" s="1229"/>
      <c r="J831" s="1229"/>
    </row>
    <row r="832" spans="1:10" ht="204">
      <c r="A832" s="1223" t="s">
        <v>1907</v>
      </c>
      <c r="B832" s="1508" t="s">
        <v>1254</v>
      </c>
      <c r="C832" s="1501" t="s">
        <v>1255</v>
      </c>
      <c r="D832" s="1231" t="s">
        <v>31</v>
      </c>
      <c r="E832" s="1504">
        <v>180</v>
      </c>
      <c r="F832" s="1229"/>
      <c r="G832" s="1230"/>
      <c r="H832" s="1231"/>
      <c r="I832" s="1229"/>
      <c r="J832" s="1229"/>
    </row>
    <row r="833" spans="1:10" ht="242.25">
      <c r="A833" s="1223" t="s">
        <v>1908</v>
      </c>
      <c r="B833" s="1508" t="s">
        <v>1254</v>
      </c>
      <c r="C833" s="1501" t="s">
        <v>1256</v>
      </c>
      <c r="D833" s="1231" t="s">
        <v>31</v>
      </c>
      <c r="E833" s="1504">
        <v>150</v>
      </c>
      <c r="F833" s="1229"/>
      <c r="G833" s="1230"/>
      <c r="H833" s="1231"/>
      <c r="I833" s="1229"/>
      <c r="J833" s="1229"/>
    </row>
    <row r="834" spans="1:10" ht="165.75">
      <c r="A834" s="1223" t="s">
        <v>1909</v>
      </c>
      <c r="B834" s="1508" t="s">
        <v>1254</v>
      </c>
      <c r="C834" s="1501" t="s">
        <v>1257</v>
      </c>
      <c r="D834" s="1231" t="s">
        <v>31</v>
      </c>
      <c r="E834" s="1504">
        <v>3600</v>
      </c>
      <c r="F834" s="1229"/>
      <c r="G834" s="1230"/>
      <c r="H834" s="1231"/>
      <c r="I834" s="1229"/>
      <c r="J834" s="1229"/>
    </row>
    <row r="835" spans="1:10" ht="38.25">
      <c r="A835" s="1223" t="s">
        <v>1910</v>
      </c>
      <c r="B835" s="1508" t="s">
        <v>1254</v>
      </c>
      <c r="C835" s="1501" t="s">
        <v>3082</v>
      </c>
      <c r="D835" s="1231" t="s">
        <v>31</v>
      </c>
      <c r="E835" s="1504">
        <v>180</v>
      </c>
      <c r="F835" s="1229"/>
      <c r="G835" s="1230"/>
      <c r="H835" s="1235"/>
      <c r="I835" s="1232"/>
      <c r="J835" s="1229"/>
    </row>
    <row r="836" spans="1:10">
      <c r="A836" s="1236"/>
      <c r="B836" s="1268"/>
      <c r="C836" s="1269"/>
      <c r="D836" s="1270"/>
      <c r="E836" s="1271"/>
      <c r="F836" s="1241"/>
      <c r="G836" s="1242"/>
      <c r="H836" s="1270"/>
      <c r="I836" s="1244" t="s">
        <v>1911</v>
      </c>
      <c r="J836" s="1245"/>
    </row>
    <row r="837" spans="1:10">
      <c r="A837" s="1214" t="s">
        <v>1912</v>
      </c>
      <c r="B837" s="1506" t="s">
        <v>1370</v>
      </c>
      <c r="C837" s="1330"/>
      <c r="D837" s="1217"/>
      <c r="E837" s="1218"/>
      <c r="F837" s="1222"/>
      <c r="G837" s="1251"/>
      <c r="H837" s="1217"/>
      <c r="I837" s="1222"/>
      <c r="J837" s="1222"/>
    </row>
    <row r="838" spans="1:10" ht="114.75">
      <c r="A838" s="1223" t="s">
        <v>1913</v>
      </c>
      <c r="B838" s="1320" t="s">
        <v>3083</v>
      </c>
      <c r="C838" s="1320" t="s">
        <v>1263</v>
      </c>
      <c r="D838" s="1231" t="s">
        <v>31</v>
      </c>
      <c r="E838" s="1322">
        <v>5000</v>
      </c>
      <c r="F838" s="1229"/>
      <c r="G838" s="1230"/>
      <c r="H838" s="1231"/>
      <c r="I838" s="1229"/>
      <c r="J838" s="1229"/>
    </row>
    <row r="839" spans="1:10">
      <c r="A839" s="1236"/>
      <c r="B839" s="1268"/>
      <c r="C839" s="1269"/>
      <c r="D839" s="1270"/>
      <c r="E839" s="1271"/>
      <c r="F839" s="1241"/>
      <c r="G839" s="1242"/>
      <c r="H839" s="1270"/>
      <c r="I839" s="1244" t="s">
        <v>1914</v>
      </c>
      <c r="J839" s="1245"/>
    </row>
    <row r="840" spans="1:10">
      <c r="A840" s="1214" t="s">
        <v>1917</v>
      </c>
      <c r="B840" s="1506" t="s">
        <v>1371</v>
      </c>
      <c r="C840" s="1330"/>
      <c r="D840" s="1217"/>
      <c r="E840" s="1218"/>
      <c r="F840" s="1222"/>
      <c r="G840" s="1251"/>
      <c r="H840" s="1217"/>
      <c r="I840" s="1222"/>
      <c r="J840" s="1222"/>
    </row>
    <row r="841" spans="1:10" ht="204">
      <c r="A841" s="1223" t="s">
        <v>1921</v>
      </c>
      <c r="B841" s="1287" t="s">
        <v>1268</v>
      </c>
      <c r="C841" s="1287" t="s">
        <v>1269</v>
      </c>
      <c r="D841" s="1231" t="s">
        <v>31</v>
      </c>
      <c r="E841" s="1262">
        <v>15000</v>
      </c>
      <c r="F841" s="1229"/>
      <c r="G841" s="1230"/>
      <c r="H841" s="1231"/>
      <c r="I841" s="1229"/>
      <c r="J841" s="1229"/>
    </row>
    <row r="842" spans="1:10">
      <c r="A842" s="1236"/>
      <c r="B842" s="1268"/>
      <c r="C842" s="1269"/>
      <c r="D842" s="1270"/>
      <c r="E842" s="1271"/>
      <c r="F842" s="1241"/>
      <c r="G842" s="1242"/>
      <c r="H842" s="1270"/>
      <c r="I842" s="1244" t="s">
        <v>1915</v>
      </c>
      <c r="J842" s="1245"/>
    </row>
    <row r="843" spans="1:10">
      <c r="A843" s="1214" t="s">
        <v>1918</v>
      </c>
      <c r="B843" s="1506" t="s">
        <v>1372</v>
      </c>
      <c r="C843" s="1330"/>
      <c r="D843" s="1217"/>
      <c r="E843" s="1218"/>
      <c r="F843" s="1222"/>
      <c r="G843" s="1251"/>
      <c r="H843" s="1217"/>
      <c r="I843" s="1222"/>
      <c r="J843" s="1222"/>
    </row>
    <row r="844" spans="1:10" ht="63.75">
      <c r="A844" s="1223" t="s">
        <v>1922</v>
      </c>
      <c r="B844" s="1505" t="s">
        <v>3084</v>
      </c>
      <c r="C844" s="1505" t="s">
        <v>3084</v>
      </c>
      <c r="D844" s="1231" t="s">
        <v>31</v>
      </c>
      <c r="E844" s="1276">
        <v>200</v>
      </c>
      <c r="F844" s="1229"/>
      <c r="G844" s="1230"/>
      <c r="H844" s="1235"/>
      <c r="I844" s="1232"/>
      <c r="J844" s="1229"/>
    </row>
    <row r="845" spans="1:10">
      <c r="A845" s="1236"/>
      <c r="B845" s="1268"/>
      <c r="C845" s="1269"/>
      <c r="D845" s="1270"/>
      <c r="E845" s="1271"/>
      <c r="F845" s="1241"/>
      <c r="G845" s="1242"/>
      <c r="H845" s="1270"/>
      <c r="I845" s="1244" t="s">
        <v>1916</v>
      </c>
      <c r="J845" s="1245"/>
    </row>
    <row r="846" spans="1:10">
      <c r="A846" s="1214" t="s">
        <v>1919</v>
      </c>
      <c r="B846" s="1506" t="s">
        <v>1373</v>
      </c>
      <c r="C846" s="1330"/>
      <c r="D846" s="1217"/>
      <c r="E846" s="1218"/>
      <c r="F846" s="1222"/>
      <c r="G846" s="1251"/>
      <c r="H846" s="1217"/>
      <c r="I846" s="1222"/>
      <c r="J846" s="1222"/>
    </row>
    <row r="847" spans="1:10" ht="306">
      <c r="A847" s="1223" t="s">
        <v>1920</v>
      </c>
      <c r="B847" s="1319" t="s">
        <v>1271</v>
      </c>
      <c r="C847" s="1320" t="s">
        <v>3085</v>
      </c>
      <c r="D847" s="1321" t="s">
        <v>31</v>
      </c>
      <c r="E847" s="1322">
        <v>15000</v>
      </c>
      <c r="F847" s="1229"/>
      <c r="G847" s="1230"/>
      <c r="H847" s="1235"/>
      <c r="I847" s="1232"/>
      <c r="J847" s="1229"/>
    </row>
    <row r="848" spans="1:10" ht="318.75">
      <c r="A848" s="1223" t="s">
        <v>1923</v>
      </c>
      <c r="B848" s="1319" t="s">
        <v>1271</v>
      </c>
      <c r="C848" s="1320" t="s">
        <v>1273</v>
      </c>
      <c r="D848" s="1321" t="s">
        <v>49</v>
      </c>
      <c r="E848" s="1322">
        <v>1500</v>
      </c>
      <c r="F848" s="1229"/>
      <c r="G848" s="1230"/>
      <c r="H848" s="1235"/>
      <c r="I848" s="1232"/>
      <c r="J848" s="1229"/>
    </row>
    <row r="849" spans="1:10" ht="178.5">
      <c r="A849" s="1223" t="s">
        <v>1924</v>
      </c>
      <c r="B849" s="1391" t="s">
        <v>1159</v>
      </c>
      <c r="C849" s="1278" t="s">
        <v>1274</v>
      </c>
      <c r="D849" s="1231" t="s">
        <v>31</v>
      </c>
      <c r="E849" s="1276">
        <v>100000</v>
      </c>
      <c r="F849" s="1229"/>
      <c r="G849" s="1230"/>
      <c r="H849" s="1235"/>
      <c r="I849" s="1232"/>
      <c r="J849" s="1229"/>
    </row>
    <row r="850" spans="1:10" ht="216.75">
      <c r="A850" s="1223" t="s">
        <v>1925</v>
      </c>
      <c r="B850" s="1391" t="s">
        <v>1159</v>
      </c>
      <c r="C850" s="1278" t="s">
        <v>1275</v>
      </c>
      <c r="D850" s="1231" t="s">
        <v>31</v>
      </c>
      <c r="E850" s="1276">
        <v>100000</v>
      </c>
      <c r="F850" s="1229"/>
      <c r="G850" s="1230"/>
      <c r="H850" s="1235"/>
      <c r="I850" s="1232"/>
      <c r="J850" s="1229"/>
    </row>
    <row r="851" spans="1:10">
      <c r="A851" s="1236"/>
      <c r="B851" s="1268"/>
      <c r="C851" s="1269"/>
      <c r="D851" s="1270"/>
      <c r="E851" s="1271"/>
      <c r="F851" s="1241"/>
      <c r="G851" s="1242"/>
      <c r="H851" s="1270"/>
      <c r="I851" s="1244" t="s">
        <v>1926</v>
      </c>
      <c r="J851" s="1245"/>
    </row>
    <row r="852" spans="1:10" ht="38.25">
      <c r="A852" s="1214" t="s">
        <v>1927</v>
      </c>
      <c r="B852" s="1330" t="s">
        <v>1375</v>
      </c>
      <c r="C852" s="1330"/>
      <c r="D852" s="1217"/>
      <c r="E852" s="1218"/>
      <c r="F852" s="1222"/>
      <c r="G852" s="1251"/>
      <c r="H852" s="1217"/>
      <c r="I852" s="1222"/>
      <c r="J852" s="1222"/>
    </row>
    <row r="853" spans="1:10" ht="267.75">
      <c r="A853" s="1223" t="s">
        <v>1929</v>
      </c>
      <c r="B853" s="1391" t="s">
        <v>1279</v>
      </c>
      <c r="C853" s="1391" t="s">
        <v>1280</v>
      </c>
      <c r="D853" s="1231" t="s">
        <v>49</v>
      </c>
      <c r="E853" s="1288">
        <v>20</v>
      </c>
      <c r="F853" s="1229"/>
      <c r="G853" s="1230"/>
      <c r="H853" s="1231"/>
      <c r="I853" s="1229"/>
      <c r="J853" s="1229"/>
    </row>
    <row r="854" spans="1:10" ht="229.5">
      <c r="A854" s="1223" t="s">
        <v>1930</v>
      </c>
      <c r="B854" s="1509" t="s">
        <v>1279</v>
      </c>
      <c r="C854" s="1391" t="s">
        <v>1374</v>
      </c>
      <c r="D854" s="1231" t="s">
        <v>49</v>
      </c>
      <c r="E854" s="1288">
        <v>12000</v>
      </c>
      <c r="F854" s="1229"/>
      <c r="G854" s="1230"/>
      <c r="H854" s="1231"/>
      <c r="I854" s="1229"/>
      <c r="J854" s="1229"/>
    </row>
    <row r="855" spans="1:10">
      <c r="A855" s="1236"/>
      <c r="B855" s="1268"/>
      <c r="C855" s="1269"/>
      <c r="D855" s="1270"/>
      <c r="E855" s="1271"/>
      <c r="F855" s="1241"/>
      <c r="G855" s="1242"/>
      <c r="H855" s="1270"/>
      <c r="I855" s="1244" t="s">
        <v>1931</v>
      </c>
      <c r="J855" s="1245"/>
    </row>
    <row r="856" spans="1:10">
      <c r="A856" s="1214" t="s">
        <v>1928</v>
      </c>
      <c r="B856" s="1330" t="s">
        <v>3077</v>
      </c>
      <c r="C856" s="1330"/>
      <c r="D856" s="1217"/>
      <c r="E856" s="1218"/>
      <c r="F856" s="1222"/>
      <c r="G856" s="1251"/>
      <c r="H856" s="1217"/>
      <c r="I856" s="1222"/>
      <c r="J856" s="1222"/>
    </row>
    <row r="857" spans="1:10" ht="76.5">
      <c r="A857" s="1223" t="s">
        <v>1932</v>
      </c>
      <c r="B857" s="1509" t="s">
        <v>1279</v>
      </c>
      <c r="C857" s="1278" t="s">
        <v>1281</v>
      </c>
      <c r="D857" s="1231" t="s">
        <v>31</v>
      </c>
      <c r="E857" s="1288">
        <v>2000</v>
      </c>
      <c r="F857" s="1229"/>
      <c r="G857" s="1230"/>
      <c r="H857" s="1231"/>
      <c r="I857" s="1229"/>
      <c r="J857" s="1229"/>
    </row>
    <row r="858" spans="1:10" ht="102">
      <c r="A858" s="1223" t="s">
        <v>1933</v>
      </c>
      <c r="B858" s="1509" t="s">
        <v>1279</v>
      </c>
      <c r="C858" s="1391" t="s">
        <v>1282</v>
      </c>
      <c r="D858" s="1231" t="s">
        <v>31</v>
      </c>
      <c r="E858" s="1485">
        <v>66000</v>
      </c>
      <c r="F858" s="1229"/>
      <c r="G858" s="1230"/>
      <c r="H858" s="1231"/>
      <c r="I858" s="1229"/>
      <c r="J858" s="1229"/>
    </row>
    <row r="859" spans="1:10" ht="89.25">
      <c r="A859" s="1223" t="s">
        <v>1934</v>
      </c>
      <c r="B859" s="1509" t="s">
        <v>1279</v>
      </c>
      <c r="C859" s="1391" t="s">
        <v>1283</v>
      </c>
      <c r="D859" s="1231" t="s">
        <v>31</v>
      </c>
      <c r="E859" s="1288">
        <v>6000</v>
      </c>
      <c r="F859" s="1229"/>
      <c r="G859" s="1230"/>
      <c r="H859" s="1231"/>
      <c r="I859" s="1229"/>
      <c r="J859" s="1229"/>
    </row>
    <row r="860" spans="1:10" ht="114.75">
      <c r="A860" s="1223" t="s">
        <v>1935</v>
      </c>
      <c r="B860" s="1509" t="s">
        <v>1279</v>
      </c>
      <c r="C860" s="1391" t="s">
        <v>1284</v>
      </c>
      <c r="D860" s="1231" t="s">
        <v>31</v>
      </c>
      <c r="E860" s="1485">
        <v>45000</v>
      </c>
      <c r="F860" s="1229"/>
      <c r="G860" s="1230"/>
      <c r="H860" s="1231"/>
      <c r="I860" s="1229"/>
      <c r="J860" s="1229"/>
    </row>
    <row r="861" spans="1:10" ht="89.25">
      <c r="A861" s="1223" t="s">
        <v>1936</v>
      </c>
      <c r="B861" s="1509" t="s">
        <v>1279</v>
      </c>
      <c r="C861" s="1275" t="s">
        <v>1285</v>
      </c>
      <c r="D861" s="1231" t="s">
        <v>31</v>
      </c>
      <c r="E861" s="1288">
        <v>48000</v>
      </c>
      <c r="F861" s="1229"/>
      <c r="G861" s="1230"/>
      <c r="H861" s="1231"/>
      <c r="I861" s="1229"/>
      <c r="J861" s="1229"/>
    </row>
    <row r="862" spans="1:10" ht="76.5">
      <c r="A862" s="1223" t="s">
        <v>1937</v>
      </c>
      <c r="B862" s="1509" t="s">
        <v>1279</v>
      </c>
      <c r="C862" s="1275" t="s">
        <v>1376</v>
      </c>
      <c r="D862" s="1231" t="s">
        <v>31</v>
      </c>
      <c r="E862" s="1288">
        <v>30000</v>
      </c>
      <c r="F862" s="1229"/>
      <c r="G862" s="1230"/>
      <c r="H862" s="1231"/>
      <c r="I862" s="1229"/>
      <c r="J862" s="1229"/>
    </row>
    <row r="863" spans="1:10" ht="191.25">
      <c r="A863" s="1223" t="s">
        <v>1938</v>
      </c>
      <c r="B863" s="1509" t="s">
        <v>1279</v>
      </c>
      <c r="C863" s="1278" t="s">
        <v>1286</v>
      </c>
      <c r="D863" s="1231" t="s">
        <v>31</v>
      </c>
      <c r="E863" s="1485">
        <v>3000</v>
      </c>
      <c r="F863" s="1229"/>
      <c r="G863" s="1230"/>
      <c r="H863" s="1231"/>
      <c r="I863" s="1229"/>
      <c r="J863" s="1229"/>
    </row>
    <row r="864" spans="1:10" ht="89.25">
      <c r="A864" s="1223" t="s">
        <v>1939</v>
      </c>
      <c r="B864" s="1509" t="s">
        <v>1279</v>
      </c>
      <c r="C864" s="1278" t="s">
        <v>1287</v>
      </c>
      <c r="D864" s="1231" t="s">
        <v>31</v>
      </c>
      <c r="E864" s="1485">
        <v>2000</v>
      </c>
      <c r="F864" s="1229"/>
      <c r="G864" s="1230"/>
      <c r="H864" s="1231"/>
      <c r="I864" s="1229"/>
      <c r="J864" s="1229"/>
    </row>
    <row r="865" spans="1:10">
      <c r="A865" s="1236"/>
      <c r="B865" s="1268"/>
      <c r="C865" s="1269"/>
      <c r="D865" s="1270"/>
      <c r="E865" s="1271"/>
      <c r="F865" s="1241"/>
      <c r="G865" s="1242"/>
      <c r="H865" s="1270"/>
      <c r="I865" s="1244" t="s">
        <v>1940</v>
      </c>
      <c r="J865" s="1245"/>
    </row>
    <row r="866" spans="1:10" ht="38.25">
      <c r="A866" s="1214" t="s">
        <v>1941</v>
      </c>
      <c r="B866" s="1330" t="s">
        <v>1377</v>
      </c>
      <c r="C866" s="1330"/>
      <c r="D866" s="1217"/>
      <c r="E866" s="1218"/>
      <c r="F866" s="1222"/>
      <c r="G866" s="1251"/>
      <c r="H866" s="1217"/>
      <c r="I866" s="1222"/>
      <c r="J866" s="1222"/>
    </row>
    <row r="867" spans="1:10" ht="409.5">
      <c r="A867" s="1223" t="s">
        <v>1942</v>
      </c>
      <c r="B867" s="1509" t="s">
        <v>1279</v>
      </c>
      <c r="C867" s="1278" t="s">
        <v>1288</v>
      </c>
      <c r="D867" s="1231" t="s">
        <v>31</v>
      </c>
      <c r="E867" s="1288">
        <v>16000</v>
      </c>
      <c r="F867" s="1229"/>
      <c r="G867" s="1230"/>
      <c r="H867" s="1231"/>
      <c r="I867" s="1229"/>
      <c r="J867" s="1229"/>
    </row>
    <row r="868" spans="1:10" ht="395.25">
      <c r="A868" s="1223" t="s">
        <v>1943</v>
      </c>
      <c r="B868" s="1509" t="s">
        <v>1279</v>
      </c>
      <c r="C868" s="1278" t="s">
        <v>1289</v>
      </c>
      <c r="D868" s="1231" t="s">
        <v>31</v>
      </c>
      <c r="E868" s="1288">
        <v>13000</v>
      </c>
      <c r="F868" s="1229"/>
      <c r="G868" s="1230"/>
      <c r="H868" s="1231"/>
      <c r="I868" s="1229"/>
      <c r="J868" s="1229"/>
    </row>
    <row r="869" spans="1:10" ht="409.5">
      <c r="A869" s="1223" t="s">
        <v>1944</v>
      </c>
      <c r="B869" s="1509" t="s">
        <v>1279</v>
      </c>
      <c r="C869" s="1505" t="s">
        <v>1378</v>
      </c>
      <c r="D869" s="1231" t="s">
        <v>49</v>
      </c>
      <c r="E869" s="1288">
        <v>240</v>
      </c>
      <c r="F869" s="1229"/>
      <c r="G869" s="1230"/>
      <c r="H869" s="1235"/>
      <c r="I869" s="1232"/>
      <c r="J869" s="1229"/>
    </row>
    <row r="870" spans="1:10">
      <c r="A870" s="1236"/>
      <c r="B870" s="1268"/>
      <c r="C870" s="1269"/>
      <c r="D870" s="1270"/>
      <c r="E870" s="1271"/>
      <c r="F870" s="1241"/>
      <c r="G870" s="1242"/>
      <c r="H870" s="1270"/>
      <c r="I870" s="1244" t="s">
        <v>1945</v>
      </c>
      <c r="J870" s="1245"/>
    </row>
    <row r="871" spans="1:10">
      <c r="A871" s="1214" t="s">
        <v>1946</v>
      </c>
      <c r="B871" s="1507" t="s">
        <v>1292</v>
      </c>
      <c r="C871" s="1314"/>
      <c r="D871" s="1217"/>
      <c r="E871" s="1218"/>
      <c r="F871" s="1222"/>
      <c r="G871" s="1251"/>
      <c r="H871" s="1217"/>
      <c r="I871" s="1222"/>
      <c r="J871" s="1222"/>
    </row>
    <row r="872" spans="1:10" ht="216.75">
      <c r="A872" s="1223" t="s">
        <v>1947</v>
      </c>
      <c r="B872" s="1508" t="s">
        <v>1294</v>
      </c>
      <c r="C872" s="1501" t="s">
        <v>1294</v>
      </c>
      <c r="D872" s="1231" t="s">
        <v>31</v>
      </c>
      <c r="E872" s="1504">
        <v>2</v>
      </c>
      <c r="F872" s="1229"/>
      <c r="G872" s="1230"/>
      <c r="H872" s="1231"/>
      <c r="I872" s="1229"/>
      <c r="J872" s="1229"/>
    </row>
    <row r="873" spans="1:10" ht="216.75">
      <c r="A873" s="1223" t="s">
        <v>1948</v>
      </c>
      <c r="B873" s="1508" t="s">
        <v>1295</v>
      </c>
      <c r="C873" s="1501" t="s">
        <v>1295</v>
      </c>
      <c r="D873" s="1231" t="s">
        <v>31</v>
      </c>
      <c r="E873" s="1504">
        <v>1</v>
      </c>
      <c r="F873" s="1229"/>
      <c r="G873" s="1230"/>
      <c r="H873" s="1231"/>
      <c r="I873" s="1229"/>
      <c r="J873" s="1229"/>
    </row>
    <row r="874" spans="1:10" ht="306">
      <c r="A874" s="1223" t="s">
        <v>1949</v>
      </c>
      <c r="B874" s="1341" t="s">
        <v>1296</v>
      </c>
      <c r="C874" s="1510" t="s">
        <v>1296</v>
      </c>
      <c r="D874" s="1231" t="s">
        <v>31</v>
      </c>
      <c r="E874" s="1504">
        <v>3</v>
      </c>
      <c r="F874" s="1229"/>
      <c r="G874" s="1230"/>
      <c r="H874" s="1231"/>
      <c r="I874" s="1229"/>
      <c r="J874" s="1229"/>
    </row>
    <row r="875" spans="1:10" ht="216.75">
      <c r="A875" s="1223" t="s">
        <v>1950</v>
      </c>
      <c r="B875" s="1508" t="s">
        <v>1297</v>
      </c>
      <c r="C875" s="1501" t="s">
        <v>1297</v>
      </c>
      <c r="D875" s="1231" t="s">
        <v>31</v>
      </c>
      <c r="E875" s="1504">
        <v>1</v>
      </c>
      <c r="F875" s="1224"/>
      <c r="G875" s="1230"/>
      <c r="H875" s="1231"/>
      <c r="I875" s="1224"/>
      <c r="J875" s="1224"/>
    </row>
    <row r="876" spans="1:10" ht="409.5">
      <c r="A876" s="1223" t="s">
        <v>1951</v>
      </c>
      <c r="B876" s="1508" t="s">
        <v>1298</v>
      </c>
      <c r="C876" s="1501" t="s">
        <v>1298</v>
      </c>
      <c r="D876" s="1231" t="s">
        <v>31</v>
      </c>
      <c r="E876" s="1504">
        <v>1</v>
      </c>
      <c r="F876" s="1224"/>
      <c r="G876" s="1230"/>
      <c r="H876" s="1231"/>
      <c r="I876" s="1224"/>
      <c r="J876" s="1224"/>
    </row>
    <row r="877" spans="1:10" ht="242.25">
      <c r="A877" s="1223" t="s">
        <v>1952</v>
      </c>
      <c r="B877" s="1508" t="s">
        <v>1299</v>
      </c>
      <c r="C877" s="1501" t="s">
        <v>1299</v>
      </c>
      <c r="D877" s="1231" t="s">
        <v>31</v>
      </c>
      <c r="E877" s="1504">
        <v>1</v>
      </c>
      <c r="F877" s="1224"/>
      <c r="G877" s="1230"/>
      <c r="H877" s="1231"/>
      <c r="I877" s="1224"/>
      <c r="J877" s="1224"/>
    </row>
    <row r="878" spans="1:10" ht="229.5">
      <c r="A878" s="1223" t="s">
        <v>1953</v>
      </c>
      <c r="B878" s="1508" t="s">
        <v>1300</v>
      </c>
      <c r="C878" s="1501" t="s">
        <v>1300</v>
      </c>
      <c r="D878" s="1231" t="s">
        <v>31</v>
      </c>
      <c r="E878" s="1504">
        <v>1</v>
      </c>
      <c r="F878" s="1224"/>
      <c r="G878" s="1230"/>
      <c r="H878" s="1231"/>
      <c r="I878" s="1224"/>
      <c r="J878" s="1224"/>
    </row>
    <row r="879" spans="1:10" ht="242.25">
      <c r="A879" s="1223" t="s">
        <v>1954</v>
      </c>
      <c r="B879" s="1508" t="s">
        <v>1301</v>
      </c>
      <c r="C879" s="1501" t="s">
        <v>1301</v>
      </c>
      <c r="D879" s="1231" t="s">
        <v>31</v>
      </c>
      <c r="E879" s="1504">
        <v>1</v>
      </c>
      <c r="F879" s="1224"/>
      <c r="G879" s="1230"/>
      <c r="H879" s="1231"/>
      <c r="I879" s="1224"/>
      <c r="J879" s="1224"/>
    </row>
    <row r="880" spans="1:10" ht="409.5">
      <c r="A880" s="1223" t="s">
        <v>1955</v>
      </c>
      <c r="B880" s="1508" t="s">
        <v>1302</v>
      </c>
      <c r="C880" s="1501" t="s">
        <v>1302</v>
      </c>
      <c r="D880" s="1231" t="s">
        <v>31</v>
      </c>
      <c r="E880" s="1504">
        <v>1</v>
      </c>
      <c r="F880" s="1224"/>
      <c r="G880" s="1230"/>
      <c r="H880" s="1511"/>
      <c r="I880" s="1512"/>
      <c r="J880" s="1224"/>
    </row>
    <row r="881" spans="1:10">
      <c r="A881" s="1236"/>
      <c r="B881" s="1268"/>
      <c r="C881" s="1268"/>
      <c r="D881" s="1270"/>
      <c r="E881" s="1271"/>
      <c r="F881" s="1244"/>
      <c r="G881" s="1513"/>
      <c r="H881" s="1270"/>
      <c r="I881" s="1244" t="s">
        <v>1956</v>
      </c>
      <c r="J881" s="1423"/>
    </row>
    <row r="882" spans="1:10">
      <c r="A882" s="1214" t="s">
        <v>1957</v>
      </c>
      <c r="B882" s="1279" t="s">
        <v>1305</v>
      </c>
      <c r="C882" s="1314"/>
      <c r="D882" s="1217"/>
      <c r="E882" s="1218"/>
      <c r="F882" s="1514"/>
      <c r="G882" s="1251"/>
      <c r="H882" s="1217"/>
      <c r="I882" s="1514"/>
      <c r="J882" s="1514"/>
    </row>
    <row r="883" spans="1:10" ht="63.75">
      <c r="A883" s="1223" t="s">
        <v>1958</v>
      </c>
      <c r="B883" s="1275" t="s">
        <v>1310</v>
      </c>
      <c r="C883" s="1275" t="s">
        <v>1311</v>
      </c>
      <c r="D883" s="1263" t="s">
        <v>31</v>
      </c>
      <c r="E883" s="1515">
        <v>3</v>
      </c>
      <c r="F883" s="1224"/>
      <c r="G883" s="1230"/>
      <c r="H883" s="1231"/>
      <c r="I883" s="1224"/>
      <c r="J883" s="1224"/>
    </row>
    <row r="884" spans="1:10" ht="89.25">
      <c r="A884" s="1223" t="s">
        <v>1959</v>
      </c>
      <c r="B884" s="1275" t="s">
        <v>1312</v>
      </c>
      <c r="C884" s="1275" t="s">
        <v>1313</v>
      </c>
      <c r="D884" s="1263" t="s">
        <v>31</v>
      </c>
      <c r="E884" s="1262">
        <v>18</v>
      </c>
      <c r="F884" s="1224"/>
      <c r="G884" s="1230"/>
      <c r="H884" s="1231"/>
      <c r="I884" s="1224"/>
      <c r="J884" s="1224"/>
    </row>
    <row r="885" spans="1:10" ht="25.5">
      <c r="A885" s="1223" t="s">
        <v>1960</v>
      </c>
      <c r="B885" s="1275" t="s">
        <v>1314</v>
      </c>
      <c r="C885" s="1275" t="s">
        <v>1315</v>
      </c>
      <c r="D885" s="1263" t="s">
        <v>31</v>
      </c>
      <c r="E885" s="1262">
        <v>300</v>
      </c>
      <c r="F885" s="1224"/>
      <c r="G885" s="1230"/>
      <c r="H885" s="1231"/>
      <c r="I885" s="1224"/>
      <c r="J885" s="1224"/>
    </row>
    <row r="886" spans="1:10" ht="51">
      <c r="A886" s="1223" t="s">
        <v>1961</v>
      </c>
      <c r="B886" s="1275" t="s">
        <v>1316</v>
      </c>
      <c r="C886" s="1275" t="s">
        <v>1317</v>
      </c>
      <c r="D886" s="1263" t="s">
        <v>31</v>
      </c>
      <c r="E886" s="1262">
        <v>300</v>
      </c>
      <c r="F886" s="1224"/>
      <c r="G886" s="1230"/>
      <c r="H886" s="1231"/>
      <c r="I886" s="1224"/>
      <c r="J886" s="1224"/>
    </row>
    <row r="887" spans="1:10" ht="51">
      <c r="A887" s="1223" t="s">
        <v>1962</v>
      </c>
      <c r="B887" s="1304" t="s">
        <v>3086</v>
      </c>
      <c r="C887" s="1275" t="s">
        <v>1319</v>
      </c>
      <c r="D887" s="1263" t="s">
        <v>31</v>
      </c>
      <c r="E887" s="1263">
        <v>300</v>
      </c>
      <c r="F887" s="1224"/>
      <c r="G887" s="1230"/>
      <c r="H887" s="1231"/>
      <c r="I887" s="1224"/>
      <c r="J887" s="1224"/>
    </row>
    <row r="888" spans="1:10" ht="25.5">
      <c r="A888" s="1223" t="s">
        <v>1963</v>
      </c>
      <c r="B888" s="1275" t="s">
        <v>1320</v>
      </c>
      <c r="C888" s="1275" t="s">
        <v>1321</v>
      </c>
      <c r="D888" s="1263" t="s">
        <v>31</v>
      </c>
      <c r="E888" s="1262" t="s">
        <v>241</v>
      </c>
      <c r="F888" s="1224"/>
      <c r="G888" s="1230"/>
      <c r="H888" s="1231"/>
      <c r="I888" s="1224"/>
      <c r="J888" s="1224"/>
    </row>
    <row r="889" spans="1:10" ht="51">
      <c r="A889" s="1223" t="s">
        <v>1964</v>
      </c>
      <c r="B889" s="1275" t="s">
        <v>1322</v>
      </c>
      <c r="C889" s="1275" t="s">
        <v>1323</v>
      </c>
      <c r="D889" s="1263" t="s">
        <v>31</v>
      </c>
      <c r="E889" s="1262">
        <v>3</v>
      </c>
      <c r="F889" s="1224"/>
      <c r="G889" s="1230"/>
      <c r="H889" s="1231"/>
      <c r="I889" s="1224"/>
      <c r="J889" s="1224"/>
    </row>
    <row r="890" spans="1:10" ht="51">
      <c r="A890" s="1223" t="s">
        <v>1965</v>
      </c>
      <c r="B890" s="1275" t="s">
        <v>840</v>
      </c>
      <c r="C890" s="1275" t="s">
        <v>1324</v>
      </c>
      <c r="D890" s="1263" t="s">
        <v>31</v>
      </c>
      <c r="E890" s="1262">
        <v>2</v>
      </c>
      <c r="F890" s="1224"/>
      <c r="G890" s="1230"/>
      <c r="H890" s="1235"/>
      <c r="I890" s="1516"/>
      <c r="J890" s="1224"/>
    </row>
    <row r="891" spans="1:10">
      <c r="A891" s="1223" t="s">
        <v>1966</v>
      </c>
      <c r="B891" s="1253" t="s">
        <v>1325</v>
      </c>
      <c r="C891" s="1517" t="s">
        <v>1326</v>
      </c>
      <c r="D891" s="1328" t="s">
        <v>31</v>
      </c>
      <c r="E891" s="1328">
        <v>2</v>
      </c>
      <c r="F891" s="1224"/>
      <c r="G891" s="1230"/>
      <c r="H891" s="1235"/>
      <c r="I891" s="1516"/>
      <c r="J891" s="1224"/>
    </row>
    <row r="892" spans="1:10">
      <c r="A892" s="1236"/>
      <c r="B892" s="1268"/>
      <c r="C892" s="1268"/>
      <c r="D892" s="1270"/>
      <c r="E892" s="1271"/>
      <c r="F892" s="1244"/>
      <c r="G892" s="1513"/>
      <c r="H892" s="1270"/>
      <c r="I892" s="1244" t="s">
        <v>2755</v>
      </c>
      <c r="J892" s="1423"/>
    </row>
    <row r="893" spans="1:10">
      <c r="A893" s="1214" t="s">
        <v>1967</v>
      </c>
      <c r="B893" s="1247" t="s">
        <v>1329</v>
      </c>
      <c r="C893" s="1247"/>
      <c r="D893" s="1331"/>
      <c r="E893" s="1218"/>
      <c r="F893" s="1247"/>
      <c r="G893" s="1333"/>
      <c r="H893" s="1331"/>
      <c r="I893" s="1247"/>
      <c r="J893" s="1247"/>
    </row>
    <row r="894" spans="1:10" ht="63.75">
      <c r="A894" s="1228" t="s">
        <v>1968</v>
      </c>
      <c r="B894" s="1283" t="s">
        <v>1331</v>
      </c>
      <c r="C894" s="1516" t="s">
        <v>1332</v>
      </c>
      <c r="D894" s="1235" t="s">
        <v>31</v>
      </c>
      <c r="E894" s="1227">
        <v>60000</v>
      </c>
      <c r="F894" s="1516"/>
      <c r="G894" s="1445"/>
      <c r="H894" s="1235"/>
      <c r="I894" s="1516"/>
      <c r="J894" s="1516"/>
    </row>
    <row r="895" spans="1:10" ht="63.75">
      <c r="A895" s="1228" t="s">
        <v>1969</v>
      </c>
      <c r="B895" s="1283" t="s">
        <v>1331</v>
      </c>
      <c r="C895" s="1516" t="s">
        <v>1334</v>
      </c>
      <c r="D895" s="1235" t="s">
        <v>31</v>
      </c>
      <c r="E895" s="1227">
        <v>15000</v>
      </c>
      <c r="F895" s="1516"/>
      <c r="G895" s="1445"/>
      <c r="H895" s="1235"/>
      <c r="I895" s="1516"/>
      <c r="J895" s="1516"/>
    </row>
    <row r="896" spans="1:10" ht="63.75">
      <c r="A896" s="1228" t="s">
        <v>1970</v>
      </c>
      <c r="B896" s="1283" t="s">
        <v>1335</v>
      </c>
      <c r="C896" s="1516" t="s">
        <v>1336</v>
      </c>
      <c r="D896" s="1235" t="s">
        <v>31</v>
      </c>
      <c r="E896" s="1227">
        <v>3000</v>
      </c>
      <c r="F896" s="1516"/>
      <c r="G896" s="1445"/>
      <c r="H896" s="1235"/>
      <c r="I896" s="1516"/>
      <c r="J896" s="1516"/>
    </row>
    <row r="897" spans="1:10" ht="178.5">
      <c r="A897" s="1228" t="s">
        <v>1971</v>
      </c>
      <c r="B897" s="1283" t="s">
        <v>1337</v>
      </c>
      <c r="C897" s="1283" t="s">
        <v>1338</v>
      </c>
      <c r="D897" s="1235" t="s">
        <v>31</v>
      </c>
      <c r="E897" s="1227">
        <v>15000</v>
      </c>
      <c r="F897" s="1516"/>
      <c r="G897" s="1445"/>
      <c r="H897" s="1235"/>
      <c r="I897" s="1516"/>
      <c r="J897" s="1516"/>
    </row>
    <row r="898" spans="1:10">
      <c r="A898" s="1236"/>
      <c r="B898" s="1268"/>
      <c r="C898" s="1268"/>
      <c r="D898" s="1270"/>
      <c r="E898" s="1271"/>
      <c r="F898" s="1244"/>
      <c r="G898" s="1268"/>
      <c r="H898" s="1270"/>
      <c r="I898" s="1244" t="s">
        <v>1972</v>
      </c>
      <c r="J898" s="1423"/>
    </row>
    <row r="899" spans="1:10">
      <c r="A899" s="1214">
        <v>134</v>
      </c>
      <c r="B899" s="1518" t="s">
        <v>1379</v>
      </c>
      <c r="C899" s="1519"/>
      <c r="D899" s="1520"/>
      <c r="E899" s="1521"/>
      <c r="F899" s="1522"/>
      <c r="G899" s="1522"/>
      <c r="H899" s="1522"/>
      <c r="I899" s="1522"/>
      <c r="J899" s="1522"/>
    </row>
    <row r="900" spans="1:10" ht="242.25">
      <c r="A900" s="1228" t="s">
        <v>1973</v>
      </c>
      <c r="B900" s="1320" t="s">
        <v>1988</v>
      </c>
      <c r="C900" s="1320" t="s">
        <v>1380</v>
      </c>
      <c r="D900" s="402" t="s">
        <v>49</v>
      </c>
      <c r="E900" s="1523">
        <v>36</v>
      </c>
      <c r="F900" s="489"/>
      <c r="G900" s="489"/>
      <c r="H900" s="489"/>
      <c r="I900" s="489"/>
      <c r="J900" s="489"/>
    </row>
    <row r="901" spans="1:10" ht="216.75">
      <c r="A901" s="1228" t="s">
        <v>1974</v>
      </c>
      <c r="B901" s="1320" t="s">
        <v>1989</v>
      </c>
      <c r="C901" s="1320" t="s">
        <v>1381</v>
      </c>
      <c r="D901" s="402" t="s">
        <v>49</v>
      </c>
      <c r="E901" s="1305">
        <v>36</v>
      </c>
      <c r="F901" s="489"/>
      <c r="G901" s="489"/>
      <c r="H901" s="489"/>
      <c r="I901" s="489"/>
      <c r="J901" s="489"/>
    </row>
    <row r="902" spans="1:10" ht="229.5">
      <c r="A902" s="1228" t="s">
        <v>1975</v>
      </c>
      <c r="B902" s="1524" t="s">
        <v>3087</v>
      </c>
      <c r="C902" s="1320" t="s">
        <v>1383</v>
      </c>
      <c r="D902" s="402" t="s">
        <v>49</v>
      </c>
      <c r="E902" s="1305">
        <v>180</v>
      </c>
      <c r="F902" s="489"/>
      <c r="G902" s="489"/>
      <c r="H902" s="489"/>
      <c r="I902" s="489"/>
      <c r="J902" s="489"/>
    </row>
    <row r="903" spans="1:10" ht="216.75">
      <c r="A903" s="1228" t="s">
        <v>1976</v>
      </c>
      <c r="B903" s="1524" t="s">
        <v>3088</v>
      </c>
      <c r="C903" s="1320" t="s">
        <v>1385</v>
      </c>
      <c r="D903" s="402" t="s">
        <v>49</v>
      </c>
      <c r="E903" s="1523">
        <v>90</v>
      </c>
      <c r="F903" s="489"/>
      <c r="G903" s="489"/>
      <c r="H903" s="489"/>
      <c r="I903" s="489"/>
      <c r="J903" s="489"/>
    </row>
    <row r="904" spans="1:10" ht="140.25">
      <c r="A904" s="1228" t="s">
        <v>1977</v>
      </c>
      <c r="B904" s="1524" t="s">
        <v>1386</v>
      </c>
      <c r="C904" s="1320" t="s">
        <v>1387</v>
      </c>
      <c r="D904" s="488" t="s">
        <v>49</v>
      </c>
      <c r="E904" s="1523">
        <v>72</v>
      </c>
      <c r="F904" s="489"/>
      <c r="G904" s="489"/>
      <c r="H904" s="489"/>
      <c r="I904" s="489"/>
      <c r="J904" s="489"/>
    </row>
    <row r="905" spans="1:10" ht="293.25">
      <c r="A905" s="1228" t="s">
        <v>1978</v>
      </c>
      <c r="B905" s="1525" t="s">
        <v>1388</v>
      </c>
      <c r="C905" s="402" t="s">
        <v>1389</v>
      </c>
      <c r="D905" s="488" t="s">
        <v>31</v>
      </c>
      <c r="E905" s="500">
        <v>8</v>
      </c>
      <c r="F905" s="489"/>
      <c r="G905" s="489"/>
      <c r="H905" s="489"/>
      <c r="I905" s="489"/>
      <c r="J905" s="489"/>
    </row>
    <row r="906" spans="1:10" ht="267.75">
      <c r="A906" s="1228" t="s">
        <v>1979</v>
      </c>
      <c r="B906" s="402" t="s">
        <v>1390</v>
      </c>
      <c r="C906" s="402" t="s">
        <v>1391</v>
      </c>
      <c r="D906" s="488" t="s">
        <v>31</v>
      </c>
      <c r="E906" s="500">
        <v>8</v>
      </c>
      <c r="F906" s="489"/>
      <c r="G906" s="489"/>
      <c r="H906" s="489"/>
      <c r="I906" s="489"/>
      <c r="J906" s="489"/>
    </row>
    <row r="907" spans="1:10" ht="229.5">
      <c r="A907" s="1228" t="s">
        <v>1980</v>
      </c>
      <c r="B907" s="402" t="s">
        <v>1392</v>
      </c>
      <c r="C907" s="402" t="s">
        <v>1393</v>
      </c>
      <c r="D907" s="488" t="s">
        <v>31</v>
      </c>
      <c r="E907" s="500">
        <v>5</v>
      </c>
      <c r="F907" s="489"/>
      <c r="G907" s="489"/>
      <c r="H907" s="489"/>
      <c r="I907" s="489"/>
      <c r="J907" s="489"/>
    </row>
    <row r="908" spans="1:10" ht="318.75">
      <c r="A908" s="1228" t="s">
        <v>1981</v>
      </c>
      <c r="B908" s="402" t="s">
        <v>1394</v>
      </c>
      <c r="C908" s="402" t="s">
        <v>1395</v>
      </c>
      <c r="D908" s="488" t="s">
        <v>31</v>
      </c>
      <c r="E908" s="500">
        <v>36</v>
      </c>
      <c r="F908" s="489"/>
      <c r="G908" s="489"/>
      <c r="H908" s="489"/>
      <c r="I908" s="489"/>
      <c r="J908" s="489"/>
    </row>
    <row r="909" spans="1:10" ht="216.75">
      <c r="A909" s="1228" t="s">
        <v>1982</v>
      </c>
      <c r="B909" s="402" t="s">
        <v>1396</v>
      </c>
      <c r="C909" s="402" t="s">
        <v>1397</v>
      </c>
      <c r="D909" s="488" t="s">
        <v>31</v>
      </c>
      <c r="E909" s="500">
        <v>10</v>
      </c>
      <c r="F909" s="489"/>
      <c r="G909" s="489"/>
      <c r="H909" s="489"/>
      <c r="I909" s="489"/>
      <c r="J909" s="489"/>
    </row>
    <row r="910" spans="1:10" ht="382.5">
      <c r="A910" s="1228" t="s">
        <v>1983</v>
      </c>
      <c r="B910" s="488" t="s">
        <v>1398</v>
      </c>
      <c r="C910" s="402" t="s">
        <v>1399</v>
      </c>
      <c r="D910" s="488" t="s">
        <v>49</v>
      </c>
      <c r="E910" s="500">
        <v>144</v>
      </c>
      <c r="F910" s="489"/>
      <c r="G910" s="489"/>
      <c r="H910" s="489"/>
      <c r="I910" s="489"/>
      <c r="J910" s="489"/>
    </row>
    <row r="911" spans="1:10" ht="382.5">
      <c r="A911" s="1228" t="s">
        <v>1984</v>
      </c>
      <c r="B911" s="488" t="s">
        <v>1400</v>
      </c>
      <c r="C911" s="402" t="s">
        <v>1401</v>
      </c>
      <c r="D911" s="488" t="s">
        <v>49</v>
      </c>
      <c r="E911" s="500">
        <v>108</v>
      </c>
      <c r="F911" s="489"/>
      <c r="G911" s="489"/>
      <c r="H911" s="489"/>
      <c r="I911" s="489"/>
      <c r="J911" s="489"/>
    </row>
    <row r="912" spans="1:10" ht="89.25">
      <c r="A912" s="1228" t="s">
        <v>1985</v>
      </c>
      <c r="B912" s="402" t="s">
        <v>1402</v>
      </c>
      <c r="C912" s="402" t="s">
        <v>1403</v>
      </c>
      <c r="D912" s="402" t="s">
        <v>49</v>
      </c>
      <c r="E912" s="500">
        <v>60</v>
      </c>
      <c r="F912" s="489"/>
      <c r="G912" s="489"/>
      <c r="H912" s="489"/>
      <c r="I912" s="489"/>
      <c r="J912" s="489"/>
    </row>
    <row r="913" spans="1:10" ht="382.5">
      <c r="A913" s="1228" t="s">
        <v>1986</v>
      </c>
      <c r="B913" s="488" t="s">
        <v>2946</v>
      </c>
      <c r="C913" s="402" t="s">
        <v>1404</v>
      </c>
      <c r="D913" s="402" t="s">
        <v>49</v>
      </c>
      <c r="E913" s="500">
        <v>4000</v>
      </c>
      <c r="F913" s="489"/>
      <c r="G913" s="489"/>
      <c r="H913" s="489"/>
      <c r="I913" s="489"/>
      <c r="J913" s="489"/>
    </row>
    <row r="914" spans="1:10" ht="267.75">
      <c r="A914" s="1228" t="s">
        <v>1987</v>
      </c>
      <c r="B914" s="1524" t="s">
        <v>1405</v>
      </c>
      <c r="C914" s="402" t="s">
        <v>1406</v>
      </c>
      <c r="D914" s="402" t="s">
        <v>858</v>
      </c>
      <c r="E914" s="500">
        <v>800</v>
      </c>
      <c r="F914" s="489"/>
      <c r="G914" s="489"/>
      <c r="H914" s="489"/>
      <c r="I914" s="489"/>
      <c r="J914" s="489"/>
    </row>
    <row r="915" spans="1:10">
      <c r="A915" s="1236"/>
      <c r="B915" s="1268"/>
      <c r="C915" s="1268"/>
      <c r="D915" s="1270"/>
      <c r="E915" s="1271"/>
      <c r="F915" s="1244"/>
      <c r="G915" s="1268"/>
      <c r="H915" s="1270"/>
      <c r="I915" s="1244" t="s">
        <v>1990</v>
      </c>
      <c r="J915" s="1423"/>
    </row>
    <row r="916" spans="1:10">
      <c r="A916" s="1526" t="s">
        <v>2183</v>
      </c>
      <c r="B916" s="1527" t="s">
        <v>1991</v>
      </c>
      <c r="C916" s="1527"/>
      <c r="D916" s="1528"/>
      <c r="E916" s="1529"/>
      <c r="F916" s="1531"/>
      <c r="G916" s="1532"/>
      <c r="H916" s="1530"/>
      <c r="I916" s="1530"/>
      <c r="J916" s="1530"/>
    </row>
    <row r="917" spans="1:10" ht="153">
      <c r="A917" s="1533" t="s">
        <v>2340</v>
      </c>
      <c r="B917" s="1534" t="s">
        <v>838</v>
      </c>
      <c r="C917" s="1534" t="s">
        <v>3089</v>
      </c>
      <c r="D917" s="1535" t="s">
        <v>31</v>
      </c>
      <c r="E917" s="1536">
        <v>220</v>
      </c>
      <c r="F917" s="1537"/>
      <c r="G917" s="1538"/>
      <c r="H917" s="1539"/>
      <c r="I917" s="1539"/>
      <c r="J917" s="1540"/>
    </row>
    <row r="918" spans="1:10" ht="140.25">
      <c r="A918" s="1533" t="s">
        <v>2341</v>
      </c>
      <c r="B918" s="1534" t="s">
        <v>2633</v>
      </c>
      <c r="C918" s="1534" t="s">
        <v>3090</v>
      </c>
      <c r="D918" s="1535" t="s">
        <v>31</v>
      </c>
      <c r="E918" s="1536">
        <v>150</v>
      </c>
      <c r="F918" s="1537"/>
      <c r="G918" s="1538"/>
      <c r="H918" s="1539"/>
      <c r="I918" s="1539"/>
      <c r="J918" s="1540"/>
    </row>
    <row r="919" spans="1:10" ht="127.5">
      <c r="A919" s="1533" t="s">
        <v>2342</v>
      </c>
      <c r="B919" s="1534" t="s">
        <v>1993</v>
      </c>
      <c r="C919" s="1534" t="s">
        <v>1994</v>
      </c>
      <c r="D919" s="1535" t="s">
        <v>31</v>
      </c>
      <c r="E919" s="1536">
        <v>120</v>
      </c>
      <c r="F919" s="1537"/>
      <c r="G919" s="1538"/>
      <c r="H919" s="1539"/>
      <c r="I919" s="1539"/>
      <c r="J919" s="1540"/>
    </row>
    <row r="920" spans="1:10" ht="114.75">
      <c r="A920" s="1533" t="s">
        <v>2343</v>
      </c>
      <c r="B920" s="1534" t="s">
        <v>1995</v>
      </c>
      <c r="C920" s="1534" t="s">
        <v>1996</v>
      </c>
      <c r="D920" s="1535" t="s">
        <v>31</v>
      </c>
      <c r="E920" s="1536">
        <v>1</v>
      </c>
      <c r="F920" s="1537"/>
      <c r="G920" s="1538"/>
      <c r="H920" s="1539"/>
      <c r="I920" s="1539"/>
      <c r="J920" s="1540"/>
    </row>
    <row r="921" spans="1:10" ht="344.25">
      <c r="A921" s="1533" t="s">
        <v>2344</v>
      </c>
      <c r="B921" s="1534" t="s">
        <v>1997</v>
      </c>
      <c r="C921" s="1534" t="s">
        <v>3091</v>
      </c>
      <c r="D921" s="1535" t="s">
        <v>31</v>
      </c>
      <c r="E921" s="1536">
        <v>2</v>
      </c>
      <c r="F921" s="1537"/>
      <c r="G921" s="1538"/>
      <c r="H921" s="1539"/>
      <c r="I921" s="1539"/>
      <c r="J921" s="1540"/>
    </row>
    <row r="922" spans="1:10" ht="76.5">
      <c r="A922" s="1533" t="s">
        <v>2345</v>
      </c>
      <c r="B922" s="1534" t="s">
        <v>1999</v>
      </c>
      <c r="C922" s="1534" t="s">
        <v>2000</v>
      </c>
      <c r="D922" s="1535" t="s">
        <v>2001</v>
      </c>
      <c r="E922" s="1536">
        <v>60</v>
      </c>
      <c r="F922" s="1537"/>
      <c r="G922" s="1538"/>
      <c r="H922" s="1539"/>
      <c r="I922" s="1539"/>
      <c r="J922" s="1540"/>
    </row>
    <row r="923" spans="1:10" ht="63.75">
      <c r="A923" s="1533" t="s">
        <v>2346</v>
      </c>
      <c r="B923" s="1534" t="s">
        <v>2002</v>
      </c>
      <c r="C923" s="1534" t="s">
        <v>2003</v>
      </c>
      <c r="D923" s="1535" t="s">
        <v>31</v>
      </c>
      <c r="E923" s="1536">
        <v>15</v>
      </c>
      <c r="F923" s="1537"/>
      <c r="G923" s="1538"/>
      <c r="H923" s="1539"/>
      <c r="I923" s="1539"/>
      <c r="J923" s="1540"/>
    </row>
    <row r="924" spans="1:10" ht="153">
      <c r="A924" s="1533" t="s">
        <v>2347</v>
      </c>
      <c r="B924" s="1534" t="s">
        <v>3092</v>
      </c>
      <c r="C924" s="1534" t="s">
        <v>2004</v>
      </c>
      <c r="D924" s="1535" t="s">
        <v>31</v>
      </c>
      <c r="E924" s="1536">
        <f>4*1.3</f>
        <v>5.2</v>
      </c>
      <c r="F924" s="1537"/>
      <c r="G924" s="1538"/>
      <c r="H924" s="1539"/>
      <c r="I924" s="1539"/>
      <c r="J924" s="1540"/>
    </row>
    <row r="925" spans="1:10" ht="76.5">
      <c r="A925" s="1533" t="s">
        <v>2348</v>
      </c>
      <c r="B925" s="1534" t="s">
        <v>2005</v>
      </c>
      <c r="C925" s="1534" t="s">
        <v>2000</v>
      </c>
      <c r="D925" s="1535" t="s">
        <v>2001</v>
      </c>
      <c r="E925" s="1536">
        <v>60</v>
      </c>
      <c r="F925" s="1537"/>
      <c r="G925" s="1538"/>
      <c r="H925" s="1539"/>
      <c r="I925" s="1539"/>
      <c r="J925" s="1540"/>
    </row>
    <row r="926" spans="1:10" ht="76.5">
      <c r="A926" s="1533" t="s">
        <v>2349</v>
      </c>
      <c r="B926" s="1534" t="s">
        <v>3093</v>
      </c>
      <c r="C926" s="1534" t="s">
        <v>3094</v>
      </c>
      <c r="D926" s="1535" t="s">
        <v>31</v>
      </c>
      <c r="E926" s="1536">
        <v>75</v>
      </c>
      <c r="F926" s="1537"/>
      <c r="G926" s="1538"/>
      <c r="H926" s="1539"/>
      <c r="I926" s="1539"/>
      <c r="J926" s="1540"/>
    </row>
    <row r="927" spans="1:10" ht="216.75">
      <c r="A927" s="1533" t="s">
        <v>2350</v>
      </c>
      <c r="B927" s="1534" t="s">
        <v>3095</v>
      </c>
      <c r="C927" s="1534" t="s">
        <v>2008</v>
      </c>
      <c r="D927" s="1535" t="s">
        <v>31</v>
      </c>
      <c r="E927" s="1536">
        <f>120*1.3</f>
        <v>156</v>
      </c>
      <c r="F927" s="1537"/>
      <c r="G927" s="1538"/>
      <c r="H927" s="1539"/>
      <c r="I927" s="1539"/>
      <c r="J927" s="1540"/>
    </row>
    <row r="928" spans="1:10" ht="127.5">
      <c r="A928" s="1533" t="s">
        <v>2351</v>
      </c>
      <c r="B928" s="1534" t="s">
        <v>2009</v>
      </c>
      <c r="C928" s="1534" t="s">
        <v>2010</v>
      </c>
      <c r="D928" s="1535" t="s">
        <v>31</v>
      </c>
      <c r="E928" s="1541">
        <v>5</v>
      </c>
      <c r="F928" s="1537"/>
      <c r="G928" s="1538"/>
      <c r="H928" s="1539"/>
      <c r="I928" s="1539"/>
      <c r="J928" s="1540"/>
    </row>
    <row r="929" spans="1:10" ht="127.5">
      <c r="A929" s="1533" t="s">
        <v>2352</v>
      </c>
      <c r="B929" s="1534" t="s">
        <v>2011</v>
      </c>
      <c r="C929" s="1534" t="s">
        <v>2010</v>
      </c>
      <c r="D929" s="1535" t="s">
        <v>31</v>
      </c>
      <c r="E929" s="1541">
        <v>5</v>
      </c>
      <c r="F929" s="1537"/>
      <c r="G929" s="1538"/>
      <c r="H929" s="1539"/>
      <c r="I929" s="1539"/>
      <c r="J929" s="1540"/>
    </row>
    <row r="930" spans="1:10" ht="63.75">
      <c r="A930" s="1533" t="s">
        <v>2353</v>
      </c>
      <c r="B930" s="1534" t="s">
        <v>2012</v>
      </c>
      <c r="C930" s="1534" t="s">
        <v>2013</v>
      </c>
      <c r="D930" s="1535" t="s">
        <v>2001</v>
      </c>
      <c r="E930" s="1536">
        <v>30</v>
      </c>
      <c r="F930" s="1537"/>
      <c r="G930" s="1538"/>
      <c r="H930" s="1539"/>
      <c r="I930" s="1539"/>
      <c r="J930" s="1540"/>
    </row>
    <row r="931" spans="1:10" ht="63.75">
      <c r="A931" s="1533" t="s">
        <v>2354</v>
      </c>
      <c r="B931" s="1534" t="s">
        <v>2014</v>
      </c>
      <c r="C931" s="1534" t="s">
        <v>2013</v>
      </c>
      <c r="D931" s="1535" t="s">
        <v>2001</v>
      </c>
      <c r="E931" s="1536">
        <v>30</v>
      </c>
      <c r="F931" s="1537"/>
      <c r="G931" s="1538"/>
      <c r="H931" s="1539"/>
      <c r="I931" s="1539"/>
      <c r="J931" s="1540"/>
    </row>
    <row r="932" spans="1:10">
      <c r="A932" s="1542"/>
      <c r="B932" s="1543"/>
      <c r="C932" s="1543"/>
      <c r="D932" s="1544"/>
      <c r="E932" s="1545"/>
      <c r="F932" s="1543"/>
      <c r="G932" s="1544"/>
      <c r="H932" s="1543"/>
      <c r="I932" s="1546" t="s">
        <v>2355</v>
      </c>
      <c r="J932" s="1547"/>
    </row>
    <row r="933" spans="1:10">
      <c r="A933" s="1548"/>
      <c r="B933" s="1549" t="s">
        <v>2015</v>
      </c>
      <c r="C933" s="1550"/>
      <c r="D933" s="1551"/>
      <c r="E933" s="1552"/>
      <c r="F933" s="1550"/>
      <c r="G933" s="1551"/>
      <c r="H933" s="1553"/>
      <c r="I933" s="1550"/>
      <c r="J933" s="1554"/>
    </row>
    <row r="934" spans="1:10" ht="89.25">
      <c r="A934" s="1555" t="s">
        <v>2186</v>
      </c>
      <c r="B934" s="1534" t="s">
        <v>2016</v>
      </c>
      <c r="C934" s="1534" t="s">
        <v>3096</v>
      </c>
      <c r="D934" s="1535" t="s">
        <v>31</v>
      </c>
      <c r="E934" s="1536">
        <v>70</v>
      </c>
      <c r="F934" s="1537"/>
      <c r="G934" s="1538"/>
      <c r="H934" s="1539"/>
      <c r="I934" s="1539"/>
      <c r="J934" s="1540"/>
    </row>
    <row r="935" spans="1:10">
      <c r="A935" s="1542"/>
      <c r="B935" s="1543"/>
      <c r="C935" s="1543"/>
      <c r="D935" s="1544"/>
      <c r="E935" s="1545"/>
      <c r="F935" s="1543"/>
      <c r="G935" s="1544"/>
      <c r="H935" s="1543"/>
      <c r="I935" s="1546" t="s">
        <v>2356</v>
      </c>
      <c r="J935" s="1547"/>
    </row>
    <row r="936" spans="1:10" ht="140.25">
      <c r="A936" s="1555" t="s">
        <v>2189</v>
      </c>
      <c r="B936" s="1534" t="s">
        <v>2018</v>
      </c>
      <c r="C936" s="1534" t="s">
        <v>2573</v>
      </c>
      <c r="D936" s="1535" t="s">
        <v>31</v>
      </c>
      <c r="E936" s="1536">
        <v>150</v>
      </c>
      <c r="F936" s="1537"/>
      <c r="G936" s="1538"/>
      <c r="H936" s="1539"/>
      <c r="I936" s="1539"/>
      <c r="J936" s="1540"/>
    </row>
    <row r="937" spans="1:10">
      <c r="A937" s="1542"/>
      <c r="B937" s="1543"/>
      <c r="C937" s="1543"/>
      <c r="D937" s="1544"/>
      <c r="E937" s="1545"/>
      <c r="F937" s="1543"/>
      <c r="G937" s="1544"/>
      <c r="H937" s="1543"/>
      <c r="I937" s="1546" t="s">
        <v>2357</v>
      </c>
      <c r="J937" s="1547"/>
    </row>
    <row r="938" spans="1:10" ht="102">
      <c r="A938" s="1555" t="s">
        <v>2192</v>
      </c>
      <c r="B938" s="1534" t="s">
        <v>2019</v>
      </c>
      <c r="C938" s="1534" t="s">
        <v>2020</v>
      </c>
      <c r="D938" s="1535" t="s">
        <v>49</v>
      </c>
      <c r="E938" s="1541">
        <v>600</v>
      </c>
      <c r="F938" s="1537"/>
      <c r="G938" s="1538"/>
      <c r="H938" s="1539"/>
      <c r="I938" s="1539"/>
      <c r="J938" s="1540"/>
    </row>
    <row r="939" spans="1:10">
      <c r="A939" s="1542"/>
      <c r="B939" s="1543"/>
      <c r="C939" s="1543"/>
      <c r="D939" s="1544"/>
      <c r="E939" s="1545"/>
      <c r="F939" s="1543"/>
      <c r="G939" s="1544"/>
      <c r="H939" s="1543"/>
      <c r="I939" s="1546" t="s">
        <v>2358</v>
      </c>
      <c r="J939" s="1547"/>
    </row>
    <row r="940" spans="1:10" ht="114.75">
      <c r="A940" s="1555" t="s">
        <v>2195</v>
      </c>
      <c r="B940" s="1401" t="s">
        <v>2021</v>
      </c>
      <c r="C940" s="1534" t="s">
        <v>2022</v>
      </c>
      <c r="D940" s="1535" t="s">
        <v>49</v>
      </c>
      <c r="E940" s="1541">
        <f>25*1.3</f>
        <v>32.5</v>
      </c>
      <c r="F940" s="1537"/>
      <c r="G940" s="1538"/>
      <c r="H940" s="1539"/>
      <c r="I940" s="1539"/>
      <c r="J940" s="1540"/>
    </row>
    <row r="941" spans="1:10">
      <c r="A941" s="1542"/>
      <c r="B941" s="1543"/>
      <c r="C941" s="1543"/>
      <c r="D941" s="1544"/>
      <c r="E941" s="1545"/>
      <c r="F941" s="1543"/>
      <c r="G941" s="1544"/>
      <c r="H941" s="1543"/>
      <c r="I941" s="1546" t="s">
        <v>2359</v>
      </c>
      <c r="J941" s="1547"/>
    </row>
    <row r="942" spans="1:10" ht="127.5">
      <c r="A942" s="1555" t="s">
        <v>2198</v>
      </c>
      <c r="B942" s="1534" t="s">
        <v>2023</v>
      </c>
      <c r="C942" s="1534" t="s">
        <v>2024</v>
      </c>
      <c r="D942" s="1535" t="s">
        <v>49</v>
      </c>
      <c r="E942" s="1541">
        <f>4*1.3</f>
        <v>5.2</v>
      </c>
      <c r="F942" s="1537"/>
      <c r="G942" s="1538"/>
      <c r="H942" s="1539"/>
      <c r="I942" s="1539"/>
      <c r="J942" s="1540"/>
    </row>
    <row r="943" spans="1:10">
      <c r="A943" s="1542"/>
      <c r="B943" s="1543"/>
      <c r="C943" s="1543"/>
      <c r="D943" s="1544"/>
      <c r="E943" s="1545"/>
      <c r="F943" s="1543"/>
      <c r="G943" s="1544"/>
      <c r="H943" s="1543"/>
      <c r="I943" s="1546" t="s">
        <v>2360</v>
      </c>
      <c r="J943" s="1547"/>
    </row>
    <row r="944" spans="1:10" ht="89.25">
      <c r="A944" s="1555" t="s">
        <v>2201</v>
      </c>
      <c r="B944" s="1534" t="s">
        <v>3097</v>
      </c>
      <c r="C944" s="1534" t="s">
        <v>2574</v>
      </c>
      <c r="D944" s="1535" t="s">
        <v>49</v>
      </c>
      <c r="E944" s="1541">
        <v>22</v>
      </c>
      <c r="F944" s="1537"/>
      <c r="G944" s="1538"/>
      <c r="H944" s="1539"/>
      <c r="I944" s="1539"/>
      <c r="J944" s="1540"/>
    </row>
    <row r="945" spans="1:10">
      <c r="A945" s="1542"/>
      <c r="B945" s="1543"/>
      <c r="C945" s="1543"/>
      <c r="D945" s="1544"/>
      <c r="E945" s="1545"/>
      <c r="F945" s="1543"/>
      <c r="G945" s="1544"/>
      <c r="H945" s="1543"/>
      <c r="I945" s="1546" t="s">
        <v>2361</v>
      </c>
      <c r="J945" s="1547"/>
    </row>
    <row r="946" spans="1:10">
      <c r="A946" s="1556" t="s">
        <v>2204</v>
      </c>
      <c r="B946" s="1557" t="s">
        <v>2026</v>
      </c>
      <c r="C946" s="1558"/>
      <c r="D946" s="1559"/>
      <c r="E946" s="1560"/>
      <c r="F946" s="1562"/>
      <c r="G946" s="1563"/>
      <c r="H946" s="1561"/>
      <c r="I946" s="1561"/>
      <c r="J946" s="1564"/>
    </row>
    <row r="947" spans="1:10" ht="178.5">
      <c r="A947" s="1565" t="s">
        <v>2362</v>
      </c>
      <c r="B947" s="402" t="s">
        <v>2027</v>
      </c>
      <c r="C947" s="402" t="s">
        <v>2363</v>
      </c>
      <c r="D947" s="1535" t="s">
        <v>2028</v>
      </c>
      <c r="E947" s="1541">
        <v>100</v>
      </c>
      <c r="F947" s="1566"/>
      <c r="G947" s="1538"/>
      <c r="H947" s="1539"/>
      <c r="I947" s="1539"/>
      <c r="J947" s="1540"/>
    </row>
    <row r="948" spans="1:10" ht="178.5">
      <c r="A948" s="1565" t="s">
        <v>2366</v>
      </c>
      <c r="B948" s="402" t="s">
        <v>2029</v>
      </c>
      <c r="C948" s="402" t="s">
        <v>2363</v>
      </c>
      <c r="D948" s="1535" t="s">
        <v>2028</v>
      </c>
      <c r="E948" s="1541">
        <v>80</v>
      </c>
      <c r="F948" s="1566"/>
      <c r="G948" s="1538"/>
      <c r="H948" s="1539"/>
      <c r="I948" s="1539"/>
      <c r="J948" s="1540"/>
    </row>
    <row r="949" spans="1:10" ht="409.5">
      <c r="A949" s="1565" t="s">
        <v>2367</v>
      </c>
      <c r="B949" s="402" t="s">
        <v>2030</v>
      </c>
      <c r="C949" s="402" t="s">
        <v>2364</v>
      </c>
      <c r="D949" s="1567" t="s">
        <v>87</v>
      </c>
      <c r="E949" s="1541">
        <v>13</v>
      </c>
      <c r="F949" s="1566"/>
      <c r="G949" s="1538"/>
      <c r="H949" s="1539"/>
      <c r="I949" s="1539"/>
      <c r="J949" s="1540"/>
    </row>
    <row r="950" spans="1:10" ht="409.5">
      <c r="A950" s="1565" t="s">
        <v>2368</v>
      </c>
      <c r="B950" s="402" t="s">
        <v>2031</v>
      </c>
      <c r="C950" s="402" t="s">
        <v>2365</v>
      </c>
      <c r="D950" s="1567" t="s">
        <v>87</v>
      </c>
      <c r="E950" s="1541">
        <f>4*1.3</f>
        <v>5.2</v>
      </c>
      <c r="F950" s="1566"/>
      <c r="G950" s="1538"/>
      <c r="H950" s="1539"/>
      <c r="I950" s="1539"/>
      <c r="J950" s="1540"/>
    </row>
    <row r="951" spans="1:10" ht="409.5">
      <c r="A951" s="1565" t="s">
        <v>2369</v>
      </c>
      <c r="B951" s="402" t="s">
        <v>2032</v>
      </c>
      <c r="C951" s="402" t="s">
        <v>3098</v>
      </c>
      <c r="D951" s="1567" t="s">
        <v>87</v>
      </c>
      <c r="E951" s="1541">
        <v>10</v>
      </c>
      <c r="F951" s="1566"/>
      <c r="G951" s="1538"/>
      <c r="H951" s="1539"/>
      <c r="I951" s="1539"/>
      <c r="J951" s="1540"/>
    </row>
    <row r="952" spans="1:10" ht="409.5">
      <c r="A952" s="1565" t="s">
        <v>2370</v>
      </c>
      <c r="B952" s="402" t="s">
        <v>2034</v>
      </c>
      <c r="C952" s="402" t="s">
        <v>2035</v>
      </c>
      <c r="D952" s="1567" t="s">
        <v>87</v>
      </c>
      <c r="E952" s="1541">
        <v>3</v>
      </c>
      <c r="F952" s="1537"/>
      <c r="G952" s="1538"/>
      <c r="H952" s="1539"/>
      <c r="I952" s="1539"/>
      <c r="J952" s="1540"/>
    </row>
    <row r="953" spans="1:10" ht="267.75">
      <c r="A953" s="1565" t="s">
        <v>2371</v>
      </c>
      <c r="B953" s="402" t="s">
        <v>2036</v>
      </c>
      <c r="C953" s="402" t="s">
        <v>2037</v>
      </c>
      <c r="D953" s="1567" t="s">
        <v>49</v>
      </c>
      <c r="E953" s="1541">
        <v>3</v>
      </c>
      <c r="F953" s="1537"/>
      <c r="G953" s="1538"/>
      <c r="H953" s="1539"/>
      <c r="I953" s="1539"/>
      <c r="J953" s="1540"/>
    </row>
    <row r="954" spans="1:10" ht="409.5">
      <c r="A954" s="1565" t="s">
        <v>2372</v>
      </c>
      <c r="B954" s="402" t="s">
        <v>2038</v>
      </c>
      <c r="C954" s="402" t="s">
        <v>3099</v>
      </c>
      <c r="D954" s="1567" t="s">
        <v>87</v>
      </c>
      <c r="E954" s="1541">
        <v>3</v>
      </c>
      <c r="F954" s="1537"/>
      <c r="G954" s="1538"/>
      <c r="H954" s="1539"/>
      <c r="I954" s="1539"/>
      <c r="J954" s="1540"/>
    </row>
    <row r="955" spans="1:10" ht="409.5">
      <c r="A955" s="1565" t="s">
        <v>2373</v>
      </c>
      <c r="B955" s="402" t="s">
        <v>3100</v>
      </c>
      <c r="C955" s="402" t="s">
        <v>3101</v>
      </c>
      <c r="D955" s="1567" t="s">
        <v>87</v>
      </c>
      <c r="E955" s="1568">
        <f>1*1.3</f>
        <v>1.3</v>
      </c>
      <c r="F955" s="1537"/>
      <c r="G955" s="1538"/>
      <c r="H955" s="1539"/>
      <c r="I955" s="1539"/>
      <c r="J955" s="1540"/>
    </row>
    <row r="956" spans="1:10" ht="409.5">
      <c r="A956" s="1565" t="s">
        <v>2374</v>
      </c>
      <c r="B956" s="402" t="s">
        <v>2042</v>
      </c>
      <c r="C956" s="402" t="s">
        <v>3102</v>
      </c>
      <c r="D956" s="1567" t="s">
        <v>87</v>
      </c>
      <c r="E956" s="1568">
        <f>1*1.3</f>
        <v>1.3</v>
      </c>
      <c r="F956" s="1537"/>
      <c r="G956" s="1538"/>
      <c r="H956" s="1539"/>
      <c r="I956" s="1539"/>
      <c r="J956" s="1540"/>
    </row>
    <row r="957" spans="1:10" ht="409.5">
      <c r="A957" s="1565" t="s">
        <v>2375</v>
      </c>
      <c r="B957" s="402" t="s">
        <v>2044</v>
      </c>
      <c r="C957" s="402" t="s">
        <v>3103</v>
      </c>
      <c r="D957" s="1567" t="s">
        <v>87</v>
      </c>
      <c r="E957" s="1541">
        <v>3</v>
      </c>
      <c r="F957" s="1537"/>
      <c r="G957" s="1538"/>
      <c r="H957" s="1539"/>
      <c r="I957" s="1539"/>
      <c r="J957" s="1540"/>
    </row>
    <row r="958" spans="1:10" ht="382.5">
      <c r="A958" s="1565" t="s">
        <v>2376</v>
      </c>
      <c r="B958" s="402" t="s">
        <v>2046</v>
      </c>
      <c r="C958" s="402" t="s">
        <v>3104</v>
      </c>
      <c r="D958" s="1567" t="s">
        <v>87</v>
      </c>
      <c r="E958" s="1568">
        <f>1*1.3</f>
        <v>1.3</v>
      </c>
      <c r="F958" s="1537"/>
      <c r="G958" s="1538"/>
      <c r="H958" s="1539"/>
      <c r="I958" s="1539"/>
      <c r="J958" s="1540"/>
    </row>
    <row r="959" spans="1:10" ht="293.25">
      <c r="A959" s="1565" t="s">
        <v>2377</v>
      </c>
      <c r="B959" s="402" t="s">
        <v>2048</v>
      </c>
      <c r="C959" s="402" t="s">
        <v>2049</v>
      </c>
      <c r="D959" s="1567" t="s">
        <v>2028</v>
      </c>
      <c r="E959" s="1541">
        <v>6</v>
      </c>
      <c r="F959" s="1537"/>
      <c r="G959" s="1538"/>
      <c r="H959" s="1539"/>
      <c r="I959" s="1539"/>
      <c r="J959" s="1540"/>
    </row>
    <row r="960" spans="1:10" ht="409.5">
      <c r="A960" s="1565" t="s">
        <v>2378</v>
      </c>
      <c r="B960" s="402" t="s">
        <v>2050</v>
      </c>
      <c r="C960" s="402" t="s">
        <v>2051</v>
      </c>
      <c r="D960" s="1567" t="s">
        <v>49</v>
      </c>
      <c r="E960" s="1568">
        <f>7*1.3</f>
        <v>9.1</v>
      </c>
      <c r="F960" s="1537"/>
      <c r="G960" s="1538"/>
      <c r="H960" s="1539"/>
      <c r="I960" s="1539"/>
      <c r="J960" s="1540"/>
    </row>
    <row r="961" spans="1:10">
      <c r="A961" s="1542"/>
      <c r="B961" s="1543"/>
      <c r="C961" s="1543"/>
      <c r="D961" s="1544"/>
      <c r="E961" s="1545"/>
      <c r="F961" s="1543"/>
      <c r="G961" s="1544"/>
      <c r="H961" s="1543"/>
      <c r="I961" s="1546" t="s">
        <v>2379</v>
      </c>
      <c r="J961" s="1547"/>
    </row>
    <row r="962" spans="1:10">
      <c r="A962" s="1569" t="s">
        <v>2207</v>
      </c>
      <c r="B962" s="1557" t="s">
        <v>2052</v>
      </c>
      <c r="C962" s="1570"/>
      <c r="D962" s="1571"/>
      <c r="E962" s="1560"/>
      <c r="F962" s="1572"/>
      <c r="G962" s="1563"/>
      <c r="H962" s="1561"/>
      <c r="I962" s="1561"/>
      <c r="J962" s="1564"/>
    </row>
    <row r="963" spans="1:10" ht="178.5">
      <c r="A963" s="1573" t="s">
        <v>2381</v>
      </c>
      <c r="B963" s="1534" t="s">
        <v>2053</v>
      </c>
      <c r="C963" s="1534" t="s">
        <v>3105</v>
      </c>
      <c r="D963" s="1574" t="s">
        <v>31</v>
      </c>
      <c r="E963" s="1541">
        <f>600*1.3</f>
        <v>780</v>
      </c>
      <c r="F963" s="1537"/>
      <c r="G963" s="1538"/>
      <c r="H963" s="1539"/>
      <c r="I963" s="1539"/>
      <c r="J963" s="1540"/>
    </row>
    <row r="964" spans="1:10" ht="178.5">
      <c r="A964" s="1573" t="s">
        <v>2382</v>
      </c>
      <c r="B964" s="1534" t="s">
        <v>2055</v>
      </c>
      <c r="C964" s="1534" t="s">
        <v>3105</v>
      </c>
      <c r="D964" s="1574" t="s">
        <v>31</v>
      </c>
      <c r="E964" s="1541">
        <f>600*1.3</f>
        <v>780</v>
      </c>
      <c r="F964" s="1537"/>
      <c r="G964" s="1538"/>
      <c r="H964" s="1539"/>
      <c r="I964" s="1539"/>
      <c r="J964" s="1540"/>
    </row>
    <row r="965" spans="1:10">
      <c r="A965" s="1542"/>
      <c r="B965" s="1543"/>
      <c r="C965" s="1543"/>
      <c r="D965" s="1544"/>
      <c r="E965" s="1545"/>
      <c r="F965" s="1543"/>
      <c r="G965" s="1544"/>
      <c r="H965" s="1543"/>
      <c r="I965" s="1546" t="s">
        <v>2380</v>
      </c>
      <c r="J965" s="1547"/>
    </row>
    <row r="966" spans="1:10">
      <c r="A966" s="1569" t="s">
        <v>2210</v>
      </c>
      <c r="B966" s="1575" t="s">
        <v>1239</v>
      </c>
      <c r="C966" s="1558"/>
      <c r="D966" s="1571"/>
      <c r="E966" s="1560"/>
      <c r="F966" s="1572"/>
      <c r="G966" s="1563"/>
      <c r="H966" s="1561"/>
      <c r="I966" s="1561"/>
      <c r="J966" s="1564"/>
    </row>
    <row r="967" spans="1:10" ht="204">
      <c r="A967" s="1573" t="s">
        <v>2383</v>
      </c>
      <c r="B967" s="1534" t="s">
        <v>1009</v>
      </c>
      <c r="C967" s="1534" t="s">
        <v>3106</v>
      </c>
      <c r="D967" s="1535" t="s">
        <v>49</v>
      </c>
      <c r="E967" s="1541">
        <v>3000</v>
      </c>
      <c r="F967" s="1537"/>
      <c r="G967" s="1538"/>
      <c r="H967" s="1539"/>
      <c r="I967" s="1539"/>
      <c r="J967" s="1540"/>
    </row>
    <row r="968" spans="1:10" ht="331.5">
      <c r="A968" s="1573" t="s">
        <v>2384</v>
      </c>
      <c r="B968" s="1534" t="s">
        <v>3107</v>
      </c>
      <c r="C968" s="1534" t="s">
        <v>2057</v>
      </c>
      <c r="D968" s="1535" t="s">
        <v>49</v>
      </c>
      <c r="E968" s="1541">
        <v>3900</v>
      </c>
      <c r="F968" s="1537"/>
      <c r="G968" s="1538"/>
      <c r="H968" s="1539"/>
      <c r="I968" s="1539"/>
      <c r="J968" s="1540"/>
    </row>
    <row r="969" spans="1:10" ht="409.5">
      <c r="A969" s="1573" t="s">
        <v>2385</v>
      </c>
      <c r="B969" s="1534" t="s">
        <v>3108</v>
      </c>
      <c r="C969" s="1534" t="s">
        <v>2059</v>
      </c>
      <c r="D969" s="1535" t="s">
        <v>49</v>
      </c>
      <c r="E969" s="1541">
        <v>150</v>
      </c>
      <c r="F969" s="1537"/>
      <c r="G969" s="1538"/>
      <c r="H969" s="1539"/>
      <c r="I969" s="1539"/>
      <c r="J969" s="1540"/>
    </row>
    <row r="970" spans="1:10">
      <c r="A970" s="1542"/>
      <c r="B970" s="1543"/>
      <c r="C970" s="1543"/>
      <c r="D970" s="1544"/>
      <c r="E970" s="1545"/>
      <c r="F970" s="1543"/>
      <c r="G970" s="1544"/>
      <c r="H970" s="1543"/>
      <c r="I970" s="1546" t="s">
        <v>2386</v>
      </c>
      <c r="J970" s="1547"/>
    </row>
    <row r="971" spans="1:10">
      <c r="A971" s="1569" t="s">
        <v>2213</v>
      </c>
      <c r="B971" s="1575" t="s">
        <v>2060</v>
      </c>
      <c r="C971" s="1570"/>
      <c r="D971" s="1571"/>
      <c r="E971" s="1560"/>
      <c r="F971" s="1572"/>
      <c r="G971" s="1563"/>
      <c r="H971" s="1561"/>
      <c r="I971" s="1561"/>
      <c r="J971" s="1564"/>
    </row>
    <row r="972" spans="1:10" ht="204">
      <c r="A972" s="1576" t="s">
        <v>2387</v>
      </c>
      <c r="B972" s="402" t="s">
        <v>3109</v>
      </c>
      <c r="C972" s="402" t="s">
        <v>2062</v>
      </c>
      <c r="D972" s="1567" t="s">
        <v>49</v>
      </c>
      <c r="E972" s="1541">
        <v>120</v>
      </c>
      <c r="F972" s="1537"/>
      <c r="G972" s="1538"/>
      <c r="H972" s="1539"/>
      <c r="I972" s="1539"/>
      <c r="J972" s="1540"/>
    </row>
    <row r="973" spans="1:10" ht="382.5">
      <c r="A973" s="1576" t="s">
        <v>2388</v>
      </c>
      <c r="B973" s="1534" t="s">
        <v>3110</v>
      </c>
      <c r="C973" s="1534" t="s">
        <v>2576</v>
      </c>
      <c r="D973" s="1535" t="s">
        <v>31</v>
      </c>
      <c r="E973" s="1541">
        <f>35*1.3</f>
        <v>45.5</v>
      </c>
      <c r="F973" s="403"/>
      <c r="G973" s="403"/>
      <c r="H973" s="403"/>
      <c r="I973" s="403"/>
      <c r="J973" s="403"/>
    </row>
    <row r="974" spans="1:10">
      <c r="A974" s="1542"/>
      <c r="B974" s="1543"/>
      <c r="C974" s="1543"/>
      <c r="D974" s="1544"/>
      <c r="E974" s="1545"/>
      <c r="F974" s="1543"/>
      <c r="G974" s="1544"/>
      <c r="H974" s="1543"/>
      <c r="I974" s="1546" t="s">
        <v>2389</v>
      </c>
      <c r="J974" s="1547"/>
    </row>
    <row r="975" spans="1:10">
      <c r="A975" s="1577"/>
      <c r="B975" s="1578" t="s">
        <v>2068</v>
      </c>
      <c r="C975" s="1579"/>
      <c r="D975" s="1580"/>
      <c r="E975" s="1581"/>
      <c r="F975" s="1582"/>
      <c r="G975" s="1580"/>
      <c r="H975" s="1579"/>
      <c r="I975" s="1579"/>
      <c r="J975" s="1579"/>
    </row>
    <row r="976" spans="1:10" ht="409.5">
      <c r="A976" s="1583" t="s">
        <v>2216</v>
      </c>
      <c r="B976" s="1283" t="s">
        <v>2069</v>
      </c>
      <c r="C976" s="1275" t="s">
        <v>2070</v>
      </c>
      <c r="D976" s="1263" t="s">
        <v>31</v>
      </c>
      <c r="E976" s="1262">
        <f>2*1.3</f>
        <v>2.6</v>
      </c>
      <c r="F976" s="1584"/>
      <c r="G976" s="1585"/>
      <c r="H976" s="1539"/>
      <c r="I976" s="1539"/>
      <c r="J976" s="1540"/>
    </row>
    <row r="977" spans="1:10">
      <c r="A977" s="1542"/>
      <c r="B977" s="1543"/>
      <c r="C977" s="1543"/>
      <c r="D977" s="1544"/>
      <c r="E977" s="1545"/>
      <c r="F977" s="1543"/>
      <c r="G977" s="1544"/>
      <c r="H977" s="1543"/>
      <c r="I977" s="1546" t="s">
        <v>2455</v>
      </c>
      <c r="J977" s="1547"/>
    </row>
    <row r="978" spans="1:10" ht="408">
      <c r="A978" s="1583" t="s">
        <v>2219</v>
      </c>
      <c r="B978" s="1275" t="s">
        <v>2071</v>
      </c>
      <c r="C978" s="1275" t="s">
        <v>2072</v>
      </c>
      <c r="D978" s="1263" t="s">
        <v>31</v>
      </c>
      <c r="E978" s="1262">
        <f>2*1.3</f>
        <v>2.6</v>
      </c>
      <c r="F978" s="1584"/>
      <c r="G978" s="1585"/>
      <c r="H978" s="1539"/>
      <c r="I978" s="1539"/>
      <c r="J978" s="1540"/>
    </row>
    <row r="979" spans="1:10">
      <c r="A979" s="1542"/>
      <c r="B979" s="1543"/>
      <c r="C979" s="1543"/>
      <c r="D979" s="1544"/>
      <c r="E979" s="1545"/>
      <c r="F979" s="1543"/>
      <c r="G979" s="1544"/>
      <c r="H979" s="1543"/>
      <c r="I979" s="1546" t="s">
        <v>2456</v>
      </c>
      <c r="J979" s="1547"/>
    </row>
    <row r="980" spans="1:10" ht="409.5">
      <c r="A980" s="1583" t="s">
        <v>2222</v>
      </c>
      <c r="B980" s="1283" t="s">
        <v>2073</v>
      </c>
      <c r="C980" s="1275" t="s">
        <v>2074</v>
      </c>
      <c r="D980" s="1263" t="s">
        <v>31</v>
      </c>
      <c r="E980" s="1262">
        <f>2*1.3</f>
        <v>2.6</v>
      </c>
      <c r="F980" s="1584"/>
      <c r="G980" s="1585"/>
      <c r="H980" s="1539"/>
      <c r="I980" s="1539"/>
      <c r="J980" s="1540"/>
    </row>
    <row r="981" spans="1:10">
      <c r="A981" s="1542"/>
      <c r="B981" s="1543"/>
      <c r="C981" s="1543"/>
      <c r="D981" s="1544"/>
      <c r="E981" s="1545"/>
      <c r="F981" s="1543"/>
      <c r="G981" s="1544"/>
      <c r="H981" s="1543"/>
      <c r="I981" s="1546" t="s">
        <v>2457</v>
      </c>
      <c r="J981" s="1547"/>
    </row>
    <row r="982" spans="1:10" ht="382.5">
      <c r="A982" s="1583" t="s">
        <v>2225</v>
      </c>
      <c r="B982" s="1283" t="s">
        <v>2075</v>
      </c>
      <c r="C982" s="1275" t="s">
        <v>2076</v>
      </c>
      <c r="D982" s="1263" t="s">
        <v>31</v>
      </c>
      <c r="E982" s="1262">
        <f>1*1.3</f>
        <v>1.3</v>
      </c>
      <c r="F982" s="1584"/>
      <c r="G982" s="1585"/>
      <c r="H982" s="1539"/>
      <c r="I982" s="1539"/>
      <c r="J982" s="1540"/>
    </row>
    <row r="983" spans="1:10">
      <c r="A983" s="1542"/>
      <c r="B983" s="1543"/>
      <c r="C983" s="1543"/>
      <c r="D983" s="1544"/>
      <c r="E983" s="1545"/>
      <c r="F983" s="1543"/>
      <c r="G983" s="1544"/>
      <c r="H983" s="1543"/>
      <c r="I983" s="1546" t="s">
        <v>2458</v>
      </c>
      <c r="J983" s="1547"/>
    </row>
    <row r="984" spans="1:10" ht="409.5">
      <c r="A984" s="1583" t="s">
        <v>2228</v>
      </c>
      <c r="B984" s="1283" t="s">
        <v>2077</v>
      </c>
      <c r="C984" s="1275" t="s">
        <v>2078</v>
      </c>
      <c r="D984" s="1263" t="s">
        <v>31</v>
      </c>
      <c r="E984" s="1262">
        <f>1*1.3</f>
        <v>1.3</v>
      </c>
      <c r="F984" s="1584"/>
      <c r="G984" s="1585"/>
      <c r="H984" s="1539"/>
      <c r="I984" s="1539"/>
      <c r="J984" s="1540"/>
    </row>
    <row r="985" spans="1:10">
      <c r="A985" s="1542"/>
      <c r="B985" s="1543"/>
      <c r="C985" s="1543"/>
      <c r="D985" s="1544"/>
      <c r="E985" s="1545"/>
      <c r="F985" s="1543"/>
      <c r="G985" s="1544"/>
      <c r="H985" s="1543"/>
      <c r="I985" s="1546" t="s">
        <v>2459</v>
      </c>
      <c r="J985" s="1547"/>
    </row>
    <row r="986" spans="1:10" ht="409.5">
      <c r="A986" s="1583" t="s">
        <v>2231</v>
      </c>
      <c r="B986" s="1283" t="s">
        <v>2079</v>
      </c>
      <c r="C986" s="1275" t="s">
        <v>2078</v>
      </c>
      <c r="D986" s="1263" t="s">
        <v>31</v>
      </c>
      <c r="E986" s="1262">
        <f>1*1.3</f>
        <v>1.3</v>
      </c>
      <c r="F986" s="1584"/>
      <c r="G986" s="1585"/>
      <c r="H986" s="1539"/>
      <c r="I986" s="1539"/>
      <c r="J986" s="1540"/>
    </row>
    <row r="987" spans="1:10">
      <c r="A987" s="1542"/>
      <c r="B987" s="1543"/>
      <c r="C987" s="1543"/>
      <c r="D987" s="1544"/>
      <c r="E987" s="1545"/>
      <c r="F987" s="1543"/>
      <c r="G987" s="1544"/>
      <c r="H987" s="1543"/>
      <c r="I987" s="1546" t="s">
        <v>2460</v>
      </c>
      <c r="J987" s="1547"/>
    </row>
    <row r="988" spans="1:10" ht="369.75">
      <c r="A988" s="1583" t="s">
        <v>2234</v>
      </c>
      <c r="B988" s="1283" t="s">
        <v>2080</v>
      </c>
      <c r="C988" s="1275" t="s">
        <v>2081</v>
      </c>
      <c r="D988" s="1263" t="s">
        <v>31</v>
      </c>
      <c r="E988" s="1262">
        <f>1*1.3</f>
        <v>1.3</v>
      </c>
      <c r="F988" s="1584"/>
      <c r="G988" s="1585"/>
      <c r="H988" s="1539"/>
      <c r="I988" s="1539"/>
      <c r="J988" s="1540"/>
    </row>
    <row r="989" spans="1:10">
      <c r="A989" s="1542"/>
      <c r="B989" s="1543"/>
      <c r="C989" s="1543"/>
      <c r="D989" s="1544"/>
      <c r="E989" s="1545"/>
      <c r="F989" s="1543"/>
      <c r="G989" s="1544"/>
      <c r="H989" s="1543"/>
      <c r="I989" s="1546" t="s">
        <v>2461</v>
      </c>
      <c r="J989" s="1547"/>
    </row>
    <row r="990" spans="1:10" ht="409.5">
      <c r="A990" s="1583" t="s">
        <v>2237</v>
      </c>
      <c r="B990" s="1283" t="s">
        <v>2082</v>
      </c>
      <c r="C990" s="1275" t="s">
        <v>2083</v>
      </c>
      <c r="D990" s="1263" t="s">
        <v>31</v>
      </c>
      <c r="E990" s="1262">
        <f>2*1.3</f>
        <v>2.6</v>
      </c>
      <c r="F990" s="1584"/>
      <c r="G990" s="1585"/>
      <c r="H990" s="1539"/>
      <c r="I990" s="1539"/>
      <c r="J990" s="1540"/>
    </row>
    <row r="991" spans="1:10">
      <c r="A991" s="1542"/>
      <c r="B991" s="1543"/>
      <c r="C991" s="1543"/>
      <c r="D991" s="1544"/>
      <c r="E991" s="1545"/>
      <c r="F991" s="1543"/>
      <c r="G991" s="1544"/>
      <c r="H991" s="1543"/>
      <c r="I991" s="1546" t="s">
        <v>2462</v>
      </c>
      <c r="J991" s="1547"/>
    </row>
    <row r="992" spans="1:10" ht="409.5">
      <c r="A992" s="1583" t="s">
        <v>2240</v>
      </c>
      <c r="B992" s="1283" t="s">
        <v>2084</v>
      </c>
      <c r="C992" s="1275" t="s">
        <v>2085</v>
      </c>
      <c r="D992" s="1263" t="s">
        <v>31</v>
      </c>
      <c r="E992" s="1262">
        <f>1*1.3</f>
        <v>1.3</v>
      </c>
      <c r="F992" s="1586"/>
      <c r="G992" s="1585"/>
      <c r="H992" s="1539"/>
      <c r="I992" s="1539"/>
      <c r="J992" s="1540"/>
    </row>
    <row r="993" spans="1:10">
      <c r="A993" s="1542"/>
      <c r="B993" s="1543"/>
      <c r="C993" s="1543"/>
      <c r="D993" s="1544"/>
      <c r="E993" s="1545"/>
      <c r="F993" s="1543"/>
      <c r="G993" s="1544"/>
      <c r="H993" s="1543"/>
      <c r="I993" s="1546" t="s">
        <v>2463</v>
      </c>
      <c r="J993" s="1547"/>
    </row>
    <row r="994" spans="1:10" ht="409.5">
      <c r="A994" s="1583" t="s">
        <v>2243</v>
      </c>
      <c r="B994" s="1275" t="s">
        <v>2086</v>
      </c>
      <c r="C994" s="1275" t="s">
        <v>2087</v>
      </c>
      <c r="D994" s="1263" t="s">
        <v>31</v>
      </c>
      <c r="E994" s="1262">
        <f>3*1.3</f>
        <v>3.9000000000000004</v>
      </c>
      <c r="F994" s="1584"/>
      <c r="G994" s="1585"/>
      <c r="H994" s="1539"/>
      <c r="I994" s="1539"/>
      <c r="J994" s="1540"/>
    </row>
    <row r="995" spans="1:10">
      <c r="A995" s="1542"/>
      <c r="B995" s="1543"/>
      <c r="C995" s="1543"/>
      <c r="D995" s="1544"/>
      <c r="E995" s="1545"/>
      <c r="F995" s="1543"/>
      <c r="G995" s="1544"/>
      <c r="H995" s="1543"/>
      <c r="I995" s="1546" t="s">
        <v>2464</v>
      </c>
      <c r="J995" s="1547"/>
    </row>
    <row r="996" spans="1:10" ht="409.5">
      <c r="A996" s="1583" t="s">
        <v>2246</v>
      </c>
      <c r="B996" s="1283" t="s">
        <v>2088</v>
      </c>
      <c r="C996" s="1275" t="s">
        <v>2089</v>
      </c>
      <c r="D996" s="1263" t="s">
        <v>31</v>
      </c>
      <c r="E996" s="1262">
        <f>3*1.3</f>
        <v>3.9000000000000004</v>
      </c>
      <c r="F996" s="1584"/>
      <c r="G996" s="1585"/>
      <c r="H996" s="1539"/>
      <c r="I996" s="1539"/>
      <c r="J996" s="1540"/>
    </row>
    <row r="997" spans="1:10">
      <c r="A997" s="1542"/>
      <c r="B997" s="1543"/>
      <c r="C997" s="1543"/>
      <c r="D997" s="1544"/>
      <c r="E997" s="1545"/>
      <c r="F997" s="1543"/>
      <c r="G997" s="1544"/>
      <c r="H997" s="1543"/>
      <c r="I997" s="1546" t="s">
        <v>2465</v>
      </c>
      <c r="J997" s="1547"/>
    </row>
    <row r="998" spans="1:10" ht="409.5">
      <c r="A998" s="1583" t="s">
        <v>2249</v>
      </c>
      <c r="B998" s="1275" t="s">
        <v>2090</v>
      </c>
      <c r="C998" s="1275" t="s">
        <v>3111</v>
      </c>
      <c r="D998" s="1263" t="s">
        <v>31</v>
      </c>
      <c r="E998" s="1262">
        <f>5*1.3</f>
        <v>6.5</v>
      </c>
      <c r="F998" s="1584"/>
      <c r="G998" s="1585"/>
      <c r="H998" s="1539"/>
      <c r="I998" s="1539"/>
      <c r="J998" s="1540"/>
    </row>
    <row r="999" spans="1:10">
      <c r="A999" s="1542"/>
      <c r="B999" s="1543"/>
      <c r="C999" s="1543"/>
      <c r="D999" s="1544"/>
      <c r="E999" s="1545"/>
      <c r="F999" s="1543"/>
      <c r="G999" s="1544"/>
      <c r="H999" s="1543"/>
      <c r="I999" s="1546" t="s">
        <v>2466</v>
      </c>
      <c r="J999" s="1547"/>
    </row>
    <row r="1000" spans="1:10" ht="409.5">
      <c r="A1000" s="1583" t="s">
        <v>2252</v>
      </c>
      <c r="B1000" s="1275" t="s">
        <v>2092</v>
      </c>
      <c r="C1000" s="1275" t="s">
        <v>3112</v>
      </c>
      <c r="D1000" s="1263" t="s">
        <v>31</v>
      </c>
      <c r="E1000" s="1262">
        <f>3*1.3</f>
        <v>3.9000000000000004</v>
      </c>
      <c r="F1000" s="1584"/>
      <c r="G1000" s="1585"/>
      <c r="H1000" s="1539"/>
      <c r="I1000" s="1539"/>
      <c r="J1000" s="1540"/>
    </row>
    <row r="1001" spans="1:10">
      <c r="A1001" s="1542"/>
      <c r="B1001" s="1543"/>
      <c r="C1001" s="1543"/>
      <c r="D1001" s="1544"/>
      <c r="E1001" s="1545"/>
      <c r="F1001" s="1543"/>
      <c r="G1001" s="1544"/>
      <c r="H1001" s="1543"/>
      <c r="I1001" s="1546" t="s">
        <v>2467</v>
      </c>
      <c r="J1001" s="1547"/>
    </row>
    <row r="1002" spans="1:10" ht="409.5">
      <c r="A1002" s="1583" t="s">
        <v>2255</v>
      </c>
      <c r="B1002" s="1283" t="s">
        <v>2094</v>
      </c>
      <c r="C1002" s="1275" t="s">
        <v>2095</v>
      </c>
      <c r="D1002" s="1263" t="s">
        <v>31</v>
      </c>
      <c r="E1002" s="1262">
        <f>3*1.3</f>
        <v>3.9000000000000004</v>
      </c>
      <c r="F1002" s="1584"/>
      <c r="G1002" s="1585"/>
      <c r="H1002" s="1539"/>
      <c r="I1002" s="1539"/>
      <c r="J1002" s="1540"/>
    </row>
    <row r="1003" spans="1:10">
      <c r="A1003" s="1542"/>
      <c r="B1003" s="1543"/>
      <c r="C1003" s="1543"/>
      <c r="D1003" s="1544"/>
      <c r="E1003" s="1545"/>
      <c r="F1003" s="1543"/>
      <c r="G1003" s="1544"/>
      <c r="H1003" s="1543"/>
      <c r="I1003" s="1546" t="s">
        <v>2468</v>
      </c>
      <c r="J1003" s="1547"/>
    </row>
    <row r="1004" spans="1:10" ht="409.5">
      <c r="A1004" s="1583" t="s">
        <v>2258</v>
      </c>
      <c r="B1004" s="1283" t="s">
        <v>2096</v>
      </c>
      <c r="C1004" s="1275" t="s">
        <v>2097</v>
      </c>
      <c r="D1004" s="1263"/>
      <c r="E1004" s="1587">
        <f>2*1.3</f>
        <v>2.6</v>
      </c>
      <c r="F1004" s="1584"/>
      <c r="G1004" s="1585"/>
      <c r="H1004" s="1539"/>
      <c r="I1004" s="1539"/>
      <c r="J1004" s="1540"/>
    </row>
    <row r="1005" spans="1:10">
      <c r="A1005" s="1542"/>
      <c r="B1005" s="1543"/>
      <c r="C1005" s="1543"/>
      <c r="D1005" s="1544"/>
      <c r="E1005" s="1545"/>
      <c r="F1005" s="1543"/>
      <c r="G1005" s="1544"/>
      <c r="H1005" s="1543"/>
      <c r="I1005" s="1546" t="s">
        <v>2469</v>
      </c>
      <c r="J1005" s="1547"/>
    </row>
    <row r="1006" spans="1:10" ht="409.5">
      <c r="A1006" s="1583" t="s">
        <v>2261</v>
      </c>
      <c r="B1006" s="1283" t="s">
        <v>2098</v>
      </c>
      <c r="C1006" s="1275" t="s">
        <v>2099</v>
      </c>
      <c r="D1006" s="1263" t="s">
        <v>31</v>
      </c>
      <c r="E1006" s="1262">
        <f>4*1.3</f>
        <v>5.2</v>
      </c>
      <c r="F1006" s="1584"/>
      <c r="G1006" s="1585"/>
      <c r="H1006" s="1539"/>
      <c r="I1006" s="1539"/>
      <c r="J1006" s="1540"/>
    </row>
    <row r="1007" spans="1:10">
      <c r="A1007" s="1542"/>
      <c r="B1007" s="1543"/>
      <c r="C1007" s="1543"/>
      <c r="D1007" s="1544"/>
      <c r="E1007" s="1545"/>
      <c r="F1007" s="1543"/>
      <c r="G1007" s="1544"/>
      <c r="H1007" s="1543"/>
      <c r="I1007" s="1546" t="s">
        <v>2470</v>
      </c>
      <c r="J1007" s="1547"/>
    </row>
    <row r="1008" spans="1:10" ht="409.5">
      <c r="A1008" s="1583" t="s">
        <v>2264</v>
      </c>
      <c r="B1008" s="1283" t="s">
        <v>2100</v>
      </c>
      <c r="C1008" s="1275" t="s">
        <v>2101</v>
      </c>
      <c r="D1008" s="1263" t="s">
        <v>31</v>
      </c>
      <c r="E1008" s="1262">
        <f>2*1.3</f>
        <v>2.6</v>
      </c>
      <c r="F1008" s="1584"/>
      <c r="G1008" s="1585"/>
      <c r="H1008" s="1539"/>
      <c r="I1008" s="1539"/>
      <c r="J1008" s="1540"/>
    </row>
    <row r="1009" spans="1:10">
      <c r="A1009" s="1542"/>
      <c r="B1009" s="1543"/>
      <c r="C1009" s="1543"/>
      <c r="D1009" s="1544"/>
      <c r="E1009" s="1545"/>
      <c r="F1009" s="1543"/>
      <c r="G1009" s="1544"/>
      <c r="H1009" s="1543"/>
      <c r="I1009" s="1546" t="s">
        <v>2471</v>
      </c>
      <c r="J1009" s="1547"/>
    </row>
    <row r="1010" spans="1:10" ht="409.5">
      <c r="A1010" s="1583" t="s">
        <v>2267</v>
      </c>
      <c r="B1010" s="1283" t="s">
        <v>2102</v>
      </c>
      <c r="C1010" s="1275" t="s">
        <v>2103</v>
      </c>
      <c r="D1010" s="1263" t="s">
        <v>31</v>
      </c>
      <c r="E1010" s="1262">
        <f>3*1.3</f>
        <v>3.9000000000000004</v>
      </c>
      <c r="F1010" s="1584"/>
      <c r="G1010" s="1585"/>
      <c r="H1010" s="1539"/>
      <c r="I1010" s="1539"/>
      <c r="J1010" s="1540"/>
    </row>
    <row r="1011" spans="1:10">
      <c r="A1011" s="1542"/>
      <c r="B1011" s="1543"/>
      <c r="C1011" s="1543"/>
      <c r="D1011" s="1544"/>
      <c r="E1011" s="1545"/>
      <c r="F1011" s="1543"/>
      <c r="G1011" s="1544"/>
      <c r="H1011" s="1543"/>
      <c r="I1011" s="1546" t="s">
        <v>2472</v>
      </c>
      <c r="J1011" s="1547"/>
    </row>
    <row r="1012" spans="1:10" ht="409.5">
      <c r="A1012" s="1583" t="s">
        <v>2270</v>
      </c>
      <c r="B1012" s="1275" t="s">
        <v>2104</v>
      </c>
      <c r="C1012" s="1275" t="s">
        <v>2105</v>
      </c>
      <c r="D1012" s="1263" t="s">
        <v>31</v>
      </c>
      <c r="E1012" s="1262">
        <f>4*1.3</f>
        <v>5.2</v>
      </c>
      <c r="F1012" s="1584"/>
      <c r="G1012" s="1585"/>
      <c r="H1012" s="1539"/>
      <c r="I1012" s="1539"/>
      <c r="J1012" s="1540"/>
    </row>
    <row r="1013" spans="1:10">
      <c r="A1013" s="1542"/>
      <c r="B1013" s="1543"/>
      <c r="C1013" s="1543"/>
      <c r="D1013" s="1544"/>
      <c r="E1013" s="1545"/>
      <c r="F1013" s="1543"/>
      <c r="G1013" s="1544"/>
      <c r="H1013" s="1543"/>
      <c r="I1013" s="1546" t="s">
        <v>2473</v>
      </c>
      <c r="J1013" s="1547"/>
    </row>
    <row r="1014" spans="1:10" ht="409.5">
      <c r="A1014" s="1583" t="s">
        <v>2273</v>
      </c>
      <c r="B1014" s="1275" t="s">
        <v>2106</v>
      </c>
      <c r="C1014" s="1275" t="s">
        <v>3113</v>
      </c>
      <c r="D1014" s="1263" t="s">
        <v>31</v>
      </c>
      <c r="E1014" s="1262">
        <f>4*1.3</f>
        <v>5.2</v>
      </c>
      <c r="F1014" s="1584"/>
      <c r="G1014" s="1585"/>
      <c r="H1014" s="1539"/>
      <c r="I1014" s="1539"/>
      <c r="J1014" s="1540"/>
    </row>
    <row r="1015" spans="1:10">
      <c r="A1015" s="1542"/>
      <c r="B1015" s="1543"/>
      <c r="C1015" s="1543"/>
      <c r="D1015" s="1544"/>
      <c r="E1015" s="1545"/>
      <c r="F1015" s="1543"/>
      <c r="G1015" s="1544"/>
      <c r="H1015" s="1543"/>
      <c r="I1015" s="1546" t="s">
        <v>2474</v>
      </c>
      <c r="J1015" s="1547"/>
    </row>
    <row r="1016" spans="1:10" ht="409.5">
      <c r="A1016" s="1583" t="s">
        <v>2276</v>
      </c>
      <c r="B1016" s="1275" t="s">
        <v>2108</v>
      </c>
      <c r="C1016" s="1275" t="s">
        <v>2109</v>
      </c>
      <c r="D1016" s="1263" t="s">
        <v>31</v>
      </c>
      <c r="E1016" s="1262">
        <f>3*1.3</f>
        <v>3.9000000000000004</v>
      </c>
      <c r="F1016" s="1588"/>
      <c r="G1016" s="1585"/>
      <c r="H1016" s="1539"/>
      <c r="I1016" s="1539"/>
      <c r="J1016" s="1540"/>
    </row>
    <row r="1017" spans="1:10">
      <c r="A1017" s="1542"/>
      <c r="B1017" s="1543"/>
      <c r="C1017" s="1543"/>
      <c r="D1017" s="1544"/>
      <c r="E1017" s="1545"/>
      <c r="F1017" s="1543"/>
      <c r="G1017" s="1544"/>
      <c r="H1017" s="1543"/>
      <c r="I1017" s="1546" t="s">
        <v>2475</v>
      </c>
      <c r="J1017" s="1547"/>
    </row>
    <row r="1018" spans="1:10" ht="409.5">
      <c r="A1018" s="1583" t="s">
        <v>2279</v>
      </c>
      <c r="B1018" s="1275" t="s">
        <v>2110</v>
      </c>
      <c r="C1018" s="1275" t="s">
        <v>2111</v>
      </c>
      <c r="D1018" s="1263" t="s">
        <v>31</v>
      </c>
      <c r="E1018" s="1262">
        <f>2*1.3</f>
        <v>2.6</v>
      </c>
      <c r="F1018" s="1584"/>
      <c r="G1018" s="1585"/>
      <c r="H1018" s="1539"/>
      <c r="I1018" s="1539"/>
      <c r="J1018" s="1540"/>
    </row>
    <row r="1019" spans="1:10">
      <c r="A1019" s="1542"/>
      <c r="B1019" s="1543"/>
      <c r="C1019" s="1543"/>
      <c r="D1019" s="1544"/>
      <c r="E1019" s="1545"/>
      <c r="F1019" s="1543"/>
      <c r="G1019" s="1544"/>
      <c r="H1019" s="1543"/>
      <c r="I1019" s="1546" t="s">
        <v>2476</v>
      </c>
      <c r="J1019" s="1547"/>
    </row>
    <row r="1020" spans="1:10" ht="409.5">
      <c r="A1020" s="1583" t="s">
        <v>2282</v>
      </c>
      <c r="B1020" s="1275" t="s">
        <v>2112</v>
      </c>
      <c r="C1020" s="1275" t="s">
        <v>2113</v>
      </c>
      <c r="D1020" s="1263" t="s">
        <v>31</v>
      </c>
      <c r="E1020" s="1262">
        <f>3*1.3</f>
        <v>3.9000000000000004</v>
      </c>
      <c r="F1020" s="1584"/>
      <c r="G1020" s="1585"/>
      <c r="H1020" s="1539"/>
      <c r="I1020" s="1539"/>
      <c r="J1020" s="1540"/>
    </row>
    <row r="1021" spans="1:10">
      <c r="A1021" s="1542"/>
      <c r="B1021" s="1543"/>
      <c r="C1021" s="1543"/>
      <c r="D1021" s="1544"/>
      <c r="E1021" s="1545"/>
      <c r="F1021" s="1543"/>
      <c r="G1021" s="1544"/>
      <c r="H1021" s="1543"/>
      <c r="I1021" s="1546" t="s">
        <v>2477</v>
      </c>
      <c r="J1021" s="1547"/>
    </row>
    <row r="1022" spans="1:10" ht="409.5">
      <c r="A1022" s="1583" t="s">
        <v>2285</v>
      </c>
      <c r="B1022" s="1275" t="s">
        <v>2114</v>
      </c>
      <c r="C1022" s="1275" t="s">
        <v>3114</v>
      </c>
      <c r="D1022" s="1263" t="s">
        <v>31</v>
      </c>
      <c r="E1022" s="1262">
        <f>2*1.3</f>
        <v>2.6</v>
      </c>
      <c r="F1022" s="1584"/>
      <c r="G1022" s="1585"/>
      <c r="H1022" s="1539"/>
      <c r="I1022" s="1539"/>
      <c r="J1022" s="1540"/>
    </row>
    <row r="1023" spans="1:10">
      <c r="A1023" s="1542"/>
      <c r="B1023" s="1543"/>
      <c r="C1023" s="1543"/>
      <c r="D1023" s="1544"/>
      <c r="E1023" s="1545"/>
      <c r="F1023" s="1543"/>
      <c r="G1023" s="1544"/>
      <c r="H1023" s="1543"/>
      <c r="I1023" s="1546" t="s">
        <v>2478</v>
      </c>
      <c r="J1023" s="1547"/>
    </row>
    <row r="1024" spans="1:10" ht="409.5">
      <c r="A1024" s="1583" t="s">
        <v>2288</v>
      </c>
      <c r="B1024" s="1283" t="s">
        <v>2116</v>
      </c>
      <c r="C1024" s="1275" t="s">
        <v>2117</v>
      </c>
      <c r="D1024" s="1263" t="s">
        <v>31</v>
      </c>
      <c r="E1024" s="1262">
        <f>3*1.3</f>
        <v>3.9000000000000004</v>
      </c>
      <c r="F1024" s="1584"/>
      <c r="G1024" s="1585"/>
      <c r="H1024" s="1539"/>
      <c r="I1024" s="1539"/>
      <c r="J1024" s="1540"/>
    </row>
    <row r="1025" spans="1:10">
      <c r="A1025" s="1542"/>
      <c r="B1025" s="1543"/>
      <c r="C1025" s="1543"/>
      <c r="D1025" s="1544"/>
      <c r="E1025" s="1545"/>
      <c r="F1025" s="1543"/>
      <c r="G1025" s="1544"/>
      <c r="H1025" s="1543"/>
      <c r="I1025" s="1546" t="s">
        <v>2479</v>
      </c>
      <c r="J1025" s="1547"/>
    </row>
    <row r="1026" spans="1:10" ht="409.5">
      <c r="A1026" s="1583" t="s">
        <v>2291</v>
      </c>
      <c r="B1026" s="1283" t="s">
        <v>2118</v>
      </c>
      <c r="C1026" s="1275" t="s">
        <v>2119</v>
      </c>
      <c r="D1026" s="1263" t="s">
        <v>31</v>
      </c>
      <c r="E1026" s="1262" t="s">
        <v>241</v>
      </c>
      <c r="F1026" s="1584"/>
      <c r="G1026" s="1585"/>
      <c r="H1026" s="1539"/>
      <c r="I1026" s="1539"/>
      <c r="J1026" s="1540"/>
    </row>
    <row r="1027" spans="1:10">
      <c r="A1027" s="1542"/>
      <c r="B1027" s="1543"/>
      <c r="C1027" s="1543"/>
      <c r="D1027" s="1544"/>
      <c r="E1027" s="1545"/>
      <c r="F1027" s="1543"/>
      <c r="G1027" s="1544"/>
      <c r="H1027" s="1543"/>
      <c r="I1027" s="1546" t="s">
        <v>2480</v>
      </c>
      <c r="J1027" s="1547"/>
    </row>
    <row r="1028" spans="1:10" ht="409.5">
      <c r="A1028" s="1583" t="s">
        <v>2294</v>
      </c>
      <c r="B1028" s="1275" t="s">
        <v>2120</v>
      </c>
      <c r="C1028" s="1275" t="s">
        <v>3115</v>
      </c>
      <c r="D1028" s="1263" t="s">
        <v>31</v>
      </c>
      <c r="E1028" s="1262">
        <f>2*1.3</f>
        <v>2.6</v>
      </c>
      <c r="F1028" s="1588"/>
      <c r="G1028" s="1585"/>
      <c r="H1028" s="1539"/>
      <c r="I1028" s="1539"/>
      <c r="J1028" s="1540"/>
    </row>
    <row r="1029" spans="1:10">
      <c r="A1029" s="1542"/>
      <c r="B1029" s="1543"/>
      <c r="C1029" s="1543"/>
      <c r="D1029" s="1544"/>
      <c r="E1029" s="1545"/>
      <c r="F1029" s="1543"/>
      <c r="G1029" s="1544"/>
      <c r="H1029" s="1543"/>
      <c r="I1029" s="1546" t="s">
        <v>2481</v>
      </c>
      <c r="J1029" s="1547"/>
    </row>
    <row r="1030" spans="1:10" ht="409.5">
      <c r="A1030" s="1583" t="s">
        <v>2297</v>
      </c>
      <c r="B1030" s="1275" t="s">
        <v>2122</v>
      </c>
      <c r="C1030" s="1275" t="s">
        <v>3116</v>
      </c>
      <c r="D1030" s="1263" t="s">
        <v>31</v>
      </c>
      <c r="E1030" s="1262" t="s">
        <v>11</v>
      </c>
      <c r="F1030" s="1584"/>
      <c r="G1030" s="1585"/>
      <c r="H1030" s="1539"/>
      <c r="I1030" s="1539"/>
      <c r="J1030" s="1540"/>
    </row>
    <row r="1031" spans="1:10">
      <c r="A1031" s="1542"/>
      <c r="B1031" s="1543"/>
      <c r="C1031" s="1543"/>
      <c r="D1031" s="1544"/>
      <c r="E1031" s="1545"/>
      <c r="F1031" s="1543"/>
      <c r="G1031" s="1544"/>
      <c r="H1031" s="1543"/>
      <c r="I1031" s="1546" t="s">
        <v>2482</v>
      </c>
      <c r="J1031" s="1547"/>
    </row>
    <row r="1032" spans="1:10" ht="409.5">
      <c r="A1032" s="1583" t="s">
        <v>2300</v>
      </c>
      <c r="B1032" s="1275" t="s">
        <v>2124</v>
      </c>
      <c r="C1032" s="1275" t="s">
        <v>2125</v>
      </c>
      <c r="D1032" s="1263" t="s">
        <v>31</v>
      </c>
      <c r="E1032" s="1262">
        <f>2*1.3</f>
        <v>2.6</v>
      </c>
      <c r="F1032" s="1588"/>
      <c r="G1032" s="1585"/>
      <c r="H1032" s="1539"/>
      <c r="I1032" s="1539"/>
      <c r="J1032" s="1540"/>
    </row>
    <row r="1033" spans="1:10">
      <c r="A1033" s="1542"/>
      <c r="B1033" s="1543"/>
      <c r="C1033" s="1543"/>
      <c r="D1033" s="1544"/>
      <c r="E1033" s="1545"/>
      <c r="F1033" s="1543"/>
      <c r="G1033" s="1544"/>
      <c r="H1033" s="1543"/>
      <c r="I1033" s="1546" t="s">
        <v>2483</v>
      </c>
      <c r="J1033" s="1547"/>
    </row>
    <row r="1034" spans="1:10" ht="395.25">
      <c r="A1034" s="1583" t="s">
        <v>2303</v>
      </c>
      <c r="B1034" s="1275" t="s">
        <v>2126</v>
      </c>
      <c r="C1034" s="1275" t="s">
        <v>2127</v>
      </c>
      <c r="D1034" s="1263" t="s">
        <v>31</v>
      </c>
      <c r="E1034" s="1262">
        <f>1*1.3</f>
        <v>1.3</v>
      </c>
      <c r="F1034" s="1584"/>
      <c r="G1034" s="1585"/>
      <c r="H1034" s="1539"/>
      <c r="I1034" s="1539"/>
      <c r="J1034" s="1540"/>
    </row>
    <row r="1035" spans="1:10">
      <c r="A1035" s="1542"/>
      <c r="B1035" s="1543"/>
      <c r="C1035" s="1543"/>
      <c r="D1035" s="1544"/>
      <c r="E1035" s="1545"/>
      <c r="F1035" s="1543"/>
      <c r="G1035" s="1544"/>
      <c r="H1035" s="1543"/>
      <c r="I1035" s="1546" t="s">
        <v>2484</v>
      </c>
      <c r="J1035" s="1547"/>
    </row>
    <row r="1036" spans="1:10" ht="306">
      <c r="A1036" s="1583" t="s">
        <v>2306</v>
      </c>
      <c r="B1036" s="1275" t="s">
        <v>2128</v>
      </c>
      <c r="C1036" s="1275" t="s">
        <v>2129</v>
      </c>
      <c r="D1036" s="1263" t="s">
        <v>31</v>
      </c>
      <c r="E1036" s="1262">
        <f>1*1.3</f>
        <v>1.3</v>
      </c>
      <c r="F1036" s="1584"/>
      <c r="G1036" s="1585"/>
      <c r="H1036" s="1539"/>
      <c r="I1036" s="1539"/>
      <c r="J1036" s="1540"/>
    </row>
    <row r="1037" spans="1:10">
      <c r="A1037" s="1542"/>
      <c r="B1037" s="1543"/>
      <c r="C1037" s="1543"/>
      <c r="D1037" s="1544"/>
      <c r="E1037" s="1545"/>
      <c r="F1037" s="1543"/>
      <c r="G1037" s="1544"/>
      <c r="H1037" s="1543"/>
      <c r="I1037" s="1546" t="s">
        <v>2485</v>
      </c>
      <c r="J1037" s="1547"/>
    </row>
    <row r="1038" spans="1:10" ht="409.5">
      <c r="A1038" s="1583" t="s">
        <v>2309</v>
      </c>
      <c r="B1038" s="1275" t="s">
        <v>2130</v>
      </c>
      <c r="C1038" s="1275" t="s">
        <v>2131</v>
      </c>
      <c r="D1038" s="1263" t="s">
        <v>31</v>
      </c>
      <c r="E1038" s="1262">
        <f>1*1.3</f>
        <v>1.3</v>
      </c>
      <c r="F1038" s="1584"/>
      <c r="G1038" s="1585"/>
      <c r="H1038" s="1539"/>
      <c r="I1038" s="1539"/>
      <c r="J1038" s="1540"/>
    </row>
    <row r="1039" spans="1:10">
      <c r="A1039" s="1542"/>
      <c r="B1039" s="1543"/>
      <c r="C1039" s="1543"/>
      <c r="D1039" s="1544"/>
      <c r="E1039" s="1545"/>
      <c r="F1039" s="1543"/>
      <c r="G1039" s="1544"/>
      <c r="H1039" s="1543"/>
      <c r="I1039" s="1546" t="s">
        <v>2486</v>
      </c>
      <c r="J1039" s="1547"/>
    </row>
    <row r="1040" spans="1:10" ht="409.5">
      <c r="A1040" s="1583" t="s">
        <v>2312</v>
      </c>
      <c r="B1040" s="1275" t="s">
        <v>2132</v>
      </c>
      <c r="C1040" s="1275" t="s">
        <v>2133</v>
      </c>
      <c r="D1040" s="1263" t="s">
        <v>31</v>
      </c>
      <c r="E1040" s="1262">
        <f>1*1.3</f>
        <v>1.3</v>
      </c>
      <c r="F1040" s="1584"/>
      <c r="G1040" s="1585"/>
      <c r="H1040" s="1539"/>
      <c r="I1040" s="1539"/>
      <c r="J1040" s="1540"/>
    </row>
    <row r="1041" spans="1:10">
      <c r="A1041" s="1542"/>
      <c r="B1041" s="1543"/>
      <c r="C1041" s="1543"/>
      <c r="D1041" s="1544"/>
      <c r="E1041" s="1545"/>
      <c r="F1041" s="1543"/>
      <c r="G1041" s="1544"/>
      <c r="H1041" s="1543"/>
      <c r="I1041" s="1546" t="s">
        <v>2487</v>
      </c>
      <c r="J1041" s="1547"/>
    </row>
    <row r="1042" spans="1:10" ht="409.5">
      <c r="A1042" s="1583" t="s">
        <v>2315</v>
      </c>
      <c r="B1042" s="1275" t="s">
        <v>2134</v>
      </c>
      <c r="C1042" s="1275" t="s">
        <v>2135</v>
      </c>
      <c r="D1042" s="1263" t="s">
        <v>31</v>
      </c>
      <c r="E1042" s="1262">
        <f>1*1.3</f>
        <v>1.3</v>
      </c>
      <c r="F1042" s="1584"/>
      <c r="G1042" s="1585"/>
      <c r="H1042" s="1539"/>
      <c r="I1042" s="1539"/>
      <c r="J1042" s="1540"/>
    </row>
    <row r="1043" spans="1:10">
      <c r="A1043" s="1542"/>
      <c r="B1043" s="1543"/>
      <c r="C1043" s="1543"/>
      <c r="D1043" s="1544"/>
      <c r="E1043" s="1545"/>
      <c r="F1043" s="1543"/>
      <c r="G1043" s="1544"/>
      <c r="H1043" s="1543"/>
      <c r="I1043" s="1546" t="s">
        <v>2488</v>
      </c>
      <c r="J1043" s="1547"/>
    </row>
    <row r="1044" spans="1:10" ht="409.5">
      <c r="A1044" s="1583" t="s">
        <v>2334</v>
      </c>
      <c r="B1044" s="1275" t="s">
        <v>2136</v>
      </c>
      <c r="C1044" s="1275" t="s">
        <v>2137</v>
      </c>
      <c r="D1044" s="1263" t="s">
        <v>31</v>
      </c>
      <c r="E1044" s="1262" t="s">
        <v>162</v>
      </c>
      <c r="F1044" s="1584"/>
      <c r="G1044" s="1585"/>
      <c r="H1044" s="1539"/>
      <c r="I1044" s="1539"/>
      <c r="J1044" s="1540"/>
    </row>
    <row r="1045" spans="1:10">
      <c r="A1045" s="1542"/>
      <c r="B1045" s="1543"/>
      <c r="C1045" s="1543"/>
      <c r="D1045" s="1544"/>
      <c r="E1045" s="1545"/>
      <c r="F1045" s="1543"/>
      <c r="G1045" s="1544"/>
      <c r="H1045" s="1543"/>
      <c r="I1045" s="1546" t="s">
        <v>2489</v>
      </c>
      <c r="J1045" s="1547"/>
    </row>
    <row r="1046" spans="1:10" ht="409.5">
      <c r="A1046" s="1583" t="s">
        <v>2390</v>
      </c>
      <c r="B1046" s="1275" t="s">
        <v>2138</v>
      </c>
      <c r="C1046" s="1275" t="s">
        <v>2139</v>
      </c>
      <c r="D1046" s="1263" t="s">
        <v>31</v>
      </c>
      <c r="E1046" s="1262">
        <f>1*1.3</f>
        <v>1.3</v>
      </c>
      <c r="F1046" s="1584"/>
      <c r="G1046" s="1585"/>
      <c r="H1046" s="1539"/>
      <c r="I1046" s="1539"/>
      <c r="J1046" s="1540"/>
    </row>
    <row r="1047" spans="1:10">
      <c r="A1047" s="1542"/>
      <c r="B1047" s="1543"/>
      <c r="C1047" s="1543"/>
      <c r="D1047" s="1544"/>
      <c r="E1047" s="1545"/>
      <c r="F1047" s="1543"/>
      <c r="G1047" s="1544"/>
      <c r="H1047" s="1543"/>
      <c r="I1047" s="1546" t="s">
        <v>2490</v>
      </c>
      <c r="J1047" s="1547"/>
    </row>
    <row r="1048" spans="1:10" ht="409.5">
      <c r="A1048" s="1583" t="s">
        <v>2391</v>
      </c>
      <c r="B1048" s="1275" t="s">
        <v>2140</v>
      </c>
      <c r="C1048" s="1275" t="s">
        <v>2141</v>
      </c>
      <c r="D1048" s="1263" t="s">
        <v>31</v>
      </c>
      <c r="E1048" s="1262">
        <f>3*1.3</f>
        <v>3.9000000000000004</v>
      </c>
      <c r="F1048" s="1588"/>
      <c r="G1048" s="1585"/>
      <c r="H1048" s="1539"/>
      <c r="I1048" s="1539"/>
      <c r="J1048" s="1540"/>
    </row>
    <row r="1049" spans="1:10">
      <c r="A1049" s="1542"/>
      <c r="B1049" s="1543"/>
      <c r="C1049" s="1543"/>
      <c r="D1049" s="1544"/>
      <c r="E1049" s="1545"/>
      <c r="F1049" s="1543"/>
      <c r="G1049" s="1544"/>
      <c r="H1049" s="1543"/>
      <c r="I1049" s="1546" t="s">
        <v>2491</v>
      </c>
      <c r="J1049" s="1547"/>
    </row>
    <row r="1050" spans="1:10" ht="409.5">
      <c r="A1050" s="1583" t="s">
        <v>2392</v>
      </c>
      <c r="B1050" s="1275" t="s">
        <v>2142</v>
      </c>
      <c r="C1050" s="1275" t="s">
        <v>2143</v>
      </c>
      <c r="D1050" s="1263" t="s">
        <v>31</v>
      </c>
      <c r="E1050" s="1262">
        <f>1*1.3</f>
        <v>1.3</v>
      </c>
      <c r="F1050" s="1584"/>
      <c r="G1050" s="1585"/>
      <c r="H1050" s="1539"/>
      <c r="I1050" s="1539"/>
      <c r="J1050" s="1540"/>
    </row>
    <row r="1051" spans="1:10">
      <c r="A1051" s="1542"/>
      <c r="B1051" s="1543"/>
      <c r="C1051" s="1543"/>
      <c r="D1051" s="1544"/>
      <c r="E1051" s="1545"/>
      <c r="F1051" s="1543"/>
      <c r="G1051" s="1544"/>
      <c r="H1051" s="1543"/>
      <c r="I1051" s="1546" t="s">
        <v>2492</v>
      </c>
      <c r="J1051" s="1547"/>
    </row>
    <row r="1052" spans="1:10" ht="409.5">
      <c r="A1052" s="1583" t="s">
        <v>2393</v>
      </c>
      <c r="B1052" s="1275" t="s">
        <v>2144</v>
      </c>
      <c r="C1052" s="1275" t="s">
        <v>2145</v>
      </c>
      <c r="D1052" s="1263" t="s">
        <v>31</v>
      </c>
      <c r="E1052" s="1262">
        <f>2*1.3</f>
        <v>2.6</v>
      </c>
      <c r="F1052" s="1584"/>
      <c r="G1052" s="1585"/>
      <c r="H1052" s="1539"/>
      <c r="I1052" s="1539"/>
      <c r="J1052" s="1540"/>
    </row>
    <row r="1053" spans="1:10">
      <c r="A1053" s="1542"/>
      <c r="B1053" s="1543"/>
      <c r="C1053" s="1543"/>
      <c r="D1053" s="1544"/>
      <c r="E1053" s="1545"/>
      <c r="F1053" s="1543"/>
      <c r="G1053" s="1544"/>
      <c r="H1053" s="1543"/>
      <c r="I1053" s="1546" t="s">
        <v>2493</v>
      </c>
      <c r="J1053" s="1547"/>
    </row>
    <row r="1054" spans="1:10" ht="357">
      <c r="A1054" s="1583" t="s">
        <v>2394</v>
      </c>
      <c r="B1054" s="1275" t="s">
        <v>2146</v>
      </c>
      <c r="C1054" s="1275" t="s">
        <v>2147</v>
      </c>
      <c r="D1054" s="1263" t="s">
        <v>31</v>
      </c>
      <c r="E1054" s="1262">
        <f>3*1.3</f>
        <v>3.9000000000000004</v>
      </c>
      <c r="F1054" s="1584"/>
      <c r="G1054" s="1585"/>
      <c r="H1054" s="1539"/>
      <c r="I1054" s="1539"/>
      <c r="J1054" s="1540"/>
    </row>
    <row r="1055" spans="1:10">
      <c r="A1055" s="1542"/>
      <c r="B1055" s="1543"/>
      <c r="C1055" s="1543"/>
      <c r="D1055" s="1544"/>
      <c r="E1055" s="1545"/>
      <c r="F1055" s="1543"/>
      <c r="G1055" s="1544"/>
      <c r="H1055" s="1543"/>
      <c r="I1055" s="1546" t="s">
        <v>2494</v>
      </c>
      <c r="J1055" s="1547"/>
    </row>
    <row r="1056" spans="1:10" ht="409.5">
      <c r="A1056" s="1583" t="s">
        <v>2395</v>
      </c>
      <c r="B1056" s="1275" t="s">
        <v>2148</v>
      </c>
      <c r="C1056" s="1275" t="s">
        <v>2149</v>
      </c>
      <c r="D1056" s="1263" t="s">
        <v>31</v>
      </c>
      <c r="E1056" s="1262">
        <f>2*1.3</f>
        <v>2.6</v>
      </c>
      <c r="F1056" s="1584"/>
      <c r="G1056" s="1585"/>
      <c r="H1056" s="1539"/>
      <c r="I1056" s="1539"/>
      <c r="J1056" s="1540"/>
    </row>
    <row r="1057" spans="1:10">
      <c r="A1057" s="1542"/>
      <c r="B1057" s="1543"/>
      <c r="C1057" s="1543"/>
      <c r="D1057" s="1544"/>
      <c r="E1057" s="1545"/>
      <c r="F1057" s="1543"/>
      <c r="G1057" s="1544"/>
      <c r="H1057" s="1543"/>
      <c r="I1057" s="1546" t="s">
        <v>2495</v>
      </c>
      <c r="J1057" s="1547"/>
    </row>
    <row r="1058" spans="1:10" ht="409.5">
      <c r="A1058" s="1583" t="s">
        <v>2396</v>
      </c>
      <c r="B1058" s="1275" t="s">
        <v>2151</v>
      </c>
      <c r="C1058" s="1275" t="s">
        <v>2152</v>
      </c>
      <c r="D1058" s="1263" t="s">
        <v>31</v>
      </c>
      <c r="E1058" s="1262">
        <f>2*1.3</f>
        <v>2.6</v>
      </c>
      <c r="F1058" s="1584"/>
      <c r="G1058" s="1585"/>
      <c r="H1058" s="1539"/>
      <c r="I1058" s="1539"/>
      <c r="J1058" s="1540"/>
    </row>
    <row r="1059" spans="1:10">
      <c r="A1059" s="1542"/>
      <c r="B1059" s="1543"/>
      <c r="C1059" s="1543"/>
      <c r="D1059" s="1544"/>
      <c r="E1059" s="1545"/>
      <c r="F1059" s="1543"/>
      <c r="G1059" s="1544"/>
      <c r="H1059" s="1543"/>
      <c r="I1059" s="1546" t="s">
        <v>2496</v>
      </c>
      <c r="J1059" s="1547"/>
    </row>
    <row r="1060" spans="1:10" ht="409.5">
      <c r="A1060" s="1583" t="s">
        <v>2397</v>
      </c>
      <c r="B1060" s="1275" t="s">
        <v>2153</v>
      </c>
      <c r="C1060" s="1275" t="s">
        <v>2154</v>
      </c>
      <c r="D1060" s="1263" t="s">
        <v>31</v>
      </c>
      <c r="E1060" s="1262">
        <f>1*1.3</f>
        <v>1.3</v>
      </c>
      <c r="F1060" s="1584"/>
      <c r="G1060" s="1585"/>
      <c r="H1060" s="1539"/>
      <c r="I1060" s="1539"/>
      <c r="J1060" s="1540"/>
    </row>
    <row r="1061" spans="1:10">
      <c r="A1061" s="1542"/>
      <c r="B1061" s="1543"/>
      <c r="C1061" s="1543"/>
      <c r="D1061" s="1544"/>
      <c r="E1061" s="1545"/>
      <c r="F1061" s="1543"/>
      <c r="G1061" s="1544"/>
      <c r="H1061" s="1543"/>
      <c r="I1061" s="1546" t="s">
        <v>2497</v>
      </c>
      <c r="J1061" s="1547"/>
    </row>
    <row r="1062" spans="1:10" ht="408">
      <c r="A1062" s="1583" t="s">
        <v>2398</v>
      </c>
      <c r="B1062" s="1275" t="s">
        <v>2155</v>
      </c>
      <c r="C1062" s="1275" t="s">
        <v>2156</v>
      </c>
      <c r="D1062" s="1263" t="s">
        <v>31</v>
      </c>
      <c r="E1062" s="1262">
        <f>1*1.3</f>
        <v>1.3</v>
      </c>
      <c r="F1062" s="1584"/>
      <c r="G1062" s="1585"/>
      <c r="H1062" s="1539"/>
      <c r="I1062" s="1539"/>
      <c r="J1062" s="1540"/>
    </row>
    <row r="1063" spans="1:10">
      <c r="A1063" s="1542"/>
      <c r="B1063" s="1543"/>
      <c r="C1063" s="1543"/>
      <c r="D1063" s="1544"/>
      <c r="E1063" s="1545"/>
      <c r="F1063" s="1543"/>
      <c r="G1063" s="1544"/>
      <c r="H1063" s="1543"/>
      <c r="I1063" s="1546" t="s">
        <v>2498</v>
      </c>
      <c r="J1063" s="1547"/>
    </row>
    <row r="1064" spans="1:10" ht="395.25">
      <c r="A1064" s="1583" t="s">
        <v>2399</v>
      </c>
      <c r="B1064" s="1275" t="s">
        <v>2157</v>
      </c>
      <c r="C1064" s="1275" t="s">
        <v>3117</v>
      </c>
      <c r="D1064" s="1263" t="s">
        <v>31</v>
      </c>
      <c r="E1064" s="1262">
        <f>5*1.3</f>
        <v>6.5</v>
      </c>
      <c r="F1064" s="1584"/>
      <c r="G1064" s="1585"/>
      <c r="H1064" s="1539"/>
      <c r="I1064" s="1539"/>
      <c r="J1064" s="1540"/>
    </row>
    <row r="1065" spans="1:10">
      <c r="A1065" s="1542"/>
      <c r="B1065" s="1543"/>
      <c r="C1065" s="1543"/>
      <c r="D1065" s="1544"/>
      <c r="E1065" s="1545"/>
      <c r="F1065" s="1543"/>
      <c r="G1065" s="1544"/>
      <c r="H1065" s="1543"/>
      <c r="I1065" s="1546" t="s">
        <v>2499</v>
      </c>
      <c r="J1065" s="1547"/>
    </row>
    <row r="1066" spans="1:10" ht="409.5">
      <c r="A1066" s="1583" t="s">
        <v>2400</v>
      </c>
      <c r="B1066" s="1275" t="s">
        <v>2159</v>
      </c>
      <c r="C1066" s="1275" t="s">
        <v>3118</v>
      </c>
      <c r="D1066" s="1263" t="s">
        <v>31</v>
      </c>
      <c r="E1066" s="1262">
        <f>2*1.3</f>
        <v>2.6</v>
      </c>
      <c r="F1066" s="1584"/>
      <c r="G1066" s="1585"/>
      <c r="H1066" s="1539"/>
      <c r="I1066" s="1539"/>
      <c r="J1066" s="1540"/>
    </row>
    <row r="1067" spans="1:10">
      <c r="A1067" s="1542"/>
      <c r="B1067" s="1543"/>
      <c r="C1067" s="1543"/>
      <c r="D1067" s="1544"/>
      <c r="E1067" s="1545"/>
      <c r="F1067" s="1543"/>
      <c r="G1067" s="1544"/>
      <c r="H1067" s="1543"/>
      <c r="I1067" s="1546" t="s">
        <v>2500</v>
      </c>
      <c r="J1067" s="1547"/>
    </row>
    <row r="1068" spans="1:10" ht="409.5">
      <c r="A1068" s="1583" t="s">
        <v>2401</v>
      </c>
      <c r="B1068" s="1275" t="s">
        <v>2161</v>
      </c>
      <c r="C1068" s="1275" t="s">
        <v>2162</v>
      </c>
      <c r="D1068" s="1263" t="s">
        <v>31</v>
      </c>
      <c r="E1068" s="1262">
        <f>1*1.3</f>
        <v>1.3</v>
      </c>
      <c r="F1068" s="1584"/>
      <c r="G1068" s="1585"/>
      <c r="H1068" s="1539"/>
      <c r="I1068" s="1539"/>
      <c r="J1068" s="1540"/>
    </row>
    <row r="1069" spans="1:10">
      <c r="A1069" s="1542"/>
      <c r="B1069" s="1543"/>
      <c r="C1069" s="1543"/>
      <c r="D1069" s="1544"/>
      <c r="E1069" s="1545"/>
      <c r="F1069" s="1543"/>
      <c r="G1069" s="1544"/>
      <c r="H1069" s="1543"/>
      <c r="I1069" s="1546" t="s">
        <v>2501</v>
      </c>
      <c r="J1069" s="1547"/>
    </row>
    <row r="1070" spans="1:10" ht="409.5">
      <c r="A1070" s="1583" t="s">
        <v>2402</v>
      </c>
      <c r="B1070" s="1275" t="s">
        <v>2163</v>
      </c>
      <c r="C1070" s="1275" t="s">
        <v>2164</v>
      </c>
      <c r="D1070" s="1263" t="s">
        <v>31</v>
      </c>
      <c r="E1070" s="1262">
        <f>2*1.3</f>
        <v>2.6</v>
      </c>
      <c r="F1070" s="1584"/>
      <c r="G1070" s="1585"/>
      <c r="H1070" s="1539"/>
      <c r="I1070" s="1539"/>
      <c r="J1070" s="1540"/>
    </row>
    <row r="1071" spans="1:10">
      <c r="A1071" s="1542"/>
      <c r="B1071" s="1543"/>
      <c r="C1071" s="1543"/>
      <c r="D1071" s="1544"/>
      <c r="E1071" s="1545"/>
      <c r="F1071" s="1543"/>
      <c r="G1071" s="1544"/>
      <c r="H1071" s="1543"/>
      <c r="I1071" s="1546" t="s">
        <v>2502</v>
      </c>
      <c r="J1071" s="1547"/>
    </row>
    <row r="1072" spans="1:10" ht="344.25">
      <c r="A1072" s="1583" t="s">
        <v>2403</v>
      </c>
      <c r="B1072" s="1283" t="s">
        <v>2165</v>
      </c>
      <c r="C1072" s="1275" t="s">
        <v>2166</v>
      </c>
      <c r="D1072" s="1263" t="s">
        <v>31</v>
      </c>
      <c r="E1072" s="1262">
        <f>2*1.3</f>
        <v>2.6</v>
      </c>
      <c r="F1072" s="1584"/>
      <c r="G1072" s="1585"/>
      <c r="H1072" s="1539"/>
      <c r="I1072" s="1539"/>
      <c r="J1072" s="1540"/>
    </row>
    <row r="1073" spans="1:10">
      <c r="A1073" s="1542"/>
      <c r="B1073" s="1543"/>
      <c r="C1073" s="1543"/>
      <c r="D1073" s="1544"/>
      <c r="E1073" s="1545"/>
      <c r="F1073" s="1543"/>
      <c r="G1073" s="1544"/>
      <c r="H1073" s="1543"/>
      <c r="I1073" s="1546" t="s">
        <v>2503</v>
      </c>
      <c r="J1073" s="1547"/>
    </row>
    <row r="1074" spans="1:10" ht="408">
      <c r="A1074" s="1583" t="s">
        <v>2404</v>
      </c>
      <c r="B1074" s="1283" t="s">
        <v>2167</v>
      </c>
      <c r="C1074" s="1275" t="s">
        <v>2168</v>
      </c>
      <c r="D1074" s="1263" t="s">
        <v>31</v>
      </c>
      <c r="E1074" s="1262">
        <f>3*1.3</f>
        <v>3.9000000000000004</v>
      </c>
      <c r="F1074" s="1584"/>
      <c r="G1074" s="1585"/>
      <c r="H1074" s="1539"/>
      <c r="I1074" s="1539"/>
      <c r="J1074" s="1540"/>
    </row>
    <row r="1075" spans="1:10">
      <c r="A1075" s="1542"/>
      <c r="B1075" s="1543"/>
      <c r="C1075" s="1543"/>
      <c r="D1075" s="1544"/>
      <c r="E1075" s="1545"/>
      <c r="F1075" s="1543"/>
      <c r="G1075" s="1544"/>
      <c r="H1075" s="1543"/>
      <c r="I1075" s="1546" t="s">
        <v>2504</v>
      </c>
      <c r="J1075" s="1547"/>
    </row>
    <row r="1076" spans="1:10" ht="409.5">
      <c r="A1076" s="1583" t="s">
        <v>2405</v>
      </c>
      <c r="B1076" s="1283" t="s">
        <v>2169</v>
      </c>
      <c r="C1076" s="1275" t="s">
        <v>2170</v>
      </c>
      <c r="D1076" s="1263" t="s">
        <v>31</v>
      </c>
      <c r="E1076" s="1262">
        <f>2*1.3</f>
        <v>2.6</v>
      </c>
      <c r="F1076" s="1584"/>
      <c r="G1076" s="1585"/>
      <c r="H1076" s="1539"/>
      <c r="I1076" s="1539"/>
      <c r="J1076" s="1540"/>
    </row>
    <row r="1077" spans="1:10">
      <c r="A1077" s="1542"/>
      <c r="B1077" s="1543"/>
      <c r="C1077" s="1543"/>
      <c r="D1077" s="1544"/>
      <c r="E1077" s="1545"/>
      <c r="F1077" s="1543"/>
      <c r="G1077" s="1544"/>
      <c r="H1077" s="1543"/>
      <c r="I1077" s="1546" t="s">
        <v>2505</v>
      </c>
      <c r="J1077" s="1547"/>
    </row>
    <row r="1078" spans="1:10" ht="408">
      <c r="A1078" s="1583" t="s">
        <v>2406</v>
      </c>
      <c r="B1078" s="1516" t="s">
        <v>2171</v>
      </c>
      <c r="C1078" s="1275" t="s">
        <v>2172</v>
      </c>
      <c r="D1078" s="1263"/>
      <c r="E1078" s="1262">
        <f>2*1.3</f>
        <v>2.6</v>
      </c>
      <c r="F1078" s="1584"/>
      <c r="G1078" s="1585"/>
      <c r="H1078" s="1539"/>
      <c r="I1078" s="1539"/>
      <c r="J1078" s="1540"/>
    </row>
    <row r="1079" spans="1:10">
      <c r="A1079" s="1542"/>
      <c r="B1079" s="1543"/>
      <c r="C1079" s="1543"/>
      <c r="D1079" s="1544"/>
      <c r="E1079" s="1545"/>
      <c r="F1079" s="1543"/>
      <c r="G1079" s="1544"/>
      <c r="H1079" s="1543"/>
      <c r="I1079" s="1546" t="s">
        <v>2506</v>
      </c>
      <c r="J1079" s="1547"/>
    </row>
    <row r="1080" spans="1:10" ht="409.5">
      <c r="A1080" s="1583" t="s">
        <v>2407</v>
      </c>
      <c r="B1080" s="1283" t="s">
        <v>2173</v>
      </c>
      <c r="C1080" s="1275" t="s">
        <v>2174</v>
      </c>
      <c r="D1080" s="1263" t="s">
        <v>31</v>
      </c>
      <c r="E1080" s="1262">
        <f>2*1.3</f>
        <v>2.6</v>
      </c>
      <c r="F1080" s="1584"/>
      <c r="G1080" s="1585"/>
      <c r="H1080" s="1539"/>
      <c r="I1080" s="1539"/>
      <c r="J1080" s="1540"/>
    </row>
    <row r="1081" spans="1:10">
      <c r="A1081" s="1542"/>
      <c r="B1081" s="1543"/>
      <c r="C1081" s="1543"/>
      <c r="D1081" s="1544"/>
      <c r="E1081" s="1545"/>
      <c r="F1081" s="1543"/>
      <c r="G1081" s="1544"/>
      <c r="H1081" s="1543"/>
      <c r="I1081" s="1546" t="s">
        <v>2507</v>
      </c>
      <c r="J1081" s="1547"/>
    </row>
    <row r="1082" spans="1:10" ht="409.5">
      <c r="A1082" s="1583" t="s">
        <v>2408</v>
      </c>
      <c r="B1082" s="1283" t="s">
        <v>2175</v>
      </c>
      <c r="C1082" s="1275" t="s">
        <v>2176</v>
      </c>
      <c r="D1082" s="1263" t="s">
        <v>31</v>
      </c>
      <c r="E1082" s="1262">
        <f>3*1.3</f>
        <v>3.9000000000000004</v>
      </c>
      <c r="F1082" s="1584"/>
      <c r="G1082" s="1585"/>
      <c r="H1082" s="1539"/>
      <c r="I1082" s="1539"/>
      <c r="J1082" s="1540"/>
    </row>
    <row r="1083" spans="1:10">
      <c r="A1083" s="1542"/>
      <c r="B1083" s="1543"/>
      <c r="C1083" s="1543"/>
      <c r="D1083" s="1544"/>
      <c r="E1083" s="1545"/>
      <c r="F1083" s="1543"/>
      <c r="G1083" s="1544"/>
      <c r="H1083" s="1543"/>
      <c r="I1083" s="1546" t="s">
        <v>2508</v>
      </c>
      <c r="J1083" s="1547"/>
    </row>
    <row r="1084" spans="1:10" ht="409.5">
      <c r="A1084" s="1583" t="s">
        <v>50</v>
      </c>
      <c r="B1084" s="1283" t="s">
        <v>2177</v>
      </c>
      <c r="C1084" s="1275" t="s">
        <v>2178</v>
      </c>
      <c r="D1084" s="1263" t="s">
        <v>31</v>
      </c>
      <c r="E1084" s="1262">
        <f>2*1.3</f>
        <v>2.6</v>
      </c>
      <c r="F1084" s="1584"/>
      <c r="G1084" s="1585"/>
      <c r="H1084" s="1539"/>
      <c r="I1084" s="1539"/>
      <c r="J1084" s="1540"/>
    </row>
    <row r="1085" spans="1:10">
      <c r="A1085" s="1542"/>
      <c r="B1085" s="1543"/>
      <c r="C1085" s="1543"/>
      <c r="D1085" s="1544"/>
      <c r="E1085" s="1545"/>
      <c r="F1085" s="1543"/>
      <c r="G1085" s="1544"/>
      <c r="H1085" s="1543"/>
      <c r="I1085" s="1546" t="s">
        <v>2509</v>
      </c>
      <c r="J1085" s="1547"/>
    </row>
    <row r="1086" spans="1:10" ht="409.5">
      <c r="A1086" s="1583" t="s">
        <v>2409</v>
      </c>
      <c r="B1086" s="1283" t="s">
        <v>2179</v>
      </c>
      <c r="C1086" s="1275" t="s">
        <v>2180</v>
      </c>
      <c r="D1086" s="1263" t="s">
        <v>31</v>
      </c>
      <c r="E1086" s="1262">
        <f>2*1.3</f>
        <v>2.6</v>
      </c>
      <c r="F1086" s="1584"/>
      <c r="G1086" s="1585"/>
      <c r="H1086" s="1539"/>
      <c r="I1086" s="1539"/>
      <c r="J1086" s="1540"/>
    </row>
    <row r="1087" spans="1:10">
      <c r="A1087" s="1542"/>
      <c r="B1087" s="1543"/>
      <c r="C1087" s="1543"/>
      <c r="D1087" s="1544"/>
      <c r="E1087" s="1545"/>
      <c r="F1087" s="1543"/>
      <c r="G1087" s="1544"/>
      <c r="H1087" s="1543"/>
      <c r="I1087" s="1546" t="s">
        <v>2510</v>
      </c>
      <c r="J1087" s="1547"/>
    </row>
    <row r="1088" spans="1:10" ht="409.5">
      <c r="A1088" s="1583" t="s">
        <v>2410</v>
      </c>
      <c r="B1088" s="1283" t="s">
        <v>2181</v>
      </c>
      <c r="C1088" s="1275" t="s">
        <v>2182</v>
      </c>
      <c r="D1088" s="1263" t="s">
        <v>31</v>
      </c>
      <c r="E1088" s="1262">
        <f>2*1.3</f>
        <v>2.6</v>
      </c>
      <c r="F1088" s="1584"/>
      <c r="G1088" s="1585"/>
      <c r="H1088" s="1539"/>
      <c r="I1088" s="1539"/>
      <c r="J1088" s="1540"/>
    </row>
    <row r="1089" spans="1:10">
      <c r="A1089" s="1542"/>
      <c r="B1089" s="1543"/>
      <c r="C1089" s="1543"/>
      <c r="D1089" s="1544"/>
      <c r="E1089" s="1545"/>
      <c r="F1089" s="1543"/>
      <c r="G1089" s="1544"/>
      <c r="H1089" s="1543"/>
      <c r="I1089" s="1546" t="s">
        <v>2511</v>
      </c>
      <c r="J1089" s="1547"/>
    </row>
    <row r="1090" spans="1:10" ht="408">
      <c r="A1090" s="1583" t="s">
        <v>2411</v>
      </c>
      <c r="B1090" s="1283" t="s">
        <v>2184</v>
      </c>
      <c r="C1090" s="1275" t="s">
        <v>2185</v>
      </c>
      <c r="D1090" s="1263" t="s">
        <v>31</v>
      </c>
      <c r="E1090" s="1262">
        <f>3*1.3</f>
        <v>3.9000000000000004</v>
      </c>
      <c r="F1090" s="1584"/>
      <c r="G1090" s="1585"/>
      <c r="H1090" s="1539"/>
      <c r="I1090" s="1539"/>
      <c r="J1090" s="1540"/>
    </row>
    <row r="1091" spans="1:10">
      <c r="A1091" s="1542"/>
      <c r="B1091" s="1543"/>
      <c r="C1091" s="1543"/>
      <c r="D1091" s="1544"/>
      <c r="E1091" s="1545"/>
      <c r="F1091" s="1543"/>
      <c r="G1091" s="1544"/>
      <c r="H1091" s="1543"/>
      <c r="I1091" s="1546" t="s">
        <v>2512</v>
      </c>
      <c r="J1091" s="1547"/>
    </row>
    <row r="1092" spans="1:10" ht="409.5">
      <c r="A1092" s="1583" t="s">
        <v>2412</v>
      </c>
      <c r="B1092" s="1283" t="s">
        <v>2187</v>
      </c>
      <c r="C1092" s="1275" t="s">
        <v>2188</v>
      </c>
      <c r="D1092" s="1263" t="s">
        <v>31</v>
      </c>
      <c r="E1092" s="1262">
        <f>4*1.3</f>
        <v>5.2</v>
      </c>
      <c r="F1092" s="1584"/>
      <c r="G1092" s="1585"/>
      <c r="H1092" s="1539"/>
      <c r="I1092" s="1539"/>
      <c r="J1092" s="1540"/>
    </row>
    <row r="1093" spans="1:10">
      <c r="A1093" s="1542"/>
      <c r="B1093" s="1543"/>
      <c r="C1093" s="1543"/>
      <c r="D1093" s="1544"/>
      <c r="E1093" s="1545"/>
      <c r="F1093" s="1543"/>
      <c r="G1093" s="1544"/>
      <c r="H1093" s="1543"/>
      <c r="I1093" s="1546" t="s">
        <v>2513</v>
      </c>
      <c r="J1093" s="1547"/>
    </row>
    <row r="1094" spans="1:10" ht="409.5">
      <c r="A1094" s="1583" t="s">
        <v>2413</v>
      </c>
      <c r="B1094" s="1283" t="s">
        <v>2190</v>
      </c>
      <c r="C1094" s="1275" t="s">
        <v>2191</v>
      </c>
      <c r="D1094" s="1263" t="s">
        <v>31</v>
      </c>
      <c r="E1094" s="1262">
        <f>1*1.3</f>
        <v>1.3</v>
      </c>
      <c r="F1094" s="1584"/>
      <c r="G1094" s="1585"/>
      <c r="H1094" s="1539"/>
      <c r="I1094" s="1539"/>
      <c r="J1094" s="1540"/>
    </row>
    <row r="1095" spans="1:10">
      <c r="A1095" s="1542"/>
      <c r="B1095" s="1543"/>
      <c r="C1095" s="1543"/>
      <c r="D1095" s="1544"/>
      <c r="E1095" s="1545"/>
      <c r="F1095" s="1543"/>
      <c r="G1095" s="1544"/>
      <c r="H1095" s="1543"/>
      <c r="I1095" s="1546" t="s">
        <v>2514</v>
      </c>
      <c r="J1095" s="1547"/>
    </row>
    <row r="1096" spans="1:10" ht="409.5">
      <c r="A1096" s="1583" t="s">
        <v>2414</v>
      </c>
      <c r="B1096" s="1283" t="s">
        <v>2193</v>
      </c>
      <c r="C1096" s="1275" t="s">
        <v>2194</v>
      </c>
      <c r="D1096" s="1263" t="s">
        <v>31</v>
      </c>
      <c r="E1096" s="1262">
        <f>3*1.3</f>
        <v>3.9000000000000004</v>
      </c>
      <c r="F1096" s="1584"/>
      <c r="G1096" s="1585"/>
      <c r="H1096" s="1539"/>
      <c r="I1096" s="1539"/>
      <c r="J1096" s="1540"/>
    </row>
    <row r="1097" spans="1:10">
      <c r="A1097" s="1542"/>
      <c r="B1097" s="1543"/>
      <c r="C1097" s="1543"/>
      <c r="D1097" s="1544"/>
      <c r="E1097" s="1545"/>
      <c r="F1097" s="1543"/>
      <c r="G1097" s="1544"/>
      <c r="H1097" s="1543"/>
      <c r="I1097" s="1546" t="s">
        <v>2515</v>
      </c>
      <c r="J1097" s="1547"/>
    </row>
    <row r="1098" spans="1:10" ht="409.5">
      <c r="A1098" s="1583" t="s">
        <v>2415</v>
      </c>
      <c r="B1098" s="1283" t="s">
        <v>2196</v>
      </c>
      <c r="C1098" s="1275" t="s">
        <v>2197</v>
      </c>
      <c r="D1098" s="1263" t="s">
        <v>31</v>
      </c>
      <c r="E1098" s="1262">
        <f>2*1.3</f>
        <v>2.6</v>
      </c>
      <c r="F1098" s="1584"/>
      <c r="G1098" s="1585"/>
      <c r="H1098" s="1539"/>
      <c r="I1098" s="1539"/>
      <c r="J1098" s="1540"/>
    </row>
    <row r="1099" spans="1:10">
      <c r="A1099" s="1542"/>
      <c r="B1099" s="1543"/>
      <c r="C1099" s="1543"/>
      <c r="D1099" s="1544"/>
      <c r="E1099" s="1545"/>
      <c r="F1099" s="1543"/>
      <c r="G1099" s="1544"/>
      <c r="H1099" s="1543"/>
      <c r="I1099" s="1546" t="s">
        <v>2516</v>
      </c>
      <c r="J1099" s="1547"/>
    </row>
    <row r="1100" spans="1:10" ht="409.5">
      <c r="A1100" s="1583" t="s">
        <v>2416</v>
      </c>
      <c r="B1100" s="1283" t="s">
        <v>2199</v>
      </c>
      <c r="C1100" s="1275" t="s">
        <v>2200</v>
      </c>
      <c r="D1100" s="1263" t="s">
        <v>31</v>
      </c>
      <c r="E1100" s="1262">
        <f>2*1.3</f>
        <v>2.6</v>
      </c>
      <c r="F1100" s="1584"/>
      <c r="G1100" s="1585"/>
      <c r="H1100" s="1539"/>
      <c r="I1100" s="1539"/>
      <c r="J1100" s="1540"/>
    </row>
    <row r="1101" spans="1:10">
      <c r="A1101" s="1542"/>
      <c r="B1101" s="1543"/>
      <c r="C1101" s="1543"/>
      <c r="D1101" s="1544"/>
      <c r="E1101" s="1545"/>
      <c r="F1101" s="1543"/>
      <c r="G1101" s="1544"/>
      <c r="H1101" s="1543"/>
      <c r="I1101" s="1546" t="s">
        <v>2517</v>
      </c>
      <c r="J1101" s="1547"/>
    </row>
    <row r="1102" spans="1:10" ht="369.75">
      <c r="A1102" s="1583" t="s">
        <v>2417</v>
      </c>
      <c r="B1102" s="1283" t="s">
        <v>2202</v>
      </c>
      <c r="C1102" s="1275" t="s">
        <v>2203</v>
      </c>
      <c r="D1102" s="1263" t="s">
        <v>31</v>
      </c>
      <c r="E1102" s="1262">
        <f>3*1.3</f>
        <v>3.9000000000000004</v>
      </c>
      <c r="F1102" s="1584"/>
      <c r="G1102" s="1585"/>
      <c r="H1102" s="1539"/>
      <c r="I1102" s="1539"/>
      <c r="J1102" s="1540"/>
    </row>
    <row r="1103" spans="1:10">
      <c r="A1103" s="1542"/>
      <c r="B1103" s="1543"/>
      <c r="C1103" s="1543"/>
      <c r="D1103" s="1544"/>
      <c r="E1103" s="1545"/>
      <c r="F1103" s="1543"/>
      <c r="G1103" s="1544"/>
      <c r="H1103" s="1543"/>
      <c r="I1103" s="1546" t="s">
        <v>2518</v>
      </c>
      <c r="J1103" s="1547"/>
    </row>
    <row r="1104" spans="1:10" ht="409.5">
      <c r="A1104" s="1583" t="s">
        <v>2418</v>
      </c>
      <c r="B1104" s="1283" t="s">
        <v>2205</v>
      </c>
      <c r="C1104" s="1275" t="s">
        <v>2206</v>
      </c>
      <c r="D1104" s="1263" t="s">
        <v>31</v>
      </c>
      <c r="E1104" s="1262">
        <f>1*1.3</f>
        <v>1.3</v>
      </c>
      <c r="F1104" s="1584"/>
      <c r="G1104" s="1585"/>
      <c r="H1104" s="1539"/>
      <c r="I1104" s="1539"/>
      <c r="J1104" s="1540"/>
    </row>
    <row r="1105" spans="1:10">
      <c r="A1105" s="1542"/>
      <c r="B1105" s="1543"/>
      <c r="C1105" s="1543"/>
      <c r="D1105" s="1544"/>
      <c r="E1105" s="1545"/>
      <c r="F1105" s="1543"/>
      <c r="G1105" s="1544"/>
      <c r="H1105" s="1543"/>
      <c r="I1105" s="1546" t="s">
        <v>2519</v>
      </c>
      <c r="J1105" s="1547"/>
    </row>
    <row r="1106" spans="1:10" ht="409.5">
      <c r="A1106" s="1583" t="s">
        <v>2419</v>
      </c>
      <c r="B1106" s="1283" t="s">
        <v>2208</v>
      </c>
      <c r="C1106" s="1275" t="s">
        <v>2209</v>
      </c>
      <c r="D1106" s="1263" t="s">
        <v>31</v>
      </c>
      <c r="E1106" s="1262">
        <f>2*1.3</f>
        <v>2.6</v>
      </c>
      <c r="F1106" s="1584"/>
      <c r="G1106" s="1585"/>
      <c r="H1106" s="1539"/>
      <c r="I1106" s="1539"/>
      <c r="J1106" s="1540"/>
    </row>
    <row r="1107" spans="1:10">
      <c r="A1107" s="1542"/>
      <c r="B1107" s="1543"/>
      <c r="C1107" s="1543"/>
      <c r="D1107" s="1544"/>
      <c r="E1107" s="1545"/>
      <c r="F1107" s="1543"/>
      <c r="G1107" s="1544"/>
      <c r="H1107" s="1543"/>
      <c r="I1107" s="1546" t="s">
        <v>2520</v>
      </c>
      <c r="J1107" s="1547"/>
    </row>
    <row r="1108" spans="1:10" ht="409.5">
      <c r="A1108" s="1583" t="s">
        <v>2420</v>
      </c>
      <c r="B1108" s="1283" t="s">
        <v>2211</v>
      </c>
      <c r="C1108" s="1275" t="s">
        <v>2212</v>
      </c>
      <c r="D1108" s="1263" t="s">
        <v>31</v>
      </c>
      <c r="E1108" s="1262">
        <f>4*1.3</f>
        <v>5.2</v>
      </c>
      <c r="F1108" s="1584"/>
      <c r="G1108" s="1585"/>
      <c r="H1108" s="1539"/>
      <c r="I1108" s="1539"/>
      <c r="J1108" s="1540"/>
    </row>
    <row r="1109" spans="1:10">
      <c r="A1109" s="1542"/>
      <c r="B1109" s="1543"/>
      <c r="C1109" s="1543"/>
      <c r="D1109" s="1544"/>
      <c r="E1109" s="1545"/>
      <c r="F1109" s="1543"/>
      <c r="G1109" s="1544"/>
      <c r="H1109" s="1543"/>
      <c r="I1109" s="1546" t="s">
        <v>2521</v>
      </c>
      <c r="J1109" s="1547"/>
    </row>
    <row r="1110" spans="1:10" ht="409.5">
      <c r="A1110" s="1583" t="s">
        <v>2421</v>
      </c>
      <c r="B1110" s="1275" t="s">
        <v>2214</v>
      </c>
      <c r="C1110" s="1275" t="s">
        <v>2215</v>
      </c>
      <c r="D1110" s="1263" t="s">
        <v>31</v>
      </c>
      <c r="E1110" s="1262">
        <f>2*1.3</f>
        <v>2.6</v>
      </c>
      <c r="F1110" s="1584"/>
      <c r="G1110" s="1585"/>
      <c r="H1110" s="1539"/>
      <c r="I1110" s="1539"/>
      <c r="J1110" s="1540"/>
    </row>
    <row r="1111" spans="1:10">
      <c r="A1111" s="1542"/>
      <c r="B1111" s="1543"/>
      <c r="C1111" s="1543"/>
      <c r="D1111" s="1544"/>
      <c r="E1111" s="1545"/>
      <c r="F1111" s="1543"/>
      <c r="G1111" s="1544"/>
      <c r="H1111" s="1543"/>
      <c r="I1111" s="1546" t="s">
        <v>2522</v>
      </c>
      <c r="J1111" s="1547"/>
    </row>
    <row r="1112" spans="1:10" ht="409.5">
      <c r="A1112" s="1583" t="s">
        <v>2422</v>
      </c>
      <c r="B1112" s="1275" t="s">
        <v>2217</v>
      </c>
      <c r="C1112" s="1275" t="s">
        <v>2218</v>
      </c>
      <c r="D1112" s="1263" t="s">
        <v>31</v>
      </c>
      <c r="E1112" s="1262">
        <f>3*1.3</f>
        <v>3.9000000000000004</v>
      </c>
      <c r="F1112" s="1584"/>
      <c r="G1112" s="1585"/>
      <c r="H1112" s="1539"/>
      <c r="I1112" s="1539"/>
      <c r="J1112" s="1540"/>
    </row>
    <row r="1113" spans="1:10">
      <c r="A1113" s="1542"/>
      <c r="B1113" s="1543"/>
      <c r="C1113" s="1543"/>
      <c r="D1113" s="1544"/>
      <c r="E1113" s="1545"/>
      <c r="F1113" s="1543"/>
      <c r="G1113" s="1544"/>
      <c r="H1113" s="1543"/>
      <c r="I1113" s="1546" t="s">
        <v>2523</v>
      </c>
      <c r="J1113" s="1547"/>
    </row>
    <row r="1114" spans="1:10" ht="409.5">
      <c r="A1114" s="1583" t="s">
        <v>2423</v>
      </c>
      <c r="B1114" s="1275" t="s">
        <v>2220</v>
      </c>
      <c r="C1114" s="1275" t="s">
        <v>2221</v>
      </c>
      <c r="D1114" s="1263" t="s">
        <v>31</v>
      </c>
      <c r="E1114" s="1262">
        <f>1*1.3</f>
        <v>1.3</v>
      </c>
      <c r="F1114" s="1584"/>
      <c r="G1114" s="1585"/>
      <c r="H1114" s="1539"/>
      <c r="I1114" s="1539"/>
      <c r="J1114" s="1540"/>
    </row>
    <row r="1115" spans="1:10">
      <c r="A1115" s="1542"/>
      <c r="B1115" s="1543"/>
      <c r="C1115" s="1543"/>
      <c r="D1115" s="1544"/>
      <c r="E1115" s="1545"/>
      <c r="F1115" s="1543"/>
      <c r="G1115" s="1544"/>
      <c r="H1115" s="1543"/>
      <c r="I1115" s="1546" t="s">
        <v>2524</v>
      </c>
      <c r="J1115" s="1547"/>
    </row>
    <row r="1116" spans="1:10" ht="331.5">
      <c r="A1116" s="1583" t="s">
        <v>2424</v>
      </c>
      <c r="B1116" s="1275" t="s">
        <v>2223</v>
      </c>
      <c r="C1116" s="1275" t="s">
        <v>2224</v>
      </c>
      <c r="D1116" s="1263" t="s">
        <v>31</v>
      </c>
      <c r="E1116" s="1262">
        <f>2*1.3</f>
        <v>2.6</v>
      </c>
      <c r="F1116" s="1584"/>
      <c r="G1116" s="1585"/>
      <c r="H1116" s="1539"/>
      <c r="I1116" s="1539"/>
      <c r="J1116" s="1540"/>
    </row>
    <row r="1117" spans="1:10">
      <c r="A1117" s="1542"/>
      <c r="B1117" s="1543"/>
      <c r="C1117" s="1543"/>
      <c r="D1117" s="1544"/>
      <c r="E1117" s="1545"/>
      <c r="F1117" s="1543"/>
      <c r="G1117" s="1544"/>
      <c r="H1117" s="1543"/>
      <c r="I1117" s="1546" t="s">
        <v>2525</v>
      </c>
      <c r="J1117" s="1547"/>
    </row>
    <row r="1118" spans="1:10" ht="409.5">
      <c r="A1118" s="1583" t="s">
        <v>2425</v>
      </c>
      <c r="B1118" s="1275" t="s">
        <v>2226</v>
      </c>
      <c r="C1118" s="1275" t="s">
        <v>2227</v>
      </c>
      <c r="D1118" s="1263" t="s">
        <v>31</v>
      </c>
      <c r="E1118" s="1262">
        <f>2*1.3</f>
        <v>2.6</v>
      </c>
      <c r="F1118" s="1584"/>
      <c r="G1118" s="1585"/>
      <c r="H1118" s="1539"/>
      <c r="I1118" s="1539"/>
      <c r="J1118" s="1540"/>
    </row>
    <row r="1119" spans="1:10">
      <c r="A1119" s="1542"/>
      <c r="B1119" s="1543"/>
      <c r="C1119" s="1543"/>
      <c r="D1119" s="1544"/>
      <c r="E1119" s="1545"/>
      <c r="F1119" s="1543"/>
      <c r="G1119" s="1544"/>
      <c r="H1119" s="1543"/>
      <c r="I1119" s="1546" t="s">
        <v>2526</v>
      </c>
      <c r="J1119" s="1547"/>
    </row>
    <row r="1120" spans="1:10" ht="409.5">
      <c r="A1120" s="1583" t="s">
        <v>2426</v>
      </c>
      <c r="B1120" s="1275" t="s">
        <v>2229</v>
      </c>
      <c r="C1120" s="1275" t="s">
        <v>2230</v>
      </c>
      <c r="D1120" s="1263" t="s">
        <v>31</v>
      </c>
      <c r="E1120" s="1262">
        <f>1*1.3</f>
        <v>1.3</v>
      </c>
      <c r="F1120" s="1584"/>
      <c r="G1120" s="1585"/>
      <c r="H1120" s="1539"/>
      <c r="I1120" s="1539"/>
      <c r="J1120" s="1540"/>
    </row>
    <row r="1121" spans="1:10">
      <c r="A1121" s="1542"/>
      <c r="B1121" s="1543"/>
      <c r="C1121" s="1543"/>
      <c r="D1121" s="1544"/>
      <c r="E1121" s="1545"/>
      <c r="F1121" s="1543"/>
      <c r="G1121" s="1544"/>
      <c r="H1121" s="1543"/>
      <c r="I1121" s="1546" t="s">
        <v>2527</v>
      </c>
      <c r="J1121" s="1547"/>
    </row>
    <row r="1122" spans="1:10" ht="409.5">
      <c r="A1122" s="1583" t="s">
        <v>2427</v>
      </c>
      <c r="B1122" s="1275" t="s">
        <v>2232</v>
      </c>
      <c r="C1122" s="1275" t="s">
        <v>2233</v>
      </c>
      <c r="D1122" s="1263" t="s">
        <v>31</v>
      </c>
      <c r="E1122" s="1262">
        <f>1*1.3</f>
        <v>1.3</v>
      </c>
      <c r="F1122" s="1584"/>
      <c r="G1122" s="1585"/>
      <c r="H1122" s="1539"/>
      <c r="I1122" s="1539"/>
      <c r="J1122" s="1540"/>
    </row>
    <row r="1123" spans="1:10">
      <c r="A1123" s="1542"/>
      <c r="B1123" s="1543"/>
      <c r="C1123" s="1543"/>
      <c r="D1123" s="1544"/>
      <c r="E1123" s="1545"/>
      <c r="F1123" s="1543"/>
      <c r="G1123" s="1544"/>
      <c r="H1123" s="1543"/>
      <c r="I1123" s="1546" t="s">
        <v>2528</v>
      </c>
      <c r="J1123" s="1547"/>
    </row>
    <row r="1124" spans="1:10" ht="409.5">
      <c r="A1124" s="1583" t="s">
        <v>2428</v>
      </c>
      <c r="B1124" s="1275" t="s">
        <v>2235</v>
      </c>
      <c r="C1124" s="1275" t="s">
        <v>2236</v>
      </c>
      <c r="D1124" s="1263" t="s">
        <v>31</v>
      </c>
      <c r="E1124" s="1262">
        <f>2*1.3</f>
        <v>2.6</v>
      </c>
      <c r="F1124" s="1584"/>
      <c r="G1124" s="1585"/>
      <c r="H1124" s="1539"/>
      <c r="I1124" s="1539"/>
      <c r="J1124" s="1540"/>
    </row>
    <row r="1125" spans="1:10">
      <c r="A1125" s="1542"/>
      <c r="B1125" s="1543"/>
      <c r="C1125" s="1543"/>
      <c r="D1125" s="1544"/>
      <c r="E1125" s="1545"/>
      <c r="F1125" s="1543"/>
      <c r="G1125" s="1544"/>
      <c r="H1125" s="1543"/>
      <c r="I1125" s="1546" t="s">
        <v>2529</v>
      </c>
      <c r="J1125" s="1547"/>
    </row>
    <row r="1126" spans="1:10" ht="409.5">
      <c r="A1126" s="1583" t="s">
        <v>2429</v>
      </c>
      <c r="B1126" s="1275" t="s">
        <v>2238</v>
      </c>
      <c r="C1126" s="1275" t="s">
        <v>2239</v>
      </c>
      <c r="D1126" s="1263" t="s">
        <v>31</v>
      </c>
      <c r="E1126" s="1262">
        <f>2*1.3</f>
        <v>2.6</v>
      </c>
      <c r="F1126" s="1584"/>
      <c r="G1126" s="1585"/>
      <c r="H1126" s="1539"/>
      <c r="I1126" s="1539"/>
      <c r="J1126" s="1540"/>
    </row>
    <row r="1127" spans="1:10">
      <c r="A1127" s="1542"/>
      <c r="B1127" s="1543"/>
      <c r="C1127" s="1543"/>
      <c r="D1127" s="1544"/>
      <c r="E1127" s="1545"/>
      <c r="F1127" s="1543"/>
      <c r="G1127" s="1544"/>
      <c r="H1127" s="1543"/>
      <c r="I1127" s="1546" t="s">
        <v>2530</v>
      </c>
      <c r="J1127" s="1547"/>
    </row>
    <row r="1128" spans="1:10" ht="409.5">
      <c r="A1128" s="1583" t="s">
        <v>2430</v>
      </c>
      <c r="B1128" s="1275" t="s">
        <v>2241</v>
      </c>
      <c r="C1128" s="1275" t="s">
        <v>2242</v>
      </c>
      <c r="D1128" s="1263" t="s">
        <v>31</v>
      </c>
      <c r="E1128" s="1262">
        <f>2*1.3</f>
        <v>2.6</v>
      </c>
      <c r="F1128" s="1584"/>
      <c r="G1128" s="1585"/>
      <c r="H1128" s="1539"/>
      <c r="I1128" s="1539"/>
      <c r="J1128" s="1540"/>
    </row>
    <row r="1129" spans="1:10">
      <c r="A1129" s="1542"/>
      <c r="B1129" s="1543"/>
      <c r="C1129" s="1543"/>
      <c r="D1129" s="1544"/>
      <c r="E1129" s="1545"/>
      <c r="F1129" s="1543"/>
      <c r="G1129" s="1544"/>
      <c r="H1129" s="1543"/>
      <c r="I1129" s="1546" t="s">
        <v>2531</v>
      </c>
      <c r="J1129" s="1547"/>
    </row>
    <row r="1130" spans="1:10" ht="409.5">
      <c r="A1130" s="1583" t="s">
        <v>2431</v>
      </c>
      <c r="B1130" s="1275" t="s">
        <v>3119</v>
      </c>
      <c r="C1130" s="1275" t="s">
        <v>2245</v>
      </c>
      <c r="D1130" s="1263" t="s">
        <v>31</v>
      </c>
      <c r="E1130" s="1262">
        <f>4*1.3</f>
        <v>5.2</v>
      </c>
      <c r="F1130" s="1584"/>
      <c r="G1130" s="1585"/>
      <c r="H1130" s="1539"/>
      <c r="I1130" s="1539"/>
      <c r="J1130" s="1540"/>
    </row>
    <row r="1131" spans="1:10">
      <c r="A1131" s="1542"/>
      <c r="B1131" s="1543"/>
      <c r="C1131" s="1543"/>
      <c r="D1131" s="1544"/>
      <c r="E1131" s="1545"/>
      <c r="F1131" s="1543"/>
      <c r="G1131" s="1544"/>
      <c r="H1131" s="1543"/>
      <c r="I1131" s="1546" t="s">
        <v>2532</v>
      </c>
      <c r="J1131" s="1547"/>
    </row>
    <row r="1132" spans="1:10" ht="409.5">
      <c r="A1132" s="1583" t="s">
        <v>2432</v>
      </c>
      <c r="B1132" s="1275" t="s">
        <v>2247</v>
      </c>
      <c r="C1132" s="1275" t="s">
        <v>2248</v>
      </c>
      <c r="D1132" s="1263" t="s">
        <v>31</v>
      </c>
      <c r="E1132" s="1262">
        <f>4*1.3</f>
        <v>5.2</v>
      </c>
      <c r="F1132" s="1584"/>
      <c r="G1132" s="1585"/>
      <c r="H1132" s="1539"/>
      <c r="I1132" s="1539"/>
      <c r="J1132" s="1540"/>
    </row>
    <row r="1133" spans="1:10">
      <c r="A1133" s="1542"/>
      <c r="B1133" s="1543"/>
      <c r="C1133" s="1543"/>
      <c r="D1133" s="1544"/>
      <c r="E1133" s="1545"/>
      <c r="F1133" s="1543"/>
      <c r="G1133" s="1544"/>
      <c r="H1133" s="1543"/>
      <c r="I1133" s="1546" t="s">
        <v>2533</v>
      </c>
      <c r="J1133" s="1547"/>
    </row>
    <row r="1134" spans="1:10" ht="409.5">
      <c r="A1134" s="1583" t="s">
        <v>2433</v>
      </c>
      <c r="B1134" s="1275" t="s">
        <v>2250</v>
      </c>
      <c r="C1134" s="1275" t="s">
        <v>2251</v>
      </c>
      <c r="D1134" s="1263" t="s">
        <v>31</v>
      </c>
      <c r="E1134" s="1262">
        <f>2*1.3</f>
        <v>2.6</v>
      </c>
      <c r="F1134" s="1584"/>
      <c r="G1134" s="1585"/>
      <c r="H1134" s="1539"/>
      <c r="I1134" s="1539"/>
      <c r="J1134" s="1540"/>
    </row>
    <row r="1135" spans="1:10">
      <c r="A1135" s="1542"/>
      <c r="B1135" s="1543"/>
      <c r="C1135" s="1543"/>
      <c r="D1135" s="1544"/>
      <c r="E1135" s="1545"/>
      <c r="F1135" s="1543"/>
      <c r="G1135" s="1544"/>
      <c r="H1135" s="1543"/>
      <c r="I1135" s="1546" t="s">
        <v>2534</v>
      </c>
      <c r="J1135" s="1547"/>
    </row>
    <row r="1136" spans="1:10" ht="409.5">
      <c r="A1136" s="1583" t="s">
        <v>2434</v>
      </c>
      <c r="B1136" s="1275" t="s">
        <v>2253</v>
      </c>
      <c r="C1136" s="1275" t="s">
        <v>2254</v>
      </c>
      <c r="D1136" s="1263" t="s">
        <v>31</v>
      </c>
      <c r="E1136" s="1262">
        <f>4*1.3</f>
        <v>5.2</v>
      </c>
      <c r="F1136" s="1584"/>
      <c r="G1136" s="1585"/>
      <c r="H1136" s="1539"/>
      <c r="I1136" s="1539"/>
      <c r="J1136" s="1540"/>
    </row>
    <row r="1137" spans="1:10">
      <c r="A1137" s="1542"/>
      <c r="B1137" s="1543"/>
      <c r="C1137" s="1543"/>
      <c r="D1137" s="1544"/>
      <c r="E1137" s="1545"/>
      <c r="F1137" s="1543"/>
      <c r="G1137" s="1544"/>
      <c r="H1137" s="1543"/>
      <c r="I1137" s="1546" t="s">
        <v>2535</v>
      </c>
      <c r="J1137" s="1547"/>
    </row>
    <row r="1138" spans="1:10" ht="409.5">
      <c r="A1138" s="1583" t="s">
        <v>2435</v>
      </c>
      <c r="B1138" s="1275" t="s">
        <v>2256</v>
      </c>
      <c r="C1138" s="1275" t="s">
        <v>2257</v>
      </c>
      <c r="D1138" s="1263" t="s">
        <v>31</v>
      </c>
      <c r="E1138" s="1262">
        <f>3*1.3</f>
        <v>3.9000000000000004</v>
      </c>
      <c r="F1138" s="1584"/>
      <c r="G1138" s="1585"/>
      <c r="H1138" s="1539"/>
      <c r="I1138" s="1539"/>
      <c r="J1138" s="1540"/>
    </row>
    <row r="1139" spans="1:10">
      <c r="A1139" s="1542"/>
      <c r="B1139" s="1543"/>
      <c r="C1139" s="1543"/>
      <c r="D1139" s="1544"/>
      <c r="E1139" s="1545"/>
      <c r="F1139" s="1543"/>
      <c r="G1139" s="1544"/>
      <c r="H1139" s="1543"/>
      <c r="I1139" s="1546" t="s">
        <v>2536</v>
      </c>
      <c r="J1139" s="1547"/>
    </row>
    <row r="1140" spans="1:10" ht="409.5">
      <c r="A1140" s="1583" t="s">
        <v>2436</v>
      </c>
      <c r="B1140" s="1275" t="s">
        <v>2259</v>
      </c>
      <c r="C1140" s="1275" t="s">
        <v>2260</v>
      </c>
      <c r="D1140" s="1263" t="s">
        <v>31</v>
      </c>
      <c r="E1140" s="1262">
        <f>3*1.3</f>
        <v>3.9000000000000004</v>
      </c>
      <c r="F1140" s="1584"/>
      <c r="G1140" s="1585"/>
      <c r="H1140" s="1539"/>
      <c r="I1140" s="1539"/>
      <c r="J1140" s="1540"/>
    </row>
    <row r="1141" spans="1:10">
      <c r="A1141" s="1542"/>
      <c r="B1141" s="1543"/>
      <c r="C1141" s="1543"/>
      <c r="D1141" s="1544"/>
      <c r="E1141" s="1545"/>
      <c r="F1141" s="1543"/>
      <c r="G1141" s="1544"/>
      <c r="H1141" s="1543"/>
      <c r="I1141" s="1546" t="s">
        <v>2537</v>
      </c>
      <c r="J1141" s="1547"/>
    </row>
    <row r="1142" spans="1:10" ht="409.5">
      <c r="A1142" s="1583" t="s">
        <v>2437</v>
      </c>
      <c r="B1142" s="1275" t="s">
        <v>2262</v>
      </c>
      <c r="C1142" s="1275" t="s">
        <v>2263</v>
      </c>
      <c r="D1142" s="1263" t="s">
        <v>31</v>
      </c>
      <c r="E1142" s="1262">
        <f>2*1.3</f>
        <v>2.6</v>
      </c>
      <c r="F1142" s="1584"/>
      <c r="G1142" s="1585"/>
      <c r="H1142" s="1539"/>
      <c r="I1142" s="1539"/>
      <c r="J1142" s="1540"/>
    </row>
    <row r="1143" spans="1:10">
      <c r="A1143" s="1542"/>
      <c r="B1143" s="1543"/>
      <c r="C1143" s="1543"/>
      <c r="D1143" s="1544"/>
      <c r="E1143" s="1545"/>
      <c r="F1143" s="1543"/>
      <c r="G1143" s="1544"/>
      <c r="H1143" s="1543"/>
      <c r="I1143" s="1546" t="s">
        <v>2538</v>
      </c>
      <c r="J1143" s="1547"/>
    </row>
    <row r="1144" spans="1:10" ht="409.5">
      <c r="A1144" s="1583" t="s">
        <v>2438</v>
      </c>
      <c r="B1144" s="1275" t="s">
        <v>2265</v>
      </c>
      <c r="C1144" s="1275" t="s">
        <v>2266</v>
      </c>
      <c r="D1144" s="1263" t="s">
        <v>31</v>
      </c>
      <c r="E1144" s="1262">
        <f>4*1.3</f>
        <v>5.2</v>
      </c>
      <c r="F1144" s="1584"/>
      <c r="G1144" s="1585"/>
      <c r="H1144" s="1539"/>
      <c r="I1144" s="1539"/>
      <c r="J1144" s="1540"/>
    </row>
    <row r="1145" spans="1:10">
      <c r="A1145" s="1542"/>
      <c r="B1145" s="1543"/>
      <c r="C1145" s="1543"/>
      <c r="D1145" s="1544"/>
      <c r="E1145" s="1545"/>
      <c r="F1145" s="1543"/>
      <c r="G1145" s="1544"/>
      <c r="H1145" s="1543"/>
      <c r="I1145" s="1546" t="s">
        <v>2539</v>
      </c>
      <c r="J1145" s="1547"/>
    </row>
    <row r="1146" spans="1:10" ht="409.5">
      <c r="A1146" s="1583" t="s">
        <v>2439</v>
      </c>
      <c r="B1146" s="1275" t="s">
        <v>3120</v>
      </c>
      <c r="C1146" s="1275" t="s">
        <v>2269</v>
      </c>
      <c r="D1146" s="1263" t="s">
        <v>31</v>
      </c>
      <c r="E1146" s="1262">
        <f>5*1.3</f>
        <v>6.5</v>
      </c>
      <c r="F1146" s="1584"/>
      <c r="G1146" s="1585"/>
      <c r="H1146" s="1539"/>
      <c r="I1146" s="1539"/>
      <c r="J1146" s="1540"/>
    </row>
    <row r="1147" spans="1:10">
      <c r="A1147" s="1542"/>
      <c r="B1147" s="1543"/>
      <c r="C1147" s="1543"/>
      <c r="D1147" s="1544"/>
      <c r="E1147" s="1545"/>
      <c r="F1147" s="1543"/>
      <c r="G1147" s="1544"/>
      <c r="H1147" s="1543"/>
      <c r="I1147" s="1546" t="s">
        <v>2540</v>
      </c>
      <c r="J1147" s="1547"/>
    </row>
    <row r="1148" spans="1:10" ht="409.5">
      <c r="A1148" s="1583" t="s">
        <v>2440</v>
      </c>
      <c r="B1148" s="1275" t="s">
        <v>2271</v>
      </c>
      <c r="C1148" s="1275" t="s">
        <v>2272</v>
      </c>
      <c r="D1148" s="1263" t="s">
        <v>31</v>
      </c>
      <c r="E1148" s="1262">
        <f>5*1.3</f>
        <v>6.5</v>
      </c>
      <c r="F1148" s="1584"/>
      <c r="G1148" s="1585"/>
      <c r="H1148" s="1539"/>
      <c r="I1148" s="1539"/>
      <c r="J1148" s="1540"/>
    </row>
    <row r="1149" spans="1:10">
      <c r="A1149" s="1542"/>
      <c r="B1149" s="1543"/>
      <c r="C1149" s="1543"/>
      <c r="D1149" s="1544"/>
      <c r="E1149" s="1545"/>
      <c r="F1149" s="1543"/>
      <c r="G1149" s="1544"/>
      <c r="H1149" s="1543"/>
      <c r="I1149" s="1546" t="s">
        <v>2541</v>
      </c>
      <c r="J1149" s="1547"/>
    </row>
    <row r="1150" spans="1:10" ht="409.5">
      <c r="A1150" s="1583" t="s">
        <v>2441</v>
      </c>
      <c r="B1150" s="1275" t="s">
        <v>2274</v>
      </c>
      <c r="C1150" s="1275" t="s">
        <v>2275</v>
      </c>
      <c r="D1150" s="1263" t="s">
        <v>31</v>
      </c>
      <c r="E1150" s="1262">
        <f>5*1.3</f>
        <v>6.5</v>
      </c>
      <c r="F1150" s="1584"/>
      <c r="G1150" s="1585"/>
      <c r="H1150" s="1539"/>
      <c r="I1150" s="1539"/>
      <c r="J1150" s="1540"/>
    </row>
    <row r="1151" spans="1:10">
      <c r="A1151" s="1542"/>
      <c r="B1151" s="1543"/>
      <c r="C1151" s="1543"/>
      <c r="D1151" s="1544"/>
      <c r="E1151" s="1545"/>
      <c r="F1151" s="1543"/>
      <c r="G1151" s="1544"/>
      <c r="H1151" s="1543"/>
      <c r="I1151" s="1546" t="s">
        <v>2542</v>
      </c>
      <c r="J1151" s="1547"/>
    </row>
    <row r="1152" spans="1:10" ht="409.5">
      <c r="A1152" s="1583" t="s">
        <v>2442</v>
      </c>
      <c r="B1152" s="1275" t="s">
        <v>2277</v>
      </c>
      <c r="C1152" s="1275" t="s">
        <v>2278</v>
      </c>
      <c r="D1152" s="1263" t="s">
        <v>31</v>
      </c>
      <c r="E1152" s="1262">
        <f>3*1.3</f>
        <v>3.9000000000000004</v>
      </c>
      <c r="F1152" s="1584"/>
      <c r="G1152" s="1585"/>
      <c r="H1152" s="1539"/>
      <c r="I1152" s="1539"/>
      <c r="J1152" s="1540"/>
    </row>
    <row r="1153" spans="1:10">
      <c r="A1153" s="1542"/>
      <c r="B1153" s="1543"/>
      <c r="C1153" s="1543"/>
      <c r="D1153" s="1544"/>
      <c r="E1153" s="1545"/>
      <c r="F1153" s="1543"/>
      <c r="G1153" s="1544"/>
      <c r="H1153" s="1543"/>
      <c r="I1153" s="1546" t="s">
        <v>2543</v>
      </c>
      <c r="J1153" s="1547"/>
    </row>
    <row r="1154" spans="1:10" ht="409.5">
      <c r="A1154" s="1583" t="s">
        <v>2443</v>
      </c>
      <c r="B1154" s="1275" t="s">
        <v>2280</v>
      </c>
      <c r="C1154" s="1275" t="s">
        <v>2281</v>
      </c>
      <c r="D1154" s="1263" t="s">
        <v>31</v>
      </c>
      <c r="E1154" s="1262">
        <f>3*1.3</f>
        <v>3.9000000000000004</v>
      </c>
      <c r="F1154" s="1584"/>
      <c r="G1154" s="1585"/>
      <c r="H1154" s="1539"/>
      <c r="I1154" s="1539"/>
      <c r="J1154" s="1540"/>
    </row>
    <row r="1155" spans="1:10">
      <c r="A1155" s="1542"/>
      <c r="B1155" s="1543"/>
      <c r="C1155" s="1543"/>
      <c r="D1155" s="1544"/>
      <c r="E1155" s="1545"/>
      <c r="F1155" s="1543"/>
      <c r="G1155" s="1544"/>
      <c r="H1155" s="1543"/>
      <c r="I1155" s="1546" t="s">
        <v>2544</v>
      </c>
      <c r="J1155" s="1547"/>
    </row>
    <row r="1156" spans="1:10" ht="409.5">
      <c r="A1156" s="1583" t="s">
        <v>2444</v>
      </c>
      <c r="B1156" s="1275" t="s">
        <v>2283</v>
      </c>
      <c r="C1156" s="1275" t="s">
        <v>2284</v>
      </c>
      <c r="D1156" s="1263" t="s">
        <v>31</v>
      </c>
      <c r="E1156" s="1262">
        <f>1*1.3</f>
        <v>1.3</v>
      </c>
      <c r="F1156" s="1584"/>
      <c r="G1156" s="1585"/>
      <c r="H1156" s="1539"/>
      <c r="I1156" s="1539"/>
      <c r="J1156" s="1540"/>
    </row>
    <row r="1157" spans="1:10">
      <c r="A1157" s="1542"/>
      <c r="B1157" s="1543"/>
      <c r="C1157" s="1543"/>
      <c r="D1157" s="1544"/>
      <c r="E1157" s="1545"/>
      <c r="F1157" s="1543"/>
      <c r="G1157" s="1544"/>
      <c r="H1157" s="1543"/>
      <c r="I1157" s="1546" t="s">
        <v>2545</v>
      </c>
      <c r="J1157" s="1547"/>
    </row>
    <row r="1158" spans="1:10" ht="409.5">
      <c r="A1158" s="1583" t="s">
        <v>2445</v>
      </c>
      <c r="B1158" s="1275" t="s">
        <v>2286</v>
      </c>
      <c r="C1158" s="1275" t="s">
        <v>2287</v>
      </c>
      <c r="D1158" s="1263" t="s">
        <v>31</v>
      </c>
      <c r="E1158" s="1262">
        <f>3*1.3</f>
        <v>3.9000000000000004</v>
      </c>
      <c r="F1158" s="1584"/>
      <c r="G1158" s="1585"/>
      <c r="H1158" s="1539"/>
      <c r="I1158" s="1539"/>
      <c r="J1158" s="1540"/>
    </row>
    <row r="1159" spans="1:10">
      <c r="A1159" s="1542"/>
      <c r="B1159" s="1543"/>
      <c r="C1159" s="1543"/>
      <c r="D1159" s="1544"/>
      <c r="E1159" s="1545"/>
      <c r="F1159" s="1543"/>
      <c r="G1159" s="1544"/>
      <c r="H1159" s="1543"/>
      <c r="I1159" s="1546" t="s">
        <v>2546</v>
      </c>
      <c r="J1159" s="1547"/>
    </row>
    <row r="1160" spans="1:10" ht="409.5">
      <c r="A1160" s="1583" t="s">
        <v>2446</v>
      </c>
      <c r="B1160" s="1275" t="s">
        <v>2289</v>
      </c>
      <c r="C1160" s="1275" t="s">
        <v>2290</v>
      </c>
      <c r="D1160" s="1263" t="s">
        <v>31</v>
      </c>
      <c r="E1160" s="1262">
        <f>4*1.3</f>
        <v>5.2</v>
      </c>
      <c r="F1160" s="1584"/>
      <c r="G1160" s="1585"/>
      <c r="H1160" s="1539"/>
      <c r="I1160" s="1539"/>
      <c r="J1160" s="1540"/>
    </row>
    <row r="1161" spans="1:10">
      <c r="A1161" s="1542"/>
      <c r="B1161" s="1543"/>
      <c r="C1161" s="1543"/>
      <c r="D1161" s="1544"/>
      <c r="E1161" s="1545"/>
      <c r="F1161" s="1543"/>
      <c r="G1161" s="1544"/>
      <c r="H1161" s="1543"/>
      <c r="I1161" s="1546" t="s">
        <v>2547</v>
      </c>
      <c r="J1161" s="1547"/>
    </row>
    <row r="1162" spans="1:10" ht="306">
      <c r="A1162" s="1583" t="s">
        <v>2447</v>
      </c>
      <c r="B1162" s="1275" t="s">
        <v>2292</v>
      </c>
      <c r="C1162" s="1275" t="s">
        <v>3121</v>
      </c>
      <c r="D1162" s="1263" t="s">
        <v>31</v>
      </c>
      <c r="E1162" s="1262">
        <f>3*1.3</f>
        <v>3.9000000000000004</v>
      </c>
      <c r="F1162" s="1584"/>
      <c r="G1162" s="1585"/>
      <c r="H1162" s="1539"/>
      <c r="I1162" s="1539"/>
      <c r="J1162" s="1540"/>
    </row>
    <row r="1163" spans="1:10">
      <c r="A1163" s="1542"/>
      <c r="B1163" s="1543"/>
      <c r="C1163" s="1543"/>
      <c r="D1163" s="1544"/>
      <c r="E1163" s="1545"/>
      <c r="F1163" s="1543"/>
      <c r="G1163" s="1544"/>
      <c r="H1163" s="1543"/>
      <c r="I1163" s="1546" t="s">
        <v>2548</v>
      </c>
      <c r="J1163" s="1547"/>
    </row>
    <row r="1164" spans="1:10" ht="409.5">
      <c r="A1164" s="1583" t="s">
        <v>2448</v>
      </c>
      <c r="B1164" s="1275" t="s">
        <v>2295</v>
      </c>
      <c r="C1164" s="1275" t="s">
        <v>2296</v>
      </c>
      <c r="D1164" s="1263" t="s">
        <v>31</v>
      </c>
      <c r="E1164" s="1262">
        <f>5*1.3</f>
        <v>6.5</v>
      </c>
      <c r="F1164" s="1584"/>
      <c r="G1164" s="1585"/>
      <c r="H1164" s="1539"/>
      <c r="I1164" s="1539"/>
      <c r="J1164" s="1540"/>
    </row>
    <row r="1165" spans="1:10">
      <c r="A1165" s="1542"/>
      <c r="B1165" s="1543"/>
      <c r="C1165" s="1543"/>
      <c r="D1165" s="1544"/>
      <c r="E1165" s="1545"/>
      <c r="F1165" s="1543"/>
      <c r="G1165" s="1544"/>
      <c r="H1165" s="1543"/>
      <c r="I1165" s="1546" t="s">
        <v>2549</v>
      </c>
      <c r="J1165" s="1547"/>
    </row>
    <row r="1166" spans="1:10" ht="409.5">
      <c r="A1166" s="1583" t="s">
        <v>2449</v>
      </c>
      <c r="B1166" s="1275" t="s">
        <v>2298</v>
      </c>
      <c r="C1166" s="1275" t="s">
        <v>2299</v>
      </c>
      <c r="D1166" s="1263" t="s">
        <v>31</v>
      </c>
      <c r="E1166" s="1262">
        <f>5*1.3</f>
        <v>6.5</v>
      </c>
      <c r="F1166" s="1584"/>
      <c r="G1166" s="1585"/>
      <c r="H1166" s="1539"/>
      <c r="I1166" s="1539"/>
      <c r="J1166" s="1540"/>
    </row>
    <row r="1167" spans="1:10">
      <c r="A1167" s="1542"/>
      <c r="B1167" s="1543"/>
      <c r="C1167" s="1543"/>
      <c r="D1167" s="1544"/>
      <c r="E1167" s="1545"/>
      <c r="F1167" s="1543"/>
      <c r="G1167" s="1544"/>
      <c r="H1167" s="1543"/>
      <c r="I1167" s="1546" t="s">
        <v>2550</v>
      </c>
      <c r="J1167" s="1547"/>
    </row>
    <row r="1168" spans="1:10" ht="409.5">
      <c r="A1168" s="1583" t="s">
        <v>2450</v>
      </c>
      <c r="B1168" s="1275" t="s">
        <v>2301</v>
      </c>
      <c r="C1168" s="1275" t="s">
        <v>2302</v>
      </c>
      <c r="D1168" s="1263" t="s">
        <v>31</v>
      </c>
      <c r="E1168" s="1262">
        <f>5*1.3</f>
        <v>6.5</v>
      </c>
      <c r="F1168" s="1584"/>
      <c r="G1168" s="1585"/>
      <c r="H1168" s="1539"/>
      <c r="I1168" s="1539"/>
      <c r="J1168" s="1540"/>
    </row>
    <row r="1169" spans="1:10">
      <c r="A1169" s="1542"/>
      <c r="B1169" s="1543"/>
      <c r="C1169" s="1543"/>
      <c r="D1169" s="1544"/>
      <c r="E1169" s="1545"/>
      <c r="F1169" s="1543"/>
      <c r="G1169" s="1544"/>
      <c r="H1169" s="1543"/>
      <c r="I1169" s="1546" t="s">
        <v>2551</v>
      </c>
      <c r="J1169" s="1547"/>
    </row>
    <row r="1170" spans="1:10" ht="409.5">
      <c r="A1170" s="1583" t="s">
        <v>2451</v>
      </c>
      <c r="B1170" s="1275" t="s">
        <v>2304</v>
      </c>
      <c r="C1170" s="1275" t="s">
        <v>2305</v>
      </c>
      <c r="D1170" s="1263" t="s">
        <v>31</v>
      </c>
      <c r="E1170" s="1262">
        <f>5*1.3</f>
        <v>6.5</v>
      </c>
      <c r="F1170" s="1584"/>
      <c r="G1170" s="1585"/>
      <c r="H1170" s="1539"/>
      <c r="I1170" s="1539"/>
      <c r="J1170" s="1540"/>
    </row>
    <row r="1171" spans="1:10">
      <c r="A1171" s="1542"/>
      <c r="B1171" s="1543"/>
      <c r="C1171" s="1543"/>
      <c r="D1171" s="1544"/>
      <c r="E1171" s="1545"/>
      <c r="F1171" s="1543"/>
      <c r="G1171" s="1544"/>
      <c r="H1171" s="1543"/>
      <c r="I1171" s="1546" t="s">
        <v>2552</v>
      </c>
      <c r="J1171" s="1547"/>
    </row>
    <row r="1172" spans="1:10" ht="409.5">
      <c r="A1172" s="1583" t="s">
        <v>2452</v>
      </c>
      <c r="B1172" s="1275" t="s">
        <v>2307</v>
      </c>
      <c r="C1172" s="1275" t="s">
        <v>2308</v>
      </c>
      <c r="D1172" s="1263" t="s">
        <v>31</v>
      </c>
      <c r="E1172" s="1262">
        <f>5*1.3</f>
        <v>6.5</v>
      </c>
      <c r="F1172" s="1584"/>
      <c r="G1172" s="1585"/>
      <c r="H1172" s="1539"/>
      <c r="I1172" s="1539"/>
      <c r="J1172" s="1540"/>
    </row>
    <row r="1173" spans="1:10">
      <c r="A1173" s="1542"/>
      <c r="B1173" s="1543"/>
      <c r="C1173" s="1543"/>
      <c r="D1173" s="1544"/>
      <c r="E1173" s="1545"/>
      <c r="F1173" s="1543"/>
      <c r="G1173" s="1544"/>
      <c r="H1173" s="1543"/>
      <c r="I1173" s="1546" t="s">
        <v>2553</v>
      </c>
      <c r="J1173" s="1547"/>
    </row>
    <row r="1174" spans="1:10" ht="127.5">
      <c r="A1174" s="1548" t="s">
        <v>2453</v>
      </c>
      <c r="B1174" s="1275" t="s">
        <v>2310</v>
      </c>
      <c r="C1174" s="1275" t="s">
        <v>2311</v>
      </c>
      <c r="D1174" s="1263" t="s">
        <v>31</v>
      </c>
      <c r="E1174" s="1262">
        <f>30*1.3</f>
        <v>39</v>
      </c>
      <c r="F1174" s="1584"/>
      <c r="G1174" s="1551"/>
      <c r="H1174" s="1550"/>
      <c r="I1174" s="1550"/>
      <c r="J1174" s="1554"/>
    </row>
    <row r="1175" spans="1:10">
      <c r="A1175" s="1542"/>
      <c r="B1175" s="1543"/>
      <c r="C1175" s="1543"/>
      <c r="D1175" s="1544"/>
      <c r="E1175" s="1545"/>
      <c r="F1175" s="1543"/>
      <c r="G1175" s="1544"/>
      <c r="H1175" s="1543"/>
      <c r="I1175" s="1546" t="s">
        <v>2554</v>
      </c>
      <c r="J1175" s="1547"/>
    </row>
    <row r="1176" spans="1:10" ht="409.5">
      <c r="A1176" s="1548" t="s">
        <v>2454</v>
      </c>
      <c r="B1176" s="1283" t="s">
        <v>2313</v>
      </c>
      <c r="C1176" s="1275" t="s">
        <v>2314</v>
      </c>
      <c r="D1176" s="1263" t="s">
        <v>31</v>
      </c>
      <c r="E1176" s="1262">
        <f>12*1.3</f>
        <v>15.600000000000001</v>
      </c>
      <c r="F1176" s="1584"/>
      <c r="G1176" s="1585"/>
      <c r="H1176" s="1539"/>
      <c r="I1176" s="1539"/>
      <c r="J1176" s="1540"/>
    </row>
    <row r="1177" spans="1:10">
      <c r="A1177" s="1542"/>
      <c r="B1177" s="1543"/>
      <c r="C1177" s="1589"/>
      <c r="D1177" s="1544"/>
      <c r="E1177" s="1545"/>
      <c r="F1177" s="1590"/>
      <c r="G1177" s="1544"/>
      <c r="H1177" s="1590"/>
      <c r="I1177" s="1546" t="s">
        <v>2555</v>
      </c>
      <c r="J1177" s="1591"/>
    </row>
    <row r="1178" spans="1:10" ht="25.5">
      <c r="A1178" s="1592" t="s">
        <v>2558</v>
      </c>
      <c r="B1178" s="1593" t="s">
        <v>2316</v>
      </c>
      <c r="C1178" s="1594"/>
      <c r="D1178" s="1595"/>
      <c r="E1178" s="1596"/>
      <c r="F1178" s="1597"/>
      <c r="G1178" s="1595"/>
      <c r="H1178" s="1598"/>
      <c r="I1178" s="1599"/>
      <c r="J1178" s="1600"/>
    </row>
    <row r="1179" spans="1:10" ht="89.25">
      <c r="A1179" s="1601" t="s">
        <v>2559</v>
      </c>
      <c r="B1179" s="1275" t="s">
        <v>2317</v>
      </c>
      <c r="C1179" s="1275" t="s">
        <v>2318</v>
      </c>
      <c r="D1179" s="1263" t="s">
        <v>31</v>
      </c>
      <c r="E1179" s="1262">
        <f>30*1.3</f>
        <v>39</v>
      </c>
      <c r="F1179" s="1584"/>
      <c r="G1179" s="1551"/>
      <c r="H1179" s="1550"/>
      <c r="I1179" s="1550"/>
      <c r="J1179" s="1554"/>
    </row>
    <row r="1180" spans="1:10" ht="293.25">
      <c r="A1180" s="1601" t="s">
        <v>2560</v>
      </c>
      <c r="B1180" s="1283" t="s">
        <v>2310</v>
      </c>
      <c r="C1180" s="1275" t="s">
        <v>3122</v>
      </c>
      <c r="D1180" s="1263" t="s">
        <v>31</v>
      </c>
      <c r="E1180" s="1262">
        <f>15*1.3</f>
        <v>19.5</v>
      </c>
      <c r="F1180" s="1584"/>
      <c r="G1180" s="1551"/>
      <c r="H1180" s="1550"/>
      <c r="I1180" s="1550"/>
      <c r="J1180" s="1554"/>
    </row>
    <row r="1181" spans="1:10" ht="165.75">
      <c r="A1181" s="1601" t="s">
        <v>2561</v>
      </c>
      <c r="B1181" s="1283" t="s">
        <v>2320</v>
      </c>
      <c r="C1181" s="1275" t="s">
        <v>2321</v>
      </c>
      <c r="D1181" s="1263" t="s">
        <v>31</v>
      </c>
      <c r="E1181" s="1262">
        <f>7*1.3</f>
        <v>9.1</v>
      </c>
      <c r="F1181" s="1584"/>
      <c r="G1181" s="1551"/>
      <c r="H1181" s="1550"/>
      <c r="I1181" s="1550"/>
      <c r="J1181" s="1554"/>
    </row>
    <row r="1182" spans="1:10" ht="204">
      <c r="A1182" s="1601" t="s">
        <v>2562</v>
      </c>
      <c r="B1182" s="1283" t="s">
        <v>2322</v>
      </c>
      <c r="C1182" s="1275" t="s">
        <v>2323</v>
      </c>
      <c r="D1182" s="1263" t="s">
        <v>31</v>
      </c>
      <c r="E1182" s="1262">
        <f>30*1.3</f>
        <v>39</v>
      </c>
      <c r="F1182" s="1584"/>
      <c r="G1182" s="1551"/>
      <c r="H1182" s="1550"/>
      <c r="I1182" s="1550"/>
      <c r="J1182" s="1554"/>
    </row>
    <row r="1183" spans="1:10" ht="318.75">
      <c r="A1183" s="1601" t="s">
        <v>2563</v>
      </c>
      <c r="B1183" s="1283" t="s">
        <v>2324</v>
      </c>
      <c r="C1183" s="1275" t="s">
        <v>2325</v>
      </c>
      <c r="D1183" s="1263" t="s">
        <v>31</v>
      </c>
      <c r="E1183" s="1262">
        <f>20*1.3</f>
        <v>26</v>
      </c>
      <c r="F1183" s="1584"/>
      <c r="G1183" s="1551"/>
      <c r="H1183" s="1550"/>
      <c r="I1183" s="1550"/>
      <c r="J1183" s="1554"/>
    </row>
    <row r="1184" spans="1:10" ht="178.5">
      <c r="A1184" s="1601" t="s">
        <v>2564</v>
      </c>
      <c r="B1184" s="1283" t="s">
        <v>2326</v>
      </c>
      <c r="C1184" s="1275" t="s">
        <v>2327</v>
      </c>
      <c r="D1184" s="1263" t="s">
        <v>31</v>
      </c>
      <c r="E1184" s="1262">
        <f>18*1.3</f>
        <v>23.400000000000002</v>
      </c>
      <c r="F1184" s="1584"/>
      <c r="G1184" s="1551"/>
      <c r="H1184" s="1550"/>
      <c r="I1184" s="1550"/>
      <c r="J1184" s="1554"/>
    </row>
    <row r="1185" spans="1:10" ht="267.75">
      <c r="A1185" s="1601" t="s">
        <v>2565</v>
      </c>
      <c r="B1185" s="1283" t="s">
        <v>2328</v>
      </c>
      <c r="C1185" s="1275" t="s">
        <v>2329</v>
      </c>
      <c r="D1185" s="1263" t="s">
        <v>31</v>
      </c>
      <c r="E1185" s="1262">
        <f>27*1.3</f>
        <v>35.1</v>
      </c>
      <c r="F1185" s="1584"/>
      <c r="G1185" s="1551"/>
      <c r="H1185" s="1550"/>
      <c r="I1185" s="1550"/>
      <c r="J1185" s="1554"/>
    </row>
    <row r="1186" spans="1:10" ht="267.75">
      <c r="A1186" s="1601" t="s">
        <v>2566</v>
      </c>
      <c r="B1186" s="1283" t="s">
        <v>2330</v>
      </c>
      <c r="C1186" s="1275" t="s">
        <v>2331</v>
      </c>
      <c r="D1186" s="1263" t="s">
        <v>31</v>
      </c>
      <c r="E1186" s="1262">
        <f>6*1.3</f>
        <v>7.8000000000000007</v>
      </c>
      <c r="F1186" s="1584"/>
      <c r="G1186" s="1551"/>
      <c r="H1186" s="1550"/>
      <c r="I1186" s="1550"/>
      <c r="J1186" s="1554"/>
    </row>
    <row r="1187" spans="1:10" ht="127.5">
      <c r="A1187" s="1601" t="s">
        <v>2567</v>
      </c>
      <c r="B1187" s="1283" t="s">
        <v>2332</v>
      </c>
      <c r="C1187" s="1275" t="s">
        <v>3123</v>
      </c>
      <c r="D1187" s="1263" t="s">
        <v>31</v>
      </c>
      <c r="E1187" s="1262">
        <f>40*1.3</f>
        <v>52</v>
      </c>
      <c r="F1187" s="1584"/>
      <c r="G1187" s="1551"/>
      <c r="H1187" s="1550"/>
      <c r="I1187" s="1550"/>
      <c r="J1187" s="1554"/>
    </row>
    <row r="1188" spans="1:10">
      <c r="A1188" s="1542"/>
      <c r="B1188" s="1543"/>
      <c r="C1188" s="1543"/>
      <c r="D1188" s="1544"/>
      <c r="E1188" s="1545"/>
      <c r="F1188" s="1543"/>
      <c r="G1188" s="1544"/>
      <c r="H1188" s="1543"/>
      <c r="I1188" s="1546" t="s">
        <v>2556</v>
      </c>
      <c r="J1188" s="1547"/>
    </row>
    <row r="1189" spans="1:10" ht="25.5">
      <c r="A1189" s="1602" t="s">
        <v>2568</v>
      </c>
      <c r="B1189" s="1603" t="s">
        <v>2335</v>
      </c>
      <c r="C1189" s="1604"/>
      <c r="D1189" s="1605"/>
      <c r="E1189" s="1606"/>
      <c r="F1189" s="1607"/>
      <c r="G1189" s="1608"/>
      <c r="H1189" s="1530"/>
      <c r="I1189" s="1530"/>
      <c r="J1189" s="1530"/>
    </row>
    <row r="1190" spans="1:10" ht="242.25">
      <c r="A1190" s="1609" t="s">
        <v>2569</v>
      </c>
      <c r="B1190" s="1275" t="s">
        <v>2624</v>
      </c>
      <c r="C1190" s="1275" t="s">
        <v>3124</v>
      </c>
      <c r="D1190" s="1263" t="s">
        <v>2337</v>
      </c>
      <c r="E1190" s="1262">
        <f>3*1.3</f>
        <v>3.9000000000000004</v>
      </c>
      <c r="F1190" s="1610"/>
      <c r="G1190" s="1585"/>
      <c r="H1190" s="1539"/>
      <c r="I1190" s="1539"/>
      <c r="J1190" s="1540"/>
    </row>
    <row r="1191" spans="1:10" ht="409.5">
      <c r="A1191" s="1609" t="s">
        <v>2570</v>
      </c>
      <c r="B1191" s="1275" t="s">
        <v>3125</v>
      </c>
      <c r="C1191" s="1275" t="s">
        <v>3126</v>
      </c>
      <c r="D1191" s="1263" t="s">
        <v>2337</v>
      </c>
      <c r="E1191" s="1262">
        <f>3*1.3</f>
        <v>3.9000000000000004</v>
      </c>
      <c r="F1191" s="1610"/>
      <c r="G1191" s="1585"/>
      <c r="H1191" s="1539"/>
      <c r="I1191" s="1539"/>
      <c r="J1191" s="1540"/>
    </row>
    <row r="1192" spans="1:10" ht="357">
      <c r="A1192" s="1609" t="s">
        <v>2571</v>
      </c>
      <c r="B1192" s="1275" t="s">
        <v>3127</v>
      </c>
      <c r="C1192" s="1275" t="s">
        <v>2339</v>
      </c>
      <c r="D1192" s="1263" t="s">
        <v>2337</v>
      </c>
      <c r="E1192" s="570">
        <f>4*1.3</f>
        <v>5.2</v>
      </c>
      <c r="F1192" s="1611"/>
      <c r="G1192" s="1585"/>
      <c r="H1192" s="1539"/>
      <c r="I1192" s="1539"/>
      <c r="J1192" s="1540"/>
    </row>
    <row r="1193" spans="1:10">
      <c r="A1193" s="1542"/>
      <c r="B1193" s="1543"/>
      <c r="C1193" s="1543"/>
      <c r="D1193" s="1544"/>
      <c r="E1193" s="1545"/>
      <c r="F1193" s="1543"/>
      <c r="G1193" s="1544"/>
      <c r="H1193" s="1543"/>
      <c r="I1193" s="1546" t="s">
        <v>2557</v>
      </c>
      <c r="J1193" s="1547"/>
    </row>
    <row r="1194" spans="1:10">
      <c r="A1194" s="1569" t="s">
        <v>2609</v>
      </c>
      <c r="B1194" s="1575" t="s">
        <v>2639</v>
      </c>
      <c r="C1194" s="1570"/>
      <c r="D1194" s="1571"/>
      <c r="E1194" s="1560"/>
      <c r="F1194" s="1572"/>
      <c r="G1194" s="1563"/>
      <c r="H1194" s="1561"/>
      <c r="I1194" s="1561"/>
      <c r="J1194" s="1564"/>
    </row>
    <row r="1195" spans="1:10" ht="344.25">
      <c r="A1195" s="1576" t="s">
        <v>2640</v>
      </c>
      <c r="B1195" s="1534" t="s">
        <v>2649</v>
      </c>
      <c r="C1195" s="1534" t="s">
        <v>2063</v>
      </c>
      <c r="D1195" s="1535" t="s">
        <v>31</v>
      </c>
      <c r="E1195" s="1541">
        <f>240000*1.3</f>
        <v>312000</v>
      </c>
      <c r="F1195" s="1537"/>
      <c r="G1195" s="1538"/>
      <c r="H1195" s="1539"/>
      <c r="I1195" s="1539"/>
      <c r="J1195" s="1540"/>
    </row>
    <row r="1196" spans="1:10" ht="331.5">
      <c r="A1196" s="1576" t="s">
        <v>2641</v>
      </c>
      <c r="B1196" s="1534" t="s">
        <v>2650</v>
      </c>
      <c r="C1196" s="1534" t="s">
        <v>2064</v>
      </c>
      <c r="D1196" s="1535" t="s">
        <v>31</v>
      </c>
      <c r="E1196" s="1541">
        <f>35000*1.3</f>
        <v>45500</v>
      </c>
      <c r="F1196" s="1537"/>
      <c r="G1196" s="1538"/>
      <c r="H1196" s="1539"/>
      <c r="I1196" s="1539"/>
      <c r="J1196" s="1540"/>
    </row>
    <row r="1197" spans="1:10">
      <c r="A1197" s="1542"/>
      <c r="B1197" s="1543"/>
      <c r="C1197" s="1543"/>
      <c r="D1197" s="1544"/>
      <c r="E1197" s="1545"/>
      <c r="F1197" s="1543"/>
      <c r="G1197" s="1544"/>
      <c r="H1197" s="1543"/>
      <c r="I1197" s="1546" t="s">
        <v>2642</v>
      </c>
      <c r="J1197" s="1547"/>
    </row>
    <row r="1198" spans="1:10">
      <c r="A1198" s="1569" t="s">
        <v>2643</v>
      </c>
      <c r="B1198" s="1575" t="s">
        <v>2645</v>
      </c>
      <c r="C1198" s="1570"/>
      <c r="D1198" s="1571"/>
      <c r="E1198" s="1560"/>
      <c r="F1198" s="1572"/>
      <c r="G1198" s="1563"/>
      <c r="H1198" s="1561"/>
      <c r="I1198" s="1561"/>
      <c r="J1198" s="1564"/>
    </row>
    <row r="1199" spans="1:10" ht="409.5">
      <c r="A1199" s="1576" t="s">
        <v>2644</v>
      </c>
      <c r="B1199" s="1534" t="s">
        <v>3128</v>
      </c>
      <c r="C1199" s="1534" t="s">
        <v>2066</v>
      </c>
      <c r="D1199" s="1535" t="s">
        <v>31</v>
      </c>
      <c r="E1199" s="1541">
        <f>80000*1.3</f>
        <v>104000</v>
      </c>
      <c r="F1199" s="1537"/>
      <c r="G1199" s="1538"/>
      <c r="H1199" s="1539"/>
      <c r="I1199" s="1539"/>
      <c r="J1199" s="1540"/>
    </row>
    <row r="1200" spans="1:10">
      <c r="A1200" s="1542"/>
      <c r="B1200" s="1543"/>
      <c r="C1200" s="1543"/>
      <c r="D1200" s="1544"/>
      <c r="E1200" s="1545"/>
      <c r="F1200" s="1543"/>
      <c r="G1200" s="1544"/>
      <c r="H1200" s="1543"/>
      <c r="I1200" s="1546" t="s">
        <v>2646</v>
      </c>
      <c r="J1200" s="1547"/>
    </row>
    <row r="1201" spans="1:10">
      <c r="A1201" s="1214" t="s">
        <v>2647</v>
      </c>
      <c r="B1201" s="1488" t="s">
        <v>3129</v>
      </c>
      <c r="C1201" s="1489"/>
      <c r="D1201" s="1331"/>
      <c r="E1201" s="1218"/>
      <c r="F1201" s="1332"/>
      <c r="G1201" s="1333"/>
      <c r="H1201" s="1331"/>
      <c r="I1201" s="1332"/>
      <c r="J1201" s="1332"/>
    </row>
    <row r="1202" spans="1:10">
      <c r="A1202" s="1612" t="s">
        <v>3130</v>
      </c>
      <c r="B1202" s="1612"/>
      <c r="C1202" s="1612"/>
      <c r="D1202" s="1612"/>
      <c r="E1202" s="1612"/>
      <c r="F1202" s="1612"/>
      <c r="G1202" s="1612"/>
      <c r="H1202" s="1612"/>
      <c r="I1202" s="1612"/>
      <c r="J1202" s="1612"/>
    </row>
    <row r="1203" spans="1:10" ht="409.6">
      <c r="A1203" s="1609" t="s">
        <v>2648</v>
      </c>
      <c r="B1203" s="1613" t="s">
        <v>2610</v>
      </c>
      <c r="C1203" s="1614" t="s">
        <v>2618</v>
      </c>
      <c r="D1203" s="1585" t="s">
        <v>31</v>
      </c>
      <c r="E1203" s="1615">
        <v>60000</v>
      </c>
      <c r="F1203" s="1609"/>
      <c r="G1203" s="1609"/>
      <c r="H1203" s="1609"/>
      <c r="I1203" s="1609"/>
      <c r="J1203" s="1609"/>
    </row>
    <row r="1204" spans="1:10">
      <c r="A1204" s="1542"/>
      <c r="B1204" s="1543"/>
      <c r="C1204" s="1543"/>
      <c r="D1204" s="1544"/>
      <c r="E1204" s="1545"/>
      <c r="F1204" s="1543"/>
      <c r="G1204" s="1544"/>
      <c r="H1204" s="1543"/>
      <c r="I1204" s="1546" t="s">
        <v>2651</v>
      </c>
      <c r="J1204" s="1547"/>
    </row>
  </sheetData>
  <mergeCells count="10">
    <mergeCell ref="B14:H14"/>
    <mergeCell ref="A760:J760"/>
    <mergeCell ref="A772:J772"/>
    <mergeCell ref="A1202:J1202"/>
    <mergeCell ref="B8:H8"/>
    <mergeCell ref="B9:H9"/>
    <mergeCell ref="B10:H10"/>
    <mergeCell ref="B11:H11"/>
    <mergeCell ref="B12:H12"/>
    <mergeCell ref="B13:H13"/>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23</vt:i4>
      </vt:variant>
    </vt:vector>
  </HeadingPairs>
  <TitlesOfParts>
    <vt:vector size="23" baseType="lpstr">
      <vt:lpstr>Tehniskā specifikācija PSKUS</vt:lpstr>
      <vt:lpstr>1.Interautomātika SIA</vt:lpstr>
      <vt:lpstr>2.SIA DIVI-DENT</vt:lpstr>
      <vt:lpstr>3.SIA Mediq Latvija</vt:lpstr>
      <vt:lpstr>4.Arbor Medical Korporācija</vt:lpstr>
      <vt:lpstr>5.SIA Amerikas Baltijas Tehnolo</vt:lpstr>
      <vt:lpstr>6.SIA SARSTEDT</vt:lpstr>
      <vt:lpstr>7.SIA BioAvots</vt:lpstr>
      <vt:lpstr>8.SIA ORCUS</vt:lpstr>
      <vt:lpstr>9.SIA Biotech Latvia</vt:lpstr>
      <vt:lpstr>10.SIA DIAMEDICA</vt:lpstr>
      <vt:lpstr>11.SIA Labochema Latvija</vt:lpstr>
      <vt:lpstr>12.SIA GenMedica Baltic</vt:lpstr>
      <vt:lpstr>13.SIA Hydrox</vt:lpstr>
      <vt:lpstr>14.SIA Interlux</vt:lpstr>
      <vt:lpstr>15.SIA OMNILAB Baltic</vt:lpstr>
      <vt:lpstr>16.IN BIO OU</vt:lpstr>
      <vt:lpstr>17.SIA Quantum Latvija</vt:lpstr>
      <vt:lpstr>18.SIA Medeksperts</vt:lpstr>
      <vt:lpstr>19.SIA Santeks</vt:lpstr>
      <vt:lpstr>20.SIA J.I.M.</vt:lpstr>
      <vt:lpstr>21.SIA Invitors</vt:lpstr>
      <vt:lpstr>22.SIA Medilink</vt:lpstr>
    </vt:vector>
  </TitlesOfParts>
  <Company>Hewlett-Packard Company</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Nelda Kreislere</dc:creator>
  <cp:lastModifiedBy>Sanita Briede</cp:lastModifiedBy>
  <cp:lastPrinted>2017-07-03T07:49:45Z</cp:lastPrinted>
  <dcterms:created xsi:type="dcterms:W3CDTF">2017-06-12T08:49:19Z</dcterms:created>
  <dcterms:modified xsi:type="dcterms:W3CDTF">2017-08-10T11:02:37Z</dcterms:modified>
</cp:coreProperties>
</file>